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autoCompressPictures="0"/>
  <mc:AlternateContent xmlns:mc="http://schemas.openxmlformats.org/markup-compatibility/2006">
    <mc:Choice Requires="x15">
      <x15ac:absPath xmlns:x15ac="http://schemas.microsoft.com/office/spreadsheetml/2010/11/ac" url="C:\Users\Cicero &amp; Gabi\Desktop\"/>
    </mc:Choice>
  </mc:AlternateContent>
  <bookViews>
    <workbookView xWindow="0" yWindow="0" windowWidth="2370" windowHeight="0" firstSheet="7" activeTab="12"/>
  </bookViews>
  <sheets>
    <sheet name="Canteiro+Adm. Local" sheetId="1" r:id="rId1"/>
    <sheet name="Pista 01" sheetId="2" r:id="rId2"/>
    <sheet name="Pista 02" sheetId="3" r:id="rId3"/>
    <sheet name="Composições" sheetId="4" r:id="rId4"/>
    <sheet name="Cronograma" sheetId="5" r:id="rId5"/>
    <sheet name="Cotações" sheetId="6" r:id="rId6"/>
    <sheet name="BDI" sheetId="7" r:id="rId7"/>
    <sheet name="Encargos" sheetId="8" r:id="rId8"/>
    <sheet name="Memória Pista 01" sheetId="9" r:id="rId9"/>
    <sheet name="Memória Pista 02" sheetId="10" r:id="rId10"/>
    <sheet name="InsumosSinapi" sheetId="11" r:id="rId11"/>
    <sheet name="CompSinapi" sheetId="12" r:id="rId12"/>
    <sheet name="Pista 02 (2)" sheetId="13" r:id="rId13"/>
  </sheets>
  <definedNames>
    <definedName name="_xlnm._FilterDatabase" localSheetId="0" hidden="1">'Canteiro+Adm. Local'!$A$6:$H$33</definedName>
    <definedName name="_xlnm._FilterDatabase" localSheetId="1" hidden="1">'Pista 01'!$A$6:$H$199</definedName>
    <definedName name="_xlnm._FilterDatabase" localSheetId="2" hidden="1">'Pista 02'!$A$6:$H$129</definedName>
    <definedName name="_xlnm._FilterDatabase" localSheetId="12" hidden="1">'Pista 02 (2)'!$A$6:$H$129</definedName>
    <definedName name="Excel_BuiltIn_Print_Area_1" localSheetId="0">#REF!</definedName>
    <definedName name="Excel_BuiltIn_Print_Area_1" localSheetId="8">#REF!</definedName>
    <definedName name="Excel_BuiltIn_Print_Area_1" localSheetId="12">#REF!</definedName>
    <definedName name="Excel_BuiltIn_Print_Area_1">#REF!</definedName>
    <definedName name="Excel_BuiltIn_Print_Area_1_1" localSheetId="0">#REF!</definedName>
    <definedName name="Excel_BuiltIn_Print_Area_1_1" localSheetId="8">#REF!</definedName>
    <definedName name="Excel_BuiltIn_Print_Area_1_1" localSheetId="12">#REF!</definedName>
    <definedName name="Excel_BuiltIn_Print_Area_1_1">#REF!</definedName>
    <definedName name="Excel_BuiltIn_Print_Area_9" localSheetId="0">#REF!</definedName>
    <definedName name="Excel_BuiltIn_Print_Area_9" localSheetId="8">#REF!</definedName>
    <definedName name="Excel_BuiltIn_Print_Area_9" localSheetId="12">#REF!</definedName>
    <definedName name="Excel_BuiltIn_Print_Area_9">#REF!</definedName>
    <definedName name="Excel_BuiltIn_Print_Titles_1" localSheetId="0">#REF!</definedName>
    <definedName name="Excel_BuiltIn_Print_Titles_1" localSheetId="8">#REF!</definedName>
    <definedName name="Excel_BuiltIn_Print_Titles_1" localSheetId="12">#REF!</definedName>
    <definedName name="Excel_BuiltIn_Print_Titles_1">#REF!</definedName>
    <definedName name="NewPrintArea" localSheetId="0">#REF!</definedName>
    <definedName name="NewPrintArea" localSheetId="8">#REF!</definedName>
    <definedName name="NewPrintArea" localSheetId="12">#REF!</definedName>
    <definedName name="NewPrintArea">#REF!</definedName>
    <definedName name="NewPrintArea2" localSheetId="0">#REF!</definedName>
    <definedName name="NewPrintArea2" localSheetId="8">#REF!</definedName>
    <definedName name="NewPrintArea2" localSheetId="12">#REF!</definedName>
    <definedName name="NewPrintArea2">#REF!</definedName>
    <definedName name="NewPrintArea3" localSheetId="0">#REF!</definedName>
    <definedName name="NewPrintArea3" localSheetId="8">#REF!</definedName>
    <definedName name="NewPrintArea3" localSheetId="12">#REF!</definedName>
    <definedName name="NewPrintArea3">#REF!</definedName>
    <definedName name="NewPrintArea9" localSheetId="0">#REF!</definedName>
    <definedName name="NewPrintArea9" localSheetId="8">#REF!</definedName>
    <definedName name="NewPrintArea9" localSheetId="12">#REF!</definedName>
    <definedName name="NewPrintArea9">#REF!</definedName>
  </definedNames>
  <calcPr calcId="162913"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6" i="7" l="1"/>
  <c r="H35" i="1"/>
  <c r="G28" i="1"/>
  <c r="H28" i="1"/>
  <c r="G29" i="1"/>
  <c r="H29" i="1"/>
  <c r="G30" i="1"/>
  <c r="H30" i="1"/>
  <c r="G31" i="1"/>
  <c r="H31" i="1"/>
  <c r="H27" i="1"/>
  <c r="BQ29" i="5"/>
  <c r="I30" i="5"/>
  <c r="N30" i="5"/>
  <c r="S30" i="5"/>
  <c r="X30" i="5"/>
  <c r="AC30" i="5"/>
  <c r="AH30" i="5"/>
  <c r="AM30" i="5"/>
  <c r="AR30" i="5"/>
  <c r="AW30" i="5"/>
  <c r="BB30" i="5"/>
  <c r="BG30" i="5"/>
  <c r="BL30" i="5"/>
  <c r="BW30" i="5"/>
  <c r="G21" i="1"/>
  <c r="H21" i="1"/>
  <c r="H20" i="1"/>
  <c r="G23" i="1"/>
  <c r="H23" i="1"/>
  <c r="H22" i="1"/>
  <c r="G25" i="1"/>
  <c r="H25" i="1"/>
  <c r="G26" i="1"/>
  <c r="H26" i="1"/>
  <c r="H24" i="1"/>
  <c r="H19" i="1"/>
  <c r="BQ26" i="5"/>
  <c r="H201" i="2"/>
  <c r="G196" i="2"/>
  <c r="H196" i="2"/>
  <c r="G197" i="2"/>
  <c r="H197" i="2"/>
  <c r="H195" i="2"/>
  <c r="H194" i="2"/>
  <c r="BR26" i="5"/>
  <c r="F126" i="3"/>
  <c r="H131" i="3"/>
  <c r="G126" i="3"/>
  <c r="H126" i="3"/>
  <c r="F127" i="3"/>
  <c r="G127" i="3"/>
  <c r="H127" i="3"/>
  <c r="H125" i="3"/>
  <c r="H124" i="3"/>
  <c r="BS26" i="5"/>
  <c r="BT26" i="5"/>
  <c r="N27" i="5"/>
  <c r="S27" i="5"/>
  <c r="X27" i="5"/>
  <c r="AC27" i="5"/>
  <c r="AH27" i="5"/>
  <c r="BG27" i="5"/>
  <c r="BL27" i="5"/>
  <c r="BW27" i="5"/>
  <c r="E122" i="2"/>
  <c r="G122" i="2"/>
  <c r="H122" i="2"/>
  <c r="E123" i="2"/>
  <c r="G123" i="2"/>
  <c r="H123" i="2"/>
  <c r="E124" i="2"/>
  <c r="G124" i="2"/>
  <c r="H124" i="2"/>
  <c r="E125" i="2"/>
  <c r="G125" i="2"/>
  <c r="H125" i="2"/>
  <c r="E126" i="2"/>
  <c r="G126" i="2"/>
  <c r="H126" i="2"/>
  <c r="E127" i="2"/>
  <c r="G127" i="2"/>
  <c r="H127" i="2"/>
  <c r="G128" i="2"/>
  <c r="H128" i="2"/>
  <c r="G129" i="2"/>
  <c r="H129" i="2"/>
  <c r="G130" i="2"/>
  <c r="H130" i="2"/>
  <c r="G131" i="2"/>
  <c r="H131" i="2"/>
  <c r="G132" i="2"/>
  <c r="H132" i="2"/>
  <c r="G133" i="2"/>
  <c r="H133" i="2"/>
  <c r="G134" i="2"/>
  <c r="H134" i="2"/>
  <c r="G135" i="2"/>
  <c r="H135" i="2"/>
  <c r="G136" i="2"/>
  <c r="H136" i="2"/>
  <c r="G137" i="2"/>
  <c r="H137" i="2"/>
  <c r="G138" i="2"/>
  <c r="H138" i="2"/>
  <c r="G139" i="2"/>
  <c r="H139" i="2"/>
  <c r="G140" i="2"/>
  <c r="H140" i="2"/>
  <c r="G141" i="2"/>
  <c r="H141" i="2"/>
  <c r="G142" i="2"/>
  <c r="H142" i="2"/>
  <c r="G143" i="2"/>
  <c r="H143" i="2"/>
  <c r="G144" i="2"/>
  <c r="H144" i="2"/>
  <c r="G145" i="2"/>
  <c r="H145" i="2"/>
  <c r="G146" i="2"/>
  <c r="H146" i="2"/>
  <c r="G147" i="2"/>
  <c r="H147" i="2"/>
  <c r="G148" i="2"/>
  <c r="H148" i="2"/>
  <c r="G149" i="2"/>
  <c r="H149" i="2"/>
  <c r="G150" i="2"/>
  <c r="H150" i="2"/>
  <c r="G151" i="2"/>
  <c r="H151" i="2"/>
  <c r="G152" i="2"/>
  <c r="H152" i="2"/>
  <c r="G153" i="2"/>
  <c r="H153" i="2"/>
  <c r="G154" i="2"/>
  <c r="H154" i="2"/>
  <c r="G155" i="2"/>
  <c r="H155" i="2"/>
  <c r="G156" i="2"/>
  <c r="H156" i="2"/>
  <c r="E157" i="2"/>
  <c r="G157" i="2"/>
  <c r="H157" i="2"/>
  <c r="G158" i="2"/>
  <c r="H158" i="2"/>
  <c r="G159" i="2"/>
  <c r="H159" i="2"/>
  <c r="G160" i="2"/>
  <c r="H160" i="2"/>
  <c r="G161" i="2"/>
  <c r="H161" i="2"/>
  <c r="G162" i="2"/>
  <c r="H162" i="2"/>
  <c r="G163" i="2"/>
  <c r="H163" i="2"/>
  <c r="H121" i="2"/>
  <c r="G165" i="2"/>
  <c r="H165" i="2"/>
  <c r="G166" i="2"/>
  <c r="H166" i="2"/>
  <c r="G167" i="2"/>
  <c r="H167" i="2"/>
  <c r="G168" i="2"/>
  <c r="H168" i="2"/>
  <c r="G169" i="2"/>
  <c r="H169" i="2"/>
  <c r="H164" i="2"/>
  <c r="H120" i="2"/>
  <c r="BR20" i="5"/>
  <c r="F86" i="3"/>
  <c r="G86" i="3"/>
  <c r="H86" i="3"/>
  <c r="E87" i="3"/>
  <c r="F87" i="3"/>
  <c r="G87" i="3"/>
  <c r="H87" i="3"/>
  <c r="E88" i="3"/>
  <c r="F88" i="3"/>
  <c r="G88" i="3"/>
  <c r="H88" i="3"/>
  <c r="E89" i="3"/>
  <c r="F89" i="3"/>
  <c r="G89" i="3"/>
  <c r="H89" i="3"/>
  <c r="E90" i="3"/>
  <c r="F90" i="3"/>
  <c r="G90" i="3"/>
  <c r="H90" i="3"/>
  <c r="E91" i="3"/>
  <c r="F91" i="3"/>
  <c r="G91" i="3"/>
  <c r="H91" i="3"/>
  <c r="F92" i="3"/>
  <c r="G92" i="3"/>
  <c r="H92" i="3"/>
  <c r="F93" i="3"/>
  <c r="G93" i="3"/>
  <c r="H93" i="3"/>
  <c r="F94" i="3"/>
  <c r="G94" i="3"/>
  <c r="H94" i="3"/>
  <c r="F95" i="3"/>
  <c r="G95" i="3"/>
  <c r="H95" i="3"/>
  <c r="F96" i="3"/>
  <c r="G96" i="3"/>
  <c r="H96" i="3"/>
  <c r="F97" i="3"/>
  <c r="G97" i="3"/>
  <c r="H97" i="3"/>
  <c r="F98" i="3"/>
  <c r="G98" i="3"/>
  <c r="H98" i="3"/>
  <c r="F99" i="3"/>
  <c r="G99" i="3"/>
  <c r="H99" i="3"/>
  <c r="F100" i="3"/>
  <c r="G100" i="3"/>
  <c r="H100" i="3"/>
  <c r="F101" i="3"/>
  <c r="G101" i="3"/>
  <c r="H101" i="3"/>
  <c r="F102" i="3"/>
  <c r="G102" i="3"/>
  <c r="H102" i="3"/>
  <c r="E103" i="3"/>
  <c r="F103" i="3"/>
  <c r="G103" i="3"/>
  <c r="H103" i="3"/>
  <c r="F104" i="3"/>
  <c r="G104" i="3"/>
  <c r="H104" i="3"/>
  <c r="F105" i="3"/>
  <c r="G105" i="3"/>
  <c r="H105" i="3"/>
  <c r="H85" i="3"/>
  <c r="F107" i="3"/>
  <c r="G107" i="3"/>
  <c r="H107" i="3"/>
  <c r="F108" i="3"/>
  <c r="G108" i="3"/>
  <c r="H108" i="3"/>
  <c r="F109" i="3"/>
  <c r="G109" i="3"/>
  <c r="H109" i="3"/>
  <c r="F110" i="3"/>
  <c r="G110" i="3"/>
  <c r="H110" i="3"/>
  <c r="F111" i="3"/>
  <c r="G111" i="3"/>
  <c r="H111" i="3"/>
  <c r="H106" i="3"/>
  <c r="H84" i="3"/>
  <c r="BS20" i="5"/>
  <c r="BT20" i="5"/>
  <c r="AH21" i="5"/>
  <c r="AM21" i="5"/>
  <c r="AR21" i="5"/>
  <c r="AW21" i="5"/>
  <c r="BB21" i="5"/>
  <c r="BG21" i="5"/>
  <c r="BW21" i="5"/>
  <c r="H427" i="9"/>
  <c r="K427" i="9"/>
  <c r="H428" i="9"/>
  <c r="K428" i="9"/>
  <c r="H429" i="9"/>
  <c r="K429" i="9"/>
  <c r="H430" i="9"/>
  <c r="K430" i="9"/>
  <c r="H431" i="9"/>
  <c r="K431" i="9"/>
  <c r="K433" i="9"/>
  <c r="E55" i="2"/>
  <c r="G55" i="2"/>
  <c r="H55" i="2"/>
  <c r="D439" i="9"/>
  <c r="J439" i="9"/>
  <c r="D440" i="9"/>
  <c r="J440" i="9"/>
  <c r="D441" i="9"/>
  <c r="J441" i="9"/>
  <c r="D442" i="9"/>
  <c r="J442" i="9"/>
  <c r="D443" i="9"/>
  <c r="J443" i="9"/>
  <c r="J445" i="9"/>
  <c r="E56" i="2"/>
  <c r="G56" i="2"/>
  <c r="H56" i="2"/>
  <c r="K439" i="9"/>
  <c r="K440" i="9"/>
  <c r="K441" i="9"/>
  <c r="K442" i="9"/>
  <c r="K443" i="9"/>
  <c r="K445" i="9"/>
  <c r="E57" i="2"/>
  <c r="G57" i="2"/>
  <c r="H57" i="2"/>
  <c r="I451" i="9"/>
  <c r="D452" i="9"/>
  <c r="I452" i="9"/>
  <c r="D453" i="9"/>
  <c r="I453" i="9"/>
  <c r="I454" i="9"/>
  <c r="D455" i="9"/>
  <c r="I455" i="9"/>
  <c r="I457" i="9"/>
  <c r="E58" i="2"/>
  <c r="G58" i="2"/>
  <c r="H58" i="2"/>
  <c r="D463" i="9"/>
  <c r="I463" i="9"/>
  <c r="I464" i="9"/>
  <c r="I465" i="9"/>
  <c r="D466" i="9"/>
  <c r="I466" i="9"/>
  <c r="I467" i="9"/>
  <c r="I469" i="9"/>
  <c r="E59" i="2"/>
  <c r="G59" i="2"/>
  <c r="H59" i="2"/>
  <c r="G60" i="2"/>
  <c r="H60" i="2"/>
  <c r="H54" i="2"/>
  <c r="K475" i="9"/>
  <c r="K477" i="9"/>
  <c r="E62" i="2"/>
  <c r="G62" i="2"/>
  <c r="H62" i="2"/>
  <c r="G483" i="9"/>
  <c r="K483" i="9"/>
  <c r="K485" i="9"/>
  <c r="E63" i="2"/>
  <c r="G63" i="2"/>
  <c r="H63" i="2"/>
  <c r="G491" i="9"/>
  <c r="J491" i="9"/>
  <c r="J493" i="9"/>
  <c r="E64" i="2"/>
  <c r="G64" i="2"/>
  <c r="H64" i="2"/>
  <c r="H499" i="9"/>
  <c r="K499" i="9"/>
  <c r="H500" i="9"/>
  <c r="K500" i="9"/>
  <c r="K502" i="9"/>
  <c r="E65" i="2"/>
  <c r="G65" i="2"/>
  <c r="H65" i="2"/>
  <c r="H61" i="2"/>
  <c r="G67" i="2"/>
  <c r="H67" i="2"/>
  <c r="E68" i="2"/>
  <c r="G68" i="2"/>
  <c r="H68" i="2"/>
  <c r="G69" i="2"/>
  <c r="H69" i="2"/>
  <c r="H66" i="2"/>
  <c r="G71" i="2"/>
  <c r="H71" i="2"/>
  <c r="G72" i="2"/>
  <c r="H72" i="2"/>
  <c r="G73" i="2"/>
  <c r="H73" i="2"/>
  <c r="G74" i="2"/>
  <c r="H74" i="2"/>
  <c r="H70" i="2"/>
  <c r="G76" i="2"/>
  <c r="H76" i="2"/>
  <c r="G77" i="2"/>
  <c r="H77" i="2"/>
  <c r="G78" i="2"/>
  <c r="H78" i="2"/>
  <c r="G79" i="2"/>
  <c r="H79" i="2"/>
  <c r="G80" i="2"/>
  <c r="H80" i="2"/>
  <c r="G81" i="2"/>
  <c r="H81" i="2"/>
  <c r="G82" i="2"/>
  <c r="H82" i="2"/>
  <c r="H75" i="2"/>
  <c r="K508" i="9"/>
  <c r="K510" i="9"/>
  <c r="E85" i="2"/>
  <c r="G85" i="2"/>
  <c r="H85" i="2"/>
  <c r="G516" i="9"/>
  <c r="K516" i="9"/>
  <c r="K518" i="9"/>
  <c r="E87" i="2"/>
  <c r="G87" i="2"/>
  <c r="H87" i="2"/>
  <c r="H524" i="9"/>
  <c r="K524" i="9"/>
  <c r="K526" i="9"/>
  <c r="E88" i="2"/>
  <c r="G88" i="2"/>
  <c r="H88" i="2"/>
  <c r="G532" i="9"/>
  <c r="K532" i="9"/>
  <c r="K534" i="9"/>
  <c r="E90" i="2"/>
  <c r="G90" i="2"/>
  <c r="H90" i="2"/>
  <c r="G540" i="9"/>
  <c r="K540" i="9"/>
  <c r="K542" i="9"/>
  <c r="E91" i="2"/>
  <c r="G91" i="2"/>
  <c r="H91" i="2"/>
  <c r="H548" i="9"/>
  <c r="K548" i="9"/>
  <c r="K550" i="9"/>
  <c r="E92" i="2"/>
  <c r="G92" i="2"/>
  <c r="H92" i="2"/>
  <c r="G556" i="9"/>
  <c r="J556" i="9"/>
  <c r="G49" i="9"/>
  <c r="G557" i="9"/>
  <c r="J557" i="9"/>
  <c r="J559" i="9"/>
  <c r="E93" i="2"/>
  <c r="G93" i="2"/>
  <c r="H93" i="2"/>
  <c r="H83" i="2"/>
  <c r="H53" i="2"/>
  <c r="BR14" i="5"/>
  <c r="H225" i="10"/>
  <c r="K225" i="10"/>
  <c r="D226" i="10"/>
  <c r="H226" i="10"/>
  <c r="K226" i="10"/>
  <c r="H227" i="10"/>
  <c r="K227" i="10"/>
  <c r="H228" i="10"/>
  <c r="K228" i="10"/>
  <c r="H229" i="10"/>
  <c r="K229" i="10"/>
  <c r="K231" i="10"/>
  <c r="E34" i="3"/>
  <c r="F34" i="3"/>
  <c r="G34" i="3"/>
  <c r="H34" i="3"/>
  <c r="J237" i="10"/>
  <c r="D238" i="10"/>
  <c r="J238" i="10"/>
  <c r="J239" i="10"/>
  <c r="J240" i="10"/>
  <c r="J241" i="10"/>
  <c r="J242" i="10"/>
  <c r="J244" i="10"/>
  <c r="E35" i="3"/>
  <c r="F35" i="3"/>
  <c r="G35" i="3"/>
  <c r="H35" i="3"/>
  <c r="K237" i="10"/>
  <c r="K238" i="10"/>
  <c r="K239" i="10"/>
  <c r="K240" i="10"/>
  <c r="K241" i="10"/>
  <c r="K242" i="10"/>
  <c r="K244" i="10"/>
  <c r="E36" i="3"/>
  <c r="F36" i="3"/>
  <c r="G36" i="3"/>
  <c r="H36" i="3"/>
  <c r="I250" i="10"/>
  <c r="D251" i="10"/>
  <c r="I251" i="10"/>
  <c r="I253" i="10"/>
  <c r="E37" i="3"/>
  <c r="F37" i="3"/>
  <c r="G37" i="3"/>
  <c r="H37" i="3"/>
  <c r="I252" i="10"/>
  <c r="E38" i="3"/>
  <c r="F38" i="3"/>
  <c r="G38" i="3"/>
  <c r="H38" i="3"/>
  <c r="I254" i="10"/>
  <c r="E39" i="3"/>
  <c r="F39" i="3"/>
  <c r="G39" i="3"/>
  <c r="H39" i="3"/>
  <c r="H33" i="3"/>
  <c r="K262" i="10"/>
  <c r="E41" i="3"/>
  <c r="F41" i="3"/>
  <c r="G41" i="3"/>
  <c r="H41" i="3"/>
  <c r="K270" i="10"/>
  <c r="E42" i="3"/>
  <c r="F42" i="3"/>
  <c r="G42" i="3"/>
  <c r="H42" i="3"/>
  <c r="J278" i="10"/>
  <c r="E43" i="3"/>
  <c r="F43" i="3"/>
  <c r="G43" i="3"/>
  <c r="H43" i="3"/>
  <c r="H286" i="10"/>
  <c r="K286" i="10"/>
  <c r="H287" i="10"/>
  <c r="H288" i="10"/>
  <c r="K288" i="10"/>
  <c r="E44" i="3"/>
  <c r="F44" i="3"/>
  <c r="G44" i="3"/>
  <c r="H44" i="3"/>
  <c r="H40" i="3"/>
  <c r="K296" i="10"/>
  <c r="E47" i="3"/>
  <c r="F47" i="3"/>
  <c r="G47" i="3"/>
  <c r="H47" i="3"/>
  <c r="K304" i="10"/>
  <c r="E48" i="3"/>
  <c r="F48" i="3"/>
  <c r="G48" i="3"/>
  <c r="H48" i="3"/>
  <c r="G312" i="10"/>
  <c r="H312" i="10"/>
  <c r="K312" i="10"/>
  <c r="E49" i="3"/>
  <c r="F49" i="3"/>
  <c r="G49" i="3"/>
  <c r="H49" i="3"/>
  <c r="K320" i="10"/>
  <c r="E51" i="3"/>
  <c r="F51" i="3"/>
  <c r="G51" i="3"/>
  <c r="H51" i="3"/>
  <c r="G328" i="10"/>
  <c r="K328" i="10"/>
  <c r="E52" i="3"/>
  <c r="F52" i="3"/>
  <c r="G52" i="3"/>
  <c r="H52" i="3"/>
  <c r="G336" i="10"/>
  <c r="K336" i="10"/>
  <c r="E54" i="3"/>
  <c r="F54" i="3"/>
  <c r="G54" i="3"/>
  <c r="H54" i="3"/>
  <c r="G344" i="10"/>
  <c r="K344" i="10"/>
  <c r="E55" i="3"/>
  <c r="F55" i="3"/>
  <c r="G55" i="3"/>
  <c r="H55" i="3"/>
  <c r="H352" i="10"/>
  <c r="K352" i="10"/>
  <c r="E56" i="3"/>
  <c r="F56" i="3"/>
  <c r="G56" i="3"/>
  <c r="H56" i="3"/>
  <c r="J360" i="10"/>
  <c r="E57" i="3"/>
  <c r="F57" i="3"/>
  <c r="G57" i="3"/>
  <c r="H57" i="3"/>
  <c r="J368" i="10"/>
  <c r="E58" i="3"/>
  <c r="F58" i="3"/>
  <c r="G58" i="3"/>
  <c r="H58" i="3"/>
  <c r="H45" i="3"/>
  <c r="H32" i="3"/>
  <c r="BS14" i="5"/>
  <c r="BT14" i="5"/>
  <c r="N15" i="5"/>
  <c r="S15" i="5"/>
  <c r="X15" i="5"/>
  <c r="AC15" i="5"/>
  <c r="AH15" i="5"/>
  <c r="AM15" i="5"/>
  <c r="AR15" i="5"/>
  <c r="AW15" i="5"/>
  <c r="BB15" i="5"/>
  <c r="BG15" i="5"/>
  <c r="BL15" i="5"/>
  <c r="BW15" i="5"/>
  <c r="BL34" i="5"/>
  <c r="G9" i="1"/>
  <c r="H9" i="1"/>
  <c r="G10" i="1"/>
  <c r="H10" i="1"/>
  <c r="G11" i="1"/>
  <c r="H11" i="1"/>
  <c r="G12" i="1"/>
  <c r="H12" i="1"/>
  <c r="H8" i="1"/>
  <c r="G14" i="1"/>
  <c r="H14" i="1"/>
  <c r="G15" i="1"/>
  <c r="H15" i="1"/>
  <c r="H13" i="1"/>
  <c r="G17" i="1"/>
  <c r="H17" i="1"/>
  <c r="E18" i="1"/>
  <c r="G18" i="1"/>
  <c r="H18" i="1"/>
  <c r="H16" i="1"/>
  <c r="H7" i="1"/>
  <c r="BQ8" i="5"/>
  <c r="G20" i="9"/>
  <c r="J20" i="9"/>
  <c r="G21" i="9"/>
  <c r="J21" i="9"/>
  <c r="J23" i="9"/>
  <c r="E9" i="2"/>
  <c r="G9" i="2"/>
  <c r="H9" i="2"/>
  <c r="E119" i="9"/>
  <c r="E134" i="9"/>
  <c r="E10" i="2"/>
  <c r="G10" i="2"/>
  <c r="H10" i="2"/>
  <c r="G11" i="2"/>
  <c r="H11" i="2"/>
  <c r="H30" i="9"/>
  <c r="K30" i="9"/>
  <c r="H31" i="9"/>
  <c r="K31" i="9"/>
  <c r="K33" i="9"/>
  <c r="E12" i="2"/>
  <c r="G12" i="2"/>
  <c r="H12" i="2"/>
  <c r="H39" i="9"/>
  <c r="K39" i="9"/>
  <c r="K41" i="9"/>
  <c r="E13" i="2"/>
  <c r="G13" i="2"/>
  <c r="H13" i="2"/>
  <c r="H8" i="2"/>
  <c r="G48" i="9"/>
  <c r="J48" i="9"/>
  <c r="J49" i="9"/>
  <c r="J51" i="9"/>
  <c r="E15" i="2"/>
  <c r="G15" i="2"/>
  <c r="H15" i="2"/>
  <c r="G57" i="9"/>
  <c r="K57" i="9"/>
  <c r="G58" i="9"/>
  <c r="K58" i="9"/>
  <c r="K60" i="9"/>
  <c r="E16" i="2"/>
  <c r="G16" i="2"/>
  <c r="H16" i="2"/>
  <c r="H66" i="9"/>
  <c r="K66" i="9"/>
  <c r="K68" i="9"/>
  <c r="E17" i="2"/>
  <c r="G17" i="2"/>
  <c r="H17" i="2"/>
  <c r="H14" i="2"/>
  <c r="G74" i="9"/>
  <c r="K74" i="9"/>
  <c r="K75" i="9"/>
  <c r="G76" i="9"/>
  <c r="K76" i="9"/>
  <c r="K77" i="9"/>
  <c r="K78" i="9"/>
  <c r="K79" i="9"/>
  <c r="K80" i="9"/>
  <c r="K82" i="9"/>
  <c r="E19" i="2"/>
  <c r="G19" i="2"/>
  <c r="H19" i="2"/>
  <c r="H88" i="9"/>
  <c r="K88" i="9"/>
  <c r="K90" i="9"/>
  <c r="E20" i="2"/>
  <c r="G20" i="2"/>
  <c r="H20" i="2"/>
  <c r="E21" i="2"/>
  <c r="G21" i="2"/>
  <c r="H21" i="2"/>
  <c r="H18" i="2"/>
  <c r="H7" i="2"/>
  <c r="BR8" i="5"/>
  <c r="G20" i="10"/>
  <c r="J20" i="10"/>
  <c r="J22" i="10"/>
  <c r="E9" i="3"/>
  <c r="G9" i="3"/>
  <c r="H9" i="3"/>
  <c r="I29" i="10"/>
  <c r="I30" i="10"/>
  <c r="I32" i="10"/>
  <c r="E10" i="3"/>
  <c r="F10" i="3"/>
  <c r="G10" i="3"/>
  <c r="H10" i="3"/>
  <c r="D39" i="10"/>
  <c r="H39" i="10"/>
  <c r="K39" i="10"/>
  <c r="E11" i="3"/>
  <c r="F11" i="3"/>
  <c r="G11" i="3"/>
  <c r="H11" i="3"/>
  <c r="H48" i="10"/>
  <c r="K48" i="10"/>
  <c r="E12" i="3"/>
  <c r="F12" i="3"/>
  <c r="G12" i="3"/>
  <c r="H12" i="3"/>
  <c r="H8" i="3"/>
  <c r="J64" i="10"/>
  <c r="J65" i="10"/>
  <c r="E14" i="3"/>
  <c r="F14" i="3"/>
  <c r="G14" i="3"/>
  <c r="H14" i="3"/>
  <c r="K73" i="10"/>
  <c r="K74" i="10"/>
  <c r="E15" i="3"/>
  <c r="F15" i="3"/>
  <c r="G15" i="3"/>
  <c r="H15" i="3"/>
  <c r="H82" i="10"/>
  <c r="K82" i="10"/>
  <c r="E16" i="3"/>
  <c r="F16" i="3"/>
  <c r="G16" i="3"/>
  <c r="H16" i="3"/>
  <c r="H13" i="3"/>
  <c r="F90" i="10"/>
  <c r="J90" i="10"/>
  <c r="J92" i="10"/>
  <c r="E18" i="3"/>
  <c r="F18" i="3"/>
  <c r="G18" i="3"/>
  <c r="H18" i="3"/>
  <c r="H98" i="10"/>
  <c r="K98" i="10"/>
  <c r="K100" i="10"/>
  <c r="E19" i="3"/>
  <c r="F19" i="3"/>
  <c r="G19" i="3"/>
  <c r="H19" i="3"/>
  <c r="E20" i="3"/>
  <c r="F20" i="3"/>
  <c r="G20" i="3"/>
  <c r="H20" i="3"/>
  <c r="J106" i="10"/>
  <c r="J107" i="10"/>
  <c r="J108" i="10"/>
  <c r="J109" i="10"/>
  <c r="J110" i="10"/>
  <c r="G111" i="10"/>
  <c r="J111" i="10"/>
  <c r="J113" i="10"/>
  <c r="E21" i="3"/>
  <c r="F21" i="3"/>
  <c r="G21" i="3"/>
  <c r="H21" i="3"/>
  <c r="H119" i="10"/>
  <c r="K119" i="10"/>
  <c r="E22" i="3"/>
  <c r="F22" i="3"/>
  <c r="G22" i="3"/>
  <c r="H22" i="3"/>
  <c r="E23" i="3"/>
  <c r="F23" i="3"/>
  <c r="G23" i="3"/>
  <c r="H23" i="3"/>
  <c r="H17" i="3"/>
  <c r="H7" i="3"/>
  <c r="BS8" i="5"/>
  <c r="BT8" i="5"/>
  <c r="I9" i="5"/>
  <c r="I34" i="5"/>
  <c r="I36" i="5"/>
  <c r="N9" i="5"/>
  <c r="K97" i="9"/>
  <c r="K98" i="9"/>
  <c r="G99" i="9"/>
  <c r="K99" i="9"/>
  <c r="K100" i="9"/>
  <c r="K101" i="9"/>
  <c r="K102" i="9"/>
  <c r="K103" i="9"/>
  <c r="K105" i="9"/>
  <c r="E24" i="2"/>
  <c r="G24" i="2"/>
  <c r="H24" i="2"/>
  <c r="J119" i="9"/>
  <c r="J120" i="9"/>
  <c r="J121" i="9"/>
  <c r="E122" i="9"/>
  <c r="J122" i="9"/>
  <c r="J123" i="9"/>
  <c r="J124" i="9"/>
  <c r="J125" i="9"/>
  <c r="J126" i="9"/>
  <c r="J128" i="9"/>
  <c r="E25" i="2"/>
  <c r="G25" i="2"/>
  <c r="H25" i="2"/>
  <c r="K134" i="9"/>
  <c r="E135" i="9"/>
  <c r="K135" i="9"/>
  <c r="E136" i="9"/>
  <c r="K136" i="9"/>
  <c r="E137" i="9"/>
  <c r="K137" i="9"/>
  <c r="E138" i="9"/>
  <c r="K138" i="9"/>
  <c r="E139" i="9"/>
  <c r="K139" i="9"/>
  <c r="E140" i="9"/>
  <c r="K140" i="9"/>
  <c r="E141" i="9"/>
  <c r="K141" i="9"/>
  <c r="K143" i="9"/>
  <c r="E26" i="2"/>
  <c r="G26" i="2"/>
  <c r="H26" i="2"/>
  <c r="E149" i="9"/>
  <c r="H149" i="9"/>
  <c r="K149" i="9"/>
  <c r="E150" i="9"/>
  <c r="H150" i="9"/>
  <c r="K150" i="9"/>
  <c r="E151" i="9"/>
  <c r="H151" i="9"/>
  <c r="K151" i="9"/>
  <c r="E152" i="9"/>
  <c r="H152" i="9"/>
  <c r="K152" i="9"/>
  <c r="E153" i="9"/>
  <c r="H153" i="9"/>
  <c r="K153" i="9"/>
  <c r="E154" i="9"/>
  <c r="H154" i="9"/>
  <c r="K154" i="9"/>
  <c r="E155" i="9"/>
  <c r="H155" i="9"/>
  <c r="K155" i="9"/>
  <c r="E156" i="9"/>
  <c r="H156" i="9"/>
  <c r="K156" i="9"/>
  <c r="K158" i="9"/>
  <c r="E27" i="2"/>
  <c r="G27" i="2"/>
  <c r="H27" i="2"/>
  <c r="G28" i="2"/>
  <c r="H28" i="2"/>
  <c r="D187" i="9"/>
  <c r="J187" i="9"/>
  <c r="D188" i="9"/>
  <c r="J188" i="9"/>
  <c r="D189" i="9"/>
  <c r="J189" i="9"/>
  <c r="D190" i="9"/>
  <c r="J190" i="9"/>
  <c r="D191" i="9"/>
  <c r="J191" i="9"/>
  <c r="D192" i="9"/>
  <c r="J192" i="9"/>
  <c r="D193" i="9"/>
  <c r="J193" i="9"/>
  <c r="D194" i="9"/>
  <c r="J194" i="9"/>
  <c r="J196" i="9"/>
  <c r="E29" i="2"/>
  <c r="G29" i="2"/>
  <c r="H29" i="2"/>
  <c r="H23" i="2"/>
  <c r="H202" i="9"/>
  <c r="K202" i="9"/>
  <c r="K204" i="9"/>
  <c r="E31" i="2"/>
  <c r="G31" i="2"/>
  <c r="H31" i="2"/>
  <c r="J210" i="9"/>
  <c r="J212" i="9"/>
  <c r="E32" i="2"/>
  <c r="G32" i="2"/>
  <c r="H32" i="2"/>
  <c r="J218" i="9"/>
  <c r="J220" i="9"/>
  <c r="E33" i="2"/>
  <c r="G33" i="2"/>
  <c r="H33" i="2"/>
  <c r="K226" i="9"/>
  <c r="K227" i="9"/>
  <c r="K228" i="9"/>
  <c r="K229" i="9"/>
  <c r="K230" i="9"/>
  <c r="K231" i="9"/>
  <c r="K232" i="9"/>
  <c r="K233" i="9"/>
  <c r="K234" i="9"/>
  <c r="K236" i="9"/>
  <c r="E34" i="2"/>
  <c r="G34" i="2"/>
  <c r="H34" i="2"/>
  <c r="K242" i="9"/>
  <c r="K243" i="9"/>
  <c r="K244" i="9"/>
  <c r="K245" i="9"/>
  <c r="K246" i="9"/>
  <c r="K247" i="9"/>
  <c r="K249" i="9"/>
  <c r="E35" i="2"/>
  <c r="G35" i="2"/>
  <c r="H35" i="2"/>
  <c r="K255" i="9"/>
  <c r="K257" i="9"/>
  <c r="E36" i="2"/>
  <c r="G36" i="2"/>
  <c r="H36" i="2"/>
  <c r="H263" i="9"/>
  <c r="K263" i="9"/>
  <c r="K265" i="9"/>
  <c r="E37" i="2"/>
  <c r="G37" i="2"/>
  <c r="H37" i="2"/>
  <c r="H30" i="2"/>
  <c r="J271" i="9"/>
  <c r="J272" i="9"/>
  <c r="J273" i="9"/>
  <c r="J274" i="9"/>
  <c r="J275" i="9"/>
  <c r="J277" i="9"/>
  <c r="E39" i="2"/>
  <c r="G39" i="2"/>
  <c r="H39" i="2"/>
  <c r="K283" i="9"/>
  <c r="K284" i="9"/>
  <c r="K286" i="9"/>
  <c r="E40" i="2"/>
  <c r="G40" i="2"/>
  <c r="H40" i="2"/>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9" i="9"/>
  <c r="E41" i="2"/>
  <c r="G41" i="2"/>
  <c r="H41" i="2"/>
  <c r="K325" i="9"/>
  <c r="K326" i="9"/>
  <c r="K327" i="9"/>
  <c r="K328" i="9"/>
  <c r="K329" i="9"/>
  <c r="K330" i="9"/>
  <c r="K331" i="9"/>
  <c r="K332" i="9"/>
  <c r="K333" i="9"/>
  <c r="K334" i="9"/>
  <c r="K336" i="9"/>
  <c r="E42" i="2"/>
  <c r="G42" i="2"/>
  <c r="H42" i="2"/>
  <c r="K342" i="9"/>
  <c r="K343" i="9"/>
  <c r="K344" i="9"/>
  <c r="K345" i="9"/>
  <c r="K346" i="9"/>
  <c r="K347" i="9"/>
  <c r="K348" i="9"/>
  <c r="K349" i="9"/>
  <c r="K350" i="9"/>
  <c r="K352" i="9"/>
  <c r="E43" i="2"/>
  <c r="G43" i="2"/>
  <c r="H43" i="2"/>
  <c r="H358" i="9"/>
  <c r="K358" i="9"/>
  <c r="H359" i="9"/>
  <c r="K359" i="9"/>
  <c r="H360" i="9"/>
  <c r="K360" i="9"/>
  <c r="H361" i="9"/>
  <c r="K361" i="9"/>
  <c r="H362" i="9"/>
  <c r="K362" i="9"/>
  <c r="K364" i="9"/>
  <c r="E44" i="2"/>
  <c r="G44" i="2"/>
  <c r="H44" i="2"/>
  <c r="H38" i="2"/>
  <c r="J371" i="9"/>
  <c r="J372" i="9"/>
  <c r="J373" i="9"/>
  <c r="J374" i="9"/>
  <c r="J376" i="9"/>
  <c r="E46" i="2"/>
  <c r="G46" i="2"/>
  <c r="H46" i="2"/>
  <c r="K382" i="9"/>
  <c r="K383" i="9"/>
  <c r="K384" i="9"/>
  <c r="K385" i="9"/>
  <c r="K387" i="9"/>
  <c r="E47" i="2"/>
  <c r="G47" i="2"/>
  <c r="H47" i="2"/>
  <c r="K393" i="9"/>
  <c r="K394" i="9"/>
  <c r="K395" i="9"/>
  <c r="K396" i="9"/>
  <c r="K397" i="9"/>
  <c r="K398" i="9"/>
  <c r="K399" i="9"/>
  <c r="K400" i="9"/>
  <c r="K401" i="9"/>
  <c r="K402" i="9"/>
  <c r="K404" i="9"/>
  <c r="E48" i="2"/>
  <c r="G48" i="2"/>
  <c r="H48" i="2"/>
  <c r="K410" i="9"/>
  <c r="K411" i="9"/>
  <c r="K413" i="9"/>
  <c r="E49" i="2"/>
  <c r="G49" i="2"/>
  <c r="H49" i="2"/>
  <c r="E419" i="9"/>
  <c r="H419" i="9"/>
  <c r="K419" i="9"/>
  <c r="K421" i="9"/>
  <c r="E50" i="2"/>
  <c r="G50" i="2"/>
  <c r="H50" i="2"/>
  <c r="H45" i="2"/>
  <c r="G52" i="2"/>
  <c r="H52" i="2"/>
  <c r="H51" i="2"/>
  <c r="H22" i="2"/>
  <c r="BR11" i="5"/>
  <c r="H129" i="10"/>
  <c r="K129" i="10"/>
  <c r="H130" i="10"/>
  <c r="K130" i="10"/>
  <c r="H131" i="10"/>
  <c r="K131" i="10"/>
  <c r="H132" i="10"/>
  <c r="K132" i="10"/>
  <c r="H133" i="10"/>
  <c r="K133" i="10"/>
  <c r="E134" i="10"/>
  <c r="H134" i="10"/>
  <c r="K134" i="10"/>
  <c r="K136" i="10"/>
  <c r="E26" i="3"/>
  <c r="F26" i="3"/>
  <c r="G26" i="3"/>
  <c r="H26" i="3"/>
  <c r="J156" i="10"/>
  <c r="J157" i="10"/>
  <c r="J158" i="10"/>
  <c r="J159" i="10"/>
  <c r="J160" i="10"/>
  <c r="E161" i="10"/>
  <c r="J161" i="10"/>
  <c r="J162" i="10"/>
  <c r="J163" i="10"/>
  <c r="E27" i="3"/>
  <c r="F27" i="3"/>
  <c r="G27" i="3"/>
  <c r="H27" i="3"/>
  <c r="K169" i="10"/>
  <c r="K170" i="10"/>
  <c r="K171" i="10"/>
  <c r="K172" i="10"/>
  <c r="K173" i="10"/>
  <c r="E174" i="10"/>
  <c r="K174" i="10"/>
  <c r="K175" i="10"/>
  <c r="K177" i="10"/>
  <c r="E28" i="3"/>
  <c r="F28" i="3"/>
  <c r="G28" i="3"/>
  <c r="H28" i="3"/>
  <c r="H183" i="10"/>
  <c r="K183" i="10"/>
  <c r="H184" i="10"/>
  <c r="K184" i="10"/>
  <c r="H185" i="10"/>
  <c r="K185" i="10"/>
  <c r="H186" i="10"/>
  <c r="K186" i="10"/>
  <c r="H187" i="10"/>
  <c r="K187" i="10"/>
  <c r="E188" i="10"/>
  <c r="H188" i="10"/>
  <c r="K188" i="10"/>
  <c r="H189" i="10"/>
  <c r="K189" i="10"/>
  <c r="K191" i="10"/>
  <c r="E29" i="3"/>
  <c r="F29" i="3"/>
  <c r="G29" i="3"/>
  <c r="H29" i="3"/>
  <c r="I197" i="10"/>
  <c r="I198" i="10"/>
  <c r="I199" i="10"/>
  <c r="I200" i="10"/>
  <c r="I201" i="10"/>
  <c r="I202" i="10"/>
  <c r="I203" i="10"/>
  <c r="I204" i="10"/>
  <c r="I205" i="10"/>
  <c r="I206" i="10"/>
  <c r="I207" i="10"/>
  <c r="I208" i="10"/>
  <c r="I209" i="10"/>
  <c r="I210" i="10"/>
  <c r="I211" i="10"/>
  <c r="I212" i="10"/>
  <c r="I213" i="10"/>
  <c r="I214" i="10"/>
  <c r="I215" i="10"/>
  <c r="I216" i="10"/>
  <c r="I218" i="10"/>
  <c r="E30" i="3"/>
  <c r="F30" i="3"/>
  <c r="G30" i="3"/>
  <c r="H30" i="3"/>
  <c r="E31" i="3"/>
  <c r="F31" i="3"/>
  <c r="G31" i="3"/>
  <c r="H31" i="3"/>
  <c r="H24" i="3"/>
  <c r="BS11" i="5"/>
  <c r="BT11" i="5"/>
  <c r="N12" i="5"/>
  <c r="N34" i="5"/>
  <c r="N36" i="5"/>
  <c r="S12" i="5"/>
  <c r="I565" i="9"/>
  <c r="I566" i="9"/>
  <c r="I567" i="9"/>
  <c r="I569" i="9"/>
  <c r="E96" i="2"/>
  <c r="G96" i="2"/>
  <c r="H96" i="2"/>
  <c r="I575" i="9"/>
  <c r="I576" i="9"/>
  <c r="I577" i="9"/>
  <c r="I578" i="9"/>
  <c r="I579" i="9"/>
  <c r="I580" i="9"/>
  <c r="I581" i="9"/>
  <c r="I582" i="9"/>
  <c r="I584" i="9"/>
  <c r="E97" i="2"/>
  <c r="G97" i="2"/>
  <c r="H97" i="2"/>
  <c r="G98" i="2"/>
  <c r="H98" i="2"/>
  <c r="G99" i="2"/>
  <c r="H99" i="2"/>
  <c r="G100" i="2"/>
  <c r="H100" i="2"/>
  <c r="G101" i="2"/>
  <c r="H101" i="2"/>
  <c r="E102" i="2"/>
  <c r="G102" i="2"/>
  <c r="H102" i="2"/>
  <c r="E103" i="2"/>
  <c r="G103" i="2"/>
  <c r="H103" i="2"/>
  <c r="E104" i="2"/>
  <c r="G104" i="2"/>
  <c r="H104" i="2"/>
  <c r="E105" i="2"/>
  <c r="G105" i="2"/>
  <c r="H105" i="2"/>
  <c r="G106" i="2"/>
  <c r="H106" i="2"/>
  <c r="E107" i="2"/>
  <c r="G107" i="2"/>
  <c r="H107" i="2"/>
  <c r="G108" i="2"/>
  <c r="H108" i="2"/>
  <c r="G109" i="2"/>
  <c r="H109" i="2"/>
  <c r="H95" i="2"/>
  <c r="G111" i="2"/>
  <c r="H111" i="2"/>
  <c r="G112" i="2"/>
  <c r="H112" i="2"/>
  <c r="G113" i="2"/>
  <c r="H113" i="2"/>
  <c r="G114" i="2"/>
  <c r="H114" i="2"/>
  <c r="G115" i="2"/>
  <c r="H115" i="2"/>
  <c r="I590" i="9"/>
  <c r="I592" i="9"/>
  <c r="E116" i="2"/>
  <c r="G116" i="2"/>
  <c r="H116" i="2"/>
  <c r="E117" i="2"/>
  <c r="G117" i="2"/>
  <c r="H117" i="2"/>
  <c r="I598" i="9"/>
  <c r="I599" i="9"/>
  <c r="I601" i="9"/>
  <c r="E118" i="2"/>
  <c r="G118" i="2"/>
  <c r="H118" i="2"/>
  <c r="G119" i="2"/>
  <c r="H119" i="2"/>
  <c r="H110" i="2"/>
  <c r="H94" i="2"/>
  <c r="BR17" i="5"/>
  <c r="I376" i="10"/>
  <c r="I377" i="10"/>
  <c r="I378" i="10"/>
  <c r="E61" i="3"/>
  <c r="F61" i="3"/>
  <c r="G61" i="3"/>
  <c r="H61" i="3"/>
  <c r="I386" i="10"/>
  <c r="I387" i="10"/>
  <c r="I388" i="10"/>
  <c r="I389" i="10"/>
  <c r="I390" i="10"/>
  <c r="I391" i="10"/>
  <c r="I392" i="10"/>
  <c r="I393" i="10"/>
  <c r="E62" i="3"/>
  <c r="F62" i="3"/>
  <c r="G62" i="3"/>
  <c r="H62" i="3"/>
  <c r="F63" i="3"/>
  <c r="G63" i="3"/>
  <c r="H63" i="3"/>
  <c r="F64" i="3"/>
  <c r="G64" i="3"/>
  <c r="H64" i="3"/>
  <c r="F65" i="3"/>
  <c r="G65" i="3"/>
  <c r="H65" i="3"/>
  <c r="F66" i="3"/>
  <c r="G66" i="3"/>
  <c r="H66" i="3"/>
  <c r="F67" i="3"/>
  <c r="G67" i="3"/>
  <c r="H67" i="3"/>
  <c r="F68" i="3"/>
  <c r="G68" i="3"/>
  <c r="H68" i="3"/>
  <c r="E69" i="3"/>
  <c r="F69" i="3"/>
  <c r="G69" i="3"/>
  <c r="H69" i="3"/>
  <c r="E70" i="3"/>
  <c r="F70" i="3"/>
  <c r="G70" i="3"/>
  <c r="H70" i="3"/>
  <c r="E71" i="3"/>
  <c r="F71" i="3"/>
  <c r="G71" i="3"/>
  <c r="H71" i="3"/>
  <c r="E72" i="3"/>
  <c r="F72" i="3"/>
  <c r="G72" i="3"/>
  <c r="H72" i="3"/>
  <c r="F73" i="3"/>
  <c r="G73" i="3"/>
  <c r="H73" i="3"/>
  <c r="F74" i="3"/>
  <c r="G74" i="3"/>
  <c r="H74" i="3"/>
  <c r="H60" i="3"/>
  <c r="F76" i="3"/>
  <c r="G76" i="3"/>
  <c r="H76" i="3"/>
  <c r="E77" i="3"/>
  <c r="F77" i="3"/>
  <c r="G77" i="3"/>
  <c r="H77" i="3"/>
  <c r="F78" i="3"/>
  <c r="G78" i="3"/>
  <c r="H78" i="3"/>
  <c r="F79" i="3"/>
  <c r="G79" i="3"/>
  <c r="H79" i="3"/>
  <c r="E80" i="3"/>
  <c r="F80" i="3"/>
  <c r="G80" i="3"/>
  <c r="H80" i="3"/>
  <c r="I401" i="10"/>
  <c r="E81" i="3"/>
  <c r="F81" i="3"/>
  <c r="G81" i="3"/>
  <c r="H81" i="3"/>
  <c r="E82" i="3"/>
  <c r="F82" i="3"/>
  <c r="G82" i="3"/>
  <c r="H82" i="3"/>
  <c r="I409" i="10"/>
  <c r="I410" i="10"/>
  <c r="E83" i="3"/>
  <c r="F83" i="3"/>
  <c r="G83" i="3"/>
  <c r="H83" i="3"/>
  <c r="H75" i="3"/>
  <c r="H59" i="3"/>
  <c r="BS17" i="5"/>
  <c r="BT17" i="5"/>
  <c r="S18" i="5"/>
  <c r="G172" i="2"/>
  <c r="H172" i="2"/>
  <c r="G173" i="2"/>
  <c r="H173" i="2"/>
  <c r="G174" i="2"/>
  <c r="H174" i="2"/>
  <c r="G175" i="2"/>
  <c r="H175" i="2"/>
  <c r="G176" i="2"/>
  <c r="H176" i="2"/>
  <c r="G177" i="2"/>
  <c r="H177" i="2"/>
  <c r="G178" i="2"/>
  <c r="H178" i="2"/>
  <c r="H171" i="2"/>
  <c r="I607" i="9"/>
  <c r="I608" i="9"/>
  <c r="I609" i="9"/>
  <c r="I610" i="9"/>
  <c r="I611" i="9"/>
  <c r="I612" i="9"/>
  <c r="I613" i="9"/>
  <c r="I614" i="9"/>
  <c r="I615" i="9"/>
  <c r="I616" i="9"/>
  <c r="I617" i="9"/>
  <c r="I618" i="9"/>
  <c r="I619" i="9"/>
  <c r="I620" i="9"/>
  <c r="I621" i="9"/>
  <c r="I623" i="9"/>
  <c r="E180" i="2"/>
  <c r="G180" i="2"/>
  <c r="H180" i="2"/>
  <c r="E181" i="2"/>
  <c r="G181" i="2"/>
  <c r="H181" i="2"/>
  <c r="H179" i="2"/>
  <c r="E183" i="2"/>
  <c r="G183" i="2"/>
  <c r="H183" i="2"/>
  <c r="G184" i="2"/>
  <c r="H184" i="2"/>
  <c r="G185" i="2"/>
  <c r="H185" i="2"/>
  <c r="H182" i="2"/>
  <c r="G187" i="2"/>
  <c r="H187" i="2"/>
  <c r="G188" i="2"/>
  <c r="H188" i="2"/>
  <c r="G189" i="2"/>
  <c r="H189" i="2"/>
  <c r="H186" i="2"/>
  <c r="G191" i="2"/>
  <c r="H191" i="2"/>
  <c r="G192" i="2"/>
  <c r="H192" i="2"/>
  <c r="G193" i="2"/>
  <c r="H193" i="2"/>
  <c r="H190" i="2"/>
  <c r="H170" i="2"/>
  <c r="BR23" i="5"/>
  <c r="I418" i="10"/>
  <c r="I419" i="10"/>
  <c r="I420" i="10"/>
  <c r="I421" i="10"/>
  <c r="I422" i="10"/>
  <c r="I423" i="10"/>
  <c r="I424" i="10"/>
  <c r="I425" i="10"/>
  <c r="I426" i="10"/>
  <c r="I427" i="10"/>
  <c r="I428" i="10"/>
  <c r="I429" i="10"/>
  <c r="I430" i="10"/>
  <c r="I431" i="10"/>
  <c r="I433" i="10"/>
  <c r="E114" i="3"/>
  <c r="F114" i="3"/>
  <c r="G114" i="3"/>
  <c r="H114" i="3"/>
  <c r="E115" i="3"/>
  <c r="F115" i="3"/>
  <c r="G115" i="3"/>
  <c r="H115" i="3"/>
  <c r="H113" i="3"/>
  <c r="F117" i="3"/>
  <c r="G117" i="3"/>
  <c r="H117" i="3"/>
  <c r="F118" i="3"/>
  <c r="G118" i="3"/>
  <c r="H118" i="3"/>
  <c r="F119" i="3"/>
  <c r="G119" i="3"/>
  <c r="H119" i="3"/>
  <c r="H116" i="3"/>
  <c r="F121" i="3"/>
  <c r="G121" i="3"/>
  <c r="H121" i="3"/>
  <c r="F122" i="3"/>
  <c r="G122" i="3"/>
  <c r="H122" i="3"/>
  <c r="F123" i="3"/>
  <c r="G123" i="3"/>
  <c r="H123" i="3"/>
  <c r="H120" i="3"/>
  <c r="H112" i="3"/>
  <c r="BS23" i="5"/>
  <c r="BT23" i="5"/>
  <c r="S24" i="5"/>
  <c r="S34" i="5"/>
  <c r="S36" i="5"/>
  <c r="X12" i="5"/>
  <c r="X18" i="5"/>
  <c r="X34" i="5"/>
  <c r="X36" i="5"/>
  <c r="AC12" i="5"/>
  <c r="AC18" i="5"/>
  <c r="AC24" i="5"/>
  <c r="AC34" i="5"/>
  <c r="AC36" i="5"/>
  <c r="AH12" i="5"/>
  <c r="AH18" i="5"/>
  <c r="AH24" i="5"/>
  <c r="AH34" i="5"/>
  <c r="AH36" i="5"/>
  <c r="AM12" i="5"/>
  <c r="AM18" i="5"/>
  <c r="AM24" i="5"/>
  <c r="AM34" i="5"/>
  <c r="AM36" i="5"/>
  <c r="AR12" i="5"/>
  <c r="AR18" i="5"/>
  <c r="AR24" i="5"/>
  <c r="AR34" i="5"/>
  <c r="AR36" i="5"/>
  <c r="AW24" i="5"/>
  <c r="AW34" i="5"/>
  <c r="AW36" i="5"/>
  <c r="BB24" i="5"/>
  <c r="BB34" i="5"/>
  <c r="BB36" i="5"/>
  <c r="BG34" i="5"/>
  <c r="BG36" i="5"/>
  <c r="BL36" i="5"/>
  <c r="BL40" i="5"/>
  <c r="BG40" i="5"/>
  <c r="I40" i="5"/>
  <c r="N40" i="5"/>
  <c r="S40" i="5"/>
  <c r="X40" i="5"/>
  <c r="AC40" i="5"/>
  <c r="AH40" i="5"/>
  <c r="AM40" i="5"/>
  <c r="AR40" i="5"/>
  <c r="AW40" i="5"/>
  <c r="BB40" i="5"/>
  <c r="BL42" i="5"/>
  <c r="BW24" i="5"/>
  <c r="BW12" i="5"/>
  <c r="BW18" i="5"/>
  <c r="F84" i="3"/>
  <c r="F85" i="3"/>
  <c r="F106" i="3"/>
  <c r="F112" i="3"/>
  <c r="F113" i="3"/>
  <c r="F116" i="3"/>
  <c r="F120" i="3"/>
  <c r="F124" i="3"/>
  <c r="F125" i="3"/>
  <c r="F45" i="3"/>
  <c r="F46" i="3"/>
  <c r="F50" i="3"/>
  <c r="F53" i="3"/>
  <c r="F59" i="3"/>
  <c r="F60" i="3"/>
  <c r="F75" i="3"/>
  <c r="F13" i="3"/>
  <c r="F17" i="3"/>
  <c r="F24" i="3"/>
  <c r="F25" i="3"/>
  <c r="F32" i="3"/>
  <c r="F33" i="3"/>
  <c r="F40" i="3"/>
  <c r="D45" i="7"/>
  <c r="H132" i="13"/>
  <c r="B134" i="13"/>
  <c r="H131" i="13"/>
  <c r="B133" i="13"/>
  <c r="E9" i="13"/>
  <c r="F9" i="13"/>
  <c r="G9" i="13"/>
  <c r="H9" i="13"/>
  <c r="I9" i="13"/>
  <c r="E10" i="13"/>
  <c r="F10" i="13"/>
  <c r="G10" i="13"/>
  <c r="H10" i="13"/>
  <c r="I10" i="13"/>
  <c r="E11" i="13"/>
  <c r="G11" i="13"/>
  <c r="H11" i="13"/>
  <c r="I11" i="13"/>
  <c r="E12" i="13"/>
  <c r="G12" i="13"/>
  <c r="H12" i="13"/>
  <c r="I12" i="13"/>
  <c r="E14" i="13"/>
  <c r="G14" i="13"/>
  <c r="H14" i="13"/>
  <c r="I14" i="13"/>
  <c r="E15" i="13"/>
  <c r="G15" i="13"/>
  <c r="H15" i="13"/>
  <c r="I15" i="13"/>
  <c r="E16" i="13"/>
  <c r="G16" i="13"/>
  <c r="H16" i="13"/>
  <c r="I16" i="13"/>
  <c r="E18" i="13"/>
  <c r="G18" i="13"/>
  <c r="H18" i="13"/>
  <c r="I18" i="13"/>
  <c r="E19" i="13"/>
  <c r="G19" i="13"/>
  <c r="H19" i="13"/>
  <c r="I19" i="13"/>
  <c r="E20" i="13"/>
  <c r="G20" i="13"/>
  <c r="H20" i="13"/>
  <c r="I20" i="13"/>
  <c r="E21" i="13"/>
  <c r="G21" i="13"/>
  <c r="H21" i="13"/>
  <c r="I21" i="13"/>
  <c r="E22" i="13"/>
  <c r="G22" i="13"/>
  <c r="H22" i="13"/>
  <c r="I22" i="13"/>
  <c r="E23" i="13"/>
  <c r="G23" i="13"/>
  <c r="H23" i="13"/>
  <c r="I23" i="13"/>
  <c r="I25" i="13"/>
  <c r="E26" i="13"/>
  <c r="G26" i="13"/>
  <c r="H26" i="13"/>
  <c r="I26" i="13"/>
  <c r="E27" i="13"/>
  <c r="G27" i="13"/>
  <c r="H27" i="13"/>
  <c r="I27" i="13"/>
  <c r="E28" i="13"/>
  <c r="G28" i="13"/>
  <c r="H28" i="13"/>
  <c r="I28" i="13"/>
  <c r="E29" i="13"/>
  <c r="G29" i="13"/>
  <c r="H29" i="13"/>
  <c r="I29" i="13"/>
  <c r="E30" i="13"/>
  <c r="G30" i="13"/>
  <c r="H30" i="13"/>
  <c r="I30" i="13"/>
  <c r="E31" i="13"/>
  <c r="G31" i="13"/>
  <c r="H31" i="13"/>
  <c r="I31" i="13"/>
  <c r="E34" i="13"/>
  <c r="G34" i="13"/>
  <c r="H34" i="13"/>
  <c r="I34" i="13"/>
  <c r="E35" i="13"/>
  <c r="G35" i="13"/>
  <c r="H35" i="13"/>
  <c r="I35" i="13"/>
  <c r="E36" i="13"/>
  <c r="G36" i="13"/>
  <c r="H36" i="13"/>
  <c r="I36" i="13"/>
  <c r="E37" i="13"/>
  <c r="G37" i="13"/>
  <c r="H37" i="13"/>
  <c r="I37" i="13"/>
  <c r="E38" i="13"/>
  <c r="G38" i="13"/>
  <c r="H38" i="13"/>
  <c r="I38" i="13"/>
  <c r="E39" i="13"/>
  <c r="G39" i="13"/>
  <c r="H39" i="13"/>
  <c r="I39" i="13"/>
  <c r="E41" i="13"/>
  <c r="G41" i="13"/>
  <c r="H41" i="13"/>
  <c r="I41" i="13"/>
  <c r="E42" i="13"/>
  <c r="G42" i="13"/>
  <c r="H42" i="13"/>
  <c r="I42" i="13"/>
  <c r="E43" i="13"/>
  <c r="G43" i="13"/>
  <c r="H43" i="13"/>
  <c r="I43" i="13"/>
  <c r="E44" i="13"/>
  <c r="G44" i="13"/>
  <c r="H44" i="13"/>
  <c r="I44" i="13"/>
  <c r="I46" i="13"/>
  <c r="E47" i="13"/>
  <c r="G47" i="13"/>
  <c r="H47" i="13"/>
  <c r="I47" i="13"/>
  <c r="E48" i="13"/>
  <c r="G48" i="13"/>
  <c r="H48" i="13"/>
  <c r="I48" i="13"/>
  <c r="E49" i="13"/>
  <c r="G49" i="13"/>
  <c r="H49" i="13"/>
  <c r="I49" i="13"/>
  <c r="I50" i="13"/>
  <c r="E51" i="13"/>
  <c r="G51" i="13"/>
  <c r="H51" i="13"/>
  <c r="I51" i="13"/>
  <c r="E52" i="13"/>
  <c r="G52" i="13"/>
  <c r="H52" i="13"/>
  <c r="I52" i="13"/>
  <c r="I53" i="13"/>
  <c r="E54" i="13"/>
  <c r="G54" i="13"/>
  <c r="H54" i="13"/>
  <c r="I54" i="13"/>
  <c r="E55" i="13"/>
  <c r="G55" i="13"/>
  <c r="H55" i="13"/>
  <c r="I55" i="13"/>
  <c r="E56" i="13"/>
  <c r="G56" i="13"/>
  <c r="H56" i="13"/>
  <c r="I56" i="13"/>
  <c r="E57" i="13"/>
  <c r="G57" i="13"/>
  <c r="H57" i="13"/>
  <c r="I57" i="13"/>
  <c r="E58" i="13"/>
  <c r="G58" i="13"/>
  <c r="H58" i="13"/>
  <c r="I58" i="13"/>
  <c r="E61" i="13"/>
  <c r="G61" i="13"/>
  <c r="H61" i="13"/>
  <c r="I61" i="13"/>
  <c r="E62" i="13"/>
  <c r="G62" i="13"/>
  <c r="H62" i="13"/>
  <c r="I62" i="13"/>
  <c r="G63" i="13"/>
  <c r="H63" i="13"/>
  <c r="I63" i="13"/>
  <c r="G64" i="13"/>
  <c r="H64" i="13"/>
  <c r="I64" i="13"/>
  <c r="G65" i="13"/>
  <c r="H65" i="13"/>
  <c r="I65" i="13"/>
  <c r="G66" i="13"/>
  <c r="H66" i="13"/>
  <c r="I66" i="13"/>
  <c r="G67" i="13"/>
  <c r="H67" i="13"/>
  <c r="I67" i="13"/>
  <c r="G68" i="13"/>
  <c r="H68" i="13"/>
  <c r="I68" i="13"/>
  <c r="E69" i="13"/>
  <c r="G69" i="13"/>
  <c r="H69" i="13"/>
  <c r="I69" i="13"/>
  <c r="E70" i="13"/>
  <c r="G70" i="13"/>
  <c r="H70" i="13"/>
  <c r="I70" i="13"/>
  <c r="E71" i="13"/>
  <c r="G71" i="13"/>
  <c r="H71" i="13"/>
  <c r="I71" i="13"/>
  <c r="E72" i="13"/>
  <c r="G72" i="13"/>
  <c r="H72" i="13"/>
  <c r="I72" i="13"/>
  <c r="G73" i="13"/>
  <c r="H73" i="13"/>
  <c r="I73" i="13"/>
  <c r="G74" i="13"/>
  <c r="H74" i="13"/>
  <c r="I74" i="13"/>
  <c r="G76" i="13"/>
  <c r="H76" i="13"/>
  <c r="I76" i="13"/>
  <c r="E77" i="13"/>
  <c r="G77" i="13"/>
  <c r="H77" i="13"/>
  <c r="I77" i="13"/>
  <c r="G78" i="13"/>
  <c r="H78" i="13"/>
  <c r="I78" i="13"/>
  <c r="G79" i="13"/>
  <c r="H79" i="13"/>
  <c r="I79" i="13"/>
  <c r="E80" i="13"/>
  <c r="G80" i="13"/>
  <c r="H80" i="13"/>
  <c r="I80" i="13"/>
  <c r="E81" i="13"/>
  <c r="G81" i="13"/>
  <c r="H81" i="13"/>
  <c r="I81" i="13"/>
  <c r="E82" i="13"/>
  <c r="G82" i="13"/>
  <c r="H82" i="13"/>
  <c r="I82" i="13"/>
  <c r="E83" i="13"/>
  <c r="G83" i="13"/>
  <c r="H83" i="13"/>
  <c r="I83" i="13"/>
  <c r="G86" i="13"/>
  <c r="H86" i="13"/>
  <c r="I86" i="13"/>
  <c r="E87" i="13"/>
  <c r="G87" i="13"/>
  <c r="H87" i="13"/>
  <c r="I87" i="13"/>
  <c r="E88" i="13"/>
  <c r="G88" i="13"/>
  <c r="H88" i="13"/>
  <c r="I88" i="13"/>
  <c r="E89" i="13"/>
  <c r="G89" i="13"/>
  <c r="H89" i="13"/>
  <c r="I89" i="13"/>
  <c r="E90" i="13"/>
  <c r="G90" i="13"/>
  <c r="H90" i="13"/>
  <c r="I90" i="13"/>
  <c r="E91" i="13"/>
  <c r="G91" i="13"/>
  <c r="H91" i="13"/>
  <c r="I91" i="13"/>
  <c r="G92" i="13"/>
  <c r="H92" i="13"/>
  <c r="I92" i="13"/>
  <c r="G93" i="13"/>
  <c r="H93" i="13"/>
  <c r="I93" i="13"/>
  <c r="G94" i="13"/>
  <c r="H94" i="13"/>
  <c r="I94" i="13"/>
  <c r="G95" i="13"/>
  <c r="H95" i="13"/>
  <c r="I95" i="13"/>
  <c r="G96" i="13"/>
  <c r="H96" i="13"/>
  <c r="I96" i="13"/>
  <c r="G97" i="13"/>
  <c r="H97" i="13"/>
  <c r="I97" i="13"/>
  <c r="G98" i="13"/>
  <c r="H98" i="13"/>
  <c r="I98" i="13"/>
  <c r="G99" i="13"/>
  <c r="H99" i="13"/>
  <c r="I99" i="13"/>
  <c r="G100" i="13"/>
  <c r="H100" i="13"/>
  <c r="I100" i="13"/>
  <c r="G101" i="13"/>
  <c r="H101" i="13"/>
  <c r="I101" i="13"/>
  <c r="G102" i="13"/>
  <c r="H102" i="13"/>
  <c r="I102" i="13"/>
  <c r="E103" i="13"/>
  <c r="G103" i="13"/>
  <c r="H103" i="13"/>
  <c r="I103" i="13"/>
  <c r="G104" i="13"/>
  <c r="H104" i="13"/>
  <c r="I104" i="13"/>
  <c r="G105" i="13"/>
  <c r="H105" i="13"/>
  <c r="I105" i="13"/>
  <c r="G107" i="13"/>
  <c r="H107" i="13"/>
  <c r="I107" i="13"/>
  <c r="G108" i="13"/>
  <c r="H108" i="13"/>
  <c r="I108" i="13"/>
  <c r="G109" i="13"/>
  <c r="H109" i="13"/>
  <c r="I109" i="13"/>
  <c r="G110" i="13"/>
  <c r="H110" i="13"/>
  <c r="I110" i="13"/>
  <c r="G111" i="13"/>
  <c r="H111" i="13"/>
  <c r="I111" i="13"/>
  <c r="E114" i="13"/>
  <c r="G114" i="13"/>
  <c r="H114" i="13"/>
  <c r="I114" i="13"/>
  <c r="E115" i="13"/>
  <c r="G115" i="13"/>
  <c r="H115" i="13"/>
  <c r="I115" i="13"/>
  <c r="G117" i="13"/>
  <c r="H117" i="13"/>
  <c r="I117" i="13"/>
  <c r="G118" i="13"/>
  <c r="H118" i="13"/>
  <c r="I118" i="13"/>
  <c r="G119" i="13"/>
  <c r="H119" i="13"/>
  <c r="I119" i="13"/>
  <c r="G121" i="13"/>
  <c r="H121" i="13"/>
  <c r="I121" i="13"/>
  <c r="G122" i="13"/>
  <c r="H122" i="13"/>
  <c r="I122" i="13"/>
  <c r="G123" i="13"/>
  <c r="H123" i="13"/>
  <c r="I123" i="13"/>
  <c r="G126" i="13"/>
  <c r="H126" i="13"/>
  <c r="I126" i="13"/>
  <c r="G127" i="13"/>
  <c r="H127" i="13"/>
  <c r="I127" i="13"/>
  <c r="I129" i="13"/>
  <c r="H8" i="13"/>
  <c r="H13" i="13"/>
  <c r="H17" i="13"/>
  <c r="H7" i="13"/>
  <c r="H24" i="13"/>
  <c r="H33" i="13"/>
  <c r="H40" i="13"/>
  <c r="H45" i="13"/>
  <c r="H32" i="13"/>
  <c r="H60" i="13"/>
  <c r="H75" i="13"/>
  <c r="H59" i="13"/>
  <c r="H85" i="13"/>
  <c r="H106" i="13"/>
  <c r="H84" i="13"/>
  <c r="H113" i="13"/>
  <c r="H116" i="13"/>
  <c r="H120" i="13"/>
  <c r="H112" i="13"/>
  <c r="H125" i="13"/>
  <c r="H124" i="13"/>
  <c r="H129" i="13"/>
  <c r="I549" i="10"/>
  <c r="K547" i="10"/>
  <c r="G547" i="10"/>
  <c r="J547" i="10"/>
  <c r="K546" i="10"/>
  <c r="G546" i="10"/>
  <c r="J546" i="10"/>
  <c r="K545" i="10"/>
  <c r="G545" i="10"/>
  <c r="J545" i="10"/>
  <c r="K544" i="10"/>
  <c r="G544" i="10"/>
  <c r="J544" i="10"/>
  <c r="K543" i="10"/>
  <c r="G543" i="10"/>
  <c r="J543" i="10"/>
  <c r="K542" i="10"/>
  <c r="G542" i="10"/>
  <c r="J542" i="10"/>
  <c r="K541" i="10"/>
  <c r="G541" i="10"/>
  <c r="J541" i="10"/>
  <c r="K540" i="10"/>
  <c r="G540" i="10"/>
  <c r="J540" i="10"/>
  <c r="K539" i="10"/>
  <c r="G539" i="10"/>
  <c r="J539" i="10"/>
  <c r="K538" i="10"/>
  <c r="G538" i="10"/>
  <c r="J538" i="10"/>
  <c r="K537" i="10"/>
  <c r="G537" i="10"/>
  <c r="J537" i="10"/>
  <c r="K536" i="10"/>
  <c r="K549" i="10"/>
  <c r="G536" i="10"/>
  <c r="J536" i="10"/>
  <c r="J549" i="10"/>
  <c r="J530" i="10"/>
  <c r="I530" i="10"/>
  <c r="H528" i="10"/>
  <c r="K528" i="10"/>
  <c r="H527" i="10"/>
  <c r="K527" i="10"/>
  <c r="H526" i="10"/>
  <c r="K526" i="10"/>
  <c r="H525" i="10"/>
  <c r="K525" i="10"/>
  <c r="H524" i="10"/>
  <c r="K524" i="10"/>
  <c r="H523" i="10"/>
  <c r="K523" i="10"/>
  <c r="H522" i="10"/>
  <c r="K522" i="10"/>
  <c r="H521" i="10"/>
  <c r="K521" i="10"/>
  <c r="H520" i="10"/>
  <c r="K520" i="10"/>
  <c r="H519" i="10"/>
  <c r="K519" i="10"/>
  <c r="H518" i="10"/>
  <c r="K518" i="10"/>
  <c r="H517" i="10"/>
  <c r="K517" i="10"/>
  <c r="I498" i="10"/>
  <c r="I499" i="10"/>
  <c r="I500" i="10"/>
  <c r="I501" i="10"/>
  <c r="I502" i="10"/>
  <c r="I503" i="10"/>
  <c r="I504" i="10"/>
  <c r="I505" i="10"/>
  <c r="I506" i="10"/>
  <c r="I507" i="10"/>
  <c r="I508" i="10"/>
  <c r="I509" i="10"/>
  <c r="I511" i="10"/>
  <c r="H509" i="10"/>
  <c r="K509" i="10"/>
  <c r="J509" i="10"/>
  <c r="H508" i="10"/>
  <c r="K508" i="10"/>
  <c r="J508" i="10"/>
  <c r="H507" i="10"/>
  <c r="K507" i="10"/>
  <c r="J507" i="10"/>
  <c r="H506" i="10"/>
  <c r="K506" i="10"/>
  <c r="J506" i="10"/>
  <c r="H505" i="10"/>
  <c r="K505" i="10"/>
  <c r="J505" i="10"/>
  <c r="H504" i="10"/>
  <c r="K504" i="10"/>
  <c r="J504" i="10"/>
  <c r="H503" i="10"/>
  <c r="K503" i="10"/>
  <c r="J503" i="10"/>
  <c r="H502" i="10"/>
  <c r="K502" i="10"/>
  <c r="J502" i="10"/>
  <c r="H501" i="10"/>
  <c r="K501" i="10"/>
  <c r="J501" i="10"/>
  <c r="H500" i="10"/>
  <c r="K500" i="10"/>
  <c r="J500" i="10"/>
  <c r="H499" i="10"/>
  <c r="K499" i="10"/>
  <c r="J499" i="10"/>
  <c r="H498" i="10"/>
  <c r="K498" i="10"/>
  <c r="K511" i="10"/>
  <c r="J498" i="10"/>
  <c r="J511" i="10"/>
  <c r="H479" i="10"/>
  <c r="K479" i="10"/>
  <c r="H480" i="10"/>
  <c r="K480" i="10"/>
  <c r="H481" i="10"/>
  <c r="K481" i="10"/>
  <c r="H482" i="10"/>
  <c r="K482" i="10"/>
  <c r="H483" i="10"/>
  <c r="K483" i="10"/>
  <c r="H484" i="10"/>
  <c r="K484" i="10"/>
  <c r="H485" i="10"/>
  <c r="K485" i="10"/>
  <c r="H486" i="10"/>
  <c r="K486" i="10"/>
  <c r="H487" i="10"/>
  <c r="K487" i="10"/>
  <c r="H488" i="10"/>
  <c r="K488" i="10"/>
  <c r="H489" i="10"/>
  <c r="K489" i="10"/>
  <c r="H490" i="10"/>
  <c r="K490" i="10"/>
  <c r="K492" i="10"/>
  <c r="J490" i="10"/>
  <c r="I490" i="10"/>
  <c r="J489" i="10"/>
  <c r="I489" i="10"/>
  <c r="J488" i="10"/>
  <c r="I488" i="10"/>
  <c r="J487" i="10"/>
  <c r="I487" i="10"/>
  <c r="J486" i="10"/>
  <c r="I486" i="10"/>
  <c r="J485" i="10"/>
  <c r="I485" i="10"/>
  <c r="J484" i="10"/>
  <c r="I484" i="10"/>
  <c r="J483" i="10"/>
  <c r="I483" i="10"/>
  <c r="J482" i="10"/>
  <c r="I482" i="10"/>
  <c r="J481" i="10"/>
  <c r="I481" i="10"/>
  <c r="J480" i="10"/>
  <c r="I480" i="10"/>
  <c r="J479" i="10"/>
  <c r="J492" i="10"/>
  <c r="I479" i="10"/>
  <c r="I492" i="10"/>
  <c r="C471" i="10"/>
  <c r="J471" i="10"/>
  <c r="I471" i="10"/>
  <c r="H471" i="10"/>
  <c r="K471" i="10"/>
  <c r="H470" i="10"/>
  <c r="K470" i="10"/>
  <c r="J470" i="10"/>
  <c r="I470" i="10"/>
  <c r="H469" i="10"/>
  <c r="K469" i="10"/>
  <c r="J469" i="10"/>
  <c r="I469" i="10"/>
  <c r="H468" i="10"/>
  <c r="K468" i="10"/>
  <c r="J468" i="10"/>
  <c r="I468" i="10"/>
  <c r="H467" i="10"/>
  <c r="K467" i="10"/>
  <c r="J467" i="10"/>
  <c r="I467" i="10"/>
  <c r="H466" i="10"/>
  <c r="K466" i="10"/>
  <c r="J466" i="10"/>
  <c r="I466" i="10"/>
  <c r="H465" i="10"/>
  <c r="K465" i="10"/>
  <c r="J465" i="10"/>
  <c r="I465" i="10"/>
  <c r="H464" i="10"/>
  <c r="K464" i="10"/>
  <c r="J464" i="10"/>
  <c r="I464" i="10"/>
  <c r="H463" i="10"/>
  <c r="K463" i="10"/>
  <c r="J463" i="10"/>
  <c r="I463" i="10"/>
  <c r="H462" i="10"/>
  <c r="K462" i="10"/>
  <c r="J462" i="10"/>
  <c r="I462" i="10"/>
  <c r="H461" i="10"/>
  <c r="K461" i="10"/>
  <c r="J461" i="10"/>
  <c r="I461" i="10"/>
  <c r="H460" i="10"/>
  <c r="K460" i="10"/>
  <c r="J460" i="10"/>
  <c r="I460" i="10"/>
  <c r="H459" i="10"/>
  <c r="K459" i="10"/>
  <c r="J459" i="10"/>
  <c r="J473" i="10"/>
  <c r="I459" i="10"/>
  <c r="I473" i="10"/>
  <c r="J439" i="10"/>
  <c r="J440" i="10"/>
  <c r="J441" i="10"/>
  <c r="J442" i="10"/>
  <c r="J443" i="10"/>
  <c r="J444" i="10"/>
  <c r="J445" i="10"/>
  <c r="J446" i="10"/>
  <c r="J447" i="10"/>
  <c r="J448" i="10"/>
  <c r="J449" i="10"/>
  <c r="J450" i="10"/>
  <c r="J451" i="10"/>
  <c r="J453" i="10"/>
  <c r="I451" i="10"/>
  <c r="H451" i="10"/>
  <c r="K451" i="10"/>
  <c r="I450" i="10"/>
  <c r="H450" i="10"/>
  <c r="K450" i="10"/>
  <c r="I449" i="10"/>
  <c r="H449" i="10"/>
  <c r="K449" i="10"/>
  <c r="I448" i="10"/>
  <c r="H448" i="10"/>
  <c r="K448" i="10"/>
  <c r="I447" i="10"/>
  <c r="H447" i="10"/>
  <c r="K447" i="10"/>
  <c r="I446" i="10"/>
  <c r="H446" i="10"/>
  <c r="K446" i="10"/>
  <c r="I445" i="10"/>
  <c r="H445" i="10"/>
  <c r="K445" i="10"/>
  <c r="I444" i="10"/>
  <c r="H444" i="10"/>
  <c r="K444" i="10"/>
  <c r="I443" i="10"/>
  <c r="H443" i="10"/>
  <c r="K443" i="10"/>
  <c r="I442" i="10"/>
  <c r="H442" i="10"/>
  <c r="K442" i="10"/>
  <c r="I441" i="10"/>
  <c r="H441" i="10"/>
  <c r="K441" i="10"/>
  <c r="I440" i="10"/>
  <c r="H440" i="10"/>
  <c r="K440" i="10"/>
  <c r="I439" i="10"/>
  <c r="I453" i="10"/>
  <c r="H439" i="10"/>
  <c r="K439" i="10"/>
  <c r="K453" i="10"/>
  <c r="J431" i="10"/>
  <c r="H431" i="10"/>
  <c r="K431" i="10"/>
  <c r="J429" i="10"/>
  <c r="H429" i="10"/>
  <c r="K429" i="10"/>
  <c r="J428" i="10"/>
  <c r="H428" i="10"/>
  <c r="K428" i="10"/>
  <c r="J427" i="10"/>
  <c r="H427" i="10"/>
  <c r="K427" i="10"/>
  <c r="J426" i="10"/>
  <c r="H426" i="10"/>
  <c r="K426" i="10"/>
  <c r="J425" i="10"/>
  <c r="H425" i="10"/>
  <c r="K425" i="10"/>
  <c r="J424" i="10"/>
  <c r="H424" i="10"/>
  <c r="K424" i="10"/>
  <c r="J423" i="10"/>
  <c r="H423" i="10"/>
  <c r="K423" i="10"/>
  <c r="J422" i="10"/>
  <c r="H422" i="10"/>
  <c r="K422" i="10"/>
  <c r="J421" i="10"/>
  <c r="H421" i="10"/>
  <c r="K421" i="10"/>
  <c r="J420" i="10"/>
  <c r="H420" i="10"/>
  <c r="K420" i="10"/>
  <c r="J419" i="10"/>
  <c r="H419" i="10"/>
  <c r="K419" i="10"/>
  <c r="J418" i="10"/>
  <c r="J433" i="10"/>
  <c r="H418" i="10"/>
  <c r="K418" i="10"/>
  <c r="J409" i="10"/>
  <c r="J410" i="10"/>
  <c r="J412" i="10"/>
  <c r="I412" i="10"/>
  <c r="H410" i="10"/>
  <c r="K410" i="10"/>
  <c r="H409" i="10"/>
  <c r="K409" i="10"/>
  <c r="K412" i="10"/>
  <c r="I403" i="10"/>
  <c r="H401" i="10"/>
  <c r="K401" i="10"/>
  <c r="K403" i="10"/>
  <c r="J401" i="10"/>
  <c r="J403" i="10"/>
  <c r="H386" i="10"/>
  <c r="K386" i="10"/>
  <c r="H387" i="10"/>
  <c r="K387" i="10"/>
  <c r="H388" i="10"/>
  <c r="K388" i="10"/>
  <c r="H389" i="10"/>
  <c r="K389" i="10"/>
  <c r="H390" i="10"/>
  <c r="K390" i="10"/>
  <c r="H391" i="10"/>
  <c r="K391" i="10"/>
  <c r="H392" i="10"/>
  <c r="K392" i="10"/>
  <c r="H393" i="10"/>
  <c r="K393" i="10"/>
  <c r="K395" i="10"/>
  <c r="J393" i="10"/>
  <c r="J392" i="10"/>
  <c r="J391" i="10"/>
  <c r="J390" i="10"/>
  <c r="J389" i="10"/>
  <c r="J388" i="10"/>
  <c r="J387" i="10"/>
  <c r="J386" i="10"/>
  <c r="J395" i="10"/>
  <c r="I395" i="10"/>
  <c r="J376" i="10"/>
  <c r="J377" i="10"/>
  <c r="J378" i="10"/>
  <c r="J380" i="10"/>
  <c r="H378" i="10"/>
  <c r="K378" i="10"/>
  <c r="H377" i="10"/>
  <c r="K377" i="10"/>
  <c r="H376" i="10"/>
  <c r="K376" i="10"/>
  <c r="K380" i="10"/>
  <c r="J370" i="10"/>
  <c r="I370" i="10"/>
  <c r="K368" i="10"/>
  <c r="K370" i="10"/>
  <c r="K360" i="10"/>
  <c r="K362" i="10"/>
  <c r="J362" i="10"/>
  <c r="I362" i="10"/>
  <c r="I354" i="10"/>
  <c r="G352" i="10"/>
  <c r="J352" i="10"/>
  <c r="J354" i="10"/>
  <c r="J346" i="10"/>
  <c r="I346" i="10"/>
  <c r="H344" i="10"/>
  <c r="J338" i="10"/>
  <c r="I338" i="10"/>
  <c r="K338" i="10"/>
  <c r="H336" i="10"/>
  <c r="J330" i="10"/>
  <c r="I330" i="10"/>
  <c r="H328" i="10"/>
  <c r="K330" i="10"/>
  <c r="J322" i="10"/>
  <c r="I322" i="10"/>
  <c r="K322" i="10"/>
  <c r="H320" i="10"/>
  <c r="J314" i="10"/>
  <c r="I314" i="10"/>
  <c r="K314" i="10"/>
  <c r="K306" i="10"/>
  <c r="J306" i="10"/>
  <c r="I306" i="10"/>
  <c r="H304" i="10"/>
  <c r="J298" i="10"/>
  <c r="I298" i="10"/>
  <c r="K298" i="10"/>
  <c r="H296" i="10"/>
  <c r="I290" i="10"/>
  <c r="G288" i="10"/>
  <c r="J288" i="10"/>
  <c r="G287" i="10"/>
  <c r="J287" i="10"/>
  <c r="G286" i="10"/>
  <c r="J286" i="10"/>
  <c r="I280" i="10"/>
  <c r="K278" i="10"/>
  <c r="K280" i="10"/>
  <c r="J280" i="10"/>
  <c r="J272" i="10"/>
  <c r="I272" i="10"/>
  <c r="K272" i="10"/>
  <c r="J264" i="10"/>
  <c r="I264" i="10"/>
  <c r="K264" i="10"/>
  <c r="K256" i="10"/>
  <c r="J256" i="10"/>
  <c r="I256" i="10"/>
  <c r="I244" i="10"/>
  <c r="J231" i="10"/>
  <c r="I231" i="10"/>
  <c r="H216" i="10"/>
  <c r="K216" i="10"/>
  <c r="J216" i="10"/>
  <c r="H215" i="10"/>
  <c r="K215" i="10"/>
  <c r="J215" i="10"/>
  <c r="H214" i="10"/>
  <c r="K214" i="10"/>
  <c r="J214" i="10"/>
  <c r="H213" i="10"/>
  <c r="K213" i="10"/>
  <c r="J213" i="10"/>
  <c r="H212" i="10"/>
  <c r="K212" i="10"/>
  <c r="J212" i="10"/>
  <c r="H211" i="10"/>
  <c r="K211" i="10"/>
  <c r="J211" i="10"/>
  <c r="H210" i="10"/>
  <c r="K210" i="10"/>
  <c r="J210" i="10"/>
  <c r="H209" i="10"/>
  <c r="K209" i="10"/>
  <c r="J209" i="10"/>
  <c r="H208" i="10"/>
  <c r="K208" i="10"/>
  <c r="J208" i="10"/>
  <c r="H207" i="10"/>
  <c r="K207" i="10"/>
  <c r="J207" i="10"/>
  <c r="H206" i="10"/>
  <c r="K206" i="10"/>
  <c r="J206" i="10"/>
  <c r="H205" i="10"/>
  <c r="K205" i="10"/>
  <c r="J205" i="10"/>
  <c r="H204" i="10"/>
  <c r="K204" i="10"/>
  <c r="J204" i="10"/>
  <c r="H203" i="10"/>
  <c r="K203" i="10"/>
  <c r="J203" i="10"/>
  <c r="H202" i="10"/>
  <c r="K202" i="10"/>
  <c r="J202" i="10"/>
  <c r="H201" i="10"/>
  <c r="K201" i="10"/>
  <c r="J201" i="10"/>
  <c r="H200" i="10"/>
  <c r="K200" i="10"/>
  <c r="J200" i="10"/>
  <c r="H199" i="10"/>
  <c r="K199" i="10"/>
  <c r="J199" i="10"/>
  <c r="H198" i="10"/>
  <c r="K198" i="10"/>
  <c r="J198" i="10"/>
  <c r="H197" i="10"/>
  <c r="K197" i="10"/>
  <c r="K218" i="10"/>
  <c r="J197" i="10"/>
  <c r="J218" i="10"/>
  <c r="I191" i="10"/>
  <c r="J189" i="10"/>
  <c r="J188" i="10"/>
  <c r="J187" i="10"/>
  <c r="J186" i="10"/>
  <c r="J185" i="10"/>
  <c r="J184" i="10"/>
  <c r="J183" i="10"/>
  <c r="I177" i="10"/>
  <c r="J175" i="10"/>
  <c r="H175" i="10"/>
  <c r="J174" i="10"/>
  <c r="H174" i="10"/>
  <c r="J173" i="10"/>
  <c r="H173" i="10"/>
  <c r="J172" i="10"/>
  <c r="H172" i="10"/>
  <c r="J171" i="10"/>
  <c r="H171" i="10"/>
  <c r="J170" i="10"/>
  <c r="H170" i="10"/>
  <c r="J169" i="10"/>
  <c r="J177" i="10"/>
  <c r="H169" i="10"/>
  <c r="I163" i="10"/>
  <c r="H162" i="10"/>
  <c r="H161" i="10"/>
  <c r="K161" i="10"/>
  <c r="H160" i="10"/>
  <c r="K160" i="10"/>
  <c r="H159" i="10"/>
  <c r="K159" i="10"/>
  <c r="H158" i="10"/>
  <c r="K158" i="10"/>
  <c r="H157" i="10"/>
  <c r="K157" i="10"/>
  <c r="H156" i="10"/>
  <c r="K156" i="10"/>
  <c r="K163" i="10"/>
  <c r="I150" i="10"/>
  <c r="H148" i="10"/>
  <c r="K148" i="10"/>
  <c r="D148" i="10"/>
  <c r="J148" i="10"/>
  <c r="J147" i="10"/>
  <c r="H147" i="10"/>
  <c r="K147" i="10"/>
  <c r="H146" i="10"/>
  <c r="K146" i="10"/>
  <c r="J146" i="10"/>
  <c r="H145" i="10"/>
  <c r="K145" i="10"/>
  <c r="J145" i="10"/>
  <c r="J144" i="10"/>
  <c r="H144" i="10"/>
  <c r="K144" i="10"/>
  <c r="J143" i="10"/>
  <c r="H143" i="10"/>
  <c r="K143" i="10"/>
  <c r="H142" i="10"/>
  <c r="K142" i="10"/>
  <c r="J142" i="10"/>
  <c r="J129" i="10"/>
  <c r="J130" i="10"/>
  <c r="J131" i="10"/>
  <c r="J132" i="10"/>
  <c r="J133" i="10"/>
  <c r="J134" i="10"/>
  <c r="J136" i="10"/>
  <c r="I136" i="10"/>
  <c r="I121" i="10"/>
  <c r="G119" i="10"/>
  <c r="J119" i="10"/>
  <c r="J121" i="10"/>
  <c r="I113" i="10"/>
  <c r="H111" i="10"/>
  <c r="K111" i="10"/>
  <c r="H110" i="10"/>
  <c r="K110" i="10"/>
  <c r="H109" i="10"/>
  <c r="K109" i="10"/>
  <c r="H108" i="10"/>
  <c r="K108" i="10"/>
  <c r="H107" i="10"/>
  <c r="K107" i="10"/>
  <c r="K121" i="10"/>
  <c r="H106" i="10"/>
  <c r="K106" i="10"/>
  <c r="K113" i="10"/>
  <c r="I100" i="10"/>
  <c r="G98" i="10"/>
  <c r="J98" i="10"/>
  <c r="J100" i="10"/>
  <c r="K94" i="10"/>
  <c r="B94" i="10"/>
  <c r="A94" i="10"/>
  <c r="H90" i="10"/>
  <c r="K90" i="10"/>
  <c r="K92" i="10"/>
  <c r="I92" i="10"/>
  <c r="K86" i="10"/>
  <c r="B86" i="10"/>
  <c r="A86" i="10"/>
  <c r="I84" i="10"/>
  <c r="K84" i="10"/>
  <c r="G82" i="10"/>
  <c r="J82" i="10"/>
  <c r="J84" i="10"/>
  <c r="K76" i="10"/>
  <c r="J76" i="10"/>
  <c r="I76" i="10"/>
  <c r="H74" i="10"/>
  <c r="H73" i="10"/>
  <c r="I67" i="10"/>
  <c r="H65" i="10"/>
  <c r="K65" i="10"/>
  <c r="J67" i="10"/>
  <c r="H64" i="10"/>
  <c r="K64" i="10"/>
  <c r="K67" i="10"/>
  <c r="I58" i="10"/>
  <c r="H56" i="10"/>
  <c r="K56" i="10"/>
  <c r="K58" i="10"/>
  <c r="J56" i="10"/>
  <c r="J58" i="10"/>
  <c r="I50" i="10"/>
  <c r="G48" i="10"/>
  <c r="J48" i="10"/>
  <c r="J50" i="10"/>
  <c r="J39" i="10"/>
  <c r="G40" i="10"/>
  <c r="J40" i="10"/>
  <c r="J42" i="10"/>
  <c r="I40" i="10"/>
  <c r="I42" i="10"/>
  <c r="H40" i="10"/>
  <c r="K40" i="10"/>
  <c r="H30" i="10"/>
  <c r="K30" i="10"/>
  <c r="G30" i="10"/>
  <c r="J30" i="10"/>
  <c r="G29" i="10"/>
  <c r="J29" i="10"/>
  <c r="J32" i="10"/>
  <c r="H29" i="10"/>
  <c r="K29" i="10"/>
  <c r="I20" i="10"/>
  <c r="I22" i="10"/>
  <c r="H20" i="10"/>
  <c r="K20" i="10"/>
  <c r="K22" i="10"/>
  <c r="I14" i="10"/>
  <c r="G12" i="10"/>
  <c r="J12" i="10"/>
  <c r="H12" i="10"/>
  <c r="K12" i="10"/>
  <c r="G11" i="10"/>
  <c r="J11" i="10"/>
  <c r="J14" i="10"/>
  <c r="H11" i="10"/>
  <c r="K11" i="10"/>
  <c r="K14" i="10"/>
  <c r="I817" i="9"/>
  <c r="K815" i="9"/>
  <c r="G815" i="9"/>
  <c r="J815" i="9"/>
  <c r="K814" i="9"/>
  <c r="G814" i="9"/>
  <c r="J814" i="9"/>
  <c r="K813" i="9"/>
  <c r="G813" i="9"/>
  <c r="J813" i="9"/>
  <c r="K812" i="9"/>
  <c r="G812" i="9"/>
  <c r="J812" i="9"/>
  <c r="K811" i="9"/>
  <c r="G811" i="9"/>
  <c r="J811" i="9"/>
  <c r="K810" i="9"/>
  <c r="G810" i="9"/>
  <c r="J810" i="9"/>
  <c r="K809" i="9"/>
  <c r="G809" i="9"/>
  <c r="J809" i="9"/>
  <c r="K808" i="9"/>
  <c r="G808" i="9"/>
  <c r="J808" i="9"/>
  <c r="K807" i="9"/>
  <c r="G807" i="9"/>
  <c r="J807" i="9"/>
  <c r="K806" i="9"/>
  <c r="G806" i="9"/>
  <c r="J806" i="9"/>
  <c r="K805" i="9"/>
  <c r="G805" i="9"/>
  <c r="J805" i="9"/>
  <c r="K804" i="9"/>
  <c r="G804" i="9"/>
  <c r="J804" i="9"/>
  <c r="K803" i="9"/>
  <c r="G803" i="9"/>
  <c r="J803" i="9"/>
  <c r="K802" i="9"/>
  <c r="G802" i="9"/>
  <c r="J802" i="9"/>
  <c r="K801" i="9"/>
  <c r="G801" i="9"/>
  <c r="J801" i="9"/>
  <c r="K800" i="9"/>
  <c r="G800" i="9"/>
  <c r="J800" i="9"/>
  <c r="K799" i="9"/>
  <c r="G799" i="9"/>
  <c r="J799" i="9"/>
  <c r="K798" i="9"/>
  <c r="G798" i="9"/>
  <c r="J798" i="9"/>
  <c r="K797" i="9"/>
  <c r="G797" i="9"/>
  <c r="J797" i="9"/>
  <c r="K796" i="9"/>
  <c r="G796" i="9"/>
  <c r="J796" i="9"/>
  <c r="K795" i="9"/>
  <c r="G795" i="9"/>
  <c r="J795" i="9"/>
  <c r="K794" i="9"/>
  <c r="G794" i="9"/>
  <c r="J794" i="9"/>
  <c r="K793" i="9"/>
  <c r="G793" i="9"/>
  <c r="J793" i="9"/>
  <c r="K792" i="9"/>
  <c r="G792" i="9"/>
  <c r="J792" i="9"/>
  <c r="K791" i="9"/>
  <c r="K817" i="9"/>
  <c r="G791" i="9"/>
  <c r="J791" i="9"/>
  <c r="J785" i="9"/>
  <c r="I785" i="9"/>
  <c r="H783" i="9"/>
  <c r="K783" i="9"/>
  <c r="H782" i="9"/>
  <c r="K782" i="9"/>
  <c r="H781" i="9"/>
  <c r="K781" i="9"/>
  <c r="H780" i="9"/>
  <c r="K780" i="9"/>
  <c r="H779" i="9"/>
  <c r="K779" i="9"/>
  <c r="H778" i="9"/>
  <c r="K778" i="9"/>
  <c r="H777" i="9"/>
  <c r="K777" i="9"/>
  <c r="H776" i="9"/>
  <c r="K776" i="9"/>
  <c r="H775" i="9"/>
  <c r="K775" i="9"/>
  <c r="H774" i="9"/>
  <c r="K774" i="9"/>
  <c r="H773" i="9"/>
  <c r="K773" i="9"/>
  <c r="H772" i="9"/>
  <c r="K772" i="9"/>
  <c r="H771" i="9"/>
  <c r="K771" i="9"/>
  <c r="H770" i="9"/>
  <c r="K770" i="9"/>
  <c r="H769" i="9"/>
  <c r="K769" i="9"/>
  <c r="H768" i="9"/>
  <c r="K768" i="9"/>
  <c r="H767" i="9"/>
  <c r="K767" i="9"/>
  <c r="H766" i="9"/>
  <c r="K766" i="9"/>
  <c r="H765" i="9"/>
  <c r="K765" i="9"/>
  <c r="H764" i="9"/>
  <c r="K764" i="9"/>
  <c r="H763" i="9"/>
  <c r="K763" i="9"/>
  <c r="H762" i="9"/>
  <c r="K762" i="9"/>
  <c r="H761" i="9"/>
  <c r="K761" i="9"/>
  <c r="H760" i="9"/>
  <c r="K760" i="9"/>
  <c r="H759" i="9"/>
  <c r="K759" i="9"/>
  <c r="J751" i="9"/>
  <c r="I751" i="9"/>
  <c r="H751" i="9"/>
  <c r="K751" i="9"/>
  <c r="J750" i="9"/>
  <c r="I750" i="9"/>
  <c r="H750" i="9"/>
  <c r="K750" i="9"/>
  <c r="J749" i="9"/>
  <c r="I749" i="9"/>
  <c r="H749" i="9"/>
  <c r="K749" i="9"/>
  <c r="J748" i="9"/>
  <c r="I748" i="9"/>
  <c r="H748" i="9"/>
  <c r="K748" i="9"/>
  <c r="J747" i="9"/>
  <c r="I747" i="9"/>
  <c r="H747" i="9"/>
  <c r="K747" i="9"/>
  <c r="J746" i="9"/>
  <c r="I746" i="9"/>
  <c r="H746" i="9"/>
  <c r="K746" i="9"/>
  <c r="J745" i="9"/>
  <c r="I745" i="9"/>
  <c r="H745" i="9"/>
  <c r="K745" i="9"/>
  <c r="J744" i="9"/>
  <c r="I744" i="9"/>
  <c r="H744" i="9"/>
  <c r="K744" i="9"/>
  <c r="J743" i="9"/>
  <c r="I743" i="9"/>
  <c r="H743" i="9"/>
  <c r="K743" i="9"/>
  <c r="J742" i="9"/>
  <c r="I742" i="9"/>
  <c r="H742" i="9"/>
  <c r="K742" i="9"/>
  <c r="J741" i="9"/>
  <c r="I741" i="9"/>
  <c r="H741" i="9"/>
  <c r="K741" i="9"/>
  <c r="J740" i="9"/>
  <c r="I740" i="9"/>
  <c r="H740" i="9"/>
  <c r="K740" i="9"/>
  <c r="J739" i="9"/>
  <c r="I739" i="9"/>
  <c r="H739" i="9"/>
  <c r="K739" i="9"/>
  <c r="J738" i="9"/>
  <c r="I738" i="9"/>
  <c r="H738" i="9"/>
  <c r="K738" i="9"/>
  <c r="J737" i="9"/>
  <c r="I737" i="9"/>
  <c r="H737" i="9"/>
  <c r="K737" i="9"/>
  <c r="J736" i="9"/>
  <c r="I736" i="9"/>
  <c r="H736" i="9"/>
  <c r="K736" i="9"/>
  <c r="J735" i="9"/>
  <c r="I735" i="9"/>
  <c r="H735" i="9"/>
  <c r="K735" i="9"/>
  <c r="J734" i="9"/>
  <c r="I734" i="9"/>
  <c r="H734" i="9"/>
  <c r="K734" i="9"/>
  <c r="J733" i="9"/>
  <c r="I733" i="9"/>
  <c r="H733" i="9"/>
  <c r="K733" i="9"/>
  <c r="J732" i="9"/>
  <c r="I732" i="9"/>
  <c r="H732" i="9"/>
  <c r="K732" i="9"/>
  <c r="J731" i="9"/>
  <c r="I731" i="9"/>
  <c r="H731" i="9"/>
  <c r="K731" i="9"/>
  <c r="J730" i="9"/>
  <c r="I730" i="9"/>
  <c r="H730" i="9"/>
  <c r="K730" i="9"/>
  <c r="J729" i="9"/>
  <c r="I729" i="9"/>
  <c r="H729" i="9"/>
  <c r="K729" i="9"/>
  <c r="J728" i="9"/>
  <c r="I728" i="9"/>
  <c r="H728" i="9"/>
  <c r="K728" i="9"/>
  <c r="J727" i="9"/>
  <c r="J753" i="9"/>
  <c r="I727" i="9"/>
  <c r="I753" i="9"/>
  <c r="H727" i="9"/>
  <c r="K727" i="9"/>
  <c r="J719" i="9"/>
  <c r="I719" i="9"/>
  <c r="H719" i="9"/>
  <c r="K719" i="9"/>
  <c r="J718" i="9"/>
  <c r="I718" i="9"/>
  <c r="H718" i="9"/>
  <c r="K718" i="9"/>
  <c r="J717" i="9"/>
  <c r="I717" i="9"/>
  <c r="H717" i="9"/>
  <c r="K717" i="9"/>
  <c r="J716" i="9"/>
  <c r="I716" i="9"/>
  <c r="H716" i="9"/>
  <c r="K716" i="9"/>
  <c r="J715" i="9"/>
  <c r="I715" i="9"/>
  <c r="H715" i="9"/>
  <c r="K715" i="9"/>
  <c r="J714" i="9"/>
  <c r="I714" i="9"/>
  <c r="H714" i="9"/>
  <c r="K714" i="9"/>
  <c r="J713" i="9"/>
  <c r="I713" i="9"/>
  <c r="H713" i="9"/>
  <c r="K713" i="9"/>
  <c r="J712" i="9"/>
  <c r="I712" i="9"/>
  <c r="H712" i="9"/>
  <c r="K712" i="9"/>
  <c r="J711" i="9"/>
  <c r="I711" i="9"/>
  <c r="H711" i="9"/>
  <c r="K711" i="9"/>
  <c r="J710" i="9"/>
  <c r="I710" i="9"/>
  <c r="H710" i="9"/>
  <c r="K710" i="9"/>
  <c r="J709" i="9"/>
  <c r="I709" i="9"/>
  <c r="H709" i="9"/>
  <c r="K709" i="9"/>
  <c r="J708" i="9"/>
  <c r="I708" i="9"/>
  <c r="H708" i="9"/>
  <c r="K708" i="9"/>
  <c r="J707" i="9"/>
  <c r="I707" i="9"/>
  <c r="H707" i="9"/>
  <c r="K707" i="9"/>
  <c r="J706" i="9"/>
  <c r="I706" i="9"/>
  <c r="H706" i="9"/>
  <c r="K706" i="9"/>
  <c r="J705" i="9"/>
  <c r="I705" i="9"/>
  <c r="H705" i="9"/>
  <c r="K705" i="9"/>
  <c r="J704" i="9"/>
  <c r="I704" i="9"/>
  <c r="H704" i="9"/>
  <c r="K704" i="9"/>
  <c r="J703" i="9"/>
  <c r="I703" i="9"/>
  <c r="H703" i="9"/>
  <c r="K703" i="9"/>
  <c r="J702" i="9"/>
  <c r="I702" i="9"/>
  <c r="H702" i="9"/>
  <c r="K702" i="9"/>
  <c r="J701" i="9"/>
  <c r="I701" i="9"/>
  <c r="H701" i="9"/>
  <c r="K701" i="9"/>
  <c r="J700" i="9"/>
  <c r="I700" i="9"/>
  <c r="H700" i="9"/>
  <c r="K700" i="9"/>
  <c r="J699" i="9"/>
  <c r="I699" i="9"/>
  <c r="H699" i="9"/>
  <c r="K699" i="9"/>
  <c r="J698" i="9"/>
  <c r="I698" i="9"/>
  <c r="H698" i="9"/>
  <c r="K698" i="9"/>
  <c r="J697" i="9"/>
  <c r="I697" i="9"/>
  <c r="H697" i="9"/>
  <c r="K697" i="9"/>
  <c r="J696" i="9"/>
  <c r="I696" i="9"/>
  <c r="H696" i="9"/>
  <c r="K696" i="9"/>
  <c r="J695" i="9"/>
  <c r="J721" i="9"/>
  <c r="I695" i="9"/>
  <c r="I721" i="9"/>
  <c r="H695" i="9"/>
  <c r="K695" i="9"/>
  <c r="H687" i="9"/>
  <c r="C687" i="9"/>
  <c r="I687" i="9"/>
  <c r="J686" i="9"/>
  <c r="I686" i="9"/>
  <c r="H686" i="9"/>
  <c r="K686" i="9"/>
  <c r="J685" i="9"/>
  <c r="I685" i="9"/>
  <c r="H685" i="9"/>
  <c r="K685" i="9"/>
  <c r="J684" i="9"/>
  <c r="I684" i="9"/>
  <c r="H684" i="9"/>
  <c r="K684" i="9"/>
  <c r="J683" i="9"/>
  <c r="I683" i="9"/>
  <c r="H683" i="9"/>
  <c r="K683" i="9"/>
  <c r="J682" i="9"/>
  <c r="I682" i="9"/>
  <c r="H682" i="9"/>
  <c r="K682" i="9"/>
  <c r="J681" i="9"/>
  <c r="I681" i="9"/>
  <c r="H681" i="9"/>
  <c r="K681" i="9"/>
  <c r="J680" i="9"/>
  <c r="I680" i="9"/>
  <c r="H680" i="9"/>
  <c r="K680" i="9"/>
  <c r="J679" i="9"/>
  <c r="I679" i="9"/>
  <c r="H679" i="9"/>
  <c r="K679" i="9"/>
  <c r="J678" i="9"/>
  <c r="I678" i="9"/>
  <c r="H678" i="9"/>
  <c r="K678" i="9"/>
  <c r="J677" i="9"/>
  <c r="I677" i="9"/>
  <c r="H677" i="9"/>
  <c r="K677" i="9"/>
  <c r="J676" i="9"/>
  <c r="I676" i="9"/>
  <c r="H676" i="9"/>
  <c r="K676" i="9"/>
  <c r="J675" i="9"/>
  <c r="I675" i="9"/>
  <c r="H675" i="9"/>
  <c r="K675" i="9"/>
  <c r="J674" i="9"/>
  <c r="I674" i="9"/>
  <c r="H674" i="9"/>
  <c r="K674" i="9"/>
  <c r="J673" i="9"/>
  <c r="I673" i="9"/>
  <c r="H673" i="9"/>
  <c r="K673" i="9"/>
  <c r="J672" i="9"/>
  <c r="I672" i="9"/>
  <c r="H672" i="9"/>
  <c r="K672" i="9"/>
  <c r="J671" i="9"/>
  <c r="I671" i="9"/>
  <c r="H671" i="9"/>
  <c r="K671" i="9"/>
  <c r="J670" i="9"/>
  <c r="I670" i="9"/>
  <c r="H670" i="9"/>
  <c r="K670" i="9"/>
  <c r="J669" i="9"/>
  <c r="I669" i="9"/>
  <c r="H669" i="9"/>
  <c r="K669" i="9"/>
  <c r="J668" i="9"/>
  <c r="I668" i="9"/>
  <c r="H668" i="9"/>
  <c r="K668" i="9"/>
  <c r="J667" i="9"/>
  <c r="I667" i="9"/>
  <c r="H667" i="9"/>
  <c r="K667" i="9"/>
  <c r="J666" i="9"/>
  <c r="I666" i="9"/>
  <c r="H666" i="9"/>
  <c r="K666" i="9"/>
  <c r="J665" i="9"/>
  <c r="I665" i="9"/>
  <c r="H665" i="9"/>
  <c r="K665" i="9"/>
  <c r="J664" i="9"/>
  <c r="I664" i="9"/>
  <c r="H664" i="9"/>
  <c r="K664" i="9"/>
  <c r="J663" i="9"/>
  <c r="I663" i="9"/>
  <c r="H663" i="9"/>
  <c r="K663" i="9"/>
  <c r="J662" i="9"/>
  <c r="I662" i="9"/>
  <c r="H662" i="9"/>
  <c r="K662" i="9"/>
  <c r="J654" i="9"/>
  <c r="I654" i="9"/>
  <c r="H654" i="9"/>
  <c r="K654" i="9"/>
  <c r="J653" i="9"/>
  <c r="I653" i="9"/>
  <c r="H653" i="9"/>
  <c r="K653" i="9"/>
  <c r="J652" i="9"/>
  <c r="I652" i="9"/>
  <c r="H652" i="9"/>
  <c r="K652" i="9"/>
  <c r="J651" i="9"/>
  <c r="I651" i="9"/>
  <c r="H651" i="9"/>
  <c r="K651" i="9"/>
  <c r="J650" i="9"/>
  <c r="I650" i="9"/>
  <c r="H650" i="9"/>
  <c r="K650" i="9"/>
  <c r="H649" i="9"/>
  <c r="K649" i="9"/>
  <c r="J649" i="9"/>
  <c r="I649" i="9"/>
  <c r="H648" i="9"/>
  <c r="K648" i="9"/>
  <c r="J648" i="9"/>
  <c r="I648" i="9"/>
  <c r="H647" i="9"/>
  <c r="K647" i="9"/>
  <c r="J647" i="9"/>
  <c r="I647" i="9"/>
  <c r="H646" i="9"/>
  <c r="K646" i="9"/>
  <c r="J646" i="9"/>
  <c r="I646" i="9"/>
  <c r="H645" i="9"/>
  <c r="K645" i="9"/>
  <c r="J645" i="9"/>
  <c r="I645" i="9"/>
  <c r="H644" i="9"/>
  <c r="K644" i="9"/>
  <c r="J644" i="9"/>
  <c r="I644" i="9"/>
  <c r="H643" i="9"/>
  <c r="K643" i="9"/>
  <c r="J643" i="9"/>
  <c r="I643" i="9"/>
  <c r="H642" i="9"/>
  <c r="K642" i="9"/>
  <c r="J642" i="9"/>
  <c r="I642" i="9"/>
  <c r="H641" i="9"/>
  <c r="K641" i="9"/>
  <c r="J641" i="9"/>
  <c r="I641" i="9"/>
  <c r="H640" i="9"/>
  <c r="K640" i="9"/>
  <c r="J640" i="9"/>
  <c r="I640" i="9"/>
  <c r="H639" i="9"/>
  <c r="K639" i="9"/>
  <c r="J639" i="9"/>
  <c r="I639" i="9"/>
  <c r="H638" i="9"/>
  <c r="K638" i="9"/>
  <c r="J638" i="9"/>
  <c r="I638" i="9"/>
  <c r="H637" i="9"/>
  <c r="K637" i="9"/>
  <c r="J637" i="9"/>
  <c r="I637" i="9"/>
  <c r="H636" i="9"/>
  <c r="K636" i="9"/>
  <c r="J636" i="9"/>
  <c r="I636" i="9"/>
  <c r="H635" i="9"/>
  <c r="K635" i="9"/>
  <c r="J635" i="9"/>
  <c r="I635" i="9"/>
  <c r="H634" i="9"/>
  <c r="K634" i="9"/>
  <c r="J634" i="9"/>
  <c r="I634" i="9"/>
  <c r="H633" i="9"/>
  <c r="K633" i="9"/>
  <c r="J633" i="9"/>
  <c r="I633" i="9"/>
  <c r="H632" i="9"/>
  <c r="K632" i="9"/>
  <c r="J632" i="9"/>
  <c r="I632" i="9"/>
  <c r="H631" i="9"/>
  <c r="K631" i="9"/>
  <c r="J631" i="9"/>
  <c r="I631" i="9"/>
  <c r="H630" i="9"/>
  <c r="K630" i="9"/>
  <c r="J630" i="9"/>
  <c r="I630" i="9"/>
  <c r="H629" i="9"/>
  <c r="K629" i="9"/>
  <c r="J629" i="9"/>
  <c r="J656" i="9"/>
  <c r="I629" i="9"/>
  <c r="I656" i="9"/>
  <c r="J621" i="9"/>
  <c r="H621" i="9"/>
  <c r="K621" i="9"/>
  <c r="J620" i="9"/>
  <c r="H620" i="9"/>
  <c r="K620" i="9"/>
  <c r="J619" i="9"/>
  <c r="H619" i="9"/>
  <c r="K619" i="9"/>
  <c r="J618" i="9"/>
  <c r="H618" i="9"/>
  <c r="K618" i="9"/>
  <c r="J617" i="9"/>
  <c r="H617" i="9"/>
  <c r="K617" i="9"/>
  <c r="J616" i="9"/>
  <c r="H616" i="9"/>
  <c r="K616" i="9"/>
  <c r="J615" i="9"/>
  <c r="H615" i="9"/>
  <c r="K615" i="9"/>
  <c r="J614" i="9"/>
  <c r="H614" i="9"/>
  <c r="K614" i="9"/>
  <c r="J613" i="9"/>
  <c r="H613" i="9"/>
  <c r="K613" i="9"/>
  <c r="J612" i="9"/>
  <c r="H612" i="9"/>
  <c r="K612" i="9"/>
  <c r="J611" i="9"/>
  <c r="H611" i="9"/>
  <c r="K611" i="9"/>
  <c r="J610" i="9"/>
  <c r="H610" i="9"/>
  <c r="K610" i="9"/>
  <c r="J609" i="9"/>
  <c r="H609" i="9"/>
  <c r="K609" i="9"/>
  <c r="J608" i="9"/>
  <c r="H608" i="9"/>
  <c r="K608" i="9"/>
  <c r="J607" i="9"/>
  <c r="J623" i="9"/>
  <c r="H607" i="9"/>
  <c r="K607" i="9"/>
  <c r="A603" i="9"/>
  <c r="K603" i="9"/>
  <c r="H599" i="9"/>
  <c r="K599" i="9"/>
  <c r="J599" i="9"/>
  <c r="H598" i="9"/>
  <c r="K598" i="9"/>
  <c r="K601" i="9"/>
  <c r="J598" i="9"/>
  <c r="J601" i="9"/>
  <c r="A594" i="9"/>
  <c r="B594" i="9"/>
  <c r="J590" i="9"/>
  <c r="J592" i="9"/>
  <c r="H590" i="9"/>
  <c r="K590" i="9"/>
  <c r="K592" i="9"/>
  <c r="A586" i="9"/>
  <c r="K586" i="9"/>
  <c r="B586" i="9"/>
  <c r="J575" i="9"/>
  <c r="J576" i="9"/>
  <c r="J577" i="9"/>
  <c r="J578" i="9"/>
  <c r="J579" i="9"/>
  <c r="J580" i="9"/>
  <c r="J581" i="9"/>
  <c r="J582" i="9"/>
  <c r="J584" i="9"/>
  <c r="H582" i="9"/>
  <c r="K582" i="9"/>
  <c r="H581" i="9"/>
  <c r="K581" i="9"/>
  <c r="H580" i="9"/>
  <c r="K580" i="9"/>
  <c r="H579" i="9"/>
  <c r="K579" i="9"/>
  <c r="H578" i="9"/>
  <c r="K578" i="9"/>
  <c r="H577" i="9"/>
  <c r="K577" i="9"/>
  <c r="H576" i="9"/>
  <c r="K576" i="9"/>
  <c r="H575" i="9"/>
  <c r="K575" i="9"/>
  <c r="K584" i="9"/>
  <c r="A571" i="9"/>
  <c r="J565" i="9"/>
  <c r="J566" i="9"/>
  <c r="J567" i="9"/>
  <c r="J569" i="9"/>
  <c r="H567" i="9"/>
  <c r="K567" i="9"/>
  <c r="H566" i="9"/>
  <c r="K566" i="9"/>
  <c r="H565" i="9"/>
  <c r="K565" i="9"/>
  <c r="K569" i="9"/>
  <c r="A561" i="9"/>
  <c r="K561" i="9"/>
  <c r="B561" i="9"/>
  <c r="I559" i="9"/>
  <c r="A552" i="9"/>
  <c r="K552" i="9"/>
  <c r="B552" i="9"/>
  <c r="J550" i="9"/>
  <c r="I550" i="9"/>
  <c r="G548" i="9"/>
  <c r="J548" i="9"/>
  <c r="A544" i="9"/>
  <c r="J542" i="9"/>
  <c r="I542" i="9"/>
  <c r="H540" i="9"/>
  <c r="A536" i="9"/>
  <c r="B536" i="9"/>
  <c r="K536" i="9"/>
  <c r="J534" i="9"/>
  <c r="I534" i="9"/>
  <c r="H532" i="9"/>
  <c r="A528" i="9"/>
  <c r="K528" i="9"/>
  <c r="B528" i="9"/>
  <c r="G524" i="9"/>
  <c r="J524" i="9"/>
  <c r="J526" i="9"/>
  <c r="I526" i="9"/>
  <c r="A520" i="9"/>
  <c r="J518" i="9"/>
  <c r="I518" i="9"/>
  <c r="H516" i="9"/>
  <c r="A512" i="9"/>
  <c r="K512" i="9"/>
  <c r="J510" i="9"/>
  <c r="I510" i="9"/>
  <c r="H508" i="9"/>
  <c r="A504" i="9"/>
  <c r="B504" i="9"/>
  <c r="K504" i="9"/>
  <c r="I502" i="9"/>
  <c r="G500" i="9"/>
  <c r="J500" i="9"/>
  <c r="G499" i="9"/>
  <c r="J499" i="9"/>
  <c r="A495" i="9"/>
  <c r="K495" i="9"/>
  <c r="B495" i="9"/>
  <c r="I493" i="9"/>
  <c r="A487" i="9"/>
  <c r="K487" i="9"/>
  <c r="B487" i="9"/>
  <c r="J485" i="9"/>
  <c r="I485" i="9"/>
  <c r="A479" i="9"/>
  <c r="B479" i="9"/>
  <c r="J477" i="9"/>
  <c r="I477" i="9"/>
  <c r="A471" i="9"/>
  <c r="K471" i="9"/>
  <c r="B471" i="9"/>
  <c r="K469" i="9"/>
  <c r="J469" i="9"/>
  <c r="A459" i="9"/>
  <c r="K459" i="9"/>
  <c r="B459" i="9"/>
  <c r="K457" i="9"/>
  <c r="J457" i="9"/>
  <c r="A447" i="9"/>
  <c r="K447" i="9"/>
  <c r="B447" i="9"/>
  <c r="I445" i="9"/>
  <c r="A435" i="9"/>
  <c r="K435" i="9"/>
  <c r="B435" i="9"/>
  <c r="J433" i="9"/>
  <c r="I433" i="9"/>
  <c r="A423" i="9"/>
  <c r="K423" i="9"/>
  <c r="B423" i="9"/>
  <c r="I421" i="9"/>
  <c r="J419" i="9"/>
  <c r="J421" i="9"/>
  <c r="A415" i="9"/>
  <c r="B415" i="9"/>
  <c r="K415" i="9"/>
  <c r="J413" i="9"/>
  <c r="I413" i="9"/>
  <c r="A406" i="9"/>
  <c r="J404" i="9"/>
  <c r="I404" i="9"/>
  <c r="A389" i="9"/>
  <c r="B389" i="9"/>
  <c r="K389" i="9"/>
  <c r="J387" i="9"/>
  <c r="I387" i="9"/>
  <c r="A378" i="9"/>
  <c r="K378" i="9"/>
  <c r="B378" i="9"/>
  <c r="I376" i="9"/>
  <c r="H374" i="9"/>
  <c r="K374" i="9"/>
  <c r="H373" i="9"/>
  <c r="K373" i="9"/>
  <c r="H372" i="9"/>
  <c r="K372" i="9"/>
  <c r="H371" i="9"/>
  <c r="K371" i="9"/>
  <c r="H370" i="9"/>
  <c r="K370" i="9"/>
  <c r="K376" i="9"/>
  <c r="A366" i="9"/>
  <c r="K366" i="9"/>
  <c r="B366" i="9"/>
  <c r="J364" i="9"/>
  <c r="I364" i="9"/>
  <c r="A354" i="9"/>
  <c r="K354" i="9"/>
  <c r="B354" i="9"/>
  <c r="J352" i="9"/>
  <c r="I352" i="9"/>
  <c r="A338" i="9"/>
  <c r="B338" i="9"/>
  <c r="K338" i="9"/>
  <c r="J336" i="9"/>
  <c r="I336" i="9"/>
  <c r="A321" i="9"/>
  <c r="B321" i="9"/>
  <c r="K321" i="9"/>
  <c r="J319" i="9"/>
  <c r="I319" i="9"/>
  <c r="A288" i="9"/>
  <c r="B288" i="9"/>
  <c r="K288" i="9"/>
  <c r="J286" i="9"/>
  <c r="I286" i="9"/>
  <c r="A279" i="9"/>
  <c r="B279" i="9"/>
  <c r="K279" i="9"/>
  <c r="I277" i="9"/>
  <c r="H275" i="9"/>
  <c r="K275" i="9"/>
  <c r="H274" i="9"/>
  <c r="K274" i="9"/>
  <c r="H273" i="9"/>
  <c r="K273" i="9"/>
  <c r="H272" i="9"/>
  <c r="K272" i="9"/>
  <c r="H271" i="9"/>
  <c r="K271" i="9"/>
  <c r="A267" i="9"/>
  <c r="K267" i="9"/>
  <c r="B267" i="9"/>
  <c r="J263" i="9"/>
  <c r="J265" i="9"/>
  <c r="I265" i="9"/>
  <c r="A259" i="9"/>
  <c r="K259" i="9"/>
  <c r="B259" i="9"/>
  <c r="J257" i="9"/>
  <c r="I257" i="9"/>
  <c r="A251" i="9"/>
  <c r="K251" i="9"/>
  <c r="B251" i="9"/>
  <c r="J249" i="9"/>
  <c r="I249" i="9"/>
  <c r="A238" i="9"/>
  <c r="K238" i="9"/>
  <c r="B238" i="9"/>
  <c r="J236" i="9"/>
  <c r="I236" i="9"/>
  <c r="A222" i="9"/>
  <c r="K222" i="9"/>
  <c r="I220" i="9"/>
  <c r="H218" i="9"/>
  <c r="K218" i="9"/>
  <c r="K220" i="9"/>
  <c r="A214" i="9"/>
  <c r="K214" i="9"/>
  <c r="B214" i="9"/>
  <c r="I212" i="9"/>
  <c r="H210" i="9"/>
  <c r="K210" i="9"/>
  <c r="K212" i="9"/>
  <c r="A206" i="9"/>
  <c r="K206" i="9"/>
  <c r="B206" i="9"/>
  <c r="J202" i="9"/>
  <c r="J204" i="9"/>
  <c r="I204" i="9"/>
  <c r="A198" i="9"/>
  <c r="I196" i="9"/>
  <c r="E194" i="9"/>
  <c r="H194" i="9"/>
  <c r="K194" i="9"/>
  <c r="E193" i="9"/>
  <c r="H193" i="9"/>
  <c r="K193" i="9"/>
  <c r="E192" i="9"/>
  <c r="H192" i="9"/>
  <c r="K192" i="9"/>
  <c r="E191" i="9"/>
  <c r="H191" i="9"/>
  <c r="K191" i="9"/>
  <c r="E190" i="9"/>
  <c r="H190" i="9"/>
  <c r="K190" i="9"/>
  <c r="E189" i="9"/>
  <c r="H189" i="9"/>
  <c r="K189" i="9"/>
  <c r="E188" i="9"/>
  <c r="H188" i="9"/>
  <c r="K188" i="9"/>
  <c r="E187" i="9"/>
  <c r="H187" i="9"/>
  <c r="K187" i="9"/>
  <c r="A183" i="9"/>
  <c r="K183" i="9"/>
  <c r="B183" i="9"/>
  <c r="J179" i="9"/>
  <c r="I179" i="9"/>
  <c r="H179" i="9"/>
  <c r="K179" i="9"/>
  <c r="J178" i="9"/>
  <c r="I178" i="9"/>
  <c r="H178" i="9"/>
  <c r="K178" i="9"/>
  <c r="J177" i="9"/>
  <c r="I177" i="9"/>
  <c r="H177" i="9"/>
  <c r="K177" i="9"/>
  <c r="J176" i="9"/>
  <c r="I176" i="9"/>
  <c r="H176" i="9"/>
  <c r="K176" i="9"/>
  <c r="J175" i="9"/>
  <c r="I175" i="9"/>
  <c r="H175" i="9"/>
  <c r="K175" i="9"/>
  <c r="J174" i="9"/>
  <c r="I174" i="9"/>
  <c r="H174" i="9"/>
  <c r="K174" i="9"/>
  <c r="J173" i="9"/>
  <c r="I173" i="9"/>
  <c r="H173" i="9"/>
  <c r="K173" i="9"/>
  <c r="J172" i="9"/>
  <c r="I172" i="9"/>
  <c r="H172" i="9"/>
  <c r="K172" i="9"/>
  <c r="J171" i="9"/>
  <c r="I171" i="9"/>
  <c r="H171" i="9"/>
  <c r="K171" i="9"/>
  <c r="J170" i="9"/>
  <c r="I170" i="9"/>
  <c r="H170" i="9"/>
  <c r="K170" i="9"/>
  <c r="J169" i="9"/>
  <c r="I169" i="9"/>
  <c r="H169" i="9"/>
  <c r="K169" i="9"/>
  <c r="J168" i="9"/>
  <c r="I168" i="9"/>
  <c r="H168" i="9"/>
  <c r="K168" i="9"/>
  <c r="J167" i="9"/>
  <c r="I167" i="9"/>
  <c r="H167" i="9"/>
  <c r="K167" i="9"/>
  <c r="J166" i="9"/>
  <c r="I166" i="9"/>
  <c r="H166" i="9"/>
  <c r="K166" i="9"/>
  <c r="J165" i="9"/>
  <c r="I165" i="9"/>
  <c r="C164" i="9"/>
  <c r="I164" i="9"/>
  <c r="I181" i="9"/>
  <c r="H165" i="9"/>
  <c r="K165" i="9"/>
  <c r="H164" i="9"/>
  <c r="A160" i="9"/>
  <c r="B160" i="9"/>
  <c r="K160" i="9"/>
  <c r="I158" i="9"/>
  <c r="L157" i="9"/>
  <c r="J156" i="9"/>
  <c r="J155" i="9"/>
  <c r="J154" i="9"/>
  <c r="J153" i="9"/>
  <c r="J152" i="9"/>
  <c r="J151" i="9"/>
  <c r="J150" i="9"/>
  <c r="N146" i="9"/>
  <c r="N149" i="9"/>
  <c r="J149" i="9"/>
  <c r="L146" i="9"/>
  <c r="A145" i="9"/>
  <c r="K145" i="9"/>
  <c r="B145" i="9"/>
  <c r="J134" i="9"/>
  <c r="J135" i="9"/>
  <c r="J136" i="9"/>
  <c r="J137" i="9"/>
  <c r="J138" i="9"/>
  <c r="J139" i="9"/>
  <c r="J140" i="9"/>
  <c r="J141" i="9"/>
  <c r="J143" i="9"/>
  <c r="I143" i="9"/>
  <c r="H141" i="9"/>
  <c r="H140" i="9"/>
  <c r="H137" i="9"/>
  <c r="H136" i="9"/>
  <c r="A130" i="9"/>
  <c r="I128" i="9"/>
  <c r="H126" i="9"/>
  <c r="K126" i="9"/>
  <c r="H125" i="9"/>
  <c r="K125" i="9"/>
  <c r="H124" i="9"/>
  <c r="K124" i="9"/>
  <c r="H123" i="9"/>
  <c r="K123" i="9"/>
  <c r="H122" i="9"/>
  <c r="K122" i="9"/>
  <c r="H121" i="9"/>
  <c r="K121" i="9"/>
  <c r="H120" i="9"/>
  <c r="K120" i="9"/>
  <c r="A115" i="9"/>
  <c r="H110" i="9"/>
  <c r="K110" i="9"/>
  <c r="H111" i="9"/>
  <c r="K111" i="9"/>
  <c r="K113" i="9"/>
  <c r="I113" i="9"/>
  <c r="J111" i="9"/>
  <c r="J110" i="9"/>
  <c r="A106" i="9"/>
  <c r="I105" i="9"/>
  <c r="J103" i="9"/>
  <c r="H103" i="9"/>
  <c r="J102" i="9"/>
  <c r="H102" i="9"/>
  <c r="J101" i="9"/>
  <c r="H101" i="9"/>
  <c r="J100" i="9"/>
  <c r="H100" i="9"/>
  <c r="J99" i="9"/>
  <c r="H99" i="9"/>
  <c r="J98" i="9"/>
  <c r="H98" i="9"/>
  <c r="J97" i="9"/>
  <c r="H97" i="9"/>
  <c r="A93" i="9"/>
  <c r="I90" i="9"/>
  <c r="G88" i="9"/>
  <c r="J88" i="9"/>
  <c r="J90" i="9"/>
  <c r="A84" i="9"/>
  <c r="K84" i="9"/>
  <c r="B84" i="9"/>
  <c r="I82" i="9"/>
  <c r="H80" i="9"/>
  <c r="H79" i="9"/>
  <c r="H78" i="9"/>
  <c r="H77" i="9"/>
  <c r="H76" i="9"/>
  <c r="H75" i="9"/>
  <c r="H74" i="9"/>
  <c r="A70" i="9"/>
  <c r="K70" i="9"/>
  <c r="B70" i="9"/>
  <c r="I68" i="9"/>
  <c r="G66" i="9"/>
  <c r="J66" i="9"/>
  <c r="J68" i="9"/>
  <c r="A62" i="9"/>
  <c r="K62" i="9"/>
  <c r="J60" i="9"/>
  <c r="I60" i="9"/>
  <c r="H58" i="9"/>
  <c r="H57" i="9"/>
  <c r="A53" i="9"/>
  <c r="K53" i="9"/>
  <c r="I51" i="9"/>
  <c r="H49" i="9"/>
  <c r="K49" i="9"/>
  <c r="H48" i="9"/>
  <c r="K48" i="9"/>
  <c r="K51" i="9"/>
  <c r="A44" i="9"/>
  <c r="K44" i="9"/>
  <c r="B44" i="9"/>
  <c r="G39" i="9"/>
  <c r="J39" i="9"/>
  <c r="J41" i="9"/>
  <c r="I41" i="9"/>
  <c r="A35" i="9"/>
  <c r="B35" i="9"/>
  <c r="K35" i="9"/>
  <c r="I31" i="9"/>
  <c r="I33" i="9"/>
  <c r="G31" i="9"/>
  <c r="J31" i="9"/>
  <c r="G30" i="9"/>
  <c r="J30" i="9"/>
  <c r="A26" i="9"/>
  <c r="H21" i="9"/>
  <c r="K21" i="9"/>
  <c r="I21" i="9"/>
  <c r="I20" i="9"/>
  <c r="I23" i="9"/>
  <c r="H20" i="9"/>
  <c r="K20" i="9"/>
  <c r="K23" i="9"/>
  <c r="A16" i="9"/>
  <c r="K16" i="9"/>
  <c r="B16" i="9"/>
  <c r="G11" i="9"/>
  <c r="J11" i="9"/>
  <c r="G12" i="9"/>
  <c r="J12" i="9"/>
  <c r="J14" i="9"/>
  <c r="I14" i="9"/>
  <c r="H12" i="9"/>
  <c r="K12" i="9"/>
  <c r="H11" i="9"/>
  <c r="K11" i="9"/>
  <c r="K14" i="9"/>
  <c r="K7" i="9"/>
  <c r="B7" i="9"/>
  <c r="A7" i="9"/>
  <c r="E50" i="8"/>
  <c r="D50" i="8"/>
  <c r="E45" i="8"/>
  <c r="D45" i="8"/>
  <c r="E37" i="8"/>
  <c r="D37" i="8"/>
  <c r="E24" i="8"/>
  <c r="D24" i="8"/>
  <c r="H132" i="3"/>
  <c r="B134" i="3"/>
  <c r="E34" i="4"/>
  <c r="F58" i="6"/>
  <c r="F50" i="6"/>
  <c r="F42" i="6"/>
  <c r="F34" i="6"/>
  <c r="F26" i="6"/>
  <c r="F18" i="6"/>
  <c r="F10" i="6"/>
  <c r="B29" i="5"/>
  <c r="B26" i="5"/>
  <c r="B23" i="5"/>
  <c r="B20" i="5"/>
  <c r="B17" i="5"/>
  <c r="B14" i="5"/>
  <c r="B11" i="5"/>
  <c r="B8" i="5"/>
  <c r="A2" i="5"/>
  <c r="A1" i="5"/>
  <c r="E929" i="4"/>
  <c r="G924" i="4"/>
  <c r="G925" i="4"/>
  <c r="G926" i="4"/>
  <c r="G928" i="4"/>
  <c r="G922" i="4"/>
  <c r="A922" i="4"/>
  <c r="E915" i="4"/>
  <c r="G915" i="4"/>
  <c r="G914" i="4"/>
  <c r="E913" i="4"/>
  <c r="G913" i="4"/>
  <c r="E911" i="4"/>
  <c r="E912" i="4"/>
  <c r="G912" i="4"/>
  <c r="G911" i="4"/>
  <c r="E910" i="4"/>
  <c r="G910" i="4"/>
  <c r="G909" i="4"/>
  <c r="G908" i="4"/>
  <c r="G916" i="4"/>
  <c r="G906" i="4"/>
  <c r="A906" i="4"/>
  <c r="G899" i="4"/>
  <c r="G900" i="4"/>
  <c r="G897" i="4"/>
  <c r="A897" i="4"/>
  <c r="G890" i="4"/>
  <c r="G889" i="4"/>
  <c r="G891" i="4"/>
  <c r="G887" i="4"/>
  <c r="A887" i="4"/>
  <c r="G881" i="4"/>
  <c r="G880" i="4"/>
  <c r="G882" i="4"/>
  <c r="G878" i="4"/>
  <c r="A878" i="4"/>
  <c r="E874" i="4"/>
  <c r="G872" i="4"/>
  <c r="G873" i="4"/>
  <c r="G870" i="4"/>
  <c r="A870" i="4"/>
  <c r="E866" i="4"/>
  <c r="G864" i="4"/>
  <c r="G865" i="4"/>
  <c r="G862" i="4"/>
  <c r="A862" i="4"/>
  <c r="G856" i="4"/>
  <c r="G857" i="4"/>
  <c r="G854" i="4"/>
  <c r="A854" i="4"/>
  <c r="G848" i="4"/>
  <c r="G847" i="4"/>
  <c r="G846" i="4"/>
  <c r="G845" i="4"/>
  <c r="G844" i="4"/>
  <c r="G843" i="4"/>
  <c r="G842" i="4"/>
  <c r="G841" i="4"/>
  <c r="G838" i="4"/>
  <c r="G839" i="4"/>
  <c r="G840" i="4"/>
  <c r="G849" i="4"/>
  <c r="G836" i="4"/>
  <c r="A836" i="4"/>
  <c r="G830" i="4"/>
  <c r="G829" i="4"/>
  <c r="G828" i="4"/>
  <c r="G831" i="4"/>
  <c r="G826" i="4"/>
  <c r="A826"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821" i="4"/>
  <c r="G784" i="4"/>
  <c r="A784" i="4"/>
  <c r="E772" i="4"/>
  <c r="E776" i="4"/>
  <c r="E777" i="4"/>
  <c r="G774" i="4"/>
  <c r="E773" i="4"/>
  <c r="G773" i="4"/>
  <c r="E775" i="4"/>
  <c r="G775" i="4"/>
  <c r="G772" i="4"/>
  <c r="E771" i="4"/>
  <c r="G771" i="4"/>
  <c r="E770" i="4"/>
  <c r="G770" i="4"/>
  <c r="E769" i="4"/>
  <c r="G769" i="4"/>
  <c r="G767" i="4"/>
  <c r="A767" i="4"/>
  <c r="G761" i="4"/>
  <c r="G760" i="4"/>
  <c r="G759" i="4"/>
  <c r="G758" i="4"/>
  <c r="G757" i="4"/>
  <c r="G756" i="4"/>
  <c r="G755" i="4"/>
  <c r="G754" i="4"/>
  <c r="G762" i="4"/>
  <c r="G752" i="4"/>
  <c r="A752" i="4"/>
  <c r="G745" i="4"/>
  <c r="G744" i="4"/>
  <c r="G743" i="4"/>
  <c r="G742" i="4"/>
  <c r="G741" i="4"/>
  <c r="G740" i="4"/>
  <c r="G746" i="4"/>
  <c r="G738" i="4"/>
  <c r="A738" i="4"/>
  <c r="G731" i="4"/>
  <c r="G730" i="4"/>
  <c r="G729" i="4"/>
  <c r="G728" i="4"/>
  <c r="G727" i="4"/>
  <c r="G726" i="4"/>
  <c r="G725" i="4"/>
  <c r="G732" i="4"/>
  <c r="G723" i="4"/>
  <c r="A723" i="4"/>
  <c r="G716" i="4"/>
  <c r="G715" i="4"/>
  <c r="G714" i="4"/>
  <c r="G717" i="4"/>
  <c r="G712" i="4"/>
  <c r="A712" i="4"/>
  <c r="G706" i="4"/>
  <c r="G705" i="4"/>
  <c r="G704" i="4"/>
  <c r="G707" i="4"/>
  <c r="G702" i="4"/>
  <c r="A702" i="4"/>
  <c r="G695" i="4"/>
  <c r="G694" i="4"/>
  <c r="G693" i="4"/>
  <c r="G696" i="4"/>
  <c r="G691" i="4"/>
  <c r="A691" i="4"/>
  <c r="G684" i="4"/>
  <c r="G683" i="4"/>
  <c r="G682" i="4"/>
  <c r="G685" i="4"/>
  <c r="G680" i="4"/>
  <c r="A680" i="4"/>
  <c r="G671" i="4"/>
  <c r="G672" i="4"/>
  <c r="G673" i="4"/>
  <c r="G674" i="4"/>
  <c r="G669" i="4"/>
  <c r="A669" i="4"/>
  <c r="G662" i="4"/>
  <c r="G661" i="4"/>
  <c r="G660" i="4"/>
  <c r="G663" i="4"/>
  <c r="G658" i="4"/>
  <c r="A658" i="4"/>
  <c r="G651" i="4"/>
  <c r="G650" i="4"/>
  <c r="G649" i="4"/>
  <c r="G648" i="4"/>
  <c r="G652" i="4"/>
  <c r="G646" i="4"/>
  <c r="A646" i="4"/>
  <c r="G637" i="4"/>
  <c r="G638" i="4"/>
  <c r="G639" i="4"/>
  <c r="G640" i="4"/>
  <c r="G635" i="4"/>
  <c r="A635" i="4"/>
  <c r="G628" i="4"/>
  <c r="G627" i="4"/>
  <c r="G626" i="4"/>
  <c r="G629" i="4"/>
  <c r="G624" i="4"/>
  <c r="A624" i="4"/>
  <c r="G617" i="4"/>
  <c r="G616" i="4"/>
  <c r="G615" i="4"/>
  <c r="G618" i="4"/>
  <c r="G613" i="4"/>
  <c r="A613" i="4"/>
  <c r="G606" i="4"/>
  <c r="G604" i="4"/>
  <c r="G605" i="4"/>
  <c r="G607" i="4"/>
  <c r="G602" i="4"/>
  <c r="A602" i="4"/>
  <c r="G593" i="4"/>
  <c r="G594" i="4"/>
  <c r="G595" i="4"/>
  <c r="G596" i="4"/>
  <c r="G591" i="4"/>
  <c r="A591" i="4"/>
  <c r="E586" i="4"/>
  <c r="G584" i="4"/>
  <c r="G583" i="4"/>
  <c r="G582" i="4"/>
  <c r="G581" i="4"/>
  <c r="G579" i="4"/>
  <c r="A579" i="4"/>
  <c r="G572" i="4"/>
  <c r="G571" i="4"/>
  <c r="G570" i="4"/>
  <c r="G569" i="4"/>
  <c r="G573" i="4"/>
  <c r="G567" i="4"/>
  <c r="A567" i="4"/>
  <c r="G560" i="4"/>
  <c r="G559" i="4"/>
  <c r="G558" i="4"/>
  <c r="G557" i="4"/>
  <c r="G556" i="4"/>
  <c r="G561" i="4"/>
  <c r="G554" i="4"/>
  <c r="A554" i="4"/>
  <c r="G547" i="4"/>
  <c r="G546" i="4"/>
  <c r="G545" i="4"/>
  <c r="G544" i="4"/>
  <c r="G543" i="4"/>
  <c r="G548" i="4"/>
  <c r="G541" i="4"/>
  <c r="A541" i="4"/>
  <c r="G534" i="4"/>
  <c r="G533" i="4"/>
  <c r="G532" i="4"/>
  <c r="G531" i="4"/>
  <c r="G530" i="4"/>
  <c r="G535" i="4"/>
  <c r="G528" i="4"/>
  <c r="A528" i="4"/>
  <c r="G522" i="4"/>
  <c r="G521" i="4"/>
  <c r="G520" i="4"/>
  <c r="G523" i="4"/>
  <c r="M519" i="4"/>
  <c r="L519" i="4"/>
  <c r="G518" i="4"/>
  <c r="A518" i="4"/>
  <c r="G509" i="4"/>
  <c r="G510" i="4"/>
  <c r="G511" i="4"/>
  <c r="G512" i="4"/>
  <c r="M508" i="4"/>
  <c r="L508" i="4"/>
  <c r="G507" i="4"/>
  <c r="A507" i="4"/>
  <c r="G498" i="4"/>
  <c r="G499" i="4"/>
  <c r="G500" i="4"/>
  <c r="G501" i="4"/>
  <c r="M497" i="4"/>
  <c r="L497" i="4"/>
  <c r="G496" i="4"/>
  <c r="A496" i="4"/>
  <c r="G489" i="4"/>
  <c r="G488" i="4"/>
  <c r="G487" i="4"/>
  <c r="G490" i="4"/>
  <c r="M486" i="4"/>
  <c r="L486" i="4"/>
  <c r="G485" i="4"/>
  <c r="A485" i="4"/>
  <c r="G478" i="4"/>
  <c r="G477" i="4"/>
  <c r="G476" i="4"/>
  <c r="M475" i="4"/>
  <c r="L475" i="4"/>
  <c r="G474" i="4"/>
  <c r="A474" i="4"/>
  <c r="G465" i="4"/>
  <c r="G466" i="4"/>
  <c r="G467" i="4"/>
  <c r="G468" i="4"/>
  <c r="M464" i="4"/>
  <c r="L464" i="4"/>
  <c r="G463" i="4"/>
  <c r="A463" i="4"/>
  <c r="G456" i="4"/>
  <c r="G455" i="4"/>
  <c r="G454" i="4"/>
  <c r="G453" i="4"/>
  <c r="G452" i="4"/>
  <c r="G451" i="4"/>
  <c r="G450" i="4"/>
  <c r="G449" i="4"/>
  <c r="G448" i="4"/>
  <c r="G447" i="4"/>
  <c r="G446" i="4"/>
  <c r="G444" i="4"/>
  <c r="A444" i="4"/>
  <c r="G437" i="4"/>
  <c r="G436" i="4"/>
  <c r="G435" i="4"/>
  <c r="G434" i="4"/>
  <c r="G433" i="4"/>
  <c r="G432" i="4"/>
  <c r="G431" i="4"/>
  <c r="G430" i="4"/>
  <c r="G428" i="4"/>
  <c r="G429" i="4"/>
  <c r="G438" i="4"/>
  <c r="G426" i="4"/>
  <c r="A426" i="4"/>
  <c r="G414" i="4"/>
  <c r="G415" i="4"/>
  <c r="G416" i="4"/>
  <c r="G417" i="4"/>
  <c r="G418" i="4"/>
  <c r="G419" i="4"/>
  <c r="G420" i="4"/>
  <c r="I417" i="4"/>
  <c r="J417" i="4"/>
  <c r="J416" i="4"/>
  <c r="J418" i="4"/>
  <c r="J415" i="4"/>
  <c r="J414" i="4"/>
  <c r="G412" i="4"/>
  <c r="A412" i="4"/>
  <c r="G405" i="4"/>
  <c r="G404" i="4"/>
  <c r="G403" i="4"/>
  <c r="G402" i="4"/>
  <c r="G401" i="4"/>
  <c r="G406" i="4"/>
  <c r="G399" i="4"/>
  <c r="A399" i="4"/>
  <c r="G392" i="4"/>
  <c r="G391" i="4"/>
  <c r="G390" i="4"/>
  <c r="G389" i="4"/>
  <c r="G388" i="4"/>
  <c r="G387" i="4"/>
  <c r="G386" i="4"/>
  <c r="G385" i="4"/>
  <c r="G384" i="4"/>
  <c r="G383" i="4"/>
  <c r="G382" i="4"/>
  <c r="G381" i="4"/>
  <c r="G379" i="4"/>
  <c r="A379" i="4"/>
  <c r="G372" i="4"/>
  <c r="G371" i="4"/>
  <c r="G370" i="4"/>
  <c r="G369" i="4"/>
  <c r="G368" i="4"/>
  <c r="G367" i="4"/>
  <c r="G366" i="4"/>
  <c r="G365" i="4"/>
  <c r="G364" i="4"/>
  <c r="G363" i="4"/>
  <c r="G362" i="4"/>
  <c r="G360" i="4"/>
  <c r="A360" i="4"/>
  <c r="G352" i="4"/>
  <c r="G353" i="4"/>
  <c r="G354" i="4"/>
  <c r="G350" i="4"/>
  <c r="A350" i="4"/>
  <c r="G343" i="4"/>
  <c r="G342" i="4"/>
  <c r="G341" i="4"/>
  <c r="G340" i="4"/>
  <c r="G339" i="4"/>
  <c r="G344" i="4"/>
  <c r="G337" i="4"/>
  <c r="A337" i="4"/>
  <c r="G330" i="4"/>
  <c r="G329" i="4"/>
  <c r="G328" i="4"/>
  <c r="G326" i="4"/>
  <c r="A326" i="4"/>
  <c r="G317" i="4"/>
  <c r="G318" i="4"/>
  <c r="G319" i="4"/>
  <c r="G320" i="4"/>
  <c r="G315" i="4"/>
  <c r="A315" i="4"/>
  <c r="G308" i="4"/>
  <c r="G307" i="4"/>
  <c r="G306" i="4"/>
  <c r="G309" i="4"/>
  <c r="G304" i="4"/>
  <c r="A304" i="4"/>
  <c r="G297" i="4"/>
  <c r="G296" i="4"/>
  <c r="G295" i="4"/>
  <c r="G298" i="4"/>
  <c r="G293" i="4"/>
  <c r="A293" i="4"/>
  <c r="G286" i="4"/>
  <c r="G285" i="4"/>
  <c r="G284" i="4"/>
  <c r="G287" i="4"/>
  <c r="G282" i="4"/>
  <c r="A282" i="4"/>
  <c r="G273" i="4"/>
  <c r="G274" i="4"/>
  <c r="G275" i="4"/>
  <c r="G276" i="4"/>
  <c r="G271" i="4"/>
  <c r="A271" i="4"/>
  <c r="G264" i="4"/>
  <c r="G263" i="4"/>
  <c r="G262" i="4"/>
  <c r="G265" i="4"/>
  <c r="G260" i="4"/>
  <c r="A260" i="4"/>
  <c r="G253" i="4"/>
  <c r="G252" i="4"/>
  <c r="G251" i="4"/>
  <c r="G249" i="4"/>
  <c r="A249" i="4"/>
  <c r="G242" i="4"/>
  <c r="G241" i="4"/>
  <c r="G240" i="4"/>
  <c r="G238" i="4"/>
  <c r="A238" i="4"/>
  <c r="G231" i="4"/>
  <c r="G230" i="4"/>
  <c r="G229" i="4"/>
  <c r="G228" i="4"/>
  <c r="G227" i="4"/>
  <c r="G226" i="4"/>
  <c r="G225" i="4"/>
  <c r="G224" i="4"/>
  <c r="G232" i="4"/>
  <c r="G222" i="4"/>
  <c r="A222" i="4"/>
  <c r="G215" i="4"/>
  <c r="G214" i="4"/>
  <c r="G213" i="4"/>
  <c r="G212" i="4"/>
  <c r="G211" i="4"/>
  <c r="G210" i="4"/>
  <c r="G209" i="4"/>
  <c r="G208" i="4"/>
  <c r="G206" i="4"/>
  <c r="A206" i="4"/>
  <c r="G200" i="4"/>
  <c r="G199" i="4"/>
  <c r="G198" i="4"/>
  <c r="G197" i="4"/>
  <c r="G201" i="4"/>
  <c r="G195" i="4"/>
  <c r="A195" i="4"/>
  <c r="G189" i="4"/>
  <c r="G188" i="4"/>
  <c r="G187" i="4"/>
  <c r="G186" i="4"/>
  <c r="G185" i="4"/>
  <c r="G184" i="4"/>
  <c r="G183" i="4"/>
  <c r="G181" i="4"/>
  <c r="A181" i="4"/>
  <c r="G175" i="4"/>
  <c r="G174" i="4"/>
  <c r="G173" i="4"/>
  <c r="G172" i="4"/>
  <c r="G171" i="4"/>
  <c r="G169" i="4"/>
  <c r="A169" i="4"/>
  <c r="G162" i="4"/>
  <c r="G161" i="4"/>
  <c r="G163" i="4"/>
  <c r="G159" i="4"/>
  <c r="A159" i="4"/>
  <c r="G152" i="4"/>
  <c r="G151" i="4"/>
  <c r="G150" i="4"/>
  <c r="G149" i="4"/>
  <c r="G148" i="4"/>
  <c r="G147" i="4"/>
  <c r="G145" i="4"/>
  <c r="A145" i="4"/>
  <c r="G138" i="4"/>
  <c r="G137" i="4"/>
  <c r="G136" i="4"/>
  <c r="G135" i="4"/>
  <c r="G134" i="4"/>
  <c r="G133" i="4"/>
  <c r="G131" i="4"/>
  <c r="A131" i="4"/>
  <c r="G124" i="4"/>
  <c r="G123" i="4"/>
  <c r="G122" i="4"/>
  <c r="G121" i="4"/>
  <c r="G120" i="4"/>
  <c r="G119" i="4"/>
  <c r="G117" i="4"/>
  <c r="A117" i="4"/>
  <c r="G110" i="4"/>
  <c r="G109" i="4"/>
  <c r="G108" i="4"/>
  <c r="G107" i="4"/>
  <c r="G106" i="4"/>
  <c r="G105" i="4"/>
  <c r="G103" i="4"/>
  <c r="A103" i="4"/>
  <c r="G96" i="4"/>
  <c r="G95" i="4"/>
  <c r="G94" i="4"/>
  <c r="G93" i="4"/>
  <c r="G92" i="4"/>
  <c r="G91" i="4"/>
  <c r="G90" i="4"/>
  <c r="G89" i="4"/>
  <c r="G88" i="4"/>
  <c r="G87" i="4"/>
  <c r="G85" i="4"/>
  <c r="A85" i="4"/>
  <c r="G78" i="4"/>
  <c r="G77" i="4"/>
  <c r="G76" i="4"/>
  <c r="G75" i="4"/>
  <c r="G74" i="4"/>
  <c r="G72" i="4"/>
  <c r="A72" i="4"/>
  <c r="G65" i="4"/>
  <c r="G64" i="4"/>
  <c r="G63" i="4"/>
  <c r="G62" i="4"/>
  <c r="G61" i="4"/>
  <c r="G66" i="4"/>
  <c r="G59" i="4"/>
  <c r="A59" i="4"/>
  <c r="G51" i="4"/>
  <c r="G52" i="4"/>
  <c r="G53" i="4"/>
  <c r="G49" i="4"/>
  <c r="A49" i="4"/>
  <c r="G42" i="4"/>
  <c r="G41" i="4"/>
  <c r="G43" i="4"/>
  <c r="G39" i="4"/>
  <c r="A39" i="4"/>
  <c r="G31" i="4"/>
  <c r="G32" i="4"/>
  <c r="G33" i="4"/>
  <c r="G29" i="4"/>
  <c r="A29" i="4"/>
  <c r="G22" i="4"/>
  <c r="G21" i="4"/>
  <c r="G20" i="4"/>
  <c r="G19" i="4"/>
  <c r="G18" i="4"/>
  <c r="G17" i="4"/>
  <c r="G16" i="4"/>
  <c r="G15" i="4"/>
  <c r="G14" i="4"/>
  <c r="G13" i="4"/>
  <c r="G12" i="4"/>
  <c r="G11" i="4"/>
  <c r="G10" i="4"/>
  <c r="G23" i="4"/>
  <c r="G8" i="4"/>
  <c r="A8" i="4"/>
  <c r="I53" i="3"/>
  <c r="I50" i="3"/>
  <c r="I46" i="3"/>
  <c r="I25" i="3"/>
  <c r="I89" i="2"/>
  <c r="I86" i="2"/>
  <c r="I84" i="2"/>
  <c r="E52" i="8"/>
  <c r="D52" i="8"/>
  <c r="E244" i="4"/>
  <c r="E747" i="4"/>
  <c r="E901" i="4"/>
  <c r="G901" i="4"/>
  <c r="G902" i="4"/>
  <c r="E858" i="4"/>
  <c r="E763" i="4"/>
  <c r="E733" i="4"/>
  <c r="E708" i="4"/>
  <c r="E686" i="4"/>
  <c r="E597" i="4"/>
  <c r="E299" i="4"/>
  <c r="E277" i="4"/>
  <c r="G277" i="4"/>
  <c r="G278" i="4"/>
  <c r="E217" i="4"/>
  <c r="E177" i="4"/>
  <c r="E126" i="4"/>
  <c r="E892" i="4"/>
  <c r="G892" i="4"/>
  <c r="G893" i="4"/>
  <c r="E850" i="4"/>
  <c r="E822" i="4"/>
  <c r="E664" i="4"/>
  <c r="E630" i="4"/>
  <c r="G630" i="4"/>
  <c r="G631" i="4"/>
  <c r="E562" i="4"/>
  <c r="E549" i="4"/>
  <c r="E536" i="4"/>
  <c r="E524" i="4"/>
  <c r="G524" i="4"/>
  <c r="G525" i="4"/>
  <c r="E513" i="4"/>
  <c r="E439" i="4"/>
  <c r="E374" i="4"/>
  <c r="E345" i="4"/>
  <c r="E332" i="4"/>
  <c r="E255" i="4"/>
  <c r="E233" i="4"/>
  <c r="G233" i="4"/>
  <c r="G234" i="4"/>
  <c r="E164" i="4"/>
  <c r="G164" i="4"/>
  <c r="G165" i="4"/>
  <c r="E112" i="4"/>
  <c r="E44" i="4"/>
  <c r="E24" i="4"/>
  <c r="I167" i="2"/>
  <c r="E917" i="4"/>
  <c r="E883" i="4"/>
  <c r="E718" i="4"/>
  <c r="E697" i="4"/>
  <c r="G697" i="4"/>
  <c r="G698" i="4"/>
  <c r="E675" i="4"/>
  <c r="E641" i="4"/>
  <c r="E608" i="4"/>
  <c r="G608" i="4"/>
  <c r="G609" i="4"/>
  <c r="E574" i="4"/>
  <c r="G574" i="4"/>
  <c r="G575" i="4"/>
  <c r="E502" i="4"/>
  <c r="E421" i="4"/>
  <c r="E407" i="4"/>
  <c r="G407" i="4"/>
  <c r="E394" i="4"/>
  <c r="E310" i="4"/>
  <c r="E288" i="4"/>
  <c r="E191" i="4"/>
  <c r="E154" i="4"/>
  <c r="E98" i="4"/>
  <c r="E355" i="4"/>
  <c r="G355" i="4"/>
  <c r="G356" i="4"/>
  <c r="E619" i="4"/>
  <c r="G619" i="4"/>
  <c r="G620" i="4"/>
  <c r="E54" i="4"/>
  <c r="G54" i="4"/>
  <c r="G55" i="4"/>
  <c r="E67" i="4"/>
  <c r="E80" i="4"/>
  <c r="E202" i="4"/>
  <c r="G202" i="4"/>
  <c r="G203" i="4"/>
  <c r="E832" i="4"/>
  <c r="G34" i="4"/>
  <c r="G35" i="4"/>
  <c r="E140" i="4"/>
  <c r="E266" i="4"/>
  <c r="G266" i="4"/>
  <c r="G267" i="4"/>
  <c r="E321" i="4"/>
  <c r="E458" i="4"/>
  <c r="E480" i="4"/>
  <c r="E491" i="4"/>
  <c r="G491" i="4"/>
  <c r="G492" i="4"/>
  <c r="E653" i="4"/>
  <c r="G653" i="4"/>
  <c r="G654" i="4"/>
  <c r="E780" i="4"/>
  <c r="G858" i="4"/>
  <c r="G288" i="4"/>
  <c r="H36" i="1"/>
  <c r="B38" i="1"/>
  <c r="H202" i="2"/>
  <c r="B204" i="2"/>
  <c r="G67" i="4"/>
  <c r="G68" i="4"/>
  <c r="G24" i="4"/>
  <c r="G25" i="4"/>
  <c r="G44" i="4"/>
  <c r="G45" i="4"/>
  <c r="G345" i="4"/>
  <c r="G346" i="4"/>
  <c r="G439" i="4"/>
  <c r="G440" i="4"/>
  <c r="I175" i="2"/>
  <c r="I156" i="2"/>
  <c r="I140" i="2"/>
  <c r="I153" i="2"/>
  <c r="I137" i="2"/>
  <c r="I112" i="2"/>
  <c r="I102" i="2"/>
  <c r="G299" i="4"/>
  <c r="G300" i="4"/>
  <c r="G321" i="4"/>
  <c r="G322" i="4"/>
  <c r="G421" i="4"/>
  <c r="G422" i="4"/>
  <c r="I47" i="2"/>
  <c r="I87" i="2"/>
  <c r="I100" i="2"/>
  <c r="I115" i="2"/>
  <c r="I142" i="2"/>
  <c r="I178" i="2"/>
  <c r="G111" i="4"/>
  <c r="G139" i="4"/>
  <c r="G190" i="4"/>
  <c r="G216" i="4"/>
  <c r="G254" i="4"/>
  <c r="G289" i="4"/>
  <c r="G331" i="4"/>
  <c r="G393" i="4"/>
  <c r="G408" i="4"/>
  <c r="G536" i="4"/>
  <c r="G537" i="4"/>
  <c r="G549" i="4"/>
  <c r="G550" i="4"/>
  <c r="I123" i="2"/>
  <c r="I151" i="2"/>
  <c r="I181" i="2"/>
  <c r="G373" i="4"/>
  <c r="G457" i="4"/>
  <c r="G469" i="4"/>
  <c r="G470" i="4"/>
  <c r="G562" i="4"/>
  <c r="G563" i="4"/>
  <c r="I58" i="2"/>
  <c r="I74" i="2"/>
  <c r="I108" i="2"/>
  <c r="I130" i="2"/>
  <c r="I174" i="2"/>
  <c r="G79" i="4"/>
  <c r="G97" i="4"/>
  <c r="G125" i="4"/>
  <c r="G153" i="4"/>
  <c r="G176" i="4"/>
  <c r="G243" i="4"/>
  <c r="G310" i="4"/>
  <c r="G311" i="4"/>
  <c r="G479" i="4"/>
  <c r="G597" i="4"/>
  <c r="G598" i="4"/>
  <c r="G675" i="4"/>
  <c r="G676" i="4"/>
  <c r="G686" i="4"/>
  <c r="G687" i="4"/>
  <c r="G708" i="4"/>
  <c r="G709" i="4"/>
  <c r="G733" i="4"/>
  <c r="G734" i="4"/>
  <c r="K196" i="9"/>
  <c r="G513" i="4"/>
  <c r="G514" i="4"/>
  <c r="G585" i="4"/>
  <c r="G832" i="4"/>
  <c r="G833" i="4"/>
  <c r="G502" i="4"/>
  <c r="G503" i="4"/>
  <c r="G718" i="4"/>
  <c r="G719" i="4"/>
  <c r="G747" i="4"/>
  <c r="G748" i="4"/>
  <c r="G850" i="4"/>
  <c r="G851" i="4"/>
  <c r="G641" i="4"/>
  <c r="G642" i="4"/>
  <c r="G664" i="4"/>
  <c r="G665" i="4"/>
  <c r="G763" i="4"/>
  <c r="G764" i="4"/>
  <c r="E778" i="4"/>
  <c r="G778" i="4"/>
  <c r="G777" i="4"/>
  <c r="G822" i="4"/>
  <c r="G823" i="4"/>
  <c r="G874" i="4"/>
  <c r="G875" i="4"/>
  <c r="G883" i="4"/>
  <c r="G884" i="4"/>
  <c r="G917" i="4"/>
  <c r="G918" i="4"/>
  <c r="G929" i="4"/>
  <c r="G930" i="4"/>
  <c r="G859" i="4"/>
  <c r="J33" i="9"/>
  <c r="K93" i="9"/>
  <c r="B93" i="9"/>
  <c r="K491" i="9"/>
  <c r="K493" i="9"/>
  <c r="K106" i="9"/>
  <c r="B106" i="9"/>
  <c r="K115" i="9"/>
  <c r="B115" i="9"/>
  <c r="K130" i="9"/>
  <c r="B130" i="9"/>
  <c r="K164" i="9"/>
  <c r="K181" i="9"/>
  <c r="K277" i="9"/>
  <c r="G776" i="4"/>
  <c r="G779" i="4"/>
  <c r="G866" i="4"/>
  <c r="G867" i="4"/>
  <c r="B53" i="9"/>
  <c r="B62" i="9"/>
  <c r="J105" i="9"/>
  <c r="H135" i="9"/>
  <c r="H139" i="9"/>
  <c r="K198" i="9"/>
  <c r="B198" i="9"/>
  <c r="K406" i="9"/>
  <c r="B406" i="9"/>
  <c r="K26" i="9"/>
  <c r="B26" i="9"/>
  <c r="J113" i="9"/>
  <c r="H119" i="9"/>
  <c r="K119" i="9"/>
  <c r="K128" i="9"/>
  <c r="H138" i="9"/>
  <c r="J158" i="9"/>
  <c r="B222" i="9"/>
  <c r="B520" i="9"/>
  <c r="K520" i="9"/>
  <c r="J164" i="9"/>
  <c r="J181" i="9"/>
  <c r="K479" i="9"/>
  <c r="J502" i="9"/>
  <c r="B512" i="9"/>
  <c r="B544" i="9"/>
  <c r="K544" i="9"/>
  <c r="K623" i="9"/>
  <c r="K656" i="9"/>
  <c r="K753" i="9"/>
  <c r="K785" i="9"/>
  <c r="J817" i="9"/>
  <c r="B571" i="9"/>
  <c r="K571" i="9"/>
  <c r="I689" i="9"/>
  <c r="K721" i="9"/>
  <c r="K42" i="10"/>
  <c r="K594" i="9"/>
  <c r="J687" i="9"/>
  <c r="J689" i="9"/>
  <c r="B603" i="9"/>
  <c r="K687" i="9"/>
  <c r="K689" i="9"/>
  <c r="K32" i="10"/>
  <c r="J150" i="10"/>
  <c r="J290" i="10"/>
  <c r="K433" i="10"/>
  <c r="K473" i="10"/>
  <c r="K530" i="10"/>
  <c r="K150" i="10"/>
  <c r="J191" i="10"/>
  <c r="I380" i="10"/>
  <c r="K287" i="10"/>
  <c r="K290" i="10"/>
  <c r="I154" i="2"/>
  <c r="I99" i="2"/>
  <c r="I57" i="2"/>
  <c r="I173" i="2"/>
  <c r="I197" i="2"/>
  <c r="I166" i="2"/>
  <c r="I134" i="2"/>
  <c r="I113" i="2"/>
  <c r="I98" i="2"/>
  <c r="I79" i="2"/>
  <c r="I103" i="2"/>
  <c r="I119" i="2"/>
  <c r="I141" i="2"/>
  <c r="I158" i="2"/>
  <c r="I176" i="2"/>
  <c r="I128" i="2"/>
  <c r="I144" i="2"/>
  <c r="I157" i="2"/>
  <c r="I188" i="2"/>
  <c r="I146" i="2"/>
  <c r="I122" i="2"/>
  <c r="I56" i="2"/>
  <c r="I169" i="2"/>
  <c r="I135" i="2"/>
  <c r="I193" i="2"/>
  <c r="I160" i="2"/>
  <c r="I124" i="2"/>
  <c r="I109" i="2"/>
  <c r="I77" i="2"/>
  <c r="I49" i="2"/>
  <c r="I97" i="2"/>
  <c r="I104" i="2"/>
  <c r="I129" i="2"/>
  <c r="I145" i="2"/>
  <c r="I162" i="2"/>
  <c r="I132" i="2"/>
  <c r="I148" i="2"/>
  <c r="I161" i="2"/>
  <c r="B203" i="2"/>
  <c r="I64" i="2"/>
  <c r="I126" i="2"/>
  <c r="I68" i="2"/>
  <c r="I63" i="2"/>
  <c r="I143" i="2"/>
  <c r="I106" i="2"/>
  <c r="I69" i="2"/>
  <c r="I50" i="2"/>
  <c r="I90" i="2"/>
  <c r="I185" i="2"/>
  <c r="I138" i="2"/>
  <c r="I114" i="2"/>
  <c r="I78" i="2"/>
  <c r="I184" i="2"/>
  <c r="I163" i="2"/>
  <c r="I127" i="2"/>
  <c r="I81" i="2"/>
  <c r="I150" i="2"/>
  <c r="I116" i="2"/>
  <c r="I107" i="2"/>
  <c r="I88" i="2"/>
  <c r="I72" i="2"/>
  <c r="I48" i="2"/>
  <c r="I80" i="2"/>
  <c r="I101" i="2"/>
  <c r="I105" i="2"/>
  <c r="I133" i="2"/>
  <c r="I149" i="2"/>
  <c r="I168" i="2"/>
  <c r="I189" i="2"/>
  <c r="I136" i="2"/>
  <c r="I152" i="2"/>
  <c r="B133" i="3"/>
  <c r="I123" i="3"/>
  <c r="I119" i="3"/>
  <c r="I111" i="3"/>
  <c r="I102" i="3"/>
  <c r="I98" i="3"/>
  <c r="I94" i="3"/>
  <c r="I89" i="3"/>
  <c r="I86" i="3"/>
  <c r="I77" i="3"/>
  <c r="I64" i="3"/>
  <c r="I43" i="3"/>
  <c r="I28" i="3"/>
  <c r="I19" i="3"/>
  <c r="I118" i="3"/>
  <c r="I104" i="3"/>
  <c r="I96" i="3"/>
  <c r="I87" i="3"/>
  <c r="I82" i="3"/>
  <c r="I79" i="3"/>
  <c r="I72" i="3"/>
  <c r="I71" i="3"/>
  <c r="I70" i="3"/>
  <c r="I69" i="3"/>
  <c r="I68" i="3"/>
  <c r="I61" i="3"/>
  <c r="I58" i="3"/>
  <c r="I57" i="3"/>
  <c r="I49" i="3"/>
  <c r="I47" i="3"/>
  <c r="I44" i="3"/>
  <c r="I39" i="3"/>
  <c r="I37" i="3"/>
  <c r="I34" i="3"/>
  <c r="I22" i="3"/>
  <c r="I20" i="3"/>
  <c r="I16" i="3"/>
  <c r="I11" i="3"/>
  <c r="I127" i="3"/>
  <c r="I99" i="3"/>
  <c r="I95" i="3"/>
  <c r="I91" i="3"/>
  <c r="I80" i="3"/>
  <c r="I18" i="3"/>
  <c r="I10" i="3"/>
  <c r="I31" i="3"/>
  <c r="I100" i="3"/>
  <c r="I78" i="3"/>
  <c r="I54" i="3"/>
  <c r="I30" i="3"/>
  <c r="I122" i="3"/>
  <c r="I115" i="3"/>
  <c r="I110" i="3"/>
  <c r="I76" i="3"/>
  <c r="I67" i="3"/>
  <c r="I63" i="3"/>
  <c r="I51" i="3"/>
  <c r="I48" i="3"/>
  <c r="I42" i="3"/>
  <c r="I29" i="3"/>
  <c r="I27" i="3"/>
  <c r="I105" i="3"/>
  <c r="I97" i="3"/>
  <c r="I90" i="3"/>
  <c r="I74" i="3"/>
  <c r="I62" i="3"/>
  <c r="I103" i="3"/>
  <c r="I83" i="3"/>
  <c r="I65" i="3"/>
  <c r="I52" i="3"/>
  <c r="I109" i="3"/>
  <c r="I101" i="3"/>
  <c r="I93" i="3"/>
  <c r="I88" i="3"/>
  <c r="I81" i="3"/>
  <c r="I66" i="3"/>
  <c r="I38" i="3"/>
  <c r="I21" i="3"/>
  <c r="I9" i="3"/>
  <c r="I108" i="3"/>
  <c r="I92" i="3"/>
  <c r="I15" i="3"/>
  <c r="I73" i="3"/>
  <c r="I23" i="3"/>
  <c r="I36" i="3"/>
  <c r="I147" i="2"/>
  <c r="I117" i="2"/>
  <c r="I40" i="2"/>
  <c r="I36" i="2"/>
  <c r="I28" i="2"/>
  <c r="I196" i="2"/>
  <c r="I159" i="2"/>
  <c r="I139" i="2"/>
  <c r="I125" i="2"/>
  <c r="I82" i="2"/>
  <c r="I42" i="2"/>
  <c r="I37" i="2"/>
  <c r="I34" i="2"/>
  <c r="I31" i="2"/>
  <c r="I24" i="2"/>
  <c r="I192" i="2"/>
  <c r="I177" i="2"/>
  <c r="I73" i="2"/>
  <c r="I60" i="2"/>
  <c r="I44" i="2"/>
  <c r="I32" i="2"/>
  <c r="I15" i="2"/>
  <c r="I33" i="2"/>
  <c r="I11" i="2"/>
  <c r="I131" i="2"/>
  <c r="I41" i="2"/>
  <c r="I12" i="2"/>
  <c r="I111" i="2"/>
  <c r="I39" i="2"/>
  <c r="I25" i="2"/>
  <c r="I13" i="2"/>
  <c r="I155" i="2"/>
  <c r="I118" i="2"/>
  <c r="I35" i="2"/>
  <c r="I18" i="1"/>
  <c r="I30" i="1"/>
  <c r="I10" i="1"/>
  <c r="I12" i="1"/>
  <c r="B37" i="1"/>
  <c r="I29" i="1"/>
  <c r="I15" i="1"/>
  <c r="I11" i="1"/>
  <c r="I31" i="1"/>
  <c r="I26" i="1"/>
  <c r="I46" i="2"/>
  <c r="I183" i="2"/>
  <c r="G780" i="4"/>
  <c r="G781" i="4"/>
  <c r="I85" i="2"/>
  <c r="I14" i="3"/>
  <c r="I55" i="2"/>
  <c r="G332" i="4"/>
  <c r="G333" i="4"/>
  <c r="I65" i="2"/>
  <c r="I20" i="2"/>
  <c r="G126" i="4"/>
  <c r="G127" i="4"/>
  <c r="G458" i="4"/>
  <c r="G459" i="4"/>
  <c r="I71" i="2"/>
  <c r="G217" i="4"/>
  <c r="G218" i="4"/>
  <c r="G112" i="4"/>
  <c r="G113" i="4"/>
  <c r="G140" i="4"/>
  <c r="G141" i="4"/>
  <c r="I52" i="2"/>
  <c r="I26" i="3"/>
  <c r="I9" i="2"/>
  <c r="G586" i="4"/>
  <c r="G587" i="4"/>
  <c r="G244" i="4"/>
  <c r="G245" i="4"/>
  <c r="G98" i="4"/>
  <c r="G99" i="4"/>
  <c r="G374" i="4"/>
  <c r="G375" i="4"/>
  <c r="G191" i="4"/>
  <c r="G192" i="4"/>
  <c r="I187" i="2"/>
  <c r="I172" i="2"/>
  <c r="I191" i="2"/>
  <c r="G154" i="4"/>
  <c r="G155" i="4"/>
  <c r="G255" i="4"/>
  <c r="G256" i="4"/>
  <c r="I59" i="2"/>
  <c r="K346" i="10"/>
  <c r="K50" i="10"/>
  <c r="I26" i="2"/>
  <c r="H134" i="9"/>
  <c r="K557" i="9"/>
  <c r="G480" i="4"/>
  <c r="G481" i="4"/>
  <c r="G177" i="4"/>
  <c r="G178" i="4"/>
  <c r="G80" i="4"/>
  <c r="G81" i="4"/>
  <c r="I180" i="2"/>
  <c r="I67" i="2"/>
  <c r="I62" i="2"/>
  <c r="G394" i="4"/>
  <c r="G395" i="4"/>
  <c r="I96" i="2"/>
  <c r="I10" i="2"/>
  <c r="I55" i="3"/>
  <c r="I76" i="2"/>
  <c r="I35" i="3"/>
  <c r="I43" i="2"/>
  <c r="I9" i="1"/>
  <c r="I23" i="1"/>
  <c r="I165" i="2"/>
  <c r="I41" i="3"/>
  <c r="BT29" i="5"/>
  <c r="BX30" i="5"/>
  <c r="I28" i="1"/>
  <c r="I21" i="1"/>
  <c r="I121" i="3"/>
  <c r="I107" i="3"/>
  <c r="I126" i="3"/>
  <c r="I17" i="1"/>
  <c r="I14" i="1"/>
  <c r="I25" i="1"/>
  <c r="I117" i="3"/>
  <c r="I114" i="3"/>
  <c r="I12" i="3"/>
  <c r="I92" i="2"/>
  <c r="I17" i="2"/>
  <c r="K556" i="9"/>
  <c r="K559" i="9"/>
  <c r="I93" i="2"/>
  <c r="I21" i="2"/>
  <c r="I29" i="2"/>
  <c r="M157" i="9"/>
  <c r="M149" i="9"/>
  <c r="M150" i="9"/>
  <c r="K354" i="10"/>
  <c r="I56" i="3"/>
  <c r="I33" i="1"/>
  <c r="I91" i="2"/>
  <c r="I16" i="2"/>
  <c r="I27" i="2"/>
  <c r="I19" i="2"/>
  <c r="I129" i="3"/>
  <c r="H33" i="1"/>
  <c r="H129" i="3"/>
  <c r="H199" i="2"/>
  <c r="BX24" i="5"/>
  <c r="BS34" i="5"/>
  <c r="BX18" i="5"/>
  <c r="I199" i="2"/>
  <c r="BX21" i="5"/>
  <c r="BQ34" i="5"/>
  <c r="BR34" i="5"/>
  <c r="BX15" i="5"/>
  <c r="BX12" i="5"/>
  <c r="BT34" i="5"/>
  <c r="BU8" i="5"/>
  <c r="BX27" i="5"/>
  <c r="N29" i="5"/>
  <c r="N35" i="5"/>
  <c r="N47" i="5"/>
  <c r="N49" i="5"/>
  <c r="BW9" i="5"/>
  <c r="BX9" i="5"/>
  <c r="BU20" i="5"/>
  <c r="BU26" i="5"/>
  <c r="BU29" i="5"/>
  <c r="BU17" i="5"/>
  <c r="BU23" i="5"/>
  <c r="BU14" i="5"/>
  <c r="BU11" i="5"/>
  <c r="AM35" i="5"/>
  <c r="AM47" i="5"/>
  <c r="AM49" i="5"/>
  <c r="BB29" i="5"/>
  <c r="AW29" i="5"/>
  <c r="X35" i="5"/>
  <c r="X47" i="5"/>
  <c r="X49" i="5"/>
  <c r="AH29" i="5"/>
  <c r="AH35" i="5"/>
  <c r="AH47" i="5"/>
  <c r="AH49" i="5"/>
  <c r="BG35" i="5"/>
  <c r="BG47" i="5"/>
  <c r="BG49" i="5"/>
  <c r="AM29" i="5"/>
  <c r="BB35" i="5"/>
  <c r="BB47" i="5"/>
  <c r="BB49" i="5"/>
  <c r="AW35" i="5"/>
  <c r="AW47" i="5"/>
  <c r="AW49" i="5"/>
  <c r="S29" i="5"/>
  <c r="AC35" i="5"/>
  <c r="AC47" i="5"/>
  <c r="AC49" i="5"/>
  <c r="BL35" i="5"/>
  <c r="BL47" i="5"/>
  <c r="BL49" i="5"/>
  <c r="S35" i="5"/>
  <c r="S47" i="5"/>
  <c r="S49" i="5"/>
  <c r="AC29" i="5"/>
  <c r="AR29" i="5"/>
  <c r="BL29" i="5"/>
  <c r="BG29" i="5"/>
  <c r="X29" i="5"/>
  <c r="AR35" i="5"/>
  <c r="AR47" i="5"/>
  <c r="AR49" i="5"/>
  <c r="BU34" i="5"/>
  <c r="BX35" i="5"/>
  <c r="I29" i="5"/>
  <c r="I35" i="5"/>
  <c r="I47" i="5"/>
  <c r="I49" i="5"/>
  <c r="I37" i="5"/>
  <c r="N37" i="5"/>
  <c r="S37" i="5"/>
  <c r="X37" i="5"/>
  <c r="AC37" i="5"/>
  <c r="AH37" i="5"/>
  <c r="AM37" i="5"/>
  <c r="AR37" i="5"/>
  <c r="AW37" i="5"/>
  <c r="BB37" i="5"/>
  <c r="BG37" i="5"/>
  <c r="BL37" i="5"/>
</calcChain>
</file>

<file path=xl/sharedStrings.xml><?xml version="1.0" encoding="utf-8"?>
<sst xmlns="http://schemas.openxmlformats.org/spreadsheetml/2006/main" count="86791" uniqueCount="13477">
  <si>
    <r>
      <t xml:space="preserve">Obra: </t>
    </r>
    <r>
      <rPr>
        <b/>
        <sz val="10"/>
        <rFont val="Arial"/>
        <family val="2"/>
      </rPr>
      <t>REFORMA DA PISTA DE ATLETISMO 01 DO CENTRO OLÍMPICO</t>
    </r>
  </si>
  <si>
    <r>
      <t xml:space="preserve">Obra: </t>
    </r>
    <r>
      <rPr>
        <b/>
        <sz val="10"/>
        <rFont val="Arial"/>
        <family val="2"/>
      </rPr>
      <t>REFORMA DAS PISTAS DE ATLETISMO 01 E 02 DO CENTRO OLÍMPICO</t>
    </r>
  </si>
  <si>
    <r>
      <t xml:space="preserve">Obra: </t>
    </r>
    <r>
      <rPr>
        <b/>
        <sz val="10"/>
        <rFont val="Arial"/>
        <family val="2"/>
      </rPr>
      <t>REFORMA DA PISTA DE ATLETISMO 02 DO CENTRO OLÍMPICO</t>
    </r>
  </si>
  <si>
    <r>
      <t xml:space="preserve">Local: </t>
    </r>
    <r>
      <rPr>
        <b/>
        <sz val="10"/>
        <rFont val="Arial"/>
        <family val="2"/>
      </rPr>
      <t>CENTRO OLÍMPICO - CAMPUS DARCY RIBEIRO - UnB</t>
    </r>
  </si>
  <si>
    <r>
      <t xml:space="preserve">Local: </t>
    </r>
    <r>
      <rPr>
        <b/>
        <sz val="10"/>
        <rFont val="Arial"/>
        <family val="2"/>
      </rPr>
      <t>CENTRO OLÍMPICO - CAMPUS DARCY RIBEIRO - UnB</t>
    </r>
  </si>
  <si>
    <r>
      <t xml:space="preserve">Local: </t>
    </r>
    <r>
      <rPr>
        <b/>
        <sz val="10"/>
        <rFont val="Arial"/>
        <family val="2"/>
      </rPr>
      <t>CENTRO OLÍMPICO - CAMPUS DARCY RIBEIRO - UnB</t>
    </r>
  </si>
  <si>
    <t>PLANILHA ORÇAMENTÁRIA</t>
  </si>
  <si>
    <t>ITEM</t>
  </si>
  <si>
    <t>REFERÊNCIA</t>
  </si>
  <si>
    <t>DISCRIMINAÇÃO DOS SERVIÇOS</t>
  </si>
  <si>
    <t>UNID.</t>
  </si>
  <si>
    <t>QUANT.</t>
  </si>
  <si>
    <t>P.UNIT s/ BDI</t>
  </si>
  <si>
    <t>CUSTO UNIT</t>
  </si>
  <si>
    <t>PREÇO UNIT.</t>
  </si>
  <si>
    <t>PREÇO TOTAL</t>
  </si>
  <si>
    <t xml:space="preserve">SERVIÇOS PRELIMINARES  </t>
  </si>
  <si>
    <t>1.1</t>
  </si>
  <si>
    <t xml:space="preserve">CANTEIRO DE OBRAS  </t>
  </si>
  <si>
    <t>1.4</t>
  </si>
  <si>
    <t xml:space="preserve">DEMOLIÇÃO E REMOÇAO </t>
  </si>
  <si>
    <t>1.1.1</t>
  </si>
  <si>
    <t>1.4.1</t>
  </si>
  <si>
    <t>CPU - 002</t>
  </si>
  <si>
    <t>Execução de almoxarifado em canteiro de obra em chapa de madeira compensada, incluso prateleiras</t>
  </si>
  <si>
    <t>Remoção de grades (acesso e grade de proteção da área lançamento )</t>
  </si>
  <si>
    <t>m²</t>
  </si>
  <si>
    <t>Remoção de grades (acesso)</t>
  </si>
  <si>
    <t>1.1.2</t>
  </si>
  <si>
    <t>1.4.2</t>
  </si>
  <si>
    <t>CPU - 059</t>
  </si>
  <si>
    <t>Execução de escritório em canteiro de obra em chapa de madeira compensada, não incluso mobiliário e equipamentos</t>
  </si>
  <si>
    <t xml:space="preserve">Remoção das placas do piso emborrachado existente </t>
  </si>
  <si>
    <t>1.4.3</t>
  </si>
  <si>
    <t>Demolição de concreto simples</t>
  </si>
  <si>
    <t>m³</t>
  </si>
  <si>
    <t>1.1.3</t>
  </si>
  <si>
    <t>Execução de refeitório em canteiro de obra em chapa de madeira compensada, não incluso mobiliário e equipamentos</t>
  </si>
  <si>
    <t>1.4.4</t>
  </si>
  <si>
    <t>Carga e descarga mecanizadas de entulho em caminhão basculante 6 m³</t>
  </si>
  <si>
    <t>Retirada de meio fio com empilhamento e sem remoção</t>
  </si>
  <si>
    <t>m</t>
  </si>
  <si>
    <t>1.1.4</t>
  </si>
  <si>
    <t>Execução de sanitário e vestiário em canteiro de obra em chapa de madeira compensada, não incluso mobiliário</t>
  </si>
  <si>
    <t>1.4.5</t>
  </si>
  <si>
    <t xml:space="preserve">Transporte comercial com caminhão basculante 6 m³, DMT=22,0 Km, rodovia pavimentada carga, manobras e descarga </t>
  </si>
  <si>
    <t>m³xkm</t>
  </si>
  <si>
    <t>1.2</t>
  </si>
  <si>
    <t>LIGAÇÕES PROVISÓRIAS</t>
  </si>
  <si>
    <t>1.5</t>
  </si>
  <si>
    <t>LIMPEZA</t>
  </si>
  <si>
    <t>1.5.1</t>
  </si>
  <si>
    <t>73822/2</t>
  </si>
  <si>
    <t>1.2.1</t>
  </si>
  <si>
    <t>Limpeza mecanizada de terreno com remoção de camada vegetal, utilizando motoniveladora</t>
  </si>
  <si>
    <t>CPU - 001</t>
  </si>
  <si>
    <t>Ligação provisória de água e instalações sanitárias provisória para obra</t>
  </si>
  <si>
    <t>un</t>
  </si>
  <si>
    <t>1.5.2</t>
  </si>
  <si>
    <t>1.2.2</t>
  </si>
  <si>
    <t>Ligação provisória elétrica de baixa tensão para canteiro obra, chave 100A carga 3KWh</t>
  </si>
  <si>
    <t>1.5.3</t>
  </si>
  <si>
    <t>1.3</t>
  </si>
  <si>
    <t>PROTEÇÃO E SINALIZAÇÃO</t>
  </si>
  <si>
    <t>1.6</t>
  </si>
  <si>
    <t>Limpeza mecanizada de terreno com remoção de camada vegetal, utilizando motoniveladora (h=10 cm)</t>
  </si>
  <si>
    <t>TERRAPLANAGEM</t>
  </si>
  <si>
    <t>1.3.1</t>
  </si>
  <si>
    <t>74209/1</t>
  </si>
  <si>
    <t>1.6.1</t>
  </si>
  <si>
    <t xml:space="preserve">Placa de obra em chapa de aço galvanizada </t>
  </si>
  <si>
    <t>Pedregulho ou piçarra de jazida, ao natural, para base de pavimentação (sem transporte)</t>
  </si>
  <si>
    <t>1.6.2</t>
  </si>
  <si>
    <t>1.3.2</t>
  </si>
  <si>
    <t>Transporte comercial com caminhão basculante 6 m³, DMT=51,0 Km, rodovia pavimentada carga, manobras e descarga</t>
  </si>
  <si>
    <t>Tapume com telha metálica</t>
  </si>
  <si>
    <t>1.6.3</t>
  </si>
  <si>
    <t>SERVIÇOS COMPLEMENTARES</t>
  </si>
  <si>
    <t>Compactação mecânica a 95% do proctor normal, pavimentação urbana</t>
  </si>
  <si>
    <t>7.2</t>
  </si>
  <si>
    <t xml:space="preserve">LIMPEZA DE OBRAS  </t>
  </si>
  <si>
    <t>ESTRUTURAS DE CONCRETO</t>
  </si>
  <si>
    <t>7.2.1</t>
  </si>
  <si>
    <t>CPU - 055</t>
  </si>
  <si>
    <t>Limpeza permanente de obra</t>
  </si>
  <si>
    <t>mês</t>
  </si>
  <si>
    <t>2.1</t>
  </si>
  <si>
    <t>LAJE PISO PISTA 01, SALTO COM VARA, LANÇAMENTO DE DARDO, SALTO TRIPLO/EXTENSÃO, LANÇAMENTO DE PESO, LANÇAMENTO DE MARTELO E DISCO E LANÇAMENTO DE DARDO/SALTO EM ALTURA</t>
  </si>
  <si>
    <t>2.1.1</t>
  </si>
  <si>
    <t>Execução e compactação de base com brita graduada simples- exclusive carga e transporte</t>
  </si>
  <si>
    <t>7.3</t>
  </si>
  <si>
    <t>COMO CONSTRUÍDO ("AS BUILT")</t>
  </si>
  <si>
    <t>74154/1</t>
  </si>
  <si>
    <t>Escavação, carga e transporte de material de 1ª categoria com trator sobre esteiras 347 hp e caçamba 6m3,  DMT 50 a 200m (da Pista)</t>
  </si>
  <si>
    <t>2.1.2</t>
  </si>
  <si>
    <t>7.3.1</t>
  </si>
  <si>
    <t>Fornecimento/instalação lona plástica preta, para impermeabilização, espessura 150 micras</t>
  </si>
  <si>
    <t>CPU - 056</t>
  </si>
  <si>
    <t>AS BUILT, do Projeto de Arquitetura, Estrutural,  Instalações Elétricas, Irrigação e Drenagem</t>
  </si>
  <si>
    <t>2.1.3</t>
  </si>
  <si>
    <t>7.4</t>
  </si>
  <si>
    <t>Armação em tela de aço soldada nervurada Q138, aço CA-60, 4,2mm, malha 10x10cm</t>
  </si>
  <si>
    <t>EQUIPAMENTOS</t>
  </si>
  <si>
    <t>kg</t>
  </si>
  <si>
    <t>7.4.1</t>
  </si>
  <si>
    <t>2.1.4</t>
  </si>
  <si>
    <t>CPOS INSUMO 80357</t>
  </si>
  <si>
    <t>Locação de estação total</t>
  </si>
  <si>
    <t>CPU - 003</t>
  </si>
  <si>
    <t>h</t>
  </si>
  <si>
    <t>Concretagem de piso, com concreto usinado bombeável, classe de resistência 25MPa, com brita 0 e 1, slump = 100 +/- 20 mm, incluso serviço de bombeamento, lançamento, adensamento e acabamento</t>
  </si>
  <si>
    <t>2.1.5</t>
  </si>
  <si>
    <t>Execução de juntas de contração para pavimentos de concreto</t>
  </si>
  <si>
    <t>7.4.2</t>
  </si>
  <si>
    <t>CPOS  INSUMO 080358</t>
  </si>
  <si>
    <t>Locação de nível com tripé</t>
  </si>
  <si>
    <t>2.1.6</t>
  </si>
  <si>
    <t>AGETOP 2870</t>
  </si>
  <si>
    <t>Polimento de piso em concreto com alisadora de piso com hélice (tipo "bambolê")</t>
  </si>
  <si>
    <t>ADMINISTRACAO DA OBRA</t>
  </si>
  <si>
    <t>1.6.4</t>
  </si>
  <si>
    <t>Pedregulho ou piçarra de jazida, ao natural, para sub base de pavimentação (sem transporte)</t>
  </si>
  <si>
    <t>2.2</t>
  </si>
  <si>
    <t>8.1</t>
  </si>
  <si>
    <t>LAJE FUNDO - CASA BOMBAS - CAIXA D’ÁGUA SEMIENTERRADA</t>
  </si>
  <si>
    <t>Engenheiro civil de obra pleno com encargos complementares</t>
  </si>
  <si>
    <t>2.2.1</t>
  </si>
  <si>
    <t>1.6.5</t>
  </si>
  <si>
    <t>8.2</t>
  </si>
  <si>
    <t>Engenheiro Agrônomo encargos complementares</t>
  </si>
  <si>
    <t>8.3</t>
  </si>
  <si>
    <t>2.2.2</t>
  </si>
  <si>
    <t>Mestre de obras com encargos complementares</t>
  </si>
  <si>
    <t>1.6.6</t>
  </si>
  <si>
    <t>2.2.3</t>
  </si>
  <si>
    <t>74076/1</t>
  </si>
  <si>
    <t>Forma de tabua p/ concreto em fundação radier c/ reaproveitamento 3x.</t>
  </si>
  <si>
    <t>8.4</t>
  </si>
  <si>
    <t>Topografo com encargos complementares</t>
  </si>
  <si>
    <t>2.2.4</t>
  </si>
  <si>
    <t>Armação de laje de uma estrutura convencional de concreto armado, utilizando aço CA-50 de 6.3 mm</t>
  </si>
  <si>
    <t>2.2.5</t>
  </si>
  <si>
    <t>Armação de laje de uma estrutura convencional de concreto armado, utilizando aço CA-50 de 8.0 mm</t>
  </si>
  <si>
    <t>LAJE PISO PISTA 02</t>
  </si>
  <si>
    <t>2.2.6</t>
  </si>
  <si>
    <t>Armação de laje de uma estrutura convencional de concreto armado, utilizando aço CA-50 de 12.5 mm</t>
  </si>
  <si>
    <t>TOTAL COM BDI (R$)</t>
  </si>
  <si>
    <t>2.2.7</t>
  </si>
  <si>
    <t>CPU - 004</t>
  </si>
  <si>
    <t>Concretagem de lajes, com concreto usinado bombeável, classe de resistência 30MPa, com brita 0 e 1, slump = 100 +/- 20 mm, incluso serviço de bombeamento, lançamento, adensamento e acabamento</t>
  </si>
  <si>
    <t>2.3</t>
  </si>
  <si>
    <t>PAREDES - CASA BOMBAS - CAIXA D’ÁGUA SEMIENTERRADA</t>
  </si>
  <si>
    <t>2.3.1</t>
  </si>
  <si>
    <t>BDI=</t>
  </si>
  <si>
    <t>Montagem e desmontagem de forma de viga, escoramento com pontalete de madeira, pé direito simples, em madeira serrada.</t>
  </si>
  <si>
    <t>BDI DIFERENCIADO=</t>
  </si>
  <si>
    <r>
      <t>BDI adotado</t>
    </r>
    <r>
      <rPr>
        <b/>
        <sz val="10"/>
        <rFont val="Arial"/>
        <family val="2"/>
      </rPr>
      <t xml:space="preserve"> </t>
    </r>
  </si>
  <si>
    <t>2.3.2</t>
  </si>
  <si>
    <t>Armação de viga parede de uma estrutura convencional de concreto armado, utilizando aço CA-60 de 5.0 mm</t>
  </si>
  <si>
    <t xml:space="preserve">BDI diferenciado </t>
  </si>
  <si>
    <t>2.3.3</t>
  </si>
  <si>
    <t>Armação de viga parede de uma estrutura convencional de concreto armado, utilizando aço CA-50 de 6.3 mm</t>
  </si>
  <si>
    <r>
      <t xml:space="preserve">Referência de Preço </t>
    </r>
    <r>
      <rPr>
        <b/>
        <sz val="10"/>
        <rFont val="Arial"/>
        <family val="2"/>
      </rPr>
      <t>SINAPI JUL/2019 + ORSE JUN/2019 + CPOS JUL/2019</t>
    </r>
  </si>
  <si>
    <t>2.3.4</t>
  </si>
  <si>
    <t>Armação de viga parede de uma estrutura convencional de concreto armado, utilizando aço CA-50 de 8.0 mm</t>
  </si>
  <si>
    <t>Brasília - DF, Agosto de 2019.</t>
  </si>
  <si>
    <t>2.3.5</t>
  </si>
  <si>
    <t>Armação de viga parede de uma estrutura convencional de concreto armado, utilizando aço CA-50 de 12.5 mm</t>
  </si>
  <si>
    <t>2.3.6</t>
  </si>
  <si>
    <t>Concretagem de viga parede, com concreto usinado bombeável, classe de resistência 30MPa, com brita 0 e 1, slump = 100 +/- 20 mm, incluso serviço de bombeamento, lançamento, adensamento e acabamento</t>
  </si>
  <si>
    <t>2.4</t>
  </si>
  <si>
    <t>LAJE TAMPA  -  CASA BOMBAS - CAIXA D’ÁGUA SEMIENTERRADA</t>
  </si>
  <si>
    <t xml:space="preserve">ARQUITETURA E ELEMENTOS DE URBANISMO  </t>
  </si>
  <si>
    <t>2.4.1</t>
  </si>
  <si>
    <t>Montagem e desmontagem de forma de laje maciça, pé-direito simples, em madeira serrada</t>
  </si>
  <si>
    <t>3.1</t>
  </si>
  <si>
    <t>REVESTIMENTOS DE PISOS (PISTA 02)</t>
  </si>
  <si>
    <t>2.4.2</t>
  </si>
  <si>
    <t>Armação de laje de uma estrutura convencional de concreto armado, utilizando aço CA-60 de 5.0 mm</t>
  </si>
  <si>
    <t>3.1.1</t>
  </si>
  <si>
    <t>Escavação manual de valas em terra compacta, profundidade de 0 m &lt; h &lt;= 1,30 m</t>
  </si>
  <si>
    <t>2.4.3</t>
  </si>
  <si>
    <t>2.4.4</t>
  </si>
  <si>
    <t>3.1.2</t>
  </si>
  <si>
    <t>Preparo de fundo de vala com largura menor que 1,5 m, em local com nível baixo de interferência</t>
  </si>
  <si>
    <t>2.4.5</t>
  </si>
  <si>
    <t>Concretagem de laje, com concreto usinado bombeável, classe de resistência 30MPa, com brita 0 e 1, slump = 100 +/- 20 mm, incluso serviço de bombeamento, lançamento, adensamento e acabamento</t>
  </si>
  <si>
    <t>3.1.3</t>
  </si>
  <si>
    <t>Lastro de concreto, preparo mecânico, inclusos aditivo impermeabilizante, lançamento e adensamento</t>
  </si>
  <si>
    <t>2.5</t>
  </si>
  <si>
    <t>IMPERMEABILIZAÇÕES</t>
  </si>
  <si>
    <t>2.5.1</t>
  </si>
  <si>
    <t>CPU - 007</t>
  </si>
  <si>
    <t>3.1.4</t>
  </si>
  <si>
    <t>Impermeabilizante de cristalização tipo Penetron Admix na proporção de 2,5 % do peso do cimento utilizado no traço, seguindo orientação do fabricante.</t>
  </si>
  <si>
    <t>CPU - 008</t>
  </si>
  <si>
    <t>Guia em concreto armado, seção de 10cm x 40cm, conforme projeto</t>
  </si>
  <si>
    <t>3.1.5</t>
  </si>
  <si>
    <t>CPU - 009</t>
  </si>
  <si>
    <t>Guia em concreto armado, seção de 10cm x 50cm, conforme projeto (salto triplo e extensão)</t>
  </si>
  <si>
    <t>GUIA DE CONCRETO ARMADO</t>
  </si>
  <si>
    <t>3.1.6</t>
  </si>
  <si>
    <t>CPU - 010</t>
  </si>
  <si>
    <t>Guia em concreto armado, seção de 25cm x 58cm, conforme projeto (fosso d'água)</t>
  </si>
  <si>
    <t>Escavação manual de valas em terra compacta, profundidade de 0 m &lt; h &lt;= 1 m</t>
  </si>
  <si>
    <t>3.2</t>
  </si>
  <si>
    <t>CAIXA DE SALTO (Caixa areia)</t>
  </si>
  <si>
    <t>3.2.1</t>
  </si>
  <si>
    <t>73883/1</t>
  </si>
  <si>
    <t>Camada drenante com areia média</t>
  </si>
  <si>
    <t>3.2.2</t>
  </si>
  <si>
    <t>CPU - 011</t>
  </si>
  <si>
    <t>Camada drenante com brita 01</t>
  </si>
  <si>
    <t>CAIXA DE AREIA (CAIXA DE SALTO)</t>
  </si>
  <si>
    <t>3.2.3</t>
  </si>
  <si>
    <t>Fornecimento e instalação de manta Bidim  RT 14</t>
  </si>
  <si>
    <t>3.2.4</t>
  </si>
  <si>
    <t xml:space="preserve">Transporte comercial com caminhão basculante 6 m³, DMT=27,6 Km, rodovia pavimentada carga, manobras e descarga </t>
  </si>
  <si>
    <t>3.3</t>
  </si>
  <si>
    <t>PAISAGISMO</t>
  </si>
  <si>
    <t>3.3.1</t>
  </si>
  <si>
    <t>PREPARO DO SOLO PARA PLANTIO COM TERRA VEGETAL</t>
  </si>
  <si>
    <t>REVESTIMENTOS DE PISOS (CASA BOMBAS/ESCADA DE ACESSO)</t>
  </si>
  <si>
    <t>3.3.1.1</t>
  </si>
  <si>
    <t>74151/1</t>
  </si>
  <si>
    <t xml:space="preserve">Escavação e carga material 1ª categoria, utilizando trator de esteiras com lamina e pá carregadeira </t>
  </si>
  <si>
    <t>Contrapiso em argamassa traço 1:4 (cimento e areia), preparo mecânico com betoneira 400 l, aplicado em áreas secas sobre laje, aderido, espessura 4cm.</t>
  </si>
  <si>
    <t>3.3.1.2</t>
  </si>
  <si>
    <t>3.3.2</t>
  </si>
  <si>
    <t xml:space="preserve">Revestimento cerâmico para piso com placas tipo grês de dimensões 45x45 cm </t>
  </si>
  <si>
    <t>3.3.1.3</t>
  </si>
  <si>
    <t>3.3.3</t>
  </si>
  <si>
    <t>Piso cimentado, traço 1:3 (cimento e areia), acabamento liso, espessura 3,0 cm, preparo mecânico da argamassa.</t>
  </si>
  <si>
    <t>3.4</t>
  </si>
  <si>
    <t>ESQUADRIAS</t>
  </si>
  <si>
    <t>CORTE C/ APROVEIT. DE MATERIAL)</t>
  </si>
  <si>
    <t>3.4.1</t>
  </si>
  <si>
    <t>3.3.2.1</t>
  </si>
  <si>
    <t>73933/4</t>
  </si>
  <si>
    <t>Porta de ferro tipo veneziana, de abrir, sem bandeira de abrir tipo barra chata, com requadro e guarnição completa</t>
  </si>
  <si>
    <t>Escavação, carga e transporte de material de 1ª categoria com trator sobre esteiras 347 hp e caçamba 6m3,  DMT 50 a 200m</t>
  </si>
  <si>
    <t>3.4.2</t>
  </si>
  <si>
    <t>3.3.2.2</t>
  </si>
  <si>
    <t>74047/2</t>
  </si>
  <si>
    <t>74034/1</t>
  </si>
  <si>
    <t>Dobradiça em ferro cromado 3x3"</t>
  </si>
  <si>
    <t>Espalhamento de material de 1ª categoria com trator de esteira com 153HP</t>
  </si>
  <si>
    <t>3.4.3</t>
  </si>
  <si>
    <t>Fechadura de embutir com cilindro, externa, completa, acabamento padrão médio</t>
  </si>
  <si>
    <t>VEGETAÇÃO</t>
  </si>
  <si>
    <t>3.4.4</t>
  </si>
  <si>
    <t>74073/1</t>
  </si>
  <si>
    <t>Alçapão em ferro 60x60cm, incluso ferragens</t>
  </si>
  <si>
    <t>3.3.3.1</t>
  </si>
  <si>
    <t>CPU - 012</t>
  </si>
  <si>
    <t>Mistura do solo superficial “topsoil”, incluso espalhamento do material e compactação</t>
  </si>
  <si>
    <t>3.5</t>
  </si>
  <si>
    <t>PINTURA</t>
  </si>
  <si>
    <t>3.5.1</t>
  </si>
  <si>
    <t>3.3.3.2</t>
  </si>
  <si>
    <t>Aplicação de fundo selador acrílico em teto, uma demão</t>
  </si>
  <si>
    <t>CPU - 013</t>
  </si>
  <si>
    <t>Camada drenante com areia grossa, com execução mecanizada</t>
  </si>
  <si>
    <t>3.5.2</t>
  </si>
  <si>
    <t>Aplicação de fundo selador acrílico em paredes, uma demão</t>
  </si>
  <si>
    <t>3.3.3.3</t>
  </si>
  <si>
    <t>3.5.3</t>
  </si>
  <si>
    <t>Aplicação e lixamento de massa látex em teto, duas demãos</t>
  </si>
  <si>
    <t>3.5.4</t>
  </si>
  <si>
    <t>Aplicação e lixamento de massa látex em paredes, duas demãos</t>
  </si>
  <si>
    <t>3.3.3.4</t>
  </si>
  <si>
    <t>Plantio de grama esmeralda em rolo</t>
  </si>
  <si>
    <t>3.5.5</t>
  </si>
  <si>
    <t>Aplicação manual de pintura com tinta látex acrílica em teto, duas demãos</t>
  </si>
  <si>
    <t>3.5.6</t>
  </si>
  <si>
    <t>3.3.3.5</t>
  </si>
  <si>
    <t>Aplicação manual de pintura com tinta látex acrílica em parede, duas demãos</t>
  </si>
  <si>
    <t>Plantio de grama batatais em placas</t>
  </si>
  <si>
    <t>3.5.7</t>
  </si>
  <si>
    <t>74145/1</t>
  </si>
  <si>
    <t xml:space="preserve">Pintura esmalte fosco, duas demãos, sobre superfície metálica, incluso uma demão de fundo anticorrosivo. </t>
  </si>
  <si>
    <t>DRENAGEM</t>
  </si>
  <si>
    <t>3.7</t>
  </si>
  <si>
    <t>4.1</t>
  </si>
  <si>
    <t>TUBULAÇÕES E CONEXÕES, ACESSÓRIOS, ETC...</t>
  </si>
  <si>
    <t>3.7.1</t>
  </si>
  <si>
    <t>CORTE C/ APROVEIT. DE MATERIAL</t>
  </si>
  <si>
    <t>4.1.1</t>
  </si>
  <si>
    <t>CPU - 014</t>
  </si>
  <si>
    <t xml:space="preserve">Tubo de  PEAD perfurado TP100mm, incluso  manta Bidim RT-14, dreno em brita nº 01, areia, escavação e compactação. </t>
  </si>
  <si>
    <t>3.7.1.1</t>
  </si>
  <si>
    <t>74155/1</t>
  </si>
  <si>
    <t>Escavação e transporte de material de 1ª categoria DMT 50 com trator sobre esteiras 347 hp com lamina e escarificador</t>
  </si>
  <si>
    <t>4.1.2</t>
  </si>
  <si>
    <t>CPU - 015</t>
  </si>
  <si>
    <t>3.7.2</t>
  </si>
  <si>
    <t>Tubo de  PEAD perfurado TP65mm, incluso  manta Bidim RT-14, dreno em brita nº 01, areia, escavação e compactação.</t>
  </si>
  <si>
    <t>3.7.2.1</t>
  </si>
  <si>
    <t>4.1.3</t>
  </si>
  <si>
    <t>CPU - 016</t>
  </si>
  <si>
    <t>JunçãoPEAD , rosqueável, destinado a unir tubos drenos, 65x65,  fornecimento e instalação</t>
  </si>
  <si>
    <t xml:space="preserve">un </t>
  </si>
  <si>
    <t>3.7.2.2</t>
  </si>
  <si>
    <t>4.1.4</t>
  </si>
  <si>
    <t>CPU - 017</t>
  </si>
  <si>
    <t>JunçãoPEAD , rosqueável, destinado a unir tubos drenos,  100x65,  fornecimento e instalação</t>
  </si>
  <si>
    <t>4.1.5</t>
  </si>
  <si>
    <t>CPU - 018</t>
  </si>
  <si>
    <t>JunçãoPEAD , rosqueável, destinado a unir tubos drenos,  100x100,  fornecimento e instalação</t>
  </si>
  <si>
    <t>3.7.3</t>
  </si>
  <si>
    <t>3.7.3.1</t>
  </si>
  <si>
    <t>4.1.6</t>
  </si>
  <si>
    <t>CPU - 019</t>
  </si>
  <si>
    <t>Luva de redução PEAD, de encaixe, destinado a unir tubos drenos  100x65,  fornecimento e instalação</t>
  </si>
  <si>
    <t>4.1.7</t>
  </si>
  <si>
    <t>CPU - 020</t>
  </si>
  <si>
    <t>Tubo de PEAD corrugado não perfurado TT100mm, fornecimento e instalação</t>
  </si>
  <si>
    <t>3.7.3.2</t>
  </si>
  <si>
    <t>3.7.3.3</t>
  </si>
  <si>
    <t>4.1.8</t>
  </si>
  <si>
    <t>CPU - 021</t>
  </si>
  <si>
    <t>Tubo de PEAD corrugado não perfurado TT150mm, fornecimento e instalação</t>
  </si>
  <si>
    <t>4.1.9</t>
  </si>
  <si>
    <t>CPU - 022</t>
  </si>
  <si>
    <t>3.7.3.4</t>
  </si>
  <si>
    <t>Tubo de PEAD corrugado não perfurado TT170mm, fornecimento e instalação</t>
  </si>
  <si>
    <t>4.1.10</t>
  </si>
  <si>
    <t>Tubo corrugado de dupla parede em PEAD, classe SN2 , TSN2-250mm,  fornecimento e instalação</t>
  </si>
  <si>
    <t>4.1.11</t>
  </si>
  <si>
    <t>Tubo corrugado de dupla parede em PEAD, classe SN2 , TSN2-300mm,  fornecimento e instalação</t>
  </si>
  <si>
    <t>4.1.12</t>
  </si>
  <si>
    <t>CPU - 023</t>
  </si>
  <si>
    <t>Tubo corrugado de dupla parede em PEAD, classe SN2 , TSN2-400mm,  fornecimento e instalação</t>
  </si>
  <si>
    <t>4.1.13</t>
  </si>
  <si>
    <t>Tubo concreto simples DN 400 mm para drenagem - fornecimento e instalação inclusive escavação manual</t>
  </si>
  <si>
    <t>4.1.14</t>
  </si>
  <si>
    <t>CPU - 024</t>
  </si>
  <si>
    <t>Tubo de PEAD  110mm PE-80, PN-12,5, fornecimento e instalação (sistema de reaproveitamento)</t>
  </si>
  <si>
    <t>4.2</t>
  </si>
  <si>
    <t>ACESSÓRIOS</t>
  </si>
  <si>
    <t>4.2.1</t>
  </si>
  <si>
    <t>Caixa de inspeção 60x60x70cm em alvenaria</t>
  </si>
  <si>
    <t>4.2.2</t>
  </si>
  <si>
    <t>CPU - 061</t>
  </si>
  <si>
    <t xml:space="preserve">	Grelha metálica em ferro fundido, 50x50cm</t>
  </si>
  <si>
    <t>94869</t>
  </si>
  <si>
    <t>4.2.3</t>
  </si>
  <si>
    <t>74166/1</t>
  </si>
  <si>
    <t>Caixa de inspeção em concreto pré-moldado 50x50x50cm com tampa, fornecimento e instalação</t>
  </si>
  <si>
    <t>4.2.4</t>
  </si>
  <si>
    <t>74124/3</t>
  </si>
  <si>
    <t>Poço de visita de rede agua pluvial em concreto armado 1,20X1,20X1,40m parede e=15cm, Fck=10Mpa revestido com argamassa traço 1:4</t>
  </si>
  <si>
    <t>4.2.5</t>
  </si>
  <si>
    <t>CPU - 025</t>
  </si>
  <si>
    <t>Tampão ferro fundido articulado 37kg carga max. 12.500kg diâmetro abertura 500mm p/ poço visita de rede agua pluvial</t>
  </si>
  <si>
    <t>4.2.6</t>
  </si>
  <si>
    <t>CPU - 026</t>
  </si>
  <si>
    <t>Grelha em perfilado de aço 98 x 30 cm, requadro de perfil cantoneira de abas iguais 22 x 22mm #16 com peças longitudinais em perfil "U" 20 x 20mm, incluso pintura anticorrosiva, fabricação e instalação</t>
  </si>
  <si>
    <t>4.2.7</t>
  </si>
  <si>
    <t>CPU - 027</t>
  </si>
  <si>
    <t>Canaleta em concreto, p/ grelha, revestida internamente com barra lisa argamassada com aditivo impermeabilizante</t>
  </si>
  <si>
    <t>4.2.8</t>
  </si>
  <si>
    <t>CPU - 028</t>
  </si>
  <si>
    <t>Canaleta em concreto, com furo ø32mm a cada 30cm, com tubo de PVC 250mm no interior</t>
  </si>
  <si>
    <t>IRRIGAÇÃO</t>
  </si>
  <si>
    <t>5.1</t>
  </si>
  <si>
    <t>TUBULAÇÕES, CONEXÕES E ACESSÓRIOS</t>
  </si>
  <si>
    <t>4.2.9</t>
  </si>
  <si>
    <t>CPU - 060</t>
  </si>
  <si>
    <t>Bloco em concreto, conforme detalhamento CP1 e CP2</t>
  </si>
  <si>
    <t>5.1.1</t>
  </si>
  <si>
    <t>CPU - 029</t>
  </si>
  <si>
    <t>Tubo Ø 25 de PEAD PE-80 - PN10, fornecimento e instalação, inclusive conexões</t>
  </si>
  <si>
    <t>5.1.2</t>
  </si>
  <si>
    <t>CPU - 030</t>
  </si>
  <si>
    <t>Tubo Ø 32 de PEAD PE-80 - PN10, fornecimento e instalação, inclusive conexões</t>
  </si>
  <si>
    <t>5.1.3</t>
  </si>
  <si>
    <t>CPU - 031</t>
  </si>
  <si>
    <t>Tubo Ø 40 de PEAD PE-80 - PN10, fornecimento e instalação</t>
  </si>
  <si>
    <t>5.1.4</t>
  </si>
  <si>
    <t>CPU - 032</t>
  </si>
  <si>
    <t>Tubo Ø 50 de PEAD PE-80 - PN10, fornecimento e instalação, inclusive conexões</t>
  </si>
  <si>
    <t>5.1.5</t>
  </si>
  <si>
    <t>CPU - 033</t>
  </si>
  <si>
    <t>Tubo Ø 63 de PEAD PE-80 - PN10, fornecimento e , inclusive conexões</t>
  </si>
  <si>
    <t>5.1.6</t>
  </si>
  <si>
    <t>CPU - 034</t>
  </si>
  <si>
    <t>Tubo Ø 75 de PEAD PE-80 - PN10, fornecimento e instalação, inclusive conexões</t>
  </si>
  <si>
    <t>5.1.7</t>
  </si>
  <si>
    <t>CPU - 039</t>
  </si>
  <si>
    <t>Colar de tomada 25mm x 3/4”</t>
  </si>
  <si>
    <t>5.1.8</t>
  </si>
  <si>
    <t>CPU - 040</t>
  </si>
  <si>
    <t>Colar de tomada 32mm x 1”</t>
  </si>
  <si>
    <t>5.1.9</t>
  </si>
  <si>
    <t>CPU - 041</t>
  </si>
  <si>
    <t>Colar de tomada 40mm x 1”</t>
  </si>
  <si>
    <t>5.1.10</t>
  </si>
  <si>
    <t>CPU - 042</t>
  </si>
  <si>
    <t>Colar de tomada 50mm x 1”</t>
  </si>
  <si>
    <t>5.1.11</t>
  </si>
  <si>
    <t>CPU - 043</t>
  </si>
  <si>
    <t>Colar de tomada 63mm x 1”</t>
  </si>
  <si>
    <t>5.1.12</t>
  </si>
  <si>
    <t>CPU - 044</t>
  </si>
  <si>
    <t>Conexão Flexível Swing Joint 1" x 1" 30,5 cm Rain Bird</t>
  </si>
  <si>
    <t>Tubo de aço galvanizado DN 80 (3") fornecimento e instalação</t>
  </si>
  <si>
    <t>5.1.13</t>
  </si>
  <si>
    <t>CPU - 045</t>
  </si>
  <si>
    <t>Caixa de válvula, modelo VB-STD-H da Rain Bird, com tampa verde</t>
  </si>
  <si>
    <t>Tubo de aço galvanizado DN 100 (4") fornecimento e instalação</t>
  </si>
  <si>
    <t>5.1.14</t>
  </si>
  <si>
    <t>CPU - 046</t>
  </si>
  <si>
    <t>Válvula solenóide 200PEB  de 2" da Rain Bird</t>
  </si>
  <si>
    <t>5.1.15</t>
  </si>
  <si>
    <t>CPU - 047</t>
  </si>
  <si>
    <t xml:space="preserve">Aspersor tipo Falcon modelo F4-FC-SS  (círculo completo)  da Rain Bird,   com altura de elevação 10 cm, com raio de alcance de12,5 ,  pressão de serviço de 35 mca. </t>
  </si>
  <si>
    <t>74093/1</t>
  </si>
  <si>
    <t>Válvula de pé com crivo ø 100mm (4"), fornecimento e instalação</t>
  </si>
  <si>
    <t>5.1.16</t>
  </si>
  <si>
    <t>CPU - 048</t>
  </si>
  <si>
    <t xml:space="preserve">Aspersor tipo Falcon modelo F4-PC-SS (círculo parcial) da Rain Bird,   com altura de elevação 10 cm, com raio de alcance de 16,8 m,  pressão de serviço de 35 mca. </t>
  </si>
  <si>
    <t>CPU - 035</t>
  </si>
  <si>
    <t>Curva ferro galvanizado 90° rosca 4"</t>
  </si>
  <si>
    <t>5.1.17</t>
  </si>
  <si>
    <t>CPU - 049</t>
  </si>
  <si>
    <t>Controlador central RZX- Rain Bird, com sensor de chuva</t>
  </si>
  <si>
    <t>5.1.18</t>
  </si>
  <si>
    <t>CPOS 38.13.016</t>
  </si>
  <si>
    <t>Eletroduto corrugado em polietileno de alta densidade, DN= 40 mm, com acessórios</t>
  </si>
  <si>
    <t>Registro gaveta 4" bruto latão, fornecimento e instalação</t>
  </si>
  <si>
    <t>5.1.19</t>
  </si>
  <si>
    <t>Cabo de cobre flexível isolado, 1,5 mm², anti-chama 450/750 V, fornecimento e instalação</t>
  </si>
  <si>
    <t>5.1.20</t>
  </si>
  <si>
    <t>Registro gaveta 3" bruto latão, fornecimento e instalação</t>
  </si>
  <si>
    <t>Cabo de cobre flexível isolado, 2,5 mm², anti-chama 450/750 V, fornecimento e instalação</t>
  </si>
  <si>
    <t>5.2</t>
  </si>
  <si>
    <t>SERVIÇOS DIVERSOS</t>
  </si>
  <si>
    <t>CPU - 036</t>
  </si>
  <si>
    <t>Curva ferro galvanizado 90° rosca 3"</t>
  </si>
  <si>
    <t>5.2.1</t>
  </si>
  <si>
    <t>Tê em ferro galvanizado, dn 80 (3"), conexão rosqueada, fornecimento e instalação.</t>
  </si>
  <si>
    <t>5.2.2</t>
  </si>
  <si>
    <t>Lastro de areia média</t>
  </si>
  <si>
    <t>5.2.3</t>
  </si>
  <si>
    <t>Reaterro de vala com compactação manual</t>
  </si>
  <si>
    <t>CPU - 037</t>
  </si>
  <si>
    <t>Tê redução em ferro galvanizado, 90° rosca 3" X 2"</t>
  </si>
  <si>
    <t>5.2.4</t>
  </si>
  <si>
    <t>Demolição de pavimentação asfáltica com utilização de martelo perfurador, espessura até 15cm, exclusive carga e transporte</t>
  </si>
  <si>
    <t>Luva de redução, em ferro galvanizado, 2" x 1", conexão rosqueada, fornecimento e instalação</t>
  </si>
  <si>
    <t>5.2.5</t>
  </si>
  <si>
    <t>Luva de redução, em ferro galvanizado, 1" x 3/4", conexão rosqueada, fornecimento e instalação</t>
  </si>
  <si>
    <t>INSTALAÇÕES ELÉTRICAS</t>
  </si>
  <si>
    <t>Levantador em latão fundido cromado e borboleta em ferro cromado, para janela tipo guilhotina</t>
  </si>
  <si>
    <t>6.1</t>
  </si>
  <si>
    <t>Válvula de retenção horizontal ø 80mm (3"), fornecimento e instalação</t>
  </si>
  <si>
    <t>TUBULAÇÃO E CONEXÕES</t>
  </si>
  <si>
    <t>Luva em ferro galvanizado, DN 80 (3"), conexão rosqueada, fornecimento e instalação</t>
  </si>
  <si>
    <t>6.1.1</t>
  </si>
  <si>
    <t>CPOS 38.13.040</t>
  </si>
  <si>
    <t>Eletroduto corrugado em polietileno de alta densidade, DN= 100 mm, com acessórios</t>
  </si>
  <si>
    <t>5.1.21</t>
  </si>
  <si>
    <t>Tê em ferro galvanizado, conexão rosqueada, DN 20 (3/4"), fornecimento e instalação</t>
  </si>
  <si>
    <t>6.1.2</t>
  </si>
  <si>
    <t>5.1.22</t>
  </si>
  <si>
    <t xml:space="preserve">Eletroduto rígido roscável, PVC, DN= 110 mm, fornecimento e instalação. </t>
  </si>
  <si>
    <t>CPU - 038</t>
  </si>
  <si>
    <t>Manômetro escala 10 kgf/cm², caixa e anel em aço estampado 1020, acabamento em pintura eletrostática em epóxi preto, DN = 100 mm conexão de 1/2"</t>
  </si>
  <si>
    <t>5.1.23</t>
  </si>
  <si>
    <t>Joelho 90 graus, em ferro galvanizado, conexão rosqueada, DN 20 (3/4"), fornecimento e instalação</t>
  </si>
  <si>
    <t>6.2</t>
  </si>
  <si>
    <t>5.1.24</t>
  </si>
  <si>
    <t>CAIXAS DE PASSAGEM</t>
  </si>
  <si>
    <t>Cotação</t>
  </si>
  <si>
    <t>Injetor Venturi profissional de 2"</t>
  </si>
  <si>
    <t>6.2.1</t>
  </si>
  <si>
    <t>5.1.25</t>
  </si>
  <si>
    <t>Caixa de passagem 80x80x80 em alvenaria com fundo brita, conforme projeto</t>
  </si>
  <si>
    <t>5.1.26</t>
  </si>
  <si>
    <t>6.2.2</t>
  </si>
  <si>
    <t>Tampão ferro fundido classe A15, 40x60cm fornecimento e instalação</t>
  </si>
  <si>
    <t>5.1.27</t>
  </si>
  <si>
    <t>6.2.3</t>
  </si>
  <si>
    <t>Caixa de passagem 30x30x40 com tampa e dreno brita</t>
  </si>
  <si>
    <t>und</t>
  </si>
  <si>
    <t>6.3</t>
  </si>
  <si>
    <t>5.1.28</t>
  </si>
  <si>
    <t>6.3.1</t>
  </si>
  <si>
    <t>73965/10</t>
  </si>
  <si>
    <t>5.1.29</t>
  </si>
  <si>
    <t>6.3.2</t>
  </si>
  <si>
    <t>5.1.30</t>
  </si>
  <si>
    <t>6.3.3</t>
  </si>
  <si>
    <t>5.1.31</t>
  </si>
  <si>
    <t>5.1.32</t>
  </si>
  <si>
    <t>7.1</t>
  </si>
  <si>
    <t>ENSAIOS E TESTES</t>
  </si>
  <si>
    <t>5.1.33</t>
  </si>
  <si>
    <t>7.1.1</t>
  </si>
  <si>
    <t>5.1.34</t>
  </si>
  <si>
    <t>CPU - 057</t>
  </si>
  <si>
    <t>Ensaio de resistência a compressão simples com 4 corpos de prova, inclusive moldagem/ruptura/laudo</t>
  </si>
  <si>
    <t>cj</t>
  </si>
  <si>
    <t>5.1.35</t>
  </si>
  <si>
    <t>7.1.2</t>
  </si>
  <si>
    <t>CPU - 058</t>
  </si>
  <si>
    <t>Ensaio de compactação - amostras trabalhadas - solos</t>
  </si>
  <si>
    <t>5.1.36</t>
  </si>
  <si>
    <t>5.1.37</t>
  </si>
  <si>
    <t>5.1.38</t>
  </si>
  <si>
    <t>BDI adotado</t>
  </si>
  <si>
    <t>5.1.39</t>
  </si>
  <si>
    <t>Caixa d´agua em polietileno, 500 litros, com acessórios</t>
  </si>
  <si>
    <t>BDI diferenciado</t>
  </si>
  <si>
    <r>
      <t xml:space="preserve">Referência de Preço </t>
    </r>
    <r>
      <rPr>
        <b/>
        <sz val="10"/>
        <rFont val="Arial"/>
        <family val="2"/>
      </rPr>
      <t>SINAPI JUL/2019 + ORSE JUN/2019 + CPOS JUL/2019</t>
    </r>
  </si>
  <si>
    <t>5.1.40</t>
  </si>
  <si>
    <t>CPU - 050</t>
  </si>
  <si>
    <t>Conjunto moto bomba centrifuga horizontal, monobloco, múltiplos estágios, rotação 600LPM, Q=24m³/h, h. man.= 80mca, trifásica pot.15cv, com conexões, fornecimento e instalação</t>
  </si>
  <si>
    <t>5.1.41</t>
  </si>
  <si>
    <t>Válvula de retenção vertical ø 25mm (1"), fornecimento e instalação</t>
  </si>
  <si>
    <t>5.1.42</t>
  </si>
  <si>
    <t>Válvula de pé com crivo ø 50mm (2"), fornecimento e instalação</t>
  </si>
  <si>
    <t>ENTRADA, DISTRIBUIÇÃO E MEDIÇÃO DE ENERGIA</t>
  </si>
  <si>
    <t>CPU - 051</t>
  </si>
  <si>
    <t>Quadro de entrada barramento geral (QGBT) conforme projeto, fornecimento e instalação</t>
  </si>
  <si>
    <t>74131/5</t>
  </si>
  <si>
    <t>Quadro geral da pista de atletismo 1 (QGPA-1) conforme projeto, fornecimento e instalação</t>
  </si>
  <si>
    <t>6.1.3</t>
  </si>
  <si>
    <t>Quadro geral da pista de atletismo 2 (QGPA-2) conforme projeto, fornecimento e instalação</t>
  </si>
  <si>
    <t>Quadro geral das máquinas de bombas (QGMB) conforme projeto, fornecimento e instalação</t>
  </si>
  <si>
    <t>6.1.4</t>
  </si>
  <si>
    <t>CPU - 052</t>
  </si>
  <si>
    <t>Quadro elétrico para ligação comando e sinalização das motobombas de irrigação das pistas de atletismo 01 e 02, fornecimento e instalação</t>
  </si>
  <si>
    <t>6.1.5</t>
  </si>
  <si>
    <t>CPU - 053</t>
  </si>
  <si>
    <t>Mureta em alvenaria de tijolos cerâmico, revestido com reboco, selador e pintura aclílica, conforme projeto</t>
  </si>
  <si>
    <t>6.1.6</t>
  </si>
  <si>
    <t>CPU - 054</t>
  </si>
  <si>
    <t>Conjunto de subestação aérea de 150KVa, transformador trifásico 150 KVa /15 KV - TAP's primários para 13.800/13.200/12.600v, 380/220 v, em poste 11/600, incluso conjunto de medição, conjunto TR completo, com Cx.B, TR, e 2 P4 fornecimento e instalação</t>
  </si>
  <si>
    <t>CABOS E FIOS</t>
  </si>
  <si>
    <t xml:space="preserve">Cabo de cobre flexível isolado, 16 mm², anti-chama 0,6/1KV, para circuitos de distribuição, fornecimento e instalação. </t>
  </si>
  <si>
    <t xml:space="preserve">Cabo de cobre flexível isolado, 120 mm², anti-chama 0,6/1KV, para circuitos de distribuição, fornecimento e instalação. </t>
  </si>
  <si>
    <t>Cordoalha de cobre nu 50mm² - fornecimento e instalação</t>
  </si>
  <si>
    <t>6.4</t>
  </si>
  <si>
    <t>6.4.1</t>
  </si>
  <si>
    <t>6.4.2</t>
  </si>
  <si>
    <t>6.4.3</t>
  </si>
  <si>
    <t>6.6</t>
  </si>
  <si>
    <t>6.6.1</t>
  </si>
  <si>
    <t>6.6.2</t>
  </si>
  <si>
    <t>6.6.3</t>
  </si>
  <si>
    <r>
      <t xml:space="preserve">Referência de Preço </t>
    </r>
    <r>
      <rPr>
        <b/>
        <sz val="10"/>
        <rFont val="Arial"/>
        <family val="2"/>
      </rPr>
      <t>SINAPI JUL/2019 + ORSE JUN/2019 + CPOS JUL/2019</t>
    </r>
  </si>
  <si>
    <t>Obra: REFORMA DAS DUAS PISTAS DE ATLETISMO DO CENTRO OLÍMPICO</t>
  </si>
  <si>
    <t>Local: CENTRO OLÍMPICO - CAMPUS DARCY RIBEIRO - UnB</t>
  </si>
  <si>
    <t>COMPOSIÇÃO DE PREÇO UNITÁRIO</t>
  </si>
  <si>
    <t>REF. 02510.8.1.1 PINI</t>
  </si>
  <si>
    <t>UND.</t>
  </si>
  <si>
    <t xml:space="preserve"> INSUMOS</t>
  </si>
  <si>
    <t xml:space="preserve">UN </t>
  </si>
  <si>
    <t>SER.CG</t>
  </si>
  <si>
    <t>CONS.</t>
  </si>
  <si>
    <t>C. UNIT.</t>
  </si>
  <si>
    <t>C.TOTAL</t>
  </si>
  <si>
    <t>AUXILIAR DE ENCANADOR OU BOMBEIRO HIDRÁULICO COM ENCARGOS COMPLEMENTARES</t>
  </si>
  <si>
    <t>H</t>
  </si>
  <si>
    <t>CR</t>
  </si>
  <si>
    <t>CARPINTEIRO DE FORMAS COM ENCARGOS COMPLEMENTARES</t>
  </si>
  <si>
    <t>ENCANADOR OU BOMBEIRO HIDRÁULICO COM ENCARGOS COMPLEMENTARES</t>
  </si>
  <si>
    <t>PEDREIRO COM ENCARGOS COMPLEMENTARES</t>
  </si>
  <si>
    <t>SERVENTE COM ENCARGOS COMPLEMENTARES</t>
  </si>
  <si>
    <t>AREIA MEDIA - POSTO JAZIDA/FORNECEDOR (RETIRADO NA JAZIDA, SEM TRANSPORTE)</t>
  </si>
  <si>
    <t xml:space="preserve">M3    </t>
  </si>
  <si>
    <t>C</t>
  </si>
  <si>
    <t>HIDROMETRO UNIJATO, VAZAO MAXIMA DE 5,0 M3/H, DE 3/4"</t>
  </si>
  <si>
    <t xml:space="preserve">UN    </t>
  </si>
  <si>
    <t>PONTALETE DE MADEIRA NAO APARELHADA *7,5 X 7,5* CM (3 X 3 ") PINUS, MISTA OU EQUIVALENTE DA REGIAO</t>
  </si>
  <si>
    <t xml:space="preserve">M     </t>
  </si>
  <si>
    <t>TABUA DE MADEIRA NAO APARELHADA *2,5 X 30 CM (1 X 12 ") PINUS, MISTA OU EQUIVALENTE DA REGIAO</t>
  </si>
  <si>
    <t>TIJOLO CERAMICO MACICO *5 X 10 X 20* CM</t>
  </si>
  <si>
    <t>TUBO PVC  SERIE NORMAL, DN 100 MM, PARA ESGOTO  PREDIAL (NBR 5688)</t>
  </si>
  <si>
    <t>TUBO PVC, SOLDAVEL, DN 25 MM, AGUA FRIA (NBR-5648)</t>
  </si>
  <si>
    <t>CAIXA D'AGUA FIBRA DE VIDRO PARA 1000 LITROS, COM TAMPA</t>
  </si>
  <si>
    <t>CUSTO TOTAL</t>
  </si>
  <si>
    <t xml:space="preserve">BDI </t>
  </si>
  <si>
    <t>REF. C3040 SEINFRA</t>
  </si>
  <si>
    <t>REF. ANTIGO SINAPI</t>
  </si>
  <si>
    <t>TABUA DE MADEIRA NAO APARELHADA *2,5 X 10 CM (1 X 4 ") PINUS, MISTA OU EQUIVALENTE DA REGIAO</t>
  </si>
  <si>
    <t>PREGO DE ACO POLIDO COM CABECA 18 X 27 (2 1/2 X 10)</t>
  </si>
  <si>
    <t xml:space="preserve">KG    </t>
  </si>
  <si>
    <t>TABUA DE MADEIRA NAO APARELHADA *2,5 X 30* CM, CEDRINHO OU EQUIVALENTE DA REGIAO</t>
  </si>
  <si>
    <t>AJUDANTE DE CARPINTEIRO COM ENCARGOS COMPLEMENTARES</t>
  </si>
  <si>
    <t>REF. 97094 SINAPI</t>
  </si>
  <si>
    <t>CONCRETO USINADO BOMBEAVEL, CLASSE DE RESISTENCIA C25, COM BRITA 0 E 1, SLUMP = 100 +/- 20 MM, INCLUI SERVICO DE BOMBEAMENTO (NBR 8953)</t>
  </si>
  <si>
    <t>1,1630000</t>
  </si>
  <si>
    <t>VIBRADOR DE IMERSÃO, DIÂMETRO DE PONTEIRA 45MM, MOTOR ELÉTRICO TRIFÁSICO POTÊNCIA DE 2 CV - CHP DIURNO. AF_06/2015</t>
  </si>
  <si>
    <t>CHP</t>
  </si>
  <si>
    <t>0,0660000</t>
  </si>
  <si>
    <t>VIBRADOR DE IMERSÃO, DIÂMETRO DE PONTEIRA 45MM, MOTOR ELÉTRICO TRIFÁSICO POTÊNCIA DE 2 CV - CHI DIURNO. AF_06/2015</t>
  </si>
  <si>
    <t>CHI</t>
  </si>
  <si>
    <t>REF: ANTIGO SINAPI</t>
  </si>
  <si>
    <t>PEDRA BRITADA OU BICA CORRIDA, NAO CLASSIFICADA (POSTO PEDREIRA/FORNECEDOR, SEM FRETE)</t>
  </si>
  <si>
    <t xml:space="preserve">CRONOGRAMA FÍSICO-FINANCEIRO </t>
  </si>
  <si>
    <t>ROLO COMPACTADOR VIBRATÓRIO DE UM CILINDRO AÇO LISO, POTÊNCIA 80 HP, PESO OPERACIONAL MÁXIMO 8,1 T, IMPACTO DINÂMICO 16,15 / 9,5 T, LARGURA DE TRABALHO 1,68 M - CHP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</si>
  <si>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</si>
  <si>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</si>
  <si>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</si>
  <si>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</si>
  <si>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</si>
  <si>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DE UM CILINDRO AÇO LISO, POTÊNCIA 80 HP, PESO OPERACIONAL MÁXIMO 8,1 T, IMPACTO DINÂMICO 16,15 / 9,5 T, LARGURA DE TRABALHO 1,68 M - CHI DIURNO. AF_06/2014</t>
  </si>
  <si>
    <t>CAMINHÃO BASCULANTE 10 M3, TRUCADO, POTÊNCIA 230 CV, INCLUSIVE CAÇAMBA METÁLICA, COM DISTRIBUIDOR DE AGREGADOS ACOPLADO - CHP DIURNO. AF_02/2017</t>
  </si>
  <si>
    <t>DISCRIMINAÇÃO</t>
  </si>
  <si>
    <t>PERÍODO DE EXECUÇÃO</t>
  </si>
  <si>
    <t>VALOR TOTAL C/ BDI</t>
  </si>
  <si>
    <t>Mês 01</t>
  </si>
  <si>
    <t>Mês 02</t>
  </si>
  <si>
    <t>Mês 03</t>
  </si>
  <si>
    <t>Mês 04</t>
  </si>
  <si>
    <t>Mês 05</t>
  </si>
  <si>
    <t>Mês 06</t>
  </si>
  <si>
    <t>Mês 07</t>
  </si>
  <si>
    <t>Mês 08</t>
  </si>
  <si>
    <t>REF. 92726 SINAPI</t>
  </si>
  <si>
    <t>Mês 09</t>
  </si>
  <si>
    <t>Mês 10</t>
  </si>
  <si>
    <t>Mês 11</t>
  </si>
  <si>
    <t>Mês 12</t>
  </si>
  <si>
    <t>Canteiro+Adm.</t>
  </si>
  <si>
    <t>Pista 01</t>
  </si>
  <si>
    <t>Pista 02</t>
  </si>
  <si>
    <t>Mapa de cotações</t>
  </si>
  <si>
    <t>CODIGO</t>
  </si>
  <si>
    <t>COTAÇÃO</t>
  </si>
  <si>
    <t>MATERIAL</t>
  </si>
  <si>
    <t xml:space="preserve">EMPRESA  </t>
  </si>
  <si>
    <t>CONCRETO USINADO BOMBEAVEL, CLASSE DE RESISTENCIA C30, COM BRITA 0 E 1, SLUMP = 100 +/- 20 MM, INCLUI SERVICO DE BOMBEAMENTO (NBR 8953)</t>
  </si>
  <si>
    <t>Grelha flexível em PVC 30cm</t>
  </si>
  <si>
    <t>Tech Shop Piscinas</t>
  </si>
  <si>
    <t>SITUAÇÃO</t>
  </si>
  <si>
    <t>Orçamento obtido do site</t>
  </si>
  <si>
    <t>PREÇO</t>
  </si>
  <si>
    <t>SITE</t>
  </si>
  <si>
    <t xml:space="preserve"> </t>
  </si>
  <si>
    <t>http://www.techshoppiscinas.com.br</t>
  </si>
  <si>
    <t>E-MAIL</t>
  </si>
  <si>
    <t>DATA</t>
  </si>
  <si>
    <t xml:space="preserve">PREÇO MEDIANO </t>
  </si>
  <si>
    <t>FABRICAÇÃO, MONTAGEM E DESMONTAGEM DE FÔRMA PARA VIGA BALDRAME, EM MADEIRA SERRADA, E=25 MM, 4 UTILIZAÇÕES. AF_06/2017</t>
  </si>
  <si>
    <t>M2</t>
  </si>
  <si>
    <t>ARMAÇÃO DE PILAR OU VIGA DE UMA ESTRUTURA CONVENCIONAL DE CONCRETO ARMADO EM UMA EDIFICAÇÃO TÉRREA OU SOBRADO UTILIZANDO AÇO CA-60 DE 5,0 MM - MONTAGEM. AF_12/2015</t>
  </si>
  <si>
    <t>KG</t>
  </si>
  <si>
    <t>Válvula solenóide 200-PEB 2"</t>
  </si>
  <si>
    <t>Canal Agrícola</t>
  </si>
  <si>
    <t>Aguar</t>
  </si>
  <si>
    <t>Terra Água</t>
  </si>
  <si>
    <t>ARMAÇÃO DE PILAR OU VIGA DE UMA ESTRUTURA CONVENCIONAL DE CONCRETO ARMADO EM UMA EDIFICAÇÃO TÉRREA OU SOBRADO UTILIZANDO AÇO CA-50 DE 8,0 MM - MONTAGEM. AF_12/2015</t>
  </si>
  <si>
    <t>Preço obtido do site</t>
  </si>
  <si>
    <t>https://www.canalagricola.com.br/valvula-solenoide-rainbird-200-peb</t>
  </si>
  <si>
    <t>http://www.aguar.com.br/produto/rain-bird/valvula-solenoide-200-peb-2</t>
  </si>
  <si>
    <t>https://www.terragua.com.br/valvula-para-irrigac-o-200-peb-2.html</t>
  </si>
  <si>
    <t>Aspersor círculo parcial</t>
  </si>
  <si>
    <t>https://www.canalagricola.com.br/aspersor-rotor-rainbird-falcon-6504-sam-cp-inox</t>
  </si>
  <si>
    <t>http://www.aguar.com.br/produto/rain-bird/aspersor-rotor-p-irrigacao-falcon-6504-fc-ss-sem-bocal/?st=true&amp;option1=&amp;option2=&amp;option3=</t>
  </si>
  <si>
    <t>https://www.terragua.com.br/aspersores/serie-falcon/aspersor-rotor-para-irrigac-o-circulo-parcial-e-cortina-de-aco-falcon-6504-if4pcss.html</t>
  </si>
  <si>
    <t>Aspersor círculo total</t>
  </si>
  <si>
    <t>https://www.canalagricola.com.br/aspersor-rotor-rainbird-falcon-6504-sam-fc-inox</t>
  </si>
  <si>
    <t>https://www.terragua.com.br/aspersores/serie-falcon/aspersor-rotor-para-irrigac-o-circulo-completo-e-cortina-de-aco-falcon-6504-if4fcss.html</t>
  </si>
  <si>
    <t>Controlador de irrigação</t>
  </si>
  <si>
    <t>https://www.canalagricola.com.br/temporizador-irrigacao-interno-4-estacoes-rainbird</t>
  </si>
  <si>
    <t>https://www.americanas.com.br/produto/52414837?DCSext.recom=RR_item_page.rr1-ClickCP&amp;dcsext.recom=RR_item_page.rr1-ClickCP&amp;nm_origem=rec_item_page.rr1-ClickCP&amp;nm_ranking_rec=2</t>
  </si>
  <si>
    <t>https://www.terragua.com.br/controladores/serie-rzx/controlador-para-irrigac-o-indoor-4-estacoes-220v-esp-rzx-rzx4i-230v.html</t>
  </si>
  <si>
    <t>Injetor Venturi 2"</t>
  </si>
  <si>
    <t>Biosementes</t>
  </si>
  <si>
    <t>Makino</t>
  </si>
  <si>
    <t>https://www.biosementes.com.br/loja/item/Injetor-Venturi-para-fertirrigacao-com-rotametro-e-kit-de-succao-opcoes-de-3%7B47%7D4%22-a-2%22.html</t>
  </si>
  <si>
    <t>https://makino.com.br/kit-tubo-venturi-2-viqua?keyword=venturi</t>
  </si>
  <si>
    <t>Irricom</t>
  </si>
  <si>
    <t>Irricenter</t>
  </si>
  <si>
    <t>https://www.canalagricola.com.br/conex-o-flexivel-swing-joint-1-x-1-30-5-cm-rain-bird</t>
  </si>
  <si>
    <t>REF. 83667 SINAPI</t>
  </si>
  <si>
    <t>http://www.irricom.com.br/index.php/loja-virtual/artigos-instalacao/conectores/swing-join-1-30cm-detail</t>
  </si>
  <si>
    <t>https://www.irricenter.com.br/swing-joint-dn-1.html</t>
  </si>
  <si>
    <t>PEDRA BRITADA N. 1 (9,5 a 19 MM) POSTO PEDREIRA/FORNECEDOR, SEM FRETE</t>
  </si>
  <si>
    <t>SBC 18204</t>
  </si>
  <si>
    <t>CIMENTO IMPERMEABILIZANTE (CRISTALIZACAO) VIAFIX ACRIL.</t>
  </si>
  <si>
    <t>SBC 52110</t>
  </si>
  <si>
    <t>EMULSAO KZ ADESIVA A BASE DE ACRILICO</t>
  </si>
  <si>
    <t>ADITIVO IMPERMEABILIZANTE DE PEGA NORMAL PARA ARGAMASSAS E  CONCRETOS SEM ARMACAO</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</si>
  <si>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</si>
  <si>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</si>
  <si>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TRANSPORTE COM CAMINHÃO BASCULANTE DE 6 M3, EM VIA URBANA PAVIMENTADA, DMT ATÉ 30 KM (UNIDADE: M3XKM). AF_01/2018</t>
  </si>
  <si>
    <t>M3XKM</t>
  </si>
  <si>
    <t>74005/1</t>
  </si>
  <si>
    <t>COMPACTACAO MECANICA, SEM CONTROLE DO GC (C/COMPACTADOR PLACA 400 KG)</t>
  </si>
  <si>
    <t>M3</t>
  </si>
  <si>
    <t>ORSE INSUMO 951</t>
  </si>
  <si>
    <t>CONDICIONADOR DE SOLO A BASE DE TURFA</t>
  </si>
  <si>
    <t>REF. 83667/72919 SINAPI</t>
  </si>
  <si>
    <t>AREIA GROSSA - POSTO JAZIDA/FORNECEDOR (RETIRADO NA JAZIDA, SEM TRANSPORTE)</t>
  </si>
  <si>
    <t>PARCIAL DO MÊS</t>
  </si>
  <si>
    <t>REF. 73816/001 SINAPI</t>
  </si>
  <si>
    <t>TUBO PVC, FLEXIVEL, CORRUGADO, PERFURADO, DN 110 MM, PARA DRENAGEM, SISTEMA IRRIGACAO</t>
  </si>
  <si>
    <t>AS</t>
  </si>
  <si>
    <t xml:space="preserve">GEOTEXTIL NAO TECIDO AGULHADO DE FILAMENTOS CONTINUOS 100% POLIESTER, RESITENCIA A TRACAO = 14 KN/M                                                                                                                                                                                                                                                                                                                                                                                                       </t>
  </si>
  <si>
    <t xml:space="preserve">M2    </t>
  </si>
  <si>
    <t>CAMINHÃO BASCULANTE 6 M3, PESO BRUTO TOTAL 16.000 KG, CARGA ÚTIL MÁXIMA 13.071 KG, DISTÂNCIA ENTRE EIXOS 4,80 M, POTÊNCIA 230 CV INCLUSIVE CAÇAMBA METÁLICA - CHP DIURNO. AF_06/2014</t>
  </si>
  <si>
    <t>PLACA VIBRATÓRIA REVERSÍVEL COM MOTOR 4 TEMPOS A GASOLINA, FORÇA CENTRÍFUGA DE 25 KN (2500 KGF), POTÊNCIA 5,5 CV - CHP DIURNO. AF_08/2015</t>
  </si>
  <si>
    <t>ACUMULADO</t>
  </si>
  <si>
    <t>TUBO PVC, FLEXIVEL, CORRUGADO, PERFURADO, DN 65 MM, PARA DRENAGEM, SISTEMA IRRIGACAO</t>
  </si>
  <si>
    <t>REF. 89834 SINAPI</t>
  </si>
  <si>
    <t>10637/ORSE</t>
  </si>
  <si>
    <t>CONEXÃO Y 100 X 100 PEAD (KATANET OU SIMILAR) (APLICADO FATOR DE CONVERSÃO DA PEÇA)</t>
  </si>
  <si>
    <t>CONEXÃO Y 100 X 100 PEAD (KATANET OU SIMILAR)</t>
  </si>
  <si>
    <t>10637 ORSE</t>
  </si>
  <si>
    <t>JUNCAO PEAD, DE ENCAIXE, DESTINADO A UNIR TUBOS DRENOS  100x65 (APLICADO FATOR DE CONVERSÃO DA PEÇA)</t>
  </si>
  <si>
    <t>REF. 75029/001</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</si>
  <si>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</si>
  <si>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</si>
  <si>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</si>
  <si>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ASSENTADOR DE TUBOS COM ENCARGOS COMPLEMENTARES</t>
  </si>
  <si>
    <t>TUBO CORRUGADO PEAD, PAREDE DUPLA, INTERNA LISA, JEI, DN/DI 250 MM, PARA SANEAMENTO</t>
  </si>
  <si>
    <t>TUBO CORRUGADO PEAD, PAREDE DUPLA, INTERNA LISA, JEI, DN/DI 300 MM, PARA SANEAMENTO</t>
  </si>
  <si>
    <t>REF. 94875</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</si>
  <si>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</si>
  <si>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</si>
  <si>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TUBO CORRUGADO PEAD, PAREDE DUPLA, INTERNA LISA, JEI, DN/DI *400* MM, PARA SANEAMENTO</t>
  </si>
  <si>
    <t>REF. 05949/ORSE</t>
  </si>
  <si>
    <t>TUBO DE POLIETILENO DE ALTA DENSIDADE, PEAD, PE-80, DE = 110 MM X 10,0 MM PAREDE, ( SDR 11 - PN 12,5 ) PARA REDE DE AGUA OU ESGOTO (NBR 15561)</t>
  </si>
  <si>
    <t>REF. SINAPI ANTIGO</t>
  </si>
  <si>
    <t>ACO CA-60, 5,0 MM, VERGALHAO</t>
  </si>
  <si>
    <t>CAL HIDRATADA CH-I PARA ARGAMASSAS</t>
  </si>
  <si>
    <t>CHAPA DE MADEIRA COMPENSADA RESINADA PARA FORMA DE CONCRETO, DE *2,2 X 1,1* M, E = 17 MM</t>
  </si>
  <si>
    <t>CIMENTO PORTLAND COMPOSTO CP II-32</t>
  </si>
  <si>
    <t>PEDRA BRITADA N. 2 (19 A 38 MM) POSTO PEDREIRA/FORNECEDOR, SEM FRETE</t>
  </si>
  <si>
    <t>PEDRA BRITADA N. 3 (38 A 50 MM) POSTO PEDREIRA/FORNECEDOR, SEM FRETE</t>
  </si>
  <si>
    <t>EMBOÇO, PARA RECEBIMENTO DE CERÂMICA, EM ARGAMASSA TRAÇO 1:2:8, PREPARO MECÂNICO COM BETONEIRA 400L, APLICADO MANUALMENTE EM FACES INTERNAS DE PAREDES, PARA AMBIENTE COM ÁREA MENOR QUE 5M2, ESPESSURA DE 10MM, COM EXECUÇÃO DE TALISCAS. AF_06/2014</t>
  </si>
  <si>
    <t>CHAPISCO APLICADO EM ALVENARIAS E ESTRUTURAS DE CONCRETO INTERNAS, COM COLHER DE PEDREIRO.  ARGAMASSA TRAÇO 1:3 COM PREPARO EM BETONEIRA 400L. AF_06/2014</t>
  </si>
  <si>
    <t>MONTAGEM E DESMONTAGEM DE FÔRMA DE PILARES RETANGULARES E ESTRUTURAS SIMILARES COM ÁREA MÉDIA DAS SEÇÕES MAIOR QUE 0,25 M², PÉ-DIREITO SIMPLES, EM MADEIRA SERRADA, 2 UTILIZAÇÕES.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</si>
  <si>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</si>
  <si>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</si>
  <si>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</si>
  <si>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</si>
  <si>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</si>
  <si>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</si>
  <si>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CONCRETO MAGRO PARA LASTRO, TRAÇO 1:4,5:4,5 (CIMENTO/ AREIA MÉDIA/ BRITA 1)  - PREPARO MECÂNICO COM BETONEIRA 400 L. AF_07/2016</t>
  </si>
  <si>
    <t>REF. 83692 SINAPI</t>
  </si>
  <si>
    <t>TAMPAO FOFO ARTICULADO, CLASSE B125 CARGA MAX 12,5 T, REDONDO TAMPA 600 MM, REDE PLUVIAL/ESGOTO</t>
  </si>
  <si>
    <t>REF. 99861 SINAPI</t>
  </si>
  <si>
    <t>SERRALHEIRO COM ENCARGOS COMPLEMENTARES</t>
  </si>
  <si>
    <t>AUXILIAR DE SERRALHEIRO COM ENCARGOS COMPLEMENTARES</t>
  </si>
  <si>
    <t>PERFIL CANTONEIRA DE ABAS IGUAIS 22 X 22MM EM CHAPA DE AÇO CARBONO #16 (0,485 KG/M)</t>
  </si>
  <si>
    <t>PERFIL "U" 20 X 20MM EM CHAPA DE AÇO CARBONO #16 (0,635 KG/M)</t>
  </si>
  <si>
    <t>ELETRODO REVESTIDO AWS - E6013, DIAMETRO IGUAL A 2,50 MM</t>
  </si>
  <si>
    <t>74064/1</t>
  </si>
  <si>
    <t>FUNDO ANTICORROSIVO A BASE DE OXIDO DE FERRO (ZARCAO), DUAS DEMAOS</t>
  </si>
  <si>
    <t>ESCAVAÇÃO MANUAL DE VALA COM PROFUNDIDADE MENOR OU IGUAL A 1,30 M. AF_03/2016</t>
  </si>
  <si>
    <t>PREPARO DE FUNDO DE VALA COM LARGURA MENOR QUE 1,5 M, EM LOCAL COM NÍVEL BAIXO DE INTERFERÊNCIA. AF_06/2016</t>
  </si>
  <si>
    <t>LASTRO DE CONCRETO, PREPARO MECÂNICO, INCLUSOS ADITIVO IMPERMEABILIZANTE, LANÇAMENTO E ADENSAMENTO</t>
  </si>
  <si>
    <t>ARGAMASSA TRAÇO 1:4 (CIMENTO E AREIA MÉDIA) PARA CONTRAPISO, PREPARO MECÂNICO COM MISTURADOR DE EIXO HORIZONTAL DE 300 KG. AF_06/2014</t>
  </si>
  <si>
    <t>TUBO PVC, SOLDAVEL, DN 32 MM, AGUA FRIA (NBR-5648)</t>
  </si>
  <si>
    <t>TUBO DE PVC, PBL, TIPO LEVE, DN = 250 MM,  PARA VENTILACAO</t>
  </si>
  <si>
    <t>REF. 46.15.111 CPOS</t>
  </si>
  <si>
    <t>TUBO DE POLIETILENO DE ALTA DENSIDADE (PEAD), PE-80, DE = 32 MM X 3,0 MM DE PAREDE, PARA LIGACAO DE AGUA PREDIAL (NBR 15561)</t>
  </si>
  <si>
    <t>TUBO DE POLIETILENO DE ALTA DENSIDADE, PEAD, PE-80, DE= 50 MM X 4,6 MM PAREDE, (SDR 11 - PN 12,5) PARA REDE DE AGUA OU ESGOTO (NBR 15561)</t>
  </si>
  <si>
    <t>TUBO DE POLIETILENO DE ALTA DENSIDADE, PEAD, PE-80, DE= 75 MM X 6,9 MM PAREDE, ( SRD 11 - PN 12,5 ) PARA REDE DE AGUA OU ESGOTO (NBR 15561)</t>
  </si>
  <si>
    <t>REF. 92636 SINAPI</t>
  </si>
  <si>
    <t>FITA VEDA ROSCA EM ROLOS DE 18 MM X 50 M (L X C)</t>
  </si>
  <si>
    <t>CURVA 90 GRAUS DE FERRO GALVANIZADO, COM ROSCA BSP FEMEA, DE 4"</t>
  </si>
  <si>
    <t>FUNDO ANTICORROSIVO PARA METAIS FERROSOS (ZARCAO)</t>
  </si>
  <si>
    <t xml:space="preserve">L     </t>
  </si>
  <si>
    <t>CURVA 90 GRAUS DE FERRO GALVANIZADO, COM ROSCA BSP FEMEA, DE 3"</t>
  </si>
  <si>
    <t>REF.  SINAPI</t>
  </si>
  <si>
    <t>TE DE REDUCAO DE FERRO GALVANIZADO, COM ROSCA BSP, DE 3" X 2"</t>
  </si>
  <si>
    <t>REF.  SINAPI ANTIGO</t>
  </si>
  <si>
    <t>CARPINTEIRO DE ESQUADRIA COM ENCARGOS COMPLEMENTARES</t>
  </si>
  <si>
    <t>BORBOLETA EM LATAO FUNDIDO CROMADO, PARA TRAVAR JANELA TIPO GUILHOTINA</t>
  </si>
  <si>
    <t xml:space="preserve">PAR   </t>
  </si>
  <si>
    <t>LEVANTADOR DE JANELA GUILHOTINA, EM LATAO CROMADO</t>
  </si>
  <si>
    <t>REF. 85120 SINAPI</t>
  </si>
  <si>
    <t>FITA VEDA ROSCA EM ROLOS DE 18 MM X 10 M (L X C)</t>
  </si>
  <si>
    <t>MANOMETRO COM CAIXA EM ACO PINTADO, ESCALA *10* KGF/CM2 (*10* BAR), DIAMETRO NOMINAL DE 100 MM, CONEXAO DE 1/2"</t>
  </si>
  <si>
    <t>REF. 12327/ORSE</t>
  </si>
  <si>
    <t>COLAR TOMADA PVC, COM TRAVAS, SAIDA COM ROSCA, DE 32 MM X 1/2" OU 32 MM X 3/4", PARA LIGACAO PREDIAL DE AGUA</t>
  </si>
  <si>
    <t>UNIVERSIDADE DE BRASÍLIA</t>
  </si>
  <si>
    <t>SECRETARIA DE INFRAESTRUTURA</t>
  </si>
  <si>
    <t>CENTRO DE PLANEJAMENTO OSCAR NIEMEYER</t>
  </si>
  <si>
    <t xml:space="preserve">   </t>
  </si>
  <si>
    <t>COMPOSIÇÃO DE BDI</t>
  </si>
  <si>
    <t>Fórmula de cálculo:</t>
  </si>
  <si>
    <t>BDI NORMAL - OBRAS DE CONSTRUÇÃO CIVIL, REFORMA E/OU AMPLIAÇÕES</t>
  </si>
  <si>
    <t>COLAR TOMADA PVC, COM TRAVAS, SAIDA COM ROSCA, DE 40 MM X 1/2" OU 40 MM X 3/4", PARA LIGACAO PREDIAL DE AGUA</t>
  </si>
  <si>
    <t>CÓDIGO</t>
  </si>
  <si>
    <t>VALOR ADOTADO</t>
  </si>
  <si>
    <t>A</t>
  </si>
  <si>
    <t>Administração central</t>
  </si>
  <si>
    <t>B</t>
  </si>
  <si>
    <t>Despesas financeiras</t>
  </si>
  <si>
    <t>Seguros e garantias</t>
  </si>
  <si>
    <t>D</t>
  </si>
  <si>
    <t>ISS (PMNF)</t>
  </si>
  <si>
    <t>PIS</t>
  </si>
  <si>
    <t>COFINS</t>
  </si>
  <si>
    <t>Total D</t>
  </si>
  <si>
    <t>E</t>
  </si>
  <si>
    <t>Lucro</t>
  </si>
  <si>
    <t>R</t>
  </si>
  <si>
    <t>Risco</t>
  </si>
  <si>
    <t>T</t>
  </si>
  <si>
    <t>CPRB</t>
  </si>
  <si>
    <t>RESULTADO BDI NORMAL</t>
  </si>
  <si>
    <t>COLAR TOMADA PVC, COM TRAVAS, SAIDA COM ROSCA, DE 50 MM X 1/2" OU 50 MM X 3/4", PARA LIGACAO PREDIAL DE AGUA</t>
  </si>
  <si>
    <t>BDI DIFERENCIADO - FORNECIMENTO DE MATERIAIS E EQUIPAMENTOS</t>
  </si>
  <si>
    <t>COLAR TOMADA PVC, COM TRAVAS, SAIDA COM ROSCA, DE 75 MM X 1/2" OU 75 MM X 3/4", PARA LIGACAO PREDIAL DE AGUA</t>
  </si>
  <si>
    <t>REF. 90375 SINAPI</t>
  </si>
  <si>
    <t>SOLUCAO LIMPADORA PARA PVC, FRASCO COM 1000 CM3</t>
  </si>
  <si>
    <t>REF.  98111 SINAPI</t>
  </si>
  <si>
    <t>ORSE INSUMO 10987</t>
  </si>
  <si>
    <t>CAIXA PARA VÁLVULA SOLENÓIDE 12" VB-STD</t>
  </si>
  <si>
    <t>REF. 73795/005 SINAPI</t>
  </si>
  <si>
    <t>VÁLVULA SOLENÓIDE 200PEB  DE 2" DA RAIN BIRD</t>
  </si>
  <si>
    <t>COTAÇÃO ATUALIZADA</t>
  </si>
  <si>
    <t>REF.  09461/ORSE</t>
  </si>
  <si>
    <t xml:space="preserve">ASPERSOR TIPO FALCON MODELO F4-FC-SS  (CÍRCULO COMPLETO)  DA RAIN BIRD,   COM ALTURA DE ELEVAÇÃO 10 CM, COM RAIO DE ALCANCE DE12,5 ,  PRESSÃO DE SERVIÇO DE 35 MCA. </t>
  </si>
  <si>
    <t xml:space="preserve">ASPERSOR TIPO FALCON MODELO F4-PC-SS (CÍRCULO PARCIAL) DA RAIN BIRD,   COM ALTURA DE ELEVAÇÃO 10 CM, COM RAIO DE ALCANCE DE 16,8 M,  PRESSÃO DE SERVIÇO DE 35 MCA. </t>
  </si>
  <si>
    <t>ELETRICISTA COM ENCARGOS COMPLEMENTARES</t>
  </si>
  <si>
    <t>AUXILIAR DE ELETRICISTA COM ENCARGOS COMPLEMENTARES</t>
  </si>
  <si>
    <t>P.03.000.042627</t>
  </si>
  <si>
    <t>DUTO CORRUGADO TIPO KANALEX-KL, DN= 40MM</t>
  </si>
  <si>
    <t>CONTROLADOR CENTRAL RZX- RAIN BIRD</t>
  </si>
  <si>
    <t>ORSE INSUMO 9271</t>
  </si>
  <si>
    <t>SENSOR DE CHUVA PARA REDES DE IRRIGAÇÃO, MODELO RSD-Bex MARCA RAIN BIRD OU SIMILAR</t>
  </si>
  <si>
    <t>73836/2</t>
  </si>
  <si>
    <t>INSTALACAO DE CONJ.MOTO BOMBA HORIZONTAL DE 12,5 A 25 CV</t>
  </si>
  <si>
    <t>UN</t>
  </si>
  <si>
    <t>ORSE INSUMO 10048</t>
  </si>
  <si>
    <t>PRESSOSTATO DIFERENCIAL VÁLVULA DE GAVETA DE 1/2" E AMORTECEDOR DE PULSAÇÃO</t>
  </si>
  <si>
    <t>REGISTRO GAVETA BRUTO EM LATAO FORJADO, BITOLA 1 " (REF 1509)</t>
  </si>
  <si>
    <t>BOMBA CENTRIFUGA MOTOR ELETRICO TRIFASICO 14,8 HP, DIAMETRO DE SUCCAO X ELEVACAO 2 1/2" X 2", DIAMETRO DO ROTOR 195 MM, HM/Q: 62 M / 55,5 M3/H A 80 M / 31,50 M3/H</t>
  </si>
  <si>
    <t>QUADRO DE DISTRIBUICAO COM BARRAMENTO TRIFASICO, DE EMBUTIR, EM CHAPA DE ACO GALVANIZADO, PARA 30 DISJUNTORES DIN, 225 A</t>
  </si>
  <si>
    <t>74130/7</t>
  </si>
  <si>
    <t>DISJUNTOR TERMOMAGNETICO TRIPOLAR EM CAIXA MOLDADA 250A 600V, FORNECIMENTO E INSTALACAO</t>
  </si>
  <si>
    <t>74130/6</t>
  </si>
  <si>
    <t>DISJUNTOR TERMOMAGNETICO TRIPOLAR PADRAO NEMA (AMERICANO) 125 A 150A 240V, FORNECIMENTO E INSTALACAO</t>
  </si>
  <si>
    <t>74130/4</t>
  </si>
  <si>
    <t>DISJUNTOR TERMOMAGNETICO TRIPOLAR PADRAO NEMA (AMERICANO) 10 A 50A 240V, FORNECIMENTO E INSTALACAO</t>
  </si>
  <si>
    <t>REF. C2065 SEINFRA</t>
  </si>
  <si>
    <t>I0195</t>
  </si>
  <si>
    <t>BARRAMENTO TERRA P/ BAIXA TENSÃO</t>
  </si>
  <si>
    <t>I0200</t>
  </si>
  <si>
    <t>BASE FUSIVEL DIAZED 63A. COMPLETA</t>
  </si>
  <si>
    <t>I0436</t>
  </si>
  <si>
    <t>CAIXA TIPO 'J' 50X60X27CM</t>
  </si>
  <si>
    <t>I1007</t>
  </si>
  <si>
    <t>DISJUNTOR TRIPOLAR 20A</t>
  </si>
  <si>
    <t>I1205</t>
  </si>
  <si>
    <t>FUSIVEL DIAZED 63A</t>
  </si>
  <si>
    <t>I1692</t>
  </si>
  <si>
    <t>PONTE DE CRUZAMENTO EM CAIXAS DERIVAÇÃO/LIGACÃO</t>
  </si>
  <si>
    <t>PISO CIMENTADO, TRAÇO 1:3 (CIMENTO E AREIA), ACABAMENTO LISO, ESPESSURA 3,0 CM, PREPARO MECÂNICO DA ARGAMASSA. AF_06/2018</t>
  </si>
  <si>
    <t>(COMPOSIÇÃO REPRESENTATIVA) DO SERVIÇO DE ALVENARIA DE VEDAÇÃO DE BLOCOS VAZADOS DE CERÂMICA DE 9X19X19CM (ESPESSURA 9CM), PARA EDIFICAÇÃO HABITACIONAL UNIFAMILIAR (CASA) E EDIFICAÇÃO PÚBLICA PADRÃO. AF_11/2014</t>
  </si>
  <si>
    <t>MONTAGEM E DESMONTAGEM DE FÔRMA DE LAJE MACIÇA COM ÁREA MÉDIA MAIOR QUE 20 M², PÉ-DIREITO SIMPLES, EM MADEIRA SERRADA, 2 UTILIZAÇÕES. AF_12/2015</t>
  </si>
  <si>
    <t>ARMAÇÃO DE PILAR OU VIGA DE UMA ESTRUTURA CONVENCIONAL DE CONCRETO ARMADO EM UMA EDIFICAÇÃO TÉRREA OU SOBRADO UTILIZANDO AÇO CA-50 DE 6,3 MM - MONTAGEM. AF_12/2015</t>
  </si>
  <si>
    <t>EMBOÇO OU MASSA ÚNICA EM ARGAMASSA TRAÇO 1:2:8, PREPARO MECÂNICO COM BETONEIRA 400 L, APLICADA MANUALMENTE EM PANOS DE FACHADA COM PRESENÇA DE VÃOS, ESPESSURA DE 25 MM. AF_06/2014</t>
  </si>
  <si>
    <t>APLICAÇÃO DE FUNDO SELADOR ACRÍLICO EM TETO, UMA DEMÃO. AF_06/2014</t>
  </si>
  <si>
    <t>APLICAÇÃO MANUAL DE PINTURA COM TINTA LÁTEX ACRÍLICA EM PAREDES, DUAS DEMÃOS. AF_06/2014</t>
  </si>
  <si>
    <t>GUINDAUTO HIDRÁULICO, CAPACIDADE MÁXIMA DE CARGA 6500 KG, MOMENTO MÁXIMO DE CARGA 5,8 TM, ALCANCE MÁXIMO HORIZONTAL 7,60 M, INCLUSIVE CAMINHÃO TOCO PBT 9.700 KG, POTÊNCIA DE 160 CV - CHP DIURNO. AF_08/2015</t>
  </si>
  <si>
    <t>ISOLADOR DE PORCELANA, TIPO PINO MONOCORPO, PARA TENSAO DE *15* KV</t>
  </si>
  <si>
    <t>ISOLADOR DE PORCELANA SUSPENSO, DISCO TIPO GARFO OLHAL, DIAMETRO DE 152 MM, PARA TENSAO DE *15* KV</t>
  </si>
  <si>
    <t>PINO ROSCA EXTERNA, EM ACO GALVANIZADO, PARA ISOLADOR DE 15KV, DIAMETRO 25 MM, COMPRIMENTO *290* MM</t>
  </si>
  <si>
    <t>ORSE INSUMO 3977</t>
  </si>
  <si>
    <t>ELETRODUTO EM FERRO GALVANIZADO PESADO SEM COSTURA 4" X 3M</t>
  </si>
  <si>
    <t>M</t>
  </si>
  <si>
    <t>CURVA 135 GRAUS, PARA ELETRODUTO, EM ACO GALVANIZADO ELETROLITICO, DIAMETRO DE 100 MM (4")</t>
  </si>
  <si>
    <t>CURVA 90 GRAUS DE FERRO GALVANIZADO, COM ROSCA BSP MACHO, DE 4"</t>
  </si>
  <si>
    <t>LUVA DE FERRO GALVANIZADO, COM ROSCA BSP, DE 4"</t>
  </si>
  <si>
    <t>CABO DE COBRE NU 25 MM2 MEIO-DURO</t>
  </si>
  <si>
    <t>CHAVE FUSIVEL PARA REDES DE DISTRIBUICAO, TENSAO DE 15,0 KV, CORRENTE NOMINAL DO PORTA FUSIVEL DE 100 A, CAPACIDADE DE INTERRUPCAO SIMETRICA DE 7,10 KA, CAPACIDADE DE INTERRUPCAO ASSIMETRICA 10,00 KA</t>
  </si>
  <si>
    <t>PARA-RAIOS DE DISTRIBUICAO, TENSAO NOMINAL 15 KV, CORRENTE NOMINAL DE DESCARGA 5 KA</t>
  </si>
  <si>
    <t>CONECTOR METALICO TIPO PARAFUSO FENDIDO (SPLIT BOLT), PARA CABOS ATE 50 MM2</t>
  </si>
  <si>
    <t>PORCA OLHAL EM ACO GALVANIZADO, DIAMETRO NOMINAL DE 16 MM</t>
  </si>
  <si>
    <t>ALCA PREFORMADA DE DISTRIBUICAO, EM ACO GALVANIZADO, PARA CONDUTORES DE ALUMINIO AWG 2 (CAA 6/1 OU CA 7 FIOS)</t>
  </si>
  <si>
    <t>GRAMPO LINHA VIVA DE LATAO ESTANHADO, DIAMETRO DO CONDUTOR PRINCIPAL DE 10 A 120 MM2, DIAMETRO DA DERIVACAO DE 10 A 70 MM2</t>
  </si>
  <si>
    <t>GANCHO OLHAL EM ACO GALVANIZADO, ESPESSURA 16MM, ABERTURA 21MM</t>
  </si>
  <si>
    <t>!EM PROCESSO DE DESATIVACAO! HASTE DE ATERRAMENTO EM ACO COM 3,00 M DE COMPRIMENTO E DN = 5/8", REVESTIDA COM BAIXA CAMADA DE COBRE, COM CONECTOR TIPO GRAMPO</t>
  </si>
  <si>
    <t>PARAFUSO M16 EM ACO GALVANIZADO, COMPRIMENTO = 300 MM, DIAMETRO = 16 MM, ROSCA MAQUINA, CABECA QUADRADA</t>
  </si>
  <si>
    <t>CABO DE COBRE, RIGIDO, CLASSE 2, ISOLACAO EM PVC/A, ANTICHAMA BWF-B, 1 CONDUTOR, 450/750 V, SECAO NOMINAL 6 MM2</t>
  </si>
  <si>
    <t>CABO DE COBRE NU 35 MM2 MEIO-DURO</t>
  </si>
  <si>
    <t>ARAME GALVANIZADO 12 BWG, 2,76 MM (0,048 KG/M)</t>
  </si>
  <si>
    <t>PARAFUSO M16 EM ACO GALVANIZADO, COMPRIMENTO = 250 MM, DIAMETRO = 16 MM, ROSCA MAQUINA, CABECA QUADRADA</t>
  </si>
  <si>
    <t>PORCA ZINCADA, QUADRADA, DIAMETRO 5/8"</t>
  </si>
  <si>
    <t>TERMINAL METALICO A PRESSAO PARA 1 CABO DE 240 MM2, COM 1 FURO DE FIXACAO</t>
  </si>
  <si>
    <t>ORSE INSUMO 596</t>
  </si>
  <si>
    <t xml:space="preserve">CHAVE SECCIONADORA S32 400 A COM CARGA </t>
  </si>
  <si>
    <t>UM</t>
  </si>
  <si>
    <t>CAIXA INTERNA DE MEDICAO PARA 1 MEDIDOR TRIFASICO, COM VISOR, EM CHAPA DE ACO 18 USG (PADRAO DA CONCESSIONARIA LOCAL)</t>
  </si>
  <si>
    <t>POSTE DE CONCRETO CIRCULAR, 600 KG, H = 10 M (NBR 8451)</t>
  </si>
  <si>
    <t>TRANSFORMADOR TRIFASICO DE DISTRIBUICAO, POTENCIA DE 150 KVA, TENSAO NOMINAL DE 15 KV, TENSAO SECUNDARIA DE 220/127V, EM OLEO ISOLANTE TIPO MINERAL</t>
  </si>
  <si>
    <t>CRUZETA DE CONCRETO LEVE, COMP. 2000 MM SECAO, 90 X 90 MM</t>
  </si>
  <si>
    <t>ARRUELA QUADRADA EM ACO GALVANIZADO, DIMENSAO = 38 MM, ESPESSURA = 3MM, DIAMETRO DO FURO= 18 MM</t>
  </si>
  <si>
    <t>CPOS P.03.000.042624</t>
  </si>
  <si>
    <t>DUTO CORRUGADO TIPO KANALEX-KL DN 100 MM</t>
  </si>
  <si>
    <t>DESENHISTA COPISTA COM ENCARGOS COMPLEMENTARES</t>
  </si>
  <si>
    <t>AUXILIAR DE LABORATÓRIO COM ENCARGOS COMPLEMENTARES</t>
  </si>
  <si>
    <t>TÉCNICO DE LABORATÓRIO COM ENCARGOS COMPLEMENTARES</t>
  </si>
  <si>
    <t>REF. 00032/ORSE</t>
  </si>
  <si>
    <t>10326/ORSE</t>
  </si>
  <si>
    <t>TUBO DE AÇO INOX 1/2" ESP.1,20MM</t>
  </si>
  <si>
    <t>03199/ORSE</t>
  </si>
  <si>
    <t>02602/ORSE</t>
  </si>
  <si>
    <t>GRELHA METÁLICA DE FERRO FUNDIDO 50 X 50CM</t>
  </si>
  <si>
    <t>ENCARGOS SOCIAIS</t>
  </si>
  <si>
    <t>DESCRIÇÃO</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</si>
  <si>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</si>
  <si>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</si>
  <si>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</si>
  <si>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</si>
  <si>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</si>
  <si>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</si>
  <si>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</si>
  <si>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</si>
  <si>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</si>
  <si>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</si>
  <si>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</si>
  <si>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</si>
  <si>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</si>
  <si>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</si>
  <si>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</si>
  <si>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</si>
  <si>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</si>
  <si>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</si>
  <si>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</si>
  <si>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</si>
  <si>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</si>
  <si>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</si>
  <si>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</si>
  <si>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</si>
  <si>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</si>
  <si>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</si>
  <si>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</si>
  <si>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</si>
  <si>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</si>
  <si>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</si>
  <si>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</si>
  <si>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</si>
  <si>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</si>
  <si>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</si>
  <si>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</si>
  <si>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</si>
  <si>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</si>
  <si>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</si>
  <si>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</si>
  <si>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</si>
  <si>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</si>
  <si>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</si>
  <si>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</si>
  <si>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</si>
  <si>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</si>
  <si>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</si>
  <si>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</si>
  <si>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</si>
  <si>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</si>
  <si>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</si>
  <si>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</si>
  <si>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</si>
  <si>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</si>
  <si>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</si>
  <si>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</si>
  <si>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</si>
  <si>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</si>
  <si>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</si>
  <si>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</si>
  <si>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</si>
  <si>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</si>
  <si>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</si>
  <si>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</si>
  <si>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</si>
  <si>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</si>
  <si>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</si>
  <si>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</si>
  <si>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</si>
  <si>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</si>
  <si>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MEMÓRIA DE CALCULO</t>
  </si>
  <si>
    <t>Quantidade Unitária</t>
  </si>
  <si>
    <t>Quantidade Total</t>
  </si>
  <si>
    <t>Local</t>
  </si>
  <si>
    <t>Q</t>
  </si>
  <si>
    <t>Comp.</t>
  </si>
  <si>
    <t>Largura</t>
  </si>
  <si>
    <t>Altura</t>
  </si>
  <si>
    <t>Área</t>
  </si>
  <si>
    <t>Volume</t>
  </si>
  <si>
    <t>Extensão</t>
  </si>
  <si>
    <t>(m²)</t>
  </si>
  <si>
    <t>(m³)</t>
  </si>
  <si>
    <t>(m)</t>
  </si>
  <si>
    <t xml:space="preserve">Placa de obra modelo UNB </t>
  </si>
  <si>
    <t>Governo Federal</t>
  </si>
  <si>
    <t>Total do serviço</t>
  </si>
  <si>
    <t>Proteção das áreas de lançamentos</t>
  </si>
  <si>
    <t>% coef. empl.</t>
  </si>
  <si>
    <t>concreto simples</t>
  </si>
  <si>
    <t>DMT</t>
  </si>
  <si>
    <t>Volumexkm</t>
  </si>
  <si>
    <t>(m³xkm)</t>
  </si>
  <si>
    <t>bota fora Pista 01</t>
  </si>
  <si>
    <t>Camada  vegetal (Pista 01)</t>
  </si>
  <si>
    <t>Total bota fora  (Pista 01)</t>
  </si>
  <si>
    <t>Salto com vara</t>
  </si>
  <si>
    <t>Fosso</t>
  </si>
  <si>
    <t>Lançamento de dardo</t>
  </si>
  <si>
    <t>Salto triplo/extensão</t>
  </si>
  <si>
    <t>Lançamento de peso</t>
  </si>
  <si>
    <t>Lançamento de martelo e disco</t>
  </si>
  <si>
    <t>Lançamento de dardo salto em altura (área subtraída do asfalto existente)</t>
  </si>
  <si>
    <t>Pista 01 (externa)</t>
  </si>
  <si>
    <t>Pista 01 (interna)</t>
  </si>
  <si>
    <t>Lançamento de dardo salto em altura</t>
  </si>
  <si>
    <t>peso esp.</t>
  </si>
  <si>
    <t>massa</t>
  </si>
  <si>
    <t>(kg)</t>
  </si>
  <si>
    <t>Junta de retração</t>
  </si>
  <si>
    <t>Fundo cx. Água</t>
  </si>
  <si>
    <t>8.0</t>
  </si>
  <si>
    <t>12.5</t>
  </si>
  <si>
    <t>Parede cx. Água</t>
  </si>
  <si>
    <t>5.0</t>
  </si>
  <si>
    <t>Tampa cx. Água</t>
  </si>
  <si>
    <t>Guia externa Guia Pista 01</t>
  </si>
  <si>
    <t>Guia lançamento de dardos  Pista 01</t>
  </si>
  <si>
    <t>Guia salto em altura Pista 01</t>
  </si>
  <si>
    <t>Guia salto triplo Pista 01</t>
  </si>
  <si>
    <t>Guia salto com varas Pista 01</t>
  </si>
  <si>
    <t>Salto triplo Pista 01</t>
  </si>
  <si>
    <t>Área de compensação (Pista 01)</t>
  </si>
  <si>
    <t>Área de grama interna a pista  (Pista 01)</t>
  </si>
  <si>
    <t>Gramado Pista 01</t>
  </si>
  <si>
    <t>camada drenante com areia grossa Pista 01</t>
  </si>
  <si>
    <t>Gramado externo Pista 01</t>
  </si>
  <si>
    <t>Subida poste</t>
  </si>
  <si>
    <t>meio fio</t>
  </si>
  <si>
    <t>bota fora Pista 02</t>
  </si>
  <si>
    <t>Camada  vegetal  Pista 02</t>
  </si>
  <si>
    <t xml:space="preserve">        PRECOS DE INSUMOS</t>
  </si>
  <si>
    <t/>
  </si>
  <si>
    <t>MES DE COLETA: 07/2019</t>
  </si>
  <si>
    <t>LOCALIDADE: 4495 - BRASILIA</t>
  </si>
  <si>
    <t>ENCARGOS SOCIAIS (%) HORISTA  84,58  MENSALISTA  49,49</t>
  </si>
  <si>
    <t xml:space="preserve">CODIGO  </t>
  </si>
  <si>
    <t>DESCRICAO DO INSUMO</t>
  </si>
  <si>
    <t>UNIDADE</t>
  </si>
  <si>
    <t>ORIGEM DO PRECO</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</si>
  <si>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</si>
  <si>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</si>
  <si>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</si>
  <si>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</si>
  <si>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</si>
  <si>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</si>
  <si>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</si>
  <si>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</si>
  <si>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</si>
  <si>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</si>
  <si>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</si>
  <si>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</si>
  <si>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</si>
  <si>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</si>
  <si>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</si>
  <si>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</si>
  <si>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</si>
  <si>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</si>
  <si>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</si>
  <si>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</si>
  <si>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</si>
  <si>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</si>
  <si>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</si>
  <si>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</si>
  <si>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</si>
  <si>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</si>
  <si>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</si>
  <si>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</si>
  <si>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</si>
  <si>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</si>
  <si>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</si>
  <si>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</si>
  <si>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</si>
  <si>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</si>
  <si>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</si>
  <si>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</si>
  <si>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</si>
  <si>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</si>
  <si>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</si>
  <si>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</si>
  <si>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</si>
  <si>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</si>
  <si>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</si>
  <si>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</si>
  <si>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</si>
  <si>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</si>
  <si>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</si>
  <si>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</si>
  <si>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</si>
  <si>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</si>
  <si>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</si>
  <si>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</si>
  <si>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</si>
  <si>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</si>
  <si>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</si>
  <si>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</si>
  <si>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</si>
  <si>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</si>
  <si>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</si>
  <si>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</si>
  <si>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</si>
  <si>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</si>
  <si>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</si>
  <si>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</si>
  <si>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</si>
  <si>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</si>
  <si>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</si>
  <si>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</si>
  <si>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</si>
  <si>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</si>
  <si>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</si>
  <si>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</si>
  <si>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</si>
  <si>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</si>
  <si>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</si>
  <si>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</si>
  <si>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</si>
  <si>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</si>
  <si>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</si>
  <si>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</si>
  <si>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</si>
  <si>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</si>
  <si>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</si>
  <si>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</si>
  <si>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</si>
  <si>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</si>
  <si>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</si>
  <si>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</si>
  <si>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</si>
  <si>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</si>
  <si>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</si>
  <si>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</si>
  <si>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</si>
  <si>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</si>
  <si>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</si>
  <si>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</si>
  <si>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</si>
  <si>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</si>
  <si>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</si>
  <si>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</si>
  <si>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</si>
  <si>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</si>
  <si>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</si>
  <si>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</si>
  <si>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</si>
  <si>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</si>
  <si>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</si>
  <si>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bota fora  Pista 02</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</si>
  <si>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</si>
  <si>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</si>
  <si>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</si>
  <si>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</si>
  <si>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</si>
  <si>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</si>
  <si>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</si>
  <si>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</si>
  <si>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</si>
  <si>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</si>
  <si>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</si>
  <si>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</si>
  <si>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</si>
  <si>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</si>
  <si>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multiplicou 2x</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</si>
  <si>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</si>
  <si>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</si>
  <si>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</si>
  <si>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</si>
  <si>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</si>
  <si>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</si>
  <si>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</si>
  <si>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</si>
  <si>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</si>
  <si>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</si>
  <si>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</si>
  <si>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</si>
  <si>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</si>
  <si>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</si>
  <si>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</si>
  <si>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</si>
  <si>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</si>
  <si>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</si>
  <si>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</si>
  <si>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</si>
  <si>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</si>
  <si>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</si>
  <si>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</si>
  <si>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</si>
  <si>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</si>
  <si>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</si>
  <si>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</si>
  <si>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</si>
  <si>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</si>
  <si>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</si>
  <si>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</si>
  <si>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</si>
  <si>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</si>
  <si>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</si>
  <si>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</si>
  <si>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</si>
  <si>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</si>
  <si>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</si>
  <si>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Altura média</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</si>
  <si>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</si>
  <si>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</si>
  <si>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</si>
  <si>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</si>
  <si>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</si>
  <si>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</si>
  <si>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</si>
  <si>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</si>
  <si>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</si>
  <si>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</si>
  <si>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</si>
  <si>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</si>
  <si>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</si>
  <si>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</si>
  <si>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</si>
  <si>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</si>
  <si>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</si>
  <si>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</si>
  <si>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</si>
  <si>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considerou 0,20 projeto 0,08</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</si>
  <si>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</si>
  <si>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</si>
  <si>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</si>
  <si>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</si>
  <si>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</si>
  <si>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</si>
  <si>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</si>
  <si>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</si>
  <si>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</si>
  <si>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</si>
  <si>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</si>
  <si>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</si>
  <si>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</si>
  <si>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</si>
  <si>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</si>
  <si>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</si>
  <si>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</si>
  <si>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</si>
  <si>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</si>
  <si>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</si>
  <si>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</si>
  <si>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</si>
  <si>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</si>
  <si>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</si>
  <si>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</si>
  <si>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</si>
  <si>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</si>
  <si>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</si>
  <si>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</si>
  <si>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</si>
  <si>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</si>
  <si>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</si>
  <si>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</si>
  <si>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</si>
  <si>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</si>
  <si>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</si>
  <si>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</si>
  <si>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</si>
  <si>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</si>
  <si>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</si>
  <si>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</si>
  <si>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</si>
  <si>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</si>
  <si>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</si>
  <si>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</si>
  <si>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</si>
  <si>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</si>
  <si>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</si>
  <si>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</si>
  <si>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</si>
  <si>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</si>
  <si>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</si>
  <si>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</si>
  <si>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</si>
  <si>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</si>
  <si>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</si>
  <si>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</si>
  <si>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</si>
  <si>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</si>
  <si>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</si>
  <si>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</si>
  <si>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</si>
  <si>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</si>
  <si>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</si>
  <si>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</si>
  <si>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</si>
  <si>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</si>
  <si>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</si>
  <si>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</si>
  <si>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</si>
  <si>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</si>
  <si>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</si>
  <si>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</si>
  <si>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</si>
  <si>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</si>
  <si>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</si>
  <si>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</si>
  <si>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</si>
  <si>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</si>
  <si>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</si>
  <si>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</si>
  <si>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</si>
  <si>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</si>
  <si>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</si>
  <si>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</si>
  <si>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</si>
  <si>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</si>
  <si>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</si>
  <si>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</si>
  <si>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</si>
  <si>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</si>
  <si>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</si>
  <si>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</si>
  <si>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</si>
  <si>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</si>
  <si>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</si>
  <si>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</si>
  <si>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</si>
  <si>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</si>
  <si>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</si>
  <si>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</si>
  <si>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</si>
  <si>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</si>
  <si>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</si>
  <si>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</si>
  <si>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</si>
  <si>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</si>
  <si>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</si>
  <si>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</si>
  <si>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</si>
  <si>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</si>
  <si>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</si>
  <si>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</si>
  <si>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</si>
  <si>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</si>
  <si>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</si>
  <si>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</si>
  <si>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</si>
  <si>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</si>
  <si>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</si>
  <si>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</si>
  <si>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</si>
  <si>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</si>
  <si>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</si>
  <si>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</si>
  <si>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</si>
  <si>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</si>
  <si>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</si>
  <si>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</si>
  <si>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</si>
  <si>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</si>
  <si>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</si>
  <si>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</si>
  <si>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Salto c/ vara 01</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</si>
  <si>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</si>
  <si>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</si>
  <si>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</si>
  <si>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</si>
  <si>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</si>
  <si>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Salto c/ vara 02</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</si>
  <si>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</si>
  <si>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</si>
  <si>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</si>
  <si>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</si>
  <si>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</si>
  <si>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</si>
  <si>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</si>
  <si>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</si>
  <si>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</si>
  <si>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</si>
  <si>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</si>
  <si>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</si>
  <si>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</si>
  <si>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</si>
  <si>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</si>
  <si>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</si>
  <si>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</si>
  <si>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</si>
  <si>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</si>
  <si>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</si>
  <si>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</si>
  <si>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</si>
  <si>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</si>
  <si>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</si>
  <si>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</si>
  <si>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</si>
  <si>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</si>
  <si>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</si>
  <si>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</si>
  <si>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</si>
  <si>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</si>
  <si>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</si>
  <si>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</si>
  <si>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</si>
  <si>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</si>
  <si>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</si>
  <si>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</si>
  <si>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</si>
  <si>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</si>
  <si>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</si>
  <si>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</si>
  <si>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</si>
  <si>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</si>
  <si>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</si>
  <si>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</si>
  <si>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</si>
  <si>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</si>
  <si>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</si>
  <si>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</si>
  <si>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</si>
  <si>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</si>
  <si>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</si>
  <si>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</si>
  <si>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</si>
  <si>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</si>
  <si>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</si>
  <si>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</si>
  <si>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</si>
  <si>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</si>
  <si>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</si>
  <si>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</si>
  <si>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</si>
  <si>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</si>
  <si>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</si>
  <si>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</si>
  <si>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</si>
  <si>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</si>
  <si>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</si>
  <si>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</si>
  <si>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</si>
  <si>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</si>
  <si>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</si>
  <si>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</si>
  <si>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</si>
  <si>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</si>
  <si>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</si>
  <si>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</si>
  <si>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</si>
  <si>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</si>
  <si>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</si>
  <si>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</si>
  <si>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</si>
  <si>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</si>
  <si>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</si>
  <si>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</si>
  <si>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</si>
  <si>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</si>
  <si>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</si>
  <si>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</si>
  <si>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</si>
  <si>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</si>
  <si>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</si>
  <si>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</si>
  <si>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</si>
  <si>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</si>
  <si>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</si>
  <si>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</si>
  <si>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</si>
  <si>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</si>
  <si>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</si>
  <si>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</si>
  <si>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</si>
  <si>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</si>
  <si>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</si>
  <si>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</si>
  <si>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</si>
  <si>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</si>
  <si>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</si>
  <si>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</si>
  <si>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</si>
  <si>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</si>
  <si>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</si>
  <si>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</si>
  <si>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</si>
  <si>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</si>
  <si>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</si>
  <si>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</si>
  <si>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</si>
  <si>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</si>
  <si>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</si>
  <si>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</si>
  <si>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</si>
  <si>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</si>
  <si>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</si>
  <si>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</si>
  <si>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</si>
  <si>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</si>
  <si>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</si>
  <si>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</si>
  <si>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</si>
  <si>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</si>
  <si>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</si>
  <si>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</si>
  <si>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</si>
  <si>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</si>
  <si>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</si>
  <si>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</si>
  <si>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</si>
  <si>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</si>
  <si>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</si>
  <si>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</si>
  <si>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</si>
  <si>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</si>
  <si>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</si>
  <si>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</si>
  <si>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</si>
  <si>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</si>
  <si>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</si>
  <si>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</si>
  <si>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</si>
  <si>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</si>
  <si>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</si>
  <si>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</si>
  <si>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</si>
  <si>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</si>
  <si>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</si>
  <si>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</si>
  <si>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</si>
  <si>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</si>
  <si>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</si>
  <si>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</si>
  <si>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</si>
  <si>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</si>
  <si>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</si>
  <si>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</si>
  <si>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</si>
  <si>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</si>
  <si>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</si>
  <si>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</si>
  <si>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</si>
  <si>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</si>
  <si>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</si>
  <si>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</si>
  <si>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</si>
  <si>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</si>
  <si>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</si>
  <si>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</si>
  <si>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</si>
  <si>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</si>
  <si>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</si>
  <si>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</si>
  <si>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</si>
  <si>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</si>
  <si>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</si>
  <si>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</si>
  <si>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</si>
  <si>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</si>
  <si>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</si>
  <si>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</si>
  <si>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</si>
  <si>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</si>
  <si>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</si>
  <si>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</si>
  <si>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</si>
  <si>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</si>
  <si>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</si>
  <si>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</si>
  <si>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</si>
  <si>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</si>
  <si>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</si>
  <si>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</si>
  <si>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</si>
  <si>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</si>
  <si>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</si>
  <si>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</si>
  <si>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</si>
  <si>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</si>
  <si>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</si>
  <si>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</si>
  <si>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</si>
  <si>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</si>
  <si>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</si>
  <si>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</si>
  <si>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</si>
  <si>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</si>
  <si>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</si>
  <si>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</si>
  <si>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</si>
  <si>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</si>
  <si>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</si>
  <si>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</si>
  <si>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</si>
  <si>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Considerou 0,16  mudei para 0,08</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</si>
  <si>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</si>
  <si>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</si>
  <si>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</si>
  <si>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</si>
  <si>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</si>
  <si>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</si>
  <si>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</si>
  <si>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</si>
  <si>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</si>
  <si>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</si>
  <si>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</si>
  <si>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</si>
  <si>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</si>
  <si>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</si>
  <si>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</si>
  <si>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</si>
  <si>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</si>
  <si>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</si>
  <si>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</si>
  <si>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</si>
  <si>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</si>
  <si>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</si>
  <si>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</si>
  <si>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</si>
  <si>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</si>
  <si>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</si>
  <si>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</si>
  <si>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</si>
  <si>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</si>
  <si>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</si>
  <si>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</si>
  <si>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</si>
  <si>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</si>
  <si>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</si>
  <si>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</si>
  <si>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</si>
  <si>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</si>
  <si>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</si>
  <si>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</si>
  <si>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</si>
  <si>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</si>
  <si>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</si>
  <si>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</si>
  <si>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</si>
  <si>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</si>
  <si>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</si>
  <si>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</si>
  <si>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</si>
  <si>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</si>
  <si>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</si>
  <si>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</si>
  <si>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</si>
  <si>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</si>
  <si>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</si>
  <si>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</si>
  <si>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</si>
  <si>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</si>
  <si>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</si>
  <si>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</si>
  <si>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</si>
  <si>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</si>
  <si>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</si>
  <si>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</si>
  <si>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</si>
  <si>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</si>
  <si>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</si>
  <si>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</si>
  <si>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</si>
  <si>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</si>
  <si>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</si>
  <si>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</si>
  <si>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</si>
  <si>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</si>
  <si>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</si>
  <si>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</si>
  <si>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</si>
  <si>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</si>
  <si>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</si>
  <si>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</si>
  <si>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</si>
  <si>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</si>
  <si>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</si>
  <si>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</si>
  <si>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</si>
  <si>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</si>
  <si>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</si>
  <si>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</si>
  <si>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</si>
  <si>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</si>
  <si>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</si>
  <si>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</si>
  <si>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</si>
  <si>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</si>
  <si>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</si>
  <si>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</si>
  <si>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</si>
  <si>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</si>
  <si>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Lançamento de Peso</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</si>
  <si>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</si>
  <si>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</si>
  <si>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</si>
  <si>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</si>
  <si>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</si>
  <si>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</si>
  <si>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</si>
  <si>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</si>
  <si>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</si>
  <si>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</si>
  <si>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</si>
  <si>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</si>
  <si>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</si>
  <si>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</si>
  <si>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</si>
  <si>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</si>
  <si>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</si>
  <si>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</si>
  <si>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</si>
  <si>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</si>
  <si>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</si>
  <si>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</si>
  <si>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</si>
  <si>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</si>
  <si>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</si>
  <si>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</si>
  <si>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</si>
  <si>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</si>
  <si>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</si>
  <si>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</si>
  <si>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</si>
  <si>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</si>
  <si>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</si>
  <si>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</si>
  <si>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</si>
  <si>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</si>
  <si>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</si>
  <si>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</si>
  <si>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</si>
  <si>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</si>
  <si>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</si>
  <si>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</si>
  <si>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</si>
  <si>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</si>
  <si>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</si>
  <si>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</si>
  <si>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</si>
  <si>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</si>
  <si>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</si>
  <si>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</si>
  <si>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</si>
  <si>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</si>
  <si>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</si>
  <si>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</si>
  <si>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</si>
  <si>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</si>
  <si>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</si>
  <si>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</si>
  <si>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</si>
  <si>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</si>
  <si>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</si>
  <si>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</si>
  <si>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</si>
  <si>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</si>
  <si>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</si>
  <si>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</si>
  <si>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</si>
  <si>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</si>
  <si>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</si>
  <si>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</si>
  <si>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</si>
  <si>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</si>
  <si>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</si>
  <si>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</si>
  <si>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</si>
  <si>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</si>
  <si>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</si>
  <si>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</si>
  <si>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</si>
  <si>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</si>
  <si>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</si>
  <si>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</si>
  <si>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</si>
  <si>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</si>
  <si>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</si>
  <si>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</si>
  <si>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</si>
  <si>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</si>
  <si>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</si>
  <si>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</si>
  <si>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</si>
  <si>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</si>
  <si>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</si>
  <si>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</si>
  <si>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</si>
  <si>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</si>
  <si>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</si>
  <si>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</si>
  <si>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</si>
  <si>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</si>
  <si>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</si>
  <si>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</si>
  <si>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</si>
  <si>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</si>
  <si>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</si>
  <si>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</si>
  <si>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</si>
  <si>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</si>
  <si>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</si>
  <si>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</si>
  <si>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</si>
  <si>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</si>
  <si>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</si>
  <si>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</si>
  <si>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</si>
  <si>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</si>
  <si>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</si>
  <si>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</si>
  <si>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</si>
  <si>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</si>
  <si>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</si>
  <si>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</si>
  <si>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</si>
  <si>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</si>
  <si>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</si>
  <si>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</si>
  <si>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</si>
  <si>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</si>
  <si>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</si>
  <si>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</si>
  <si>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</si>
  <si>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300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</si>
  <si>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</si>
  <si>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</si>
  <si>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</si>
  <si>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</si>
  <si>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</si>
  <si>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</si>
  <si>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</si>
  <si>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</si>
  <si>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</si>
  <si>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</si>
  <si>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</si>
  <si>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</si>
  <si>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</si>
  <si>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</si>
  <si>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</si>
  <si>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</si>
  <si>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</si>
  <si>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</si>
  <si>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</si>
  <si>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</si>
  <si>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</si>
  <si>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</si>
  <si>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</si>
  <si>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</si>
  <si>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</si>
  <si>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</si>
  <si>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</si>
  <si>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</si>
  <si>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</si>
  <si>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</si>
  <si>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</si>
  <si>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</si>
  <si>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</si>
  <si>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</si>
  <si>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</si>
  <si>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</si>
  <si>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</si>
  <si>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</si>
  <si>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</si>
  <si>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</si>
  <si>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</si>
  <si>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</si>
  <si>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</si>
  <si>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</si>
  <si>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</si>
  <si>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</si>
  <si>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</si>
  <si>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</si>
  <si>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</si>
  <si>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</si>
  <si>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</si>
  <si>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</si>
  <si>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</si>
  <si>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</si>
  <si>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</si>
  <si>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</si>
  <si>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</si>
  <si>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</si>
  <si>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</si>
  <si>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</si>
  <si>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</si>
  <si>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</si>
  <si>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</si>
  <si>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</si>
  <si>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</si>
  <si>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</si>
  <si>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</si>
  <si>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</si>
  <si>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</si>
  <si>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</si>
  <si>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</si>
  <si>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</si>
  <si>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</si>
  <si>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</si>
  <si>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</si>
  <si>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</si>
  <si>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</si>
  <si>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</si>
  <si>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</si>
  <si>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</si>
  <si>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</si>
  <si>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</si>
  <si>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</si>
  <si>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</si>
  <si>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</si>
  <si>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</si>
  <si>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</si>
  <si>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</si>
  <si>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</si>
  <si>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</si>
  <si>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</si>
  <si>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</si>
  <si>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</si>
  <si>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</si>
  <si>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</si>
  <si>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</si>
  <si>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</si>
  <si>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</si>
  <si>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</si>
  <si>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</si>
  <si>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</si>
  <si>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</si>
  <si>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</si>
  <si>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</si>
  <si>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</si>
  <si>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</si>
  <si>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</si>
  <si>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</si>
  <si>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</si>
  <si>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</si>
  <si>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</si>
  <si>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</si>
  <si>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</si>
  <si>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</si>
  <si>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</si>
  <si>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</si>
  <si>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</si>
  <si>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</si>
  <si>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</si>
  <si>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</si>
  <si>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</si>
  <si>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</si>
  <si>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</si>
  <si>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</si>
  <si>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</si>
  <si>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</si>
  <si>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</si>
  <si>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</si>
  <si>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</si>
  <si>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</si>
  <si>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</si>
  <si>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</si>
  <si>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</si>
  <si>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</si>
  <si>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</si>
  <si>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</si>
  <si>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</si>
  <si>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</si>
  <si>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</si>
  <si>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</si>
  <si>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</si>
  <si>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</si>
  <si>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</si>
  <si>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</si>
  <si>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</si>
  <si>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</si>
  <si>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</si>
  <si>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</si>
  <si>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</si>
  <si>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</si>
  <si>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</si>
  <si>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</si>
  <si>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</si>
  <si>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</si>
  <si>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</si>
  <si>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</si>
  <si>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</si>
  <si>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</si>
  <si>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</si>
  <si>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</si>
  <si>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</si>
  <si>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</si>
  <si>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</si>
  <si>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</si>
  <si>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</si>
  <si>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</si>
  <si>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</si>
  <si>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</si>
  <si>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</si>
  <si>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</si>
  <si>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</si>
  <si>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</si>
  <si>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</si>
  <si>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</si>
  <si>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</si>
  <si>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</si>
  <si>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</si>
  <si>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</si>
  <si>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</si>
  <si>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</si>
  <si>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</si>
  <si>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</si>
  <si>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</si>
  <si>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</si>
  <si>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</si>
  <si>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</si>
  <si>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</si>
  <si>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</si>
  <si>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</si>
  <si>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</si>
  <si>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</si>
  <si>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</si>
  <si>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</si>
  <si>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</si>
  <si>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</si>
  <si>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</si>
  <si>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</si>
  <si>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</si>
  <si>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</si>
  <si>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</si>
  <si>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</si>
  <si>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</si>
  <si>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</si>
  <si>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</si>
  <si>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</si>
  <si>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</si>
  <si>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</si>
  <si>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</si>
  <si>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</si>
  <si>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</si>
  <si>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</si>
  <si>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</si>
  <si>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</si>
  <si>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</si>
  <si>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</si>
  <si>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</si>
  <si>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</si>
  <si>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</si>
  <si>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</si>
  <si>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</si>
  <si>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</si>
  <si>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</si>
  <si>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</si>
  <si>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</si>
  <si>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</si>
  <si>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</si>
  <si>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</si>
  <si>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</si>
  <si>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</si>
  <si>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</si>
  <si>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</si>
  <si>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</si>
  <si>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</si>
  <si>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</si>
  <si>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</si>
  <si>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</si>
  <si>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</si>
  <si>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</si>
  <si>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</si>
  <si>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</si>
  <si>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</si>
  <si>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</si>
  <si>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</si>
  <si>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</si>
  <si>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</si>
  <si>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</si>
  <si>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</si>
  <si>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</si>
  <si>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</si>
  <si>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</si>
  <si>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</si>
  <si>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</si>
  <si>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</si>
  <si>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</si>
  <si>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</si>
  <si>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</si>
  <si>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Guia externa Pista 02</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</si>
  <si>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</si>
  <si>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</si>
  <si>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</si>
  <si>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</si>
  <si>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</si>
  <si>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</si>
  <si>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</si>
  <si>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</si>
  <si>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</si>
  <si>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</si>
  <si>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</si>
  <si>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Guia lançamento de dardos  Pista 02</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</si>
  <si>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</si>
  <si>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</si>
  <si>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</si>
  <si>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</si>
  <si>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</si>
  <si>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</si>
  <si>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</si>
  <si>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</si>
  <si>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</si>
  <si>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Guia salto triplo Pista 02</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</si>
  <si>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</si>
  <si>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</si>
  <si>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</si>
  <si>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</si>
  <si>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</si>
  <si>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</si>
  <si>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</si>
  <si>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Guia salto em altura Pista 02</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</si>
  <si>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</si>
  <si>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</si>
  <si>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</si>
  <si>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</si>
  <si>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</si>
  <si>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</si>
  <si>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</si>
  <si>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Fosso (25x58)</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</si>
  <si>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</si>
  <si>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</si>
  <si>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</si>
  <si>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</si>
  <si>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</si>
  <si>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</si>
  <si>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</si>
  <si>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</si>
  <si>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</si>
  <si>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</si>
  <si>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</si>
  <si>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</si>
  <si>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</si>
  <si>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</si>
  <si>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</si>
  <si>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</si>
  <si>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</si>
  <si>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</si>
  <si>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</si>
  <si>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</si>
  <si>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</si>
  <si>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</si>
  <si>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</si>
  <si>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</si>
  <si>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</si>
  <si>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</si>
  <si>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</si>
  <si>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</si>
  <si>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</si>
  <si>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</si>
  <si>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</si>
  <si>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</si>
  <si>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</si>
  <si>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</si>
  <si>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</si>
  <si>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</si>
  <si>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</si>
  <si>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</si>
  <si>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</si>
  <si>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</si>
  <si>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</si>
  <si>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</si>
  <si>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</si>
  <si>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</si>
  <si>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</si>
  <si>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</si>
  <si>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</si>
  <si>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</si>
  <si>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</si>
  <si>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</si>
  <si>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</si>
  <si>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</si>
  <si>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</si>
  <si>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</si>
  <si>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</si>
  <si>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</si>
  <si>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</si>
  <si>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</si>
  <si>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</si>
  <si>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</si>
  <si>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</si>
  <si>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</si>
  <si>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</si>
  <si>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</si>
  <si>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</si>
  <si>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</si>
  <si>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</si>
  <si>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</si>
  <si>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</si>
  <si>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</si>
  <si>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</si>
  <si>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</si>
  <si>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</si>
  <si>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</si>
  <si>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</si>
  <si>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</si>
  <si>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</si>
  <si>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</si>
  <si>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</si>
  <si>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</si>
  <si>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</si>
  <si>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</si>
  <si>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</si>
  <si>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</si>
  <si>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</si>
  <si>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</si>
  <si>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</si>
  <si>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</si>
  <si>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</si>
  <si>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</si>
  <si>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</si>
  <si>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</si>
  <si>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</si>
  <si>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</si>
  <si>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</si>
  <si>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</si>
  <si>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</si>
  <si>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</si>
  <si>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</si>
  <si>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</si>
  <si>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</si>
  <si>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</si>
  <si>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</si>
  <si>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</si>
  <si>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</si>
  <si>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</si>
  <si>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</si>
  <si>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</si>
  <si>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</si>
  <si>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</si>
  <si>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</si>
  <si>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</si>
  <si>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</si>
  <si>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</si>
  <si>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</si>
  <si>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</si>
  <si>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</si>
  <si>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</si>
  <si>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</si>
  <si>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</si>
  <si>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</si>
  <si>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Guia em concreto armado, seção, conforme projeto</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</si>
  <si>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</si>
  <si>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</si>
  <si>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</si>
  <si>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</si>
  <si>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</si>
  <si>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</si>
  <si>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</si>
  <si>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</si>
  <si>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</si>
  <si>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</si>
  <si>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</si>
  <si>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</si>
  <si>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</si>
  <si>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</si>
  <si>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</si>
  <si>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</si>
  <si>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</si>
  <si>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</si>
  <si>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</si>
  <si>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</si>
  <si>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</si>
  <si>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</si>
  <si>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</si>
  <si>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</si>
  <si>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</si>
  <si>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</si>
  <si>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</si>
  <si>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</si>
  <si>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</si>
  <si>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</si>
  <si>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</si>
  <si>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</si>
  <si>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</si>
  <si>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</si>
  <si>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</si>
  <si>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</si>
  <si>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</si>
  <si>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</si>
  <si>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</si>
  <si>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</si>
  <si>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</si>
  <si>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</si>
  <si>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</si>
  <si>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</si>
  <si>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</si>
  <si>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</si>
  <si>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</si>
  <si>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</si>
  <si>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</si>
  <si>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</si>
  <si>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</si>
  <si>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</si>
  <si>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</si>
  <si>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</si>
  <si>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</si>
  <si>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</si>
  <si>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</si>
  <si>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</si>
  <si>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</si>
  <si>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</si>
  <si>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</si>
  <si>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</si>
  <si>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</si>
  <si>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</si>
  <si>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</si>
  <si>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</si>
  <si>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</si>
  <si>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</si>
  <si>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</si>
  <si>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</si>
  <si>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</si>
  <si>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</si>
  <si>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</si>
  <si>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</si>
  <si>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</si>
  <si>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</si>
  <si>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</si>
  <si>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</si>
  <si>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</si>
  <si>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</si>
  <si>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</si>
  <si>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</si>
  <si>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</si>
  <si>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</si>
  <si>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PCI.817.01 - CUSTO DE COMPOSIÇÕES - SINTÉTICO                                               DATA DE EMISSÃO: 19/07/2018 23:12:01            DATA DE RT: 19/07/2018</t>
  </si>
  <si>
    <t>CIMENTO IMPERMEABILIZANTE DE PEGA ULTRARRAPIDA PARA TAMPONAMENTOS</t>
  </si>
  <si>
    <t>CIMENTO PORTLAND COMPOSTO CP II-32 (SACO DE 50 KG)</t>
  </si>
  <si>
    <t xml:space="preserve">50KG  </t>
  </si>
  <si>
    <t>CIMENTO PORTLAND DE ALTO FORNO (AF) CP III-32</t>
  </si>
  <si>
    <t>ENCARGOS SOCIAIS DESONERADOS: 85,16%(HORA)   49,49%(MÊS)</t>
  </si>
  <si>
    <t>CIMENTO PORTLAND ESTRUTURAL BRANCO CPB-32</t>
  </si>
  <si>
    <t>ABRANGÊNCIA : NACIONAL                                              LOCALIDADE  : BRASILIA                                                                                                            DATA DE PREÇO   : 06/2018 REFERÊNCIA COLETA : MEDIANO</t>
  </si>
  <si>
    <t>CIMENTO PORTLAND POZOLANICO CP IV- 32</t>
  </si>
  <si>
    <t>CIMENTO PORTLAND POZOLANICO CP IV-32</t>
  </si>
  <si>
    <t>CINTA CIRCULAR EM ACO GALVANIZADO DE 150 MM DE DIAMETRO PARA FIXACAO DE CAIXA MEDICAO, INCLUI PARAFUSOS E PORCAS</t>
  </si>
  <si>
    <t>DESCRICAO DA CLASSE</t>
  </si>
  <si>
    <t>CINTA CIRCULAR EM ACO GALVANIZADO DE 210 MM DE DIAMETRO PARA INSTALACAO DE TRANSFORMADOR EM POSTE DE CONCRETO</t>
  </si>
  <si>
    <t>CINTURAO DE SEGURANCA TIPO PARAQUEDISTA, FIVELA EM ACO, AJUSTE NO SUSPENSARIO, CINTURA E PERNAS</t>
  </si>
  <si>
    <t>SIGLA DA CLASSE</t>
  </si>
  <si>
    <t>DESCRICAO DO TIPO 1</t>
  </si>
  <si>
    <t>SIGLA DO TIPO 1</t>
  </si>
  <si>
    <t>CODIGO DO AGRUPADOR</t>
  </si>
  <si>
    <t>COBRE ELETROLITICO EM BARRA OU CHAPA</t>
  </si>
  <si>
    <t>DESCRICAO DO AGRUPADOR</t>
  </si>
  <si>
    <t>CODIGO  DA COMPOSICAO</t>
  </si>
  <si>
    <t>DESCRICAO DA COMPOSICAO</t>
  </si>
  <si>
    <t>ORIGEM DE PREÇO</t>
  </si>
  <si>
    <t>COLA A BASE DE RESINA SINTETICA PARA CHAPA DE LAMINADO MELAMINICO</t>
  </si>
  <si>
    <t>VINCULO</t>
  </si>
  <si>
    <t>COLA BRANCA BASE PVA</t>
  </si>
  <si>
    <t>COLAR DE TOMADA EM POLIPROPILENO, PP, COM PARAFUSOS, PARA PEAD, 63 X 1/2" - LIGACAO PREDIAL DE AGUA</t>
  </si>
  <si>
    <t>ASSENTAMENTO DE TUBOS E PECAS</t>
  </si>
  <si>
    <t>ASTU</t>
  </si>
  <si>
    <t>FORNEC E/OU ASSENT DE TUBO DE FERRO FUNDIDO JUNTA ELASTICA</t>
  </si>
  <si>
    <t>COLAR DE TOMADA EM POLIPROPILENO, PP, COM PARAFUSOS, PARA PEAD, 63 X 3/4" - LIGACAO PREDIAL DE AGUA</t>
  </si>
  <si>
    <t>0045</t>
  </si>
  <si>
    <t>COLAR TOMADA PVC, COM TRAVAS, SAIDA COM ROSCA, DE 110 MM X 1/2" OU 110 MM X 3/4", PARA LIGACAO PREDIAL DE AGUA</t>
  </si>
  <si>
    <t>Salto triplo Pista 02</t>
  </si>
  <si>
    <t>ASSENTAMENTO DE TUBO DE FERRO FUNDIDO PARA REDE DE ÁGUA, DN 80 MM, JUNTA ELÁSTICA, INSTALADO EM LOCAL COM NÍVEL ALTO DE INTERFERÊNCIAS (NÃO INCLUI FORNECIMENTO). AF_11/2017</t>
  </si>
  <si>
    <t>COLAR TOMADA PVC, COM TRAVAS, SAIDA COM ROSCA, DE 60 MM X 1/2" OU 60 MM X 3/4", PARA LIGACAO PREDIAL DE AGUA</t>
  </si>
  <si>
    <t>ATRIBUÍDO SÃO PAULO</t>
  </si>
  <si>
    <t>CAIXA REFERENCIAL</t>
  </si>
  <si>
    <t>COLAR TOMADA PVC, COM TRAVAS, SAIDA COM ROSCA, DE 85 MM X 1/2" OU 85 MM X 3/4", PARA LIGACAO PREDIAL DE AGUA</t>
  </si>
  <si>
    <t>COLAR TOMADA PVC, COM TRAVAS, SAIDA ROSCAVEL COM BUCHA DE LATAO, DE 110 MM X 1/2" OU 110 MM X 3/4", PARA LIGACAO PREDIAL DE AGUA</t>
  </si>
  <si>
    <t>ASSENTAMENTO DE TUBO DE FERRO FUNDIDO PARA REDE DE ÁGUA, DN 100 MM, JUNTA ELÁSTICA, INSTALADO EM LOCAL COM NÍVEL ALTO DE INTERFERÊNCIAS (NÃO INCLUI FORNECIMENTO). AF_11/2017</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</si>
  <si>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</si>
  <si>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</si>
  <si>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</si>
  <si>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ASSENTAMENTO DE TUBO DE FERRO FUNDIDO PARA REDE DE ÁGUA, DN 150 MM, JUNTA ELÁSTICA, INSTALADO EM LOCAL COM NÍVEL ALTO DE INTERFERÊNCIAS (NÃO INCLUI FORNECIMENTO). AF_11/2017</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</si>
  <si>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</si>
  <si>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</si>
  <si>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ASSENTAMENTO DE TUBO DE FERRO FUNDIDO PARA REDE DE ÁGUA, DN 200 MM, JUNTA ELÁSTICA, INSTALADO EM LOCAL COM NÍVEL ALTO DE INTERFERÊNCIAS (NÃO INCLUI FORNECIMENTO). AF_11/2017</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</si>
  <si>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</si>
  <si>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</si>
  <si>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</si>
  <si>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ASSENTAMENTO DE TUBO DE FERRO FUNDIDO PARA REDE DE ÁGUA, DN 250 MM, JUNTA ELÁSTICA, INSTALADO EM LOCAL COM NÍVEL ALTO DE INTERFERÊNCIAS (NÃO INCLUI FORNECIMENTO). AF_11/2017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</si>
  <si>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</si>
  <si>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</si>
  <si>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ASSENTAMENTO DE TUBO DE FERRO FUNDIDO PARA REDE DE ÁGUA, DN 300 MM, JUNTA ELÁSTICA, INSTALADO EM LOCAL COM NÍVEL ALTO DE INTERFERÊNCIAS (NÃO INCLUI FORNECIMENTO). AF_11/2017</t>
  </si>
  <si>
    <t>COMPRESSOR DE AR ESTACIONARIO, VAZAO 620 PCM, PRESSAO EFETIVA DE TRABALHO 109 PSI, MOTOR ELETRICO, POTENCIA 127 CV</t>
  </si>
  <si>
    <t>COMPRESSOR DE AR REBOCAVEL VAZAO 400 PCM, PRESSAO EFETIVA DE TRABALHO 102 PSI, MOTOR DIESEL, POTENCIA 110 CV</t>
  </si>
  <si>
    <t>ASSENTAMENTO DE TUBO DE FERRO FUNDIDO PARA REDE DE ÁGUA, DN 350 MM, JUNTA ELÁSTICA, INSTALADO EM LOCAL COM NÍVEL ALTO DE INTERFERÊNCIAS (NÃO INCLUI FORNECIMENTO). AF_11/2017</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</si>
  <si>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</si>
  <si>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</si>
  <si>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</si>
  <si>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ASSENTAMENTO DE TUBO DE FERRO FUNDIDO PARA REDE DE ÁGUA, DN 400 MM, JUNTA ELÁSTICA, INSTALADO EM LOCAL COM NÍVEL ALTO DE INTERFERÊNCIAS (NÃO INCLUI FORNECIMENTO). AF_11/2017</t>
  </si>
  <si>
    <t>COMPRESSOR DE AR REBOCAVEL, VAZAO 152 PCM, PRESSAO EFETIVA DE TRABALHO 102 PSI, MOTOR DIESEL, POTENCIA 31,5 KW</t>
  </si>
  <si>
    <t>COMPRESSOR DE AR REBOCAVEL, VAZAO 189 PCM, PRESSAO EFETIVA DE TRABALHO 102 PSI, MOTOR DIESEL, POTENCIA 63 CV</t>
  </si>
  <si>
    <t>ASSENTAMENTO DE TUBO DE FERRO FUNDIDO PARA REDE DE ÁGUA, DN 450 MM, JUNTA ELÁSTICA, INSTALADO EM LOCAL COM NÍVEL ALTO DE INTERFERÊNCIAS (NÃO INCLUI FORNECIMENTO). AF_11/2017</t>
  </si>
  <si>
    <t>COMPRESSOR DE AR REBOCAVEL, VAZAO 250 PCM, PRESSAO EFETIVA DE TRABALHO 102 PSI, MOTOR DIESEL, POTENCIA 81 CV</t>
  </si>
  <si>
    <t>COMPRESSOR DE AR, VAZAO DE 10 PCM, RESERVATORIO 100 L, PRESSAO DE TRABALHO ENTRE 6,9 E 9,7 BAR,  POTENCIA 2 HP, TENSAO 110/220 V (COLETADO CAIXA)</t>
  </si>
  <si>
    <t>ASSENTAMENTO DE TUBO DE FERRO FUNDIDO PARA REDE DE ÁGUA, DN 500 MM, JUNTA ELÁSTICA, INSTALADO EM LOCAL COM NÍVEL ALTO DE INTERFERÊNCIAS (NÃO INCLUI FORNECIMENTO). AF_11/2017</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</si>
  <si>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</si>
  <si>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</si>
  <si>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</si>
  <si>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ASSENTAMENTO DE TUBO DE FERRO FUNDIDO PARA REDE DE ÁGUA, DN 600 MM, JUNTA ELÁSTICA, INSTALADO EM LOCAL COM NÍVEL ALTO DE INTERFERÊNCIAS (NÃO INCLUI FORNECIMENTO). AF_11/2017</t>
  </si>
  <si>
    <t>CONCRETO AUTOADENSAVEL (CAA) CLASSE DE RESISTENCIA C20, ESPALHAMENTO SF2, INCLUI SERVICO DE BOMBEAMENTO (NBR 15823)</t>
  </si>
  <si>
    <t>CONCRETO AUTOADENSAVEL (CAA) CLASSE DE RESISTENCIA C25, ESPALHAMENTO SF2, INCLUI SERVICO DE BOMBEAMENTO (NBR 15823)</t>
  </si>
  <si>
    <t>ASSENTAMENTO DE TUBO DE FERRO FUNDIDO PARA REDE DE ÁGUA, DN 700 MM, JUNTA ELÁSTICA, INSTALADO EM LOCAL COM NÍVEL ALTO DE INTERFERÊNCIAS (NÃO INCLUI FORNECIMENTO). AF_11/2017</t>
  </si>
  <si>
    <t>CONCRETO AUTOADENSAVEL (CAA) CLASSE DE RESISTENCIA C30, ESPALHAMENTO SF2, INCLUI SERVICO DE BOMBEAMENTO (NBR 15823)</t>
  </si>
  <si>
    <t>CONCRETO BETUMINOSO USINADO A QUENTE (CBUQ) PARA PAVIMENTACAO ASFALTICA, PADRAO DNIT, FAIXA C, COM CAP 30/45 - AQUISICAO POSTO USINA</t>
  </si>
  <si>
    <t>ASSENTAMENTO DE TUBO DE FERRO FUNDIDO PARA REDE DE ÁGUA, DN 800 MM, JUNTA ELÁSTICA, INSTALADO EM LOCAL COM NÍVEL ALTO DE INTERFERÊNCIAS (NÃO INCLUI FORNECIMENTO). AF_11/2017</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</si>
  <si>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</si>
  <si>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</si>
  <si>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ASSENTAMENTO DE TUBO DE FERRO FUNDIDO PARA REDE DE ÁGUA, DN 900 MM, JUNTA ELÁSTICA, INSTALADO EM LOCAL COM NÍVEL ALTO DE INTERFERÊNCIAS (NÃO INCLUI FORNECIMENTO). AF_11/2017</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</si>
  <si>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</si>
  <si>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</si>
  <si>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</si>
  <si>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ASSENTAMENTO DE TUBO DE FERRO FUNDIDO PARA REDE DE ÁGUA, DN 1000 MM, JUNTA ELÁSTICA, INSTALADO EM LOCAL COM NÍVEL ALTO DE INTERFERÊNCIAS (NÃO INCLUI FORNECIMENTO). AF_11/2017</t>
  </si>
  <si>
    <t>CONCRETO USINADO BOMBEAVEL, CLASSE DE RESISTENCIA C20, COM BRITA 0 E 1, SLUMP = 190 +/- 20 MM, INCLUI SERVICO DE BOMBEAMENTO (NBR 8953)</t>
  </si>
  <si>
    <t>CONCRETO USINADO BOMBEAVEL, CLASSE DE RESISTENCIA C20, COM BRITA 0, SLUMP = 220 +/- 20 MM, INCLUI SERVICO DE BOMBEAMENTO (NBR 8953)</t>
  </si>
  <si>
    <t>ASSENTAMENTO DE TUBO DE FERRO FUNDIDO PARA REDE DE ÁGUA, DN 1200 MM, JUNTA ELÁSTICA, INSTALADO EM LOCAL COM NÍVEL ALTO DE INTERFERÊNCIAS (NÃO INCLUI FORNECIMENTO). AF_11/2017</t>
  </si>
  <si>
    <t>CONCRETO USINADO BOMBEAVEL, CLASSE DE RESISTENCIA C25, COM BRITA 0 E 1, SLUMP = 100 +/- 20 MM, EXCLUI SERVICO DE BOMBEAMENTO (NBR 8953)</t>
  </si>
  <si>
    <t>CONCRETO USINADO BOMBEAVEL, CLASSE DE RESISTENCIA C25, COM BRITA 0 E 1, SLUMP = 130 +/- 20 MM, EXCLUI SERVICO DE BOMBEAMENTO (NBR 8953)</t>
  </si>
  <si>
    <t>ASSENTAMENTO DE TUBO DE FERRO FUNDIDO PARA REDE DE ÁGUA, DN 80 MM, JUNTA ELÁSTICA, INSTALADO EM LOCAL COM NÍVEL BAIXO DE INTERFERÊNCIAS (NÃO INCLUI FORNECIMENTO). AF_11/2017</t>
  </si>
  <si>
    <t>CONCRETO USINADO BOMBEAVEL, CLASSE DE RESISTENCIA C25, COM BRITA 0 E 1, SLUMP = 190 +/- 20 MM, EXCLUI SERVICO DE BOMBEAMENTO (NBR 8953)</t>
  </si>
  <si>
    <t>CONCRETO USINADO BOMBEAVEL, CLASSE DE RESISTENCIA C30, COM BRITA 0 E 1, SLUMP = 100 +/- 20 MM, EXCLUI SERVICO DE BOMBEAMENTO (NBR 8953)</t>
  </si>
  <si>
    <t>ASSENTAMENTO DE TUBO DE FERRO FUNDIDO PARA REDE DE ÁGUA, DN 100 MM, JUNTA ELÁSTICA, INSTALADO EM LOCAL COM NÍVEL BAIXO DE INTERFERÊNCIAS (NÃO INCLUI FORNECIMENTO). AF_11/2017</t>
  </si>
  <si>
    <t>CONCRETO USINADO BOMBEAVEL, CLASSE DE RESISTENCIA C30, COM BRITA 0 E 1, SLUMP = 130 +/- 20 MM, EXCLUI SERVICO DE BOMBEAMENTO (NBR 8953)</t>
  </si>
  <si>
    <t>CONCRETO USINADO BOMBEAVEL, CLASSE DE RESISTENCIA C30, COM BRITA 0 E 1, SLUMP = 190 +/- 20 MM, EXCLUI SERVICO DE BOMBEAMENTO (NBR 8953)</t>
  </si>
  <si>
    <t>ASSENTAMENTO DE TUBO DE FERRO FUNDIDO PARA REDE DE ÁGUA, DN 150 MM, JUNTA ELÁSTICA, INSTALADO EM LOCAL COM NÍVEL BAIXO DE INTERFERÊNCIAS (NÃO INCLUI FORNECIMENTO). AF_11/2017</t>
  </si>
  <si>
    <t>CONCRETO USINADO BOMBEAVEL, CLASSE DE RESISTENCIA C35, COM BRITA 0 E 1, SLUMP = 100 +/- 20 MM, EXCLUI SERVICO DE BOMBEAMENTO (NBR 8953)</t>
  </si>
  <si>
    <t>CONCRETO USINADO BOMBEAVEL, CLASSE DE RESISTENCIA C35, COM BRITA 0 E 1, SLUMP = 100 +/- 20 MM, INCLUI SERVICO DE BOMBEAMENTO (NBR 8953)</t>
  </si>
  <si>
    <t>ASSENTAMENTO DE TUBO DE FERRO FUNDIDO PARA REDE DE ÁGUA, DN 200 MM, JUNTA ELÁSTICA, INSTALADO EM LOCAL COM NÍVEL BAIXO DE INTERFERÊNCIAS (NÃO INCLUI FORNECIMENTO). AF_11/2017</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</si>
  <si>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</si>
  <si>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</si>
  <si>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</si>
  <si>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ASSENTAMENTO DE TUBO DE FERRO FUNDIDO PARA REDE DE ÁGUA, DN 250 MM, JUNTA ELÁSTICA, INSTALADO EM LOCAL COM NÍVEL BAIXO DE INTERFERÊNCIAS (NÃO INCLUI FORNECIMENTO). AF_11/2017</t>
  </si>
  <si>
    <t>CONCRETO USINADO BOMBEAVEL, CLASSE DE RESISTENCIA C50, COM BRITA 0 E 1, SLUMP = 100 +/- 20 MM, INCLUI SERVICO DE BOMBEAMENTO (NBR 8953)</t>
  </si>
  <si>
    <t>CONCRETO USINADO BOMBEAVEL, CLASSE DE RESISTENCIA C60, COM BRITA 0 E 1, SLUMP = 100 +/- 20 MM, INCLUI SERVICO DE BOMBEAMENTO (NBR 8953)</t>
  </si>
  <si>
    <t>ASSENTAMENTO DE TUBO DE FERRO FUNDIDO PARA REDE DE ÁGUA, DN 300 MM, JUNTA ELÁSTICA, INSTALADO EM LOCAL COM NÍVEL BAIXO DE INTERFERÊNCIAS (NÃO INCLUI FORNECIMENTO). AF_11/2017</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</si>
  <si>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</si>
  <si>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</si>
  <si>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</si>
  <si>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ASSENTAMENTO DE TUBO DE FERRO FUNDIDO PARA REDE DE ÁGUA, DN 350 MM, JUNTA ELÁSTICA, INSTALADO EM LOCAL COM NÍVEL BAIXO DE INTERFERÊNCIAS (NÃO INCLUI FORNECIMENTO). AF_11/2017</t>
  </si>
  <si>
    <t>CONDULETE DE ALUMINIO TIPO B, PARA ELETRODUTO ROSCAVEL DE 1/2", COM TAMPA CEGA</t>
  </si>
  <si>
    <t>CONDULETE DE ALUMINIO TIPO B, PARA ELETRODUTO ROSCAVEL DE 1", COM TAMPA CEGA</t>
  </si>
  <si>
    <t>ASSENTAMENTO DE TUBO DE FERRO FUNDIDO PARA REDE DE ÁGUA, DN 400 MM, JUNTA ELÁSTICA, INSTALADO EM LOCAL COM NÍVEL BAIXO DE INTERFERÊNCIAS (NÃO INCLUI FORNECIMENTO). AF_11/2017</t>
  </si>
  <si>
    <t>CONDULETE DE ALUMINIO TIPO B, PARA ELETRODUTO ROSCAVEL DE 3/4", COM TAMPA CEGA</t>
  </si>
  <si>
    <t>CONDULETE DE ALUMINIO TIPO C, PARA ELETRODUTO ROSCAVEL DE 1/2", COM TAMPA CEGA</t>
  </si>
  <si>
    <t>CONDULETE DE ALUMINIO TIPO C, PARA ELETRODUTO ROSCAVEL DE 1", COM TAMPA CEGA</t>
  </si>
  <si>
    <t>ASSENTAMENTO DE TUBO DE FERRO FUNDIDO PARA REDE DE ÁGUA, DN 450 MM, JUNTA ELÁSTICA, INSTALADO EM LOCAL COM NÍVEL BAIXO DE INTERFERÊNCIAS (NÃO INCLUI FORNECIMENTO). AF_11/2017</t>
  </si>
  <si>
    <t>CONDULETE DE ALUMINIO TIPO C, PARA ELETRODUTO ROSCAVEL DE 3/4", COM TAMPA CEGA</t>
  </si>
  <si>
    <t>CONDULETE DE ALUMINIO TIPO C, PARA ELETRODUTO ROSCAVEL DE 4", COM TAMPA CEGA</t>
  </si>
  <si>
    <t>ASSENTAMENTO DE TUBO DE FERRO FUNDIDO PARA REDE DE ÁGUA, DN 500 MM, JUNTA ELÁSTICA, INSTALADO EM LOCAL COM NÍVEL BAIXO DE INTERFERÊNCIAS (NÃO INCLUI FORNECIMENTO). AF_11/2017</t>
  </si>
  <si>
    <t>CONDULETE DE ALUMINIO TIPO E, PARA ELETRODUTO ROSCAVEL DE 1  1/4", COM TAMPA CEGA</t>
  </si>
  <si>
    <t>CONDULETE DE ALUMINIO TIPO E, PARA ELETRODUTO ROSCAVEL DE 1 1/2", COM TAMPA CEGA</t>
  </si>
  <si>
    <t>CONDULETE DE ALUMINIO TIPO E, PARA ELETRODUTO ROSCAVEL DE 1/2", COM TAMPA CEGA</t>
  </si>
  <si>
    <t>ASSENTAMENTO DE TUBO DE FERRO FUNDIDO PARA REDE DE ÁGUA, DN 600 MM, JUNTA ELÁSTICA, INSTALADO EM LOCAL COM NÍVEL BAIXO DE INTERFERÊNCIAS (NÃO INCLUI FORNECIMENTO). AF_11/2017</t>
  </si>
  <si>
    <t>CONDULETE DE ALUMINIO TIPO E, PARA ELETRODUTO ROSCAVEL DE 1", COM TAMPA CEGA</t>
  </si>
  <si>
    <t>CONDULETE DE ALUMINIO TIPO E, PARA ELETRODUTO ROSCAVEL DE 2", COM TAMPA CEGA</t>
  </si>
  <si>
    <t>ASSENTAMENTO DE TUBO DE FERRO FUNDIDO PARA REDE DE ÁGUA, DN 700 MM, JUNTA ELÁSTICA, INSTALADO EM LOCAL COM NÍVEL BAIXO DE INTERFERÊNCIAS (NÃO INCLUI FORNECIMENTO). AF_11/2017</t>
  </si>
  <si>
    <t>CONDULETE DE ALUMINIO TIPO E, PARA ELETRODUTO ROSCAVEL DE 3/4", COM TAMPA CEGA</t>
  </si>
  <si>
    <t>CONDULETE DE ALUMINIO TIPO E, PARA ELETRODUTO ROSCAVEL DE 3", COM TAMPA CEGA</t>
  </si>
  <si>
    <t>ASSENTAMENTO DE TUBO DE FERRO FUNDIDO PARA REDE DE ÁGUA, DN 800 MM, JUNTA ELÁSTICA, INSTALADO EM LOCAL COM NÍVEL BAIXO DE INTERFERÊNCIAS (NÃO INCLUI FORNECIMENTO). AF_11/2017</t>
  </si>
  <si>
    <t>CONDULETE DE ALUMINIO TIPO E, PARA ELETRODUTO ROSCAVEL DE 4", COM TAMPA CEGA</t>
  </si>
  <si>
    <t>CONDULETE DE ALUMINIO TIPO LR, PARA ELETRODUTO ROSCAVEL DE 1 1/2", COM TAMPA CEGA</t>
  </si>
  <si>
    <t>CONDULETE DE ALUMINIO TIPO LR, PARA ELETRODUTO ROSCAVEL DE 1 1/4", COM TAMPA CEGA</t>
  </si>
  <si>
    <t>ASSENTAMENTO DE TUBO DE FERRO FUNDIDO PARA REDE DE ÁGUA, DN 900 MM, JUNTA ELÁSTICA, INSTALADO EM LOCAL COM NÍVEL BAIXO DE INTERFERÊNCIAS (NÃO INCLUI FORNECIMENTO). AF_11/2017</t>
  </si>
  <si>
    <t>CONDULETE DE ALUMINIO TIPO LR, PARA ELETRODUTO ROSCAVEL DE 1/2", COM TAMPA CEGA</t>
  </si>
  <si>
    <t>CONDULETE DE ALUMINIO TIPO LR, PARA ELETRODUTO ROSCAVEL DE 1", COM TAMPA CEGA</t>
  </si>
  <si>
    <t>ASSENTAMENTO DE TUBO DE FERRO FUNDIDO PARA REDE DE ÁGUA, DN 1000 MM, JUNTA ELÁSTICA, INSTALADO EM LOCAL COM NÍVEL BAIXO DE INTERFERÊNCIAS (NÃO INCLUI FORNECIMENTO). AF_11/2017</t>
  </si>
  <si>
    <t>CONDULETE DE ALUMINIO TIPO LR, PARA ELETRODUTO ROSCAVEL DE 2", COM TAMPA CEGA</t>
  </si>
  <si>
    <t>CONDULETE DE ALUMINIO TIPO LR, PARA ELETRODUTO ROSCAVEL DE 3/4", COM TAMPA CEGA</t>
  </si>
  <si>
    <t>ASSENTAMENTO DE TUBO DE FERRO FUNDIDO PARA REDE DE ÁGUA, DN 1200 MM, JUNTA ELÁSTICA, INSTALADO EM LOCAL COM NÍVEL BAIXO DE INTERFERÊNCIAS (NÃO INCLUI FORNECIMENTO). AF_11/2017</t>
  </si>
  <si>
    <t>CONDULETE DE ALUMINIO TIPO LR, PARA ELETRODUTO ROSCAVEL DE 3", COM TAMPA CEGA</t>
  </si>
  <si>
    <t>FORNEC E/OU ASSENT DE TUBO DE ACO COM JUNTA SOLDADA</t>
  </si>
  <si>
    <t>CONDULETE DE ALUMINIO TIPO LR, PARA ELETRODUTO ROSCAVEL DE 4", COM TAMPA CEGA</t>
  </si>
  <si>
    <t>0046</t>
  </si>
  <si>
    <t>CONDULETE DE ALUMINIO TIPO T, PARA ELETRODUTO ROSCAVEL DE 1 1/2", COM TAMPA CEGA</t>
  </si>
  <si>
    <t>ASSENTAMENTO DE TUBO DE AÇO CARBONO PARA REDE DE ÁGUA, DN 600 MM (24), JUNTA SOLDADA, INSTALADO EM LOCAL COM NÍVEL ALTO DE INTERFERÊNCIAS (NÃO INCLUI FORNECIMENTO). AF_11/2017</t>
  </si>
  <si>
    <t>CONDULETE DE ALUMINIO TIPO T, PARA ELETRODUTO ROSCAVEL DE 1 1/4", COM TAMPA CEGA</t>
  </si>
  <si>
    <t>CONDULETE DE ALUMINIO TIPO T, PARA ELETRODUTO ROSCAVEL DE 1/2", COM TAMPA CEGA</t>
  </si>
  <si>
    <t>ASSENTAMENTO DE TUBO DE AÇO CARBONO PARA REDE DE ÁGUA, DN 700 MM (28), JUNTA SOLDADA, INSTALADO EM LOCAL COM NÍVEL ALTO DE INTERFERÊNCIAS (NÃO INCLUI FORNECIMENTO). AF_11/2017</t>
  </si>
  <si>
    <t>CONDULETE DE ALUMINIO TIPO T, PARA ELETRODUTO ROSCAVEL DE 1", COM TAMPA CEGA</t>
  </si>
  <si>
    <t>CONDULETE DE ALUMINIO TIPO T, PARA ELETRODUTO ROSCAVEL DE 2", COM TAMPA CEGA</t>
  </si>
  <si>
    <t>ASSENTAMENTO DE TUBO DE AÇO CARBONO PARA REDE DE ÁGUA, DN 800 MM (32), JUNTA SOLDADA, INSTALADO EM LOCAL COM NÍVEL ALTO DE INTERFERÊNCIAS (NÃO INCLUI FORNECIMENTO). AF_11/2017</t>
  </si>
  <si>
    <t>CONDULETE DE ALUMINIO TIPO T, PARA ELETRODUTO ROSCAVEL DE 3/4", COM TAMPA CEGA</t>
  </si>
  <si>
    <t>CONDULETE DE ALUMINIO TIPO T, PARA ELETRODUTO ROSCAVEL DE 3", COM TAMPA CEGA</t>
  </si>
  <si>
    <t>CONDULETE DE ALUMINIO TIPO T, PARA ELETRODUTO ROSCAVEL DE 4", COM TAMPA CEGA</t>
  </si>
  <si>
    <t>ASSENTAMENTO DE TUBO DE AÇO CARBONO PARA REDE DE ÁGUA, DN 900 MM (36), JUNTA SOLDADA, INSTALADO EM LOCAL COM NÍVEL ALTO DE INTERFERÊNCIAS (NÃO INCLUI FORNECIMENTO). AF_11/2017</t>
  </si>
  <si>
    <t>CONDULETE DE ALUMINIO TIPO TB, PARA ELETRODUTO ROSCAVEL DE 3", COM TAMPA CEGA</t>
  </si>
  <si>
    <t>ASSENTAMENTO DE TUBO DE AÇO CARBONO PARA REDE DE ÁGUA, DN 1000 MM (40) OU DN 1100 MM (44), JUNTA SOLDADA, INSTALADO EM LOCAL COM NÍVEL ALTO DE INTERFERÊNCIAS (NÃO INCLUI FORNECIMENTO). AF_11/2017</t>
  </si>
  <si>
    <t>CONDULETE DE ALUMINIO TIPO X, PARA ELETRODUTO ROSCAVEL DE 1 1/2", COM TAMPA CEGA</t>
  </si>
  <si>
    <t>CONDULETE DE ALUMINIO TIPO X, PARA ELETRODUTO ROSCAVEL DE 1 1/4", COM TAMPA CEGA</t>
  </si>
  <si>
    <t>ASSENTAMENTO DE TUBO DE AÇO CARBONO PARA REDE DE ÁGUA, DN 1200 MM (48) OU DN 1300 MM (52), JUNTA SOLDADA, INSTALADO EM LOCAL COM NÍVEL ALTO DE INTERFERÊNCIAS (NÃO INCLUI FORNECIMENTO). AF_11/2017</t>
  </si>
  <si>
    <t>CONDULETE DE ALUMINIO TIPO X, PARA ELETRODUTO ROSCAVEL DE 1/2", COM TAMPA CEGA</t>
  </si>
  <si>
    <t>ASSENTAMENTO DE TUBO DE AÇO CARBONO PARA REDE DE ÁGUA, DN 1400 MM (56'') OU DN 1500 MM (60), JUNTA SOLDADA, INSTALADO EM LOCAL COM NÍVEL ALTO DE INTERFERÊNCIAS (NÃO INCLUI FORNECIMENTO). AF_11/2017</t>
  </si>
  <si>
    <t>CONDULETE DE ALUMINIO TIPO X, PARA ELETRODUTO ROSCAVEL DE 1", COM TAMPA CEGA</t>
  </si>
  <si>
    <t>CONDULETE DE ALUMINIO TIPO X, PARA ELETRODUTO ROSCAVEL DE 2", COM TAMPA CEGA</t>
  </si>
  <si>
    <t>CONDULETE DE ALUMINIO TIPO X, PARA ELETRODUTO ROSCAVEL DE 3/4", COM TAMPA CEGA</t>
  </si>
  <si>
    <t>ASSENTAMENTO DE TUBO DE AÇO CARBONO PARA REDE DE ÁGUA, DN 1600 MM (64) OU DN 1700 MM (68), JUNTA SOLDADA, INSTALADO EM LOCAL COM NÍVEL ALTO DE INTERFERÊNCIAS (NÃO INCLUI FORNECIMENTO). AF_11/2017</t>
  </si>
  <si>
    <t>CONDULETE DE ALUMINIO TIPO X, PARA ELETRODUTO ROSCAVEL DE 3", COM TAMPA CEGA</t>
  </si>
  <si>
    <t>CONDULETE DE ALUMINIO TIPO X, PARA ELETRODUTO ROSCAVEL DE 4", COM TAMPA CEGA</t>
  </si>
  <si>
    <t>ASSENTAMENTO DE TUBO DE AÇO CARBONO PARA REDE DE ÁGUA, DN 1800 MM (72) OU DN 1900 MM (76), JUNTA SOLDADA, INSTALADO EM LOCAL COM NÍVEL ALTO DE INTERFERÊNCIAS (NÃO INCLUI FORNECIMENTO). AF_11/2017</t>
  </si>
  <si>
    <t>CONDULETE EM PVC, TIPO "B", SEM TAMPA, DE 1/2" OU 3/4"</t>
  </si>
  <si>
    <t>CONDULETE EM PVC, TIPO "B", SEM TAMPA, DE 1"</t>
  </si>
  <si>
    <t>ASSENTAMENTO DE TUBO DE AÇO CARBONO PARA REDE DE ÁGUA, DN 2000 MM (80) OU DN 2100 MM (84), JUNTA SOLDADA, INSTALADO EM LOCAL COM NÍVEL ALTO DE INTERFERÊNCIAS (NÃO INCLUI FORNECIMENTO). AF_11/2017</t>
  </si>
  <si>
    <t>CONDULETE EM PVC, TIPO "C", SEM TAMPA, DE 1/2"</t>
  </si>
  <si>
    <t>CONDULETE EM PVC, TIPO "C", SEM TAMPA, DE 1"</t>
  </si>
  <si>
    <t>CONDULETE EM PVC, TIPO "C", SEM TAMPA, DE 3/4"</t>
  </si>
  <si>
    <t>ASSENTAMENTO DE TUBO DE AÇO CARBONO PARA REDE DE ÁGUA, DN 600 MM (24), JUNTA SOLDADA, INSTALADO EM LOCAL COM NÍVEL BAIXO DE INTERFERÊNCIAS (NÃO INCLUI FORNECIMENTO). AF_11/2017</t>
  </si>
  <si>
    <t>CONDULETE EM PVC, TIPO "E", SEM TAMPA, DE 1/2"</t>
  </si>
  <si>
    <t>CONDULETE EM PVC, TIPO "E", SEM TAMPA, DE 1"</t>
  </si>
  <si>
    <t>CONDULETE EM PVC, TIPO "E", SEM TAMPA, DE 3/4"</t>
  </si>
  <si>
    <t>ASSENTAMENTO DE TUBO DE AÇO CARBONO PARA REDE DE ÁGUA, DN 700 MM (28), JUNTA SOLDADA, INSTALADO EM LOCAL COM NÍVEL BAIXO DE INTERFERÊNCIAS (NÃO INCLUI FORNECIMENTO). AF_11/2017</t>
  </si>
  <si>
    <t>CONDULETE EM PVC, TIPO "LB", SEM TAMPA, DE 1/2" OU 3/4"</t>
  </si>
  <si>
    <t>CONDULETE EM PVC, TIPO "LB", SEM TAMPA, DE 1"</t>
  </si>
  <si>
    <t>CONDULETE EM PVC, TIPO "LL", SEM TAMPA, DE 1/2" OU 3/4"</t>
  </si>
  <si>
    <t>ASSENTAMENTO DE TUBO DE AÇO CARBONO PARA REDE DE ÁGUA, DN 800 MM (32), JUNTA SOLDADA, INSTALADO EM LOCAL COM NÍVEL BAIXO DE INTERFERÊNCIAS (NÃO INCLUI FORNECIMENTO). AF_11/2017</t>
  </si>
  <si>
    <t>CONDULETE EM PVC, TIPO "LL", SEM TAMPA, DE 1"</t>
  </si>
  <si>
    <t>CONDULETE EM PVC, TIPO "LR", SEM TAMPA, DE 1/2"</t>
  </si>
  <si>
    <t>ASSENTAMENTO DE TUBO DE AÇO CARBONO PARA REDE DE ÁGUA, DN 900 MM (36), JUNTA SOLDADA, INSTALADO EM LOCAL COM NÍVEL BAIXO DE INTERFERÊNCIAS (NÃO INCLUI FORNECIMENTO). AF_11/2017</t>
  </si>
  <si>
    <t>CONDULETE EM PVC, TIPO "LR", SEM TAMPA, DE 1"</t>
  </si>
  <si>
    <t>CONDULETE EM PVC, TIPO "LR", SEM TAMPA, DE 3/4"</t>
  </si>
  <si>
    <t>CONDULETE EM PVC, TIPO "T", SEM TAMPA, DE 1"</t>
  </si>
  <si>
    <t>ASSENTAMENTO DE TUBO DE AÇO CARBONO PARA REDE DE ÁGUA, DN 1000 MM (40  ) OU DN 1100 MM (44  ), JUNTA SOLDADA, INSTALADO EM LOCAL COM NÍVEL BAIXO DE INTERFERÊNCIAS (NÃO INCLUI FORNECIMENTO). AF_11/2017</t>
  </si>
  <si>
    <t>CONDULETE EM PVC, TIPO "T", SEM TAMPA, DE 3/4"</t>
  </si>
  <si>
    <t>CONDULETE EM PVC, TIPO "TB", SEM TAMPA, DE 1/2" OU 3/4"</t>
  </si>
  <si>
    <t>CONDULETE EM PVC, TIPO "TB", SEM TAMPA, DE 1"</t>
  </si>
  <si>
    <t>ASSENTAMENTO DE TUBO DE AÇO CARBONO PARA REDE DE ÁGUA, DN 1200 MM (48) OU DN 1300 MM (52), JUNTA SOLDADA, INSTALADO EM LOCAL COM NÍVEL BAIXO DE INTERFERÊNCIAS (NÃO INCLUI FORNECIMENTO). AF_11/2017</t>
  </si>
  <si>
    <t>CONDULETE EM PVC, TIPO "X", SEM TAMPA, DE 1/2"</t>
  </si>
  <si>
    <t>CONDULETE EM PVC, TIPO "X", SEM TAMPA, DE 1"</t>
  </si>
  <si>
    <t>CONDULETE EM PVC, TIPO "X", SEM TAMPA, DE 3/4"</t>
  </si>
  <si>
    <t>CONDUTOR PLUVIAL, PVC, CIRCULAR, DIAMETRO ENTRE 80 E 100 MM, PARA DRENAGEM PREDIAL</t>
  </si>
  <si>
    <t>ASSENTAMENTO DE TUBO DE AÇO CARBONO PARA REDE DE ÁGUA, DN 1400 MM (56'') OU DN 1500 MM (60), JUNTA SOLDADA, INSTALADO EM LOCAL COM NÍVEL BAIXO DE INTERFERÊNCIAS (NÃO INCLUI FORNECIMENTO). AF_11/2017</t>
  </si>
  <si>
    <t>CONE DE SINALIZACAO EM PVC FLEXIVEL, H = 70 / 76 CM (NBR 15071)</t>
  </si>
  <si>
    <t>CONE DE SINALIZACAO EM PVC RIGIDO COM FAIXA REFLETIVA, H = 70 / 76 CM</t>
  </si>
  <si>
    <t>CONECTOR / ADAPTADOR FEMEA, COM INSERTO METALICO, PPR, DN 25 MM X 1/2", PARA AGUA QUENTE E FRIA PREDIAL</t>
  </si>
  <si>
    <t>ASSENTAMENTO DE TUBO DE AÇO CARBONO PARA REDE DE ÁGUA, DN 1600 MM (64) OU DN 1700 MM (68), JUNTA SOLDADA, INSTALADO EM LOCAL COM NÍVEL BAIXO DE INTERFERÊNCIAS (NÃO INCLUI FORNECIMENTO). AF_11/2017</t>
  </si>
  <si>
    <t>CONECTOR / ADAPTADOR FEMEA, COM INSERTO METALICO, PPR, DN 32 MM X 3/4", PARA AGUA QUENTE E FRIA PREDIAL</t>
  </si>
  <si>
    <t>CONECTOR / ADAPTADOR MACHO, COM INSERTO METALICO, PPR, DN 25 MM X 1/2", PARA AGUA QUENTE E FRIA PREDIAL</t>
  </si>
  <si>
    <t>ASSENTAMENTO DE TUBO DE AÇO CARBONO PARA REDE DE ÁGUA, DN 1800 MM (72) OU DN 1900 MM (76), JUNTA SOLDADA, INSTALADO EM LOCAL COM NÍVEL BAIXO DE INTERFERÊNCIAS (NÃO INCLUI FORNECIMENTO). AF_11/2017</t>
  </si>
  <si>
    <t>CONECTOR / ADAPTADOR MACHO, COM INSERTO METALICO, PPR, DN 32 MM X 3/4", PARA AGUA QUENTE E FRIA PREDIAL</t>
  </si>
  <si>
    <t>CONECTOR BRONZE/LATAO (REF 603) SEM ANEL DE SOLDA, BOLSA X ROSCA F, 15 MM X 1/2"</t>
  </si>
  <si>
    <t>ASSENTAMENTO DE TUBO DE AÇO CARBONO PARA REDE DE ÁGUA, DN 2000 MM (80) OU DN 2100 MM (84), JUNTA SOLDADA, INSTALADO EM LOCAL COM NÍVEL BAIXO DE INTERFERÊNCIAS (NÃO INCLUI FORNECIMENTO). AF_11/2017</t>
  </si>
  <si>
    <t>CONECTOR BRONZE/LATAO (REF 603) SEM ANEL DE SOLDA, BOLSA X ROSCA F, 22 MM X 1/2"</t>
  </si>
  <si>
    <t>CONECTOR BRONZE/LATAO (REF 603) SEM ANEL DE SOLDA, BOLSA X ROSCA F, 22 MM X 3/4"</t>
  </si>
  <si>
    <t>FORNEC E/OU ASSENT DE TUBO DE PVC COM JUNTA ELASTICA</t>
  </si>
  <si>
    <t>0048</t>
  </si>
  <si>
    <t>CONECTOR BRONZE/LATAO (REF 603) SEM ANEL DE SOLDA, BOLSA X ROSCA F, 28 MM X 1/2"</t>
  </si>
  <si>
    <t>TUBO DE PVC PARA REDE COLETORA DE ESGOTO DE PAREDE MACIÇA, DN 100 MM, JUNTA ELÁSTICA, INSTALADO EM LOCAL COM NÍVEL BAIXO DE INTERFERÊNCIAS - FORNECIMENTO E ASSENTAMENTO. AF_06/2015</t>
  </si>
  <si>
    <t>CONECTOR CURVO 90 GRAUS DE ALUMINIO, BITOLA 1 1/2", PARA ADAPTAR ENTRADA DE ELETRODUTO METALICO FLEXIVEL EM QUADROS</t>
  </si>
  <si>
    <t>CONECTOR CURVO 90 GRAUS DE ALUMINIO, BITOLA 1 1/4", PARA ADAPTAR ENTRADA DE ELETRODUTO METALICO FLEXIVEL EM QUADROS</t>
  </si>
  <si>
    <t>TUBO DE PVC PARA REDE COLETORA DE ESGOTO DE PAREDE MACIÇA, DN 150 MM, JUNTA ELÁSTICA, INSTALADO EM LOCAL COM NÍVEL BAIXO DE INTERFERÊNCIAS - FORNECIMENTO E ASSENTAMENTO. AF_06/2015</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</si>
  <si>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</si>
  <si>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</si>
  <si>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</si>
  <si>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</si>
  <si>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TUBO DE PVC PARA REDE COLETORA DE ESGOTO DE PAREDE MACIÇA, DN 200 MM, JUNTA ELÁSTICA, INSTALADO EM LOCAL COM NÍVEL BAIXO DE INTERFERÊNCIAS - FORNECIMENTO E ASSENTAMENTO. AF_06/2015</t>
  </si>
  <si>
    <t>CONECTOR CURVO 90 GRAUS DE ALUMINIO, BITOLA 3/4", PARA ADAPTAR ENTRADA DE ELETRODUTO METALICO FLEXIVEL EM QUADROS</t>
  </si>
  <si>
    <t>CONECTOR CURVO 90 GRAUS DE ALUMINIO, BITOLA 3", PARA ADAPTAR ENTRADA DE ELETRODUTO METALICO FLEXIVEL EM QUADROS</t>
  </si>
  <si>
    <t>TUBO DE PVC PARA REDE COLETORA DE ESGOTO DE PAREDE MACIÇA, DN 250 MM, JUNTA ELÁSTICA, INSTALADO EM LOCAL COM NÍVEL BAIXO DE INTERFERÊNCIAS - FORNECIMENTO E ASSENTAMENTO. AF_06/2015</t>
  </si>
  <si>
    <t>CONECTOR CURVO 90 GRAUS DE ALUMINIO, BITOLA 4", PARA ADAPTAR ENTRADA DE ELETRODUTO METALICO FLEXIVEL EM QUADROS</t>
  </si>
  <si>
    <t>CONECTOR DE ALUMINIO TIPO PRENSA CABO, BITOLA 1 1/2", PARA CABOS DE DIAMETRO DE 37 A 40 MM</t>
  </si>
  <si>
    <t>TUBO DE PVC PARA REDE COLETORA DE ESGOTO DE PAREDE MACIÇA, DN 300 MM, JUNTA ELÁSTICA, INSTALADO EM LOCAL COM NÍVEL BAIXO DE INTERFERÊNCIAS - FORNECIMENTO E ASSENTAMENTO. AF_06/2015</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</si>
  <si>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</si>
  <si>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</si>
  <si>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</si>
  <si>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TUBO DE PVC PARA REDE COLETORA DE ESGOTO DE PAREDE MACIÇA, DN 350 MM, JUNTA ELÁSTICA, INSTALADO EM LOCAL COM NÍVEL BAIXO DE INTERFERÊNCIAS - FORNECIMENTO E ASSENTAMENTO. AF_06/2015</t>
  </si>
  <si>
    <t>CONECTOR DE ALUMINIO TIPO PRENSA CABO, BITOLA 2", PARA CABOS DE DIAMETRO DE 47,5 A 50 MM</t>
  </si>
  <si>
    <t>CONECTOR DE ALUMINIO TIPO PRENSA CABO, BITOLA 3/4", PARA CABOS DE DIAMETRO DE 17,5 A 20 MM</t>
  </si>
  <si>
    <t>TUBO DE PVC PARA REDE COLETORA DE ESGOTO DE PAREDE MACIÇA, DN 400 MM, JUNTA ELÁSTICA, INSTALADO EM LOCAL COM NÍVEL BAIXO DE INTERFERÊNCIAS - FORNECIMENTO E ASSENTAMENTO. AF_06/2015</t>
  </si>
  <si>
    <t>CONECTOR DE ALUMINIO TIPO PRENSA CABO, BITOLA 3/8", PARA CABOS DE DIAMETRO DE 9 A 10 MM</t>
  </si>
  <si>
    <t>CONECTOR FEMEA RJ - 45, CATEGORIA 5 E</t>
  </si>
  <si>
    <t>CONECTOR FEMEA RJ - 45, CATEGORIA 6</t>
  </si>
  <si>
    <t>TUBO DE PVC CORRUGADO DE DUPLA PAREDE PARA REDE COLETORA DE ESGOTO, DN 150 MM, JUNTA ELÁSTICA, INSTALADO EM LOCAL COM NÍVEL BAIXO DE INTERFERÊNCIAS - FORNECIMENTO E ASSENTAMENTO. AF_06/2015</t>
  </si>
  <si>
    <t>CONECTOR MACHO RJ - 45, CATEGORIA 5 E</t>
  </si>
  <si>
    <t>CONECTOR MACHO RJ - 45, CATEGORIA 6</t>
  </si>
  <si>
    <t>CONECTOR METALICO TIPO PARAFUSO FENDIDO (SPLIT BOLT), COM SEPARADOR DE CABOS BIMETALICOS, PARA CABOS ATE 25 MM2</t>
  </si>
  <si>
    <t>TUBO DE PVC CORRUGADO DE DUPLA PAREDE PARA REDE COLETORA DE ESGOTO, DN 200 MM, JUNTA ELÁSTICA, INSTALADO EM LOCAL COM NÍVEL BAIXO DE INTERFERÊNCIAS - FORNECIMENTO E ASSENTAMENTO. AF_06/2015</t>
  </si>
  <si>
    <t>CONECTOR METALICO TIPO PARAFUSO FENDIDO (SPLIT BOLT), COM SEPARADOR DE CABOS BIMETALICOS, PARA CABOS ATE 50 MM2</t>
  </si>
  <si>
    <t>CONECTOR METALICO TIPO PARAFUSO FENDIDO (SPLIT BOLT), COM SEPARADOR DE CABOS BIMETALICOS, PARA CABOS ATE 70 MM2</t>
  </si>
  <si>
    <t>TUBO DE PVC CORRUGADO DE DUPLA PAREDE PARA REDE COLETORA DE ESGOTO, DN 250 MM, JUNTA ELÁSTICA, INSTALADO EM LOCAL COM NÍVEL BAIXO DE INTERFERÊNCIAS - FORNECIMENTO E ASSENTAMENTO. AF_06/2015</t>
  </si>
  <si>
    <t>CONECTOR METALICO TIPO PARAFUSO FENDIDO (SPLIT BOLT), PARA CABOS ATE 10 MM2</t>
  </si>
  <si>
    <t>CONECTOR METALICO TIPO PARAFUSO FENDIDO (SPLIT BOLT), PARA CABOS ATE 120 MM2</t>
  </si>
  <si>
    <t>CONECTOR METALICO TIPO PARAFUSO FENDIDO (SPLIT BOLT), PARA CABOS ATE 150 MM2</t>
  </si>
  <si>
    <t>TUBO DE PVC CORRUGADO DE DUPLA PAREDE PARA REDE COLETORA DE ESGOTO, DN 300 MM, JUNTA ELÁSTICA, INSTALADO EM LOCAL COM NÍVEL BAIXO DE INTERFERÊNCIAS - FORNECIMENTO E ASSENTAMENTO. AF_06/2015</t>
  </si>
  <si>
    <t>CONECTOR METALICO TIPO PARAFUSO FENDIDO (SPLIT BOLT), PARA CABOS ATE 16 MM2</t>
  </si>
  <si>
    <t>CONECTOR METALICO TIPO PARAFUSO FENDIDO (SPLIT BOLT), PARA CABOS ATE 185 MM2</t>
  </si>
  <si>
    <t>TUBO DE PVC CORRUGADO DE DUPLA PAREDE PARA REDE COLETORA DE ESGOTO, DN 350 MM, JUNTA ELÁSTICA, INSTALADO EM LOCAL COM NÍVEL BAIXO DE INTERFERÊNCIAS - FORNECIMENTO E ASSENTAMENTO. AF_06/2015</t>
  </si>
  <si>
    <t>CONECTOR METALICO TIPO PARAFUSO FENDIDO (SPLIT BOLT), PARA CABOS ATE 25 MM2</t>
  </si>
  <si>
    <t>CONECTOR METALICO TIPO PARAFUSO FENDIDO (SPLIT BOLT), PARA CABOS ATE 35 MM2</t>
  </si>
  <si>
    <t>TUBO DE PVC CORRUGADO DE DUPLA PAREDE PARA REDE COLETORA DE ESGOTO, DN 400 MM, JUNTA ELÁSTICA, INSTALADO EM LOCAL COM NÍVEL BAIXO DE INTERFERÊNCIAS - FORNECIMENTO E ASSENTAMENTO. AF_06/2015</t>
  </si>
  <si>
    <t>CONECTOR METALICO TIPO PARAFUSO FENDIDO (SPLIT BOLT), PARA CABOS ATE 6 MM2</t>
  </si>
  <si>
    <t>Camada drenante com areia grossa</t>
  </si>
  <si>
    <t>CONECTOR METALICO TIPO PARAFUSO FENDIDO (SPLIT BOLT), PARA CABOS ATE 70 MM2</t>
  </si>
  <si>
    <t>TUBO DE PEAD CORRUGADO DE DUPLA PAREDE PARA REDE COLETORA DE ESGOTO, DN 600 MM, JUNTA ELÁSTICA INTEGRADA, INSTALADO EM LOCAL COM NÍVEL BAIXO DE INTERFERÊNCIAS - FORNECIMENTO E ASSENTAMENTO. AF_06/2015</t>
  </si>
  <si>
    <t>CONECTOR METALICO TIPO PARAFUSO FENDIDO (SPLIT BOLT), PARA CABOS ATE 95 MM2</t>
  </si>
  <si>
    <t>CONECTOR RETO DE ALUMINIO PARA ELETRODUTO DE 1 1/2", PARA ADAPTAR ENTRADA DE ELETRODUTO METALICO FLEXIVEL EM QUADROS</t>
  </si>
  <si>
    <t>TUBO DE PVC PARA REDE COLETORA DE ESGOTO DE PAREDE MACIÇA, DN 100 MM, JUNTA ELÁSTICA, INSTALADO EM LOCAL COM NÍVEL ALTO DE INTERFERÊNCIAS - FORNECIMENTO E ASSENTAMENTO. AF_06/2015</t>
  </si>
  <si>
    <t>CONECTOR RETO DE ALUMINIO PARA ELETRODUTO DE 1 1/4", PARA ADAPTAR ENTRADA DE ELETRODUTO METALICO FLEXIVEL EM QUADROS</t>
  </si>
  <si>
    <t>CONECTOR RETO DE ALUMINIO PARA ELETRODUTO DE 1/2", PARA ADAPTAR ENTRADA DE ELETRODUTO METALICO FLEXIVEL EM QUADROS</t>
  </si>
  <si>
    <t>TUBO DE PVC PARA REDE COLETORA DE ESGOTO DE PAREDE MACIÇA, DN 150 MM, JUNTA ELÁSTICA, INSTALADO EM LOCAL COM NÍVEL ALTO DE INTERFERÊNCIAS - FORNECIMENTO E ASSENTAMENTO. AF_06/2015</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</si>
  <si>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</si>
  <si>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</si>
  <si>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</si>
  <si>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Camada horizontal drenante c/ pedra britada 1 e 2</t>
  </si>
  <si>
    <t>TUBO DE PVC PARA REDE COLETORA DE ESGOTO DE PAREDE MACIÇA, DN 200 MM, JUNTA ELÁSTICA, INSTALADO EM LOCAL COM NÍVEL ALTO DE INTERFERÊNCIAS - FORNECIMENTO E ASSENTAMENTO. AF_06/2015</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</si>
  <si>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</si>
  <si>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</si>
  <si>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</si>
  <si>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TUBO DE PVC PARA REDE COLETORA DE ESGOTO DE PAREDE MACIÇA, DN 250 MM, JUNTA ELÁSTICA, INSTALADO EM LOCAL COM NÍVEL ALTO DE INTERFERÊNCIAS - FORNECIMENTO E ASSENTAMENTO. AF_06/2015</t>
  </si>
  <si>
    <t>CONECTOR, CPVC, SOLDAVEL, 15 MM X 1/2", PARA AGUA QUENTE</t>
  </si>
  <si>
    <t>TUBO DE PVC PARA REDE COLETORA DE ESGOTO DE PAREDE MACIÇA, DN 300 MM, JUNTA ELÁSTICA, INSTALADO EM LOCAL COM NÍVEL ALTO DE INTERFERÊNCIAS - FORNECIMENTO E ASSENTAMENTO. AF_06/2015</t>
  </si>
  <si>
    <t>CONECTOR, CPVC, SOLDAVEL, 22 MM X 1/2", PARA AGUA QUENTE</t>
  </si>
  <si>
    <t>CONECTOR, CPVC, SOLDAVEL, 22 MM X 3/4", PARA AGUA QUENTE</t>
  </si>
  <si>
    <t>TUBO DE PVC PARA REDE COLETORA DE ESGOTO DE PAREDE MACIÇA, DN 350 MM, JUNTA ELÁSTICA, INSTALADO EM LOCAL COM NÍVEL ALTO DE INTERFERÊNCIAS - FORNECIMENTO E ASSENTAMENTO. AF_06/2015</t>
  </si>
  <si>
    <t>CONECTOR, CPVC, SOLDAVEL, 28 MM X 1", PARA AGUA QUENTE</t>
  </si>
  <si>
    <t>CONECTOR, CPVC, SOLDAVEL, 35 MM X 1 1/4", PARA AGUA QUENTE</t>
  </si>
  <si>
    <t>TUBO DE PVC PARA REDE COLETORA DE ESGOTO DE PAREDE MACIÇA, DN 400 MM, JUNTA ELÁSTICA, INSTALADO EM LOCAL COM NÍVEL ALTO DE INTERFERÊNCIAS - FORNECIMENTO E ASSENTAMENTO. AF_06/2015</t>
  </si>
  <si>
    <t>CONECTOR, CPVC, SOLDAVEL, 42 MM X 1 1/2", PARA AGUA QUENTE</t>
  </si>
  <si>
    <t>CONEXAO FIXA, ROSCA FEMEA, EM PLASTICO, DN 16 MM X 1/2", PARA CONEXAO COM CRIMPAGEM EM TUBO PEX</t>
  </si>
  <si>
    <t>TUBO DE PVC CORRUGADO DE DUPLA PAREDE PARA REDE COLETORA DE ESGOTO, DN 150 MM, JUNTA ELÁSTICA, INSTALADO EM LOCAL COM NÍVEL ALTO DE INTERFERÊNCIAS - FORNECIMENTO E ASSENTAMENTO. AF_06/2015</t>
  </si>
  <si>
    <t>CONEXAO FIXA, ROSCA FEMEA, EM PLASTICO, DN 16 MM X 3/4", PARA CONEXAO COM CRIMPAGEM EM TUBO PEX</t>
  </si>
  <si>
    <t>CONEXAO FIXA, ROSCA FEMEA, EM PLASTICO, DN 20 MM X 1/2", PARA CONEXAO COM CRIMPAGEM EM TUBO PEX</t>
  </si>
  <si>
    <t>TUBO DE PVC CORRUGADO DE DUPLA PAREDE PARA REDE COLETORA DE ESGOTO, DN 200 MM, JUNTA ELÁSTICA, INSTALADO EM LOCAL COM NÍVEL ALTO DE INTERFERÊNCIAS - FORNECIMENTO E ASSENTAMENTO. AF_06/2015</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</si>
  <si>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</si>
  <si>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</si>
  <si>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</si>
  <si>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TUBO DE PVC CORRUGADO DE DUPLA PAREDE PARA REDE COLETORA DE ESGOTO, DN 250 MM, JUNTA ELÁSTICA, INSTALADO EM LOCAL COM NÍVEL ALTO DE INTERFERÊNCIAS - FORNECIMENTO E ASSENTAMENTO. AF_06/2015</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</si>
  <si>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</si>
  <si>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</si>
  <si>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</si>
  <si>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TUBO DE PVC CORRUGADO DE DUPLA PAREDE PARA REDE COLETORA DE ESGOTO, DN 300 MM, JUNTA ELÁSTICA, INSTALADO EM LOCAL COM NÍVEL ALTO DE INTERFERÊNCIAS - FORNECIMENTO E ASSENTAMENTO. AF_06/2015</t>
  </si>
  <si>
    <t>CONEXAO FIXA, ROSCA FEMEA, METALICA, COM ANEL DESLIZANTE, DN 20 MM X 3/4", PARA TUBO PEX</t>
  </si>
  <si>
    <t>CONEXAO FIXA, ROSCA FEMEA, METALICA, COM ANEL DESLIZANTE, DN 25 MM X 1", PARA TUBO PEX</t>
  </si>
  <si>
    <t>CONEXAO FIXA, ROSCA FEMEA, METALICA, COM ANEL DESLIZANTE, DN 25 MM X 3/4", PARA TUBO PEX</t>
  </si>
  <si>
    <t>TUBO DE PVC CORRUGADO DE DUPLA PAREDE PARA REDE COLETORA DE ESGOTO, DN 350 MM, JUNTA ELÁSTICA, INSTALADO EM LOCAL COM NÍVEL ALTO DE INTERFERÊNCIAS - FORNECIMENTO E ASSENTAMENTO. AF_06/2015</t>
  </si>
  <si>
    <t>CONEXAO FIXA, ROSCA FEMEA, METALICA, COM ANEL DESLIZANTE, DN 32 MM X 1", PARA TUBO PEX</t>
  </si>
  <si>
    <t>CONEXAO FIXA, ROSCA MACHO, METALICA, PARA TUBO PEX, DN 16 MM X 1/2"</t>
  </si>
  <si>
    <t>TUBO DE PVC CORRUGADO DE DUPLA PAREDE PARA REDE COLETORA DE ESGOTO, DN 400 MM, EM JUNTA ELÁSTICA, INSTALADO EM LOCAL COM NÍVEL ALTO DE INTERFERÊNCIAS - FORNECIMENTO E ASSENTAMENTO. AF_06/2015</t>
  </si>
  <si>
    <t>CONEXAO FIXA, ROSCA MACHO, METALICA, PARA TUBO PEX, DN 16 MM X 3/4"</t>
  </si>
  <si>
    <t>CONEXAO FIXA, ROSCA MACHO, METALICA, PARA TUBO PEX, DN 20 MM X 1/2"</t>
  </si>
  <si>
    <t>TUBO DE PEAD CORRUGADO DE DUPLA PAREDE PARA REDE COLETORA DE ESGOTO, DN 600 MM, JUNTA ELÁSTICA INTEGRADA, INSTALADO EM LOCAL COM NÍVEL ALTO DE INTERFERÊNCIAS - FORNECIMENTO E ASSENTAMENTO. AF_06/2015</t>
  </si>
  <si>
    <t>CONEXAO FIXA, ROSCA MACHO, METALICA, PARA TUBO PEX, DN 20 MM X 3/4"</t>
  </si>
  <si>
    <t>CONEXAO FIXA, ROSCA MACHO, METALICA, PARA TUBO PEX, DN 25 MM X 1/2"</t>
  </si>
  <si>
    <t>JUNTA ARGAMASSADA ENTRE TUBO DN 100 MM E O POÇO DE VISITA/ CAIXA DE CONCRETO OU ALVENARIA EM REDES DE ESGOTO. AF_06/2015</t>
  </si>
  <si>
    <t>CONEXAO FIXA, ROSCA MACHO, METALICA, PARA TUBO PEX, DN 25 MM X 1"</t>
  </si>
  <si>
    <t>COEFICIENTE DE REPRESENTATIVIDADE</t>
  </si>
  <si>
    <t>CONEXAO FIXA, ROSCA MACHO, METALICA, PARA TUBO PEX, DN 25 MM X 3/4"</t>
  </si>
  <si>
    <t>CONEXAO FIXA, ROSCA MACHO, METALICA, PARA TUBO PEX, DN 32 MM X 1"</t>
  </si>
  <si>
    <t>JUNTA ARGAMASSADA ENTRE TUBO DN 150 MM E O POÇO DE VISITA/ CAIXA DE CONCRETO OU ALVENARIA EM REDES DE ESGOTO. AF_06/2015</t>
  </si>
  <si>
    <t>CONEXAO MOVEL, ROSCA FEMEA, METALICA, COM ANEL DESLIZANTE, PARA TUBO PEX, DN 16 MM X 1/2"</t>
  </si>
  <si>
    <t>CONEXAO MOVEL, ROSCA FEMEA, METALICA, COM ANEL DESLIZANTE, PARA TUBO PEX, DN 16 MM X 3/4"</t>
  </si>
  <si>
    <t>JUNTA ARGAMASSADA ENTRE TUBO DN 200 MM E O POÇO/ CAIXA DE CONCRETO OU ALVENARIA EM REDES DE ESGOTO. AF_06/2015</t>
  </si>
  <si>
    <t>CONEXAO MOVEL, ROSCA FEMEA, METALICA, COM ANEL DESLIZANTE, PARA TUBO PEX, DN 20 MM X 1/2"</t>
  </si>
  <si>
    <t>CONEXAO MOVEL, ROSCA FEMEA, METALICA, COM ANEL DESLIZANTE, PARA TUBO PEX, DN 20 MM X 3/4"</t>
  </si>
  <si>
    <t>JUNTA ARGAMASSADA ENTRE TUBO DN 250 MM E O POÇO DE VISITA/ CAIXA DE CONCRETO OU ALVENARIA EM REDES DE ESGOTO. AF_06/2015</t>
  </si>
  <si>
    <t>CONEXAO MOVEL, ROSCA FEMEA, METALICA, COM ANEL DESLIZANTE, PARA TUBO PEX, DN 25 MM X 1"</t>
  </si>
  <si>
    <t>CONEXAO MOVEL, ROSCA FEMEA, METALICA, COM ANEL DESLIZANTE, PARA TUBO PEX, DN 25 MM X 3/4"</t>
  </si>
  <si>
    <t>JUNTA ARGAMASSADA ENTRE TUBO DN 300 MM E O POÇO DE VISITA/ CAIXA DE CONCRETO OU ALVENARIA EM REDES DE ESGOTO. AF_06/2015</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</si>
  <si>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</si>
  <si>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</si>
  <si>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</si>
  <si>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</si>
  <si>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JUNTA ARGAMASSADA ENTRE TUBO DN 350 MM E O POÇO DE VISITA/ CAIXA DE CONCRETO OU ALVENARIA EM REDES DE ESGOTO. AF_06/2015</t>
  </si>
  <si>
    <t>CONJUNTO DE FERRAGENS PIVO, PARA PORTA PIVOTANTE DE ATE 100 KG, REGULAVEL COM ESFERA , CROMADO - SUPERIOR E INFERIOR - COMPLETO</t>
  </si>
  <si>
    <t>CONJUNTO DE LIGACAO PARA BACIA SANITARIA AJUSTAVEL, EM PLASTICO BRANCO, COM TUBO, CANOPLA E ESPUDE</t>
  </si>
  <si>
    <t>JUNTA ARGAMASSADA ENTRE TUBO DN 400 MM E O POÇO DE VISITA/ CAIXA DE CONCRETO OU ALVENARIA EM REDES DE ESGOTO. AF_06/2015</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</si>
  <si>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</si>
  <si>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</si>
  <si>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</si>
  <si>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JUNTA ARGAMASSADA ENTRE TUBO DN 450 MM E O POÇO DE VISITA/ CAIXA DE CONCRETO OU ALVENARIA EM REDES DE ESGOTO. AF_06/2015</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</si>
  <si>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</si>
  <si>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</si>
  <si>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JUNTA ARGAMASSADA ENTRE TUBO DN 600 MM E O POÇO DE VISITA/ CAIXA DE CONCRETO OU ALVENARIA EM REDES DE ESGOTO. AF_06/2015</t>
  </si>
  <si>
    <t>CONTATOR TRIPOLAR, CORRENTE DE *110* A, TENSAO NOMINAL DE *500* V, CATEGORIA AC-2 E AC-3</t>
  </si>
  <si>
    <t>Gramado externo Pista 02</t>
  </si>
  <si>
    <t>CONTATOR TRIPOLAR, CORRENTE DE *185* A, TENSAO NOMINAL DE *500* V, CATEGORIA AC-2 E AC-3</t>
  </si>
  <si>
    <t>ASSENTAMENTO DE TUBO DE PVC PARA REDE COLETORA DE ESGOTO DE PAREDE MACIÇA, DN 100 MM, JUNTA ELÁSTICA, INSTALADO EM LOCAL COM NÍVEL BAIXO DE INTERFERÊNCIAS (NÃO INCLUI FORNECIMENTO). AF_06/2015</t>
  </si>
  <si>
    <t>CONTATOR TRIPOLAR, CORRENTE DE *22* A, TENSAO NOMINAL DE *500* V, CATEGORIA AC-2 E AC-3</t>
  </si>
  <si>
    <t>CONTATOR TRIPOLAR, CORRENTE DE *265* A, TENSAO NOMINAL DE *500* V, CATEGORIA AC-2 E AC-3</t>
  </si>
  <si>
    <t>ASSENTAMENTO DE TUBO DE PVC PARA REDE COLETORA DE ESGOTO DE PAREDE MACIÇA, DN 150 MM, JUNTA ELÁSTICA, INSTALADO EM LOCAL COM NÍVEL BAIXO DE INTERFERÊNCIAS (NÃO INCLUI FORNECIMENTO). AF_06/2015</t>
  </si>
  <si>
    <t>CONTATOR TRIPOLAR, CORRENTE DE *38* A, TENSAO NOMINAL DE *500* V, CATEGORIA AC-2 E AC-3</t>
  </si>
  <si>
    <t>CONTATOR TRIPOLAR, CORRENTE DE *500* A, TENSAO NOMINAL DE *500* V, CATEGORIA AC-2 E AC-3</t>
  </si>
  <si>
    <t>CONTATOR TRIPOLAR, CORRENTE DE *65* A, TENSAO NOMINAL DE *500* V, CATEGORIA AC-2 E AC-3</t>
  </si>
  <si>
    <t>ASSENTAMENTO DE TUBO DE PVC PARA REDE COLETORA DE ESGOTO DE PAREDE MACIÇA, DN 200 MM, JUNTA ELÁSTICA, INSTALADO EM LOCAL COM NÍVEL BAIXO DE INTERFERÊNCIAS (NÃO INCLUI FORNECIMENTO). AF_06/2015</t>
  </si>
  <si>
    <t>CONTATOR TRIPOLAR, CORRENTE DE 12 A, TENSAO NOMINAL DE *500* V, CATEGORIA AC-2 E AC-3</t>
  </si>
  <si>
    <t>CONTATOR TRIPOLAR, CORRENTE DE 25 A, TENSAO NOMINAL DE *500* V, CATEGORIA AC-2 E AC-3</t>
  </si>
  <si>
    <t>ASSENTAMENTO DE TUBO DE PVC PARA REDE COLETORA DE ESGOTO DE PAREDE MACIÇA, DN 250 MM, JUNTA ELÁSTICA, INSTALADO EM LOCAL COM NÍVEL BAIXO DE INTERFERÊNCIAS (NÃO INCLUI FORNECIMENTO). AF_06/2015</t>
  </si>
  <si>
    <t>CONTATOR TRIPOLAR, CORRENTE DE 250 A, TENSAO NOMINAL DE *500* V, PARA ACIONAMENTO DE CAPACITORES</t>
  </si>
  <si>
    <t>CONTATOR TRIPOLAR, CORRENTE DE 300 A, TENSAO NOMINAL DE *500* V, CATEGORIA AC-2 E AC-3</t>
  </si>
  <si>
    <t>ASSENTAMENTO DE TUBO DE PVC PARA REDE COLETORA DE ESGOTO DE PAREDE MACIÇA, DN 300 MM, JUNTA ELÁSTICA, INSTALADO EM LOCAL COM NÍVEL BAIXO DE INTERFERÊNCIAS (NÃO INCLUI FORNECIMENTO). AF_06/2015</t>
  </si>
  <si>
    <t>CONTATOR TRIPOLAR, CORRENTE DE 32 A, TENSAO NOMINAL DE *500* V, CATEGORIA AC-2 E AC-3</t>
  </si>
  <si>
    <t>CONTATOR TRIPOLAR, CORRENTE DE 400 A, TENSAO NOMINAL DE *500* V, CATEGORIA AC-2 E AC-3</t>
  </si>
  <si>
    <t>CONTATOR TRIPOLAR, CORRENTE DE 45 A, TENSAO NOMINAL DE *500* V, CATEGORIA AC-2 E AC-3</t>
  </si>
  <si>
    <t>ASSENTAMENTO DE TUBO DE PVC PARA REDE COLETORA DE ESGOTO DE PAREDE MACIÇA, DN 350 MM, JUNTA ELÁSTICA, INSTALADO EM LOCAL COM NÍVEL BAIXO DE INTERFERÊNCIAS (NÃO INCLUI FORNECIMENTO). AF_06/2015</t>
  </si>
  <si>
    <t>CONTATOR TRIPOLAR, CORRENTE DE 630 A, TENSAO NOMINAL DE *500* V, CATEGORIA AC-2 E AC-3</t>
  </si>
  <si>
    <t>CONTATOR TRIPOLAR, CORRENTE DE 75 A, TENSAO NOMINAL DE *500* V, CATEGORIA AC-2 E AC-3</t>
  </si>
  <si>
    <t>ASSENTAMENTO DE TUBO DE PVC PARA REDE COLETORA DE ESGOTO DE PAREDE MACIÇA, DN 400 MM, JUNTA ELÁSTICA, INSTALADO EM LOCAL COM NÍVEL BAIXO DE INTERFERÊNCIAS (NÃO INCLUI FORNECIMENTO). AF_06/2015</t>
  </si>
  <si>
    <t>CONTATOR TRIPOLAR, CORRENTE DE 9 A, TENSAO NOMINAL DE *500* V, CATEGORIA AC-2 E AC-3</t>
  </si>
  <si>
    <t>CONTATOR TRIPOLAR, CORRENTE DE 95 A, TENSAO NOMINAL DE *500* V, CATEGORIA AC-2 E AC-3</t>
  </si>
  <si>
    <t>ASSENTAMENTO DE TUBO DE PVC CORRUGADO DE DUPLA PAREDE PARA REDE COLETORA DE ESGOTO, DN 150 MM, JUNTA ELÁSTICA, INSTALADO EM LOCAL COM NÍVEL BAIXO DE INTERFERÊNCIAS (NÃO INCLUI FORNECIMENTO). AF_06/2015</t>
  </si>
  <si>
    <t>CONTRA-PORCA SEXTAVADA, DIAMETRO NOMINAL 1 3/8", ALTURA 35 MM</t>
  </si>
  <si>
    <t>COORDENADOR / GERENTE DE OBRA</t>
  </si>
  <si>
    <t>ASSENTAMENTO DE TUBO DE PVC CORRUGADO DE DUPLA PAREDE PARA REDE COLETORA DE ESGOTO, DN 200 MM, JUNTA ELÁSTICA, INSTALADO EM LOCAL COM NÍVEL BAIXO DE INTERFERÊNCIAS (NÃO INCLUI FORNECIMENTO). AF_06/2015</t>
  </si>
  <si>
    <t>COORDENADOR / GERENTE DE OBRA (MENSALISTA)</t>
  </si>
  <si>
    <t>CORANTE LIQUIDO PARA TINTA PVA, BISNAGA 50 ML</t>
  </si>
  <si>
    <t>CORDA DE POLIAMIDA 12 MM TIPO BOMBEIRO, PARA TRABALHO EM ALTURA</t>
  </si>
  <si>
    <t>ASSENTAMENTO DE TUBO DE PVC CORRUGADO DE DUPLA PAREDE PARA REDE COLETORA DE ESGOTO, DN 250 MM, JUNTA ELÁSTICA, INSTALADO EM LOCAL COM NÍVEL BAIXO DE INTERFERÊNCIAS (NÃO INCLUI FORNECIMENTO). AF_06/2015</t>
  </si>
  <si>
    <t xml:space="preserve">100M  </t>
  </si>
  <si>
    <t>CORDAO DE COBRE, FLEXIVEL, TORCIDO, CLASSE 4 OU 5, ISOLACAO EM PVC/D, 300 V, 2 CONDUTORES DE 0,5 MM2</t>
  </si>
  <si>
    <t>CORDAO DE COBRE, FLEXIVEL, TORCIDO, CLASSE 4 OU 5, ISOLACAO EM PVC/D, 300 V, 2 CONDUTORES DE 0,75 MM2</t>
  </si>
  <si>
    <t>ASSENTAMENTO DE TUBO DE PVC CORRUGADO DE DUPLA PAREDE PARA REDE COLETORA DE ESGOTO, DN 300 MM, JUNTA ELÁSTICA, INSTALADO EM LOCAL COM NÍVEL BAIXO DE INTERFERÊNCIAS (NÃO INCLUI FORNECIMENTO). AF_06/2015</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</si>
  <si>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</si>
  <si>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</si>
  <si>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</si>
  <si>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ASSENTAMENTO DE TUBO DE PVC CORRUGADO DE DUPLA PAREDE PARA REDE COLETORA DE ESGOTO, DN 350 MM, JUNTA ELÁSTICA, INSTALADO EM LOCAL COM NÍVEL BAIXO DE INTERFERÊNCIAS (NÃO INCLUI FORNECIMENTO). AF_06/2015</t>
  </si>
  <si>
    <t>CORDAO DE COBRE, FLEXIVEL, TORCIDO, CLASSE 4 OU 5, ISOLACAO EM PVC/D, 300 V, 2 CONDUTORES DE 4 MM2</t>
  </si>
  <si>
    <t>CORDEL DETONANTE, NP 05 G/M</t>
  </si>
  <si>
    <t>ASSENTAMENTO DE TUBO DE PVC CORRUGADO DE DUPLA PAREDE PARA REDE COLETORA DE ESGOTO, DN 400 MM, JUNTA ELÁSTICA, INSTALADO EM LOCAL COM NÍVEL BAIXO DE INTERFERÊNCIAS (NÃO INCLUI FORNECIMENTO). AF_06/2015</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</si>
  <si>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</si>
  <si>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</si>
  <si>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</si>
  <si>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</si>
  <si>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ASSENTAMENTO DE TUBO DE PEAD CORRUGADO DE DUPLA PAREDE PARA REDE COLETORA DE ESGOTO, DN 450 MM, JUNTA ELÁSTICA INTEGRADA, INSTALADO EM LOCAL COM NÍVEL BAIXO DE INTERFERÊNCIAS (NÃO INCLUI FORNECIMENTO). AF_06/2015</t>
  </si>
  <si>
    <t>COTOVELO BRONZE/LATAO (REF 707-3) SEM ANEL DE SOLDA, BOLSA X ROSCA F, 15MM X 1/2"</t>
  </si>
  <si>
    <t>COTOVELO BRONZE/LATAO (REF 707-3) SEM ANEL DE SOLDA, BOLSA X ROSCA F, 22MM X 1/2"</t>
  </si>
  <si>
    <t>COTOVELO BRONZE/LATAO (REF 707-3) SEM ANEL DE SOLDA, BOLSA X ROSCA F, 22MM X 3/4"</t>
  </si>
  <si>
    <t>ASSENTAMENTO DE TUBO DE PEAD CORRUGADO DE DUPLA PAREDE PARA REDE COLETORA DE ESGOTO, DN 600 MM, JUNTA ELÁSTICA INTEGRADA, INSTALADO EM LOCAL COM NÍVEL BAIXO DE INTERFERÊNCIAS (NÃO INCLUI FORNECIMENTO). AF_06/2015</t>
  </si>
  <si>
    <t>COTOVELO DE COBRE 90 GRAUS (REF 607) SEM ANEL DE SOLDA, BOLSA X BOLSA, 104 MM</t>
  </si>
  <si>
    <t>COTOVELO DE COBRE 90 GRAUS (REF 607) SEM ANEL DE SOLDA, BOLSA X BOLSA, 15 MM</t>
  </si>
  <si>
    <t>ASSENTAMENTO DE TUBO DE PVC PARA REDE COLETORA DE ESGOTO DE PAREDE MACIÇA, DN 100 MM, JUNTA ELÁSTICA, INSTALADO EM LOCAL COM NÍVEL ALTO DE INTERFERÊNCIAS (NÃO INCLUI FORNECIMENTO). AF_06/2015</t>
  </si>
  <si>
    <t>COTOVELO DE COBRE 90 GRAUS (REF 607) SEM ANEL DE SOLDA, BOLSA X BOLSA, 22 MM</t>
  </si>
  <si>
    <t>COTOVELO DE COBRE 90 GRAUS (REF 607) SEM ANEL DE SOLDA, BOLSA X BOLSA, 28 MM</t>
  </si>
  <si>
    <t>ASSENTAMENTO DE TUBO DE PVC PARA REDE COLETORA DE ESGOTO DE PAREDE MACIÇA, DN 150 MM, JUNTA ELÁSTICA, INSTALADO EM LOCAL COM NÍVEL ALTO DE INTERFERÊNCIAS (NÃO INCLUI FORNECIMENTO). AF_06/2015</t>
  </si>
  <si>
    <t>COTOVELO DE COBRE 90 GRAUS (REF 607) SEM ANEL DE SOLDA, BOLSA X BOLSA, 35 MM</t>
  </si>
  <si>
    <t>COTOVELO DE COBRE 90 GRAUS (REF 607) SEM ANEL DE SOLDA, BOLSA X BOLSA, 42 MM</t>
  </si>
  <si>
    <t>COTOVELO DE COBRE 90 GRAUS (REF 607) SEM ANEL DE SOLDA, BOLSA X BOLSA, 54 MM</t>
  </si>
  <si>
    <t>ASSENTAMENTO DE TUBO DE PVC PARA REDE COLETORA DE ESGOTO DE PAREDE MACIÇA, DN 200 MM, JUNTA ELÁSTICA, INSTALADO EM LOCAL COM NÍVEL ALTO DE INTERFERÊNCIAS (NÃO INCLUI FORNECIMENTO). AF_06/2015</t>
  </si>
  <si>
    <t>COTOVELO DE COBRE 90 GRAUS (REF 607) SEM ANEL DE SOLDA, BOLSA X BOLSA, 66 MM</t>
  </si>
  <si>
    <t>COTOVELO DE COBRE 90 GRAUS (REF 607) SEM ANEL DE SOLDA, BOLSA X BOLSA, 79 MM</t>
  </si>
  <si>
    <t>ASSENTAMENTO DE TUBO DE PVC PARA REDE COLETORA DE ESGOTO DE PAREDE MACIÇA, DN 250 MM, JUNTA ELÁSTICA, INSTALADO EM LOCAL COM NÍVEL ALTO DE INTERFERÊNCIAS (NÃO INCLUI FORNECIMENTO). AF_06/2015</t>
  </si>
  <si>
    <t>COTOVELO DE REDUCAO 90 GRAUS DE FERRO GALVANIZADO, COM ROSCA BSP, DE 1 1/2" X 1"</t>
  </si>
  <si>
    <t>COTOVELO DE REDUCAO 90 GRAUS DE FERRO GALVANIZADO, COM ROSCA BSP, DE 1 1/2" X 3/4"</t>
  </si>
  <si>
    <t>ASSENTAMENTO DE TUBO DE PVC PARA REDE COLETORA DE ESGOTO DE PAREDE MACIÇA, DN 300 MM, JUNTA ELÁSTICA, INSTALADO EM LOCAL COM NÍVEL ALTO DE INTERFERÊNCIAS (NÃO INCLUI FORNECIMENTO). AF_06/2015</t>
  </si>
  <si>
    <t>COTOVELO DE REDUCAO 90 GRAUS DE FERRO GALVANIZADO, COM ROSCA BSP, DE 1 1/4" X 1"</t>
  </si>
  <si>
    <t>COTOVELO DE REDUCAO 90 GRAUS DE FERRO GALVANIZADO, COM ROSCA BSP, DE 1" X 1/2"</t>
  </si>
  <si>
    <t>ASSENTAMENTO DE TUBO DE PVC PARA REDE COLETORA DE ESGOTO DE PAREDE MACIÇA, DN 350 MM, JUNTA ELÁSTICA, INSTALADO EM LOCAL COM NÍVEL ALTO DE INTERFERÊNCIAS (NÃO INCLUI FORNECIMENTO). AF_06/2015</t>
  </si>
  <si>
    <t>COTOVELO DE REDUCAO 90 GRAUS DE FERRO GALVANIZADO, COM ROSCA BSP, DE 1" X 3/4"</t>
  </si>
  <si>
    <t>COTOVELO DE REDUCAO 90 GRAUS DE FERRO GALVANIZADO, COM ROSCA BSP, DE 2 1/2" X 2"</t>
  </si>
  <si>
    <t>COTOVELO DE REDUCAO 90 GRAUS DE FERRO GALVANIZADO, COM ROSCA BSP, DE 2" X 1 1/2"</t>
  </si>
  <si>
    <t>ASSENTAMENTO DE TUBO DE PVC PARA REDE COLETORA DE ESGOTO DE PAREDE MACIÇA, DN 400 MM, JUNTA ELÁSTICA, INSTALADO EM LOCAL COM NÍVEL ALTO DE INTERFERÊNCIAS (NÃO INCLUI FORNECIMENTO). AF_06/2015</t>
  </si>
  <si>
    <t>COTOVELO DE REDUCAO 90 GRAUS DE FERRO GALVANIZADO, COM ROSCA BSP, DE 3/4" X 1/2"</t>
  </si>
  <si>
    <t>COTOVELO 45 GRAUS DE FERRO GALVANIZADO, COM ROSCA BSP, DE 1 1/2"</t>
  </si>
  <si>
    <t>COTOVELO 45 GRAUS DE FERRO GALVANIZADO, COM ROSCA BSP, DE 1 1/4"</t>
  </si>
  <si>
    <t>ASSENTAMENTO DE TUBO DE PVC CORRUGADO DE DUPLA PAREDE PARA REDE COLETORA DE ESGOTO, DN 150 MM, JUNTA ELÁSTICA, INSTALADO EM LOCAL COM NÍVEL ALTO DE INTERFERÊNCIAS (NÃO INCLUI FORNECIMENTO). AF_06/2015</t>
  </si>
  <si>
    <t>COTOVELO 45 GRAUS DE FERRO GALVANIZADO, COM ROSCA BSP, DE 1/2"</t>
  </si>
  <si>
    <t>COTOVELO 45 GRAUS DE FERRO GALVANIZADO, COM ROSCA BSP, DE 1"</t>
  </si>
  <si>
    <t>COTOVELO 45 GRAUS DE FERRO GALVANIZADO, COM ROSCA BSP, DE 2 1/2"</t>
  </si>
  <si>
    <t>ASSENTAMENTO DE TUBO DE PVC CORRUGADO DE DUPLA PAREDE PARA REDE COLETORA DE ESGOTO, DN 200 MM, JUNTA ELÁSTICA, INSTALADO EM LOCAL COM NÍVEL ALTO DE INTERFERÊNCIAS (NÃO INCLUI FORNECIMENTO). AF_06/2015</t>
  </si>
  <si>
    <t>COTOVELO 45 GRAUS DE FERRO GALVANIZADO, COM ROSCA BSP, DE 2"</t>
  </si>
  <si>
    <t>COTOVELO 45 GRAUS DE FERRO GALVANIZADO, COM ROSCA BSP, DE 3/4"</t>
  </si>
  <si>
    <t>COTOVELO 45 GRAUS DE FERRO GALVANIZADO, COM ROSCA BSP, DE 3"</t>
  </si>
  <si>
    <t>ASSENTAMENTO DE TUBO DE PVC CORRUGADO DE DUPLA PAREDE PARA REDE COLETORA DE ESGOTO, DN 250 MM, JUNTA ELÁSTICA, INSTALADO EM LOCAL COM NÍVEL ALTO DE INTERFERÊNCIAS (NÃO INCLUI FORNECIMENTO). AF_06/2015</t>
  </si>
  <si>
    <t>COTOVELO 45 GRAUS DE FERRO GALVANIZADO, COM ROSCA BSP, DE 4"</t>
  </si>
  <si>
    <t>COTOVELO 45 GRAUS, PEAD PE 100, DE 125 MM, PARA ELETROFUSAO</t>
  </si>
  <si>
    <t>COTOVELO 45 GRAUS, PEAD PE 100, DE 200 MM, PARA ELETROFUSAO</t>
  </si>
  <si>
    <t>COTOVELO 45 GRAUS, PEAD PE 100, DE 32 MM, PARA ELETROFUSAO</t>
  </si>
  <si>
    <t>ASSENTAMENTO DE TUBO DE PVC CORRUGADO DE DUPLA PAREDE PARA REDE COLETORA DE ESGOTO, DN 300 MM, JUNTA ELÁSTICA, INSTALADO EM LOCAL COM NÍVEL ALTO DE INTERFERÊNCIAS (NÃO INCLUI FORNECIMENTO). AF_06/2015</t>
  </si>
  <si>
    <t>COTOVELO 45 GRAUS, PEAD PE 100, DE 40 MM, PARA ELETROFUSAO</t>
  </si>
  <si>
    <t>COTOVELO 45 GRAUS, PEAD PE 100, DE 63 MM, PARA ELETROFUSAO</t>
  </si>
  <si>
    <t>ASSENTAMENTO DE TUBO DE PVC CORRUGADO DE DUPLA PAREDE PARA REDE COLETORA DE ESGOTO, DN 350 MM, JUNTA ELÁSTICA, INSTALADO EM LOCAL COM NÍVEL ALTO DE INTERFERÊNCIAS (NÃO INCLUI FORNECIMENTO). AF_06/2015</t>
  </si>
  <si>
    <t>COTOVELO 90 GRAUS DE FERRO GALVANIZADO, COM ROSCA BSP MACHO/FEMEA, DE 1 1/2"</t>
  </si>
  <si>
    <t>COTOVELO 90 GRAUS DE FERRO GALVANIZADO, COM ROSCA BSP MACHO/FEMEA, DE 1 1/4"</t>
  </si>
  <si>
    <t>ASSENTAMENTO DE TUBO DE PVC CORRUGADO DE DUPLA PAREDE PARA REDE COLETORA DE ESGOTO, DN 400 MM, EM JUNTA ELÁSTICA, INSTALADO EM LOCAL COM NÍVEL ALTO DE INTERFERÊNCIAS (NÃO INCLUI FORNECIMENTO). AF_06/2015</t>
  </si>
  <si>
    <t>COTOVELO 90 GRAUS DE FERRO GALVANIZADO, COM ROSCA BSP MACHO/FEMEA, DE 1/2"</t>
  </si>
  <si>
    <t>COTOVELO 90 GRAUS DE FERRO GALVANIZADO, COM ROSCA BSP MACHO/FEMEA, DE 1"</t>
  </si>
  <si>
    <t>COTOVELO 90 GRAUS DE FERRO GALVANIZADO, COM ROSCA BSP MACHO/FEMEA, DE 2 1/2"</t>
  </si>
  <si>
    <t>ASSENTAMENTO DE TUBO DE PEAD CORRUGADO DE DUPLA PAREDE PARA REDE COLETORA DE ESGOTO, DN 450 MM, JUNTA ELÁSTICA INTEGRADA, INSTALADO EM LOCAL COM NÍVEL ALTO DE INTERFERÊNCIAS (NÃO INCLUI FORNECIMENTO). AF_06/2015</t>
  </si>
  <si>
    <t>COTOVELO 90 GRAUS DE FERRO GALVANIZADO, COM ROSCA BSP MACHO/FEMEA, DE 2"</t>
  </si>
  <si>
    <t>COTOVELO 90 GRAUS DE FERRO GALVANIZADO, COM ROSCA BSP MACHO/FEMEA, DE 3/4"</t>
  </si>
  <si>
    <t>ASSENTAMENTO DE TUBO DE PEAD CORRUGADO DE DUPLA PAREDE PARA REDE COLETORA DE ESGOTO, DN 600 MM, JUNTA ELÁSTICA INTEGRADA, INSTALADO EM LOCAL COM NÍVEL ALTO DE INTERFERÊNCIAS (NÃO INCLUI FORNECIMENTO). AF_06/2015</t>
  </si>
  <si>
    <t>COTOVELO 90 GRAUS DE FERRO GALVANIZADO, COM ROSCA BSP MACHO/FEMEA, DE 3"</t>
  </si>
  <si>
    <t>COTOVELO 90 GRAUS DE FERRO GALVANIZADO, COM ROSCA BSP, DE 1 1/2"</t>
  </si>
  <si>
    <t>TUBO DE PEAD CORRUGADO DE DUPLA PAREDE PARA REDE COLETORA DE ESGOTO, DN 250 MM, JUNTA ELÁSTICA INTEGRADA, INSTALADO EM LOCAL COM NÍVEL BAIXO DE INTERFERÊNCIAS - FORNECIMENTO E ASSENTAMENTO. AF_06/2016</t>
  </si>
  <si>
    <t>COTOVELO 90 GRAUS DE FERRO GALVANIZADO, COM ROSCA BSP, DE 1 1/4"</t>
  </si>
  <si>
    <t>COTOVELO 90 GRAUS DE FERRO GALVANIZADO, COM ROSCA BSP, DE 1/2"</t>
  </si>
  <si>
    <t>ASSENTAMENTO DE TUBO DE PEAD CORRUGADO DE DUPLA PAREDE PARA REDE COLETORA DE ESGOTO, DN 250 MM, JUNTA ELÁSTICA INTEGRADA, INSTALADO EM LOCAL COM NÍVEL BAIXO DE INTERFERÊNCIAS (NÃO INCLUI FORNECIMENTO). AF_06/2016</t>
  </si>
  <si>
    <t>COTOVELO 90 GRAUS DE FERRO GALVANIZADO, COM ROSCA BSP, DE 1"</t>
  </si>
  <si>
    <t>COTOVELO 90 GRAUS DE FERRO GALVANIZADO, COM ROSCA BSP, DE 2 1/2"</t>
  </si>
  <si>
    <t>TUBO DE PEAD CORRUGADO DE DUPLA PAREDE PARA REDE COLETORA DE ESGOTO, DN 300 MM, JUNTA ELÁSTICA INTEGRADA, INSTALADO EM LOCAL COM NÍVEL BAIXO DE INTERFERÊNCIAS - FORNECIMENTO E ASSENTAMENTO. AF_06/2016</t>
  </si>
  <si>
    <t>COTOVELO 90 GRAUS DE FERRO GALVANIZADO, COM ROSCA BSP, DE 2"</t>
  </si>
  <si>
    <t>COTOVELO 90 GRAUS DE FERRO GALVANIZADO, COM ROSCA BSP, DE 3/4"</t>
  </si>
  <si>
    <t>COTOVELO 90 GRAUS DE FERRO GALVANIZADO, COM ROSCA BSP, DE 3"</t>
  </si>
  <si>
    <t>ASSENTAMENTO DE TUBO DE PEAD CORRUGADO DE DUPLA PAREDE PARA REDE COLETORA DE ESGOTO, DN 300 MM, JUNTA ELÁSTICA INTEGRADA, INSTALADO EM LOCAL COM NÍVEL BAIXO DE INTERFERÊNCIAS (NÃO INCLUI FORNECIMENTO). AF_06/2016</t>
  </si>
  <si>
    <t>COTOVELO 90 GRAUS DE FERRO GALVANIZADO, COM ROSCA BSP, DE 4"</t>
  </si>
  <si>
    <t>COTOVELO 90 GRAUS DE FERRO GALVANIZADO, COM ROSCA BSP, DE 5"</t>
  </si>
  <si>
    <t>TUBO DE PEAD CORRUGADO DE DUPLA PAREDE PARA REDE COLETORA DE ESGOTO, DN 750 MM, JUNTA ELÁSTICA INTEGRADA, INSTALADO EM LOCAL COM NÍVEL BAIXO DE INTERFERÊNCIAS - FORNECIMENTO E ASSENTAMENTO. AF_06/2016</t>
  </si>
  <si>
    <t>COTOVELO 90 GRAUS DE FERRO GALVANIZADO, COM ROSCA BSP, DE 6"</t>
  </si>
  <si>
    <t>ASSENTAMENTO DE TUBO DE PEAD CORRUGADO DE DUPLA PAREDE PARA REDE COLETORA DE ESGOTO, DN 750 MM, JUNTA ELÁSTICA INTEGRADA, INSTALADO EM LOCAL COM NÍVEL BAIXO DE INTERFERÊNCIAS (NÃO INCLUI FORNECIMENTO). AF_06/2016</t>
  </si>
  <si>
    <t>COTOVELO 90 GRAUS, PEAD PE 100, DE 125 MM, PARA ELETROFUSAO</t>
  </si>
  <si>
    <t>COTOVELO 90 GRAUS, PEAD PE 100, DE 20 MM, PARA ELETROFUSAO</t>
  </si>
  <si>
    <t>COTOVELO 90 GRAUS, PEAD PE 100, DE 200 MM, PARA ELETROFUSAO</t>
  </si>
  <si>
    <t>ASSENTAMENTO DE TUBO DE PEAD CORRUGADO DE DUPLA PAREDE PARA REDE COLETORA DE ESGOTO, DN 900 MM, JUNTA ELÁSTICA INTEGRADA, INSTALADO EM LOCAL COM NÍVEL BAIXO DE INTERFERÊNCIAS (NÃO INCLUI FORNECIMENTO). AF_06/2016</t>
  </si>
  <si>
    <t>COTOVELO 90 GRAUS, PEAD PE 100, DE 32 MM, PARA ELETROFUSAO</t>
  </si>
  <si>
    <t>COTOVELO 90 GRAUS, PEAD PE 100, DE 63 MM, PARA ELETROFUSAO</t>
  </si>
  <si>
    <t>COTOVELO/JOELHO COM ADAPTADOR, 90 GRAUS, EM POLIPROPILENO, PN 16, PARA TUBOS PEAD, 20 MM X 1/2" - LIGACAO PREDIAL DE AGUA</t>
  </si>
  <si>
    <t>TUBO DE PEAD CORRUGADO DE DUPLA PAREDE PARA REDE COLETORA DE ESGOTO, DN 1000 MM, JUNTA ELÁSTICA INTEGRADA, INSTALADO EM LOCAL COM NÍVEL BAIXO DE INTERFERÊNCIAS - FORNECIMENTO E ASSENTAMENTO. AF_06/2016</t>
  </si>
  <si>
    <t>COTOVELO/JOELHO COM ADAPTADOR, 90 GRAUS, EM POLIPROPILENO, PN 16, PARA TUBOS PEAD, 20 MM X 3/4" - LIGACAO PREDIAL DE AGUA</t>
  </si>
  <si>
    <t>COTOVELO/JOELHO COM ADAPTADOR, 90 GRAUS, EM POLIPROPILENO, PN 16, PARA TUBOS PEAD, 32 MM X 1" - LIGACAO PREDIAL DE AGUA</t>
  </si>
  <si>
    <t>ASSENTAMENTO DE TUBO DE PEAD CORRUGADO DE DUPLA PAREDE PARA REDE COLETORA DE ESGOTO, DN 1000 MM, JUNTA ELÁSTICA INTEGRADA, INSTALADO EM LOCAL COM NÍVEL BAIXO DE INTERFERÊNCIAS (NÃO INCLUI FORNECIMENTO). AF_06/2016</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</si>
  <si>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</si>
  <si>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</si>
  <si>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</si>
  <si>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TUBO DE PEAD CORRUGADO DE DUPLA PAREDE PARA REDE COLETORA DE ESGOTO, DN 1200 MM, JUNTA ELÁSTICA INTEGRADA, INSTALADO EM LOCAL COM NÍVEL BAIXO DE INTERFERÊNCIAS - FORNECIMENTO E ASSENTAMENTO. AF_06/2016</t>
  </si>
  <si>
    <t>CREMONA COM CASTANHA BIPARTIDA, COM VARA DE 1.50 M, EM LATAO CROMADO, PARA PORTAS E JANELAS - COMPLETA</t>
  </si>
  <si>
    <t>CREMONA LATAO CROMADO, COM CASTANHA BIPARTIDA E PRESILHAS, MEDIDAS APROXIMADAS DE 113 X 40 X 35 MM (NAO INCL VARA FERRO)</t>
  </si>
  <si>
    <t>ASSENTAMENTO DE TUBO DE PEAD CORRUGADO DE DUPLA PAREDE PARA REDE COLETORA DE ESGOTO, DN 1200 MM, JUNTA ELÁSTICA INTEGRADA, INSTALADO EM LOCAL COM NÍVEL BAIXO DE INTERFERÊNCIAS (NÃO INCLUI FORNECIMENTO). AF_06/2016</t>
  </si>
  <si>
    <t>CRUZETA DE EUCALIPTO TRATADO, OU EQUIVALENTE DA REGIAO, *2,4* M, SECAO *9 X 11,5* CM</t>
  </si>
  <si>
    <t>ASSENTAMENTO DE TUBO DE PEAD CORRUGADO DE DUPLA PAREDE PARA REDE COLETORA DE ESGOTO, DN 1500 MM, JUNTA ELÁSTICA INTEGRADA, INSTALADO EM LOCAL COM NÍVEL BAIXO DE INTERFERÊNCIAS (NÃO INCLUI FORNECIMENTO). AF_06/2016</t>
  </si>
  <si>
    <t>CRUZETA DE FERRO GALVANIZADO, COM ROSCA BSP, DE 1 1/2"</t>
  </si>
  <si>
    <t>CRUZETA DE FERRO GALVANIZADO, COM ROSCA BSP, DE 1 1/4"</t>
  </si>
  <si>
    <t>CRUZETA DE FERRO GALVANIZADO, COM ROSCA BSP, DE 1/2"</t>
  </si>
  <si>
    <t>TUBO DE PEAD CORRUGADO DE DUPLA PAREDE PARA REDE COLETORA DE ESGOTO, DN 250 MM, JUNTA ELÁSTICA INTEGRADA, INSTALADO EM LOCAL COM NÍVEL ALTO DE INTERFERÊNCIAS - FORNECIMENTO E ASSENTAMENTO. AF_06/2016</t>
  </si>
  <si>
    <t>CRUZETA DE FERRO GALVANIZADO, COM ROSCA BSP, DE 1"</t>
  </si>
  <si>
    <t>CRUZETA DE FERRO GALVANIZADO, COM ROSCA BSP, DE 2 1/2"</t>
  </si>
  <si>
    <t>CRUZETA DE FERRO GALVANIZADO, COM ROSCA BSP, DE 2"</t>
  </si>
  <si>
    <t>CRUZETA DE FERRO GALVANIZADO, COM ROSCA BSP, DE 3/4"</t>
  </si>
  <si>
    <t>ASSENTAMENTO DE TUBO DE PEAD CORRUGADO DE DUPLA PAREDE PARA REDE COLETORA DE ESGOTO, DN 250 MM, JUNTA ELÁSTICA INTEGRADA, INSTALADO EM LOCAL COM NÍVEL ALTO DE INTERFERÊNCIAS (NÃO INCLUI FORNECIMENTO). AF_06/2016</t>
  </si>
  <si>
    <t>CRUZETA DE FERRO GALVANIZADO, COM ROSCA BSP, DE 3"</t>
  </si>
  <si>
    <t>CUBA ACO INOX (AISI 304) DE EMBUTIR COM VALVULA DE 3 1/2 ", DE *56 X 33 X 12* CM</t>
  </si>
  <si>
    <t>TUBO DE PEAD CORRUGADO DE DUPLA PAREDE PARA REDE COLETORA DE ESGOTO, DN 300 MM, JUNTA ELÁSTICA INTEGRADA, INSTALADO EM LOCAL COM NÍVEL ALTO DE INTERFERÊNCIAS - FORNECIMENTO E ASSENTAMENTO. AF_06/2016</t>
  </si>
  <si>
    <t>CUBA ACO INOX (AISI 304) DE EMBUTIR COM VALVULA 3 1/2 ", DE *40 X 34 X 12* CM</t>
  </si>
  <si>
    <t>CUBA ACO INOX (AISI 304) DE EMBUTIR COM VALVULA 3 1/2 ", DE *46 X 30 X 12* CM</t>
  </si>
  <si>
    <t>CUMEEIRA ALUMINIO ONDULADA, COMPRIMENTO = *1,12* M, E = 0,8 MM</t>
  </si>
  <si>
    <t>ASSENTAMENTO DE TUBO DE PEAD CORRUGADO DE DUPLA PAREDE PARA REDE COLETORA DE ESGOTO, DN 300 MM, JUNTA ELÁSTICA INTEGRADA, INSTALADO EM LOCAL COM NÍVEL ALTO DE INTERFERÊNCIAS (NÃO INCLUI FORNECIMENTO). AF_06/2016</t>
  </si>
  <si>
    <t>CUMEEIRA ARTICULADA (ABA INFERIOR) PARA TELHA ONDULADA DE FIBROCIMENTO E = 4 MM, ABA *330* MM, COMPRIMENTO 500 MM (SEM AMIANTO)</t>
  </si>
  <si>
    <t>CUMEEIRA ARTICULADA (ABA INTERNA INFERIOR OU EXTERNA SUPERIOR) PARA TELHA ESTRUTURAL DE FIBROCIMENTO, 1 ABA, E = 6 MM (SEM AMIANTO)</t>
  </si>
  <si>
    <t>TUBO DE PEAD CORRUGADO DE DUPLA PAREDE PARA REDE COLETORA DE ESGOTO, DN 750 MM, JUNTA ELÁSTICA INTEGRADA, INSTALADO EM LOCAL COM NÍVEL ALTO DE INTERFERÊNCIAS - FORNECIMENTO E ASSENTAMENTO. AF_06/2016</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</si>
  <si>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</si>
  <si>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</si>
  <si>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</si>
  <si>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ASSENTAMENTO DE TUBO DE PEAD CORRUGADO DE DUPLA PAREDE PARA REDE COLETORA DE ESGOTO, DN 750 MM, JUNTA ELÁSTICA INTEGRADA, INSTALADO EM LOCAL COM NÍVEL ALTO DE INTERFERÊNCIAS (NÃO INCLUI FORNECIMENTO). AF_06/2016</t>
  </si>
  <si>
    <t>CUMEEIRA NORMAL PARA TELHA ESTRUTURAL DE FIBROCIMENTO 2 ABAS, E = 6 MM, DE 1050 X 935 MM (SEM AMIANTO)</t>
  </si>
  <si>
    <t>CUMEEIRA NORMAL PARA TELHA ONDULADA DE FIBROCIMENTO, E = 6 MM, ABA 300 MM, COMPRIMENTO 1100 MM (SEM AMIANTO)</t>
  </si>
  <si>
    <t>ASSENTAMENTO DE TUBO DE PEAD CORRUGADO DE DUPLA PAREDE PARA REDE COLETORA DE ESGOTO, DN 900 MM, JUNTA ELÁSTICA INTEGRADA, INSTALADO EM LOCAL COM NÍVEL ALTO DE INTERFERÊNCIAS (NÃO INCLUI FORNECIMENTO). AF_06/2016</t>
  </si>
  <si>
    <t>CUMEEIRA PARA TELHA CERAMICA, COMPRIMENTO DE *41* CM, RENDIMENTO DE *3* TELHAS/M</t>
  </si>
  <si>
    <t>CUMEEIRA PARA TELHA DE CONCRETO, PARA 2 AGUAS DE TELHADO, COR CINZA, RENDIMENTO DE *3* TELHAS/M (COLETADO CAIXA)</t>
  </si>
  <si>
    <t>TUBO DE PEAD CORRUGADO DE DUPLA PAREDE PARA REDE COLETORA DE ESGOTO, DN 1000 MM, JUNTA ELÁSTICA INTEGRADA, INSTALADO EM LOCAL COM NÍVEL ALTO DE INTERFERÊNCIAS - FORNECIMENTO E ASSENTAMENTO. AF_06/2016</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</si>
  <si>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</si>
  <si>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</si>
  <si>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</si>
  <si>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ASSENTAMENTO DE TUBO DE PEAD CORRUGADO DE DUPLA PAREDE PARA REDE COLETORA DE ESGOTO, DN 1000 MM, JUNTA ELÁSTICA INTEGRADA, INSTALADO EM LOCAL COM NÍVEL ALTO DE INTERFERÊNCIAS (NÃO INCLUI FORNECIMENTO). AF_06/2016</t>
  </si>
  <si>
    <t>CURVA CPVC, 90 GRAUS, SOLDAVEL, 28 MM, PARA AGUA QUENTE</t>
  </si>
  <si>
    <t>CURVA CPVC, 90 GRAUS, SOLDAVEL,15 MM, PARA AGUA QUENTE</t>
  </si>
  <si>
    <t>TUBO DE PEAD CORRUGADO DE DUPLA PAREDE PARA REDE COLETORA DE ESGOTO, DN 1200 MM, JUNTA ELÁSTICA INTEGRADA, INSTALADO EM LOCAL COM NÍVEL ALTO DE INTERFERÊNCIAS - FORNECIMENTO E ASSENTAMENTO. AF_06/2016</t>
  </si>
  <si>
    <t>CURVA CURTA PVC, PB, JE, 45 GRAUS, DN 100 MM, PARA REDE COLETORA ESGOTO (NBR 10569)</t>
  </si>
  <si>
    <t>CURVA CURTA PVC, PB, JE, 90 GRAUS, DN 100 MM, PARA REDE COLETORA ESGOTO (NBR 10569)</t>
  </si>
  <si>
    <t>ASSENTAMENTO DE TUBO DE PEAD CORRUGADO DE DUPLA PAREDE PARA REDE COLETORA DE ESGOTO, DN 1200 MM, JUNTA ELÁSTICA INTEGRADA, INSTALADO EM LOCAL COM NÍVEL ALTO DE INTERFERÊNCIAS (NÃO INCLUI FORNECIMENTO). AF_06/2016</t>
  </si>
  <si>
    <t>CURVA DE PVC 45 GRAUS, SOLDAVEL, 110 MM, PARA AGUA FRIA PREDIAL (NBR 5648)</t>
  </si>
  <si>
    <t>CURVA DE PVC 45 GRAUS, SOLDAVEL, 20 MM, PARA AGUA FRIA PREDIAL (NBR 5648)</t>
  </si>
  <si>
    <t>ASSENTAMENTO DE TUBO DE PEAD CORRUGADO DE DUPLA PAREDE PARA REDE COLETORA DE ESGOTO, DN 1500 MM, JUNTA ELÁSTICA INTEGRADA, INSTALADO EM LOCAL COM NÍVEL ALTO DE INTERFERÊNCIAS (NÃO INCLUI FORNECIMENTO). AF_06/2016</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</si>
  <si>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</si>
  <si>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</si>
  <si>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</si>
  <si>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</si>
  <si>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</si>
  <si>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ASSENTAMENTO DE TUBO DE PVC PBA PARA REDE DE ÁGUA, DN 50 MM, JUNTA ELÁSTICA INTEGRADA, INSTALADO EM LOCAL COM NÍVEL ALTO DE INTERFERÊNCIAS (NÃO INCLUI FORNECIMENTO). AF_11/2017</t>
  </si>
  <si>
    <t>CURVA DE PVC 45 GRAUS, SOLDAVEL, 75 MM, PARA AGUA FRIA PREDIAL (NBR 5648)</t>
  </si>
  <si>
    <t>CURVA DE PVC 45 GRAUS, SOLDAVEL, 85 MM, PARA AGUA FRIA PREDIAL (NBR 5648)</t>
  </si>
  <si>
    <t>ASSENTAMENTO DE TUBO DE PVC PBA PARA REDE DE ÁGUA, DN 75 MM, JUNTA ELÁSTICA INTEGRADA, INSTALADO EM LOCAL COM NÍVEL ALTO DE INTERFERÊNCIAS (NÃO INCLUI FORNECIMENTO). AF_11/2017</t>
  </si>
  <si>
    <t>CURVA DE PVC 90 GRAUS, SOLDAVEL, 110 MM, PARA AGUA FRIA PREDIAL (NBR 5648)</t>
  </si>
  <si>
    <t>CURVA DE PVC 90 GRAUS, SOLDAVEL, 20 MM, PARA AGUA FRIA PREDIAL (NBR 5648)</t>
  </si>
  <si>
    <t>CURVA DE PVC 90 GRAUS, SOLDAVEL, 25 MM, PARA AGUA FRIA PREDIAL (NBR 5648)</t>
  </si>
  <si>
    <t>ASSENTAMENTO DE TUBO DE PVC PBA PARA REDE DE ÁGUA, DN 100 MM, JUNTA ELÁSTICA INTEGRADA, INSTALADO EM LOCAL COM NÍVEL ALTO DE INTERFERÊNCIAS (NÃO INCLUI FORNECIMENTO). AF_11/2017</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</si>
  <si>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</si>
  <si>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</si>
  <si>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</si>
  <si>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</si>
  <si>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ASSENTAMENTO DE TUBO DE PVC PBA PARA REDE DE ÁGUA, DN 50 MM, JUNTA ELÁSTICA INTEGRADA, INSTALADO EM LOCAL COM NÍVEL BAIXO DE INTERFERÊNCIAS (NÃO INCLUI FORNECIMENTO). AF_11/2017</t>
  </si>
  <si>
    <t>CURVA DE PVC 90 GRAUS, SOLDAVEL, 75 MM, PARA AGUA FRIA PREDIAL (NBR 5648)</t>
  </si>
  <si>
    <t>CURVA DE PVC 90 GRAUS, SOLDAVEL, 85 MM, PARA AGUA FRIA PREDIAL (NBR 5648)</t>
  </si>
  <si>
    <t>ASSENTAMENTO DE TUBO DE PVC PBA PARA REDE DE ÁGUA, DN 75 MM, JUNTA ELÁSTICA INTEGRADA, INSTALADO EM LOCAL COM NÍVEL BAIXO DE INTERFERÊNCIAS (NÃO INCLUI FORNECIMENTO). AF_11/2017</t>
  </si>
  <si>
    <t>CURVA DE PVC, 45 GRAUS, SERIE R, DN 100 MM, PARA ESGOTO PREDIAL</t>
  </si>
  <si>
    <t>CURVA DE PVC, 90 GRAUS, SERIE R, DN 100 MM, PARA ESGOTO PREDIAL</t>
  </si>
  <si>
    <t>ASSENTAMENTO DE TUBO DE PVC PBA PARA REDE DE ÁGUA, DN 100 MM, JUNTA ELÁSTICA INTEGRADA, INSTALADO EM LOCAL COM NÍVEL BAIXO DE INTERFERÊNCIAS (NÃO INCLUI FORNECIMENTO). AF_11/2017</t>
  </si>
  <si>
    <t>CURVA DE PVC, 90 GRAUS, SERIE R, DN 50 MM, PARA ESGOTO PREDIAL</t>
  </si>
  <si>
    <t>CURVA DE PVC, 90 GRAUS, SERIE R, DN 75 MM, PARA ESGOTO PREDIAL</t>
  </si>
  <si>
    <t>FORNEC E/OU ASSENT DE TUBO DE CONCRETO COM JUNTA ELASTICA</t>
  </si>
  <si>
    <t>0051</t>
  </si>
  <si>
    <t>CURVA DE TRANSPOSICAO BRONZE/LATAO (REF 736) SEM ANEL DE SOLDA, BOLSA X BOLSA, 15 MM</t>
  </si>
  <si>
    <t>TUBO DE CONCRETO PARA REDES COLETORAS DE ESGOTO SANITÁRIO, DIÂMETRO DE 300 MM, JUNTA ELÁSTICA, INSTALADO EM LOCAL COM BAIXO NÍVEL DE INTERFERÊNCIAS - FORNECIMENTO E ASSENTAMENTO. AF_12/2015</t>
  </si>
  <si>
    <t>CURVA DE TRANSPOSICAO BRONZE/LATAO (REF 736) SEM ANEL DE SOLDA, BOLSA X BOLSA, 22 MM</t>
  </si>
  <si>
    <t>Área de compensação (Pista 02)</t>
  </si>
  <si>
    <t>CURVA DE TRANSPOSICAO BRONZE/LATAO (REF 736) SEM ANEL DE SOLDA, BOLSA X BOLSA, 28 MM</t>
  </si>
  <si>
    <t>CURVA DE TRANSPOSICAO, CPVC, SOLDAVEL, 15 MM</t>
  </si>
  <si>
    <t>ASSENTAMENTO DE TUBO DE CONCRETO PARA REDES COLETORAS DE ESGOTO SANITÁRIO, DIÂMETRO DE 300 MM, JUNTA ELÁSTICA, INSTALADO EM LOCAL COM BAIXO NÍVEL DE INTERFERÊNCIAS (NÃO INCLUI FORNECIMENTO). AF_12/2015</t>
  </si>
  <si>
    <t>CURVA DE TRANSPOSICAO, CPVC, SOLDAVEL, 22 MM</t>
  </si>
  <si>
    <t>CURVA DE TRANSPOSICAO, PVC SOLDAVEL, 20 MM, PARA AGUA FRIA PREDIAL</t>
  </si>
  <si>
    <t>TUBO DE CONCRETO PARA REDES COLETORAS DE ESGOTO SANITÁRIO, DIÂMETRO DE 400 MM, JUNTA ELÁSTICA, INSTALADO EM LOCAL COM BAIXO NÍVEL DE INTERFERÊNCIAS - FORNECIMENTO E ASSENTAMENTO. AF_12/2015</t>
  </si>
  <si>
    <t>CURVA DE TRANSPOSICAO, PVC, SOLDAVEL, 25 MM, PARA AGUA FRIA PREDIAL</t>
  </si>
  <si>
    <t>CURVA DE TRANSPOSICAO, PVC, SOLDAVEL, 32 MM, PARA AGUA FRIA PREDIAL</t>
  </si>
  <si>
    <t>CURVA LONGA PVC, PB, JE, 45 GRAUS, DN 100 MM, PARA REDE COLETORA ESGOTO (NBR 10569)</t>
  </si>
  <si>
    <t>ASSENTAMENTO DE TUBO DE CONCRETO PARA REDES COLETORAS DE ESGOTO SANITÁRIO, DIÂMETRO DE 400 MM, JUNTA ELÁSTICA, INSTALADO EM LOCAL COM BAIXO NÍVEL DE INTERFERÊNCIAS (NÃO INCLUI FORNECIMENTO). AF_12/2015</t>
  </si>
  <si>
    <t>CURVA LONGA PVC, PB, JE, 45 GRAUS, DN 150 MM, PARA REDE COLETORA ESGOTO (NBR 10569)</t>
  </si>
  <si>
    <t>CURVA LONGA PVC, PB, JE, 90 GRAUS, DN 100 MM, PARA REDE COLETORA ESGOTO (NBR 10569)</t>
  </si>
  <si>
    <t>TUBO DE CONCRETO PARA REDES COLETORAS DE ESGOTO SANITÁRIO, DIÂMETRO DE 500 MM, JUNTA ELÁSTICA, INSTALADO EM LOCAL COM BAIXO NÍVEL DE INTERFERÊNCIAS - FORNECIMENTO E ASSENTAMENTO. AF_12/2015</t>
  </si>
  <si>
    <t>CURVA LONGA PVC, PB, JE, 90 GRAUS, DN 150 MM, PARA REDE COLETORA ESGOTO (NBR 10569)</t>
  </si>
  <si>
    <t>ASSENTAMENTO DE TUBO DE CONCRETO PARA REDES COLETORAS DE ESGOTO SANITÁRIO, DIÂMETRO DE 500 MM, JUNTA ELÁSTICA, INSTALADO EM LOCAL COM BAIXO NÍVEL DE INTERFERÊNCIAS (NÃO INCLUI FORNECIMENTO). AF_12/2015</t>
  </si>
  <si>
    <t>CURVA PPR 90 GRAUS, DN 20 MM, PARA AGUA QUENTE PREDIAL</t>
  </si>
  <si>
    <t>CURVA PPR 90 GRAUS, DN 25 MM, PARA AGUA QUENTE PREDIAL</t>
  </si>
  <si>
    <t>TUBO DE CONCRETO PARA REDES COLETORAS DE ESGOTO SANITÁRIO, DIÂMETRO DE 600 MM, JUNTA ELÁSTICA, INSTALADO EM LOCAL COM BAIXO NÍVEL DE INTERFERÊNCIAS - FORNECIMENTO E ASSENTAMENTO. AF_12/2015</t>
  </si>
  <si>
    <t>CURVA PVC CURTA 90 G, DN 50 MM, PARA ESGOTO PREDIAL</t>
  </si>
  <si>
    <t>ASSENTAMENTO DE TUBO DE CONCRETO PARA REDES COLETORAS DE ESGOTO SANITÁRIO, DIÂMETRO DE 600 MM, JUNTA ELÁSTICA, INSTALADO EM LOCAL COM BAIXO NÍVEL DE INTERFERÊNCIAS (NÃO INCLUI FORNECIMENTO). AF_12/2015</t>
  </si>
  <si>
    <t>CURVA PVC CURTA 90 GRAUS, DN 40 MM, PARA ESGOTO PREDIAL</t>
  </si>
  <si>
    <t>TUBO DE CONCRETO PARA REDES COLETORAS DE ESGOTO SANITÁRIO, DIÂMETRO DE 700 MM, JUNTA ELÁSTICA, INSTALADO EM LOCAL COM BAIXO NÍVEL DE INTERFERÊNCIAS - FORNECIMENTO E ASSENTAMENTO. AF_12/2015</t>
  </si>
  <si>
    <t>CURVA PVC CURTA 90 GRAUS, DN 75 MM, PARA ESGOTO PREDIAL</t>
  </si>
  <si>
    <t>CURVA PVC CURTA 90 GRAUS, 100 MM, PARA ESGOTO PREDIAL</t>
  </si>
  <si>
    <t>ASSENTAMENTO DE TUBO DE CONCRETO PARA REDES COLETORAS DE ESGOTO SANITÁRIO, DIÂMETRO DE 700 MM, JUNTA ELÁSTICA, INSTALADO EM LOCAL COM BAIXO NÍVEL DE INTERFERÊNCIAS (NÃO INCLUI FORNECIMENTO). AF_12/2015</t>
  </si>
  <si>
    <t>CURVA PVC LEVE, 90 GRAUS, COM PONTA E BOLSA LISA, DN 150 MM</t>
  </si>
  <si>
    <t>CURVA PVC LEVE, 90 GRAUS, COM PONTA E BOLSA LISA, DN 250 MM</t>
  </si>
  <si>
    <t>CURVA PVC LEVE, 90 GRAUS, COM PONTA E BOLSA LISA, DN 300 MM</t>
  </si>
  <si>
    <t>ASSENTAMENTO DE TUBO DE CONCRETO PARA REDES COLETORAS DE ESGOTO SANITÁRIO, DIÂMETRO DE 800 MM, JUNTA ELÁSTICA, INSTALADO EM LOCAL COM BAIXO NÍVEL DE INTERFERÊNCIAS (NÃO INCLUI FORNECIMENTO). AF_12/2015</t>
  </si>
  <si>
    <t>CURVA PVC LONGA 45 GRAUS, 100 MM, PARA ESGOTO PREDIAL</t>
  </si>
  <si>
    <t>CURVA PVC LONGA 45G, DN 50 MM, PARA ESGOTO PREDIAL</t>
  </si>
  <si>
    <t>ASSENTAMENTO DE TUBO DE CONCRETO PARA REDES COLETORAS DE ESGOTO SANITÁRIO, DIÂMETRO DE 900 MM, JUNTA ELÁSTICA, INSTALADO EM LOCAL COM BAIXO NÍVEL DE INTERFERÊNCIAS (NÃO INCLUI FORNECIMENTO). AF_12/2015</t>
  </si>
  <si>
    <t>CURVA PVC LONGA 45G, DN 75 MM, PARA ESGOTO PREDIAL</t>
  </si>
  <si>
    <t>CURVA PVC LONGA 90 GRAUS, 100 MM, PARA ESGOTO PREDIAL</t>
  </si>
  <si>
    <t>TUBO DE CONCRETO PARA REDES COLETORAS DE ESGOTO SANITÁRIO, DIÂMETRO DE 1000 MM, JUNTA ELÁSTICA, INSTALADO EM LOCAL COM BAIXO NÍVEL DE INTERFERÊNCIAS - FORNECIMENTO E ASSENTAMENTO. AF_12/2015</t>
  </si>
  <si>
    <t>CURVA PVC LONGA 90 GRAUS, 40 MM, PARA ESGOTO PREDIAL</t>
  </si>
  <si>
    <t>CURVA PVC LONGA 90 GRAUS, 50 MM, PARA ESGOTO PREDIAL</t>
  </si>
  <si>
    <t>CURVA PVC LONGA 90 GRAUS, 75 MM, PARA ESGOTO PREDIAL</t>
  </si>
  <si>
    <t>ASSENTAMENTO DE TUBO DE CONCRETO PARA REDES COLETORAS DE ESGOTO SANITÁRIO, DIÂMETRO DE 1000 MM, JUNTA ELÁSTICA, INSTALADO EM LOCAL COM BAIXO NÍVEL DE INTERFERÊNCIAS (NÃO INCLUI FORNECIMENTO). AF_12/2015</t>
  </si>
  <si>
    <t>CURVA PVC PBA, JE, PB, 22 GRAUS, DN 100 / DE 110 MM, PARA REDE AGUA (NBR 10351)</t>
  </si>
  <si>
    <t>CURVA PVC PBA, JE, PB, 22 GRAUS, DN 50 / DE 60 MM, PARA REDE AGUA (NBR 10351)</t>
  </si>
  <si>
    <t>TUBO DE CONCRETO PARA REDES COLETORAS DE ESGOTO SANITÁRIO, DIÂMETRO DE 300 MM, JUNTA ELÁSTICA, INSTALADO EM LOCAL COM ALTO NÍVEL DE INTERFERÊNCIAS - FORNECIMENTO E ASSENTAMENTO. AF_12/2015</t>
  </si>
  <si>
    <t>CURVA PVC PBA, JE, PB, 22 GRAUS, DN 75 / DE 85 MM, PARA REDE AGUA (NBR 10351)</t>
  </si>
  <si>
    <t>CURVA PVC PBA, JE, PB, 45 GRAUS, DN 100 / DE 110 MM, PARA REDE AGUA (NBR 10351)</t>
  </si>
  <si>
    <t>CURVA PVC PBA, JE, PB, 45 GRAUS, DN 50 / DE 60 MM, PARA REDE AGUA (NBR 10351)</t>
  </si>
  <si>
    <t>ASSENTAMENTO DE TUBO DE CONCRETO PARA REDES COLETORAS DE ESGOTO SANITÁRIO, DIÂMETRO DE 300 MM, JUNTA ELÁSTICA, INSTALADO EM LOCAL COM ALTO NÍVEL DE INTERFERÊNCIAS (NÃO INCLUI FORNECIMENTO). AF_12/2015</t>
  </si>
  <si>
    <t>CURVA PVC PBA, JE, PB, 45 GRAUS, DN 75 / DE 85 MM, PARA REDE AGUA (NBR 10351)</t>
  </si>
  <si>
    <t>CURVA PVC PBA, JE, PB, 90 GRAUS, DN 100 / DE 110 MM, PARA REDE AGUA (NBR 10351)</t>
  </si>
  <si>
    <t>TUBO DE CONCRETO PARA REDES COLETORAS DE ESGOTO SANITÁRIO, DIÂMETRO DE 400 MM, JUNTA ELÁSTICA, INSTALADO EM LOCAL COM ALTO NÍVEL DE INTERFERÊNCIAS - FORNECIMENTO E ASSENTAMENTO. AF_12/2015</t>
  </si>
  <si>
    <t>CURVA PVC PBA, JE, PB, 90 GRAUS, DN 50 / DE 60 MM, PARA REDE AGUA (NBR 10351)</t>
  </si>
  <si>
    <t>CURVA PVC PBA, JE, PB, 90 GRAUS, DN 75 / DE 85 MM, PARA REDE AGUA (NBR 10351)</t>
  </si>
  <si>
    <t>CURVA PVC 90 GRAUS, ROSCAVEL, 1 1/2",  AGUA FRIA PREDIAL</t>
  </si>
  <si>
    <t>ASSENTAMENTO DE TUBO DE CONCRETO PARA REDES COLETORAS DE ESGOTO SANITÁRIO, DIÂMETRO DE 400 MM, JUNTA ELÁSTICA, INSTALADO EM LOCAL COM ALTO NÍVEL DE INTERFERÊNCIAS (NÃO INCLUI FORNECIMENTO). AF_12/2015</t>
  </si>
  <si>
    <t>CURVA PVC 90 GRAUS, ROSCAVEL, 1 1/4",  AGUA FRIA PREDIAL</t>
  </si>
  <si>
    <t>CURVA PVC 90 GRAUS, ROSCAVEL, 1/2",  AGUA FRIA PREDIAL</t>
  </si>
  <si>
    <t>TUBO DE CONCRETO PARA REDES COLETORAS DE ESGOTO SANITÁRIO, DIÂMETRO DE 500 MM, JUNTA ELÁSTICA, INSTALADO EM LOCAL COM ALTO NÍVEL DE INTERFERÊNCIAS - FORNECIMENTO E ASSENTAMENTO. AF_12/2015</t>
  </si>
  <si>
    <t>CURVA PVC 90 GRAUS, ROSCAVEL, 1",  AGUA FRIA PREDIAL</t>
  </si>
  <si>
    <t>CURVA PVC 90 GRAUS, ROSCAVEL, 2",  AGUA FRIA PREDIAL</t>
  </si>
  <si>
    <t>CURVA PVC 90 GRAUS, ROSCAVEL, 3/4",  AGUA FRIA PREDIAL</t>
  </si>
  <si>
    <t>ASSENTAMENTO DE TUBO DE CONCRETO PARA REDES COLETORAS DE ESGOTO SANITÁRIO, DIÂMETRO DE 500 MM, JUNTA ELÁSTICA, INSTALADO EM LOCAL COM ALTO NÍVEL DE INTERFERÊNCIAS (NÃO INCLUI FORNECIMENTO). AF_12/2015</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</si>
  <si>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</si>
  <si>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</si>
  <si>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</si>
  <si>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TUBO DE CONCRETO PARA REDES COLETORAS DE ESGOTO SANITÁRIO, DIÂMETRO DE 600 MM, JUNTA ELÁSTICA, INSTALADO EM LOCAL COM ALTO NÍVEL DE INTERFERÊNCIAS - FORNECIMENTO E ASSENTAMENTO. AF_12/2015</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</si>
  <si>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</si>
  <si>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</si>
  <si>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</si>
  <si>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</si>
  <si>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ASSENTAMENTO DE TUBO DE CONCRETO PARA REDES COLETORAS DE ESGOTO SANITÁRIO, DIÂMETRO DE 600 MM, JUNTA ELÁSTICA, INSTALADO EM LOCAL COM ALTO NÍVEL DE INTERFERÊNCIAS (NÃO INCLUI FORNECIMENTO). AF_12/2015</t>
  </si>
  <si>
    <t>CURVA PVC, 45 GRAUS, CURTA, PB, DN 100 MM, PARA ESGOTO PREDIAL</t>
  </si>
  <si>
    <t>CURVA 135 GRAUS, DE PVC RIGIDO ROSCAVEL, DE 1", PARA ELETRODUTO</t>
  </si>
  <si>
    <t>TUBO DE CONCRETO PARA REDES COLETORAS DE ESGOTO SANITÁRIO, DIÂMETRO DE 700 MM, JUNTA ELÁSTICA, INSTALADO EM LOCAL COM ALTO NÍVEL DE INTERFERÊNCIAS - FORNECIMENTO E ASSENTAMENTO. AF_12/2015</t>
  </si>
  <si>
    <t>CURVA 135 GRAUS, DE PVC RIGIDO ROSCAVEL, DE 3/4", PARA ELETRODUTO</t>
  </si>
  <si>
    <t>ASSENTAMENTO DE TUBO DE CONCRETO PARA REDES COLETORAS DE ESGOTO SANITÁRIO, DIÂMETRO DE 700 MM, JUNTA ELÁSTICA, INSTALADO EM LOCAL COM ALTO NÍVEL DE INTERFERÊNCIAS (NÃO INCLUI FORNECIMENTO). AF_12/2015</t>
  </si>
  <si>
    <t>CURVA 135 GRAUS, PARA ELETRODUTO, EM ACO GALVANIZADO ELETROLITICO, DIAMETRO DE 15 MM (1/2")</t>
  </si>
  <si>
    <t>CURVA 135 GRAUS, PARA ELETRODUTO, EM ACO GALVANIZADO ELETROLITICO, DIAMETRO DE 20 MM (3/4")</t>
  </si>
  <si>
    <t>ASSENTAMENTO DE TUBO DE CONCRETO PARA REDES COLETORAS DE ESGOTO SANITÁRIO, DIÂMETRO DE 800 MM, JUNTA ELÁSTICA, INSTALADO EM LOCAL COM ALTO NÍVEL DE INTERFERÊNCIAS (NÃO INCLUI FORNECIMENTO). AF_12/2015</t>
  </si>
  <si>
    <t>CURVA 135 GRAUS, PARA ELETRODUTO, EM ACO GALVANIZADO ELETROLITICO, DIAMETRO DE 25 MM (1")</t>
  </si>
  <si>
    <t>CURVA 135 GRAUS, PARA ELETRODUTO, EM ACO GALVANIZADO ELETROLITICO, DIAMETRO DE 32 MM (1 1/4")</t>
  </si>
  <si>
    <t>ASSENTAMENTO DE TUBO DE CONCRETO PARA REDES COLETORAS DE ESGOTO SANITÁRIO, DIÂMETRO DE 900 MM, JUNTA ELÁSTICA, INSTALADO EM LOCAL COM ALTO NÍVEL DE INTERFERÊNCIAS (NÃO INCLUI FORNECIMENTO). AF_12/2015</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</si>
  <si>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</si>
  <si>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</si>
  <si>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</si>
  <si>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TUBO DE CONCRETO PARA REDES COLETORAS DE ESGOTO SANITÁRIO, DIÂMETRO DE 1000 MM, JUNTA ELÁSTICA, INSTALADO EM LOCAL COM ALTO NÍVEL DE INTERFERÊNCIAS - FORNECIMENTO E ASSENTAMENTO. AF_12/2015</t>
  </si>
  <si>
    <t>CURVA 135 GRAUS, PARA ELETRODUTO, EM ACO GALVANIZADO ELETROLITICO, DIAMETRO DE 80 MM (3")</t>
  </si>
  <si>
    <t>CURVA 180 GRAUS, DE PVC RIGIDO ROSCAVEL, DE 1 1/2", PARA ELETRODUTO</t>
  </si>
  <si>
    <t>ASSENTAMENTO DE TUBO DE CONCRETO PARA REDES COLETORAS DE ESGOTO SANITÁRIO, DIÂMETRO DE 1000 MM, JUNTA ELÁSTICA, INSTALADO EM LOCAL COM ALTO NÍVEL DE INTERFERÊNCIAS (NÃO INCLUI FORNECIMENTO). AF_12/2015</t>
  </si>
  <si>
    <t>CURVA 180 GRAUS, DE PVC RIGIDO ROSCAVEL, DE 1 1/4", PARA ELETRODUTO</t>
  </si>
  <si>
    <t>CURVA 180 GRAUS, DE PVC RIGIDO ROSCAVEL, DE 1/2", PARA ELETRODUTO</t>
  </si>
  <si>
    <t>FORNEC E/OU ASSENT DE TUBO DE CONCRETO COM JUNTA ARGAMASSADA</t>
  </si>
  <si>
    <t>0052</t>
  </si>
  <si>
    <t>CURVA 180 GRAUS, DE PVC RIGIDO ROSCAVEL, DE 1", PARA ELETRODUTO</t>
  </si>
  <si>
    <t>TUBO DE CONCRETO PARA REDES COLETORAS DE ÁGUAS PLUVIAIS, DIÂMETRO DE 400 MM, JUNTA RÍGIDA, INSTALADO EM LOCAL COM BAIXO NÍVEL DE INTERFERÊNCIAS - FORNECIMENTO E ASSENTAMENTO. AF_12/2015</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</si>
  <si>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</si>
  <si>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</si>
  <si>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</si>
  <si>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</si>
  <si>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TUBO DE CONCRETO PARA REDES COLETORAS DE ÁGUAS PLUVIAIS, DIÂMETRO DE 500 MM, JUNTA RÍGIDA, INSTALADO EM LOCAL COM BAIXO NÍVEL DE INTERFERÊNCIAS - FORNECIMENTO E ASSENTAMENTO. AF_12/2015</t>
  </si>
  <si>
    <t>CURVA 45 GRAUS DE COBRE (REF 606) SEM ANEL DE SOLDA, BOLSA X BOLSA, 28 MM</t>
  </si>
  <si>
    <t>CURVA 45 GRAUS DE COBRE (REF 606) SEM ANEL DE SOLDA, BOLSA X BOLSA, 35 MM</t>
  </si>
  <si>
    <t>CURVA 45 GRAUS DE COBRE (REF 606) SEM ANEL DE SOLDA, BOLSA X BOLSA, 42 MM</t>
  </si>
  <si>
    <t>TUBO DE CONCRETO PARA REDES COLETORAS DE ÁGUAS PLUVIAIS, DIÂMETRO DE 600 MM, JUNTA RÍGIDA, INSTALADO EM LOCAL COM BAIXO NÍVEL DE INTERFERÊNCIAS - FORNECIMENTO E ASSENTAMENTO. AF_12/2015</t>
  </si>
  <si>
    <t>CURVA 45 GRAUS DE COBRE (REF 606) SEM ANEL DE SOLDA, BOLSA X BOLSA, 54 MM</t>
  </si>
  <si>
    <t>CURVA 45 GRAUS DE COBRE (REF 606) SEM ANEL DE SOLDA, BOLSA X BOLSA, 66 MM</t>
  </si>
  <si>
    <t>TUBO DE CONCRETO PARA REDES COLETORAS DE ÁGUAS PLUVIAIS, DIÂMETRO DE 700 MM, JUNTA RÍGIDA, INSTALADO EM LOCAL COM BAIXO NÍVEL DE INTERFERÊNCIAS - FORNECIMENTO E ASSENTAMENTO. AF_12/2015</t>
  </si>
  <si>
    <t>CURVA 45 GRAUS DE FERRO GALVANIZADO, COM ROSCA BSP FEMEA, DE 1 1/2"</t>
  </si>
  <si>
    <t>CURVA 45 GRAUS DE FERRO GALVANIZADO, COM ROSCA BSP FEMEA, DE 1 1/4"</t>
  </si>
  <si>
    <t>TUBO DE CONCRETO PARA REDES COLETORAS DE ÁGUAS PLUVIAIS, DIÂMETRO DE 800 MM, JUNTA RÍGIDA, INSTALADO EM LOCAL COM BAIXO NÍVEL DE INTERFERÊNCIAS - FORNECIMENTO E ASSENTAMENTO. AF_12/2015</t>
  </si>
  <si>
    <t>CURVA 45 GRAUS DE FERRO GALVANIZADO, COM ROSCA BSP FEMEA, DE 1/2"</t>
  </si>
  <si>
    <t>CURVA 45 GRAUS DE FERRO GALVANIZADO, COM ROSCA BSP FEMEA, DE 1"</t>
  </si>
  <si>
    <t>CURVA 45 GRAUS DE FERRO GALVANIZADO, COM ROSCA BSP FEMEA, DE 2 1/2"</t>
  </si>
  <si>
    <t>TUBO DE CONCRETO PARA REDES COLETORAS DE ÁGUAS PLUVIAIS, DIÂMETRO DE 900 MM, JUNTA RÍGIDA, INSTALADO EM LOCAL COM BAIXO NÍVEL DE INTERFERÊNCIAS - FORNECIMENTO E ASSENTAMENTO. AF_12/2015</t>
  </si>
  <si>
    <t>CURVA 45 GRAUS DE FERRO GALVANIZADO, COM ROSCA BSP FEMEA, DE 2"</t>
  </si>
  <si>
    <t>CURVA 45 GRAUS DE FERRO GALVANIZADO, COM ROSCA BSP FEMEA, DE 3/4"</t>
  </si>
  <si>
    <t>TUBO DE CONCRETO PARA REDES COLETORAS DE ÁGUAS PLUVIAIS, DIÂMETRO DE 1000 MM, JUNTA RÍGIDA, INSTALADO EM LOCAL COM BAIXO NÍVEL DE INTERFERÊNCIAS - FORNECIMENTO E ASSENTAMENTO. AF_12/2015</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</si>
  <si>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</si>
  <si>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</si>
  <si>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</si>
  <si>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</si>
  <si>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</si>
  <si>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TUBO DE CONCRETO PARA REDES COLETORAS DE ÁGUAS PLUVIAIS, DIÂMETRO DE 400 MM, JUNTA RÍGIDA, INSTALADO EM LOCAL COM ALTO NÍVEL DE INTERFERÊNCIAS - FORNECIMENTO E ASSENTAMENTO. AF_12/2015</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</si>
  <si>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</si>
  <si>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</si>
  <si>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</si>
  <si>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</si>
  <si>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TUBO DE CONCRETO PARA REDES COLETORAS DE ÁGUAS PLUVIAIS, DIÂMETRO DE 500 MM, JUNTA RÍGIDA, INSTALADO EM LOCAL COM ALTO NÍVEL DE INTERFERÊNCIAS - FORNECIMENTO E ASSENTAMENTO. AF_12/2015</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</si>
  <si>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</si>
  <si>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</si>
  <si>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</si>
  <si>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</si>
  <si>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TUBO DE CONCRETO PARA REDES COLETORAS DE ÁGUAS PLUVIAIS, DIÂMETRO DE 600 MM, JUNTA RÍGIDA, INSTALADO EM LOCAL COM ALTO NÍVEL DE INTERFERÊNCIAS - FORNECIMENTO E ASSENTAMENTO. AF_12/2015</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</si>
  <si>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</si>
  <si>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</si>
  <si>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</si>
  <si>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</si>
  <si>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TUBO DE CONCRETO PARA REDES COLETORAS DE ÁGUAS PLUVIAIS, DIÂMETRO DE 700 MM, JUNTA RÍGIDA, INSTALADO EM LOCAL COM ALTO NÍVEL DE INTERFERÊNCIAS - FORNECIMENTO E ASSENTAMENTO. AF_12/2015</t>
  </si>
  <si>
    <t>CURVA 45 GRAUS EM ACO CARBONO, SOLDAVEL, PRESSAO 3.000 LBS, DN 3"</t>
  </si>
  <si>
    <t>CURVA 45 GRAUS RANHURADA EM FERRO FUNDIDO, DN 50 MM (2")</t>
  </si>
  <si>
    <t>Gramado Pista 02</t>
  </si>
  <si>
    <t>CURVA 45 GRAUS RANHURADA EM FERRO FUNDIDO, DN 65 MM (2 1/2")</t>
  </si>
  <si>
    <t>CURVA 45 GRAUS RANHURADA EM FERRO FUNDIDO, DN 80 MM (3")</t>
  </si>
  <si>
    <t>TUBO DE CONCRETO PARA REDES COLETORAS DE ÁGUAS PLUVIAIS, DIÂMETRO DE 800 MM, JUNTA RÍGIDA, INSTALADO EM LOCAL COM ALTO NÍVEL DE INTERFERÊNCIAS - FORNECIMENTO E ASSENTAMENTO. AF_12/2015</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</si>
  <si>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</si>
  <si>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</si>
  <si>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</si>
  <si>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</si>
  <si>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TUBO DE CONCRETO PARA REDES COLETORAS DE ÁGUAS PLUVIAIS, DIÂMETRO DE 900 MM, JUNTA RÍGIDA, INSTALADO EM LOCAL COM ALTO NÍVEL DE INTERFERÊNCIAS - FORNECIMENTO E ASSENTAMENTO. AF_12/2015</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</si>
  <si>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</si>
  <si>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</si>
  <si>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</si>
  <si>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TUBO DE CONCRETO PARA REDES COLETORAS DE ÁGUAS PLUVIAIS, DIÂMETRO DE 1000 MM, JUNTA RÍGIDA, INSTALADO EM LOCAL COM ALTO NÍVEL DE INTERFERÊNCIAS - FORNECIMENTO E ASSENTAMENTO. AF_12/2015</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</si>
  <si>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</si>
  <si>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</si>
  <si>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</si>
  <si>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</si>
  <si>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ASSENTAMENTO DE TUBO DE CONCRETO PARA REDES COLETORAS DE ÁGUAS PLUVIAIS, DIÂMETRO DE 300 MM, JUNTA RÍGIDA, INSTALADO EM LOCAL COM BAIXO NÍVEL DE INTERFERÊNCIAS (NÃO INCLUI FORNECIMENTO). AF_12/2015</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</si>
  <si>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</si>
  <si>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</si>
  <si>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</si>
  <si>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</si>
  <si>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ASSENTAMENTO DE TUBO DE CONCRETO PARA REDES COLETORAS DE ÁGUAS PLUVIAIS, DIÂMETRO DE 400 MM, JUNTA RÍGIDA, INSTALADO EM LOCAL COM BAIXO NÍVEL DE INTERFERÊNCIAS (NÃO INCLUI FORNECIMENTO). AF_12/2015</t>
  </si>
  <si>
    <t>CURVA 90 GRAUS DE FERRO GALVANIZADO, COM ROSCA BSP FEMEA, DE 3/4"</t>
  </si>
  <si>
    <t>CURVA 90 GRAUS DE FERRO GALVANIZADO, COM ROSCA BSP MACHO/FEMEA, DE 1 1/2"</t>
  </si>
  <si>
    <t>ASSENTAMENTO DE TUBO DE CONCRETO PARA REDES COLETORAS DE ÁGUAS PLUVIAIS, DIÂMETRO DE 500 MM, JUNTA RÍGIDA, INSTALADO EM LOCAL COM BAIXO NÍVEL DE INTERFERÊNCIAS (NÃO INCLUI FORNECIMENTO). AF_12/2015</t>
  </si>
  <si>
    <t>CURVA 90 GRAUS DE FERRO GALVANIZADO, COM ROSCA BSP MACHO/FEMEA, DE 1 1/4"</t>
  </si>
  <si>
    <t>CURVA 90 GRAUS DE FERRO GALVANIZADO, COM ROSCA BSP MACHO/FEMEA, DE 1/2"</t>
  </si>
  <si>
    <t>CURVA 90 GRAUS DE FERRO GALVANIZADO, COM ROSCA BSP MACHO/FEMEA, DE 1"</t>
  </si>
  <si>
    <t>ASSENTAMENTO DE TUBO DE CONCRETO PARA REDES COLETORAS DE ÁGUAS PLUVIAIS, DIÂMETRO DE 600 MM, JUNTA RÍGIDA, INSTALADO EM LOCAL COM BAIXO NÍVEL DE INTERFERÊNCIAS (NÃO INCLUI FORNECIMENTO). AF_12/2015</t>
  </si>
  <si>
    <t>CURVA 90 GRAUS DE FERRO GALVANIZADO, COM ROSCA BSP MACHO/FEMEA, DE 2 1/2"</t>
  </si>
  <si>
    <t>CURVA 90 GRAUS DE FERRO GALVANIZADO, COM ROSCA BSP MACHO/FEMEA, DE 2"</t>
  </si>
  <si>
    <t>CURVA 90 GRAUS DE FERRO GALVANIZADO, COM ROSCA BSP MACHO/FEMEA, DE 3/4"</t>
  </si>
  <si>
    <t>ASSENTAMENTO DE TUBO DE CONCRETO PARA REDES COLETORAS DE ÁGUAS PLUVIAIS, DIÂMETRO DE 700 MM, JUNTA RÍGIDA, INSTALADO EM LOCAL COM BAIXO NÍVEL DE INTERFERÊNCIAS (NÃO INCLUI FORNECIMENTO). AF_12/2015</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</si>
  <si>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</si>
  <si>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</si>
  <si>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</si>
  <si>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</si>
  <si>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ASSENTAMENTO DE TUBO DE CONCRETO PARA REDES COLETORAS DE ÁGUAS PLUVIAIS, DIÂMETRO DE 800 MM, JUNTA RÍGIDA, INSTALADO EM LOCAL COM BAIXO NÍVEL DE INTERFERÊNCIAS (NÃO INCLUI FORNECIMENTO). AF_12/2015</t>
  </si>
  <si>
    <t>CURVA 90 GRAUS DE FERRO GALVANIZADO, COM ROSCA BSP MACHO, DE 1/2"</t>
  </si>
  <si>
    <t>CURVA 90 GRAUS DE FERRO GALVANIZADO, COM ROSCA BSP MACHO, DE 1"</t>
  </si>
  <si>
    <t>ASSENTAMENTO DE TUBO DE CONCRETO PARA REDES COLETORAS DE ÁGUAS PLUVIAIS, DIÂMETRO DE 900 MM, JUNTA RÍGIDA, INSTALADO EM LOCAL COM BAIXO NÍVEL DE INTERFERÊNCIAS (NÃO INCLUI FORNECIMENTO). AF_12/2015</t>
  </si>
  <si>
    <t>CURVA 90 GRAUS DE FERRO GALVANIZADO, COM ROSCA BSP MACHO, DE 2 1/2"</t>
  </si>
  <si>
    <t>CURVA 90 GRAUS DE FERRO GALVANIZADO, COM ROSCA BSP MACHO, DE 2"</t>
  </si>
  <si>
    <t>CURVA 90 GRAUS DE FERRO GALVANIZADO, COM ROSCA BSP MACHO, DE 3/4"</t>
  </si>
  <si>
    <t>ASSENTAMENTO DE TUBO DE CONCRETO PARA REDES COLETORAS DE ÁGUAS PLUVIAIS, DIÂMETRO DE 1000 MM, JUNTA RÍGIDA, INSTALADO EM LOCAL COM BAIXO NÍVEL DE INTERFERÊNCIAS (NÃO INCLUI FORNECIMENTO). AF_12/2015</t>
  </si>
  <si>
    <t>CURVA 90 GRAUS DE FERRO GALVANIZADO, COM ROSCA BSP MACHO, DE 3"</t>
  </si>
  <si>
    <t>TUBO DE CONCRETO PARA REDES COLETORAS DE ÁGUAS PLUVIAIS, DIÂMETRO DE 1200 MM, JUNTA RÍGIDA, INSTALADO EM LOCAL COM BAIXO NÍVEL DE INTERFERÊNCIAS - FORNECIMENTO E ASSENTAMENTO. AF_12/2015</t>
  </si>
  <si>
    <t>CURVA 90 GRAUS DE FERRO GALVANIZADO, COM ROSCA BSP MACHO, DE 6"</t>
  </si>
  <si>
    <t>CURVA 90 GRAUS EM ACO CARBONO, RAIO CURTO, SOLDAVEL, PRESSAO 3.000 LBS, DN 1 1/2"</t>
  </si>
  <si>
    <t>ASSENTAMENTO DE TUBO DE CONCRETO PARA REDES COLETORAS DE ÁGUAS PLUVIAIS, DIÂMETRO DE 1200 MM, JUNTA RÍGIDA, INSTALADO EM LOCAL COM BAIXO NÍVEL DE INTERFERÊNCIAS (NÃO INCLUI FORNECIMENTO). AF_12/2015</t>
  </si>
  <si>
    <t>CURVA 90 GRAUS EM ACO CARBONO, RAIO CURTO, SOLDAVEL, PRESSAO 3.000 LBS, DN 1 1/4"</t>
  </si>
  <si>
    <t>CURVA 90 GRAUS EM ACO CARBONO, RAIO CURTO, SOLDAVEL, PRESSAO 3.000 LBS, DN 1/2"</t>
  </si>
  <si>
    <t>TUBO DE CONCRETO PARA REDES COLETORAS DE ÁGUAS PLUVIAIS, DIÂMETRO DE 1500 MM, JUNTA RÍGIDA, INSTALADO EM LOCAL COM BAIXO NÍVEL DE INTERFERÊNCIAS - FORNECIMENTO E ASSENTAMENTO. AF_12/2015</t>
  </si>
  <si>
    <t>CURVA 90 GRAUS EM ACO CARBONO, RAIO CURTO, SOLDAVEL, PRESSAO 3.000 LBS, DN 1"</t>
  </si>
  <si>
    <t>CURVA 90 GRAUS EM ACO CARBONO, RAIO CURTO, SOLDAVEL, PRESSAO 3.000 LBS, DN 2 1/2"</t>
  </si>
  <si>
    <t>CURVA 90 GRAUS EM ACO CARBONO, RAIO CURTO, SOLDAVEL, PRESSAO 3.000 LBS, DN 2"</t>
  </si>
  <si>
    <t>ASSENTAMENTO DE TUBO DE CONCRETO PARA REDES COLETORAS DE ÁGUAS PLUVIAIS, DIÂMETRO DE 1500 MM, JUNTA RÍGIDA, INSTALADO EM LOCAL COM BAIXO NÍVEL DE INTERFERÊNCIAS (NÃO INCLUI FORNECIMENTO). AF_12/2015</t>
  </si>
  <si>
    <t>CURVA 90 GRAUS EM ACO CARBONO, RAIO CURTO, SOLDAVEL, PRESSAO 3.000 LBS, DN 3/4"</t>
  </si>
  <si>
    <t>CURVA 90 GRAUS EM ACO CARBONO, RAIO CURTO, SOLDAVEL, PRESSAO 3.000 LBS, DN 3"</t>
  </si>
  <si>
    <t>CURVA 90 GRAUS RANHURADA EM FERRO FUNDIDO, DN 50 MM (2")</t>
  </si>
  <si>
    <t>ASSENTAMENTO DE TUBO DE CONCRETO PARA REDES COLETORAS DE ÁGUAS PLUVIAIS, DIÂMETRO DE 300 MM, JUNTA RÍGIDA, INSTALADO EM LOCAL COM ALTO NÍVEL DE INTERFERÊNCIAS (NÃO INCLUI FORNECIMENTO). AF_12/2015</t>
  </si>
  <si>
    <t>CURVA 90 GRAUS RANHURADA EM FERRO FUNDIDO, DN 65 MM (2 1/2")</t>
  </si>
  <si>
    <t>CURVA 90 GRAUS RANHURADA EM FERRO FUNDIDO, DN 80 MM (3")</t>
  </si>
  <si>
    <t>CURVA 90 GRAUS, CURTA, DE PVC RIGIDO ROSCAVEL, DE 1/2", PARA ELETRODUTO</t>
  </si>
  <si>
    <t>ASSENTAMENTO DE TUBO DE CONCRETO PARA REDES COLETORAS DE ÁGUAS PLUVIAIS, DIÂMETRO DE 400 MM, JUNTA RÍGIDA, INSTALADO EM LOCAL COM ALTO NÍVEL DE INTERFERÊNCIAS (NÃO INCLUI FORNECIMENTO). AF_12/2015</t>
  </si>
  <si>
    <t>CURVA 90 GRAUS, CURTA, DE PVC RIGIDO ROSCAVEL, DE 1", PARA ELETRODUTO</t>
  </si>
  <si>
    <t>CURVA 90 GRAUS, CURTA, DE PVC RIGIDO ROSCAVEL, DE 3/4", PARA ELETRODUTO</t>
  </si>
  <si>
    <t>ASSENTAMENTO DE TUBO DE CONCRETO PARA REDES COLETORAS DE ÁGUAS PLUVIAIS, DIÂMETRO DE 500 MM, JUNTA RÍGIDA, INSTALADO EM LOCAL COM ALTO NÍVEL DE INTERFERÊNCIAS (NÃO INCLUI FORNECIMENTO). AF_12/2015</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</si>
  <si>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</si>
  <si>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</si>
  <si>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</si>
  <si>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</si>
  <si>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ASSENTAMENTO DE TUBO DE CONCRETO PARA REDES COLETORAS DE ÁGUAS PLUVIAIS, DIÂMETRO DE 600 MM, JUNTA RÍGIDA, INSTALADO EM LOCAL COM ALTO NÍVEL DE INTERFERÊNCIAS (NÃO INCLUI FORNECIMENTO). AF_12/2015</t>
  </si>
  <si>
    <t>CURVA 90 GRAUS, LONGA, DE PVC RIGIDO ROSCAVEL, DE 2 1/2", PARA ELETRODUTO</t>
  </si>
  <si>
    <t>CURVA 90 GRAUS, LONGA, DE PVC RIGIDO ROSCAVEL, DE 2", PARA ELETRODUTO</t>
  </si>
  <si>
    <t>CURVA 90 GRAUS, LONGA, DE PVC RIGIDO ROSCAVEL, DE 3/4", PARA ELETRODUTO</t>
  </si>
  <si>
    <t>ASSENTAMENTO DE TUBO DE CONCRETO PARA REDES COLETORAS DE ÁGUAS PLUVIAIS, DIÂMETRO DE 700 MM, JUNTA RÍGIDA, INSTALADO EM LOCAL COM ALTO NÍVEL DE INTERFERÊNCIAS (NÃO INCLUI FORNECIMENTO). AF_12/2015</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</si>
  <si>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</si>
  <si>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</si>
  <si>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</si>
  <si>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</si>
  <si>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ASSENTAMENTO DE TUBO DE CONCRETO PARA REDES COLETORAS DE ÁGUAS PLUVIAIS, DIÂMETRO DE 800 MM, JUNTA RÍGIDA, INSTALADO EM LOCAL COM ALTO NÍVEL DE INTERFERÊNCIAS (NÃO INCLUI FORNECIMENTO). AF_12/2015</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</si>
  <si>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</si>
  <si>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</si>
  <si>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</si>
  <si>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</si>
  <si>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ASSENTAMENTO DE TUBO DE CONCRETO PARA REDES COLETORAS DE ÁGUAS PLUVIAIS, DIÂMETRO DE 900 MM, JUNTA RÍGIDA, INSTALADO EM LOCAL COM ALTO NÍVEL DE INTERFERÊNCIAS (NÃO INCLUI FORNECIMENTO). AF_12/2015</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</si>
  <si>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</si>
  <si>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</si>
  <si>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</si>
  <si>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</si>
  <si>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</si>
  <si>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</si>
  <si>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ASSENTAMENTO DE TUBO DE CONCRETO PARA REDES COLETORAS DE ÁGUAS PLUVIAIS, DIÂMETRO DE 1000 MM, JUNTA RÍGIDA, INSTALADO EM LOCAL COM ALTO NÍVEL DE INTERFERÊNCIAS (NÃO INCLUI FORNECIMENTO). AF_12/2015</t>
  </si>
  <si>
    <t>DESEMPENADEIRA PLASTICA LISA *14 X 27* CM</t>
  </si>
  <si>
    <t>DESENHISTA COPISTA</t>
  </si>
  <si>
    <t>DESENHISTA COPISTA (MENSALISTA)</t>
  </si>
  <si>
    <t>DESENHISTA DETALHISTA</t>
  </si>
  <si>
    <t>TUBO DE CONCRETO PARA REDES COLETORAS DE ÁGUAS PLUVIAIS, DIÂMETRO DE 1200 MM, JUNTA RÍGIDA, INSTALADO EM LOCAL COM ALTO NÍVEL DE INTERFERÊNCIAS - FORNECIMENTO E ASSENTAMENTO. AF_12/2015</t>
  </si>
  <si>
    <t>DESENHISTA DETALHISTA (MENSALISTA)</t>
  </si>
  <si>
    <t>DESENHISTA PROJETISTA</t>
  </si>
  <si>
    <t>DESENHISTA PROJETISTA (MENSALISTA)</t>
  </si>
  <si>
    <t>DESENHISTA TECNICO AUXILIAR</t>
  </si>
  <si>
    <t>ASSENTAMENTO DE TUBO DE CONCRETO PARA REDES COLETORAS DE ÁGUAS PLUVIAIS, DIÂMETRO DE 1200 MM, JUNTA RÍGIDA, INSTALADO EM LOCAL COM ALTO NÍVEL DE INTERFERÊNCIAS (NÃO INCLUI FORNECIMENTO). AF_12/2015</t>
  </si>
  <si>
    <t>DESENHISTA TECNICO AUXILIAR (MENSALISTA)</t>
  </si>
  <si>
    <t>DESMOLDANTE PARA FORMAS METALICAS A BASE DE OLEO VEGETAL</t>
  </si>
  <si>
    <t>DESMOLDANTE PROTETOR PARA FORMAS DE MADEIRA, DE BASE OLEOSA EMULSIONADA EM AGUA</t>
  </si>
  <si>
    <t>TUBO DE CONCRETO PARA REDES COLETORAS DE ÁGUAS PLUVIAIS, DIÂMETRO DE 1500 MM, JUNTA RÍGIDA, INSTALADO EM LOCAL COM ALTO NÍVEL DE INTERFERÊNCIAS - FORNECIMENTO E ASSENTAMENTO. AF_12/2015</t>
  </si>
  <si>
    <t>DETERGENTE AMONIACO (AMONIA DILUIDA)</t>
  </si>
  <si>
    <t>DILUENTE EPOXI</t>
  </si>
  <si>
    <t>DISCO DE BORRACHA PARA LIXADEIRA RIGIDO 7 " COM ARRUELA CENTRAL</t>
  </si>
  <si>
    <t>DISCO DE CORTE DIAMANTADO SEGMENTADO DIAMETRO DE 180 MM PARA ESMERILHADEIRA 7 "</t>
  </si>
  <si>
    <t>ASSENTAMENTO DE TUBO DE CONCRETO PARA REDES COLETORAS DE ÁGUAS PLUVIAIS, DIÂMETRO DE 1500 MM, JUNTA RÍGIDA, INSTALADO EM LOCAL COM ALTO NÍVEL DE INTERFERÊNCIAS (NÃO INCLUI FORNECIMENTO). AF_12/2015</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</si>
  <si>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</si>
  <si>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</si>
  <si>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</si>
  <si>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TUBO DE CONCRETO PARA REDES COLETORAS DE ÁGUAS PLUVIAIS, DIÂMETRO DE 300MM, JUNTA RÍGIDA, INSTALADO EM LOCAL COM BAIXO NÍVEL DE INTERFERÊNCIAS - FORNECIMENTO E ASSENTAMENTO. AF_12/2015</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</si>
  <si>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</si>
  <si>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</si>
  <si>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</si>
  <si>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</si>
  <si>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</si>
  <si>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TUBO DE CONCRETO PARA REDES COLETORAS DE ÁGUAS PLUVIAIS, DIÂMETRO DE 300MM, JUNTA RÍGIDA, INSTALADO EM LOCAL COM ALTO NÍVEL DE INTERFERÊNCIAS - FORNECIMENTO E ASSENTAMENTO. AF_12/2015</t>
  </si>
  <si>
    <t>DISJUNTOR TERMICO E MAGNETICO AJUSTAVEIS, TRIPOLAR DE 450 ATE 600A, CAPACIDADE DE INTERRUPCAO DE 35KA</t>
  </si>
  <si>
    <t>DISJUNTOR TERMOMAGNETICO TRIPOLAR 125A</t>
  </si>
  <si>
    <t>DISJUNTOR TERMOMAGNETICO TRIPOLAR 150 A / 600 V, TIPO FXD / ICC - 35 KA</t>
  </si>
  <si>
    <t>TUBO DE CONCRETO (SIMPLES) PARA REDES COLETORAS DE ÁGUAS PLUVIAIS, DIÂMETRO DE 300 MM, JUNTA RÍGIDA, INSTALADO EM LOCAL COM BAIXO NÍVEL DE INTERFERÊNCIAS - FORNECIMENTO E ASSENTAMENTO. AF_12/2015</t>
  </si>
  <si>
    <t>DISJUNTOR TERMOMAGNETICO TRIPOLAR 200 A / 600 V, TIPO FXD / ICC - 35 KA</t>
  </si>
  <si>
    <t>DISJUNTOR TERMOMAGNETICO TRIPOLAR 250 A / 600 V, TIPO FXD</t>
  </si>
  <si>
    <t>DISJUNTOR TERMOMAGNETICO TRIPOLAR 3  X 250 A/ICC - 25 KA</t>
  </si>
  <si>
    <t>DISJUNTOR TERMOMAGNETICO TRIPOLAR 3 X 350 A/ICC - 25 KA</t>
  </si>
  <si>
    <t>camada drenante com areia grossa Pista 02</t>
  </si>
  <si>
    <t>TUBO DE CONCRETO (SIMPLES) PARA REDES COLETORAS DE ÁGUAS PLUVIAIS, DIÂMETRO DE 400 MM, JUNTA RÍGIDA, INSTALADO EM LOCAL COM BAIXO NÍVEL DE INTERFERÊNCIAS - FORNECIMENTO E ASSENTAMENTO. AF_12/2015</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</si>
  <si>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</si>
  <si>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</si>
  <si>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</si>
  <si>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</si>
  <si>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</si>
  <si>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TUBO DE CONCRETO (SIMPLES) PARA REDES COLETORAS DE ÁGUAS PLUVIAIS, DIÂMETRO DE 500 MM, JUNTA RÍGIDA, INSTALADO EM LOCAL COM BAIXO NÍVEL DE INTERFERÊNCIAS - FORNECIMENTO E ASSENTAMENTO. AF_12/2015</t>
  </si>
  <si>
    <t>DISJUNTOR TIPO DIN/IEC, BIPOLAR DE 6 ATE 32A</t>
  </si>
  <si>
    <t>DISJUNTOR TIPO DIN/IEC, BIPOLAR 40 ATE 50A</t>
  </si>
  <si>
    <t>DISJUNTOR TIPO DIN/IEC, BIPOLAR 63 A</t>
  </si>
  <si>
    <t>DISJUNTOR TIPO DIN/IEC, MONOPOLAR DE 6  ATE  32A</t>
  </si>
  <si>
    <t>TUBO DE CONCRETO (SIMPLES) PARA REDES COLETORAS DE ÁGUAS PLUVIAIS, DIÂMETRO DE 300 MM, JUNTA RÍGIDA, INSTALADO EM LOCAL COM ALTO NÍVEL DE INTERFERÊNCIAS - FORNECIMENTO E ASSENTAMENTO. AF_12/2015</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</si>
  <si>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</si>
  <si>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</si>
  <si>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</si>
  <si>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</si>
  <si>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</si>
  <si>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TUBO DE CONCRETO (SIMPLES) PARA REDES COLETORAS DE ÁGUAS PLUVIAIS, DIÂMETRO DE 400 MM, JUNTA RÍGIDA, INSTALADO EM LOCAL COM ALTO NÍVEL DE INTERFERÊNCIAS - FORNECIMENTO E ASSENTAMENTO. AF_12/2015</t>
  </si>
  <si>
    <t>DISJUNTOR TIPO NEMA, MONOPOLAR DE 60 ATE 70A, TENSAO MAXIMA DE 240 V</t>
  </si>
  <si>
    <t>DISJUNTOR TIPO NEMA, MONOPOLAR 10 ATE 30A, TENSAO MAXIMA DE 240 V</t>
  </si>
  <si>
    <t>DISJUNTOR TIPO NEMA, MONOPOLAR 35  ATE  50 A, TENSAO MAXIMA DE 240 V</t>
  </si>
  <si>
    <t>TUBO DE CONCRETO (SIMPLES) PARA REDES COLETORAS DE ÁGUAS PLUVIAIS, DIÂMETRO DE 500 MM, JUNTA RÍGIDA, INSTALADO EM LOCAL COM ALTO NÍVEL DE INTERFERÊNCIAS - FORNECIMENTO E ASSENTAMENTO. AF_12/2015</t>
  </si>
  <si>
    <t>DISJUNTOR TIPO NEMA, TRIPOLAR 10  ATE  50A, TENSAO MAXIMA DE 415 V</t>
  </si>
  <si>
    <t>DISJUNTOR TIPO NEMA, TRIPOLAR 60 ATE 100 A, TENSAO MAXIMA DE 415 V</t>
  </si>
  <si>
    <t>FORNEC E/OU ASSENT DE HIDRANTES TAMPOES E PECAS ESPECIAIS</t>
  </si>
  <si>
    <t>0053</t>
  </si>
  <si>
    <t>DISPOSITIVO DPS CLASSE II, 1 POLO, TENSAO MAXIMA DE 175 V, CORRENTE MAXIMA DE *20* KA (TIPO AC)</t>
  </si>
  <si>
    <t>ASSENTAMENTO DE TAMPAO DE FERRO FUNDIDO 900 MM</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</si>
  <si>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</si>
  <si>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</si>
  <si>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</si>
  <si>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</si>
  <si>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ASSENTAMENTO DE TAMPAO DE FERRO FUNDIDO 600 MM</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</si>
  <si>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</si>
  <si>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</si>
  <si>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</si>
  <si>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</si>
  <si>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</si>
  <si>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GRELHA DE FERRO FUNDIDO PARA CANALETA LARG = 30CM, FORNECIMENTO E ASSENTAMENTO</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</si>
  <si>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</si>
  <si>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</si>
  <si>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</si>
  <si>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</si>
  <si>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</si>
  <si>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GRELHA DE FERRO FUNDIDO PARA CANALETA LARG = 20CM, FORNECIMENTO E ASSENTAMENTO</t>
  </si>
  <si>
    <t>DISPOSITIVO DPS CLASSE II, 1 POLO, TENSAO MAXIMA DE 460 V, CORRENTE MAXIMA DE *90* KA (TIPO AC)</t>
  </si>
  <si>
    <t>DISPOSITIVO DR, 2 POLOS, SENSIBILIDADE DE 30 MA, CORRENTE DE 100 A, TIPO AC</t>
  </si>
  <si>
    <t>DISPOSITIVO DR, 2 POLOS, SENSIBILIDADE DE 30 MA, CORRENTE DE 25 A, TIPO AC</t>
  </si>
  <si>
    <t>GRELHA DE FERRO FUNDIDO PARA CANALETA LARG = 15CM, FORNECIMENTO E ASSENTAMENTO</t>
  </si>
  <si>
    <t>DISPOSITIVO DR, 2 POLOS, SENSIBILIDADE DE 30 MA, CORRENTE DE 40 A, TIPO AC</t>
  </si>
  <si>
    <t>DISPOSITIVO DR, 2 POLOS, SENSIBILIDADE DE 30 MA, CORRENTE DE 63 A, TIPO AC</t>
  </si>
  <si>
    <t>DISPOSITIVO DR, 2 POLOS, SENSIBILIDADE DE 30 MA, CORRENTE DE 80 A, TIPO AC</t>
  </si>
  <si>
    <t>TAMPAO FOFO ARTICULADO, CLASSE B125 CARGA MAX 12,5 T, REDONDO TAMPA 600 MM, REDE PLUVIAL/ESGOTO, P = CHAMINE CX AREIA / POCO VISITA ASSENTADO COM ARG CIM/AREIA 1:4, FORNECIMENTO E ASSENTAMENTO</t>
  </si>
  <si>
    <t>DISPOSITIVO DR, 2 POLOS, SENSIBILIDADE DE 300 MA, CORRENTE DE 25 A, TIPO AC</t>
  </si>
  <si>
    <t>DISPOSITIVO DR, 2 POLOS, SENSIBILIDADE DE 300 MA, CORRENTE DE 40 A, TIPO AC</t>
  </si>
  <si>
    <t>ASSENTAMENTO DE PECAS, CONEXOES, APARELHOS E ACESSORIOS DE FERRO FUNDIDO DUCTIL, JUNTA ELASTICA, MECANICA OU FLANGEADA, COM DIAMETROS DE 50 A 300 MM.</t>
  </si>
  <si>
    <t>DISPOSITIVO DR, 2 POLOS, SENSIBILIDADE DE 300 MA, CORRENTE DE 63 A, TIPO AC</t>
  </si>
  <si>
    <t>ASSENTAMENTO DE PECAS, CONEXOES, APARELHOS E ACESSORIOS DE FERRO FUNDIDO DUCTIL, JUNTA ELASTICA, MECANICA OU FLANGEADA, COM DIAMETROS DE 350 A 600 MM.</t>
  </si>
  <si>
    <t>DISPOSITIVO DR, 2 POLOS, SENSIBILIDADE DE 300 MA, CORRENTE DE 80 A, TIPO  AC</t>
  </si>
  <si>
    <t>DISPOSITIVO DR, 4 POLOS, SENSIBILIDADE DE 30 MA, CORRENTE DE 100 A, TIPO AC</t>
  </si>
  <si>
    <t>DISPOSITIVO DR, 4 POLOS, SENSIBILIDADE DE 30 MA, CORRENTE DE 25 A, TIPO AC</t>
  </si>
  <si>
    <t>ASSENTAMENTO DE PECAS, CONEXOES, APARELHOS E ACESSORIOS DE FERRO FUNDIDO DUCTIL, JUNTA ELASTICA, MECANICA OU FLANGEADA, COM DIAMETROS DE 700 A 1200 MM.</t>
  </si>
  <si>
    <t>DISPOSITIVO DR, 4 POLOS, SENSIBILIDADE DE 30 MA, CORRENTE DE 40 A, TIPO AC</t>
  </si>
  <si>
    <t>FORNEC E/OU ASSENT DE TUBO PVC DEFOFO COM JUNTA ELASTICA</t>
  </si>
  <si>
    <t>0230</t>
  </si>
  <si>
    <t>DISPOSITIVO DR, 4 POLOS, SENSIBILIDADE DE 30 MA, CORRENTE DE 63 A, TIPO AC</t>
  </si>
  <si>
    <t>ASSENTAMENTO DE TUBO DE PVC DEFOFO OU PRFV OU RPVC PARA REDE DE ÁGUA, DN 150 MM, JUNTA ELÁSTICA INTEGRADA, INSTALADO EM LOCAL COM NÍVEL ALTO DE INTERFERÊNCIAS (NÃO INCLUI FORNECIMENTO). AF_11/2017</t>
  </si>
  <si>
    <t>DISPOSITIVO DR, 4 POLOS, SENSIBILIDADE DE 30 MA, CORRENTE DE 80 A, TIPO AC</t>
  </si>
  <si>
    <t>DISPOSITIVO DR, 4 POLOS, SENSIBILIDADE DE 300 MA, CORRENTE DE 100 A, TIPO AC</t>
  </si>
  <si>
    <t>DISPOSITIVO DR, 4 POLOS, SENSIBILIDADE DE 300 MA, CORRENTE DE 25 A, TIPO AC</t>
  </si>
  <si>
    <t>ASSENTAMENTO DE TUBO DE PVC DEFOFO OU PRFV OU RPVC PARA REDE DE ÁGUA, DN 200 MM, JUNTA ELÁSTICA INTEGRADA, INSTALADO EM LOCAL COM NÍVEL ALTO DE INTERFERÊNCIAS (NÃO INCLUI FORNECIMENTO). AF_11/2017</t>
  </si>
  <si>
    <t>DISPOSITIVO DR, 4 POLOS, SENSIBILIDADE DE 300 MA, CORRENTE DE 40 A, TIPO AC</t>
  </si>
  <si>
    <t>DISPOSITIVO DR, 4 POLOS, SENSIBILIDADE DE 300 MA, CORRENTE DE 63 A, TIPO AC</t>
  </si>
  <si>
    <t>DISPOSITIVO DR, 4 POLOS, SENSIBILIDADE DE 300 MA, CORRENTE DE 80 A, TIPO AC</t>
  </si>
  <si>
    <t>ASSENTAMENTO DE TUBO DE PVC DEFOFO OU PRFV OU RPVC PARA REDE DE ÁGUA, DN 250 MM, JUNTA ELÁSTICA INTEGRADA, INSTALADO EM LOCAL COM NÍVEL ALTO DE INTERFERÊNCIAS (NÃO INCLUI FORNECIMENTO). AF_11/2017</t>
  </si>
  <si>
    <t>DISTRIBUIDOR DE AGREGADOS AUTOPROPELIDO, CAP 3 M3, A DIESEL, 6 CC, 176 CV</t>
  </si>
  <si>
    <t>DISTRIBUIDOR DE AGREGADOS REBOCAVEL, CAPACIDADE 1,9 M3, LARGURA DE TRABALHO 3,66 M</t>
  </si>
  <si>
    <t>ASSENTAMENTO DE TUBO DE PVC DEFOFO OU PRFV OU RPVC PARA REDE DE ÁGUA, DN 300 MM, JUNTA ELÁSTICA INTEGRADA, INSTALADO EM LOCAL COM NÍVEL ALTO DE INTERFERÊNCIAS (NÃO INCLUI FORNECIMENTO). AF_11/2017</t>
  </si>
  <si>
    <t>DISTRIBUIDOR METALICO, COM ROSCA, 2 SAIDAS, DN 1" X 1/2", PARA CONEXAO COM ANEL DESLIZANTE EM TUBO PEX</t>
  </si>
  <si>
    <t>DISTRIBUIDOR METALICO, COM ROSCA, 2 SAIDAS, DN 3/4" X 1/2", PARA CONEXAO COM ANEL DESLIZANTE EM TUBO PEX</t>
  </si>
  <si>
    <t>ASSENTAMENTO DE TUBO DE PVC DEFOFO OU PRFV OU RPVC PARA REDE DE ÁGUA, DN 350 MM, JUNTA ELÁSTICA INTEGRADA, INSTALADO EM LOCAL COM NÍVEL ALTO DE INTERFERÊNCIAS (NÃO INCLUI FORNECIMENTO). AF_11/2017</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</si>
  <si>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</si>
  <si>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</si>
  <si>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</si>
  <si>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ASSENTAMENTO DE TUBO DE PVC DEFOFO OU PRFV OU RPVC PARA REDE DE ÁGUA, DN 400 MM, JUNTA ELÁSTICA INTEGRADA, INSTALADO EM LOCAL COM NÍVEL ALTO DE INTERFERÊNCIAS (NÃO INCLUI FORNECIMENTO). AF_11/2017</t>
  </si>
  <si>
    <t>DISTRIBUIDOR, PLASTICO, 2 SAIDAS, DN 32 X 20 MM, PARA CONEXAO COM CRIMPAGEM EM TUBO PEX</t>
  </si>
  <si>
    <t>DISTRIBUIDOR, PLASTICO, 2 SAIDAS, DN 32 X 25 MM, PARA CONEXAO COM CRIMPAGEM EM TUBO PEX</t>
  </si>
  <si>
    <t>ASSENTAMENTO DE TUBO DE PVC DEFOFO OU PRFV OU RPVC PARA REDE DE ÁGUA, DN 500 MM, JUNTA ELÁSTICA INTEGRADA, INSTALADO EM LOCAL COM NÍVEL ALTO DE INTERFERÊNCIAS (NÃO INCLUI FORNECIMENTO). AF_11/2017</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</si>
  <si>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</si>
  <si>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</si>
  <si>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</si>
  <si>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ASSENTAMENTO DE TUBO DE PVC DEFOFO OU PRFV OU RPVC PARA REDE DE ÁGUA, DN 150 MM, JUNTA ELÁSTICA INTEGRADA, INSTALADO EM LOCAL COM NÍVEL BAIXO DE INTERFERÊNCIAS (NÃO INCLUI FORNECIMENTO). AF_11/2017</t>
  </si>
  <si>
    <t>DIVISORIA (N2) PAINEL/VIDRO - PAINEL C/ MSO/COMEIA E=35MM - MONTANTE/RODAPE DUPLO ACO GALV PINTADO - COLOCADA</t>
  </si>
  <si>
    <t>DIVISORIA (N2) PAINEL/VIDRO - PAINEL C/ MSO/COMEIA E=35MM - PERFIS SIMPLES ACO GALV PINTADO - COLOCADA</t>
  </si>
  <si>
    <t>ASSENTAMENTO DE TUBO DE PVC DEFOFO OU PRFV OU RPVC PARA REDE DE ÁGUA, DN 200 MM, JUNTA ELÁSTICA INTEGRADA, INSTALADO EM LOCAL COM NÍVEL BAIXO DE INTERFERÊNCIAS (NÃO INCLUI FORNECIMENTO). AF_11/2017</t>
  </si>
  <si>
    <t>DIVISORIA (N2) PAINEL/VIDRO - PAINEL MSO/COMEIA E=35MM - MONTANTE/RODAPE DUPLO ALUMINIO ANOD NAT - COLOCADA</t>
  </si>
  <si>
    <t>DIVISORIA (N2) PAINEL/VIDRO - PAINEL MSO/COMEIA E=35MM - PERFIS SIMPLES ALUMINIO ANOD NAT - COLOCADA</t>
  </si>
  <si>
    <t>ASSENTAMENTO DE TUBO DE PVC DEFOFO OU PRFV OU RPVC PARA REDE DE ÁGUA, DN 250 MM, JUNTA ELÁSTICA INTEGRADA, INSTALADO EM LOCAL COM NÍVEL BAIXO DE INTERFERÊNCIAS (NÃO INCLUI FORNECIMENTO). AF_11/2017</t>
  </si>
  <si>
    <t>DIVISORIA (N2) PAINEL/VIDRO - PAINEL VERMICULITA E=35MM - PERFIS SIMPLES ALUMINIO ANOD NATURAL - COLOCADA</t>
  </si>
  <si>
    <t>DIVISORIA (N3) PAINEL/VIDRO/PAINEL MSO/COMEIA E=35MM - MONTANTE/RODAPE DUPLO ACO GALV PINTADO - COLOCADA</t>
  </si>
  <si>
    <t>ASSENTAMENTO DE TUBO DE PVC DEFOFO OU PRFV OU RPVC PARA REDE DE ÁGUA, DN 300 MM, JUNTA ELÁSTICA INTEGRADA, INSTALADO EM LOCAL COM NÍVEL BAIXO DE INTERFERÊNCIAS (NÃO INCLUI FORNECIMENTO). AF_11/2017</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</si>
  <si>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</si>
  <si>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</si>
  <si>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</si>
  <si>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ASSENTAMENTO DE TUBO DE PVC DEFOFO OU PRFV OU RPVC PARA REDE DE ÁGUA, DN 350 MM, JUNTA ELÁSTICA INTEGRADA, INSTALADO EM LOCAL COM NÍVEL BAIXO DE INTERFERÊNCIAS (NÃO INCLUI FORNECIMENTO). AF_11/2017</t>
  </si>
  <si>
    <t>DIVISORIA (N3) PAINEL/VIDRO/PAINEL VERMICULITA E=35MM - MONTANTE/RODAPE DUPLO ALUMINIO ANOD NATURAL - COLOCADA</t>
  </si>
  <si>
    <t>DIVISORIA (N3) PAINEL/VIDRO/PAINEL VERMICULITA E=35MM - MONTANTE/RODAPE PERFIL DUPLO ACO GALV PINTADO - COLOCADA</t>
  </si>
  <si>
    <t>ASSENTAMENTO DE TUBO DE PVC DEFOFO OU PRFV OU RPVC PARA REDE DE ÁGUA, DN 400 MM, JUNTA ELÁSTICA INTEGRADA, INSTALADO EM LOCAL COM NÍVEL BAIXO DE INTERFERÊNCIAS (NÃO INCLUI FORNECIMENTO). AF_11/2017</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</si>
  <si>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</si>
  <si>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</si>
  <si>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</si>
  <si>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ASSENTAMENTO DE TUBO DE PVC DEFOFO OU PRFV OU RPVC PARA REDE DE ÁGUA, DN 500 MM, JUNTA ELÁSTICA INTEGRADA, INSTALADO EM LOCAL COM NÍVEL BAIXO DE INTERFERÊNCIAS (NÃO INCLUI FORNECIMENTO). AF_11/2017</t>
  </si>
  <si>
    <t>DIVISORIA CEGA (N1) - PAINEL MSO/COMEIA E=35MM - PERFIS SIMPLES ALUMINIO ANOD NAT - COLOCADA</t>
  </si>
  <si>
    <t>FORNEC E/OU ASSENT DE CONEXOES DIVERSAS</t>
  </si>
  <si>
    <t>0253</t>
  </si>
  <si>
    <t>DIVISORIA CEGA (N1) - PAINEL VERMICULITA E=35MM - MONTANTE/RODAPE PERFIS SIMPLES ACO GALV PINTADO - COLOCADA</t>
  </si>
  <si>
    <t>TE PVC PARA COLETOR ESGOTO, EB644, D=100MM, COM JUNTA ELASTICA.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</si>
  <si>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</si>
  <si>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</si>
  <si>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</si>
  <si>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CURVA PARA REDE COLETOR ESGOTO, EB 644, 90GR, DN=200MM, COM JUNTA ELASTICA</t>
  </si>
  <si>
    <t>DIVISORIA, PLACA  PRE-MOLDADA EM GRANILITE, MARMORITE OU GRANITINA,  E = *3 CM</t>
  </si>
  <si>
    <t>DOBRADEIRA ELETROMECANICA DE VERGALHAO, PARA ACO DE DIAMETRO ATE 1 1/2 "Â, MOTOR ELETRICO TRIFASICO, POTENCIA DE 3 HP ATE 5 HP</t>
  </si>
  <si>
    <t>CURVA PVC PARA REDE COLETOR ESGOTO, EB-644, 45 GR, 200 MM, COM JUNTA ELASTICA.</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</si>
  <si>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</si>
  <si>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</si>
  <si>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</si>
  <si>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CANTEIRO DE OBRAS</t>
  </si>
  <si>
    <t>CANT</t>
  </si>
  <si>
    <t>CONSTRUCAO DO CANTEIRO</t>
  </si>
  <si>
    <t>0001</t>
  </si>
  <si>
    <t>DOBRADICA EM ACO/FERRO, 3" X 2 1/2", E= 1,9 A 2 MM, SEM ANEL,  CROMADO OU ZINCADO, TAMPA BOLA, COM PARAFUSOS</t>
  </si>
  <si>
    <t>FECHAMENTO DE CONSTRUÇÃO TEMPORÁRIA EM CHAPA DE MADEIRA COMPENSADA E=10MM, COM REAPROVEITAMENTO DE 2X.</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</si>
  <si>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</si>
  <si>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</si>
  <si>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</si>
  <si>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EXECUÇÃO DE ESCRITÓRIO EM CANTEIRO DE OBRA EM ALVENARIA, NÃO INCLUSO MOBILIÁRIO E EQUIPAMENTOS. AF_02/2016</t>
  </si>
  <si>
    <t>DOBRADICA TIPO PIANO EM ACO/FERRO, 1'' X 3 M, GALVANIZADO, COM PARAFUSOS</t>
  </si>
  <si>
    <t>DOBRADICA TIPO VAI-E-VEM EM ACO/FERRO, TAMANHO 3'', GALVANIZADO, COM PARAFUSOS</t>
  </si>
  <si>
    <t>DOMOS INDIVIDUAL EM ACRILICO BRANCO *95 X 95* CM, SEM INSTALACAO</t>
  </si>
  <si>
    <t>EXECUÇÃO DE ESCRITÓRIO EM CANTEIRO DE OBRA EM CHAPA DE MADEIRA COMPENSADA, NÃO INCLUSO MOBILIÁRIO E EQUIPAMENTOS. AF_02/2016</t>
  </si>
  <si>
    <t>DOSADOR DE AREIA, CAPACIDADE DE *26* LITROS</t>
  </si>
  <si>
    <t>DUCHA HIGIENICA PLASTICA COM REGISTRO METALICO 1/2 "</t>
  </si>
  <si>
    <t>EXECUÇÃO DE ALMOXARIFADO EM CANTEIRO DE OBRA EM CHAPA DE MADEIRA COMPENSADA, INCLUSO PRATELEIRAS. AF_02/2016</t>
  </si>
  <si>
    <t>DUCHA METALICA DE PAREDE, ARTICULAVEL, COM BRACO/CANO, SEM DESVIADOR</t>
  </si>
  <si>
    <t>DUCHA METALICA DE PAREDE, ARTICULAVEL, COM DESVIADOR E DUCHA MANUAL</t>
  </si>
  <si>
    <t>DUMPER COM CAPACIDADE DE CARGA DE 1700 KG, PARTIDA ELETRICA, MOTOR DIESEL COM POTENCIA DE 16 CV</t>
  </si>
  <si>
    <t>EXECUÇÃO DE ALMOXARIFADO EM CANTEIRO DE OBRA EM ALVENARIA, INCLUSO PRATELEIRAS. AF_02/2016</t>
  </si>
  <si>
    <t>ELEMENTO VAZADO CERAMICO 25 X 18 X 7 CM</t>
  </si>
  <si>
    <t>ELEMENTO VAZADO CERAMICO 7 X 20 X 20 CM</t>
  </si>
  <si>
    <t>ELEMENTO VAZADO CERAMICO 9 X 20 X 20 CM</t>
  </si>
  <si>
    <t>EXECUÇÃO DE REFEITÓRIO EM CANTEIRO DE OBRA EM CHAPA DE MADEIRA COMPENSADA, NÃO INCLUSO MOBILIÁRIO E EQUIPAMENTOS. AF_02/2016</t>
  </si>
  <si>
    <t>ELEMENTO VAZADO DE CONCRETO, QUADRICULADO, 1 FURO *10 X 10 X 10* CM</t>
  </si>
  <si>
    <t>ELEMENTO VAZADO DE CONCRETO, QUADRICULADO, 1 FURO *20 X 10 X 7* CM</t>
  </si>
  <si>
    <t>EXECUÇÃO DE REFEITÓRIO EM CANTEIRO DE OBRA EM ALVENARIA, NÃO INCLUSO MOBILIÁRIO E EQUIPAMENTOS. AF_02/2016</t>
  </si>
  <si>
    <t>ELEMENTO VAZADO DE CONCRETO, QUADRICULADO, 1 FURO *20 X 20 X 6,5* CM</t>
  </si>
  <si>
    <t>ELEMENTO VAZADO DE CONCRETO, QUADRICULADO, 16 FUROS *29 X 29 X 6* CM</t>
  </si>
  <si>
    <t>ELEMENTO VAZADO DE CONCRETO, QUADRICULADO, 16 FUROS *33 X 33 X 10* CM</t>
  </si>
  <si>
    <t>EXECUÇÃO DE SANITÁRIO E VESTIÁRIO EM CANTEIRO DE OBRA EM CHAPA DE MADEIRA COMPENSADA, NÃO INCLUSO MOBILIÁRIO. AF_02/2016</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</si>
  <si>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</si>
  <si>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</si>
  <si>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</si>
  <si>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</si>
  <si>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EXECUÇÃO DE SANITÁRIO E VESTIÁRIO EM CANTEIRO DE OBRA EM ALVENARIA, NÃO INCLUSO MOBILIÁRIO. AF_02/2016</t>
  </si>
  <si>
    <t>ELEMENTO VAZADO DE CONCRETO, VENEZIANA *39 X 29 X 10* CM</t>
  </si>
  <si>
    <t>ELEMENTO VAZADO DE CONCRETO, VENEZIANA *40 X 10 X 10* CM</t>
  </si>
  <si>
    <t>ELETRICISTA</t>
  </si>
  <si>
    <t>EXECUÇÃO DE RESERVATÓRIO ELEVADO DE ÁGUA (1000 LITROS) EM CANTEIRO DE OBRA, APOIADO EM ESTRUTURA DE MADEIRA. AF_02/2016</t>
  </si>
  <si>
    <t>ELETRICISTA (MENSALISTA)</t>
  </si>
  <si>
    <t>ELETRICISTA DE MANUTENCAO INDUSTRIAL</t>
  </si>
  <si>
    <t>EXECUÇÃO DE RESERVATÓRIO ELEVADO DE ÁGUA (2000 LITROS) EM CANTEIRO DE OBRA, APOIADO EM ESTRUTURA DE MADEIRA. AF_02/2016</t>
  </si>
  <si>
    <t>ELETRICISTA DE MANUTENCAO INDUSTRIAL (MENSALISTA)</t>
  </si>
  <si>
    <t>ELETRODO REVESTIDO AWS - E-6010, DIAMETRO IGUAL A 4,00 MM</t>
  </si>
  <si>
    <t>EXECUÇÃO DE CENTRAL DE ARMADURA EM CANTEIRO DE OBRA, NÃO INCLUSO MOBILIÁRIO E EQUIPAMENTOS. AF_04/2016</t>
  </si>
  <si>
    <t>ELETRODO REVESTIDO AWS - E6013, DIAMETRO IGUAL A 4,00 MM</t>
  </si>
  <si>
    <t>ELETRODO REVESTIDO AWS - E7018, DIAMETRO IGUAL A 4,00 MM</t>
  </si>
  <si>
    <t>ELETRODUTO DE PVC RIGIDO ROSCAVEL DE 1 ", SEM LUVA</t>
  </si>
  <si>
    <t>EXECUÇÃO DE CENTRAL DE FÔRMAS, PRODUÇÃO DE ARGAMASSA OU CONCRETO EM CANTEIRO DE OBRA, NÃO INCLUSO MOBILIÁRIO E EQUIPAMENTOS. AF_04/2016</t>
  </si>
  <si>
    <t>ELETRODUTO DE PVC RIGIDO ROSCAVEL DE 1 1/2 ", SEM LUVA</t>
  </si>
  <si>
    <t>ELETRODUTO DE PVC RIGIDO ROSCAVEL DE 1 1/4 ", SEM LUVA</t>
  </si>
  <si>
    <t>ELETRODUTO DE PVC RIGIDO ROSCAVEL DE 1/2 ", SEM LUVA</t>
  </si>
  <si>
    <t>EXECUÇÃO DE DEPÓSITO EM CANTEIRO DE OBRA EM CHAPA DE MADEIRA COMPENSADA, NÃO INCLUSO MOBILIÁRIO. AF_04/2016</t>
  </si>
  <si>
    <t>ELETRODUTO DE PVC RIGIDO ROSCAVEL DE 2 ", SEM LUVA</t>
  </si>
  <si>
    <t>ELETRODUTO DE PVC RIGIDO ROSCAVEL DE 2 1/2 ", SEM LUVA</t>
  </si>
  <si>
    <t>ELETRODUTO DE PVC RIGIDO ROSCAVEL DE 3 ", SEM LUVA</t>
  </si>
  <si>
    <t>EXECUÇÃO DE GUARITA EM CANTEIRO DE OBRA EM CHAPA DE MADEIRA COMPENSADA, NÃO INCLUSO MOBILIÁRIO. AF_04/2016</t>
  </si>
  <si>
    <t>ELETRODUTO DE PVC RIGIDO ROSCAVEL DE 3/4 ", SEM LUVA</t>
  </si>
  <si>
    <t>ELETRODUTO DE PVC RIGIDO ROSCAVEL DE 4 ", SEM LUVA</t>
  </si>
  <si>
    <t>ELETRODUTO DE PVC RIGIDO SOLDAVEL, CLASSE B, DE 20 MM</t>
  </si>
  <si>
    <t>ELETRODUTO DE PVC RIGIDO SOLDAVEL, CLASSE B, DE 25 MM</t>
  </si>
  <si>
    <t>PAREDE DE MADEIRA COMPENSADA PARA CONSTRUÇÃO TEMPORÁRIA EM CHAPA SIMPLES, EXTERNA, COM ÁREA LÍQUIDA MAIOR OU IGUAL A 6 M², SEM VÃO. AF_05/2018</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</si>
  <si>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</si>
  <si>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</si>
  <si>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</si>
  <si>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</si>
  <si>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</si>
  <si>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PAREDE DE MADEIRA COMPENSADA PARA CONSTRUÇÃO TEMPORÁRIA EM CHAPA SIMPLES, EXTERNA, COM ÁREA LÍQUIDA MENOR QUE 6 M², SEM VÃO. AF_05/2018</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</si>
  <si>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</si>
  <si>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</si>
  <si>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</si>
  <si>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PAREDE DE MADEIRA COMPENSADA PARA CONSTRUÇÃO TEMPORÁRIA EM CHAPA SIMPLES, INTERNA, COM ÁREA LÍQUIDA MAIOR OU IGUAL A 6 M², SEM VÃO. AF_05/2018</t>
  </si>
  <si>
    <t>ELETRODUTO FLEXIVEL, EM ACO GALVANIZADO, REVESTIDO EXTERNAMENTE COM PVC PRETO, DIAMETRO EXTERNO DE 32 MM (1"), TIPO SEALTUBO</t>
  </si>
  <si>
    <t>ELETRODUTO FLEXIVEL, EM ACO GALVANIZADO, REVESTIDO EXTERNAMENTE COM PVC PRETO, DIAMETRO EXTERNO DE 40 MM (1 1/4"), TIPO SEALTUBO</t>
  </si>
  <si>
    <t>PAREDE DE MADEIRA COMPENSADA PARA CONSTRUÇÃO TEMPORÁRIA EM CHAPA SIMPLES, INTERNA, COM ÁREA LÍQUIDA MENOR QUE 6 M², SEM VÃO. AF_05/2018</t>
  </si>
  <si>
    <t>ELETRODUTO FLEXIVEL, EM ACO GALVANIZADO, REVESTIDO EXTERNAMENTE COM PVC PRETO, DIAMETRO EXTERNO DE 50 MM( 1 1/2"), TIPO SEALTUBO</t>
  </si>
  <si>
    <t>ELETRODUTO FLEXIVEL, EM ACO GALVANIZADO, REVESTIDO EXTERNAMENTE COM PVC PRETO, DIAMETRO EXTERNO DE 60 MM (2"), TIPO SEALTUBO</t>
  </si>
  <si>
    <t>PAREDE DE MADEIRA COMPENSADA PARA CONSTRUÇÃO TEMPORÁRIA EM CHAPA SIMPLES, EXTERNA, COM ÁREA LÍQUIDA MAIOR OU IGUAL A 6 M², COM VÃO. AF_05/2018</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</si>
  <si>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</si>
  <si>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</si>
  <si>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</si>
  <si>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</si>
  <si>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</si>
  <si>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PAREDE DE MADEIRA COMPENSADA PARA CONSTRUÇÃO TEMPORÁRIA EM CHAPA SIMPLES, EXTERNA, COM ÁREA LÍQUIDA MENOR QUE 6 M², COM VÃO. AF_05/2018</t>
  </si>
  <si>
    <t>ELETRODUTO FLEXIVEL, EM ACO, TIPO CONDUITE, DIAMETRO DE 2 1/2"</t>
  </si>
  <si>
    <t>ELETRODUTO FLEXIVEL, EM ACO, TIPO CONDUITE, DIAMETRO DE 2"</t>
  </si>
  <si>
    <t>ELETRODUTO FLEXIVEL, EM ACO, TIPO CONDUITE, DIAMETRO DE 3"</t>
  </si>
  <si>
    <t>PAREDE DE MADEIRA COMPENSADA PARA CONSTRUÇÃO TEMPORÁRIA EM CHAPA SIMPLES, INTERNA, COM ÁREA LÍQUIDA MAIOR OU IGUAL A 6 M², COM VÃO. AF_05/2018</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</si>
  <si>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</si>
  <si>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</si>
  <si>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</si>
  <si>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</si>
  <si>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</si>
  <si>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PAREDE DE MADEIRA COMPENSADA PARA CONSTRUÇÃO TEMPORÁRIA EM CHAPA SIMPLES, INTERNA, COM ÁREA LÍQUIDA MENOR QUE 6 M², COM VÃO. AF_05/2018</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</si>
  <si>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</si>
  <si>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</si>
  <si>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</si>
  <si>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</si>
  <si>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PAREDE DE MADEIRA COMPENSADA PARA CONSTRUÇÃO TEMPORÁRIA EM CHAPA DUPLA, EXTERNA, COM ÁREA LÍQUIDA MAIOR OU IGUAL A 6 M², SEM VÃO. AF_05/2018</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</si>
  <si>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</si>
  <si>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</si>
  <si>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</si>
  <si>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PAREDE DE MADEIRA COMPENSADA PARA CONSTRUÇÃO TEMPORÁRIA EM CHAPA DUPLA, EXTERNA, COM ÁREA LÍQUIDA MENOR QUE 6 M², SEM VÃO. AF_05/2018</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</si>
  <si>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</si>
  <si>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</si>
  <si>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PAREDE DE MADEIRA COMPENSADA PARA CONSTRUÇÃO TEMPORÁRIA EM CHAPA DUPLA, INTERNA, COM ÁREA LÍQUIDA MAIOR OU IGUAL A 6 M², SEM VÃO. AF_05/2018</t>
  </si>
  <si>
    <t>ELETRODUTODUTO PEAD FLEXIVEL PAREDE SIMPLES, CORRUGACAO HELICOIDAL, COR PRETA, SEM ROSCA, DE 1 1/4",  PARA CABEAMENTO SUBTERRANEO (NBR 15715)</t>
  </si>
  <si>
    <t>PAREDE DE MADEIRA COMPENSADA PARA CONSTRUÇÃO TEMPORÁRIA EM CHAPA DUPLA, INTERNA, COM ÁREA LÍQUIDA MENOR QUE 6 M², SEM VÃO. AF_05/2018</t>
  </si>
  <si>
    <t>ELETRODUTODUTO PEAD FLEXIVEL PAREDE SIMPLES, CORRUGACAO HELICOIDAL, COR PRETA, SEM ROSCA, DE 4",  PARA CABEAMENTO SUBTERRANEO (NBR 15715)</t>
  </si>
  <si>
    <t>ELETROTECNICO</t>
  </si>
  <si>
    <t>ELETROTECNICO (MENSALISTA)</t>
  </si>
  <si>
    <t>PAREDE DE MADEIRA COMPENSADA PARA CONSTRUÇÃO TEMPORÁRIA EM CHAPA DUPLA, EXTERNA, COM ÁREA LÍQUIDA MAIOR OU IGUAL A QUE 6 M², COM VÃO. AF_05/2018</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</si>
  <si>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</si>
  <si>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</si>
  <si>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</si>
  <si>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PAREDE DE MADEIRA COMPENSADA PARA CONSTRUÇÃO TEMPORÁRIA EM CHAPA DUPLA, EXTERNA, COM ÁREA LÍQUIDA MENOR QUE 6 M², COM VÃO. AF_05/2018</t>
  </si>
  <si>
    <t>EMPILHADEIRA SOBRE PNEUS COM TORRE DE TRES ESTAGIOS, 4,70M DE ELEVACAO, C/ DESLOCADOR LATERAL DOS GARFOS, MOTOR GLP 4.3L, CAPACIDADE NOMINAL DE CARGA DE 6T</t>
  </si>
  <si>
    <t>PAREDE DE MADEIRA COMPENSADA PARA CONSTRUÇÃO TEMPORÁRIA EM CHAPA DUPLA, INTERNA, COM ÁREA LÍQUIDA MAIOR OU IGUAL A 6 M², COM VÃO. AF_05/2018</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</si>
  <si>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</si>
  <si>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</si>
  <si>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PAREDE DE MADEIRA COMPENSADA PARA CONSTRUÇÃO TEMPORÁRIA EM CHAPA DUPLA, INTERNA, COM ÁREA LÍQUIDA MENOR QUE 6 M², COM VÃO. AF_05/2018</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</si>
  <si>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</si>
  <si>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</si>
  <si>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</si>
  <si>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TAPUME COM COMPENSADO DE MADEIRA. AF_05/2018</t>
  </si>
  <si>
    <t>EMULSAO ASFALTICA CATIONICA RL-1C PARA USO EM PAVIMENTACAO ASFALTICA (COLETADO CAIXA NA ANP ACRESCIDO DE ICMS)</t>
  </si>
  <si>
    <t>EMULSAO ASFALTICA CATIONICA RR-1C PARA USO EM PAVIMENTACAO ASFALTICA (COLETADO CAIXA NA ANP ACRESCIDO DE ICMS)</t>
  </si>
  <si>
    <t>TAPUME COM TELHA METÁLICA. AF_05/2018</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</si>
  <si>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</si>
  <si>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</si>
  <si>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</si>
  <si>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</si>
  <si>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PISO PARA CONSTRUÇÃO TEMPORÁRIA EM MADEIRA, SEM REAPROVEITAMENTO. AF_05/2018</t>
  </si>
  <si>
    <t>EMULSAO EXPLOSIVA EM CARTUCHOS DE 2 1/2" X 24", DENSIDADE 1.15 G/CM3, INICIACAO ESPOLETA N. 8 / CORDEL</t>
  </si>
  <si>
    <t>EMULSAO EXPLOSIVA EM CARTUCHOS DE 2 1/4" X 24", DENSIDADE 1.15 G/CM3, INICIACAO ESPOLETA N. 8 / CORDEL</t>
  </si>
  <si>
    <t>ESTRUTURA DE MADEIRA PROVISÓRIA PARA SUPORTE DE CAIXA DÁGUA ELEVADA DE 1000 LITROS. AF_05/2018</t>
  </si>
  <si>
    <t>EMULSAO EXPLOSIVA EM CARTUCHOS DE 2" X 24", DENSIDADE 1.15 G/CM3, INICIACAO ESPOLETA N. 8 / CORDEL</t>
  </si>
  <si>
    <t>ENCANADOR OU BOMBEIRO HIDRAULICO</t>
  </si>
  <si>
    <t>ESTRUTURA DE MADEIRA PROVISÓRIA PARA SUPORTE DE CAIXA DÁGUA ELEVADA DE 3000 LITROS. AF_05/2018</t>
  </si>
  <si>
    <t>ENCANADOR OU BOMBEIRO HIDRAULICO (MENSALISTA)</t>
  </si>
  <si>
    <t>ENCARREGADO GERAL DE OBRAS</t>
  </si>
  <si>
    <t>ENCARREGADO GERAL DE OBRAS (MENSALISTA)</t>
  </si>
  <si>
    <t>PLACA DE OBRA</t>
  </si>
  <si>
    <t>0002</t>
  </si>
  <si>
    <t>ENERGIA ELETRICA ATE 2000 KWH INDUSTRIAL, SEM DEMANDA</t>
  </si>
  <si>
    <t>AQUISICAO E ASSENTAMENTO PLACA DE OBRA</t>
  </si>
  <si>
    <t xml:space="preserve">KW/H  </t>
  </si>
  <si>
    <t>PLACA DE OBRA EM CHAPA DE ACO GALVANIZADO</t>
  </si>
  <si>
    <t>ENERGIA ELETRICA COMERCIAL, BAIXA TENSAO, RELATIVA AO CONSUMO DE ATE 100 KWH, INCLUINDO ICMS, PIS/PASEP E COFINS</t>
  </si>
  <si>
    <t>ENGATE / RABICHO FLEXIVEL INOX 1/2 " X 30 CM</t>
  </si>
  <si>
    <t>CUSTOS HORÁRIOS DE MÁQUINAS E EQUIPAMENTOS</t>
  </si>
  <si>
    <t>CHOR</t>
  </si>
  <si>
    <t>CUSTO HORÁRIO PRODUTIVO DIURNO</t>
  </si>
  <si>
    <t>0325</t>
  </si>
  <si>
    <t>ENGATE / RABICHO FLEXIVEL INOX 1/2 " X 40 CM</t>
  </si>
  <si>
    <t>ESCAVADEIRA HIDRÁULICA SOBRE ESTEIRAS, CAÇAMBA 0,80 M3, PESO OPERACIONAL 17 T, POTENCIA BRUTA 111 HP - CHP DIURNO. AF_06/2014</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</si>
  <si>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</si>
  <si>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</si>
  <si>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</si>
  <si>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</si>
  <si>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</si>
  <si>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</si>
  <si>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</si>
  <si>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</si>
  <si>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</si>
  <si>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</si>
  <si>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</si>
  <si>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</si>
  <si>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RETROESCAVADEIRA SOBRE RODAS COM CARREGADEIRA, TRAÇÃO 4X2, POTÊNCIA LÍQ. 79 HP, CAÇAMBA CARREG. CAP. MÍN. 1 M3, CAÇAMBA RETRO CAP. 0,20 M3, PESO OPERACIONAL MÍN. 6.570 KG, PROFUNDIDADE ESCAVAÇÃO MÁX. 4,37 M - CHP DIURNO. AF_06/2014</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</si>
  <si>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</si>
  <si>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</si>
  <si>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</si>
  <si>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</si>
  <si>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</si>
  <si>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</si>
  <si>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</si>
  <si>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</si>
  <si>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GRADE DE DISCO CONTROLE REMOTO REBOCÁVEL, COM 24 DISCOS 24 X 6 MM COM PNEUS PARA TRANSPORTE - CHP DIURNO. AF_06/2014</t>
  </si>
  <si>
    <t>EPI - FAMILIA CARPINTEIRO DE FORMAS - HORISTA (ENCARGOS COMPLEMENTARES - COLETADO CAIXA)</t>
  </si>
  <si>
    <t>EPI - FAMILIA CARPINTEIRO DE FORMAS - MENSALISTA (ENCARGOS COMPLEMENTARES - COLETADO CAIXA)</t>
  </si>
  <si>
    <t>EPI - FAMILIA ELETRICISTA - HORISTA (ENCARGOS COMPLEMENTARES - COLETADO CAIXA)</t>
  </si>
  <si>
    <t>MARTELETE OU ROMPEDOR PNEUMÁTICO MANUAL, 28 KG, COM SILENCIADOR - CHP DIURNO. AF_07/2016</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</si>
  <si>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</si>
  <si>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</si>
  <si>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</si>
  <si>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</si>
  <si>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</si>
  <si>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</si>
  <si>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</si>
  <si>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USINA DE CONCRETO FIXA, CAPACIDADE NOMINAL DE 90 A 120 M3/H, SEM SILO - CHP DIURNO. AF_07/2016</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</si>
  <si>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</si>
  <si>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</si>
  <si>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</si>
  <si>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</si>
  <si>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CAMINHÃO TOCO, PBT 16.000 KG, CARGA ÚTIL MÁX. 10.685 KG, DIST. ENTRE EIXOS 4,8 M, POTÊNCIA 189 CV, INCLUSIVE CARROCERIA FIXA ABERTA DE MADEIRA P/ TRANSPORTE GERAL DE CARGA SECA, DIMEN. APROX. 2,5 X 7,00 X 0,50 M - CHP DIURNO. AF_06/2014</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</si>
  <si>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</si>
  <si>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</si>
  <si>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</si>
  <si>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</si>
  <si>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</si>
  <si>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VIBROACABADORA DE ASFALTO SOBRE ESTEIRAS, LARGURA DE PAVIMENTAÇÃO 1,90 M A 5,30 M, POTÊNCIA 105 HP CAPACIDADE 450 T/H - CHP DIURNO. AF_11/2014</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</si>
  <si>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</si>
  <si>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</si>
  <si>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</si>
  <si>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VASSOURA MECÂNICA REBOCÁVEL COM ESCOVA CILÍNDRICA, LARGURA ÚTIL DE VARRIMENTO DE 2,44 M - CHP DIURNO. AF_06/2014</t>
  </si>
  <si>
    <t>EQUIPAMENTO PARA DEMARCACAO DE FAIXAS DE TRAFEGO A FRIO, A SER MONTADO SOBRE CAMINHAO DE PBT MINIMO DE 9 T E DISTANCIA MINIMA ENTRE EIXOS DE 4,3 M, CAPACIDADE PARA 800 L DE TINTA (INCLUI MONTAGEM, NAO INCLUI CAMINHAO)</t>
  </si>
  <si>
    <t>TRATOR DE PNEUS, POTÊNCIA 122 CV, TRAÇÃO 4X4, PESO COM LASTRO DE 4.510 KG - CHP DIURNO. AF_06/2014</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</si>
  <si>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</si>
  <si>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</si>
  <si>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</si>
  <si>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</si>
  <si>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TRATOR DE ESTEIRAS, POTÊNCIA 170 HP, PESO OPERACIONAL 19 T, CAÇAMBA 5,2 M3 - CHP DIURNO. AF_06/2014</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</si>
  <si>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</si>
  <si>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</si>
  <si>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</si>
  <si>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</si>
  <si>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TRATOR DE ESTEIRAS, POTÊNCIA 150 HP, PESO OPERACIONAL 16,7 T, COM RODA MOTRIZ ELEVADA E LÂMINA 3,18 M3 - CHP DIURNO. AF_06/2014</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</si>
  <si>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</si>
  <si>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</si>
  <si>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</si>
  <si>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TRATOR DE ESTEIRAS, POTÊNCIA 347 HP, PESO OPERACIONAL 38,5 T, COM LÂMINA 8,70 M3 - CHP DIURNO. AF_06/2014</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</si>
  <si>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</si>
  <si>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</si>
  <si>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</si>
  <si>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</si>
  <si>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ROLO COMPACTADOR VIBRATÓRIO REBOCÁVEL, CILINDRO DE AÇO LISO, POTÊNCIA DE TRAÇÃO DE 65 CV, PESO 4,7 T, IMPACTO DINÂMICO 18,3 T, LARGURA DE TRABALHO 1,67 M - CHP DIURNO. AF_02/2016</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</si>
  <si>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</si>
  <si>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</si>
  <si>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</si>
  <si>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</si>
  <si>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ROLO COMPACTADOR VIBRATÓRIO TANDEM AÇO LISO, POTÊNCIA 58 HP, PESO SEM/COM LASTRO 6,5 / 9,4 T, LARGURA DE TRABALHO 1,2 M - CHP DIURNO. AF_06/2014</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</si>
  <si>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</si>
  <si>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</si>
  <si>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</si>
  <si>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RETROESCAVADEIRA SOBRE RODAS COM CARREGADEIRA, TRAÇÃO 4X4, POTÊNCIA LÍQ. 72 HP, CAÇAMBA CARREG. CAP. MÍN. 0,79 M3, CAÇAMBA RETRO CAP. 0,18 M3, PESO OPERACIONAL MÍN. 7.140 KG, PROFUNDIDADE ESCAVAÇÃO MÁX. 4,50 M - CHP DIURNO. AF_06/2014</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</si>
  <si>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</si>
  <si>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</si>
  <si>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</si>
  <si>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</si>
  <si>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ROLO COMPACTADOR VIBRATÓRIO PÉ DE CARNEIRO, OPERADO POR CONTROLE REMOTO, POTÊNCIA 12,5 KW, PESO OPERACIONAL 1,675 T, LARGURA DE TRABALHO 0,85 M - CHP DIURNO. AF_02/2016</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</si>
  <si>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</si>
  <si>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</si>
  <si>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</si>
  <si>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</si>
  <si>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USINA DE LAMA ASFÁLTICA, PROD 30 A 50 T/H, SILO DE AGREGADO 7 M3, RESERVATÓRIOS PARA EMULSÃO E ÁGUA DE 2,3 M3 CADA, MISTURADOR TIPO PUG MILL A SER MONTADO SOBRE CAMINHÃO - CHP DIURNO. AF_10/2014</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</si>
  <si>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</si>
  <si>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</si>
  <si>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</si>
  <si>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</si>
  <si>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</si>
  <si>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CAMINHÃO TOCO, PESO BRUTO TOTAL 14.300 KG, CARGA ÚTIL MÁXIMA 9590 KG, DISTÂNCIA ENTRE EIXOS 4,76 M, POTÊNCIA 185 CV (NÃO INCLUI CARROCERIA) - CHP DIURNO. AF_06/2014</t>
  </si>
  <si>
    <t>ESPELHO / PLACA CEGA 4" X 4", PARA INSTALACAO DE TOMADAS E INTERRUPTORES</t>
  </si>
  <si>
    <t>ESPELHO / PLACA DE 1 POSTO 4" X 2", PARA INSTALACAO DE TOMADAS E INTERRUPTORES</t>
  </si>
  <si>
    <t>ESPELHO / PLACA DE 2 POSTOS 4" X 2", PARA INSTALACAO DE TOMADAS E INTERRUPTORES</t>
  </si>
  <si>
    <t>CAMINHÃO TOCO, PESO BRUTO TOTAL 16.000 KG, CARGA ÚTIL MÁXIMA DE 10.685 KG, DISTÂNCIA ENTRE EIXOS 4,80 M, POTÊNCIA 189 CV EXCLUSIVE CARROCERIA - CHP DIURNO. AF_06/2014</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</si>
  <si>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</si>
  <si>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</si>
  <si>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</si>
  <si>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</si>
  <si>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CAMINHÃO PIPA 10.000 L TRUCADO, PESO BRUTO TOTAL 23.000 KG, CARGA ÚTIL MÁXIMA 15.935 KG, DISTÂNCIA ENTRE EIXOS 4,8 M, POTÊNCIA 230 CV, INCLUSIVE TANQUE DE AÇO PARA TRANSPORTE DE ÁGUA - CHP DIURNO. AF_06/2014</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</si>
  <si>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</si>
  <si>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</si>
  <si>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</si>
  <si>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</si>
  <si>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ESPARGIDOR DE ASFALTO PRESSURIZADO COM TANQUE DE 2500 L, REBOCÁVEL COM MOTOR A GASOLINA POTÊNCIA 3,4 HP - CHP DIURNO. AF_07/2014</t>
  </si>
  <si>
    <t>ESPUMA EXPANSIVA DE POLIURETANO, APLICACAO MANUAL - 500 ML</t>
  </si>
  <si>
    <t>ESQUADRO DE ACO 12 " (300 MM), CABO DE ALUMINIO</t>
  </si>
  <si>
    <t>ESQUADRO INTERNO OU EXTERNO PARA CALHA PLUVIAL, PVC, DIAMETRO ENTRE 119 E 170 MM, PARA DRENAGEM PREDIAL</t>
  </si>
  <si>
    <t>GRADE DE DISCO REBOCÁVEL COM 20 DISCOS 24" X 6 MM COM PNEUS PARA TRANSPORTE - CHP DIURNO. AF_06/2014</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</si>
  <si>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</si>
  <si>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</si>
  <si>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</si>
  <si>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GUINDAUTO HIDRÁULICO, CAPACIDADE MÁXIMA DE CARGA 6200 KG, MOMENTO MÁXIMO DE CARGA 11,7 TM, ALCANCE MÁXIMO HORIZONTAL 9,70 M, INCLUSIVE CAMINHÃO TOCO PBT 16.000 KG, POTÊNCIA DE 189 CV - CHP DIURNO. AF_06/2014</t>
  </si>
  <si>
    <t>ESTACA PRE-MOLDADA VAZADA DE CONCRETO CENTRIFUGADO, PARA CARGA DE 100 T, SECAO CIRCULAR, COM ANEL METALICO INCORPORADO A PECA (SOMENTE FORNECIMENTO)</t>
  </si>
  <si>
    <t>ESTILETE DE METAL, LAMINA 18 MM</t>
  </si>
  <si>
    <t>MOTONIVELADORA POTÊNCIA BÁSICA LÍQUIDA (PRIMEIRA MARCHA) 125 HP, PESO BRUTO 13032 KG, LARGURA DA LÂMINA DE 3,7 M - CHP DIURNO. AF_06/2014</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</si>
  <si>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</si>
  <si>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</si>
  <si>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</si>
  <si>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</si>
  <si>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</si>
  <si>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</si>
  <si>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</si>
  <si>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</si>
  <si>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</si>
  <si>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COMPRESSOR DE AR REBOCÁVEL, VAZÃO 189 PCM, PRESSÃO EFETIVA DE TRABALHO 102 PSI, MOTOR DIESEL, POTÊNCIA 63 CV - CHP DIURNO. AF_06/2015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</si>
  <si>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</si>
  <si>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</si>
  <si>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</si>
  <si>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</si>
  <si>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</si>
  <si>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</si>
  <si>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</si>
  <si>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</si>
  <si>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</si>
  <si>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</si>
  <si>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</si>
  <si>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</si>
  <si>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</si>
  <si>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</si>
  <si>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TANQUE DE ASFALTO ESTACIONÁRIO COM SERPENTINA, CAPACIDADE 30.000 L - CHP DIURNO. AF_06/2014</t>
  </si>
  <si>
    <t>Pista 03</t>
  </si>
  <si>
    <t>EXTREMIDADE/TUBETE PARA HIDROMETRO PVC, COM ROSCA, CURTA, COM BUCHA LATAO, 1/2"</t>
  </si>
  <si>
    <t>EXTREMIDADE/TUBETE PARA HIDROMETRO PVC, COM ROSCA, CURTA, COM BUCHA LATAO, 3/4"</t>
  </si>
  <si>
    <t>Pista 04</t>
  </si>
  <si>
    <t>MOTOBOMBA TRASH (PARA ÁGUA SUJA) AUTO ESCORVANTE, MOTOR GASOLINA DE 6,41 HP, DIÂMETROS DE SUCÇÃO X RECALQUE: 3" X 3", HM/Q = 10 MCA / 60 M3/H A 23 MCA / 0 M3/H - CHP DIURNO. AF_10/2014</t>
  </si>
  <si>
    <t>EXTREMIDADE/TUBETE PARA HIDROMETRO PVC, COM ROSCA, CURTA, SEM BUCHA LATAO, 1/2"</t>
  </si>
  <si>
    <t>EXTREMIDADE/TUBETE PARA HIDROMETRO PVC, COM ROSCA, CURTA, SEM BUCHA LATAO, 3/4"</t>
  </si>
  <si>
    <t>EXTREMIDADE/TUBETE PARA HIDROMETRO PVC, COM ROSCA, LONGA, SEM BUCHA LATAO, 1/2"</t>
  </si>
  <si>
    <t>ROLO COMPACTADOR PE DE CARNEIRO VIBRATORIO, POTENCIA 125 HP, PESO OPERACIONAL SEM/COM LASTRO 11,95 / 13,30 T, IMPACTO DINAMICO 38,5 / 22,5 T, LARGURA DE TRABALHO 2,15 M - CHP DIURNO. AF_06/2014</t>
  </si>
  <si>
    <t>EXTREMIDADE/TUBETE PARA HIDROMETRO PVC, COM ROSCA, LONGA, SEM BUCHA LATAO, 3/4"</t>
  </si>
  <si>
    <t>FAIXA / FILETE / LISTELO EM CERAMICA, DECORADA, *8 X 30* CM (L X C)</t>
  </si>
  <si>
    <t>FAIXA / FILETE / LISTELO EM CERAMICA, LISO OU CORDAO, BRANCO, *2 X 30* CM (L X C)</t>
  </si>
  <si>
    <t>CAMINHÃO BASCULANTE 6 M3 TOCO, PESO BRUTO TOTAL 16.000 KG, CARGA ÚTIL MÁXIMA 11.130 KG, DISTÂNCIA ENTRE EIXOS 5,36 M, POTÊNCIA 185 CV, INCLUSIVE CAÇAMBA METÁLICA - CHP DIURNO. AF_06/2014</t>
  </si>
  <si>
    <t>FECHADURA AUXILIAR DE EMBUTIR PARA PORTA DE ARMARIO DE MADEIRA, CROMADA, CHAVE TIPO GORGES, CAIXA COM LINGUETA, CHAPA TESTA E CONTRA CHAPA</t>
  </si>
  <si>
    <t>GRUPO GERADOR ESTACIONÁRIO, MOTOR DIESEL POTÊNCIA 170 KVA - CHP DIURNO. AF_02/2016</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</si>
  <si>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</si>
  <si>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</si>
  <si>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</si>
  <si>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ROLO COMPACTADOR VIBRATÓRIO PÉ DE CARNEIRO PARA SOLOS, POTÊNCIA 80 HP, PESO OPERACIONAL SEM/COM LASTRO 7,4 / 8,8 T, LARGURA DE TRABALHO 1,68 M - CHP DIURNO. AF_02/2016</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</si>
  <si>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</si>
  <si>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</si>
  <si>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</si>
  <si>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CAMINHÃO TOCO, PBT 14.300 KG, CARGA ÚTIL MÁX. 9.710 KG, DIST. ENTRE EIXOS 3,56 M, POTÊNCIA 185 CV, INCLUSIVE CARROCERIA FIXA ABERTA DE MADEIRA P/ TRANSPORTE GERAL DE CARGA SECA, DIMEN. APROX. 2,50 X 6,50 X 0,50 M - CHP DIURNO. AF_06/2014</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</si>
  <si>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</si>
  <si>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</si>
  <si>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</si>
  <si>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</si>
  <si>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MOTOBOMBA CENTRÍFUGA, MOTOR A GASOLINA, POTÊNCIA 5,42 HP, BOCAIS 1 1/2" X 1", DIÂMETRO ROTOR 143 MM HM/Q = 6 MCA / 16,8 M3/H A 38 MCA / 6,6 M3/H - CHP DIURNO. AF_06/2014</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</si>
  <si>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</si>
  <si>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</si>
  <si>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ESPARGIDOR DE ASFALTO PRESSURIZADO, TANQUE 6 M3 COM ISOLAÇÃO TÉRMICA, AQUECIDO COM 2 MAÇARICOS, COM BARRA ESPARGIDORA 3,60 M, MONTADO SOBRE CAMINHÃO  TOCO, PBT 14.300 KG, POTÊNCIA 185 CV - CHP DIURNO. AF_08/2015</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</si>
  <si>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</si>
  <si>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</si>
  <si>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GRUPO DE SOLDAGEM COM GERADOR A DIESEL 60 CV PARA SOLDA ELÉTRICA, SOBRE 04 RODAS, COM MOTOR 4 CILINDROS 600 A - CHP DIURNO. AF_02/2016</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</si>
  <si>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</si>
  <si>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</si>
  <si>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BETONEIRA CAPACIDADE NOMINAL 400 L, CAPACIDADE DE MISTURA 310 L, MOTOR A DIESEL POTÊNCIA 5,0 HP, SEM CARREGADOR - CHP DIURNO. AF_06/2014</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</si>
  <si>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</si>
  <si>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</si>
  <si>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MISTURADOR DE ARGAMASSA, EIXO HORIZONTAL, CAPACIDADE DE MISTURA 300 KG, MOTOR ELÉTRICO POTÊNCIA 5 CV - CHP DIURNO. AF_06/2014</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</si>
  <si>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</si>
  <si>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</si>
  <si>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</si>
  <si>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MISTURADOR DE ARGAMASSA, EIXO HORIZONTAL, CAPACIDADE DE MISTURA 600 KG, MOTOR ELÉTRICO POTÊNCIA 7,5 CV - CHP DIURNO. AF_06/2014</t>
  </si>
  <si>
    <t>FECHADURA DE SOBREPOR PARA PORTAO, COM CHAVE TETRA, CAIXA *100* MM, TRINCO LATERAL, EM LATAO OU ACO CROMADO, PINTADO - COMPLETA</t>
  </si>
  <si>
    <t>FECHADURA DE SOBREPOR, CROMADA, COM CILINDRO REDONDO, PARA ARMARIO E GAVETA DE MADEIRA, COM PORTA DE APROXIMADAMENTE 20 MM</t>
  </si>
  <si>
    <t>MISTURADOR DE ARGAMASSA, EIXO HORIZONTAL, CAPACIDADE DE MISTURA 160 KG, MOTOR ELÉTRICO POTÊNCIA 3 CV - CHP DIURNO. AF_06/2014</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</si>
  <si>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</si>
  <si>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</si>
  <si>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PROJETOR DE ARGAMASSA, CAPACIDADE DE PROJEÇÃO 1,5 M3/H, ALCANCE DE 30 ATÉ 60 M, MOTOR ELÉTRICO POTÊNCIA 7,5 HP - CHP DIURNO. AF_06/2014</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</si>
  <si>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</si>
  <si>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</si>
  <si>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PROJETOR DE ARGAMASSA, CAPACIDADE DE PROJEÇÃO 2 M3/H, ALCANCE ATÉ 50 M, MOTOR ELÉTRICO POTÊNCIA 7,5 HP - CHP DIURNO. AF_06/2014</t>
  </si>
  <si>
    <t>FECHO / FECHADURA CONCHA COM ALAVANCA / TRAVA, DE EMBUTIR, PARA PORTA OU JANELA DE CORRER EM LATAO OU ACO INOX - COMPLETO</t>
  </si>
  <si>
    <t>FECHO / TRINCO / FERROLHO FIO REDONDO, DE SOBREPOR, 12", EM ACO GALVANIZADO / ZINCADO</t>
  </si>
  <si>
    <t>BETONEIRA CAPACIDADE NOMINAL DE 400 L, CAPACIDADE DE MISTURA 280 L, MOTOR ELÉTRICO TRIFÁSICO POTÊNCIA DE 2 CV, SEM CARREGADOR - CHP DIURNO. AF_10/2014</t>
  </si>
  <si>
    <t>FECHO / TRINCO / FERROLHO FIO REDONDO, DE SOBREPOR, 2", EM ACO GALVANIZADO / ZINCADO</t>
  </si>
  <si>
    <t>FECHO / TRINCO / FERROLHO FIO REDONDO, DE SOBREPOR, 4", EM ACO GALVANIZADO / ZINCADO</t>
  </si>
  <si>
    <t>TRATOR DE ESTEIRAS, POTÊNCIA 125 HP, PESO OPERACIONAL 12,9 T, COM LÂMINA 2,7 M3 - CHP DIURNO. AF_10/2014</t>
  </si>
  <si>
    <t>FECHO / TRINCO / FERROLHO FIO REDONDO, DE SOBREPOR, 5", EM ACO GALVANIZADO / ZINCADO</t>
  </si>
  <si>
    <t>FECHO / TRINCO / FERROLHO FIO REDONDO, DE SOBREPOR, 6", EM ACO GALVANIZADO / ZINCADO</t>
  </si>
  <si>
    <t>FECHO / TRINCO / FERROLHO FIO REDONDO, DE SOBREPOR, 8", EM ACO GALVANIZADO / ZINCADO</t>
  </si>
  <si>
    <t>ESCAVADEIRA HIDRÁULICA SOBRE ESTEIRAS, CAÇAMBA 1,20 M3, PESO OPERACIONAL 21 T, POTÊNCIA BRUTA 155 HP - CHP DIURNO. AF_06/2014</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</si>
  <si>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</si>
  <si>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</si>
  <si>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</si>
  <si>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</si>
  <si>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BOMBA SUBMERSÍVEL ELÉTRICA TRIFÁSICA, POTÊNCIA 2,96 HP, Ø ROTOR 144 MM SEMI-ABERTO, BOCAL DE SAÍDA Ø 2, HM/Q = 2 MCA / 38,8 M3/H A 28 MCA / 5 M3/H - CHP DIURNO. AF_06/2014</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</si>
  <si>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</si>
  <si>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</si>
  <si>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</si>
  <si>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</si>
  <si>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TANQUE DE ASFALTO ESTACIONÁRIO COM MAÇARICO, CAPACIDADE 20.000 L - CHP DIURNO. AF_06/2014</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</si>
  <si>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</si>
  <si>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</si>
  <si>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</si>
  <si>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TRATOR DE ESTEIRAS, POTÊNCIA 100 HP, PESO OPERACIONAL 9,4 T, COM LÂMINA 2,19 M3 - CHP DIURNO. AF_06/2014</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</si>
  <si>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</si>
  <si>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</si>
  <si>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</si>
  <si>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</si>
  <si>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TRATOR DE PNEUS, POTÊNCIA 85 CV, TRAÇÃO 4X4, PESO COM LASTRO DE 4.675 KG - CHP DIURNO. AF_06/2014</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</si>
  <si>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</si>
  <si>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</si>
  <si>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</si>
  <si>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</si>
  <si>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BETONEIRA CAPACIDADE NOMINAL DE 600 L, CAPACIDADE DE MISTURA 360 L, MOTOR ELÉTRICO TRIFÁSICO POTÊNCIA DE 4 CV, SEM CARREGADOR - CHP DIURNO. AF_11/2014</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</si>
  <si>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</si>
  <si>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</si>
  <si>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</si>
  <si>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</si>
  <si>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FRESADORA DE ASFALTO A FRIO SOBRE RODAS, LARGURA FRESAGEM DE 1,0 M, POTÊNCIA 208 HP - CHP DIURNO. AF_11/2014</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</si>
  <si>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</si>
  <si>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</si>
  <si>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</si>
  <si>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</si>
  <si>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FRESADORA DE ASFALTO A FRIO SOBRE RODAS, LARGURA FRESAGEM DE 2,0 M, POTÊNCIA 550 HP - CHP DIURNO. AF_11/2014</t>
  </si>
  <si>
    <t>FERRAMENTAS - FAMILIA TOPOGRAFO - HORISTA (ENCARGOS COMPLEMENTARES - COLETADO CAIXA)</t>
  </si>
  <si>
    <t>FERRAMENTAS - FAMILIA TOPOGRAFO - MENSALISTA (ENCARGOS COMPLEMENTARES - COLETADO CAIXA)</t>
  </si>
  <si>
    <t>RECICLADORA DE ASFALTO A FRIO SOBRE RODAS, LARGURA FRESAGEM DE 2,0 M, POTÊNCIA 422 HP - CHP DIURNO. AF_11/2014</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</si>
  <si>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</si>
  <si>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</si>
  <si>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</si>
  <si>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VIBROACABADORA DE ASFALTO SOBRE ESTEIRAS, LARGURA DE PAVIMENTAÇÃO 2,13 M A 4,55 M, POTÊNCIA 100 HP CAPACIDADE 400 T/H - CHP DIURNO. AF_11/2014</t>
  </si>
  <si>
    <t>FERTILIZANTE NPK - 10:10:10</t>
  </si>
  <si>
    <t>FERTILIZANTE NPK - 4: 14: 8</t>
  </si>
  <si>
    <t>FERTILIZANTE ORGANICO COMPOSTO, CLASSE A</t>
  </si>
  <si>
    <t>FIBRA DE ACO PARA REFORCO DO CONCRETO, SOLTA, TIPO A-I, FATOR DE FORMA *50* L / D, COMPRIMENTO DE *30* MM E RESISTENCIA A TRACAO DO ACO MAIOR 1000 MPA</t>
  </si>
  <si>
    <t>GUINDASTE HIDRÁULICO AUTOPROPELIDO, COM LANÇA TELESCÓPICA 28,80 M, CAPACIDADE MÁXIMA 30 T, POTÊNCIA 97 KW, TRAÇÃO 4 X 4 - CHP DIURNO. AF_11/2014</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</si>
  <si>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</si>
  <si>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</si>
  <si>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</si>
  <si>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</si>
  <si>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BETONEIRA CAPACIDADE NOMINAL DE 600 L, CAPACIDADE DE MISTURA 440 L, MOTOR A DIESEL POTÊNCIA 10 HP, COM CARREGADOR - CHP DIURNO. AF_11/2014</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</si>
  <si>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</si>
  <si>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</si>
  <si>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</si>
  <si>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</si>
  <si>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</si>
  <si>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</si>
  <si>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BATE-ESTACAS POR GRAVIDADE, POTÊNCIA DE 160 HP, PESO DO MARTELO ATÉ 3 TONELADAS - CHP DIURNO. AF_11/2014</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</si>
  <si>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</si>
  <si>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</si>
  <si>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</si>
  <si>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</si>
  <si>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CAMINHÃO BASCULANTE 14 M3, COM CAVALO MECÂNICO DE CAPACIDADE MÁXIMA DE TRAÇÃO COMBINADO DE 36000 KG, POTÊNCIA 286 CV, INCLUSIVE SEMIREBOQUE COM CAÇAMBA METÁLICA - CHP DIURNO. AF_12/2014</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</si>
  <si>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</si>
  <si>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</si>
  <si>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</si>
  <si>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</si>
  <si>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CAMINHÃO BASCULANTE 18 M3, COM CAVALO MECÂNICO DE CAPACIDADE MÁXIMA DE TRAÇÃO COMBINADO DE 45000 KG, POTÊNCIA 330 CV, INCLUSIVE SEMIREBOQUE COM CAÇAMBA METÁLICA - CHP DIURNO. AF_12/2014</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</si>
  <si>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</si>
  <si>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</si>
  <si>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</si>
  <si>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</si>
  <si>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</si>
  <si>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PERFURATRIZ MANUAL, TORQUE MÁXIMO 83 N.M, POTÊNCIA 5 CV, COM DIÂMETRO MÁXIMO 4" - CHP DIURNO. AF_06/2015</t>
  </si>
  <si>
    <t>FITA DE PAPEL MICROPERFURADO, 50 X 150 MM, PARA TRATAMENTO DE JUNTAS DE CHAPA DE GESSO PARA DRYWALL</t>
  </si>
  <si>
    <t>FITA DE PAPEL REFORCADA COM LAMINA DE METAL PARA REFORCO DE CANTOS DE CHAPA DE GESSO PARA DRYWALL</t>
  </si>
  <si>
    <t>PERFURATRIZ SOBRE ESTEIRA, TORQUE MÁXIMO 600 KGF, PESO MÉDIO 1000 KG, POTÊNCIA 20 HP, DIÂMETRO MÁXIMO 10" - CHP DIURNO. AF_06/2015</t>
  </si>
  <si>
    <t>FITA ISOLANTE ADESIVA ANTICHAMA, USO ATE 750 V, EM ROLO DE 19 MM X 20 M</t>
  </si>
  <si>
    <t>FITA ISOLANTE ADESIVA ANTICHAMA, USO ATE 750 V, EM ROLO DE 19 MM X 5 M</t>
  </si>
  <si>
    <t>MISTURADOR DUPLO HORIZONTAL DE ALTA TURBULÊNCIA, CAPACIDADE / VOLUME 2 X 500 LITROS, MOTORES ELÉTRICOS MÍNIMO 5 CV CADA, PARA NATA CIMENTO, ARGAMASSA E OUTROS - CHP DIURNO. AF_06/2015</t>
  </si>
  <si>
    <t>FITA ISOLANTE DE BORRACHA AUTOFUSAO, USO ATE 69 KV (ALTA TENSAO)</t>
  </si>
  <si>
    <t>FITA METALICA GRAVADA, L = 17 MM, ROLO DE 25 M, CARGA RECOMENDADA = *120* KGF</t>
  </si>
  <si>
    <t>FITA METALICA PERFURADA, L = *18* MM, ROLO DE 30 M, CARGA RECOMENDADA = *30* KGF</t>
  </si>
  <si>
    <t>BOMBA TRIPLEX, PARA INJEÇÃO DE NATA DE CIMENTO, VAZÃO MÁXIMA DE 100 LITROS/MINUTO, PRESSÃO MÁXIMA DE 70 BAR - CHP DIURNO. AF_06/2015</t>
  </si>
  <si>
    <t>FITA METALICA PERFURADA, L = 17 MM, ROLO DE 30 M, CARGA RECOMENDADA = *19* KGF</t>
  </si>
  <si>
    <t>FITA METALICA PERFURADA, L = 25 MM, ROLO DE 30 M, CARGA RECOMENDADA = *222,5* KGF</t>
  </si>
  <si>
    <t>BOMBA CENTRÍFUGA MONOESTÁGIO COM MOTOR ELÉTRICO MONOFÁSICO, POTÊNCIA 15 HP, DIÂMETRO DO ROTOR 173 MM, HM/Q = 30 MCA / 90 M3/H A 45 MCA / 55 M3/H - CHP DIURNO. AF_06/2015</t>
  </si>
  <si>
    <t>FITA PLASTICA ZEBRADA PARA DEMARCACAO DE AREAS, LARGURA = 7 CM, SEM ADESIVO (COLETADO CAIXA)</t>
  </si>
  <si>
    <t>BOMBA DE PROJEÇÃO DE CONCRETO SECO, POTÊNCIA 10 CV, VAZÃO 3 M3/H - CHP DIURNO. AF_06/2015</t>
  </si>
  <si>
    <t>FITA VEDA ROSCA EM ROLOS DE 18 MM X 25 M (L X C)</t>
  </si>
  <si>
    <t>BOMBA DE PROJEÇÃO DE CONCRETO SECO, POTÊNCIA 10 CV, VAZÃO 6 M3/H - CHP DIURNO. AF_06/2015</t>
  </si>
  <si>
    <t>FIXADOR DE ABA AUTOTRAVANTE PARA TELHA DE FIBROCIMENTO, TIPO CANALETE 90 OU KALHETAO</t>
  </si>
  <si>
    <t>FIXADOR DE ABA SIMPLES PARA TELHA DE FIBROCIMENTO, TIPO CANALETA 49 OU KALHETA</t>
  </si>
  <si>
    <t>PROJETOR PNEUMÁTICO DE ARGAMASSA PARA CHAPISCO E REBOCO COM RECIPIENTE ACOPLADO, TIPO CANEQUINHA, COM COMPRESSOR DE AR REBOCÁVEL VAZÃO 89 PCM E MOTOR DIESEL DE 20 CV - CHP DIURNO. AF_06/2015</t>
  </si>
  <si>
    <t>FIXADOR DE ABA SIMPLES PARA TELHA DE FIBROCIMENTO, TIPO CANALETA 90 OU KALHETAO</t>
  </si>
  <si>
    <t>FIXADOR DE CAL (SACHE 150 ML)</t>
  </si>
  <si>
    <t>FLANELA *30 X 40* CM</t>
  </si>
  <si>
    <t>PERFURATRIZ COM TORRE METÁLICA PARA EXECUÇÃO DE ESTACA HÉLICE CONTÍNUA, PROFUNDIDADE MÁXIMA DE 30 M, DIÂMETRO MÁXIMO DE 800 MM, POTÊNCIA INSTALADA DE 268 HP, MESA ROTATIVA COM TORQUE MÁXIMO DE 170 KNM - CHP DIURNO. AF_06/2015</t>
  </si>
  <si>
    <t>FLANGE PVC, ROSCAVEL SEXTAVADO SEM FUROS 3/4"</t>
  </si>
  <si>
    <t>FLANGE PVC, ROSCAVEL, SEXTAVADO, SEM FUROS 3"</t>
  </si>
  <si>
    <t>PERFURATRIZ HIDRÁULICA SOBRE CAMINHÃO COM TRADO CURTO ACOPLADO, PROFUNDIDADE MÁXIMA DE 20 M, DIÂMETRO MÁXIMO DE 1500 MM, POTÊNCIA INSTALADA DE 137 HP, MESA ROTATIVA COM TORQUE MÁXIMO DE 30 KNM - CHP DIURNO. AF_06/2015</t>
  </si>
  <si>
    <t>FLANGE PVC, ROSCAVEL, SEXTAVADO, SEM FUROS, 1 1/2"</t>
  </si>
  <si>
    <t>FLANGE PVC, ROSCAVEL, SEXTAVADO, SEM FUROS, 1 1/4"</t>
  </si>
  <si>
    <t>FLANGE PVC, ROSCAVEL, SEXTAVADO, SEM FUROS, 1/2"</t>
  </si>
  <si>
    <t>MANIPULADOR TELESCÓPICO, POTÊNCIA DE 85 HP, CAPACIDADE DE CARGA DE 3.500 KG, ALTURA MÁXIMA DE ELEVAÇÃO DE 12,3 M - CHP DIURNO. AF_06/2015</t>
  </si>
  <si>
    <t>FLANGE PVC, ROSCAVEL, SEXTAVADO, SEM FUROS, 1"</t>
  </si>
  <si>
    <t>FLANGE PVC, ROSCAVEL, SEXTAVADO, SEM FUROS, 2 1/2"</t>
  </si>
  <si>
    <t>MINICARREGADEIRA SOBRE RODAS, POTÊNCIA LÍQUIDA DE 47 HP, CAPACIDADE NOMINAL DE OPERAÇÃO DE 646 KG - CHP DIURNO. AF_06/2015</t>
  </si>
  <si>
    <t>FLANGE PVC, ROSCAVEL, SEXTAVADO, SEM FUROS, 2"</t>
  </si>
  <si>
    <t>FLANGE SEXTAVADO DE FERRO GALVANIZADO, COM ROSCA BSP, DE 1 1/2"</t>
  </si>
  <si>
    <t>COMPRESSOR DE AR REBOCÁVEL, VAZÃO 89 PCM, PRESSÃO EFETIVA DE TRABALHO 102 PSI, MOTOR DIESEL, POTÊNCIA 20 CV - CHP DIURNO. AF_06/2015</t>
  </si>
  <si>
    <t>FLANGE SEXTAVADO DE FERRO GALVANIZADO, COM ROSCA BSP, DE 1 1/4"</t>
  </si>
  <si>
    <t>FLANGE SEXTAVADO DE FERRO GALVANIZADO, COM ROSCA BSP, DE 1/2"</t>
  </si>
  <si>
    <t>FLANGE SEXTAVADO DE FERRO GALVANIZADO, COM ROSCA BSP, DE 1"</t>
  </si>
  <si>
    <t>COMPRESSOR DE AR REBOCAVEL, VAZÃO 250 PCM, PRESSAO DE TRABALHO 102 PSI, MOTOR A DIESEL POTÊNCIA 81 CV - CHP DIURNO. AF_06/2015</t>
  </si>
  <si>
    <t>FLANGE SEXTAVADO DE FERRO GALVANIZADO, COM ROSCA BSP, DE 2 1/2"</t>
  </si>
  <si>
    <t>FLANGE SEXTAVADO DE FERRO GALVANIZADO, COM ROSCA BSP, DE 2"</t>
  </si>
  <si>
    <t>COMPRESSOR DE AR REBOCÁVEL, VAZÃO 748 PCM, PRESSÃO EFETIVA DE TRABALHO 102 PSI, MOTOR DIESEL, POTÊNCIA 210 CV - CHP DIURNO. AF_06/2015</t>
  </si>
  <si>
    <t>FLANGE SEXTAVADO DE FERRO GALVANIZADO, COM ROSCA BSP, DE 3/4"</t>
  </si>
  <si>
    <t>FLANGE SEXTAVADO DE FERRO GALVANIZADO, COM ROSCA BSP, DE 3"</t>
  </si>
  <si>
    <t>ESCAVADEIRA HIDRÁULICA SOBRE ESTEIRAS, CAÇAMBA 0,80 M3, PESO OPERACIONAL 17,8 T, POTÊNCIA LÍQUIDA 110 HP - CHP DIURNO. AF_10/2014</t>
  </si>
  <si>
    <t>FLANGE SEXTAVADO DE FERRO GALVANIZADO, COM ROSCA BSP, DE 4"</t>
  </si>
  <si>
    <t>FLANGE SEXTAVADO DE FERRO GALVANIZADO, COM ROSCA BSP, DE 6"</t>
  </si>
  <si>
    <t>FORRO COMPOSTO POR PAINEIS DE LA DE VIDRO, REVESTIDOS EM PVC MICROPERFURADO, DE *1250 X 625* MM, ESPESSURA 15 MM (COM COLOCACAO)</t>
  </si>
  <si>
    <t>COMPRESSOR DE AR REBOCAVEL, VAZÃO 400 PCM, PRESSAO DE TRABALHO 102 PSI, MOTOR A DIESEL POTÊNCIA 110 CV - CHP DIURNO. AF_06/2015</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</si>
  <si>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</si>
  <si>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</si>
  <si>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CAMINHÃO TRUCADO (C/ TERCEIRO EIXO) ELETRÔNICO - POTÊNCIA 231CV - PBT = 22000KG - DIST. ENTRE EIXOS 5170 MM - INCLUI CARROCERIA FIXA ABERTA DE MADEIRA - CHP DIURNO. AF_06/2015</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</si>
  <si>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</si>
  <si>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</si>
  <si>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</si>
  <si>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</si>
  <si>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</si>
  <si>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CORTADORA DE PISO COM MOTOR 4 TEMPOS A GASOLINA, POTÊNCIA DE 13 HP, COM DISCO DE CORTE DIAMANTADO SEGMENTADO PARA CONCRETO, DIÂMETRO DE 350 MM, FURO DE 1" (14 X 1") - CHP DIURNO. AF_08/2015</t>
  </si>
  <si>
    <t>FORRO DE PVC LISO, BRANCO, REGUA DE 20 CM, ESPESSURA DE 8 MM A 10 MM, COMPRIMENTO 6 M (SEM COLOCACAO)</t>
  </si>
  <si>
    <t>FORRO DE PVC, FRISADO, BRANCO, REGUA DE 10 CM, ESPESSURA DE 8 MM A 10 MM E COMPRIMENTO 6 M (SEM COLOCACAO)</t>
  </si>
  <si>
    <t>CAMINHÃO BASCULANTE 10 M3, TRUCADO CABINE SIMPLES, PESO BRUTO TOTAL 23.000 KG, CARGA ÚTIL MÁXIMA 15.935 KG, DISTÂNCIA ENTRE EIXOS 4,80 M, POTÊNCIA 230 CV INCLUSIVE CAÇAMBA METÁLICA - CHP DIURNO. AF_06/2014</t>
  </si>
  <si>
    <t>FORRO DE PVC, FRISADO, BRANCO, REGUA DE 20 CM, ESPESSURA DE 8 MM A 10 MM E COMPRIMENTO 6 M (SEM COLOCACAO)</t>
  </si>
  <si>
    <t>FOSSA SEPTICA CILINDRICA TIPO "IMHOFF", COM TAMPA, PARA 50 CONTRIBUINTES</t>
  </si>
  <si>
    <t>COMPACTADOR DE SOLOS DE PERCUSSÃO (SOQUETE) COM MOTOR A GASOLINA 4 TEMPOS, POTÊNCIA 4 CV - CHP DIURNO. AF_08/2015</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</si>
  <si>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</si>
  <si>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</si>
  <si>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</si>
  <si>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</si>
  <si>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</si>
  <si>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</si>
  <si>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</si>
  <si>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CAMINHÃO DE TRANSPORTE DE MATERIAL ASFÁLTICO 30.000 L, COM CAVALO MECÂNICO DE CAPACIDADE MÁXIMA DE TRAÇÃO COMBINADO DE 66.000 KG, POTÊNCIA 360 CV, INCLUSIVE TANQUE DE ASFALTO COM SERPENTINA - CHP DIURNO. AF_08/2015</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</si>
  <si>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</si>
  <si>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</si>
  <si>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</si>
  <si>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</si>
  <si>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SERRA CIRCULAR DE BANCADA COM MOTOR ELÉTRICO POTÊNCIA DE 5HP, COM COIFA PARA DISCO 10" - CHP DIURNO. AF_08/2015</t>
  </si>
  <si>
    <t>FRESADORA DE ASFALTO A FRIO SOBRE ESTEIRAS, LARG. FRESAGEM 2,00 M, POT. 410 KW/550 HP</t>
  </si>
  <si>
    <t>FRESADORA DE ASFALTO A FRIO SOBRE RODAS, LARG. FRESAGEM 1,00 M, POT. 155 KW/208 HP</t>
  </si>
  <si>
    <t>FUNDO PREPARADOR ACRILICO BASE AGUA</t>
  </si>
  <si>
    <t>DISTRIBUIDOR DE AGREGADOS REBOCAVEL, CAPACIDADE 1,9 M³, LARGURA DE TRABALHO 3,66 M - CHP DIURNO. AF_11/2015</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</si>
  <si>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</si>
  <si>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</si>
  <si>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</si>
  <si>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</si>
  <si>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</si>
  <si>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CAMINHÃO PARA EQUIPAMENTO DE LIMPEZA A SUCÇÃO, COM CAMINHÃO TRUCADO DE PESO BRUTO TOTAL 23000 KG, CARGA ÚTIL MÁXIMA 15935 KG, DISTÂNCIA ENTRE EIXOS 4,80 M, POTÊNCIA 230 CV, INCLUSIVE LIMPADORA A SUCÇÃO, TANQUE 12000 L - CHP DIURNO. AF_11/2015</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</si>
  <si>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</si>
  <si>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</si>
  <si>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</si>
  <si>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</si>
  <si>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PENEIRA ROTATIVA COM MOTOR ELÉTRICO TRIFÁSICO DE 2 CV, CILINDRO DE 1 M X 0,60 M, COM FUROS DE 3,17 MM - CHP DIURNO. AF_11/2015</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</si>
  <si>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</si>
  <si>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</si>
  <si>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</si>
  <si>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</si>
  <si>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DOSADOR DE AREIA, CAPACIDADE DE 26 LITROS - CHP DIURNO. AF_11/2015</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</si>
  <si>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</si>
  <si>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</si>
  <si>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</si>
  <si>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</si>
  <si>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CAMINHONETE COM MOTOR A DIESEL, POTÊNCIA 180 CV, CABINE DUPLA, 4X4 - CHP DIURNO. AF_11/2015</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</si>
  <si>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</si>
  <si>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</si>
  <si>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</si>
  <si>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</si>
  <si>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CAMINHONETE CABINE SIMPLES COM MOTOR 1.6 FLEX, CÂMBIO MANUAL, POTÊNCIA 101/104 CV, 2 PORTAS - CHP DIURNO. AF_11/2015</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</si>
  <si>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</si>
  <si>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</si>
  <si>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</si>
  <si>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</si>
  <si>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CAMINHÃO DE TRANSPORTE DE MATERIAL ASFÁLTICO 20.000 L, COM CAVALO MECÂNICO DE CAPACIDADE MÁXIMA DE TRAÇÃO COMBINADO DE 45.000 KG, POTÊNCIA 330 CV, INCLUSIVE TANQUE DE ASFALTO COM MAÇARICO - CHP DIURNO. AF_12/2015</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</si>
  <si>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</si>
  <si>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</si>
  <si>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</si>
  <si>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</si>
  <si>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APARELHO PARA CORTE E SOLDA OXI-ACETILENO SOBRE RODAS, INCLUSIVE CILINDROS E MAÇARICOS - CHP DIURNO. AF_12/2015</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</si>
  <si>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</si>
  <si>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</si>
  <si>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</si>
  <si>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</si>
  <si>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</si>
  <si>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MÁQUINA EXTRUSORA DE CONCRETO PARA GUIAS E SARJETAS, MOTOR A DIESEL, POTÊNCIA 14 CV - CHP DIURNO. AF_12/2015</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</si>
  <si>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</si>
  <si>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</si>
  <si>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</si>
  <si>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MARTELO PERFURADOR PNEUMÁTICO MANUAL, HASTE 25 X 75 MM, 21 KG - CHP DIURNO. AF_12/2015</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</si>
  <si>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</si>
  <si>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</si>
  <si>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</si>
  <si>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</si>
  <si>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PERFURATRIZ COM TORRE METÁLICA PARA EXECUÇÃO DE ESTACA HÉLICE CONTÍNUA, PROFUNDIDADE MÁXIMA DE 32 M, DIÂMETRO MÁXIMO DE 1000 MM, POTÊNCIA INSTALADA DE 350 HP, MESA ROTATIVA COM TORQUE MÁXIMO DE 263 KNM - CHP DIURNO. AF_01/2016</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</si>
  <si>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</si>
  <si>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</si>
  <si>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</si>
  <si>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</si>
  <si>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</si>
  <si>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BETONEIRA CAPACIDADE NOMINAL 400 L, CAPACIDADE DE MISTURA 310 L, MOTOR A GASOLINA POTÊNCIA 5,5 HP, SEM CARREGADOR - CHP DIURNO. AF_02/2016</t>
  </si>
  <si>
    <t>GEOTEXTIL NAO TECIDO AGULHADO DE FILAMENTOS CONTINUOS 100% POLIESTER, RESITENCIA A TRACAO = 31 KN/M</t>
  </si>
  <si>
    <t>GERADOR PORTATIL MONOFASICO, POTENCIA 5500 VA, MOTOR A GASOLINA, POTENCIA DO MOTOR 13 CV</t>
  </si>
  <si>
    <t>GESSEIRO</t>
  </si>
  <si>
    <t>GESSEIRO (MENSALISTA)</t>
  </si>
  <si>
    <t>GRUA ASCENSIONAL, LANCA DE 30 M, CAPACIDADE DE 1,0 T A 30 M, ALTURA ATE 39 M - CHP DIURNO. AF_03/2016</t>
  </si>
  <si>
    <t>GESSO EM PO PARA REVESTIMENTOS/MOLDURAS/SANCAS</t>
  </si>
  <si>
    <t>GESSO PROJETADO</t>
  </si>
  <si>
    <t>GUINCHO ELÉTRICO DE COLUNA, CAPACIDADE 400 KG, COM MOTO FREIO, MOTOR TRIFÁSICO DE 1,25 CV - CHP DIURNO. AF_03/2016</t>
  </si>
  <si>
    <t>GONZO DE EMBUTIR, EM LATAO / ZAMAC, *20 X 48* MM, PARA JANELA BASCULANTE / PIVOTANTE -  INCLUI PARAFUSOS</t>
  </si>
  <si>
    <t>GONZO DE SOBREPOR, EM LATAO / ZAMAC, PARA JANELA PIVOTANTE - INCLUI PARAFUSOS</t>
  </si>
  <si>
    <t>GUINDASTE HIDRÁULICO AUTOPROPELIDO, COM LANÇA TELESCÓPICA 40 M, CAPACIDADE MÁXIMA 60 T, POTÊNCIA 260 KW - CHP DIURNO. AF_03/2016</t>
  </si>
  <si>
    <t>GRADE DE DISCOS COM CONTROLE REMOTO, REBOCAVEL, COM 24 DISCOS 24" X 6 MM, COM PNEUS PARA TRANSPORTE</t>
  </si>
  <si>
    <t>GRADE DE DISCOS MECANICA 20X24" COM 20 DISCOS 24" X 6MM  COM PNEUS PARA TRANSPORTE</t>
  </si>
  <si>
    <t>GUINDAUTO HIDRÁULICO, CAPACIDADE MÁXIMA DE CARGA 3300 KG, MOMENTO MÁXIMO DE CARGA 5,8 TM, ALCANCE MÁXIMO HORIZONTAL 7,60 M, INCLUSIVE CAMINHÃO TOCO PBT 16.000 KG, POTÊNCIA DE 189 CV - CHP DIURNO. AF_03/2016</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</si>
  <si>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</si>
  <si>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</si>
  <si>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</si>
  <si>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</si>
  <si>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</si>
  <si>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</si>
  <si>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</si>
  <si>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</si>
  <si>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</si>
  <si>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</si>
  <si>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GERADOR PORTÁTIL MONOFÁSICO, POTÊNCIA 5500 VA, MOTOR A GASOLINA, POTÊNCIA DO MOTOR 13 CV - CHP DIURNO. AF_03/2016</t>
  </si>
  <si>
    <t>GRAMPO METALICO TIPO OLHAL PARA HASTE DE ATERRAMENTO DE 5/8'', CONDUTOR DE *10* A 50 MM2</t>
  </si>
  <si>
    <t>GRAMPO METALICO TIPO U PARA HASTE DE ATERRAMENTO DE ATE 3/4'', CONDUTOR DE 10 A 25 MM2</t>
  </si>
  <si>
    <t>GRUPO GERADOR REBOCÁVEL, POTÊNCIA 66 KVA, MOTOR A DIESEL - CHP DIURNO. AF_03/2016</t>
  </si>
  <si>
    <t>GRAMPO METALICO TIPO U PARA HASTE DE ATERRAMENTO DE ATE 5/8'', CONDUTOR DE 10 A 25 MM2</t>
  </si>
  <si>
    <t>GRAMPO PARALELO METALICO PARA CABO DE 6 A 50 MM2, COM 2 PARAFUSOS</t>
  </si>
  <si>
    <t>GRUPO GERADOR ESTACIONÁRIO, POTÊNCIA 150 KVA, MOTOR A DIESEL- CHP DIURNO. AF_03/2016</t>
  </si>
  <si>
    <t>GRAMPO U DE 5/8 " N8 EM FERRO GALVANIZADO</t>
  </si>
  <si>
    <t>GRANALHA DE ACO, ANGULAR (GRIT), PARA JATEAMENTO, PENEIRA 0,117 A 1,00 MM, (SAE G-40 A G-80)</t>
  </si>
  <si>
    <t>SC25KG</t>
  </si>
  <si>
    <t>GRANALHA DE ACO, ANGULAR (GRIT), PARA JATEAMENTO, PENEIRA 1,41 A 1,19 MM (SAE G16)</t>
  </si>
  <si>
    <t>USINA DE MISTURA ASFÁLTICA À QUENTE, TIPO CONTRA FLUXO, PROD 40 A 80 TON/HORA - CHP DIURNO. AF_03/2016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</si>
  <si>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</si>
  <si>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</si>
  <si>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</si>
  <si>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USINA DE ASFALTO À FRIO, CAPACIDADE DE 40 A 60 TON/HORA, ELÉTRICA POTÊNCIA 30 CV - CHP DIURNO. AF_03/2016</t>
  </si>
  <si>
    <t>GRANITO PARA BANCADA, POLIDO, TIPO ANDORINHA/ QUARTZ/ CASTELO/ CORUMBA OU OUTROS EQUIVALENTES DA REGIAO, E=  *2,5* CM</t>
  </si>
  <si>
    <t>GRAUTE CIMENTICIO PARA USO GERAL</t>
  </si>
  <si>
    <t>GRAXA LUBRIFICANTE</t>
  </si>
  <si>
    <t>GRELHA DE CONCRETO DE PRE-MOLDADA *15 X 75 X 52* CM (A X C X L)</t>
  </si>
  <si>
    <t>USINA MISTURADORA DE SOLOS, CAPACIDADE DE 200 A 500 TON/H, POTENCIA 75KW - CHP DIURNO. AF_07/2016</t>
  </si>
  <si>
    <t>GRELHA FOFO ARTICULADA, CARGA MAXIMA 1,5 T, *300 X 1000* MM, E= *15* MM</t>
  </si>
  <si>
    <t>GRELHA FOFO SIMPLES COM REQUADRO, CARGA MAXIMA  12,5 T, *300 X 1000* MM, E= *15* MM, AREA ESTACIONAMENTO CARRO PASSEIO</t>
  </si>
  <si>
    <t>DISTRIBUIDOR DE AGREGADOS AUTOPROPELIDO, CAP 3 M3, A DIESEL, POTÊNCIA 176CV - CHP DIURNO. AF_07/2016</t>
  </si>
  <si>
    <t>GRELHA FOFO SIMPLES COM REQUADRO, CARGA MAXIMA 1,5 T, 150 X 1000 MM, E= *15* MM</t>
  </si>
  <si>
    <t>GRELHA FOFO SIMPLES COM REQUADRO, CARGA MAXIMA 1,5 T, 200 X 1000 MM, E= *15* MM</t>
  </si>
  <si>
    <t>GRELHA PVC BRANCA QUADRADA, 150 X 150 MM</t>
  </si>
  <si>
    <t>GRELHA PVC CROMADA REDONDA, 150 MM</t>
  </si>
  <si>
    <t>MÁQUINA DEMARCADORA DE FAIXA DE TRÁFEGO À FRIO, AUTOPROPELIDA, POTÊNCIA 38 HP - CHP DIURNO. AF_07/2016</t>
  </si>
  <si>
    <t>GRUA ASCENCIONAL, LANCA DE 30 M, CAPACIDADE DE 1,0 T A 30 M, ALTURA ATE 39 M</t>
  </si>
  <si>
    <t>GRUA ASCENCIONAL, LANCA DE 42 M, CAPACIDADE DE 1,5 T A 30 M, ALTURA ATE 39 M</t>
  </si>
  <si>
    <t>GRUA ASCENCIONAL, LANCA DE 50 M, CAPACIDADE DE 2,33 T A 30 M, ALTURA ATE 48 M</t>
  </si>
  <si>
    <t>TALHA MANUAL DE CORRENTE, CAPACIDADE DE 2 TON. COM ELEVAÇÃO DE 3 M - CHP DIURNO. AF_07/2016</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</si>
  <si>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</si>
  <si>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</si>
  <si>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</si>
  <si>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</si>
  <si>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GRUA ASCENCIONAL, LANCA DE 42 M, CAPACIDADE DE 1,5 T A 30 M, ALTURA ATE 39 M - CHP DIURNO. AF_08/2016</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</si>
  <si>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</si>
  <si>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</si>
  <si>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</si>
  <si>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</si>
  <si>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PULVERIZADOR DE TINTA ELÉTRICO/MÁQUINA DE PINTURA AIRLESS, VAZÃO 2 L/MIN - CHP DIURNO. AF_08/2016</t>
  </si>
  <si>
    <t>GRUPO GERADOR DIESEL, SEM CARENAGEM, POTENCIA STANDART ENTRE 100 E 110 KVA, VELOCIDADE DE 1800 RPM, FREQUENCIA DE 60 HZ</t>
  </si>
  <si>
    <t>GRUPO GERADOR DIESEL, SEM CARENAGEM, POTENCIA STANDART ENTRE 210 E 220 KVA, VELOCIDADE DE 1800 RPM, FREQUENCIA DE 60 HZ</t>
  </si>
  <si>
    <t>MARTELO DEMOLIDOR PNEUMÁTICO MANUAL, 32 KG - CHP DIURNO. AF_09/2016</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</si>
  <si>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</si>
  <si>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</si>
  <si>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</si>
  <si>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COMPACTADOR DE SOLOS DE PERCUSÃO (SOQUETE) COM MOTOR A GASOLINA, POTÊNCIA 3 CV - CHP DIURNO. AF_09/2016</t>
  </si>
  <si>
    <t>GRUPO GERADOR ESTACIONARIO, MOTOR DIESEL POTENCIA 170 KVA</t>
  </si>
  <si>
    <t>GRUPO GERADOR ESTACIONARIO, POTENCIA 150 KVA, MOTOR DIESEL</t>
  </si>
  <si>
    <t>RÉGUA VIBRATÓRIA DUPLA PARA CONCRETO, PESO DE 60KG, COMPRIMENTO 4 M, COM MOTOR A GASOLINA, POTÊNCIA 5,5 HP - CHP DIURNO. AF_09/2016</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</si>
  <si>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</si>
  <si>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</si>
  <si>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</si>
  <si>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POLIDORA DE PISO (POLITRIZ), PESO DE 100KG, DIÂMETRO 450 MM, MOTOR ELÉTRICO, POTÊNCIA 4 HP - CHP DIURNO. AF_09/2016</t>
  </si>
  <si>
    <t>GUARNICAO/ ALIZAR/ VISTA MACICA, E= *1* CM, L= *4,5* CM, EM PINUS/ TAUARI/ VIROLA OU EQUIVALENTE DA REGIAO</t>
  </si>
  <si>
    <t>GUARNICAO/ALIZAR/VISTA, E = *1,3* CM, L = *5,0* CM HASTE REGULAVEL = *35* MM, EM MDF/PVC WOOD/ POLIESTIRENO OU MADEIRA LAMINADA, PRIMER BRANCO</t>
  </si>
  <si>
    <t>DESEMPENADEIRA DE CONCRETO, PESO DE 75KG, 4 PÁS, MOTOR A GASOLINA, POTÊNCIA 5,5 HP - CHP DIURNO. AF_09/2016</t>
  </si>
  <si>
    <t>GUARNICAO/ALIZAR/VISTA, E = *1,3* CM, L = *7,0* CM, EM POLIESTIRENO, BRANCO</t>
  </si>
  <si>
    <t>GUARNICAO/ALIZAR/VISTA, E = *1,5* CM, L = *5,0* CM, EM POLIESTIRENO, BRANCO</t>
  </si>
  <si>
    <t>PERFURATRIZ PNEUMATICA MANUAL DE PESO MEDIO, MARTELETE, 18KG, COMPRIMENTO MÁXIMO DE CURSO DE 6 M, DIAMETRO DO PISTAO DE 5,5 CM - CHP DIURNO. AF_11/2016</t>
  </si>
  <si>
    <t>GUARNICAO/MOLDURA DE ACABAMENTO PARA ESQUADRIA DE ALUMINIO ANODIZADO NATURAL, PARA 1 FACE</t>
  </si>
  <si>
    <t>GUINCHO DE ALAVANCA MANUAL, CAPACIDADE DE 1,6 T, COM 20 M DE CABO DE ACO (AQUISICAO)</t>
  </si>
  <si>
    <t>ROLO COMPACTADOR VIBRATORIO TANDEM, ACO LISO, POTENCIA 125 HP, PESO SEM/COM LASTRO 10,20/11,65 T, LARGURA DE TRABALHO 1,73 M - CHP DIURNO. AF_11/2016</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</si>
  <si>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</si>
  <si>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</si>
  <si>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</si>
  <si>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PERFURATRIZ MANUAL, TORQUE MAXIMO 55 KGF.M, POTENCIA 5 CV, COM DIAMETRO MAXIMO 8 1/2" - CHP DIURNO. AF_11/2016</t>
  </si>
  <si>
    <t>GUINDASTE HIDRAULICO AUTOPROPELIDO, COM LANCA TELESCOPICA 40 M, CAPACIDADE MAXIMA 60 T, POTENCIA 260 KW, TRACAO 6 X 6</t>
  </si>
  <si>
    <t>GUINDASTE HIDRAULICO AUTOPROPELIDO, COM LANCA TELESCOPICA 50 M, CAPACIDADE MAXIMA 100 T, POTENCIA 350 KW, TRACAO 10 X 6</t>
  </si>
  <si>
    <t>PERFURATRIZ SOBRE ESTEIRA, TORQUE MÁXIMO 600 KGF, POTÊNCIA ENTRE 50 E 60 HP, DIÂMETRO MÁXIMO 10 - CHP DIURNO. AF_11/2016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</si>
  <si>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</si>
  <si>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</si>
  <si>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ESCAVADEIRA HIDRAULICA SOBRE ESTEIRA, COM GARRA GIRATORIA DE MANDIBULAS, PESO OPERACIONAL ENTRE 22,00 E 25,50 TON, POTENCIA LIQUIDA ENTRE 150 E 160 HP - CHP DIURNO. AF_11/2016</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</si>
  <si>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</si>
  <si>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</si>
  <si>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ESCAVADEIRA HIDRAULICA SOBRE ESTEIRA, EQUIPADA COM CLAMSHELL, COM CAPACIDADE DA CAÇAMBA ENTRE 1,20 E 1,50 M3, PESO OPERACIONAL ENTRE 20,00 E 22,00 TON, POTENCIA LIQUIDA ENTRE 150 E 160 HP - CHP DIURNO. AF_11/2016</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</si>
  <si>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</si>
  <si>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</si>
  <si>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GRUPO GERADOR COM CARENAGEM, MOTOR DIESEL POTÊNCIA STANDART ENTRE 250 E 260 KVA - CHP DIURNO. AF_12/2016</t>
  </si>
  <si>
    <t>HASTE ANCORA EM ACO GALVANIZADO, DIMENSOES 16 MM X 2000 MM</t>
  </si>
  <si>
    <t>HASTE DE ACO GALVANIZADO PARA FIXACAO DE CONCERTINA 2 "/3 M</t>
  </si>
  <si>
    <t>HASTE DE ATERRAMENTO EM ACO GALVANIZADO TIPO CANTONEIRA COM 2,00 M DE COMPRIMENTO, 25 X 25 MM E CHAPA DE 3/16"</t>
  </si>
  <si>
    <t>TRATOR DE PNEUS COM POTÊNCIA DE 122 CV, TRAÇÃO 4X4, COM VASSOURA MECÂNICA ACOPLADA - CHP DIURNO. AF_02/2017</t>
  </si>
  <si>
    <t>HASTE METALICA PARA FIXACAO DE CALHA PLUVIAL,  ZINCADA, DOBRADA 90 GRAUS</t>
  </si>
  <si>
    <t>HASTE RETA PARA GANCHO DE FERRO GALVANIZADO, COM ROSCA 1/4 " X 30 CM PARA FIXACAO DE TELHA METALICA, INCLUI PORCA E ARRUELAS DE VEDACAO</t>
  </si>
  <si>
    <t>TRATOR DE PNEUS COM POTÊNCIA DE 122 CV, TRAÇÃO 4X4, COM GRADE DE DISCOS ACOPLADA - CHP DIURNO. AF_02/2017</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</si>
  <si>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</si>
  <si>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</si>
  <si>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</si>
  <si>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TRATOR DE PNEUS COM POTÊNCIA DE 85 CV, TRAÇÃO 4X4, COM GRADE DE DISCOS ACOPLADA - CHP DIURNO. AF_02/2017</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</si>
  <si>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</si>
  <si>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</si>
  <si>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</si>
  <si>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</si>
  <si>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TRATOR DE PNEUS COM POTÊNCIA DE 85 CV, TRAÇÃO 4X4, COM VASSOURA MECÂNICA ACOPLADA - CHP DIURNO. AF_03/2017</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</si>
  <si>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</si>
  <si>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</si>
  <si>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</si>
  <si>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MINICARREGADEIRA SOBRE RODAS POTENCIA 47HP CAPACIDADE OPERACAO 646 KG, COM VASSOURA MECÂNICA ACOPLADA - CHP DIURNO. AF_03/2017</t>
  </si>
  <si>
    <t>HIDROJATEADORA PARA DESOBSTRUCAO DE REDES E GALERIAS, TANQUE 7000 L, BOMBA TRIPLEX 140 KGF/CM2 260 L/MIN ALIMENTADA POR MOTOR INDEPENDENTE A DIESEL POTENCIA 125 CV (INCLUI MONTAGEM, NAO INCLUI CAMINHAO)</t>
  </si>
  <si>
    <t>HIDROMETRO MULTIJATO, VAZAO MAXIMA DE 10,0 M3/H, DE 1"</t>
  </si>
  <si>
    <t>MINIESCAVADEIRA SOBRE ESTEIRAS, POTENCIA LIQUIDA DE *30* HP, PESO OPERACIONAL DE *3.500* KG - CHP DIURNO. AF_04/2017</t>
  </si>
  <si>
    <t>HIDROMETRO MULTIJATO, VAZAO MAXIMA DE 20,0 M3/H, DE 1 1/2"</t>
  </si>
  <si>
    <t>HIDROMETRO MULTIJATO, VAZAO MAXIMA DE 30,0 M3/H, DE 2"</t>
  </si>
  <si>
    <t>HIDROMETRO MULTIJATO, VAZAO MAXIMA DE 7,0 M3/H, DE 1"</t>
  </si>
  <si>
    <t>PERFURATRIZ ROTATIVA SOBRE ESTEIRA, TORQUE MAXIMO 2500 KGM, POTENCIA 110 HP, MOTOR DIESEL- CHP DIURNO. AF_05/2017</t>
  </si>
  <si>
    <t>HIDROMETRO UNIJATO, VAZAO MAXIMA DE 1,5 M3/H, DE 1/2"</t>
  </si>
  <si>
    <t>HIDROMETRO UNIJATO, VAZAO MAXIMA DE 3,0 M3/H, DE 1/2"</t>
  </si>
  <si>
    <t>COMPRESSOR DE AR, VAZAO DE 10 PCM, RESERVATORIO 100 L, PRESSAO DE TRABALHO ENTRE 6,9 E 9,7 BAR, POTENCIA 2 HP, TENSAO 110/220 V - CHP DIURNO. AF_05/2017</t>
  </si>
  <si>
    <t>HIDROMETRO WOLTMANN, VAZAO MAXIMA DE 50,0 M3/H, DE 2"</t>
  </si>
  <si>
    <t>ROLO COMPACTADOR DE PNEUS, ESTATICO, PRESSAO VARIAVEL, POTENCIA 110 HP, PESO SEM/COM LASTRO 10,8/27 T, LARGURA DE ROLAGEM 2,30 M - CHP DIURNO. AF_06/2017</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</si>
  <si>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</si>
  <si>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</si>
  <si>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</si>
  <si>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INVERSOR DE SOLDA MONOFÁSICO DE 160 A, POTÊNCIA DE 5400 W, TENSÃO DE 220 V, PARA SOLDA COM ELETRODOS DE 2,0 A 4,0 MM E PROCESSO TIG - CHP DIURNO. AF_06/2018</t>
  </si>
  <si>
    <t>IGNITOR PARA LAMPADA DE VAPOR DE SODIO / VAPOR METALICO ATE 400 W, TENSAO DE PULSO ENTRE 580 A 750 V</t>
  </si>
  <si>
    <t>IMPERMEABILIZADOR</t>
  </si>
  <si>
    <t>LAVADORA DE ALTA PRESSAO (LAVA-JATO) PARA AGUA FRIA, PRESSAO DE OPERACAO ENTRE 1400 E 1900 LIB/POL2, VAZAO MAXIMA ENTRE 400 E 700 L/H - CHP DIURNO. AF_04/2019</t>
  </si>
  <si>
    <t>IMPERMEABILIZADOR (MENSALISTA)</t>
  </si>
  <si>
    <t>CUSTO HORÁRIO IMPRODUTIVO DIURNO</t>
  </si>
  <si>
    <t>0327</t>
  </si>
  <si>
    <t>IMPERMEABILIZANTE FLEXIVEL BRANCO DE BASE ACRILICA PARA COBERTURAS</t>
  </si>
  <si>
    <t>ESCAVADEIRA HIDRÁULICA SOBRE ESTEIRAS, CAÇAMBA 0,80 M3, PESO OPERACIONAL 17 T, POTENCIA BRUTA 111 HP - CHI DIURNO. AF_06/2014</t>
  </si>
  <si>
    <t>IMPERMEABILIZANTE INCOLOR PARA TRATAMENTO DE FACHADAS E TELHAS, BASE SILICONE</t>
  </si>
  <si>
    <t>IMUNIZANTE PARA MADEIRA, INCOLOR</t>
  </si>
  <si>
    <t>INSTALADOR DE TUBULACOES (TUBOS/EQUIPAMENTOS)</t>
  </si>
  <si>
    <t>INSTALADOR DE TUBULACOES (TUBOS/EQUIPAMENTOS) (MENSALISTA)</t>
  </si>
  <si>
    <t>RETROESCAVADEIRA SOBRE RODAS COM CARREGADEIRA, TRAÇÃO 4X2, POTÊNCIA LÍQ. 79 HP, CAÇAMBA CARREG. CAP. MÍN. 1 M3, CAÇAMBA RETRO CAP. 0,20 M3, PESO OPERACIONAL MÍN. 6.570 KG, PROFUNDIDADE ESCAVAÇÃO MÁX. 4,37 M - CHI DIURNO. AF_06/2014</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</si>
  <si>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</si>
  <si>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</si>
  <si>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</si>
  <si>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</si>
  <si>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GRADE DE DISCO CONTROLE REMOTO REBOCÁVEL, COM 24 DISCOS 24 X 6 MM COM PNEUS PARA TRANSPORTE - CHI DIURNO. AF_06/2014</t>
  </si>
  <si>
    <t>INTERRUPTOR PARALELO + TOMADA 2P+T 10A, 250V, CONJUNTO MONTADO PARA EMBUTIR 4" X 2" (PLACA + SUPORTE + MODULOS)</t>
  </si>
  <si>
    <t>MOTOBOMBA CENTRÍFUGA, MOTOR A GASOLINA, POTÊNCIA 5,42 HP, BOCAIS 1 1/2" X 1", DIÂMETRO ROTOR 143 MM HM/Q = 6 MCA / 16,8 M3/H A 38 MCA / 6,6 M3/H - CHI DIURNO. AF_06/2014</t>
  </si>
  <si>
    <t>INTERRUPTOR PARALELO 10A, 250V (APENAS MODULO)</t>
  </si>
  <si>
    <t>INTERRUPTOR PARALELO 10A, 250V, CONJUNTO MONTADO PARA EMBUTIR 4" X 2" (PLACA + SUPORTE + MODULO)</t>
  </si>
  <si>
    <t>CAMINHÃO TOCO, PBT 16.000 KG, CARGA ÚTIL MÁX. 10.685 KG, DIST. ENTRE EIXOS 4,8 M, POTÊNCIA 189 CV, INCLUSIVE CARROCERIA FIXA ABERTA DE MADEIRA P/ TRANSPORTE GERAL DE CARGA SECA, DIMEN. APROX. 2,5 X 7,00 X 0,50 M - CHI DIURNO. AF_06/2014</t>
  </si>
  <si>
    <t>INTERRUPTOR SIMPLES + INTERRUPTOR PARALELO + TOMADA 2P+T 10A, 250V, CONJUNTO MONTADO PARA EMBUTIR 4" X 2" (PLACA + SUPORTE + MODULOS)</t>
  </si>
  <si>
    <t>INTERRUPTOR SIMPLES + INTERRUPTOR PARALELO 10A, 250V, CONJUNTO MONTADO PARA EMBUTIR 4" X 2" (PLACA + SUPORTE + MODULOS)</t>
  </si>
  <si>
    <t>USINA DE CONCRETO FIXA, CAPACIDADE NOMINAL DE 90 A 120 M3/H, SEM SILO - CHI DIURNO. AF_07/2016</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</si>
  <si>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</si>
  <si>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</si>
  <si>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</si>
  <si>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VIBROACABADORA DE ASFALTO SOBRE ESTEIRAS, LARGURA DE PAVIMENTAÇÃO 1,90 M A 5,30 M, POTÊNCIA 105 HP CAPACIDADE 450 T/H - CHI DIURNO. AF_11/2014</t>
  </si>
  <si>
    <t>INTERRUPTOR SIMPLES 10A, 250V, CONJUNTO MONTADO PARA EMBUTIR 4" X 2" (PLACA + SUPORTE + MODULO)</t>
  </si>
  <si>
    <t>INTERRUPTOR SIMPLES 10A, 250V, CONJUNTO MONTADO PARA SOBREPOR 4" X 2" (CAIXA + MODULO)</t>
  </si>
  <si>
    <t>VASSOURA MECÂNICA REBOCÁVEL COM ESCOVA CILÍNDRICA, LARGURA ÚTIL DE VARRIMENTO DE 2,44 M - CHI DIURNO. AF_06/2014</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</si>
  <si>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</si>
  <si>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</si>
  <si>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</si>
  <si>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TRATOR DE PNEUS, POTÊNCIA 122 CV, TRAÇÃO 4X4, PESO COM LASTRO DE 4.510 KG - CHI DIURNO. AF_06/2014</t>
  </si>
  <si>
    <t>INTERRUPTORES PARALELOS (3 MODULOS) 10A, 250V, CONJUNTO MONTADO PARA EMBUTIR 4" X 2" (PLACA + SUPORTE + MODULO)</t>
  </si>
  <si>
    <t>INTERRUPTORES SIMPLES (2 MODULOS) + TOMADA 2P+T 10A, 250V, CONJUNTO MONTADO PARA EMBUTIR 4" X 2" (PLACA + SUPORTE + MODULOS)</t>
  </si>
  <si>
    <t>TRATOR DE ESTEIRAS, POTÊNCIA 170 HP, PESO OPERACIONAL 19 T, CAÇAMBA 5,2 M3 - CHI DIURNO. AF_06/2014</t>
  </si>
  <si>
    <t>INTERRUPTORES SIMPLES (2 MODULOS) + 1 INTERRUPTOR PARALELO 10A, 250V, CONJUNTO MONTADO PARA EMBUTIR 4" X 2" (PLACA + SUPORTE + MODULOS)</t>
  </si>
  <si>
    <t>INTERRUPTORES SIMPLES (2 MODULOS) 10A, 250V, CONJUNTO MONTADO PARA EMBUTIR 4" X 2" (PLACA + SUPORTE + MODULOS)</t>
  </si>
  <si>
    <t>TRATOR DE ESTEIRAS, POTÊNCIA 150 HP, PESO OPERACIONAL 16,7 T, COM RODA MOTRIZ ELEVADA E LÂMINA 3,18 M3 - CHI DIURNO. AF_06/2014</t>
  </si>
  <si>
    <t>INTERRUPTORES SIMPLES (3 MODULOS) 10A, 250V, CONJUNTO MONTADO PARA EMBUTIR 4" X 2" (PLACA + SUPORTE + MODULOS)</t>
  </si>
  <si>
    <t>INVERSOR DE SOLDA MONOFASICO DE 160 A, POTENCIA DE 5400 W, TENSAO DE 220 V, TURBO VENTILADO, PROTECAO POR FUSIVEL TERMICO, PARA ELETRODOS DE 2,0 A 4,0 MM</t>
  </si>
  <si>
    <t>TRATOR DE ESTEIRAS, POTÊNCIA 347 HP, PESO OPERACIONAL 38,5 T, COM LÂMINA 8,70 M3 - CHI DIURNO. AF_06/2014</t>
  </si>
  <si>
    <t>ISOLADOR DE PORCELANA, TIPO BUCHA, PARA TENSAO DE *15* KV</t>
  </si>
  <si>
    <t>ROLO COMPACTADOR VIBRATÓRIO REBOCÁVEL, CILINDRO DE AÇO LISO, POTÊNCIA DE TRAÇÃO DE 65 CV, PESO 4,7 T, IMPACTO DINÂMICO 18,3 T, LARGURA DE TRABALHO 1,67 M - CHI DIURNO. AF_02/2016</t>
  </si>
  <si>
    <t>ISOLADOR DE PORCELANA, TIPO BUCHA, PARA TENSAO DE *35* KV</t>
  </si>
  <si>
    <t>ROLO COMPACTADOR VIBRATÓRIO TANDEM AÇO LISO, POTÊNCIA 58 HP, PESO SEM/COM LASTRO 6,5 / 9,4 T, LARGURA DE TRABALHO 1,2 M - CHI DIURNO. AF_06/2014</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</si>
  <si>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</si>
  <si>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</si>
  <si>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</si>
  <si>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RETROESCAVADEIRA SOBRE RODAS COM CARREGADEIRA, TRAÇÃO 4X4, POTÊNCIA LÍQ. 72 HP, CAÇAMBA CARREG. CAP. MÍN. 0,79 M3, CAÇAMBA RETRO CAP. 0,18 M3, PESO OPERACIONAL MÍN. 7.140 KG, PROFUNDIDADE ESCAVAÇÃO MÁX. 4,50 M - CHI DIURNO. AF_06/2014</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</si>
  <si>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</si>
  <si>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</si>
  <si>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ROLO COMPACTADOR VIBRATÓRIO PÉ DE CARNEIRO, OPERADO POR CONTROLE REMOTO, POTÊNCIA 12,5 KW, PESO OPERACIONAL 1,675 T, LARGURA DE TRABALHO 0,85 M - CHI DIURNO. AF_02/2016</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</si>
  <si>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</si>
  <si>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</si>
  <si>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USINA DE LAMA ASFÁLTICA, PROD 30 A 50 T/H, SILO DE AGREGADO 7 M3, RESERVATÓRIOS PARA EMULSÃO E ÁGUA DE 2,3 M3 CADA, MISTURADOR TIPO PUG MILL A SER MONTADO SOBRE CAMINHÃO - CHI DIURNO. AF_10/2014</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</si>
  <si>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</si>
  <si>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</si>
  <si>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</si>
  <si>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CAMINHÃO TOCO, PESO BRUTO TOTAL 14.300 KG, CARGA ÚTIL MÁXIMA 9590 KG, DISTÂNCIA ENTRE EIXOS 4,76 M, POTÊNCIA 185 CV (NÃO INCLUI CARROCERIA) - CHI DIURNO. AF_06/2014</t>
  </si>
  <si>
    <t>JANELA BASCULANTE, ACO, COM BATENTE/REQUADRO, 60 X 80 CM (SEM VIDROS)</t>
  </si>
  <si>
    <t>CAMINHÃO TOCO, PESO BRUTO TOTAL 16.000 KG, CARGA ÚTIL MÁXIMA DE 10.685 KG, DISTÂNCIA ENTRE EIXOS 4,80 M, POTÊNCIA 189 CV EXCLUSIVE CARROCERIA - CHI DIURNO. AF_06/2014</t>
  </si>
  <si>
    <t>JANELA BASCULANTE, ACO, COM BATENTE/REQUADRO, 80 X 80 CM (SEM VIDROS)</t>
  </si>
  <si>
    <t>CAMINHÃO PIPA 10.000 L TRUCADO, PESO BRUTO TOTAL 23.000 KG, CARGA ÚTIL MÁXIMA 15.935 KG, DISTÂNCIA ENTRE EIXOS 4,8 M, POTÊNCIA 230 CV, INCLUSIVE TANQUE DE AÇO PARA TRANSPORTE DE ÁGUA - CHI DIURNO. AF_06/2014</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</si>
  <si>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</si>
  <si>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</si>
  <si>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ESPARGIDOR DE ASFALTO PRESSURIZADO COM TANQUE DE 2500 L, REBOCÁVEL COM MOTOR A GASOLINA POTÊNCIA 3,4 HP - CHI DIURNO. AF_07/2014</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</si>
  <si>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</si>
  <si>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</si>
  <si>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</si>
  <si>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GRADE DE DISCO REBOCÁVEL COM 20 DISCOS 24" X 6 MM COM PNEUS PARA TRANSPORTE - CHI DIURNO. AF_06/2014</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</si>
  <si>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</si>
  <si>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</si>
  <si>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GUINDAUTO HIDRÁULICO, CAPACIDADE MÁXIMA DE CARGA 6200 KG, MOMENTO MÁXIMO DE CARGA 11,7 TM, ALCANCE MÁXIMO HORIZONTAL 9,70 M, INCLUSIVE CAMINHÃO TOCO PBT 16.000 KG, POTÊNCIA DE 189 CV - CHI DIURNO. AF_06/2014</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</si>
  <si>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</si>
  <si>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</si>
  <si>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MOTONIVELADORA POTÊNCIA BÁSICA LÍQUIDA (PRIMEIRA MARCHA) 125 HP, PESO BRUTO 13032 KG, LARGURA DA LÂMINA DE 3,7 M - CHI DIURNO. AF_06/2014</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</si>
  <si>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</si>
  <si>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</si>
  <si>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</si>
  <si>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</si>
  <si>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</si>
  <si>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</si>
  <si>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MARTELETE OU ROMPEDOR PNEUMÁTICO MANUAL, 28 KG, COM SILENCIADOR - CHI DIURNO. AF_07/2016</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</si>
  <si>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</si>
  <si>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</si>
  <si>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COMPRESSOR DE AR REBOCÁVEL, VAZÃO 189 PCM, PRESSÃO EFETIVA DE TRABALHO 102 PSI, MOTOR DIESEL, POTÊNCIA 63 CV - CHI DIURNO. AF_06/2015</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</si>
  <si>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</si>
  <si>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</si>
  <si>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</si>
  <si>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CAMINHÃO BASCULANTE 6 M3, PESO BRUTO TOTAL 16.000 KG, CARGA ÚTIL MÁXIMA 13.071 KG, DISTÂNCIA ENTRE EIXOS 4,80 M, POTÊNCIA 230 CV INCLUSIVE CAÇAMBA METÁLICA - CHI DIURNO. AF_06/2014</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</si>
  <si>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</si>
  <si>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</si>
  <si>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CAMINHÃO PIPA 6.000 L, PESO BRUTO TOTAL 13.000 KG, DISTÂNCIA ENTRE EIXOS 4,80 M, POTÊNCIA 189 CV INCLUSIVE TANQUE DE AÇO PARA TRANSPORTE DE ÁGUA, CAPACIDADE 6 M3 - CHI DIURNO. AF_06/2014</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</si>
  <si>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</si>
  <si>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</si>
  <si>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</si>
  <si>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</si>
  <si>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</si>
  <si>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</si>
  <si>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TANQUE DE ASFALTO ESTACIONÁRIO COM SERPENTINA, CAPACIDADE 30.000 L - CHI DIURNO. AF_06/2014</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</si>
  <si>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</si>
  <si>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</si>
  <si>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</si>
  <si>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</si>
  <si>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MOTOBOMBA TRASH (PARA ÁGUA SUJA) AUTO ESCORVANTE, MOTOR GASOLINA DE 6,41 HP, DIÂMETROS DE SUCÇÃO X RECALQUE: 3" X 3", HM/Q = 10 MCA / 60 M3/H A 23 MCA / 0 M3/H - CHI DIURNO. AF_10/2014</t>
  </si>
  <si>
    <t>JANELA FIXA EM ALUMINIO, 60 X 80 CM (A X L), BATENTE/REQUADRO DE 3 A 14 CM, COM VIDRO, SEM GUARNICAO/ALIZAR</t>
  </si>
  <si>
    <t>JANELA MAXIM AR EM ALUMINIO, 80 X 60 CM (A X L), BATENTE/REQUADRO DE 4 A 14 CM, COM VIDRO, SEM GUARNICAO/ALIZAR</t>
  </si>
  <si>
    <t>ROLO COMPACTADOR PE DE CARNEIRO VIBRATORIO, POTENCIA 125 HP, PESO OPERACIONAL SEM/COM LASTRO 11,95 / 13,30 T, IMPACTO DINAMICO 38,5 / 22,5 T, LARGURA DE TRABALHO 2,15 M - CHI DIURNO. AF_06/2014</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</si>
  <si>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</si>
  <si>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</si>
  <si>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</si>
  <si>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CAMINHÃO BASCULANTE 6 M3 TOCO, PESO BRUTO TOTAL 16.000 KG, CARGA ÚTIL MÁXIMA 11.130 KG, DISTÂNCIA ENTRE EIXOS 5,36 M, POTÊNCIA 185 CV, INCLUSIVE CAÇAMBA METÁLICA - CHI DIURNO. AF_06/2014</t>
  </si>
  <si>
    <t>JANELA MAXIMO AR, ACO, BATENTE/REQUADRO DE 6 A 14 CM, PINT ANTICORROSIVA, SEM VIDRO, SEM GRADE, 1 FL, 60  X 80 CM (A X L)</t>
  </si>
  <si>
    <t>JARDINEIRO</t>
  </si>
  <si>
    <t>GRUPO GERADOR ESTACIONÁRIO, MOTOR DIESEL POTÊNCIA 170 KVA - CHI DIURNO. AF_02/2016</t>
  </si>
  <si>
    <t>JARDINEIRO (MENSALISTA)</t>
  </si>
  <si>
    <t>JOELHO COM VISITA, PVC SERIE R, 90 GRAUS, 100 X 75 MM, PARA ESGOTO PREDIAL</t>
  </si>
  <si>
    <t>JOELHO CPVC, SOLDAVEL, 45 GRAUS, 15 MM, PARA AGUA QUENTE</t>
  </si>
  <si>
    <t>GRUPO DE SOLDAGEM COM GERADOR A DIESEL 60 CV PARA SOLDA ELÉTRICA, SOBRE 04 RODAS, COM MOTOR 4 CILINDROS 600 A - CHI DIURNO. AF_02/2016</t>
  </si>
  <si>
    <t>JOELHO CPVC, SOLDAVEL, 45 GRAUS, 22 MM, PARA AGUA QUENTE</t>
  </si>
  <si>
    <t>JOELHO CPVC, SOLDAVEL, 45 GRAUS, 28 MM, PARA AGUA QUENTE</t>
  </si>
  <si>
    <t>ESCAVADEIRA HIDRÁULICA SOBRE ESTEIRAS, CAÇAMBA 0,80 M3, PESO OPERACIONAL 17,8 T, POTÊNCIA LÍQUIDA 110 HP - CHI DIURNO. AF_10/2014</t>
  </si>
  <si>
    <t>JOELHO CPVC, SOLDAVEL, 45 GRAUS, 35 MM, PARA AGUA QUENTE</t>
  </si>
  <si>
    <t>JOELHO CPVC, SOLDAVEL, 45 GRAUS, 42 MM, PARA AGUA QUENTE</t>
  </si>
  <si>
    <t>JOELHO CPVC, SOLDAVEL, 45 GRAUS, 54 MM, PARA AGUA QUENTE</t>
  </si>
  <si>
    <t>JOELHO CPVC, SOLDAVEL, 45 GRAUS, 73 MM, PARA AGUA QUENTE</t>
  </si>
  <si>
    <t>BETONEIRA CAPACIDADE NOMINAL 400 L, CAPACIDADE DE MISTURA 310 L, MOTOR A DIESEL POTÊNCIA 5,0 HP, SEM CARREGADOR - CHI DIURNO. AF_06/2014</t>
  </si>
  <si>
    <t>JOELHO CPVC, SOLDAVEL, 45 GRAUS, 89 MM, PARA AGUA QUENTE</t>
  </si>
  <si>
    <t>JOELHO CPVC, SOLDAVEL, 90 GRAUS, 15 MM, PARA AGUA QUENTE</t>
  </si>
  <si>
    <t>JOELHO CPVC, SOLDAVEL, 90 GRAUS, 22 MM, PARA AGUA QUENTE</t>
  </si>
  <si>
    <t>MISTURADOR DE ARGAMASSA, EIXO HORIZONTAL, CAPACIDADE DE MISTURA 300 KG, MOTOR ELÉTRICO POTÊNCIA 5 CV - CHI DIURNO. AF_06/2014</t>
  </si>
  <si>
    <t>JOELHO CPVC, SOLDAVEL, 90 GRAUS, 28 MM, PARA AGUA QUENTE</t>
  </si>
  <si>
    <t>JOELHO CPVC, SOLDAVEL, 90 GRAUS, 35 MM, PARA AGUA QUENTE</t>
  </si>
  <si>
    <t>JOELHO CPVC, SOLDAVEL, 90 GRAUS, 42 MM, PARA AGUA QUENTE</t>
  </si>
  <si>
    <t>JOELHO CPVC, SOLDAVEL, 90 GRAUS, 54 MM, PARA AGUA QUENTE</t>
  </si>
  <si>
    <t>MISTURADOR DE ARGAMASSA, EIXO HORIZONTAL, CAPACIDADE DE MISTURA 600 KG, MOTOR ELÉTRICO POTÊNCIA 7,5 CV - CHI DIURNO. AF_06/2014</t>
  </si>
  <si>
    <t>JOELHO CPVC, SOLDAVEL, 90 GRAUS, 73 MM, PARA AGUA QUENTE</t>
  </si>
  <si>
    <t>JOELHO CPVC, SOLDAVEL, 90 GRAUS, 89 MM, PARA AGUA QUENTE</t>
  </si>
  <si>
    <t>JOELHO DE REDUCAO, PVC SOLDAVEL, 90 GRAUS,  25 MM X 20 MM, PARA AGUA FRIA PREDIAL</t>
  </si>
  <si>
    <t>MISTURADOR DE ARGAMASSA, EIXO HORIZONTAL, CAPACIDADE DE MISTURA 160 KG, MOTOR ELÉTRICO POTÊNCIA 3 CV - CHI DIURNO. AF_06/2014</t>
  </si>
  <si>
    <t>JOELHO DE REDUCAO, PVC SOLDAVEL, 90 GRAUS,  32 MM X 25 MM, PARA AGUA FRIA PREDIAL</t>
  </si>
  <si>
    <t>JOELHO DE REDUCAO, PVC, ROSCAVEL COM BUCHA DE LATAO, 90 GRAUS,  3/4" X 1/2", PARA AGUA FRIA PREDIAL</t>
  </si>
  <si>
    <t>JOELHO DE REDUCAO, PVC, ROSCAVEL, 90 GRAUS, 1" X 3/4", PARA AGUA FRIA PREDIAL</t>
  </si>
  <si>
    <t>PROJETOR DE ARGAMASSA, CAPACIDADE DE PROJEÇÃO 1,5 M3/H, ALCANCE DE 30 ATÉ 60 M, MOTOR ELÉTRICO POTÊNCIA 7,5 HP - CHI DIURNO. AF_06/2014</t>
  </si>
  <si>
    <t>JOELHO DE REDUCAO, PVC, ROSCAVEL, 90 GRAUS, 3/4" X 1/2", PARA AGUA FRIA PREDIAL</t>
  </si>
  <si>
    <t>JOELHO DE TRANSICAO, CPVC, SOLDAVEL, 90 GRAUS, 15 MM X 1/2", PARA AGUA QUENTE</t>
  </si>
  <si>
    <t>JOELHO DE TRANSICAO, CPVC, SOLDAVEL, 90 GRAUS, 22 MM X 1/2", PARA AGUA QUENTE</t>
  </si>
  <si>
    <t>PROJETOR DE ARGAMASSA, CAPACIDADE DE PROJEÇÃO 2 M3/H, ALCANCE ATÉ 50 M, MOTOR ELÉTRICO POTÊNCIA 7,5 HP - CHI DIURNO. AF_06/2014</t>
  </si>
  <si>
    <t>JOELHO DE TRANSICAO, CPVC, SOLDAVEL, 90 GRAUS, 22 MM X 3/4", PARA AGUA QUENTE</t>
  </si>
  <si>
    <t>JOELHO PPR 45 GRAUS, SOLDAVEL,  DN 20 MM, PARA AGUA QUENTE PREDIAL</t>
  </si>
  <si>
    <t>JOELHO PPR 45 GRAUS, SOLDAVEL, DN 25 MM, PARA AGUA QUENTE PREDIAL</t>
  </si>
  <si>
    <t>BETONEIRA CAPACIDADE NOMINAL DE 400 L, CAPACIDADE DE MISTURA 280 L, MOTOR ELÉTRICO TRIFÁSICO POTÊNCIA DE 2 CV, SEM CARREGADOR - CHI DIURNO. AF_10/2014</t>
  </si>
  <si>
    <t>JOELHO PPR, 45 GRAUS, SOLDAVEL, DN 32 MM, PARA AGUA QUENTE PREDIAL</t>
  </si>
  <si>
    <t>COLETADO</t>
  </si>
  <si>
    <t>JOELHO PPR, 90 GRAUS, SOLDAVEL, DN 110 MM, PARA AGUA QUENTE PREDIAL</t>
  </si>
  <si>
    <t>TRATOR DE ESTEIRAS, POTÊNCIA 125 HP, PESO OPERACIONAL 12,9 T, COM LÂMINA 2,7 M3 - CHI DIURNO. AF_10/2014</t>
  </si>
  <si>
    <t>JOELHO PPR, 90 GRAUS, SOLDAVEL, DN 20 MM, PARA AGUA QUENTE PREDIAL</t>
  </si>
  <si>
    <t>JOELHO PPR, 90 GRAUS, SOLDAVEL, DN 25 MM, PARA AGUA QUENTE PREDIAL</t>
  </si>
  <si>
    <t>JOELHO PPR, 90 GRAUS, SOLDAVEL, DN 32 MM, PARA AGUA QUENTE PREDIAL</t>
  </si>
  <si>
    <t>ESCAVADEIRA HIDRÁULICA SOBRE ESTEIRAS, CAÇAMBA 1,20 M3, PESO OPERACIONAL 21 T, POTÊNCIA BRUTA 155 HP - CHI DIURNO. AF_06/2014</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</si>
  <si>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</si>
  <si>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</si>
  <si>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</si>
  <si>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</si>
  <si>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BOMBA SUBMERSÍVEL ELÉTRICA TRIFÁSICA, POTÊNCIA 2,96 HP, Ø ROTOR 144 MM SEMI-ABERTO, BOCAL DE SAÍDA Ø 2, HM/Q = 2 MCA / 38,8 M3/H A 28 MCA / 5 M3/H - CHI DIURNO. AF_06/2014</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</si>
  <si>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</si>
  <si>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</si>
  <si>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</si>
  <si>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</si>
  <si>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TANQUE DE ASFALTO ESTACIONÁRIO COM MAÇARICO, CAPACIDADE 20.000 L - CHI DIURNO. AF_06/2014</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</si>
  <si>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</si>
  <si>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</si>
  <si>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</si>
  <si>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</si>
  <si>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TRATOR DE ESTEIRAS, POTÊNCIA 100 HP, PESO OPERACIONAL 9,4 T, COM LÂMINA 2,19 M3 - CHI DIURNO. AF_06/2014</t>
  </si>
  <si>
    <t>JOELHO PVC, COM BOLSA E ANEL, 90 GRAUS, DN 40 X *38* MM, SERIE NORMAL, PARA ESGOTO PREDIAL</t>
  </si>
  <si>
    <t>JOELHO PVC, ROSCAVEL, 45 GRAUS, 1/2", PARA AGUA FRIA PREDIAL</t>
  </si>
  <si>
    <t>JOELHO PVC, ROSCAVEL, 45 GRAUS, 1", PARA AGUA FRIA PREDIAL</t>
  </si>
  <si>
    <t>TRATOR DE PNEUS, POTÊNCIA 85 CV, TRAÇÃO 4X4, PESO COM LASTRO DE 4.675 KG - CHI DIURNO. AF_06/2014</t>
  </si>
  <si>
    <t>JOELHO PVC, ROSCAVEL, 45 GRAUS, 3/4", PARA AGUA FRIA PREDIAL</t>
  </si>
  <si>
    <t>JOELHO PVC, ROSCAVEL, 90 GRAUS, 1/2", PARA AGUA FRIA PREDIAL</t>
  </si>
  <si>
    <t>JOELHO PVC, ROSCAVEL, 90 GRAUS, 1", PARA AGUA FRIA PREDIAL</t>
  </si>
  <si>
    <t>BATE-ESTACAS POR GRAVIDADE, POTÊNCIA DE 160 HP, PESO DO MARTELO ATÉ 3 TONELADAS - CHI DIURNO. AF_11/2014</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</si>
  <si>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</si>
  <si>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</si>
  <si>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</si>
  <si>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</si>
  <si>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BETONEIRA CAPACIDADE NOMINAL DE 600 L, CAPACIDADE DE MISTURA 360 L, MOTOR ELÉTRICO TRIFÁSICO POTÊNCIA DE 4 CV, SEM CARREGADOR - CHI DIURNO. AF_11/2014</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</si>
  <si>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</si>
  <si>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</si>
  <si>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</si>
  <si>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</si>
  <si>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FRESADORA DE ASFALTO A FRIO SOBRE RODAS, LARGURA FRESAGEM DE 1,0 M, POTÊNCIA 208 HP - CHI DIURNO. AF_11/2014</t>
  </si>
  <si>
    <t>JOELHO PVC, SOLDAVEL, PB, 45 GRAUS, DN 150 MM, PARA ESGOTO PREDIAL</t>
  </si>
  <si>
    <t>JOELHO PVC, SOLDAVEL, PB, 45 GRAUS, DN 40 MM, PARA ESGOTO PREDIAL</t>
  </si>
  <si>
    <t>JOELHO PVC, SOLDAVEL, PB, 45 GRAUS, DN 50 MM, PARA ESGOTO PREDIAL</t>
  </si>
  <si>
    <t>FRESADORA DE ASFALTO A FRIO SOBRE RODAS, LARGURA FRESAGEM DE 2,0 M, POTÊNCIA 550 HP - CHI DIURNO. AF_11/2014</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</si>
  <si>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</si>
  <si>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</si>
  <si>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</si>
  <si>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</si>
  <si>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RECICLADORA DE ASFALTO A FRIO SOBRE RODAS, LARGURA FRESAGEM DE 2,0 M, POTÊNCIA 422 HP - CHI DIURNO. AF_11/2014</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</si>
  <si>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</si>
  <si>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</si>
  <si>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</si>
  <si>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</si>
  <si>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VIBROACABADORA DE ASFALTO SOBRE ESTEIRAS, LARGURA DE PAVIMENTAÇÃO 2,13 M A 4,55 M, POTÊNCIA 100 HP, CAPACIDADE 400 T/H - CHI DIURNO. AF_11/2014</t>
  </si>
  <si>
    <t>JOELHO PVC, SOLDAVEL, 90 GRAUS, 25 MM, PARA AGUA FRIA PREDIAL</t>
  </si>
  <si>
    <t>JOELHO PVC, SOLDAVEL, 90 GRAUS, 32 MM, PARA AGUA FRIA PREDIAL</t>
  </si>
  <si>
    <t>JOELHO PVC, SOLDAVEL, 90 GRAUS, 40 MM, PARA AGUA FRIA PREDIAL</t>
  </si>
  <si>
    <t>GUINDASTE HIDRÁULICO AUTOPROPELIDO, COM LANÇA TELESCÓPICA 28,80 M, CAPACIDADE MÁXIMA 30 T, POTÊNCIA 97 KW, TRAÇÃO 4 X 4 - CHI DIURNO. AF_11/2014</t>
  </si>
  <si>
    <t>JOELHO PVC, SOLDAVEL, 90 GRAUS, 50 MM, PARA AGUA FRIA PREDIAL</t>
  </si>
  <si>
    <t>JOELHO PVC, SOLDAVEL, 90 GRAUS, 60 MM, PARA AGUA FRIA PREDIAL</t>
  </si>
  <si>
    <t>JOELHO PVC, SOLDAVEL, 90 GRAUS, 85 MM, PARA AGUA FRIA PREDIAL</t>
  </si>
  <si>
    <t>BETONEIRA CAPACIDADE NOMINAL DE 600 L, CAPACIDADE DE MISTURA 440 L, MOTOR A DIESEL POTÊNCIA 10 HP, COM CARREGADOR - CHI DIURNO. AF_11/2014</t>
  </si>
  <si>
    <t>JOELHO PVC, 45 GRAUS, ROSCAVEL,  1 1/2", AGUA FRIA PREDIAL</t>
  </si>
  <si>
    <t>JOELHO PVC, 45 GRAUS, ROSCAVEL, 1 1/4",  AGUA FRIA PREDIAL</t>
  </si>
  <si>
    <t>JOELHO PVC, 45 GRAUS, ROSCAVEL, 2", AGUA FRIA PREDIAL</t>
  </si>
  <si>
    <t>JOELHO PVC, 60 GRAUS, DIAMETRO ENTRE 80 E 100 MM, PARA DRENAGEM PLUVIAL PREDIAL</t>
  </si>
  <si>
    <t>CAMINHÃO BASCULANTE 14 M3, COM CAVALO MECÂNICO DE CAPACIDADE MÁXIMA DE TRAÇÃO COMBINADO DE 36000 KG, POTÊNCIA 286 CV, INCLUSIVE SEMIREBOQUE COM CAÇAMBA METÁLICA - CHI DIURNO. AF_12/2014</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</si>
  <si>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</si>
  <si>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</si>
  <si>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</si>
  <si>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</si>
  <si>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</si>
  <si>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CAMINHÃO BASCULANTE 18 M3, COM CAVALO MECÂNICO DE CAPACIDADE MÁXIMA DE TRAÇÃO COMBINADO DE 45000 KG, POTÊNCIA 330 CV, INCLUSIVE SEMIREBOQUE COM CAÇAMBA METÁLICA - CHI DIURNO. AF_12/2014</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</si>
  <si>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</si>
  <si>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</si>
  <si>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</si>
  <si>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</si>
  <si>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</si>
  <si>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</si>
  <si>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PERFURATRIZ MANUAL, TORQUE MÁXIMO 83 N.M, POTÊNCIA 5 CV, COM DIÂMETRO MÁXIMO 4" - CHI DIURNO. AF_06/2015</t>
  </si>
  <si>
    <t>JOELHO 45 GRAUS, PPR, SOLDAVEL, F/ F, DN 75 MM, PARA AQUA QUENTE E FRIA PREDIAL</t>
  </si>
  <si>
    <t>JOELHO 45 GRAUS, PPR, SOLDAVEL, F/ F, DN 90 MM, PARA AQUA QUENTE E FRIA PREDIAL</t>
  </si>
  <si>
    <t>JOELHO 90 GRAUS, METALICO, PARA CONEXAO COM ANEL DESLIZANTE EM TUBO PEX, DN 16 MM</t>
  </si>
  <si>
    <t>PERFURATRIZ SOBRE ESTEIRA, TORQUE MÁXIMO 600 KGF, PESO MÉDIO 1000 KG, POTÊNCIA 20 HP, DIÂMETRO MÁXIMO 10" - CHI DIURNO. AF_06/2015</t>
  </si>
  <si>
    <t>JOELHO 90 GRAUS, METALICO, PARA CONEXAO COM ANEL DESLIZANTE EM TUBO PEX, DN 20 MM</t>
  </si>
  <si>
    <t>JOELHO 90 GRAUS, METALICO, PARA CONEXAO COM ANEL DESLIZANTE EM TUBO PEX, DN 25 MM</t>
  </si>
  <si>
    <t>MISTURADOR DUPLO HORIZONTAL DE ALTA TURBULÊNCIA, CAPACIDADE / VOLUME 2 X 500 LITROS, MOTORES ELÉTRICOS MÍNIMO 5 CV CADA, PARA NATA CIMENTO, ARGAMASSA E OUTROS - CHI DIURNO. AF_06/2015</t>
  </si>
  <si>
    <t>JOELHO 90 GRAUS, METALICO, PARA CONEXAO COM ANEL DESLIZANTE EM TUBO PEX, DN 32 MM</t>
  </si>
  <si>
    <t>JOELHO 90 GRAUS, PLASTICO, PARA CONEXAO COM CRIMPAGEM EM TUBO PEX, DN 16 MM</t>
  </si>
  <si>
    <t>BOMBA TRIPLEX, PARA INJEÇÃO DE NATA DE CIMENTO, VAZÃO MÁXIMA DE 100 LITROS/MINUTO, PRESSÃO MÁXIMA DE 70 BAR - CHI DIURNO. AF_06/2015</t>
  </si>
  <si>
    <t>JOELHO 90 GRAUS, PLASTICO, PARA CONEXAO COM CRIMPAGEM EM TUBO PEX, DN 20 MM</t>
  </si>
  <si>
    <t>JOELHO 90 GRAUS, PLASTICO, PARA CONEXAO COM CRIMPAGEM EM TUBO PEX, DN 25 MM</t>
  </si>
  <si>
    <t>JOELHO 90 GRAUS, PLASTICO, PARA CONEXAO COM CRIMPAGEM EM TUBO PEX, DN 32 MM</t>
  </si>
  <si>
    <t>BOMBA CENTRÍFUGA MONOESTÁGIO COM MOTOR ELÉTRICO MONOFÁSICO, POTÊNCIA 15 HP, DIÂMETRO DO ROTOR 173 MM, HM/Q = 30 MCA / 90 M3/H A 45 MCA / 55 M3/H - CHI DIURNO. AF_06/2015</t>
  </si>
  <si>
    <t>JOELHO 90 GRAUS, ROSCA FEMEA TERMINAL, METALICO, PARA CONEXAO COM ANEL DESLIZANTE EM TUBO PEX, DN 16 MM X 1/2"</t>
  </si>
  <si>
    <t>JOELHO 90 GRAUS, ROSCA FEMEA TERMINAL, METALICO, PARA CONEXAO COM ANEL DESLIZANTE EM TUBO PEX, DN 20 MM X 1/2"</t>
  </si>
  <si>
    <t>BOMBA DE PROJEÇÃO DE CONCRETO SECO, POTÊNCIA 10 CV, VAZÃO 3 M3/H - CHI DIURNO. AF_06/2015</t>
  </si>
  <si>
    <t>JOELHO 90 GRAUS, ROSCA FEMEA TERMINAL, METALICO, PARA CONEXAO COM ANEL DESLIZANTE EM TUBO PEX, DN 20 MM X 3/4"</t>
  </si>
  <si>
    <t>JOELHO 90 GRAUS, ROSCA FEMEA TERMINAL, METALICO, PARA CONEXAO COM ANEL DESLIZANTE EM TUBO PEX, DN 25 MM X 3/4"</t>
  </si>
  <si>
    <t>BOMBA DE PROJEÇÃO DE CONCRETO SECO, POTÊNCIA 10 CV, VAZÃO 6 M3/H - CHI DIURNO. AF_06/2015</t>
  </si>
  <si>
    <t>JOELHO 90 GRAUS, ROSCA FEMEA TERMINAL, PLASTICO, PARA CONEXAO COM CRIMPAGEM EM TUBO PEX, DN 16 MM X 1/2"</t>
  </si>
  <si>
    <t>JOELHO 90 GRAUS, ROSCA FEMEA TERMINAL, PLASTICO, PARA CONEXAO COM CRIMPAGEM EM TUBO PEX, DN 16 MM X 3/4"</t>
  </si>
  <si>
    <t>PROJETOR PNEUMÁTICO DE ARGAMASSA PARA CHAPISCO E REBOCO COM RECIPIENTE ACOPLADO, TIPO CANEQUINHA, COM COMPRESSOR DE AR REBOCÁVEL VAZÃO 89 PCM E MOTOR DIESEL DE 20 CV - CHI DIURNO. AF_06/2015</t>
  </si>
  <si>
    <t>JOELHO 90 GRAUS, ROSCA FEMEA TERMINAL, PLASTICO, PARA CONEXAO COM CRIMPAGEM EM TUBO PEX, DN 20 MM X 1/2"</t>
  </si>
  <si>
    <t>JOELHO 90 GRAUS, ROSCA FEMEA TERMINAL, PLASTICO, PARA CONEXAO COM CRIMPAGEM EM TUBO PEX, DN 20 MM X 3/4"</t>
  </si>
  <si>
    <t>PERFURATRIZ COM TORRE METÁLICA PARA EXECUÇÃO DE ESTACA HÉLICE CONTÍNUA, PROFUNDIDADE MÁXIMA DE 30 M, DIÂMETRO MÁXIMO DE 800 MM, POTÊNCIA INSTALADA DE 268 HP, MESA ROTATIVA COM TORQUE MÁXIMO DE 170 KNM - CHI DIURNO. AF_06/2015</t>
  </si>
  <si>
    <t>JOELHO 90 GRAUS, ROSCA FEMEA TERMINAL, PLASTICO, PARA CONEXAO COM CRIMPAGEM EM TUBO PEX, DN 25 MM X 1/2"</t>
  </si>
  <si>
    <t>JOELHO 90 GRAUS, ROSCA FEMEA TERMINAL, PLASTICO, PARA CONEXAO COM CRIMPAGEM EM TUBO PEX, DN 25 MM X 1"</t>
  </si>
  <si>
    <t>PERFURATRIZ HIDRÁULICA SOBRE CAMINHÃO COM TRADO CURTO ACOPLADO, PROFUNDIDADE MÁXIMA DE 20 M, DIÂMETRO MÁXIMO DE 1500 MM, POTÊNCIA INSTALADA DE 137 HP, MESA ROTATIVA COM TORQUE MÁXIMO DE 30 KNM - CHI DIURNO. AF_06/2015</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</si>
  <si>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</si>
  <si>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</si>
  <si>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</si>
  <si>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MANIPULADOR TELESCÓPICO, POTÊNCIA DE 85 HP, CAPACIDADE DE CARGA DE 3.500 KG, ALTURA MÁXIMA DE ELEVAÇÃO DE 12,3 M - CHI DIURNO. AF_06/2015</t>
  </si>
  <si>
    <t>JOELHO 90 GRAUS, ROSCA MACHO TERMINAL, METALICO, PARA CONEXAO COM ANEL DESLIZANTE EM TUBO PEX, DN 20 MM X 1/2"</t>
  </si>
  <si>
    <t>JOELHO 90 GRAUS, ROSCA MACHO TERMINAL, METALICO, PARA CONEXAO COM ANEL DESLIZANTE EM TUBO PEX, DN 20 MM X 3/4"</t>
  </si>
  <si>
    <t>MINICARREGADEIRA SOBRE RODAS, POTÊNCIA LÍQUIDA DE 47 HP, CAPACIDADE NOMINAL DE OPERAÇÃO DE 646 KG - CHI DIURNO. AF_06/2015</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</si>
  <si>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</si>
  <si>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</si>
  <si>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</si>
  <si>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COMPRESSOR DE AR REBOCÁVEL, VAZÃO 89 PCM, PRESSÃO EFETIVA DE TRABALHO 102 PSI, MOTOR DIESEL, POTÊNCIA 20 CV - CHI DIURNO. AF_06/2015</t>
  </si>
  <si>
    <t>JOELHO 90 GRAUS, ROSCA MACHO TERMINAL, PLASTICO, PARA CONEXAO COM CRIMPAGEM EM TUBO PEX, DN 32 MM X 1"</t>
  </si>
  <si>
    <t>COMPRESSOR DE AR REBOCAVEL, VAZÃO 250 PCM, PRESSAO DE TRABALHO 102 PSI, MOTOR A DIESEL POTÊNCIA 81 CV - CHI DIURNO. AF_06/2015</t>
  </si>
  <si>
    <t>JOELHO, PVC COM ROSCA E BUCHA LATAO, 90 GRAUS,  3/4", PARA AGUA FRIA PREDIAL</t>
  </si>
  <si>
    <t>JOELHO, PVC SERIE R, 45 GRAUS, DN 100 MM, PARA ESGOTO PREDIAL</t>
  </si>
  <si>
    <t>COMPRESSOR DE AR REBOCÁVEL, VAZÃO 748 PCM, PRESSÃO EFETIVA DE TRABALHO 102 PSI, MOTOR DIESEL, POTÊNCIA 210 CV - CHI DIURNO. AF_06/2015</t>
  </si>
  <si>
    <t>JOELHO, PVC SERIE R, 45 GRAUS, DN 150 MM, PARA ESGOTO PREDIAL</t>
  </si>
  <si>
    <t>JOELHO, PVC SERIE R, 45 GRAUS, DN 40 MM, PARA ESGOTO PREDIAL</t>
  </si>
  <si>
    <t>COMPRESSOR DE AR REBOCAVEL, VAZÃO 400 PCM, PRESSAO DE TRABALHO 102 PSI, MOTOR A DIESEL POTÊNCIA 110 CV - CHI DIURNO. AF_06/2015</t>
  </si>
  <si>
    <t>JOELHO, PVC SERIE R, 45 GRAUS, DN 50 MM, PARA ESGOTO PREDIAL</t>
  </si>
  <si>
    <t>JOELHO, PVC SERIE R, 45 GRAUS, DN 75 MM, PARA ESGOTO PREDIAL</t>
  </si>
  <si>
    <t>CAMINHÃO TRUCADO (C/ TERCEIRO EIXO) ELETRÔNICO - POTÊNCIA 231CV - PBT = 22000KG - DIST. ENTRE EIXOS 5170 MM - INCLUI CARROCERIA FIXA ABERTA DE MADEIRA - CHI DIURNO. AF_06/2015</t>
  </si>
  <si>
    <t>JOELHO, PVC SERIE R, 90 GRAUS, DN 100 MM, PARA ESGOTO PREDIAL</t>
  </si>
  <si>
    <t>JOELHO, PVC SERIE R, 90 GRAUS, DN 150 MM, PARA ESGOTO PREDIAL</t>
  </si>
  <si>
    <t>JOELHO, PVC SERIE R, 90 GRAUS, DN 40 MM, PARA ESGOTO PREDIAL</t>
  </si>
  <si>
    <t>PLACA VIBRATÓRIA REVERSÍVEL COM MOTOR 4 TEMPOS A GASOLINA, FORÇA CENTRÍFUGA DE 25 KN (2500 KGF), POTÊNCIA 5,5 CV - CHI DIURNO. AF_08/2015</t>
  </si>
  <si>
    <t>JOELHO, PVC SERIE R, 90 GRAUS, DN 50 MM, PARA ESGOTO PREDIAL</t>
  </si>
  <si>
    <t>JOELHO, PVC SERIE R, 90 GRAUS, DN 75 MM, PARA ESGOTO PREDIAL</t>
  </si>
  <si>
    <t>CORTADORA DE PISO COM MOTOR 4 TEMPOS A GASOLINA, POTÊNCIA DE 13 HP, COM DISCO DE CORTE DIAMANTADO SEGMENTADO PARA CONCRETO, DIÂMETRO DE 350 MM, FURO DE 1" (14 X 1") - CHI DIURNO. AF_08/2015</t>
  </si>
  <si>
    <t>JOELHO, PVC SOLDAVEL, 45 GRAUS, 110 MM, PARA AGUA FRIA PREDIAL</t>
  </si>
  <si>
    <t>JOELHO, PVC SOLDAVEL, 45 GRAUS, 20 MM, PARA AGUA FRIA PREDIAL</t>
  </si>
  <si>
    <t>JOELHO, PVC SOLDAVEL, 45 GRAUS, 25 MM, PARA AGUA FRIA PREDIAL</t>
  </si>
  <si>
    <t>CAMINHÃO BASCULANTE 10 M3, TRUCADO CABINE SIMPLES, PESO BRUTO TOTAL 23.000 KG, CARGA ÚTIL MÁXIMA 15.935 KG, DISTÂNCIA ENTRE EIXOS 4,80 M, POTÊNCIA 230 CV INCLUSIVE CAÇAMBA METÁLICA - CHI DIURNO. AF_06/2014</t>
  </si>
  <si>
    <t>JOELHO, PVC SOLDAVEL, 45 GRAUS, 32 MM, PARA AGUA FRIA PREDIAL</t>
  </si>
  <si>
    <t>JOELHO, PVC SOLDAVEL, 45 GRAUS, 40 MM, PARA AGUA FRIA PREDIAL</t>
  </si>
  <si>
    <t>CAMINHÃO TOCO, PBT 14.300 KG, CARGA ÚTIL MÁX. 9.710 KG, DIST. ENTRE EIXOS 3,56 M, POTÊNCIA 185 CV, INCLUSIVE CARROCERIA FIXA ABERTA DE MADEIRA P/ TRANSPORTE GERAL DE CARGA SECA, DIMEN. APROX. 2,50 X 6,50 X 0,50 M - CHI DIURNO. AF_06/2014</t>
  </si>
  <si>
    <t>JOELHO, PVC SOLDAVEL, 45 GRAUS, 50 MM, PARA AGUA FRIA PREDIAL</t>
  </si>
  <si>
    <t>JOELHO, PVC SOLDAVEL, 45 GRAUS, 60 MM, PARA AGUA FRIA PREDIAL</t>
  </si>
  <si>
    <t>ESPARGIDOR DE ASFALTO PRESSURIZADO, TANQUE 6 M3 COM ISOLAÇÃO TÉRMICA, AQUECIDO COM 2 MAÇARICOS, COM BARRA ESPARGIDORA 3,60 M, MONTADO SOBRE CAMINHÃO  TOCO, PBT 14.300 KG, POTÊNCIA 185 CV - CHI DIURNO. AF_08/2015</t>
  </si>
  <si>
    <t>JOELHO, PVC SOLDAVEL, 45 GRAUS, 75 MM, PARA AGUA FRIA PREDIAL</t>
  </si>
  <si>
    <t>JOELHO, PVC SOLDAVEL, 45 GRAUS, 85 MM, PARA AGUA FRIA PREDIAL</t>
  </si>
  <si>
    <t>JOELHO, PVC SOLDAVEL, 90 GRAUS, 75 MM, PARA AGUA FRIA PREDIAL</t>
  </si>
  <si>
    <t>COMPACTADOR DE SOLOS DE PERCUSSÃO (SOQUETE) COM MOTOR A GASOLINA 4 TEMPOS, POTÊNCIA 4 CV - CHI DIURNO. AF_08/2015</t>
  </si>
  <si>
    <t>JOELHO, ROSCA FEMEA, COM BASE FIXA, METALICO, PARA CONEXAO COM ANEL DESLIZANTE EM TUBO PEX, DN 16 MM X 1/2"</t>
  </si>
  <si>
    <t>JOELHO, ROSCA FEMEA, COM BASE FIXA, METALICO, PARA CONEXAO COM ANEL DESLIZANTE EM TUBO PEX, DN 20 MM X 1/2"</t>
  </si>
  <si>
    <t>GUINDAUTO HIDRÁULICO, CAPACIDADE MÁXIMA DE CARGA 6500 KG, MOMENTO MÁXIMO DE CARGA 5,8 TM, ALCANCE MÁXIMO HORIZONTAL 7,60 M, INCLUSIVE CAMINHÃO TOCO PBT 9.700 KG, POTÊNCIA DE 160 CV - CHI DIURNO. AF_08/2015</t>
  </si>
  <si>
    <t>JOELHO, ROSCA FEMEA, COM BASE FIXA, METALICO, PARA CONEXAO COM ANEL DESLIZANTE EM TUBO PEX, DN 25 MM X 3/4"</t>
  </si>
  <si>
    <t>JOELHO, ROSCA FEMEA, COM BASE FIXA, PLASTICO, PARA CONEXAO COM CRIMPAGEM EM TUBO PEX, DN 25 MM X 1/2"</t>
  </si>
  <si>
    <t>CAMINHÃO DE TRANSPORTE DE MATERIAL ASFÁLTICO 30.000 L, COM CAVALO MECÂNICO DE CAPACIDADE MÁXIMA DE TRAÇÃO COMBINADO DE 66.000 KG, POTÊNCIA 360 CV, INCLUSIVE TANQUE DE ASFALTO COM SERPENTINA - CHI DIURNO. AF_08/2015</t>
  </si>
  <si>
    <t>JOELHO, ROSCA FEMEA, COM BASE FIXA, PLASTICO, PARA CONEXAO POR CRIMPAGEM EM TUBO PEX, DN 16 MM X 3/4"</t>
  </si>
  <si>
    <t>JOELHO, ROSCA FEMEA, COM BASE FIXA, PLASTICO, PARA CONEXAO POR CRIMPAGEM EM TUBO PEX, DN 20 MM X 3/4"</t>
  </si>
  <si>
    <t>SERRA CIRCULAR DE BANCADA COM MOTOR ELÉTRICO POTÊNCIA DE 5HP, COM COIFA PARA DISCO 10" - CHI DIURNO. AF_08/2015</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</si>
  <si>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</si>
  <si>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</si>
  <si>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DISTRIBUIDOR DE AGREGADOS REBOCAVEL, CAPACIDADE 1,9 M³, LARGURA DE TRABALHO 3,66 M - CHI DIURNO. AF_11/2015</t>
  </si>
  <si>
    <t>JOGO DE TRANQUETA E ROSETA REDONDA DE SOBREPOR SEM FUROS, EM LATAO CROMADO, DIAMETRO *50* MM, PARA FECHADURA DE PORTA DE BANHEIRO</t>
  </si>
  <si>
    <t>JUNCAO DE REDUCAO INVERTIDA, PVC SOLDAVEL, 100 X 50 MM, SERIE NORMAL PARA ESGOTO PREDIAL</t>
  </si>
  <si>
    <t>CAMINHÃO PARA EQUIPAMENTO DE LIMPEZA A SUCÇÃO COM CAMINHÃO TRUCADO DE PESO BRUTO TOTAL 23000 KG, CARGA ÚTIL MÁXIMA 15935 KG, DISTÂNCIA ENTRE EIXOS 4,80 M, POTÊNCIA 230 CV, INCLUSIVE LIMPADORA A SUCÇÃO, TANQUE 12000 L - CHI DIURNO. AF_11/2015</t>
  </si>
  <si>
    <t>JUNCAO DE REDUCAO INVERTIDA, PVC SOLDAVEL, 100 X 75 MM, SERIE NORMAL PARA ESGOTO PREDIAL</t>
  </si>
  <si>
    <t>JUNCAO DE REDUCAO INVERTIDA, PVC SOLDAVEL, 75 X 50 MM, SERIE NORMAL PARA ESGOTO PREDIAL</t>
  </si>
  <si>
    <t>PENEIRA ROTATIVA COM MOTOR ELÉTRICO TRIFÁSICO DE 2 CV, CILINDRO DE 1 M X 0,60 M, COM FUROS DE 3,17 MM - CHI DIURNO. AF_11/2015</t>
  </si>
  <si>
    <t>JUNCAO DE REDUCAO SIMPLES, COM BOLSA PARA ANEL, PVC LEVE,  150 X 100 MM, PARA ESGOTO PREDIAL</t>
  </si>
  <si>
    <t>JUNCAO DUPLA, PVC SERIE R, DN 100 X 100 X 100 MM, PARA ESGOTO PREDIAL</t>
  </si>
  <si>
    <t>DOSADOR DE AREIA, CAPACIDADE DE 26 LITROS - CHI DIURNO. AF_11/2015</t>
  </si>
  <si>
    <t>JUNCAO DUPLA, PVC SOLDAVEL, DN 100 X 100 X 100 MM , SERIE NORMAL PARA ESGOTO PREDIAL</t>
  </si>
  <si>
    <t>JUNCAO DUPLA, PVC SOLDAVEL, DN 75 X 75 X 75 MM , SERIE NORMAL PARA ESGOTO PREDIAL</t>
  </si>
  <si>
    <t>CAMINHONETE COM MOTOR A DIESEL, POTÊNCIA 180 CV, CABINE DUPLA, 4X4 - CHI DIURNO. AF_11/2015</t>
  </si>
  <si>
    <t>JUNCAO INVERTIDA, PVC SOLDAVEL, 75 X 75 MM, SERIE NORMAL PARA ESGOTO PREDIAL</t>
  </si>
  <si>
    <t>JUNCAO PVC  ROSCAVEL, 45 GRAUS, 1/2", PARA AGUA FRIA PREDIAL</t>
  </si>
  <si>
    <t>JUNCAO PVC  ROSCAVEL, 45 GRAUS, 3/4", PARA AGUA FRIA PREDIAL</t>
  </si>
  <si>
    <t>CAMINHONETE CABINE SIMPLES COM MOTOR 1.6 FLEX, CÂMBIO MANUAL, POTÊNCIA 101/104 CV, 2 PORTAS - CHI DIURNO. AF_11/2015</t>
  </si>
  <si>
    <t>JUNCAO PVC, 45 GRAUS, ROSCAVEL, 1 1/4", AGUA FRIA PREDIAL</t>
  </si>
  <si>
    <t>CAMINHÃO DE TRANSPORTE DE MATERIAL ASFÁLTICO 20.000 L, COM CAVALO MECÂNICO DE CAPACIDADE MÁXIMA DE TRAÇÃO COMBINADO DE 45.000 KG, POTÊNCIA 330 CV, INCLUSIVE TANQUE DE ASFALTO COM MAÇARICO - CHI DIURNO. AF_12/2015</t>
  </si>
  <si>
    <t>JUNCAO PVC, 60 GRAUS, CIRCULAR,  DIAMETRO ENTRE 80 E 100 MM, PARA DRENAGEM PLUVIAL PREDIAL</t>
  </si>
  <si>
    <t>JUNCAO SIMPLES, PVC LEVE, 150 MM, PARA ESGOTO PREDIAL</t>
  </si>
  <si>
    <t>APARELHO PARA CORTE E SOLDA OXI-ACETILENO SOBRE RODAS, INCLUSIVE CILINDROS E MAÇARICOS - CHI DIURNO. AF_12/2015</t>
  </si>
  <si>
    <t>JUNCAO SIMPLES, PVC SERIE R, DN 100 X 100 MM, PARA ESGOTO PREDIAL</t>
  </si>
  <si>
    <t>JUNCAO SIMPLES, PVC SERIE R, DN 100 X 75 MM, PARA ESGOTO PREDIAL</t>
  </si>
  <si>
    <t>JUNCAO SIMPLES, PVC SERIE R, DN 150 X 100 MM, PARA ESGOTO PREDIAL</t>
  </si>
  <si>
    <t>MÁQUINA EXTRUSORA DE CONCRETO PARA GUIAS E SARJETAS, MOTOR A DIESEL, POTÊNCIA 14 CV - CHI DIURNO. AF_12/2015</t>
  </si>
  <si>
    <t>JUNCAO SIMPLES, PVC SERIE R, DN 150 X 150 MM, PARA ESGOTO PREDIAL</t>
  </si>
  <si>
    <t>JUNCAO SIMPLES, PVC SERIE R, DN 40 X 40 MM, PARA ESGOTO PREDIAL</t>
  </si>
  <si>
    <t>JUNCAO SIMPLES, PVC SERIE R, DN 50 X 50 MM, PARA ESGOTO PREDIAL</t>
  </si>
  <si>
    <t>MARTELO PERFURADOR PNEUMÁTICO MANUAL, HASTE 25 X 75 MM, 21 KG - CHI DIURNO. AF_12/2015</t>
  </si>
  <si>
    <t>JUNCAO SIMPLES, PVC SERIE R, DN 75 X 75 MM, PARA ESGOTO PREDIAL</t>
  </si>
  <si>
    <t>JUNCAO SIMPLES, PVC, DN 100 X 50 MM, SERIE NORMAL PARA ESGOTO PREDIAL</t>
  </si>
  <si>
    <t>JUNCAO SIMPLES, PVC, DN 100 X 75 MM, SERIE NORMAL PARA ESGOTO PREDIAL</t>
  </si>
  <si>
    <t>PERFURATRIZ COM TORRE METÁLICA PARA EXECUÇÃO DE ESTACA HÉLICE CONTÍNUA, PROFUNDIDADE MÁXIMA DE 32 M, DIÂMETRO MÁXIMO DE 1000 MM, POTÊNCIA INSTALADA DE 350 HP, MESA ROTATIVA COM TORQUE MÁXIMO DE 263 KNM - CHI DIURNO. AF_01/2016</t>
  </si>
  <si>
    <t>JUNCAO SIMPLES, PVC, DN 50 X 50 MM, SERIE NORMAL PARA ESGOTO PREDIAL</t>
  </si>
  <si>
    <t>JUNCAO SIMPLES, PVC, DN 75 X 50 MM, SERIE NORMAL PARA ESGOTO PREDIAL</t>
  </si>
  <si>
    <t>JUNCAO SIMPLES, PVC, DN 75 X 75 MM, SERIE NORMAL PARA ESGOTO PREDIAL</t>
  </si>
  <si>
    <t>BETONEIRA CAPACIDADE NOMINAL 400 L, CAPACIDADE DE MISTURA 310 L, MOTOR A GASOLINA POTÊNCIA 5,5 HP, SEM CARREGADOR - CHI DIURNO. AF_02/2016</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</si>
  <si>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</si>
  <si>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</si>
  <si>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</si>
  <si>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</si>
  <si>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ROLO COMPACTADOR VIBRATÓRIO PÉ DE CARNEIRO PARA SOLOS, POTÊNCIA 80 HP, PESO OPERACIONAL SEM/COM LASTRO 7,4 / 8,8 T, LARGURA DE TRABALHO 1,68 M - CHI DIURNO. AF_02/2016</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</si>
  <si>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</si>
  <si>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</si>
  <si>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</si>
  <si>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GRUA ASCENSIONAL, LANÇA DE 30 M, CAPACIDADE DE 1,0 T A 30 M, ALTURA ATÉ 39 M - CHI DIURNO. AF_03/2016</t>
  </si>
  <si>
    <t>JUNCAO, PVC, 45 GRAUS, JE, BBB, DN 250 MM, PARA TUBO CORRUGADO E/OU LISO, REDE COLETORA DE ESGOTO (NBR 10569)</t>
  </si>
  <si>
    <t>JUNTA DE EXPANSAO BRONZE/LATAO (REF 900), PONTA X PONTA, 35 MM</t>
  </si>
  <si>
    <t>GUINCHO ELÉTRICO DE COLUNA, CAPACIDADE 400 KG, COM MOTO FREIO, MOTOR TRIFÁSICO DE 1,25 CV - CHI DIURNO. AF_03/2016</t>
  </si>
  <si>
    <t>JUNTA DE EXPANSAO BRONZE/LATAO (REF 900), PONTA X PONTA, 42 MM</t>
  </si>
  <si>
    <t>JUNTA DE EXPANSAO BRONZE/LATAO (REF 900), PONTA X PONTA, 54 MM</t>
  </si>
  <si>
    <t>JUNTA DE EXPANSAO BRONZE/LATAO (REF 900), PONTA X PONTA, 66 MM</t>
  </si>
  <si>
    <t>JUNTA DE EXPANSAO DE COBRE (REF 900), PONTA X PONTA, 15 MM</t>
  </si>
  <si>
    <t>GUINDASTE HIDRÁULICO AUTOPROPELIDO, COM LANÇA TELESCÓPICA 40 M, CAPACIDADE MÁXIMA 60 T, POTÊNCIA 260 KW - CHI DIURNO. AF_03/2016</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</si>
  <si>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</si>
  <si>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</si>
  <si>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</si>
  <si>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</si>
  <si>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</si>
  <si>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GUINDAUTO HIDRÁULICO, CAPACIDADE MÁXIMA DE CARGA 3300 KG, MOMENTO MÁXIMO DE CARGA 5,8 TM, ALCANCE MÁXIMO HORIZONTAL 7,60 M, INCLUSIVE CAMINHÃO TOCO PBT 16.000 KG, POTÊNCIA DE 189 CV - CHI DIURNO. AF_03/2016</t>
  </si>
  <si>
    <t>JUNTA DILATACAO ELASTICA PARA CONCRETO (FUGENBAND) O-35/6, ATE 100 MCA</t>
  </si>
  <si>
    <t>JUNTA PLASTICA DE DILATACAO PARA PISOS, COR CINZA, 10 X 4,5 MM (ALTURA X ESPESSURA)</t>
  </si>
  <si>
    <t>JUNTA PLASTICA DE DILATACAO PARA PISOS, COR CINZA, 17 X 3 MM (ALTURA X ESPESSURA)</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</si>
  <si>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</si>
  <si>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</si>
  <si>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</si>
  <si>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</si>
  <si>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GERADOR PORTÁTIL MONOFÁSICO, POTÊNCIA 5500 VA, MOTOR A GASOLINA, POTÊNCIA DO MOTOR 13 CV - CHI DIURNO. AF_03/2016</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</si>
  <si>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</si>
  <si>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GRUPO GERADOR REBOCÁVEL, POTÊNCIA 66 KVA, MOTOR A DIESEL - CHI DIURNO. AF_03/2016</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</si>
  <si>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</si>
  <si>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</si>
  <si>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GRUPO GERADOR ESTACIONÁRIO, POTÊNCIA 150 KVA, MOTOR A DIESEL- CHI DIURNO. AF_03/2016</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</si>
  <si>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</si>
  <si>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</si>
  <si>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</si>
  <si>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USINA DE MISTURA ASFÁLTICA À QUENTE, TIPO CONTRA FLUXO, PROD 40 A 80 TON/HORA - CHI DIURNO. AF_03/2016</t>
  </si>
  <si>
    <t>KIT DE ACESSORIOS PARA BANHEIRO EM METAL CROMADO, 5 PECAS</t>
  </si>
  <si>
    <t>KIT DE MATERIAIS PARA BRACADEIRA PARA FIXACAO EM POSTE CIRCULAR, CONTEM TRES FIXADORES E UM ROLO DE FITA DE 3 M EM ACO CARBONO</t>
  </si>
  <si>
    <t>USINA DE ASFALTO À FRIO, CAPACIDADE DE 40 A 60 TON/HORA, ELÉTRICA POTÊNCIA 30 CV - CHI DIURNO. AF_03/2016</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</si>
  <si>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</si>
  <si>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</si>
  <si>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USINA MISTURADORA DE SOLOS, CAPACIDADE DE 200 A 500 TON/H, POTENCIA 75KW - CHI DIURNO. AF_07/2016</t>
  </si>
  <si>
    <t>KIT PORTA PRONTA DE MADEIRA, FOLHA LEVE (NBR 15930) DE 60 X 210 CM, E = 35 MM, NUCLEO COLMEIA, ESTRUTURA USINADA PARA FECHADURA, CAPA LISA EM HDF, ACABAMENTO EM PRIMER PARA PINTURA (INCLUI MARCO, ALIZARES E DOBRADICAS)</t>
  </si>
  <si>
    <t>DISTRIBUIDOR DE AGREGADOS AUTOPROPELIDO, CAP 3 M3, A DIESEL, POTÊNCIA 176CV - CHI DIURNO. AF_07/2016</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</si>
  <si>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</si>
  <si>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</si>
  <si>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TALHA MANUAL DE CORRENTE, CAPACIDADE DE 2 TON. COM ELEVAÇÃO DE 3 M - CHI DIURNO. AF_07/2016</t>
  </si>
  <si>
    <t>KIT PORTA PRONTA DE MADEIRA, FOLHA LEVE (NBR 15930) DE 80 X 210 CM, E = *35* MM, COM MARCO EM ACO, NUCLEO COLMEIA, CAPA LISA EM HDF, ACABAMENTO MELAMINICO BRANCO (INCLUI MARCO, ALIZARES, DOBRADICAS E FECHADURA)</t>
  </si>
  <si>
    <t>GRUA ASCENCIONAL, LANÇA DE 42 M, CAPACIDADE DE 1,5 T A 30 M, ALTURA ATÉ 39 M - CHI DIURNO. AF_08/2016</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</si>
  <si>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</si>
  <si>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</si>
  <si>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PULVERIZADOR DE TINTA ELÉTRICO/MÁQUINA DE PINTURA AIRLESS, VAZÃO 2 L/MIN - CHI DIURNO. AF_08/2016</t>
  </si>
  <si>
    <t>KIT PORTA PRONTA DE MADEIRA, FOLHA LEVE (NBR 15930) DE 90 X 210 CM, E = 35 MM, NUCLEO COLMEIA, ESTRUTURA USINADA PARA FECHADURA, CAPA LISA EM HDF, ACABAMENTO EM PRIMER PARA PINTURA (INCLUI MARCO, ALIZARES E DOBRADICAS)</t>
  </si>
  <si>
    <t>MARTELO DEMOLIDOR PNEUMÁTICO MANUAL, 32 KG - CHI DIURNO. AF_09/2016</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</si>
  <si>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</si>
  <si>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</si>
  <si>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COMPACTADOR DE SOLOS DE PERCUSÃO (SOQUETE) COM MOTOR A GASOLINA, POTÊNCIA 3 CV - CHI DIURNO. AF_09/2016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</si>
  <si>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</si>
  <si>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</si>
  <si>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RÉGUA VIBRATÓRIA DUPLA PARA CONCRETO, PESO DE 60KG, COMPRIMENTO 4 M, COM MOTOR A GASOLINA, POTÊNCIA 5,5 HP - CHI DIURNO. AF_09/2016</t>
  </si>
  <si>
    <t>KIT PORTA PRONTA DE MADEIRA, FOLHA MEDIA (NBR 15930) DE 80 X 210 CM, E = 35 MM, NUCLEO SARRAFEADO, ESTRUTURA USINADA PARA FECHADURA, CAPA LISA EM HDF, ACABAMENTO EM PRIMER PARA PINTURA (INCLUI MARCO, ALIZARES E DOBRADICAS)</t>
  </si>
  <si>
    <t>POLIDORA DE PISO (POLITRIZ), PESO DE 100KG, DIÂMETRO 450 MM, MOTOR ELÉTRICO, POTÊNCIA 4 HP - CHI DIURNO. AF_09/2016</t>
  </si>
  <si>
    <t>KIT PORTA PRONTA DE MADEIRA, FOLHA MEDIA (NBR 15930) DE 80 X 210 CM, E = 35 MM, NUCLEO SARRAFEADO, ESTRUTURA USINADA PARA FECHADURA, CAPA LISA EM HDF, ACABAMENTO MELAMINICO BRANCO (INCLUI MARCO, ALIZARES E DOBRADICAS)</t>
  </si>
  <si>
    <t>DESEMPENADEIRA DE CONCRETO, PESO DE 75KG, 4 PÁS, MOTOR A GASOLINA, POTÊNCIA 5,5 HP - CHI DIURNO. AF_09/2016</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</si>
  <si>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</si>
  <si>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</si>
  <si>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PERFURATRIZ PNEUMATICA MANUAL DE PESO MEDIO, MARTELETE, 18KG, COMPRIMENTO MÁXIMO DE CURSO DE 6 M, DIAMETRO DO PISTAO DE 5,5 CM - CHI DIURNO. AF_11/2016</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</si>
  <si>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</si>
  <si>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</si>
  <si>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ROLO COMPACTADOR VIBRATORIO TANDEM, ACO LISO, POTENCIA 125 HP, PESO SEM/COM LASTRO 10,20/11,65 T, LARGURA DE TRABALHO 1,73 M - CHI DIURNO. AF_11/2016</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</si>
  <si>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</si>
  <si>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</si>
  <si>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PERFURATRIZ MANUAL, TORQUE MAXIMO 55 KGF.M, POTENCIA 5 CV, COM DIAMETRO MAXIMO 8 1/2" - CHI DIURNO. AF_11/2016</t>
  </si>
  <si>
    <t>LADRILHO HIDRAULICO, *20 x 20* CM, E= 2 CM, PADRAO COPACABANA, 2 CORES (PRETO E BRANCO)</t>
  </si>
  <si>
    <t>LADRILHO HIDRAULICO, *20 X 20* CM, E= 2 CM, DADOS, COR NATURAL</t>
  </si>
  <si>
    <t>LADRILHO HIDRAULICO, *20 X 20* CM, E= 2 CM, RAMPA, NATURAL</t>
  </si>
  <si>
    <t>PERFURATRIZ SOBRE ESTEIRA, TORQUE MÁXIMO 600 KGF, POTÊNCIA ENTRE 50 E 60 HP, DIÂMETRO MÁXIMO 10 - CHI DIURNO. AF_11/2016</t>
  </si>
  <si>
    <t>LADRILHO HIDRAULICO, *20 X 20* CM, E= 2 CM, TATIL ALERTA OU DIRECIONAL, AMARELO</t>
  </si>
  <si>
    <t>LADRILHO HIDRAULICO, *30 X 30* CM, E= 2 CM, MILANO, NATURAL</t>
  </si>
  <si>
    <t>ESCAVADEIRA HIDRAULICA SOBRE ESTEIRA, COM GARRA GIRATORIA DE MANDIBULAS, PESO OPERACIONAL ENTRE 22,00 E 25,50 TON, POTENCIA LIQUIDA ENTRE 150 E 160 HP - CHI DIURNO. AF_11/2016</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</si>
  <si>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</si>
  <si>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</si>
  <si>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</si>
  <si>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ESCAVADEIRA HIDRAULICA SOBRE ESTEIRA, EQUIPADA COM CLAMSHELL, COM CAPACIDADE DA CAÇAMBA ENTRE 1,20 E 1,50 M3, PESO OPERACIONAL ENTRE 20,00 E 22,00 TON, POTENCIA LIQUIDA ENTRE 150 E 160 HP - CHI DIURNO. AF_11/2016</t>
  </si>
  <si>
    <t>LAJE PRE-MOLDADA CONVENCIONAL (LAJOTAS + VIGOTAS) PARA PISO, UNIDIRECIONAL, SOBRECARGA DE 200 KG/M2, VAO ATE 3,50 M (SEM COLOCACAO)</t>
  </si>
  <si>
    <t>LAJE PRE-MOLDADA CONVENCIONAL (LAJOTAS + VIGOTAS) PARA PISO, UNIDIRECIONAL, SOBRECARGA DE 200 KG/M2, VAO ATE 4,50 M (SEM COLOCACAO)</t>
  </si>
  <si>
    <t>GRUPO GERADOR COM CARENAGEM, MOTOR DIESEL POTÊNCIA STANDART ENTRE 250 E 260 KVA - CHI DIURNO. AF_12/2016</t>
  </si>
  <si>
    <t>LAJE PRE-MOLDADA CONVENCIONAL (LAJOTAS + VIGOTAS) PARA PISO, UNIDIRECIONAL, SOBRECARGA DE 200 KG/M2, VAO ATE 5,00 M (SEM COLOCACAO)</t>
  </si>
  <si>
    <t>LAJE PRE-MOLDADA CONVENCIONAL (LAJOTAS + VIGOTAS) PARA PISO, UNIDIRECIONAL, SOBRECARGA DE 350 KG/M2, VAO ATE 4,50 M (SEM COLOCACAO)</t>
  </si>
  <si>
    <t>TRATOR DE PNEUS COM POTÊNCIA DE 122 CV, TRAÇÃO 4X4, COM VASSOURA MECÂNICA ACOPLADA - CHI DIURNO. AF_02/2017</t>
  </si>
  <si>
    <t>LAJE PRE-MOLDADA CONVENCIONAL (LAJOTAS + VIGOTAS) PARA PISO, UNIDIRECIONAL, SOBRECARGA DE 350 KG/M2, VAO ATE 5,00 M (SEM COLOCACAO)</t>
  </si>
  <si>
    <t>LAJE PRE-MOLDADA CONVENCIONAL (LAJOTAS + VIGOTAS) PARA PISO, UNIDIRECIONAL, SOBRECARGA 350 KG/M2 VAO ATE 3,50 M (SEM COLOCACAO)</t>
  </si>
  <si>
    <t>TRATOR DE PNEUS COM POTÊNCIA DE 122 CV, TRAÇÃO 4X4, COM GRADE DE DISCOS ACOPLADA - CHI DIURNO. AF_02/2017</t>
  </si>
  <si>
    <t>LAJE PRE-MOLDADA DE TRANSICAO EXCENTRICA EM CONCRETO ARMADO, DN 1200 MM, FURO CIRCULAR DN 600 MM, ESPESSURA 12 CM</t>
  </si>
  <si>
    <t>TRATOR DE PNEUS COM POTÊNCIA DE 85 CV, TRAÇÃO 4X4, COM GRADE DE DISCOS ACOPLADA - CHI DIURNO. AF_02/2017</t>
  </si>
  <si>
    <t>LAJE PRE-MOLDADA DE TRANSICAO EXCENTRICA EM CONCRETO ARMADO, DN 1500 MM, FURO CIRCULAR DN 530 MM, ESPESSURA 15 CM</t>
  </si>
  <si>
    <t>LAJE PRE-MOLDADA TRELICADA (LAJOTAS + VIGOTAS) PARA FORRO, UNIDIRECIONAL, SOBRECARGA DE 100 KG/M2, VAO ATE 6,00 M (SEM COLOCACAO)</t>
  </si>
  <si>
    <t>CAMINHÃO BASCULANTE 10 M3, TRUCADO, POTÊNCIA 230 CV, INCLUSIVE CAÇAMBA METÁLICA, COM DISTRIBUIDOR DE AGREGADOS ACOPLADO - CHI DIURNO. AF_02/2017</t>
  </si>
  <si>
    <t>LAJE PRE-MOLDADA TRELICADA (LAJOTAS + VIGOTAS) PARA PISO, UNIDIRECIONAL, SOBRECARGA DE 200 KG/M2, VAO ATE 6,00 M (SEM COLOCACAO)</t>
  </si>
  <si>
    <t>TRATOR DE PNEUS COM POTÊNCIA DE 85 CV, TRAÇÃO 4X4, COM VASSOURA MECÂNICA ACOPLADA - CHI DIURNO. AF_02/2017</t>
  </si>
  <si>
    <t>LAMBRIS DE ALUMINIO *0,6* KG/M</t>
  </si>
  <si>
    <t>LAMPADA DE LUZ MISTA 160 W, BASE E27 (220 V)</t>
  </si>
  <si>
    <t>MINICARREGADEIRA SOBRE RODAS POTENCIA 47HP CAPACIDADE OPERACAO 646 KG, COM VASSOURA MECÂNICA ACOPLADA - CHI DIURNO. AF_03/2017</t>
  </si>
  <si>
    <t>LAMPADA DE LUZ MISTA 250 W, BASE E27 (220 V)</t>
  </si>
  <si>
    <t>LAMPADA DE LUZ MISTA 500 W, BASE E40 (220 V)</t>
  </si>
  <si>
    <t>LAMPADA FLUORESCENTE COMPACTA BRANCA 135 W, BASE E40 (127/220 V)</t>
  </si>
  <si>
    <t>MÁQUINA DEMARCADORA DE FAIXA DE TRÁFEGO À FRIO, AUTOPROPELIDA, POTÊNCIA 38 HP - CHI DIURNO. AF_07/2016</t>
  </si>
  <si>
    <t>LAMPADA FLUORESCENTE COMPACTA 2U BRANCA 15 W, BASE E27 (127/220 V)</t>
  </si>
  <si>
    <t>LAMPADA FLUORESCENTE COMPACTA 2U/3U BRANCA 9/10 W, BASE E27 (127/220 V)</t>
  </si>
  <si>
    <t>MINIESCAVADEIRA SOBRE ESTEIRAS, POTENCIA LIQUIDA DE *30* HP, PESO OPERACIONAL DE *3.500* KG - CHI DIURNO. AF_04/2017</t>
  </si>
  <si>
    <t>LAMPADA FLUORESCENTE COMPACTA 3U BRANCA 20 W, BASE E27 (127/220 V)</t>
  </si>
  <si>
    <t>LAMPADA FLUORESCENTE ESPIRAL BRANCA 45 W, BASE E27 (127/220 V)</t>
  </si>
  <si>
    <t>PERFURATRIZ ROTATIVA SOBRE ESTEIRA, TORQUE MAXIMO 2500 KGM, POTENCIA 110 HP, MOTOR DIESEL - CHI DIURNO. AF_05/2017</t>
  </si>
  <si>
    <t>LAMPADA FLUORESCENTE ESPIRAL BRANCA 65 W, BASE E27 (127/220 V)</t>
  </si>
  <si>
    <t>LAMPADA FLUORESCENTE TUBULAR T10, DE 20 OU 40 W, BIVOLT</t>
  </si>
  <si>
    <t>LAMPADA FLUORESCENTE TUBULAR T5 DE 14 W, BIVOLT</t>
  </si>
  <si>
    <t>COMPRESSOR DE AR, VAZAO DE 10 PCM, RESERVATORIO 100 L, PRESSAO DE TRABALHO ENTRE 6,9 E 9,7 BAR  POTENCIA 2 HP, TENSAO 110/220 V  CHI DIURNO. AF_05/2017</t>
  </si>
  <si>
    <t>LAMPADA FLUORESCENTE TUBULAR T8 DE 16/18 W, BIVOLT</t>
  </si>
  <si>
    <t>LAMPADA FLUORESCENTE TUBULAR T8 DE 32/36 W, BIVOLT</t>
  </si>
  <si>
    <t>ROLO COMPACTADOR DE PNEUS, ESTATICO, PRESSAO VARIAVEL, POTENCIA 110 HP, PESO SEM/COM LASTRO 10,8/27 T, LARGURA DE ROLAGEM 2,30 M - CHI DIURNO. AF_06/2017</t>
  </si>
  <si>
    <t>LAMPADA LED TIPO DICROICA BIVOLT, LUZ BRANCA, 5 W (BASE GU10)</t>
  </si>
  <si>
    <t>INVERSOR DE SOLDA MONOFÁSICO DE 160 A, POTÊNCIA DE 5400 W, TENSÃO DE 220 V, PARA SOLDA COM ELETRODOS DE 2,0 A 4,0 MM E PROCESSO TIG - CHI DIURNO. AF_06/2018</t>
  </si>
  <si>
    <t>LAMPADA LED TUBULAR BIVOLT 18/20 W, BASE G13</t>
  </si>
  <si>
    <t>LAMPADA LED TUBULAR BIVOLT 9/10 W, BASE G13</t>
  </si>
  <si>
    <t>LAMPADA LED 10 W BIVOLT BRANCA, FORMATO TRADICIONAL (BASE E27)</t>
  </si>
  <si>
    <t>LAVADORA DE ALTA PRESSAO (LAVA-JATO) PARA AGUA FRIA, PRESSAO DE OPERACAO ENTRE 1400 E 1900 LIB/POL2, VAZAO MAXIMA ENTRE 400 E 700 L/H - CHI DIURNO. AF_04/2019</t>
  </si>
  <si>
    <t>LAMPADA LED 6 W BIVOLT BRANCA, FORMATO TRADICIONAL (BASE E27)</t>
  </si>
  <si>
    <t>COMPOSIÇÕES AUXILIARES</t>
  </si>
  <si>
    <t>0329</t>
  </si>
  <si>
    <t>LAMPADA VAPOR DE SODIO OVOIDE 150 W (BASE E40)</t>
  </si>
  <si>
    <t>ROLO COMPACTADOR VIBRATÓRIO PÉ DE CARNEIRO PARA SOLOS, POTÊNCIA 80 HP, PESO OPERACIONAL SEM/COM LASTRO 7,4 / 8,8 T, LARGURA DE TRABALHO 1,68 M - MANUTENÇÃO. AF_02/2016</t>
  </si>
  <si>
    <t>LAMPADA VAPOR DE SODIO OVOIDE 250 W (BASE E40)</t>
  </si>
  <si>
    <t>LAMPADA VAPOR DE SODIO OVOIDE 400 W (BASE E40)</t>
  </si>
  <si>
    <t>ESCAVADEIRA HIDRÁULICA SOBRE ESTEIRAS, CAÇAMBA 0,80 M3, PESO OPERACIONAL 17 T, POTENCIA BRUTA 111 HP - DEPRECIAÇÃO. AF_06/2014</t>
  </si>
  <si>
    <t>LAMPADA VAPOR MERCURIO 125 W (BASE E27)</t>
  </si>
  <si>
    <t>LAMPADA VAPOR MERCURIO 250 W (BASE E40)</t>
  </si>
  <si>
    <t>ESCAVADEIRA HIDRÁULICA SOBRE ESTEIRAS, CAÇAMBA 0,80 M3, PESO OPERACIONAL 17 T, POTENCIA BRUTA 111 HP - JUROS. AF_06/2014</t>
  </si>
  <si>
    <t>LAMPADA VAPOR MERCURIO 400 W (BASE E40)</t>
  </si>
  <si>
    <t>LAMPADA VAPOR METALICO OVOIDE 150 W, BASE E27/E40</t>
  </si>
  <si>
    <t>LAMPADA VAPOR METALICO TUBULAR 400 W (BASE E40)</t>
  </si>
  <si>
    <t>ESCAVADEIRA HIDRÁULICA SOBRE ESTEIRAS, CAÇAMBA 0,80 M3, PESO OPERACIONAL 17 T, POTENCIA BRUTA 111 HP - MANUTENÇÃO. AF_06/2014</t>
  </si>
  <si>
    <t>LAVADORA DE ALTA PRESSAO (LAVA-JATO) PARA AGUA FRIA, PRESSAO DE OPERACAO ENTRE 1400 E 1900 LIB/POL2, VAZAO MAXIMA ENTRE  400 E 700 L/H</t>
  </si>
  <si>
    <t>LAVATORIO DE CANTO LOUCA BRANCA SUSPENSO *40 X 30* CM</t>
  </si>
  <si>
    <t>ESCAVADEIRA HIDRÁULICA SOBRE ESTEIRAS, CAÇAMBA 0,80 M3, PESO OPERACIONAL 17 T, POTENCIA BRUTA 111 HP - MATERIAIS NA OPERAÇÃO. AF_06/2014</t>
  </si>
  <si>
    <t>LAVATORIO LOUCA BRANCA COM COLUNA *44 X 35,5* CM</t>
  </si>
  <si>
    <t>LAVATORIO LOUCA BRANCA COM COLUNA *54 X 44* CM</t>
  </si>
  <si>
    <t>GRADE DE DISCO CONTROLE REMOTO REBOCÁVEL, COM 24 DISCOS 24 X 6 MM COM PNEUS PARA TRANSPORTE - MANUTENÇÃO. AF_06/2014</t>
  </si>
  <si>
    <t>LAVATORIO LOUCA BRANCA SUSPENSO *40 X 30* CM</t>
  </si>
  <si>
    <t>LAVATORIO LOUCA COR COM COLUNA *54 X 44* CM</t>
  </si>
  <si>
    <t>LAVATORIO LOUCA COR SUSPENSO *40 X 30* CM</t>
  </si>
  <si>
    <t>RETROESCAVADEIRA SOBRE RODAS COM CARREGADEIRA, TRAÇÃO 4X4, POTÊNCIA LÍQ. 88 HP, CAÇAMBA CARREG. CAP. MÍN. 1 M3, CAÇAMBA RETRO CAP. 0,26 M3, PESO OPERACIONAL MÍN. 6.674 KG, PROFUNDIDADE ESCAVAÇÃO MÁX. 4,37 M - MANUTENÇÃO. AF_06/2014</t>
  </si>
  <si>
    <t>LAVATORIO/CUBA DE EMBUTIR OVAL LOUCA BRANCA SEM LADRAO *50 X 35* CM</t>
  </si>
  <si>
    <t>LAVATORIO/CUBA DE EMBUTIR OVAL LOUCA COR SEM LADRAO *50 X 35* CM</t>
  </si>
  <si>
    <t>LAVATORIO/CUBA DE SOBREPOR OVAL PEQUENA LOUCA BRANCA SEM LADRAO *31 X 44*</t>
  </si>
  <si>
    <t>RETROESCAVADEIRA SOBRE RODAS COM CARREGADEIRA, TRAÇÃO 4X2, POTÊNCIA LÍQ. 79 HP, CAÇAMBA CARREG. CAP. MÍN. 1 M3, CAÇAMBA RETRO CAP. 0,20 M3, PESO OPERACIONAL MÍN. 6.570 KG, PROFUNDIDADE ESCAVAÇÃO MÁX. 4,37 M - MANUTENÇÃO. AF_06/2014</t>
  </si>
  <si>
    <t>LAVATORIO/CUBA DE SOBREPOR RETANGULAR LOUCA BRANCA COM LADRAO *52 X 45* CM</t>
  </si>
  <si>
    <t>LAVATORIO/CUBA DE SOBREPOR RETANGULAR LOUCA COR COM LADRAO *52 X 45* CM</t>
  </si>
  <si>
    <t>RETROESCAVADEIRA SOBRE RODAS COM CARREGADEIRA, TRAÇÃO 4X2, POTÊNCIA LÍQ. 79 HP, CAÇAMBA CARREG. CAP. MÍN. 1 M3, CAÇAMBA RETRO CAP. 0,20 M3, PESO OPERACIONAL MÍN. 6.570 KG, PROFUNDIDADE ESCAVAÇÃO MÁX. 4,37 M - MATERIAIS NA OPERAÇÃO. AF_06/2014</t>
  </si>
  <si>
    <t>LEITURISTA OU CADASTRISTA DE REDES DE AGUA E ESGOTO</t>
  </si>
  <si>
    <t>LEITURISTA OU CADASTRISTA DE REDES DE AGUA E ESGOTO (MENSALISTA)</t>
  </si>
  <si>
    <t>ROLO COMPACTADOR VIBRATÓRIO DE UM CILINDRO AÇO LISO, POTÊNCIA 80 HP, PESO OPERACIONAL MÁXIMO 8,1 T, IMPACTO DINÂMICO 16,15 / 9,5 T, LARGURA DE TRABALHO 1,68 M - MANUTENÇÃO. AF_06/2014</t>
  </si>
  <si>
    <t>LETRA ACO INOX (AISI 304), CHAPA NUM. 22, RECORTADO, H= 20 CM (SEM RELEVO)</t>
  </si>
  <si>
    <t>MOTOBOMBA CENTRÍFUGA, MOTOR A GASOLINA, POTÊNCIA 5,42 HP, BOCAIS 1 1/2" X 1", DIÂMETRO ROTOR 143 MM HM/Q = 6 MCA / 16,8 M3/H A 38 MCA / 6,6 M3/H - MANUTENÇÃO. AF_06/2014</t>
  </si>
  <si>
    <t>LIMPADORA A SUCCAO, TANQUE 12000 L, BASCULAMENTO HIDRAULICO, BOMBA 12 M3/MIN 95% VACUO (INCLUI MONTAGEM, NAO INCLUI CAMINHAO)</t>
  </si>
  <si>
    <t>LIMPADORA DE SUCCAO TANQUE 7000 L, BOMBA 12 M3/MIN 95% VACUO (INCLUI MONTAGEM, NAO INCLUI CAMINHAO)</t>
  </si>
  <si>
    <t>MOTOBOMBA CENTRÍFUGA, MOTOR A GASOLINA, POTÊNCIA 5,42 HP, BOCAIS 1 1/2" X 1", DIÂMETRO ROTOR 143 MM HM/Q = 6 MCA / 16,8 M3/H A 38 MCA / 6,6 M3/H - MATERIAIS NA OPERAÇÃO. AF_06/2014</t>
  </si>
  <si>
    <t>LIMPADORA DE SUCCAO, TANQUE 11000 L, BOMBA 340 M3/MIN (INCLUI MONTAGEM, NAO INCLUI CAMINHAO)</t>
  </si>
  <si>
    <t>LIMPADORA DE SUCCAO, TANQUE 5500 L, BOMBA 60M3/MIN, VACUO 500 MBAR (INCLUI MONTAGEM, NAO INCLUI CAMINHAO)</t>
  </si>
  <si>
    <t>CAMINHÃO BASCULANTE 6 M3, PESO BRUTO TOTAL 16.000 KG, CARGA ÚTIL MÁXIMA 13.071 KG, DISTÂNCIA ENTRE EIXOS 4,80 M, POTÊNCIA 230 CV INCLUSIVE CAÇAMBA METÁLICA - MANUTENÇÃO. AF_06/2014</t>
  </si>
  <si>
    <t>LINHA DE PEDREIRO LISA 100 M</t>
  </si>
  <si>
    <t>LIQUIDO PARA BRILHO PAREDES INTERNAS</t>
  </si>
  <si>
    <t>LIXA D'AGUA EM FOLHA, GRAO 100</t>
  </si>
  <si>
    <t>USINA DE CONCRETO FIXA, CAPACIDADE NOMINAL DE 90 A 120 M3/H, SEM SILO - MATERIAIS NA OPERAÇÃO. AF_07/2016</t>
  </si>
  <si>
    <t>LIXA EM FOLHA PARA FERRO, NUMERO 150</t>
  </si>
  <si>
    <t>LIXA EM FOLHA PARA PAREDE OU MADEIRA, NUMERO 120 (COR VERMELHA)</t>
  </si>
  <si>
    <t>LIXADEIRA ELETRICA ANGULAR PARA CONCRETO, POTENCIA 1.400 W, PRATO DIAMANTADO DE 5''</t>
  </si>
  <si>
    <t>CAMINHÃO TOCO, PBT 16.000 KG, CARGA ÚTIL MÁX. 10.685 KG, DIST. ENTRE EIXOS 4,8 M, POTÊNCIA 189 CV, INCLUSIVE CARROCERIA FIXA ABERTA DE MADEIRA P/ TRANSPORTE GERAL DE CARGA SECA, DIMEN. APROX. 2,5 X 7,00 X 0,50 M - MANUTENÇÃO. AF_06/2014</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</si>
  <si>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</si>
  <si>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</si>
  <si>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</si>
  <si>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</si>
  <si>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USINA MISTURADORA DE SOLOS, CAPACIDADE DE 200 A 500 TON/H, POTENCIA 75KW - MANUTENÇÃO. AF_07/2016</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</si>
  <si>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</si>
  <si>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</si>
  <si>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</si>
  <si>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VIBROACABADORA DE ASFALTO SOBRE ESTEIRAS, LARGURA DE PAVIMENTAÇÃO 1,90 M A 5,30 M, POTÊNCIA 105 HP CAPACIDADE 450 T/H - MANUTENÇÃO. AF_11/2014</t>
  </si>
  <si>
    <t>LOCACAO DE APRUMADOR METALICO DE PILAR, COM ALTURA E ANGULO REGULAVEIS, EXTENSAO DE *1,50* A *2,80* M</t>
  </si>
  <si>
    <t>LOCACAO DE BARRA DE ANCORAGEM DE 0,80 A 1,20 M DE EXTENSAO, COM ROSCA DE 5/8", INCLUINDO PORCA E FLANGE</t>
  </si>
  <si>
    <t>VIBROACABADORA DE ASFALTO SOBRE ESTEIRAS, LARGURA DE PAVIMENTAÇÃO 1,90 M A 5,30 M, POTÊNCIA 105 HP CAPACIDADE 450 T/H - MATERIAIS NA OPERAÇÃO. AF_11/2014</t>
  </si>
  <si>
    <t>LOCACAO DE BOMBA MANUAL PARA TESTE HIDROSTATICO ATE 30 BAR</t>
  </si>
  <si>
    <t>LOCACAO DE BOMBA MANUAL PARA TESTE HIDROSTATICO ATE 60 BAR</t>
  </si>
  <si>
    <t>TRATOR DE PNEUS, POTÊNCIA 85 CV, TRAÇÃO 4X4, PESO COM LASTRO DE 4.675 KG - MANUTENÇÃO. AF_06/2014</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</si>
  <si>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</si>
  <si>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</si>
  <si>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</si>
  <si>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TRATOR DE PNEUS, POTÊNCIA 85 CV, TRAÇÃO 4X4, PESO COM LASTRO DE 4.675 KG - MATERIAIS NA OPERAÇÃO. AF_06/2014</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</si>
  <si>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</si>
  <si>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</si>
  <si>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TRATOR DE ESTEIRAS, POTÊNCIA 170 HP, PESO OPERACIONAL 19 T, CAÇAMBA 5,2 M3 - MATERIAIS NA OPERAÇÃO. AF_06/2014</t>
  </si>
  <si>
    <t>LOCACAO DE CONTAINER 2,30  X  6,00 M, ALT. 2,50 M, COM 1 SANITARIO, PARA ESCRITORIO, COMPLETO, SEM DIVISORIAS INTERNAS</t>
  </si>
  <si>
    <t>LOCACAO DE CONTAINER 2,30  X  6,00 M, ALT. 2,50 M, PARA ESCRITORIO, SEM DIVISORIAS INTERNAS E SEM SANITARIO</t>
  </si>
  <si>
    <t>TRATOR DE ESTEIRAS, POTÊNCIA 150 HP, PESO OPERACIONAL 16,7 T, COM RODA MOTRIZ ELEVADA E LÂMINA 3,18 M3 - MATERIAIS NA OPERAÇÃO. AF_06/2014</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</si>
  <si>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</si>
  <si>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</si>
  <si>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</si>
  <si>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TRATOR DE ESTEIRAS, POTÊNCIA 347 HP, PESO OPERACIONAL 38,5 T, COM LÂMINA 8,70 M3 - MATERIAIS NA OPERAÇÃO. AF_06/2014</t>
  </si>
  <si>
    <t>LOCACAO DE CRUZETA PARA ESCORA METALICA</t>
  </si>
  <si>
    <t>LOCACAO DE ELEVADOR DE CARGA A CABO, CABINE SEMI FECHADA *2,0* X *1,5* X *2,0* M, CAPACIDADE DE CARGA 1000 KG, TORRE  *2,38* X *2,21* X 15 M, GUINCHO DE EMBREAGEM, FREIO DE SEGURANCA, LIMITADOR DE VELOCIDADE E CANCELA</t>
  </si>
  <si>
    <t>TRATOR DE ESTEIRAS, POTÊNCIA 100 HP, PESO OPERACIONAL 9,4 T, COM LÂMINA 2,19 M3 - MANUTENÇÃO. AF_06/2014</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</si>
  <si>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</si>
  <si>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</si>
  <si>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ROLO COMPACTADOR VIBRATÓRIO REBOCÁVEL, CILINDRO DE AÇO LISO, POTÊNCIA DE TRAÇÃO DE 65 CV, PESO 4,7 T, IMPACTO DINÂMICO 18,3 T, LARGURA DE TRABALHO 1,67 M - MANUTENÇÃO. AF_02/2016</t>
  </si>
  <si>
    <t>LOCACAO DE FORMA PLASTICA PARA LAJE NERVURADA, DIMENSOES *60* X *60* X *16* CM</t>
  </si>
  <si>
    <t>LOCACAO DE GRUPO GERADOR *80 A 125* KVA, MOTOR DIESEL, REBOCAVEL, ACIONAMENTO MANUAL</t>
  </si>
  <si>
    <t>LOCACAO DE GRUPO GERADOR ACIMA DE * 125 ATE 180* KVA, MOTOR DIESEL, REBOCAVEL, ACIONAMENTO MANUAL</t>
  </si>
  <si>
    <t>ROLO COMPACTADOR VIBRATÓRIO TANDEM AÇO LISO, POTÊNCIA 58 HP, PESO SEM/COM LASTRO 6,5 / 9,4 T, LARGURA DE TRABALHO 1,2 M - MANUTENÇÃO. AF_06/2014</t>
  </si>
  <si>
    <t>LOCACAO DE GRUPO GERADOR ACIMA DE * 20 A 80* KVA, MOTOR DIESEL, REBOCAVEL, ACIONAMENTO MANUAL</t>
  </si>
  <si>
    <t>LOCACAO DE GRUPO GERADOR DE *260* KVA, DIESEL REBOCAVEL, ACIONAMENTO MANUAL</t>
  </si>
  <si>
    <t>ROLO COMPACTADOR VIBRATÓRIO TANDEM AÇO LISO, POTÊNCIA 58 HP, PESO SEM/COM LASTRO 6,5 / 9,4 T, LARGURA DE TRABALHO 1,2 M - MATERIAIS NA OPERAÇÃO. AF_06/2014</t>
  </si>
  <si>
    <t>LOCACAO DE GRUPO GERADOR DE *400* KVA, DIESEL REBOCAVEL, ACIONAMENTO MANUAL</t>
  </si>
  <si>
    <t>LOCACAO DE GRUPO GERADOR DE *550* KVA, DIESEL REBOCAVEL, ACIONAMENTO MANUAL</t>
  </si>
  <si>
    <t>RETROESCAVADEIRA SOBRE RODAS COM CARREGADEIRA, TRAÇÃO 4X4, POTÊNCIA LÍQ. 72 HP, CAÇAMBA CARREG. CAP. MÍN. 0,79 M3, CAÇAMBA RETRO CAP. 0,18 M3, PESO OPERACIONAL MÍN. 7.140 KG, PROFUNDIDADE ESCAVAÇÃO MÁX. 4,50 M - MANUTENÇÃO. AF_06/2014</t>
  </si>
  <si>
    <t>LOCACAO DE NIVEL OPTICO, COM PRECISAO DE 0,7 MM, AUMENTO DE 32X</t>
  </si>
  <si>
    <t>LOCACAO DE PERFURATRIZ PNEUMATICA DE PESO MEDIO, * 18 * KG, PARA ROCHA</t>
  </si>
  <si>
    <t>RETROESCAVADEIRA SOBRE RODAS COM CARREGADEIRA, TRAÇÃO 4X4, POTÊNCIA LÍQ. 72 HP, CAÇAMBA CARREG. CAP. MÍN. 0,79 M3, CAÇAMBA RETRO CAP. 0,18 M3, PESO OPERACIONAL MÍN. 7.140 KG, PROFUNDIDADE ESCAVAÇÃO MÁX. 4,50 M - MATERIAIS NA OPERAÇÃO. AF_06/2014</t>
  </si>
  <si>
    <t>LOCACAO DE PERFURATRIZ PNEUMATICA DE PESO MEDIO, * 24 * KG, PARA ROCHA</t>
  </si>
  <si>
    <t>LOCACAO DE TALHA ELETRICA 3 T, VELOCIDADE  2,1 M / MIN, POTENCIA 1,3 KW</t>
  </si>
  <si>
    <t>ROLO COMPACTADOR VIBRATÓRIO PÉ DE CARNEIRO, OPERADO POR CONTROLE REMOTO, POTÊNCIA 12,5 KW, PESO OPERACIONAL 1,675 T, LARGURA DE TRABALHO 0,85 M - DEPRECIAÇÃO. AF_02/2016</t>
  </si>
  <si>
    <t>LOCACAO DE TALHA MANUAL DE CORRENTE, CAPACIDADE DE 2 T COM ELEVACAO DE 3 M</t>
  </si>
  <si>
    <t>LOCACAO DE TEODOLITO ELETRONICO, PRECISAO ANGULAR DE 5 A 7 SEGUNDOS, INCLUINDO TRIPE</t>
  </si>
  <si>
    <t>ROLO COMPACTADOR VIBRATÓRIO PÉ DE CARNEIRO, OPERADO POR CONTROLE REMOTO, POTÊNCIA 12,5 KW, PESO OPERACIONAL 1,675 T, LARGURA DE TRABALHO 0,85 M - MANUTENÇÃO. AF_02/2016</t>
  </si>
  <si>
    <t>LOCACAO DE TORRE METALICA COMPLETA PARA UMA CARGA DE 8 TF (80 KN)  E PE DIREITO DE 6 M, INCLUINDO MODULOS , DIAGONAIS, SAPATAS E FORCADOS</t>
  </si>
  <si>
    <t>USINA DE LAMA ASFÁLTICA, PROD 30 A 50 T/H, SILO DE AGREGADO 7 M3, RESERVATÓRIOS PARA EMULSÃO E ÁGUA DE 2,3 M3 CADA, MISTURADOR TIPO PUG MILL A SER MONTADO SOBRE CAMINHÃO - MANUTENÇÃO. AF_10/2014</t>
  </si>
  <si>
    <t>LOCACAO DE VIGA SANDUICHE METALICA VAZADA PARA TRAVAMENTO DE PILARES, ALTURA DE *8* CM, LARGURA DE *6* CM E EXTENSAO DE 2 M</t>
  </si>
  <si>
    <t>USINA DE LAMA ASFÁLTICA, PROD 30 A 50 T/H, SILO DE AGREGADO 7 M3, RESERVATÓRIOS PARA EMULSÃO E ÁGUA DE 2,3 M3 CADA, MISTURADOR TIPO PUG MILL A SER MONTADO SOBRE CAMINHÃO - MATERIAIS NA OPERAÇÃO. AF_10/2014</t>
  </si>
  <si>
    <t>LONA PLASTICA PRETA, E= 150 MICRA</t>
  </si>
  <si>
    <t>LONA PLASTICA PRETA, E= 200 MICRA (COLETADO CAIXA)</t>
  </si>
  <si>
    <t>CAMINHÃO PIPA 6.000 L, PESO BRUTO TOTAL 13.000 KG, DISTÂNCIA ENTRE EIXOS 4,80 M, POTÊNCIA 189 CV INCLUSIVE TANQUE DE AÇO PARA TRANSPORTE DE ÁGUA, CAPACIDADE 6 M3 - MATERIAIS NA OPERAÇÃO. AF_06/2014</t>
  </si>
  <si>
    <t>LONA PLASTICA, PRETA, LARGURA  8 M, E= 150 MICRA</t>
  </si>
  <si>
    <t>CAMINHÃO TOCO, PESO BRUTO TOTAL 14.300 KG, CARGA ÚTIL MÁXIMA 9590 KG, DISTÂNCIA ENTRE EIXOS 4,76 M, POTÊNCIA 185 CV (NÃO INCLUI CARROCERIA) - MANUTENÇÃO. AF_06/2014</t>
  </si>
  <si>
    <t>LUMINARIA ABERTA P/ ILUMINACAO PUBLICA, TIPO X-57 PETERCO OU EQUIV</t>
  </si>
  <si>
    <t>LUMINARIA ARANDELA TIPO MEIA-LUA COM VIDRO FOSCO *30 X 15* CM, PARA 1 LAMPADA, BASE E27, POTENCIA MAXIMA 40/60 W (NAO INCLUI LAMPADA)</t>
  </si>
  <si>
    <t>CAMINHÃO TOCO, PESO BRUTO TOTAL 16.000 KG, CARGA ÚTIL MÁXIMA DE 10.685 KG, DISTÂNCIA ENTRE EIXOS 4,80 M, POTÊNCIA 189 CV EXCLUSIVE CARROCERIA - MANUTENÇÃO. AF_06/2014</t>
  </si>
  <si>
    <t>LUMINARIA DE EMBUTIR EM CHAPA DE ACO PARA 2 LAMPADAS FLUORESCENTES DE 14 W COM REFLETOR E ALETAS EM ALUMINIO, COMPLETA (INCLUI REATOR E LAMPADAS)</t>
  </si>
  <si>
    <t>CAMINHÃO PIPA 10.000 L TRUCADO, PESO BRUTO TOTAL 23.000 KG, CARGA ÚTIL MÁXIMA 15.935 KG, DISTÂNCIA ENTRE EIXOS 4,8 M, POTÊNCIA 230 CV, INCLUSIVE TANQUE DE AÇO PARA TRANSPORTE DE ÁGUA - MANUTENÇÃO. AF_06/2014</t>
  </si>
  <si>
    <t>LUMINARIA DE EMBUTIR EM CHAPA DE ACO PARA 4 LAMPADAS FLUORESCENTES DE 14 W *60 X 60 CM* ALETADA (NAO INCLUI REATOR E LAMPADAS)</t>
  </si>
  <si>
    <t>LUMINARIA DE EMERGENCIA 30 LEDS, POTENCIA 2 W, BATERIA DE LITIO, AUTONOMIA DE 6 HORAS</t>
  </si>
  <si>
    <t>ESPARGIDOR DE ASFALTO PRESSURIZADO COM TANQUE DE 2500 L, REBOCÁVEL COM MOTOR A GASOLINA POTÊNCIA 3,4 HP - MANUTENÇÃO. AF_07/2014</t>
  </si>
  <si>
    <t>LUMINARIA DE LED PARA ILUMINACAO PUBLICA, DE 98 W  ATE 137 W, INVOLUCRO EM ALUMINIO OU ACO INOX (COLETADO CAIXA)</t>
  </si>
  <si>
    <t>ESPARGIDOR DE ASFALTO PRESSURIZADO COM TANQUE DE 2500 L, REBOCÁVEL COM MOTOR A GASOLINA POTÊNCIA 3,4 HP - MATERIAIS NA OPERAÇÃO. AF_07/2014</t>
  </si>
  <si>
    <t>LUMINARIA DE SOBREPOR EM CHAPA DE ACO COM ALETAS PLASTICAS, PARA 1 LAMPADA, BASE E27, POTENCIA MAXIMA 40/60 W (NAO INCLUI LAMPADA)</t>
  </si>
  <si>
    <t>LUMINARIA DE SOBREPOR EM CHAPA DE ACO COM ALETAS PLASTICAS, PARA 2 LAMPADAS, BASE E27, POTENCIA MAXIMA 40/60 W (NAO INCLUI LAMPADAS)</t>
  </si>
  <si>
    <t>MOTONIVELADORA POTÊNCIA BÁSICA LÍQUIDA (PRIMEIRA MARCHA) 125 HP, PESO BRUTO 13032 KG, LARGURA DA LÂMINA DE 3,7 M - MANUTENÇÃO. AF_06/2014</t>
  </si>
  <si>
    <t>LUMINARIA DE SOBREPOR EM CHAPA DE ACO PARA 1 LAMPADA FLUORESCENTE DE *18* W, ALETADA, COMPLETA (LAMPADA E REATOR INCLUSOS)</t>
  </si>
  <si>
    <t>PÁ CARREGADEIRA SOBRE RODAS, POTÊNCIA 197 HP, CAPACIDADE DA CAÇAMBA 2,5 A 3,5 M3, PESO OPERACIONAL 18338 KG - MATERIAIS NA OPERAÇÃO. AF_06/2014</t>
  </si>
  <si>
    <t>LUMINARIA DE SOBREPOR EM CHAPA DE ACO PARA 1 LAMPADA FLUORESCENTE DE *18* W, PERFIL COMERCIAL (NAO INCLUI REATOR E LAMPADA)</t>
  </si>
  <si>
    <t>LUMINARIA DE SOBREPOR EM CHAPA DE ACO PARA 1 LAMPADA FLUORESCENTE DE *36* W, ALETADA, COMPLETA (LAMPADA E REATOR INCLUSOS)</t>
  </si>
  <si>
    <t>COMPRESSOR DE AR REBOCÁVEL, VAZÃO 189 PCM, PRESSÃO EFETIVA DE TRABALHO 102 PSI, MOTOR DIESEL, POTÊNCIA 63 CV - MANUTENÇÃO. AF_06/2015</t>
  </si>
  <si>
    <t>LUMINARIA DE SOBREPOR EM CHAPA DE ACO PARA 1 LAMPADA FLUORESCENTE DE *36* W, PERFIL COMERCIAL (NAO INCLUI REATOR E LAMPADA)</t>
  </si>
  <si>
    <t>BOMBA SUBMERSÍVEL ELÉTRICA TRIFÁSICA, POTÊNCIA 2,96 HP, Ø ROTOR 144 MM SEMI-ABERTO, BOCAL DE SAÍDA Ø 2, HM/Q = 2 MCA / 38,8 M3/H A 28 MCA / 5 M3/H - MANUTENÇÃO. AF_06/2014</t>
  </si>
  <si>
    <t>LUMINARIA DE SOBREPOR EM CHAPA DE ACO PARA 2 LAMPADAS FLUORESCENTES DE *18* W, ALETADA, COMPLETA (LAMPADAS E REATOR INCLUSOS)</t>
  </si>
  <si>
    <t>TANQUE DE ASFALTO ESTACIONÁRIO COM SERPENTINA, CAPACIDADE 30.000 L - DEPRECIAÇÃO. AF_06/2014</t>
  </si>
  <si>
    <t>LUMINARIA DE SOBREPOR EM CHAPA DE ACO PARA 2 LAMPADAS FLUORESCENTES DE *18* W, PERFIL COMERCIAL (NAO INCLUI REATOR E LAMPADAS)</t>
  </si>
  <si>
    <t>LUMINARIA DE SOBREPOR EM CHAPA DE ACO PARA 2 LAMPADAS FLUORESCENTES DE *36* W, ALETADA, COMPLETA (LAMPADAS E REATOR INCLUSOS)</t>
  </si>
  <si>
    <t>TANQUE DE ASFALTO ESTACIONÁRIO COM SERPENTINA, CAPACIDADE 30.000 L - JUROS. AF_06/2014</t>
  </si>
  <si>
    <t>LUMINARIA DE SOBREPOR EM CHAPA DE ACO PARA 2 LAMPADAS FLUORESCENTES DE *36* W, PERFIL COMERCIAL (NAO INCLUI REATOR E LAMPADAS)</t>
  </si>
  <si>
    <t>TANQUE DE ASFALTO ESTACIONÁRIO COM SERPENTINA, CAPACIDADE 30.000 L - MANUTENÇÃO. AF_06/2014</t>
  </si>
  <si>
    <t>LUMINARIA DE TETO PLAFON/PLAFONIER EM PLASTICO COM BASE E27, POTENCIA MAXIMA 60 W (NAO INCLUI LAMPADA)</t>
  </si>
  <si>
    <t>LUMINARIA DUPLA P/SINALIZACAO, TIPO WETZEL AS-2/110 OU EQUIV</t>
  </si>
  <si>
    <t>TANQUE DE ASFALTO ESTACIONÁRIO COM SERPENTINA, CAPACIDADE 30.000 L - MATERIAIS NA OPERAÇÃO. AF_06/2014</t>
  </si>
  <si>
    <t>LUMINARIA ESMALTADA COR ALUMINIO PETERCO Y.25/1</t>
  </si>
  <si>
    <t>ROLO COMPACTADOR DE PNEUS ESTÁTICO, PRESSÃO VARIÁVEL, POTÊNCIA 111 HP, PESO SEM/COM LASTRO 9,5 / 26 T, LARGURA DE TRABALHO 1,90 M - DEPRECIAÇÃO. AF_07/2014</t>
  </si>
  <si>
    <t>LUMINARIA HERMETICA IP-65 PARA 2 DUAS LAMPADAS DE 14/16/18/20 W (NAO INCLUI REATOR E LAMPADAS)</t>
  </si>
  <si>
    <t>ROLO COMPACTADOR DE PNEUS ESTÁTICO, PRESSÃO VARIÁVEL, POTÊNCIA 111 HP, PESO SEM/COM LASTRO 9,5 / 26 T, LARGURA DE TRABALHO 1,90 M - JUROS. AF_07/2014</t>
  </si>
  <si>
    <t>LUMINARIA HERMETICA IP-65 PARA 2 DUAS LAMPADAS DE 28/32/36/40 W (NAO INCLUI REATOR E LAMPADAS)</t>
  </si>
  <si>
    <t>LUMINARIA LED PLAFON REDONDO DE SOBREPOR BIVOLT 12/13 W,  D = *17* CM</t>
  </si>
  <si>
    <t>ROLO COMPACTADOR DE PNEUS ESTÁTICO, PRESSÃO VARIÁVEL, POTÊNCIA 111 HP, PESO SEM/COM LASTRO 9,5 / 26 T, LARGURA DE TRABALHO 1,90 M - MANUTENÇÃO. AF_07/2014</t>
  </si>
  <si>
    <t>LUMINARIA LED REFLETOR RETANGULAR BIVOLT, LUZ BRANCA, 10 W</t>
  </si>
  <si>
    <t>MOTOBOMBA TRASH (PARA ÁGUA SUJA) AUTO ESCORVANTE, MOTOR GASOLINA DE 6,41 HP, DIÂMETROS DE SUCÇÃO X RECALQUE: 3" X 3", HM/Q = 10 MCA / 60 M3/H A 23 MCA / 0 M3/H - DEPRECIAÇÃO. AF_10/2014</t>
  </si>
  <si>
    <t>LUMINARIA LED REFLETOR RETANGULAR BIVOLT, LUZ BRANCA, 30 W</t>
  </si>
  <si>
    <t>LUMINARIA LED REFLETOR RETANGULAR BIVOLT, LUZ BRANCA, 50 W</t>
  </si>
  <si>
    <t>MOTOBOMBA TRASH (PARA ÁGUA SUJA) AUTO ESCORVANTE, MOTOR GASOLINA DE 6,41 HP, DIÂMETROS DE SUCÇÃO X RECALQUE: 3" X 3", HM/Q = 10 MCA / 60 M3/H A 23 MCA / 0 M3/H - JUROS. AF_10/2014</t>
  </si>
  <si>
    <t>LUMINARIA PLAFON REDONDO COM VIDRO FOSCO DIAMETRO *25* CM, PARA 1 LAMPADA, BASE E27, POTENCIA MAXIMA 40/60 W (NAO INCLUI LAMPADA)</t>
  </si>
  <si>
    <t>LUMINARIA PLAFON REDONDO COM VIDRO FOSCO DIAMETRO *30* CM, PARA 2 LAMPADAS, BASE E27, POTENCIA MAXIMA 40/60 W (NAO INCLUI LAMPADAS)</t>
  </si>
  <si>
    <t>MOTOBOMBA TRASH (PARA ÁGUA SUJA) AUTO ESCORVANTE, MOTOR GASOLINA DE 6,41 HP, DIÂMETROS DE SUCÇÃO X RECALQUE: 3" X 3", HM/Q = 10 MCA / 60 M3/H A 23 MCA / 0 M3/H - MANUTENÇÃO. AF_10/2014</t>
  </si>
  <si>
    <t>LUMINARIA PROVA DE TEMPO PETERCO Y.31/1</t>
  </si>
  <si>
    <t>MOTOBOMBA TRASH (PARA ÁGUA SUJA) AUTO ESCORVANTE, MOTOR GASOLINA DE 6,41 HP, DIÂMETROS DE SUCÇÃO X RECALQUE: 3" X 3", HM/Q = 10 MCA / 60 M3/H A 23 MCA / 0 M3/H - MATERIAIS NA OPERAÇÃO. AF_10/2014</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</si>
  <si>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</si>
  <si>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ROLO COMPACTADOR PE DE CARNEIRO VIBRATORIO, POTENCIA 125 HP, PESO OPERACIONAL SEM/COM LASTRO 11,95 / 13,30 T, IMPACTO DINAMICO 38,5 / 22,5 T, LARGURA DE TRABALHO 2,15 M - DEPRECIAÇÃO. AF_06/2014</t>
  </si>
  <si>
    <t>LUMINARIA SPOT DE SOBREPOR EM ALUMINIO COM ALETA PLASTICA PARA 1 LAMPADA, BASE E27, POTENCIA MAXIMA 40/60 W (NAO INCLUI LAMPADA)</t>
  </si>
  <si>
    <t>ROLO COMPACTADOR PE DE CARNEIRO VIBRATORIO, POTENCIA 125 HP, PESO OPERACIONAL SEM/COM LASTRO 11,95 / 13,30 T, IMPACTO DINAMICO 38,5 / 22,5 T, LARGURA DE TRABALHO 2,15 M - JUROS. AF_06/2014</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</si>
  <si>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</si>
  <si>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</si>
  <si>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ROLO COMPACTADOR PE DE CARNEIRO VIBRATORIO, POTENCIA 125 HP, PESO OPERACIONAL SEM/COM LASTRO 11,95 / 13,30 T, IMPACTO DINAMICO 38,5 / 22,5 T, LARGURA DE TRABALHO 2,15 M - MANUTENÇÃO. AF_06/2014</t>
  </si>
  <si>
    <t>LUVA CPVC, SOLDAVEL, 15 MM, PARA AGUA QUENTE PREDIAL</t>
  </si>
  <si>
    <t>ROLO COMPACTADOR PE DE CARNEIRO VIBRATORIO, POTENCIA 125 HP, PESO OPERACIONAL SEM/COM LASTRO 11,95 / 13,30 T, IMPACTO DINAMICO 38,5 / 22,5 T, LARGURA DE TRABALHO 2,15 M - MATERIAIS NA OPERAÇÃO. AF_06/2014</t>
  </si>
  <si>
    <t>LUVA CPVC, SOLDAVEL, 22 MM, PARA AGUA QUENTE PREDIAL</t>
  </si>
  <si>
    <t>LUVA CPVC, SOLDAVEL, 28 MM, PARA AGUA QUENTE PREDIAL</t>
  </si>
  <si>
    <t>CAMINHÃO BASCULANTE 6 M3 TOCO, PESO BRUTO TOTAL 16.000 KG, CARGA ÚTIL MÁXIMA 11.130 KG, DISTÂNCIA ENTRE EIXOS 5,36 M, POTÊNCIA 185 CV, INCLUSIVE CAÇAMBA METÁLICA - DEPRECIAÇÃO. AF_06/2014</t>
  </si>
  <si>
    <t>LUVA CPVC, SOLDAVEL, 35 MM, PARA AGUA QUENTE PREDIAL</t>
  </si>
  <si>
    <t>CAMINHÃO BASCULANTE 6 M3 TOCO, PESO BRUTO TOTAL 16.000 KG, CARGA ÚTIL MÁXIMA 11.130 KG, DISTÂNCIA ENTRE EIXOS 5,36 M, POTÊNCIA 185 CV, INCLUSIVE CAÇAMBA METÁLICA - JUROS. AF_06/2014</t>
  </si>
  <si>
    <t>LUVA CPVC, SOLDAVEL, 42 MM, PARA AGUA QUENTE PREDIAL</t>
  </si>
  <si>
    <t>CAMINHÃO BASCULANTE 6 M3 TOCO, PESO BRUTO TOTAL 16.000 KG, CARGA ÚTIL MÁXIMA 11.130 KG, DISTÂNCIA ENTRE EIXOS 5,36 M, POTÊNCIA 185 CV, INCLUSIVE CAÇAMBA METÁLICA - MANUTENÇÃO. AF_06/2014</t>
  </si>
  <si>
    <t>LUVA CPVC, SOLDAVEL, 54 MM, PARA AGUA QUENTE PREDIAL</t>
  </si>
  <si>
    <t>LUVA CPVC, SOLDAVEL, 73 MM, PARA AGUA QUENTE PREDIAL</t>
  </si>
  <si>
    <t>CAMINHÃO BASCULANTE 6 M3 TOCO, PESO BRUTO TOTAL 16.000 KG, CARGA ÚTIL MÁXIMA 11.130 KG, DISTÂNCIA ENTRE EIXOS 5,36 M, POTÊNCIA 185 CV, INCLUSIVE CAÇAMBA METÁLICA - MATERIAIS NA OPERAÇÃO. AF_06/2014</t>
  </si>
  <si>
    <t>LUVA CPVC, SOLDAVEL, 89 MM, PARA AGUA QUENTE PREDIAL</t>
  </si>
  <si>
    <t>TRATOR DE PNEUS, POTÊNCIA 122 CV, TRAÇÃO 4X4, PESO COM LASTRO DE 4.510 KG - DEPRECIAÇÃO. AF_06/2014</t>
  </si>
  <si>
    <t>LUVA DE BORRACHA ISOLANTE PARA ALTA TENSAO, RESISTENTE A OZONIO, TENSAO DE ENSAIO 2,5 KV (PAR)</t>
  </si>
  <si>
    <t>TRATOR DE PNEUS, POTÊNCIA 122 CV, TRAÇÃO 4X4, PESO COM LASTRO DE 4.510 KG - JUROS. AF_06/2014</t>
  </si>
  <si>
    <t>LUVA DE COBRE (REF 600) SEM ANEL DE SOLDA, BOLSA X BOLSA, 104 MM</t>
  </si>
  <si>
    <t>LUVA DE COBRE (REF 600) SEM ANEL DE SOLDA, BOLSA X BOLSA, 15 MM</t>
  </si>
  <si>
    <t>TRATOR DE PNEUS, POTÊNCIA 122 CV, TRAÇÃO 4X4, PESO COM LASTRO DE 4.510 KG - MANUTENÇÃO. AF_06/2014</t>
  </si>
  <si>
    <t>LUVA DE COBRE (REF 600) SEM ANEL DE SOLDA, BOLSA X BOLSA, 22 MM</t>
  </si>
  <si>
    <t>TRATOR DE PNEUS, POTÊNCIA 122 CV, TRAÇÃO 4X4, PESO COM LASTRO DE 4.510 KG - MATERIAIS NA OPERAÇÃO. AF_06/2014</t>
  </si>
  <si>
    <t>LUVA DE COBRE (REF 600) SEM ANEL DE SOLDA, BOLSA X BOLSA, 28 MM</t>
  </si>
  <si>
    <t>RETROESCAVADEIRA SOBRE RODAS COM CARREGADEIRA, TRAÇÃO 4X4, POTÊNCIA LÍQ. 88 HP, CAÇAMBA CARREG. CAP. MÍN. 1 M3, CAÇAMBA RETRO CAP. 0,26 M3, PESO OPERACIONAL MÍN. 6.674 KG, PROFUNDIDADE ESCAVAÇÃO MÁX. 4,37 M - MATERIAIS NA OPERAÇÃO. AF_06/2014</t>
  </si>
  <si>
    <t>LUVA DE COBRE (REF 600) SEM ANEL DE SOLDA, BOLSA X BOLSA, 35 MM</t>
  </si>
  <si>
    <t>ROLO COMPACTADOR VIBRATÓRIO DE UM CILINDRO AÇO LISO, POTÊNCIA 80 HP, PESO OPERACIONAL MÁXIMO 8,1 T, IMPACTO DINÂMICO 16,15 / 9,5 T, LARGURA DE TRABALHO 1,68 M - MATERIAIS NA OPERAÇÃO. AF_06/2014</t>
  </si>
  <si>
    <t>LUVA DE COBRE (REF 600) SEM ANEL DE SOLDA, BOLSA X BOLSA, 42 MM</t>
  </si>
  <si>
    <t>CAMINHÃO BASCULANTE 6 M3, PESO BRUTO TOTAL 16.000 KG, CARGA ÚTIL MÁXIMA 13.071 KG, DISTÂNCIA ENTRE EIXOS 4,80 M, POTÊNCIA 230 CV INCLUSIVE CAÇAMBA METÁLICA - MATERIAIS NA OPERAÇÃO. AF_06/2014</t>
  </si>
  <si>
    <t>LUVA DE COBRE (REF 600) SEM ANEL DE SOLDA, BOLSA X BOLSA, 54 MM</t>
  </si>
  <si>
    <t>LUVA DE COBRE (REF 600) SEM ANEL DE SOLDA, BOLSA X BOLSA, 66 MM</t>
  </si>
  <si>
    <t>USINA DE CONCRETO FIXA, CAPACIDADE NOMINAL DE 90 A 120 M3/H, SEM SILO - MANUTENÇÃO. AF_07/2016</t>
  </si>
  <si>
    <t>LUVA DE COBRE (REF 600) SEM ANEL DE SOLDA, BOLSA X BOLSA, 79 MM</t>
  </si>
  <si>
    <t>CAMINHÃO TOCO, PBT 16.000 KG, CARGA ÚTIL MÁX. 10.685 KG, DIST. ENTRE EIXOS 4,8 M, POTÊNCIA 189 CV, INCLUSIVE CARROCERIA FIXA ABERTA DE MADEIRA P/ TRANSPORTE GERAL DE CARGA SECA, DIMEN. APROX. 2,5 X 7,00 X 0,50 M - MATERIAIS NA OPERAÇÃO. AF_06/2014</t>
  </si>
  <si>
    <t>LUVA DE CORRER DEFOFO, PVC, JE, DN 100 MM</t>
  </si>
  <si>
    <t>VASSOURA MECÂNICA REBOCÁVEL COM ESCOVA CILÍNDRICA, LARGURA ÚTIL DE VARRIMENTO DE 2,44 M - MANUTENÇÃO. AF_06/2014</t>
  </si>
  <si>
    <t>LUVA DE CORRER DEFOFO, PVC, JE, DN 150 MM</t>
  </si>
  <si>
    <t>LUVA DE CORRER DEFOFO, PVC, JE, DN 200 MM</t>
  </si>
  <si>
    <t>TRATOR DE ESTEIRAS, POTÊNCIA 170 HP, PESO OPERACIONAL 19 T, CAÇAMBA 5,2 M3 - MANUTENÇÃO. AF_06/2014</t>
  </si>
  <si>
    <t>LUVA DE CORRER DEFOFO, PVC, JE, DN 250 MM</t>
  </si>
  <si>
    <t>TRATOR DE ESTEIRAS, POTÊNCIA 150 HP, PESO OPERACIONAL 16,7 T, COM RODA MOTRIZ ELEVADA E LÂMINA 3,18 M3 - MANUTENÇÃO. AF_06/2014</t>
  </si>
  <si>
    <t>LUVA DE CORRER DEFOFO, PVC, JE, DN 300 MM</t>
  </si>
  <si>
    <t>LUVA DE CORRER PARA TUBO ROSCAVEL, PVC, 1 1/2", PARA AGUA FRIA PREDIAL</t>
  </si>
  <si>
    <t>TRATOR DE ESTEIRAS, POTÊNCIA 347 HP, PESO OPERACIONAL 38,5 T, COM LÂMINA 8,70 M3 - MANUTENÇÃO. AF_06/2014</t>
  </si>
  <si>
    <t>LUVA DE CORRER PARA TUBO ROSCAVEL, PVC, 1/2", PARA AGUA FRIA PREDIAL</t>
  </si>
  <si>
    <t>LUVA DE CORRER PARA TUBO ROSCAVEL, PVC, 3/4", PARA AGUA FRIA PREDIAL</t>
  </si>
  <si>
    <t>TRATOR DE ESTEIRAS, POTÊNCIA 100 HP, PESO OPERACIONAL 9,4 T, COM LÂMINA 2,19 M3 - MATERIAIS NA OPERAÇÃO. AF_06/2014</t>
  </si>
  <si>
    <t>LUVA DE CORRER PARA TUBO SOLDAVEL, PVC, 20 MM, PARA AGUA FRIA PREDIAL</t>
  </si>
  <si>
    <t>LUVA DE CORRER PARA TUBO SOLDAVEL, PVC, 25 MM, PARA AGUA FRIA PREDIAL</t>
  </si>
  <si>
    <t>ROLO COMPACTADOR VIBRATÓRIO REBOCÁVEL, CILINDRO DE AÇO LISO, POTÊNCIA DE TRAÇÃO DE 65 CV, PESO 4,7 T, IMPACTO DINÂMICO 18,3 T, LARGURA DE TRABALHO 1,67 M - DEPRECIAÇÃO. AF_02/2016</t>
  </si>
  <si>
    <t>LUVA DE CORRER PARA TUBO SOLDAVEL, PVC, 32 MM, PARA AGUA FRIA PREDIAL</t>
  </si>
  <si>
    <t>CAMINHÃO TOCO, PESO BRUTO TOTAL 14.300 KG, CARGA ÚTIL MÁXIMA 9590 KG, DISTÂNCIA ENTRE EIXOS 4,76 M, POTÊNCIA 185 CV (NÃO INCLUI CARROCERIA) - MATERIAIS NA OPERAÇÃO. AF_06/2014</t>
  </si>
  <si>
    <t>LUVA DE CORRER PARA TUBO SOLDAVEL, PVC, 50 MM, PARA AGUA FRIA PREDIAL</t>
  </si>
  <si>
    <t>CAMINHÃO TOCO, PESO BRUTO TOTAL 16.000 KG, CARGA ÚTIL MÁXIMA DE 10.685 KG, DISTÂNCIA ENTRE EIXOS 4,80 M, POTÊNCIA 189 CV EXCLUSIVE CARROCERIA - MATERIAIS NA OPERAÇÃO. AF_06/2014</t>
  </si>
  <si>
    <t>LUVA DE CORRER PARA TUBO SOLDAVEL, PVC, 60 MM, PARA AGUA FRIA PREDIAL</t>
  </si>
  <si>
    <t>LUVA DE CORRER PVC, JE, DN 100 MM, PARA REDE COLETORA DE ESGOTO (NBR 10569)</t>
  </si>
  <si>
    <t>CAMINHÃO PIPA 10.000 L TRUCADO, PESO BRUTO TOTAL 23.000 KG, CARGA ÚTIL MÁXIMA 15.935 KG, DISTÂNCIA ENTRE EIXOS 4,8 M, POTÊNCIA 230 CV, INCLUSIVE TANQUE DE AÇO PARA TRANSPORTE DE ÁGUA - MATERIAIS NA OPERAÇÃO. AF_06/2014</t>
  </si>
  <si>
    <t>LUVA DE CORRER PVC, JE, DN 150 MM, PARA REDE COLETORA DE ESGOTO (NBR 10569)</t>
  </si>
  <si>
    <t>GRADE DE DISCO REBOCÁVEL COM 20 DISCOS 24" X 6 MM COM PNEUS PARA TRANSPORTE - DEPRECIAÇÃO. AF_06/2014</t>
  </si>
  <si>
    <t>LUVA DE CORRER PVC, JE, DN 200 MM, PARA REDE COLETORA DE ESGOTO (NBR 10569)</t>
  </si>
  <si>
    <t>GRADE DE DISCO REBOCÁVEL COM 20 DISCOS 24" X 6 MM COM PNEUS PARA TRANSPORTE - MANUTENÇÃO. AF_06/2014</t>
  </si>
  <si>
    <t>LUVA DE CORRER PVC, JE, DN 250 MM, PARA REDE COLETORA DE ESGOTO (NBR 10569)</t>
  </si>
  <si>
    <t>LUVA DE CORRER PVC, JE, DN 300 MM, PARA REDE COLETORA DE ESGOTO (NBR 10569)</t>
  </si>
  <si>
    <t>MOTONIVELADORA POTÊNCIA BÁSICA LÍQUIDA (PRIMEIRA MARCHA) 125 HP, PESO BRUTO 13032 KG, LARGURA DA LÂMINA DE 3,7 M - MATERIAIS NA OPERAÇÃO. AF_06/2014</t>
  </si>
  <si>
    <t>LUVA DE CORRER, CPVC, SOLDAVEL, 15 MM, PARA AGUA QUENTE PREDIAL</t>
  </si>
  <si>
    <t>LUVA DE CORRER, CPVC, SOLDAVEL, 22 MM, PARA AGUA QUENTE PREDIAL</t>
  </si>
  <si>
    <t>PÁ CARREGADEIRA SOBRE RODAS, POTÊNCIA LÍQUIDA 128 HP, CAPACIDADE DA CAÇAMBA 1,7 A 2,8 M3, PESO OPERACIONAL 11632 KG - MANUTENÇÃO. AF_06/2014</t>
  </si>
  <si>
    <t>LUVA DE CORRER, CPVC, SOLDAVEL, 28 MM, PARA AGUA QUENTE PREDIAL</t>
  </si>
  <si>
    <t>PÁ CARREGADEIRA SOBRE RODAS, POTÊNCIA LÍQUIDA 128 HP, CAPACIDADE DA CAÇAMBA 1,7 A 2,8 M3, PESO OPERACIONAL 11632 KG - MATERIAIS NA OPERAÇÃO. AF_06/2014</t>
  </si>
  <si>
    <t>LUVA DE CORRER, CPVC, SOLDAVEL, 35 MM, PARA AGUA QUENTE PREDIAL</t>
  </si>
  <si>
    <t>LUVA DE CORRER, CPVC, SOLDAVEL, 42 MM, PARA AGUA QUENTE PREDIAL</t>
  </si>
  <si>
    <t>PÁ CARREGADEIRA SOBRE RODAS, POTÊNCIA 197 HP, CAPACIDADE DA CAÇAMBA 2,5 A 3,5 M3, PESO OPERACIONAL 18338 KG - MANUTENÇÃO. AF_06/2014</t>
  </si>
  <si>
    <t>LUVA DE CORRER, PVC PBA, JE, DN 100 / DE 110 MM, PARA REDE AGUA (NBR 10351)</t>
  </si>
  <si>
    <t>MARTELETE OU ROMPEDOR PNEUMÁTICO MANUAL, 28 KG, COM SILENCIADOR - MANUTENÇÃO. AF_07/2016</t>
  </si>
  <si>
    <t>LUVA DE CORRER, PVC PBA, JE, DN 50 / DE 60 MM, PARA REDE AGUA (NBR 10351)</t>
  </si>
  <si>
    <t>COMPRESSOR DE AR REBOCÁVEL, VAZÃO 189 PCM, PRESSÃO EFETIVA DE TRABALHO 102 PSI, MOTOR DIESEL, POTÊNCIA 63 CV - MATERIAIS NA OPERAÇÃO. AF_06/2015</t>
  </si>
  <si>
    <t>LUVA DE CORRER, PVC PBA, JE, DN 75 / DE 85 MM, PARA REDE AGUA (NBR 10351)</t>
  </si>
  <si>
    <t>LUVA DE CORRER, PVC SERIE REFORCADA - R, 100 MM, PARA ESGOTO PREDIAL</t>
  </si>
  <si>
    <t>BOMBA SUBMERSÍVEL ELÉTRICA TRIFÁSICA, POTÊNCIA 2,96 HP, Ø ROTOR 144 MM SEMI-ABERTO, BOCAL DE SAÍDA Ø 2, HM/Q = 2 MCA / 38,8 M3/H A 28 MCA / 5 M3/H - MATERIAIS NA OPERAÇÃO. AF_06/2014</t>
  </si>
  <si>
    <t>LUVA DE CORRER, PVC SERIE REFORCADA - R, 150 MM, PARA ESGOTO PREDIAL</t>
  </si>
  <si>
    <t>CAMINHÃO PIPA 6.000 L, PESO BRUTO TOTAL 13.000 KG, DISTÂNCIA ENTRE EIXOS 4,80 M, POTÊNCIA 189 CV INCLUSIVE TANQUE DE AÇO PARA TRANSPORTE DE ÁGUA, CAPACIDADE 6 M3 - MANUTENÇÃO. AF_06/2014</t>
  </si>
  <si>
    <t>LUVA DE CORRER, PVC SERIE REFORCADA - R, 75 MM, PARA ESGOTO PREDIAL</t>
  </si>
  <si>
    <t>LUVA DE CORRER, PVC, DN 100 MM, PARA ESGOTO PREDIAL</t>
  </si>
  <si>
    <t>ROLO COMPACTADOR DE PNEUS ESTÁTICO, PRESSÃO VARIÁVEL, POTÊNCIA 111 HP, PESO SEM/COM LASTRO 9,5 / 26 T, LARGURA DE TRABALHO 1,90 M - MATERIAIS NA OPERAÇÃO. AF_07/2014</t>
  </si>
  <si>
    <t>LUVA DE CORRER, PVC, DN 50 MM, PARA ESGOTO PREDIAL</t>
  </si>
  <si>
    <t>GRUPO GERADOR ESTACIONÁRIO, MOTOR DIESEL POTÊNCIA 170 KVA - DEPRECIAÇÃO. AF_02/2016</t>
  </si>
  <si>
    <t>LUVA DE CORRER, PVC, DN 75 MM, PARA ESGOTO PREDIAL</t>
  </si>
  <si>
    <t>GRUPO GERADOR ESTACIONÁRIO, MOTOR DIESEL POTÊNCIA 170 KVA - MANUTENÇÃO. AF_02/2016</t>
  </si>
  <si>
    <t>LUVA DE FERRO GALVANIZADO, COM ROSCA BSP MACHO/FEMEA, DE 3/4"</t>
  </si>
  <si>
    <t>LUVA DE FERRO GALVANIZADO, COM ROSCA BSP, DE 1 1/2"</t>
  </si>
  <si>
    <t>ROLO COMPACTADOR VIBRATÓRIO PÉ DE CARNEIRO PARA SOLOS, POTÊNCIA 80 HP, PESO OPERACIONAL SEM/COM LASTRO 7,4 / 8,8 T, LARGURA DE TRABALHO 1,68 M - DEPRECIAÇÃO. AF_02/2016</t>
  </si>
  <si>
    <t>LUVA DE FERRO GALVANIZADO, COM ROSCA BSP, DE 1 1/4"</t>
  </si>
  <si>
    <t>LUVA DE FERRO GALVANIZADO, COM ROSCA BSP, DE 1/2"</t>
  </si>
  <si>
    <t>GRUPO GERADOR ESTACIONÁRIO, MOTOR DIESEL POTÊNCIA 170 KVA - MATERIAIS NA OPERAÇÃO. AF_02/2016</t>
  </si>
  <si>
    <t>LUVA DE FERRO GALVANIZADO, COM ROSCA BSP, DE 1"</t>
  </si>
  <si>
    <t>LUVA DE FERRO GALVANIZADO, COM ROSCA BSP, DE 2 1/2"</t>
  </si>
  <si>
    <t>ROLO COMPACTADOR VIBRATÓRIO PÉ DE CARNEIRO PARA SOLOS, POTÊNCIA 80 HP, PESO OPERACIONAL SEM/COM LASTRO 7,4 / 8,8 T, LARGURA DE TRABALHO 1,68 M - JUROS. AF_02/2016</t>
  </si>
  <si>
    <t>LUVA DE FERRO GALVANIZADO, COM ROSCA BSP, DE 2"</t>
  </si>
  <si>
    <t>ROLO COMPACTADOR VIBRATÓRIO PÉ DE CARNEIRO PARA SOLOS, POTÊNCIA 80 HP, PESO OPERACIONAL SEM/COM LASTRO 7,4 / 8,8 T, LARGURA DE TRABALHO 1,68 M - MATERIAIS NA OPERAÇÃO. AF_02/2016</t>
  </si>
  <si>
    <t>LUVA DE FERRO GALVANIZADO, COM ROSCA BSP, DE 3/4"</t>
  </si>
  <si>
    <t>LUVA DE FERRO GALVANIZADO, COM ROSCA BSP, DE 3"</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</si>
  <si>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</si>
  <si>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</si>
  <si>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LUVA DE FERRO GALVANIZADO, COM ROSCA BSP, DE 5"</t>
  </si>
  <si>
    <t>ESPARGIDOR DE ASFALTO PRESSURIZADO, TANQUE 6 M3 COM ISOLAÇÃO TÉRMICA, AQUECIDO COM 2 MAÇARICOS, COM BARRA ESPARGIDORA 3,60 M, MONTADO SOBRE CAMINHÃO  TOCO, PBT 14.300 KG, POTÊNCIA 185 CV - MANUTENÇÃO. AF_08/2015</t>
  </si>
  <si>
    <t>LUVA DE FERRO GALVANIZADO, COM ROSCA BSP, DE 6"</t>
  </si>
  <si>
    <t>GRUPO DE SOLDAGEM COM GERADOR A DIESEL 60 CV PARA SOLDA ELÉTRICA, SOBRE 04 RODAS, COM MOTOR 4 CILINDROS 600 A - DEPRECIAÇÃO. AF_02/2016</t>
  </si>
  <si>
    <t>LUVA DE PRESSAO, EM PVC, DE 20 MM, PARA ELETRODUTO FLEXIVEL</t>
  </si>
  <si>
    <t>LUVA DE PRESSAO, EM PVC, DE 25 MM, PARA ELETRODUTO FLEXIVEL</t>
  </si>
  <si>
    <t>GRUPO DE SOLDAGEM COM GERADOR A DIESEL 60 CV PARA SOLDA ELÉTRICA, SOBRE 04 RODAS, COM MOTOR 4 CILINDROS 600 A - MANUTENÇÃO. AF_02/2016</t>
  </si>
  <si>
    <t>LUVA DE PRESSAO, EM PVC, DE 32 MM, PARA ELETRODUTO FLEXIVEL</t>
  </si>
  <si>
    <t>GRUPO DE SOLDAGEM COM GERADOR A DIESEL 60 CV PARA SOLDA ELÉTRICA, SOBRE 04 RODAS, COM MOTOR 4 CILINDROS 600 A - MATERIAIS NA OPERAÇÃO. AF_02/2016</t>
  </si>
  <si>
    <t>LUVA DE REDUCAO DE FERRO GALVANIZADO, COM ROSCA BSP MACHO/FEMEA, DE 1 1/2" X 1"</t>
  </si>
  <si>
    <t>LUVA DE REDUCAO DE FERRO GALVANIZADO, COM ROSCA BSP MACHO/FEMEA, DE 1" X 1/2"</t>
  </si>
  <si>
    <t>GRUPO DE SOLDAGEM COM GERADOR A DIESEL 60 CV PARA SOLDA ELÉTRICA, SOBRE 04 RODAS, COM MOTOR 4 CILINDROS 600 A - JUROS. AF_02/2016</t>
  </si>
  <si>
    <t>LUVA DE REDUCAO DE FERRO GALVANIZADO, COM ROSCA BSP MACHO/FEMEA, DE 1" X 3/4"</t>
  </si>
  <si>
    <t>GRADE DE DISCO REBOCÁVEL COM 20 DISCOS 24" X 6 MM COM PNEUS PARA TRANSPORTE - JUROS. AF_06/2014</t>
  </si>
  <si>
    <t>LUVA DE REDUCAO DE FERRO GALVANIZADO, COM ROSCA BSP MACHO/FEMEA, DE 3/4" X 1/2"</t>
  </si>
  <si>
    <t>LUVA DE REDUCAO DE FERRO GALVANIZADO, COM ROSCA BSP, DE 1 1/2" X 1 1/4"</t>
  </si>
  <si>
    <t>BETONEIRA CAPACIDADE NOMINAL 400 L, CAPACIDADE DE MISTURA 310 L, MOTOR A DIESEL POTÊNCIA 5,0 HP, SEM CARREGADOR - DEPRECIAÇÃO. AF_06/2014</t>
  </si>
  <si>
    <t>LUVA DE REDUCAO DE FERRO GALVANIZADO, COM ROSCA BSP, DE 1 1/2" X 1/2"</t>
  </si>
  <si>
    <t>BETONEIRA CAPACIDADE NOMINAL 400 L, CAPACIDADE DE MISTURA 310 L, MOTOR A DIESEL POTÊNCIA 5,0 HP, SEM CARREGADOR - JUROS. AF_06/2014</t>
  </si>
  <si>
    <t>LUVA DE REDUCAO DE FERRO GALVANIZADO, COM ROSCA BSP, DE 1 1/2" X 1"</t>
  </si>
  <si>
    <t>LUVA DE REDUCAO DE FERRO GALVANIZADO, COM ROSCA BSP, DE 1 1/2" X 3/4"</t>
  </si>
  <si>
    <t>BETONEIRA CAPACIDADE NOMINAL 400 L, CAPACIDADE DE MISTURA 310 L, MOTOR A DIESEL POTÊNCIA 5,0 HP, SEM CARREGADOR - MANUTENÇÃO. AF_06/2014</t>
  </si>
  <si>
    <t>LUVA DE REDUCAO DE FERRO GALVANIZADO, COM ROSCA BSP, DE 1 1/4" X 1/2"</t>
  </si>
  <si>
    <t>BETONEIRA CAPACIDADE NOMINAL 400 L, CAPACIDADE DE MISTURA 310 L, MOTOR A DIESEL POTÊNCIA 5,0 HP, SEM CARREGADOR - MATERIAIS NA OPERAÇÃO. AF_06/2014</t>
  </si>
  <si>
    <t>LUVA DE REDUCAO DE FERRO GALVANIZADO, COM ROSCA BSP, DE 1 1/4" X 1"</t>
  </si>
  <si>
    <t>MISTURADOR DE ARGAMASSA, EIXO HORIZONTAL, CAPACIDADE DE MISTURA 300 KG, MOTOR ELÉTRICO POTÊNCIA 5 CV - DEPRECIAÇÃO. AF_06/2014</t>
  </si>
  <si>
    <t>LUVA DE REDUCAO DE FERRO GALVANIZADO, COM ROSCA BSP, DE 1 1/4" X 3/4"</t>
  </si>
  <si>
    <t>LUVA DE REDUCAO DE FERRO GALVANIZADO, COM ROSCA BSP, DE 1" X 1/2"</t>
  </si>
  <si>
    <t>MISTURADOR DE ARGAMASSA, EIXO HORIZONTAL, CAPACIDADE DE MISTURA 300 KG, MOTOR ELÉTRICO POTÊNCIA 5 CV - JUROS. AF_06/2014</t>
  </si>
  <si>
    <t>LUVA DE REDUCAO DE FERRO GALVANIZADO, COM ROSCA BSP, DE 1" X 3/4"</t>
  </si>
  <si>
    <t>MISTURADOR DE ARGAMASSA, EIXO HORIZONTAL, CAPACIDADE DE MISTURA 300 KG, MOTOR ELÉTRICO POTÊNCIA 5 CV - MANUTENÇÃO. AF_06/2014</t>
  </si>
  <si>
    <t>LUVA DE REDUCAO DE FERRO GALVANIZADO, COM ROSCA BSP, DE 2 1/2" X 1 1/2"</t>
  </si>
  <si>
    <t>LUVA DE REDUCAO DE FERRO GALVANIZADO, COM ROSCA BSP, DE 2 1/2" X 2"</t>
  </si>
  <si>
    <t>MISTURADOR DE ARGAMASSA, EIXO HORIZONTAL, CAPACIDADE DE MISTURA 300 KG, MOTOR ELÉTRICO POTÊNCIA 5 CV - MATERIAIS NA OPERAÇÃO. AF_06/2014</t>
  </si>
  <si>
    <t>LUVA DE REDUCAO DE FERRO GALVANIZADO, COM ROSCA BSP, DE 2" X 1 1/2"</t>
  </si>
  <si>
    <t>LUVA DE REDUCAO DE FERRO GALVANIZADO, COM ROSCA BSP, DE 2" X 1 1/4"</t>
  </si>
  <si>
    <t>MISTURADOR DE ARGAMASSA, EIXO HORIZONTAL, CAPACIDADE DE MISTURA 600 KG, MOTOR ELÉTRICO POTÊNCIA 7,5 CV - DEPRECIAÇÃO. AF_06/2014</t>
  </si>
  <si>
    <t>LUVA DE REDUCAO DE FERRO GALVANIZADO, COM ROSCA BSP, DE 2" X 1"</t>
  </si>
  <si>
    <t>MISTURADOR DE ARGAMASSA, EIXO HORIZONTAL, CAPACIDADE DE MISTURA 600 KG, MOTOR ELÉTRICO POTÊNCIA 7,5 CV - JUROS. AF_06/2014</t>
  </si>
  <si>
    <t>LUVA DE REDUCAO DE FERRO GALVANIZADO, COM ROSCA BSP, DE 3/4" X 1/2"</t>
  </si>
  <si>
    <t>LUVA DE REDUCAO DE FERRO GALVANIZADO, COM ROSCA BSP, DE 3" X 1 1/2"</t>
  </si>
  <si>
    <t>MISTURADOR DE ARGAMASSA, EIXO HORIZONTAL, CAPACIDADE DE MISTURA 600 KG, MOTOR ELÉTRICO POTÊNCIA 7,5 CV - MANUTENÇÃO. AF_06/2014</t>
  </si>
  <si>
    <t>LUVA DE REDUCAO DE FERRO GALVANIZADO, COM ROSCA BSP, DE 3" X 2 1/2"</t>
  </si>
  <si>
    <t>MISTURADOR DE ARGAMASSA, EIXO HORIZONTAL, CAPACIDADE DE MISTURA 600 KG, MOTOR ELÉTRICO POTÊNCIA 7,5 CV - MATERIAIS NA OPERAÇÃO. AF_06/2014</t>
  </si>
  <si>
    <t>LUVA DE REDUCAO DE FERRO GALVANIZADO, COM ROSCA BSP, DE 3" X 2"</t>
  </si>
  <si>
    <t>MISTURADOR DE ARGAMASSA, EIXO HORIZONTAL, CAPACIDADE DE MISTURA 160 KG, MOTOR ELÉTRICO POTÊNCIA 3 CV - DEPRECIAÇÃO. AF_06/2014</t>
  </si>
  <si>
    <t>LUVA DE REDUCAO DE FERRO GALVANIZADO, COM ROSCA BSP, DE 4" X 2 1/2"</t>
  </si>
  <si>
    <t>LUVA DE REDUCAO DE FERRO GALVANIZADO, COM ROSCA BSP, DE 4" X 2"</t>
  </si>
  <si>
    <t>MISTURADOR DE ARGAMASSA, EIXO HORIZONTAL, CAPACIDADE DE MISTURA 160 KG, MOTOR ELÉTRICO POTÊNCIA 3 CV - JUROS. AF_06/2014</t>
  </si>
  <si>
    <t>LUVA DE REDUCAO DE FERRO GALVANIZADO, COM ROSCA BSP, DE 4" X 3"</t>
  </si>
  <si>
    <t>MISTURADOR DE ARGAMASSA, EIXO HORIZONTAL, CAPACIDADE DE MISTURA 160 KG, MOTOR ELÉTRICO POTÊNCIA 3 CV - MANUTENÇÃO. AF_06/2014</t>
  </si>
  <si>
    <t>LUVA DE REDUCAO EM ACO CARBONO, COM ENCAIXE PARA SOLDA DN SW, PRESSAO 3.000 LBS,  3/4 " X 1/2"</t>
  </si>
  <si>
    <t>MISTURADOR DE ARGAMASSA, EIXO HORIZONTAL, CAPACIDADE DE MISTURA 160 KG, MOTOR ELÉTRICO POTÊNCIA 3 CV - MATERIAIS NA OPERAÇÃO. AF_06/2014</t>
  </si>
  <si>
    <t>LUVA DE REDUCAO EM ACO CARBONO, COM ENCAIXE PARA SOLDA DN SW, PRESSAO 3.000 LBS, DN 1 1/2" X 1 1/4"</t>
  </si>
  <si>
    <t>LUVA DE REDUCAO EM ACO CARBONO, COM ENCAIXE PARA SOLDA DN SW, PRESSAO 3.000 LBS, DN 1 1/4"  X 1"</t>
  </si>
  <si>
    <t>PROJETOR DE ARGAMASSA, CAPACIDADE DE PROJEÇÃO 1,5 M3/H, ALCANCE DE 30 ATÉ 60 M, MOTOR ELÉTRICO POTÊNCIA 7,5 HP - DEPRECIAÇÃO. AF_06/2014</t>
  </si>
  <si>
    <t>LUVA DE REDUCAO EM ACO CARBONO, COM ENCAIXE PARA SOLDA DN SW, PRESSAO 3.000 LBS, DN 1" X 3/4"</t>
  </si>
  <si>
    <t>PROJETOR DE ARGAMASSA, CAPACIDADE DE PROJEÇÃO 1,5 M3/H, ALCANCE DE 30 ATÉ 60 M, MOTOR ELÉTRICO POTÊNCIA 7,5 HP - JUROS. AF_06/2014</t>
  </si>
  <si>
    <t>LUVA DE REDUCAO EM ACO CARBONO, COM ENCAIXE PARA SOLDA DN SW, PRESSAO 3.000 LBS, DN 2 1/2" X 2"</t>
  </si>
  <si>
    <t>PROJETOR DE ARGAMASSA, CAPACIDADE DE PROJEÇÃO 1,5 M3/H, ALCANCE DE 30 ATÉ 60 M, MOTOR ELÉTRICO POTÊNCIA 7,5 HP - MANUTENÇÃO. AF_06/2014</t>
  </si>
  <si>
    <t>LUVA DE REDUCAO EM ACO CARBONO, COM ENCAIXE PARA SOLDA DN SW, PRESSAO 3.000 LBS, DN 2" X 1 1/2"</t>
  </si>
  <si>
    <t>LUVA DE REDUCAO EM ACO CARBONO, COM ENCAIXE PARA SOLDA DN SW, PRESSAO 3.000 LBS, DN 3" X 2 1/2"</t>
  </si>
  <si>
    <t>PROJETOR DE ARGAMASSA, CAPACIDADE DE PROJEÇÃO 1,5 M3/H, ALCANCE DE 30 ATÉ 60 M, MOTOR ELÉTRICO POTÊNCIA 7,5 HP - MATERIAIS NA OPERAÇÃO. AF_06/2014</t>
  </si>
  <si>
    <t>LUVA DE REDUCAO PARA TUBO PEX, METALICA, PARA CONEXAO COM ANEL DESLIZANTE, DN 20 X 16 MM</t>
  </si>
  <si>
    <t>PROJETOR DE ARGAMASSA, CAPACIDADE DE PROJEÇÃO 2 M3/H, ALCANCE ATÉ 50 M, MOTOR ELÉTRICO POTÊNCIA 7,5 HP - DEPRECIAÇÃO. AF_06/2014</t>
  </si>
  <si>
    <t>LUVA DE REDUCAO PARA TUBO PEX, METALICA, PARA CONEXAO COM ANEL DESLIZANTE, DN 25 X 16 MM</t>
  </si>
  <si>
    <t>PROJETOR DE ARGAMASSA, CAPACIDADE DE PROJEÇÃO 2 M3/H, ALCANCE ATÉ 50 M, MOTOR ELÉTRICO POTÊNCIA 7,5 HP - JUROS. AF_06/2014</t>
  </si>
  <si>
    <t>LUVA DE REDUCAO PARA TUBO PEX, METALICA, PARA CONEXAO COM ANEL DESLIZANTE, DN 25 X 20 MM</t>
  </si>
  <si>
    <t>PROJETOR DE ARGAMASSA, CAPACIDADE DE PROJEÇÃO 2 M3/H, ALCANCE ATÉ 50 M, MOTOR ELÉTRICO POTÊNCIA 7,5 HP - MANUTENÇÃO. AF_06/2014</t>
  </si>
  <si>
    <t>LUVA DE REDUCAO PARA TUBO PEX, METALICA, PARA CONEXAO COM ANEL DESLIZANTE, DN 32 X 25 MM</t>
  </si>
  <si>
    <t>PROJETOR DE ARGAMASSA, CAPACIDADE DE PROJEÇÃO 2 M3/H, ALCANCE ATÉ 50 M, MOTOR ELÉTRICO POTÊNCIA 7,5 HP - MATERIAIS NA OPERAÇÃO. AF_06/2014</t>
  </si>
  <si>
    <t>LUVA DE REDUCAO PARA TUBO PEX, PLASTICA, PARA CONEXAO COM CRIMPAGEM, DN 20 X 16 MM</t>
  </si>
  <si>
    <t>LUVA DE REDUCAO PARA TUBO PEX, PLASTICA, PARA CONEXAO COM CRIMPAGEM, DN 25 X 16 MM</t>
  </si>
  <si>
    <t>ESPARGIDOR DE ASFALTO PRESSURIZADO COM TANQUE DE 2500 L, REBOCÁVEL COM MOTOR A GASOLINA POTÊNCIA 3,4 HP - DEPRECIAÇÃO. AF_07/2014</t>
  </si>
  <si>
    <t>LUVA DE REDUCAO PARA TUBO PEX, PLASTICA, PARA CONEXAO COM CRIMPAGEM, DN 32 X 20 MM</t>
  </si>
  <si>
    <t>ESPARGIDOR DE ASFALTO PRESSURIZADO COM TANQUE DE 2500 L, REBOCÁVEL COM MOTOR A GASOLINA POTÊNCIA 3,4 HP - JUROS. AF_07/2014</t>
  </si>
  <si>
    <t>LUVA DE REDUCAO PARA TUBO PEX, PLASTICA, PARA CONEXAO COM CRIMPAGEM, DN 32 X 25 MM</t>
  </si>
  <si>
    <t>LUVA DE REDUCAO ROSCAVEL, PVC, 1" X 3/4", PARA AGUA FRIA PREDIAL</t>
  </si>
  <si>
    <t>BETONEIRA CAPACIDADE NOMINAL DE 400 L, CAPACIDADE DE MISTURA 280 L, MOTOR ELÉTRICO TRIFÁSICO POTÊNCIA DE 2 CV, SEM CARREGADOR - DEPRECIAÇÃO. AF_10/2014</t>
  </si>
  <si>
    <t>LUVA DE REDUCAO ROSCAVEL, PVC, 3/4" X 1/2", PARA AGUA FRIA PREDIAL</t>
  </si>
  <si>
    <t>BETONEIRA CAPACIDADE NOMINAL DE 400 L, CAPACIDADE DE MISTURA 280 L, MOTOR ELÉTRICO TRIFÁSICO POTÊNCIA DE 2 CV, SEM CARREGADOR - JUROS. AF_10/2014</t>
  </si>
  <si>
    <t>LUVA DE REDUCAO SOLDAVEL, PVC, 25 MM X 20 MM, PARA AGUA FRIA PREDIAL</t>
  </si>
  <si>
    <t>BETONEIRA CAPACIDADE NOMINAL DE 400 L, CAPACIDADE DE MISTURA 280 L, MOTOR ELÉTRICO TRIFÁSICO POTÊNCIA DE 2 CV, SEM CARREGADOR - MANUTENÇÃO. AF_10/2014</t>
  </si>
  <si>
    <t>LUVA DE REDUCAO SOLDAVEL, PVC, 32 MM X 25 MM, PARA AGUA FRIA PREDIAL</t>
  </si>
  <si>
    <t>LUVA DE REDUCAO SOLDAVEL, PVC, 40 MM X 32 MM, PARA AGUA FRIA PREDIAL</t>
  </si>
  <si>
    <t>BETONEIRA CAPACIDADE NOMINAL DE 400 L, CAPACIDADE DE MISTURA 280 L, MOTOR ELÉTRICO TRIFÁSICO POTÊNCIA DE 2 CV, SEM CARREGADOR - MATERIAIS NA OPERAÇÃO. AF_10/2014</t>
  </si>
  <si>
    <t>LUVA DE REDUCAO SOLDAVEL, PVC, 60 MM X 50 MM, PARA AGUA FRIA PREDIAL</t>
  </si>
  <si>
    <t>ESCAVADEIRA HIDRÁULICA SOBRE ESTEIRAS, CAÇAMBA 0,80 M3, PESO OPERACIONAL 17,8 T, POTÊNCIA LÍQUIDA 110 HP - DEPRECIAÇÃO. AF_10/2014</t>
  </si>
  <si>
    <t>LUVA DE REDUCAO, PVC, SOLDAVEL, 50 X 25 MM, PARA AGUA FRIA PREDIAL</t>
  </si>
  <si>
    <t>LUVA DE TRANSICAO DE CPVC X PVC, SOLDAVEL, 22 X 25 MM, PARA AGUA QUENTE</t>
  </si>
  <si>
    <t>ESCAVADEIRA HIDRÁULICA SOBRE ESTEIRAS, CAÇAMBA 0,80 M3, PESO OPERACIONAL 17,8 T, POTÊNCIA LÍQUIDA 110 HP - JUROS. AF_10/2014</t>
  </si>
  <si>
    <t>LUVA DE TRANSICAO, CPVC, SOLDAVEL, 42 MM X 1 1/2", PARA AGUA QUENTE</t>
  </si>
  <si>
    <t>ESCAVADEIRA HIDRÁULICA SOBRE ESTEIRAS, CAÇAMBA 0,80 M3, PESO OPERACIONAL 17,8 T, POTÊNCIA LÍQUIDA 110 HP - MANUTENÇÃO. AF_10/2014</t>
  </si>
  <si>
    <t>LUVA DE TRANSICAO, CPVC, SOLDAVEL, 54 MM X 2", PARA AGUA QUENTE PREDIAL</t>
  </si>
  <si>
    <t>LUVA DE TRANSICAO, CPVC, 15 MM X 1/2", PARA AGUA QUENTE PREDIAL</t>
  </si>
  <si>
    <t>ESCAVADEIRA HIDRÁULICA SOBRE ESTEIRAS, CAÇAMBA 0,80 M3, PESO OPERACIONAL 17,8 T, POTÊNCIA LÍQUIDA 110 HP - MATERIAIS NA OPERAÇÃO. AF_10/2014</t>
  </si>
  <si>
    <t>LUVA DE TRANSICAO, CPVC, 22 MM X 1/2", PARA AGUA QUENTE</t>
  </si>
  <si>
    <t>TRATOR DE ESTEIRAS, POTÊNCIA 125 HP, PESO OPERACIONAL 12,9 T, COM LÂMINA 2,7 M3 - DEPRECIAÇÃO. AF_10/2014</t>
  </si>
  <si>
    <t>LUVA DUPLA, PVC LEVE, DN 150 MM</t>
  </si>
  <si>
    <t>TRATOR DE ESTEIRAS, POTÊNCIA 125 HP, PESO OPERACIONAL 12,9 T, COM LÂMINA 2,7 M3 - JUROS. AF_10/2014</t>
  </si>
  <si>
    <t>LUVA EM ACO CARBONO, SOLDAVEL, PRESSAO 3.000 LBS, DN 1 1/2"</t>
  </si>
  <si>
    <t>TRATOR DE ESTEIRAS, POTÊNCIA 125 HP, PESO OPERACIONAL 12,9 T, COM LÂMINA 2,7 M3 - MANUTENÇÃO. AF_10/2014</t>
  </si>
  <si>
    <t>LUVA EM ACO CARBONO, SOLDAVEL, PRESSAO 3.000 LBS, DN 1 1/4"</t>
  </si>
  <si>
    <t>LUVA EM ACO CARBONO, SOLDAVEL, PRESSAO 3.000 LBS, DN 1/2"</t>
  </si>
  <si>
    <t>TRATOR DE ESTEIRAS, POTÊNCIA 125 HP, PESO OPERACIONAL 12,9 T, COM LÂMINA 2,7 M3 - MATERIAIS NA OPERAÇÃO. AF_10/2014</t>
  </si>
  <si>
    <t>LUVA EM ACO CARBONO, SOLDAVEL, PRESSAO 3.000 LBS, DN 1"</t>
  </si>
  <si>
    <t>USINA DE LAMA ASFÁLTICA, PROD 30 A 50 T/H, SILO DE AGREGADO 7 M3, RESERVATÓRIOS PARA EMULSÃO E ÁGUA DE 2,3 M3 CADA, MISTURADOR TIPO PUG MILL A SER MONTADO SOBRE CAMINHÃO - DEPRECIAÇÃO. AF_10/2014</t>
  </si>
  <si>
    <t>LUVA EM ACO CARBONO, SOLDAVEL, PRESSAO 3.000 LBS, DN 2 1/2"</t>
  </si>
  <si>
    <t>LUVA EM ACO CARBONO, SOLDAVEL, PRESSAO 3.000 LBS, DN 2"</t>
  </si>
  <si>
    <t>USINA DE LAMA ASFÁLTICA, PROD 30 A 50 T/H, SILO DE AGREGADO 7 M3, RESERVATÓRIOS PARA EMULSÃO E ÁGUA DE 2,3 M3 CADA, MISTURADOR TIPO PUG MILL A SER MONTADO SOBRE CAMINHÃO - JUROS. AF_10/2014</t>
  </si>
  <si>
    <t>LUVA EM ACO CARBONO, SOLDAVEL, PRESSAO 3.000 LBS, DN 3/4"</t>
  </si>
  <si>
    <t>MOTOBOMBA CENTRÍFUGA, MOTOR A GASOLINA, POTÊNCIA 5,42 HP, BOCAIS 1 1/2" X 1", DIÂMETRO ROTOR 143 MM HM/Q = 6 MCA / 16,8 M3/H A 38 MCA / 6,6 M3/H - DEPRECIAÇÃO. AF_06/2014</t>
  </si>
  <si>
    <t>LUVA EM ACO CARBONO, SOLDAVEL, PRESSAO 3.000 LBS, DN 3"</t>
  </si>
  <si>
    <t>MOTOBOMBA CENTRÍFUGA, MOTOR A GASOLINA, POTÊNCIA 5,42 HP, BOCAIS 1 1/2" X 1", DIÂMETRO ROTOR 143 MM HM/Q = 6 MCA / 16,8 M3/H A 38 MCA / 6,6 M3/H - JUROS. AF_06/2014</t>
  </si>
  <si>
    <t>LUVA EM PVC RIGIDO ROSCAVEL, DE 1 1/2", PARA ELETRODUTO</t>
  </si>
  <si>
    <t>LUVA EM PVC RIGIDO ROSCAVEL, DE 1 1/4", PARA ELETRODUTO</t>
  </si>
  <si>
    <t>GRADE DE DISCO CONTROLE REMOTO REBOCÁVEL, COM 24 DISCOS 24 X 6 MM COM PNEUS PARA TRANSPORTE - DEPRECIAÇÃO. AF_06/2014</t>
  </si>
  <si>
    <t>LUVA EM PVC RIGIDO ROSCAVEL, DE 1/2", PARA ELETRODUTO</t>
  </si>
  <si>
    <t>GRADE DE DISCO CONTROLE REMOTO REBOCÁVEL, COM 24 DISCOS 24 X 6 MM COM PNEUS PARA TRANSPORTE - JUROS. AF_06/2014</t>
  </si>
  <si>
    <t>LUVA EM PVC RIGIDO ROSCAVEL, DE 1", PARA ELETRODUTO</t>
  </si>
  <si>
    <t>LUVA EM PVC RIGIDO ROSCAVEL, DE 2 1/2", PARA ELETRODUTO</t>
  </si>
  <si>
    <t>RETROESCAVADEIRA SOBRE RODAS COM CARREGADEIRA, TRAÇÃO 4X4, POTÊNCIA LÍQ. 88 HP, CAÇAMBA CARREG. CAP. MÍN. 1 M3, CAÇAMBA RETRO CAP. 0,26 M3, PESO OPERACIONAL MÍN. 6.674 KG, PROFUNDIDADE ESCAVAÇÃO MÁX. 4,37 M - DEPRECIAÇÃO. AF_06/2014</t>
  </si>
  <si>
    <t>LUVA EM PVC RIGIDO ROSCAVEL, DE 2", PARA ELETRODUTO</t>
  </si>
  <si>
    <t>RETROESCAVADEIRA SOBRE RODAS COM CARREGADEIRA, TRAÇÃO 4X4, POTÊNCIA LÍQ. 88 HP, CAÇAMBA CARREG. CAP. MÍN. 1 M3, CAÇAMBA RETRO CAP. 0,26 M3, PESO OPERACIONAL MÍN. 6.674 KG, PROFUNDIDADE ESCAVAÇÃO MÁX. 4,37 M - JUROS. AF_06/2014</t>
  </si>
  <si>
    <t>LUVA EM PVC RIGIDO ROSCAVEL, DE 3/4", PARA ELETRODUTO</t>
  </si>
  <si>
    <t>LUVA EM PVC RIGIDO ROSCAVEL, DE 3", PARA ELETRODUTO</t>
  </si>
  <si>
    <t>RETROESCAVADEIRA SOBRE RODAS COM CARREGADEIRA, TRAÇÃO 4X2, POTÊNCIA LÍQ. 79 HP, CAÇAMBA CARREG. CAP. MÍN. 1 M3, CAÇAMBA RETRO CAP. 0,20 M3, PESO OPERACIONAL MÍN. 6.570 KG, PROFUNDIDADE ESCAVAÇÃO MÁX. 4,37 M - DEPRECIAÇÃO. AF_06/2014</t>
  </si>
  <si>
    <t>LUVA EM PVC RIGIDO ROSCAVEL, DE 4", PARA ELETRODUTO</t>
  </si>
  <si>
    <t>RETROESCAVADEIRA SOBRE RODAS COM CARREGADEIRA, TRAÇÃO 4X2, POTÊNCIA LÍQ. 79 HP, CAÇAMBA CARREG. CAP. MÍN. 1 M3, CAÇAMBA RETRO CAP. 0,20 M3, PESO OPERACIONAL MÍN. 6.570 KG, PROFUNDIDADE ESCAVAÇÃO MÁX. 4,37 M - JUROS. AF_06/2014</t>
  </si>
  <si>
    <t>LUVA PARA ELETRODUTO, EM ACO GALVANIZADO ELETROLITICO, DIAMETRO DE 100 MM (4")</t>
  </si>
  <si>
    <t>ESCAVADEIRA HIDRÁULICA SOBRE ESTEIRAS, CAÇAMBA 1,20 M3, PESO OPERACIONAL 21 T, POTÊNCIA BRUTA 155 HP - DEPRECIAÇÃO. AF_06/2014</t>
  </si>
  <si>
    <t>LUVA PARA ELETRODUTO, EM ACO GALVANIZADO ELETROLITICO, DIAMETRO DE 15 MM (1/2")</t>
  </si>
  <si>
    <t>LUVA PARA ELETRODUTO, EM ACO GALVANIZADO ELETROLITICO, DIAMETRO DE 20 MM (3/4")</t>
  </si>
  <si>
    <t>ESCAVADEIRA HIDRÁULICA SOBRE ESTEIRAS, CAÇAMBA 1,20 M3, PESO OPERACIONAL 21 T, POTÊNCIA BRUTA 155 HP - JUROS. AF_06/2014</t>
  </si>
  <si>
    <t>LUVA PARA ELETRODUTO, EM ACO GALVANIZADO ELETROLITICO, DIAMETRO DE 25 MM (1")</t>
  </si>
  <si>
    <t>LUVA PARA ELETRODUTO, EM ACO GALVANIZADO ELETROLITICO, DIAMETRO DE 32 MM (1 1/4")</t>
  </si>
  <si>
    <t>LUVA PARA ELETRODUTO, EM ACO GALVANIZADO ELETROLITICO, DIAMETRO DE 40 MM (1 1/2")</t>
  </si>
  <si>
    <t>ESCAVADEIRA HIDRÁULICA SOBRE ESTEIRAS, CAÇAMBA 1,20 M3, PESO OPERACIONAL 21 T, POTÊNCIA BRUTA 155 HP - MANUTENÇÃO. AF_06/2014</t>
  </si>
  <si>
    <t>LUVA PARA ELETRODUTO, EM ACO GALVANIZADO ELETROLITICO, DIAMETRO DE 50 MM (2")</t>
  </si>
  <si>
    <t>LUVA PARA ELETRODUTO, EM ACO GALVANIZADO ELETROLITICO, DIAMETRO DE 65 MM (2 1/2")</t>
  </si>
  <si>
    <t>ESCAVADEIRA HIDRÁULICA SOBRE ESTEIRAS, CAÇAMBA 1,20 M3, PESO OPERACIONAL 21 T, POTÊNCIA BRUTA 155 HP - MATERIAIS NA OPERAÇÃO. AF_06/2014</t>
  </si>
  <si>
    <t>LUVA PARA ELETRODUTO, EM ACO GALVANIZADO ELETROLITICO, DIAMETRO DE 80 MM (3")</t>
  </si>
  <si>
    <t>TRATOR DE ESTEIRAS, POTÊNCIA 150 HP, PESO OPERACIONAL 16,7 T, COM RODA MOTRIZ ELEVADA E LÂMINA 3,18 M3 - DEPRECIAÇÃO. AF_06/2014</t>
  </si>
  <si>
    <t>LUVA PARA TUBO PEX, METALICO, PARA CONEXAO COM ANEL DESLIZANTE, DN 16 MM</t>
  </si>
  <si>
    <t>TRATOR DE ESTEIRAS, POTÊNCIA 150 HP, PESO OPERACIONAL 16,7 T, COM RODA MOTRIZ ELEVADA E LÂMINA 3,18 M3 - JUROS. AF_06/2014</t>
  </si>
  <si>
    <t>LUVA PARA TUBO PEX, METALICO, PARA CONEXAO COM ANEL DESLIZANTE, DN 20 MM</t>
  </si>
  <si>
    <t>LUVA PARA TUBO PEX, METALICO, PARA CONEXAO COM ANEL DESLIZANTE, DN 25 MM</t>
  </si>
  <si>
    <t>RETROESCAVADEIRA SOBRE RODAS COM CARREGADEIRA, TRAÇÃO 4X4, POTÊNCIA LÍQ. 72 HP, CAÇAMBA CARREG. CAP. MÍN. 0,79 M3, CAÇAMBA RETRO CAP. 0,18 M3, PESO OPERACIONAL MÍN. 7.140 KG, PROFUNDIDADE ESCAVAÇÃO MÁX. 4,50 M - DEPRECIAÇÃO. AF_06/2014</t>
  </si>
  <si>
    <t>LUVA PARA TUBO PEX, METALICO, PARA CONEXAO COM ANEL DESLIZANTE, DN 32 MM</t>
  </si>
  <si>
    <t>RETROESCAVADEIRA SOBRE RODAS COM CARREGADEIRA, TRAÇÃO 4X4, POTÊNCIA LÍQ. 72 HP, CAÇAMBA CARREG. CAP. MÍN. 0,79 M3, CAÇAMBA RETRO CAP. 0,18 M3, PESO OPERACIONAL MÍN. 7.140 KG, PROFUNDIDADE ESCAVAÇÃO MÁX. 4,50 M - JUROS. AF_06/2014</t>
  </si>
  <si>
    <t>LUVA PARA TUBO PEX, PLASTICA, PARA CONEXAO COM CRIMPAGEM, DN 16 MM</t>
  </si>
  <si>
    <t>TRATOR DE ESTEIRAS, POTÊNCIA 347 HP, PESO OPERACIONAL 38,5 T, COM LÂMINA 8,70 M3 - DEPRECIAÇÃO. AF_06/2014</t>
  </si>
  <si>
    <t>LUVA PARA TUBO PEX, PLASTICA, PARA CONEXAO COM CRIMPAGEM, DN 20 MM</t>
  </si>
  <si>
    <t>LUVA PARA TUBO PEX, PLASTICA, PARA CONEXAO COM CRIMPAGEM, DN 25 MM</t>
  </si>
  <si>
    <t>TRATOR DE ESTEIRAS, POTÊNCIA 347 HP, PESO OPERACIONAL 38,5 T, COM LÂMINA 8,70 M3 - JUROS. AF_06/2014</t>
  </si>
  <si>
    <t>LUVA PARA TUBO PEX, PLASTICA, PARA CONEXAO COM CRIMPAGEM, DN 32 MM</t>
  </si>
  <si>
    <t>VASSOURA MECÂNICA REBOCÁVEL COM ESCOVA CILÍNDRICA, LARGURA ÚTIL DE VARRIMENTO DE 2,44 M - DEPRECIAÇÃO. AF_06/2014</t>
  </si>
  <si>
    <t>LUVA PASSANTE DE COBRE (REF 601) SEM ANEL DE SOLDA, BOLSA 15 MM</t>
  </si>
  <si>
    <t>LUVA PASSANTE DE COBRE (REF 601) SEM ANEL DE SOLDA, BOLSA 22 MM</t>
  </si>
  <si>
    <t>VASSOURA MECÂNICA REBOCÁVEL COM ESCOVA CILÍNDRICA, LARGURA ÚTIL DE VARRIMENTO DE 2,44 M - JUROS. AF_06/2014</t>
  </si>
  <si>
    <t>LUVA PASSANTE DE COBRE (REF 601) SEM ANEL DE SOLDA, BOLSA 28 MM</t>
  </si>
  <si>
    <t>TRATOR DE ESTEIRAS, POTÊNCIA 170 HP, PESO OPERACIONAL 19 T, CAÇAMBA 5,2 M3 - DEPRECIAÇÃO. AF_06/2014</t>
  </si>
  <si>
    <t>LUVA PASSANTE DE COBRE (REF 601) SEM ANEL DE SOLDA, BOLSA 35 MM</t>
  </si>
  <si>
    <t>TRATOR DE ESTEIRAS, POTÊNCIA 170 HP, PESO OPERACIONAL 19 T, CAÇAMBA 5,2 M3 - JUROS. AF_06/2014</t>
  </si>
  <si>
    <t>LUVA PASSANTE DE COBRE (REF 601) SEM ANEL DE SOLDA, BOLSA 42 MM</t>
  </si>
  <si>
    <t>LUVA PASSANTE DE COBRE (REF 601) SEM ANEL DE SOLDA, BOLSA 54 MM</t>
  </si>
  <si>
    <t>LUVA PASSANTE DE COBRE (REF 601) SEM ANEL DE SOLDA, BOLSA 66 MM</t>
  </si>
  <si>
    <t>BOMBA SUBMERSÍVEL ELÉTRICA TRIFÁSICA, POTÊNCIA 2,96 HP, Ø ROTOR 144 MM SEMI-ABERTO, BOCAL DE SAÍDA Ø 2, HM/Q = 2 MCA / 38,8 M3/H A 28 MCA / 5 M3/H - DEPRECIAÇÃO. AF_06/2014</t>
  </si>
  <si>
    <t>LUVA PPR, SOLDAVEL, DN 110 MM, PARA AGUA QUENTE PREDIAL</t>
  </si>
  <si>
    <t>LUVA PPR, SOLDAVEL, DN 20 MM, PARA AGUA QUENTE PREDIAL</t>
  </si>
  <si>
    <t>LUVA PPR, SOLDAVEL, DN 25 MM, PARA AGUA QUENTE PREDIAL</t>
  </si>
  <si>
    <t>BOMBA SUBMERSÍVEL ELÉTRICA TRIFÁSICA, POTÊNCIA 2,96 HP, Ø ROTOR 144 MM SEMI-ABERTO, BOCAL DE SAÍDA Ø 2, HM/Q = 2 MCA / 38,8 M3/H A 28 MCA / 5 M3/H - JUROS. AF_06/2014</t>
  </si>
  <si>
    <t>LUVA PPR, SOLDAVEL, DN 32 MM, PARA AGUA QUENTE PREDIAL</t>
  </si>
  <si>
    <t>LUVA PPR, SOLDAVEL, DN 40 MM, PARA AGUA QUENTE PREDIAL</t>
  </si>
  <si>
    <t>TANQUE DE ASFALTO ESTACIONÁRIO COM MAÇARICO, CAPACIDADE 20.000 L - DEPRECIAÇÃO. AF_06/2014</t>
  </si>
  <si>
    <t>LUVA PPR, SOLDAVEL, DN 50 MM, PARA AGUA QUENTE PREDIAL</t>
  </si>
  <si>
    <t>LUVA PPR, SOLDAVEL, DN 63 MM, PARA AGUA QUENTE PREDIAL</t>
  </si>
  <si>
    <t>TANQUE DE ASFALTO ESTACIONÁRIO COM MAÇARICO, CAPACIDADE 20.000 L - JUROS. AF_06/2014</t>
  </si>
  <si>
    <t>LUVA PPR, SOLDAVEL, DN 75 MM, PARA AGUA QUENTE PREDIAL</t>
  </si>
  <si>
    <t>LUVA PPR, SOLDAVEL, DN 90 MM, PARA AGUA QUENTE PREDIAL</t>
  </si>
  <si>
    <t>TANQUE DE ASFALTO ESTACIONÁRIO COM MAÇARICO, CAPACIDADE 20.000 L - MANUTENÇÃO. AF_06/2014</t>
  </si>
  <si>
    <t>LUVA PVC SOLDAVEL, 110 MM, PARA AGUA FRIA PREDIAL</t>
  </si>
  <si>
    <t>LUVA PVC SOLDAVEL, 20 MM, PARA AGUA FRIA PREDIAL</t>
  </si>
  <si>
    <t>TANQUE DE ASFALTO ESTACIONÁRIO COM MAÇARICO, CAPACIDADE 20.000 L - MATERIAIS NA OPERAÇÃO. AF_06/2014</t>
  </si>
  <si>
    <t>LUVA PVC SOLDAVEL, 25 MM, PARA AGUA FRIA PREDIAL</t>
  </si>
  <si>
    <t>TRATOR DE ESTEIRAS, POTÊNCIA 100 HP, PESO OPERACIONAL 9,4 T, COM LÂMINA 2,19 M3 - DEPRECIAÇÃO. AF_06/2014</t>
  </si>
  <si>
    <t>LUVA PVC SOLDAVEL, 32 MM, PARA AGUA FRIA PREDIAL</t>
  </si>
  <si>
    <t>TRATOR DE ESTEIRAS, POTÊNCIA 100 HP, PESO OPERACIONAL 9,4 T, COM LÂMINA 2,19 M3 - JUROS. AF_06/2014</t>
  </si>
  <si>
    <t>LUVA PVC SOLDAVEL, 40 MM, PARA AGUA FRIA PREDIAL</t>
  </si>
  <si>
    <t>TRATOR DE PNEUS, POTÊNCIA 85 CV, TRAÇÃO 4X4, PESO COM LASTRO DE 4.675 KG - DEPRECIAÇÃO. AF_06/2014</t>
  </si>
  <si>
    <t>LUVA PVC SOLDAVEL, 50 MM, PARA AGUA FRIA PREDIAL</t>
  </si>
  <si>
    <t>LUVA PVC SOLDAVEL, 60 MM, PARA AGUA FRIA PREDIAL</t>
  </si>
  <si>
    <t>TRATOR DE PNEUS, POTÊNCIA 85 CV, TRAÇÃO 4X4, PESO COM LASTRO DE 4.675 KG - JUROS. AF_06/2014</t>
  </si>
  <si>
    <t>LUVA PVC SOLDAVEL, 75 MM, PARA AGUA FRIA PREDIAL</t>
  </si>
  <si>
    <t>PÁ CARREGADEIRA SOBRE RODAS, POTÊNCIA LÍQUIDA 128 HP, CAPACIDADE DA CAÇAMBA 1,7 A 2,8 M3, PESO OPERACIONAL 11632 KG - DEPRECIAÇÃO. AF_06/2014</t>
  </si>
  <si>
    <t>LUVA PVC SOLDAVEL, 85 MM, PARA AGUA FRIA PREDIAL</t>
  </si>
  <si>
    <t>LUVA PVC, ROSCAVEL,  2 1/2",  AGUA FRIA PREDIAL</t>
  </si>
  <si>
    <t>PÁ CARREGADEIRA SOBRE RODAS, POTÊNCIA LÍQUIDA 128 HP, CAPACIDADE DA CAÇAMBA 1,7 A 2,8 M3, PESO OPERACIONAL 11632 KG - JUROS. AF_06/2014</t>
  </si>
  <si>
    <t>LUVA PVC, ROSCAVEL, 1 1/2",  AGUA FRIA PREDIAL</t>
  </si>
  <si>
    <t>PÁ CARREGADEIRA SOBRE RODAS, POTÊNCIA 197 HP, CAPACIDADE DA CAÇAMBA 2,5 A 3,5 M3, PESO OPERACIONAL 18338 KG - DEPRECIAÇÃO. AF_06/2014</t>
  </si>
  <si>
    <t>LUVA PVC, ROSCAVEL, 1 1/4", AGUA FRIA PREDIAL</t>
  </si>
  <si>
    <t>PÁ CARREGADEIRA SOBRE RODAS, POTÊNCIA 197 HP, CAPACIDADE DA CAÇAMBA 2,5 A 3,5 M3, PESO OPERACIONAL 18338 KG - JUROS. AF_06/2014</t>
  </si>
  <si>
    <t>LUVA PVC, ROSCAVEL, 2",  AGUA FRIA PREDIAL</t>
  </si>
  <si>
    <t>LUVA PVC, ROSCAVEL, 3", AGUA FRIA PREDIAL</t>
  </si>
  <si>
    <t>ROLO COMPACTADOR VIBRATÓRIO DE UM CILINDRO AÇO LISO, POTÊNCIA 80 HP, PESO OPERACIONAL MÁXIMO 8,1 T, IMPACTO DINÂMICO 16,15 / 9,5 T, LARGURA DE TRABALHO 1,68 M - DEPRECIAÇÃO. AF_06/2014</t>
  </si>
  <si>
    <t>LUVA RASPA DE COURO, CANO CURTO (PUNHO *7* CM)</t>
  </si>
  <si>
    <t>ROLO COMPACTADOR VIBRATÓRIO DE UM CILINDRO AÇO LISO, POTÊNCIA 80 HP, PESO OPERACIONAL MÁXIMO 8,1 T, IMPACTO DINÂMICO 16,15 / 9,5 T, LARGURA DE TRABALHO 1,68 M - JUROS. AF_06/2014</t>
  </si>
  <si>
    <t>LUVA ROSCAVEL, PVC, 1/2", AGUA FRIA PREDIAL</t>
  </si>
  <si>
    <t>LUVA ROSCAVEL, PVC, 1", AGUA FRIA PREDIAL</t>
  </si>
  <si>
    <t>BATE-ESTACAS POR GRAVIDADE, POTÊNCIA DE 160 HP, PESO DO MARTELO ATÉ 3 TONELADAS - DEPRECIAÇÃO. AF_11/2014</t>
  </si>
  <si>
    <t>LUVA ROSCAVEL, PVC, 3/4", AGUA FRIA PREDIAL</t>
  </si>
  <si>
    <t>BATE-ESTACAS POR GRAVIDADE, POTÊNCIA DE 160 HP, PESO DO MARTELO ATÉ 3 TONELADAS - JUROS. AF_11/2014</t>
  </si>
  <si>
    <t>LUVA SIMPLES, PVC PBA, JE, DN 100 / DE 110 MM, PARA REDE AGUA (NBR 10351)</t>
  </si>
  <si>
    <t>LUVA SIMPLES, PVC PBA, JE, DN 50 / DE 60 MM, PARA REDE AGUA (NBR 10351)</t>
  </si>
  <si>
    <t>BATE-ESTACAS POR GRAVIDADE, POTÊNCIA DE 160 HP, PESO DO MARTELO ATÉ 3 TONELADAS - MANUTENÇÃO. AF_11/2014</t>
  </si>
  <si>
    <t>LUVA SIMPLES, PVC PBA, JE, DN 75 / DE 85 MM, PARA REDE AGUA (NBR 10351)</t>
  </si>
  <si>
    <t>BATE-ESTACAS POR GRAVIDADE, POTÊNCIA DE 160 HP, PESO DO MARTELO ATÉ 3 TONELADAS - MATERIAIS NA OPERAÇÃO. AF_11/2014</t>
  </si>
  <si>
    <t>LUVA SIMPLES, PVC SERIE REFORCADA - R, 100 MM, PARA ESGOTO PREDIAL</t>
  </si>
  <si>
    <t>LUVA SIMPLES, PVC SERIE REFORCADA - R, 150 MM, PARA ESGOTO PREDIAL</t>
  </si>
  <si>
    <t>BETONEIRA CAPACIDADE NOMINAL DE 600 L, CAPACIDADE DE MISTURA 360 L, MOTOR ELÉTRICO TRIFÁSICO POTÊNCIA DE 4 CV, SEM CARREGADOR - DEPRECIAÇÃO. AF_11/2014</t>
  </si>
  <si>
    <t>LUVA SIMPLES, PVC SERIE REFORCADA - R, 40 MM, PARA ESGOTO PREDIAL</t>
  </si>
  <si>
    <t>BETONEIRA CAPACIDADE NOMINAL DE 600 L, CAPACIDADE DE MISTURA 360 L, MOTOR ELÉTRICO TRIFÁSICO POTÊNCIA DE 4 CV, SEM CARREGADOR - JUROS. AF_11/2014</t>
  </si>
  <si>
    <t>LUVA SIMPLES, PVC SERIE REFORCADA - R, 50 MM, PARA ESGOTO PREDIAL</t>
  </si>
  <si>
    <t>LUVA SIMPLES, PVC SERIE REFORCADA - R, 75 MM, PARA ESGOTO PREDIAL</t>
  </si>
  <si>
    <t>LUVA SIMPLES, PVC, SOLDAVEL, DN 100 MM, SERIE NORMAL, PARA ESGOTO PREDIAL</t>
  </si>
  <si>
    <t>BETONEIRA CAPACIDADE NOMINAL DE 600 L, CAPACIDADE DE MISTURA 360 L, MOTOR ELÉTRICO TRIFÁSICO POTÊNCIA DE 4 CV, SEM CARREGADOR - MANUTENÇÃO. AF_11/2014</t>
  </si>
  <si>
    <t>LUVA SIMPLES, PVC, SOLDAVEL, DN 150 MM, SERIE NORMAL, PARA ESGOTO PREDIAL</t>
  </si>
  <si>
    <t>LUVA SIMPLES, PVC, SOLDAVEL, DN 40 MM, SERIE NORMAL, PARA ESGOTO PREDIAL</t>
  </si>
  <si>
    <t>BETONEIRA CAPACIDADE NOMINAL DE 600 L, CAPACIDADE DE MISTURA 360 L, MOTOR ELÉTRICO TRIFÁSICO POTÊNCIA DE 4 CV, SEM CARREGADOR - MATERIAIS NA OPERAÇÃO. AF_11/2014</t>
  </si>
  <si>
    <t>LUVA SIMPLES, PVC, SOLDAVEL, DN 50 MM, SERIE NORMAL, PARA ESGOTO PREDIAL</t>
  </si>
  <si>
    <t>LUVA SIMPLES, PVC, SOLDAVEL, DN 75 MM, SERIE NORMAL, PARA ESGOTO PREDIAL</t>
  </si>
  <si>
    <t>MOTONIVELADORA POTÊNCIA BÁSICA LÍQUIDA (PRIMEIRA MARCHA) 125 HP, PESO BRUTO 13032 KG, LARGURA DA LÂMINA DE 3,7 M - DEPRECIAÇÃO. AF_06/2014</t>
  </si>
  <si>
    <t>LUVA SOLDAVEL COM BUCHA DE LATAO, PVC, 20 MM X 1/2"</t>
  </si>
  <si>
    <t>MOTONIVELADORA POTÊNCIA BÁSICA LÍQUIDA (PRIMEIRA MARCHA) 125 HP, PESO BRUTO 13032 KG, LARGURA DA LÂMINA DE 3,7 M - JUROS. AF_06/2014</t>
  </si>
  <si>
    <t>LUVA SOLDAVEL COM BUCHA DE LATAO, PVC, 25 MM X 1/2"</t>
  </si>
  <si>
    <t>FRESADORA DE ASFALTO A FRIO SOBRE RODAS, LARGURA FRESAGEM DE 1,0 M, POTÊNCIA 208 HP - DEPRECIAÇÃO. AF_11/2014</t>
  </si>
  <si>
    <t>LUVA SOLDAVEL COM BUCHA DE LATAO, PVC, 25 MM X 3/4"</t>
  </si>
  <si>
    <t>LUVA SOLDAVEL COM BUCHA DE LATAO, PVC, 32 MM X 1"</t>
  </si>
  <si>
    <t>FRESADORA DE ASFALTO A FRIO SOBRE RODAS, LARGURA FRESAGEM DE 1,0 M, POTÊNCIA 208 HP - JUROS. AF_11/2014</t>
  </si>
  <si>
    <t>LUVA SOLDAVEL COM ROSCA, PVC, 20 MM X 1/2", PARA AGUA FRIA PREDIAL</t>
  </si>
  <si>
    <t>FRESADORA DE ASFALTO A FRIO SOBRE RODAS, LARGURA FRESAGEM DE 1,0 M, POTÊNCIA 208 HP - MANUTENÇÃO. AF_11/2014</t>
  </si>
  <si>
    <t>LUVA SOLDAVEL COM ROSCA, PVC, 25 MM X 1/2", PARA AGUA FRIA PREDIAL</t>
  </si>
  <si>
    <t>FRESADORA DE ASFALTO A FRIO SOBRE RODAS, LARGURA FRESAGEM DE 1,0 M, POTÊNCIA 208 HP - MATERIAIS NA OPERAÇÃO. AF_11/2014</t>
  </si>
  <si>
    <t>LUVA SOLDAVEL COM ROSCA, PVC, 25 MM X 3/4", PARA AGUA FRIA PREDIAL</t>
  </si>
  <si>
    <t>LUVA SOLDAVEL COM ROSCA, PVC, 32 MM X 1", PARA AGUA FRIA PREDIAL</t>
  </si>
  <si>
    <t>FRESADORA DE ASFALTO A FRIO SOBRE RODAS, LARGURA FRESAGEM DE 2,0 M, POTÊNCIA 550 HP - DEPRECIAÇÃO. AF_11/2014</t>
  </si>
  <si>
    <t>LUVA SOLDAVEL COM ROSCA, PVC, 40 MM X 1 1/4", PARA AGUA FRIA PREDIAL</t>
  </si>
  <si>
    <t>FRESADORA DE ASFALTO A FRIO SOBRE RODAS, LARGURA FRESAGEM DE 2,0 M, POTÊNCIA 550 HP - JUROS. AF_11/2014</t>
  </si>
  <si>
    <t>LUVA SOLDAVEL COM ROSCA, PVC, 50 MM X 1 1/2", PARA AGUA FRIA PREDIAL</t>
  </si>
  <si>
    <t>LUVA, PEAD PE 100,  DE 400 MM, PARA ELETROFUSAO</t>
  </si>
  <si>
    <t>FRESADORA DE ASFALTO A FRIO SOBRE RODAS, LARGURA FRESAGEM DE 2,0 M, POTÊNCIA 550 HP - MANUTENÇÃO. AF_11/2014</t>
  </si>
  <si>
    <t>LUVA, PEAD PE 100,  DE 63 MM, PARA ELETROFUSAO</t>
  </si>
  <si>
    <t>FRESADORA DE ASFALTO A FRIO SOBRE RODAS, LARGURA FRESAGEM DE 2,0 M, POTÊNCIA 550 HP - MATERIAIS NA OPERAÇÃO. AF_11/2014</t>
  </si>
  <si>
    <t>LUVA, PEAD PE 100, DE 125 MM, PARA ELETROFUSAO</t>
  </si>
  <si>
    <t>LUVA, PEAD PE 100, DE 20 MM, PARA ELETROFUSAO</t>
  </si>
  <si>
    <t>VIBROACABADORA DE ASFALTO SOBRE ESTEIRAS, LARGURA DE PAVIMENTAÇÃO 1,90 M A 5,30 M, POTÊNCIA 105 HP CAPACIDADE 450 T/H - DEPRECIAÇÃO. AF_11/2014</t>
  </si>
  <si>
    <t>LUVA, PEAD PE 100, DE 200 MM, PARA ELETROFUSAO</t>
  </si>
  <si>
    <t>VIBROACABADORA DE ASFALTO SOBRE ESTEIRAS, LARGURA DE PAVIMENTAÇÃO 1,90 M A 5,30 M, POTÊNCIA 105 HP CAPACIDADE 450 T/H - JUROS. AF_11/2014</t>
  </si>
  <si>
    <t>LUVA, PEAD PE 100, DE 32 MM, PARA ELETROFUSAO</t>
  </si>
  <si>
    <t>RECICLADORA DE ASFALTO A FRIO SOBRE RODAS, LARGURA FRESAGEM DE 2,0 M, POTÊNCIA 422 HP - DEPRECIAÇÃO. AF_11/2014</t>
  </si>
  <si>
    <t>MACANETA ALAVANCA, RETA OU CURVA, MACICA, CROMADA, COMPRIMENTO DE 10 A 16 CM, ACABAMENTO PADRAO MEDIO - SOMENTE MACANETAS</t>
  </si>
  <si>
    <t>MACANETA ALAVANCA, RETA SIMPLES / OCA, CROMADA, COMPRIMENTO DE 10 A 16 CM, ACABAMENTO PADRAO POPULAR - SOMENTE MACANETAS</t>
  </si>
  <si>
    <t>RECICLADORA DE ASFALTO A FRIO SOBRE RODAS, LARGURA FRESAGEM DE 2,0 M, POTÊNCIA 422 HP - JUROS. AF_11/2014</t>
  </si>
  <si>
    <t>MACANETA TIPO BOLA, CROMADA,  DIAMETRO APROXIMADO DE *2 1/2*", (SOMENTE MACANETAS)</t>
  </si>
  <si>
    <t>RECICLADORA DE ASFALTO A FRIO SOBRE RODAS, LARGURA FRESAGEM DE 2,0 M, POTÊNCIA 422 HP - MANUTENÇÃO. AF_11/2014</t>
  </si>
  <si>
    <t>MACARICO DE SOLDA 201 PARA EXTENSAO GLP OU ACETILENO</t>
  </si>
  <si>
    <t>MACARIQUEIRO</t>
  </si>
  <si>
    <t>RECICLADORA DE ASFALTO A FRIO SOBRE RODAS, LARGURA FRESAGEM DE 2,0 M, POTÊNCIA 422 HP - MATERIAIS NA OPERAÇÃO. AF_11/2014</t>
  </si>
  <si>
    <t>MACARIQUEIRO (MENSALISTA)</t>
  </si>
  <si>
    <t>MADEIRA ROLICA SEM TRATAMENTO, EUCALIPTO OU EQUIVALENTE DA REGIAO, H = 3 M, D = 12 A 15 CM (PARA ESCORAMENTO)</t>
  </si>
  <si>
    <t>VIBROACABADORA DE ASFALTO SOBRE ESTEIRAS, LARGURA DE PAVIMENTAÇÃO 2,13 M A 4,55 M, POTÊNCIA 100 HP, CAPACIDADE 400 T/H - DEPRECIAÇÃO. AF_11/2014</t>
  </si>
  <si>
    <t>MADEIRA ROLICA SEM TRATAMENTO, EUCALIPTO OU EQUIVALENTE DA REGIAO, H = 3 M, D = 16 A 19 CM (PARA ESCORAMENTO)</t>
  </si>
  <si>
    <t>MADEIRA ROLICA SEM TRATAMENTO, EUCALIPTO OU EQUIVALENTE DA REGIAO, H = 3 M, D = 20 A 24 CM (PARA ESCORAMENTO)</t>
  </si>
  <si>
    <t>VIBROACABADORA DE ASFALTO SOBRE ESTEIRAS, LARGURA DE PAVIMENTAÇÃO 2,13 M A 4,55 M, POTÊNCIA 100 HP, CAPACIDADE 400 T/H - JUROS. AF_11/2014</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</si>
  <si>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</si>
  <si>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</si>
  <si>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</si>
  <si>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VIBROACABADORA DE ASFALTO SOBRE ESTEIRAS, LARGURA DE PAVIMENTAÇÃO 2,13 M A 4,55 M, POTÊNCIA 100 HP, CAPACIDADE 400 T/H - MANUTENÇÃO. AF_11/2014</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</si>
  <si>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</si>
  <si>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</si>
  <si>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</si>
  <si>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</si>
  <si>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VIBROACABADORA DE ASFALTO SOBRE ESTEIRAS, LARGURA DE PAVIMENTAÇÃO 2,13 M A 4,55 M, POTÊNCIA 100 HP, CAPACIDADE 400 T/H - MATERIAIS NA OPERAÇÃO. AF_11/2014</t>
  </si>
  <si>
    <t>MADEIRA ROLICA TRATADA, EUCALIPTO OU EQUIVALENTE DA REGIAO, H = 3 M, D = 4 A 7 CM (PARA CAIBRO)</t>
  </si>
  <si>
    <t>MADEIRA ROLICA TRATADA, EUCALIPTO OU EQUIVALENTE DA REGIAO, H = 6 M, D = 16 A 19 CM</t>
  </si>
  <si>
    <t>GUINDAUTO HIDRÁULICO, CAPACIDADE MÁXIMA DE CARGA 6200 KG, MOMENTO MÁXIMO DE CARGA 11,7 TM, ALCANCE MÁXIMO HORIZONTAL 9,70 M, INCLUSIVE CAMINHÃO TOCO PBT 16.000 KG, POTÊNCIA DE 189 CV - DEPRECIAÇÃO. AF_06/2014</t>
  </si>
  <si>
    <t>MADEIRA ROLICA TRATADA, EUCALIPTO OU EQUIVALENTE DA REGIAO, H = 6,5 M, D = 25 A 29 CM</t>
  </si>
  <si>
    <t>MADEIRA ROLICA TRATADA, EUCALIPTO OU EQUIVALENTE DA REGIAO, H = 6,5 M, D = 30 A 34 CM</t>
  </si>
  <si>
    <t>MADEIRA SERRADA NAO APARELHADA DE PINUS, MISTA OU EQUIVALENTE DA REGIAO</t>
  </si>
  <si>
    <t>GUINDAUTO HIDRÁULICO, CAPACIDADE MÁXIMA DE CARGA 6200 KG, MOMENTO MÁXIMO DE CARGA 11,7 TM, ALCANCE MÁXIMO HORIZONTAL 9,70 M, INCLUSIVE CAMINHÃO TOCO PBT 16.000 KG, POTÊNCIA DE 189 CV - JUROS. AF_06/2014</t>
  </si>
  <si>
    <t>MANGOTE DE SEGURANCA EM RASPA DE COURO</t>
  </si>
  <si>
    <t>MANGUEIRA CRISTAL PARA NIVEL, LISA, PVC TRANSPARENTE, 3/8" X1,5 MM</t>
  </si>
  <si>
    <t>GUINDAUTO HIDRÁULICO, CAPACIDADE MÁXIMA DE CARGA 6200 KG, MOMENTO MÁXIMO DE CARGA 11,7 TM, ALCANCE MÁXIMO HORIZONTAL 9,70 M, INCLUSIVE CAMINHÃO TOCO PBT 16.000 KG, POTÊNCIA DE 189 CV - MANUTENÇÃO. AF_06/2014</t>
  </si>
  <si>
    <t>MANGUEIRA CRISTAL PARA NIVEL, LISA, PVC TRANSPARENTE, 5/16" X1 MM</t>
  </si>
  <si>
    <t>MANGUEIRA CRISTAL TRANCADA, PVC COM REFORCO, COM PRESSAO DE TRABALHO (PT) 250 LBS/POL2, DE 3/4" X *2,8* MM</t>
  </si>
  <si>
    <t>CAMINHÃO TOCO, PBT 16.000 KG, CARGA ÚTIL MÁX. 10.685 KG, DIST. ENTRE EIXOS 4,8 M, POTÊNCIA 189 CV, INCLUSIVE CARROCERIA FIXA ABERTA DE MADEIRA P/ TRANSPORTE GERAL DE CARGA SECA, DIMEN. APROX. 2,5 X 7,00 X 0,50 M - DEPRECIAÇÃO. AF_06/2014</t>
  </si>
  <si>
    <t>MANGUEIRA CRISTAL TRANCADA, PVC COM REFORCO, PRESSAO DE TRABALHO (PT) 250 LBS/POL2, DE 1" X *3,4* MM</t>
  </si>
  <si>
    <t>MANGUEIRA CRISTAL, LISA, PVC TRANSPARENTE, 1/2" X 2 MM</t>
  </si>
  <si>
    <t>CAMINHÃO TOCO, PBT 16.000 KG, CARGA ÚTIL MÁX. 10.685 KG, DIST. ENTRE EIXOS 4,8 M, POTÊNCIA 189 CV, INCLUSIVE CARROCERIA FIXA ABERTA DE MADEIRA P/ TRANSPORTE GERAL DE CARGA SECA, DIMEN. APROX. 2,5 X 7,00 X 0,50 M - JUROS. AF_06/2014</t>
  </si>
  <si>
    <t>MANGUEIRA CRISTAL, LISA, PVC TRANSPARENTE, 1/4" X1 MM</t>
  </si>
  <si>
    <t>MANGUEIRA CRISTAL, LISA, PVC TRANSPARENTE, 1/4" X1,5 MM</t>
  </si>
  <si>
    <t>MANGUEIRA CRISTAL, LISA, PVC TRANSPARENTE, 3/4" X 2 MM</t>
  </si>
  <si>
    <t>CAMINHÃO TOCO, PBT 16.000 KG, CARGA ÚTIL MÁX. 10.685 KG, DIST. ENTRE EIXOS 4,8 M, POTÊNCIA 189 CV, INCLUSIVE CARROCERIA FIXA ABERTA DE MADEIRA P/ TRANSPORTE GERAL DE CARGA SECA, DIMEN. APROX. 2,5 X 7,00 X 0,50 M - IMPOSTOS E SEGUROS. AF_06/2014</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</si>
  <si>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</si>
  <si>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</si>
  <si>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GUINDASTE HIDRÁULICO AUTOPROPELIDO, COM LANÇA TELESCÓPICA 28,80 M, CAPACIDADE MÁXIMA 30 T, POTÊNCIA 97 KW, TRAÇÃO 4 X 4 - DEPRECIAÇÃO. AF_11/2014</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</si>
  <si>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</si>
  <si>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</si>
  <si>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</si>
  <si>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GUINDASTE HIDRÁULICO AUTOPROPELIDO, COM LANÇA TELESCÓPICA 28,80 M, CAPACIDADE MÁXIMA 30 T, POTÊNCIA 97 KW, TRAÇÃO 4 X 4 - JUROS. AF_11/2014</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</si>
  <si>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</si>
  <si>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</si>
  <si>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GUINDASTE HIDRÁULICO AUTOPROPELIDO, COM LANÇA TELESCÓPICA 28,80 M, CAPACIDADE MÁXIMA 30 T, POTÊNCIA 97 KW, TRAÇÃO 4 X 4 - IMPOSTOS E SEGUROS. AF_11/2014</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</si>
  <si>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</si>
  <si>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</si>
  <si>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GUINDASTE HIDRÁULICO AUTOPROPELIDO, COM LANÇA TELESCÓPICA 28,80 M, CAPACIDADE MÁXIMA 30 T, POTÊNCIA 97 KW, TRAÇÃO 4 X 4 - MANUTENÇÃO. AF_11/2014</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</si>
  <si>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</si>
  <si>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</si>
  <si>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GUINDASTE HIDRÁULICO AUTOPROPELIDO, COM LANÇA TELESCÓPICA 28,80 M, CAPACIDADE MÁXIMA 30 T, POTÊNCIA 97 KW, TRAÇÃO 4 X 4 - MATERIAIS NA OPERAÇÃO. AF_11/2014</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</si>
  <si>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</si>
  <si>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</si>
  <si>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</si>
  <si>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BETONEIRA CAPACIDADE NOMINAL DE 600 L, CAPACIDADE DE MISTURA 440 L, MOTOR A DIESEL POTÊNCIA 10 HP, COM CARREGADOR - DEPRECIAÇÃO. AF_11/2014</t>
  </si>
  <si>
    <t>MANIPULADOR TELESCOPICO, POTENCIA DE 101 HP, CAPACIDADE DE CARGA DE 3.500 KG, ALTURA MAXIMA DE ELEVACAO DE 12 M</t>
  </si>
  <si>
    <t>MANIPULADOR TELESCOPICO, POTENCIA DE 85 HP, CAPACIDADE DE CARGA DE 3.500 KG, ALTURA MAXIMA DE ELEVACAO DE 12,3 M</t>
  </si>
  <si>
    <t>BETONEIRA CAPACIDADE NOMINAL DE 600 L, CAPACIDADE DE MISTURA 440 L, MOTOR A DIESEL POTÊNCIA 10 HP, COM CARREGADOR - JUROS. AF_11/2014</t>
  </si>
  <si>
    <t>MANOMETRO COM CAIXA EM ACO PINTADO, ESCALA *10* KGF/CM2 (*10* BAR), DIAMETRO NOMINAL DE *63* MM, CONEXAO DE 1/4"</t>
  </si>
  <si>
    <t>MANTA ALUMINIZADA NAS DUAS FACES, PARA SUBCOBERTURA,  E = *2* MM</t>
  </si>
  <si>
    <t>BETONEIRA CAPACIDADE NOMINAL DE 600 L, CAPACIDADE DE MISTURA 440 L, MOTOR A DIESEL POTÊNCIA 10 HP, COM CARREGADOR - MANUTENÇÃO. AF_11/2014</t>
  </si>
  <si>
    <t>MANTA ALUMINIZADA 1 FACE PARA SUBCOBERTURA, E = *1* MM</t>
  </si>
  <si>
    <t>MANTA ANTIRRUIDO DE POLIESTER (PET) PARA CONTRAPISO E = *8* MM</t>
  </si>
  <si>
    <t>BETONEIRA CAPACIDADE NOMINAL DE 600 L, CAPACIDADE DE MISTURA 440 L, MOTOR A DIESEL POTÊNCIA 10 HP, COM CARREGADOR - MATERIAIS NA OPERAÇÃO. AF_11/2014</t>
  </si>
  <si>
    <t>MANTA ASFALTICA ELASTOMERICA EM POLIESTER ALUMINIZADA 3 MM, TIPO III, CLASSE B (NBR 9952)</t>
  </si>
  <si>
    <t>MANTA ASFALTICA ELASTOMERICA EM POLIESTER 3 MM, TIPO III, CLASSE B, ACABAMENTO PP (NBR 9952)</t>
  </si>
  <si>
    <t>ROLO COMPACTADOR VIBRATÓRIO TANDEM AÇO LISO, POTÊNCIA 58 HP, PESO SEM/COM LASTRO 6,5 / 9,4 T, LARGURA DE TRABALHO 1,2 M - DEPRECIAÇÃO. AF_06/2014</t>
  </si>
  <si>
    <t>MANTA ASFALTICA ELASTOMERICA EM POLIESTER 4 MM, TIPO III, CLASSE B, ACABAMENTO PP (NBR 9952)</t>
  </si>
  <si>
    <t>ROLO COMPACTADOR VIBRATÓRIO TANDEM AÇO LISO, POTÊNCIA 58 HP, PESO SEM/COM LASTRO 6,5 / 9,4 T, LARGURA DE TRABALHO 1,2 M - JUROS. AF_06/2014</t>
  </si>
  <si>
    <t>MANTA ASFALTICA ELASTOMERICA EM POLIESTER 5 MM, TIPO III, CLASSE B, ACABAMENTO PP (NBR 9952)</t>
  </si>
  <si>
    <t>MANTA ASFALTICA ELASTOMERICA TIPO GLASS 3 MM, TIPO II, CLASSE C, ACABAMENTO PP (NBR 9952)</t>
  </si>
  <si>
    <t>CAMINHÃO BASCULANTE 14 M3, COM CAVALO MECÂNICO DE CAPACIDADE MÁXIMA DE TRAÇÃO COMBINADO DE 36000 KG, POTÊNCIA 286 CV, INCLUSIVE SEMIREBOQUE COM CAÇAMBA METÁLICA - DEPRECIAÇÃO. AF_12/2014</t>
  </si>
  <si>
    <t>MANTA DE BORRACHA ANTIRRUIDO 5 MM</t>
  </si>
  <si>
    <t>MANTA DE POLIETILENO EXPANDIDO (PEBD) ANTICHAMAS, E = 8 MM</t>
  </si>
  <si>
    <t>MANTA DE POLIETILENO EXPANDIDO (PEBD), E = 5 MM</t>
  </si>
  <si>
    <t>CAMINHÃO BASCULANTE 14 M3, COM CAVALO MECÂNICO DE CAPACIDADE MÁXIMA DE TRAÇÃO COMBINADO DE 36000 KG, POTÊNCIA 286 CV, INCLUSIVE SEMIREBOQUE COM CAÇAMBA METÁLICA - JUROS. AF_12/2014</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</si>
  <si>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</si>
  <si>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</si>
  <si>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</si>
  <si>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CAMINHÃO BASCULANTE 14 M3, COM CAVALO MECÂNICO DE CAPACIDADE MÁXIMA DE TRAÇÃO COMBINADO DE 36000 KG, POTÊNCIA 286 CV, INCLUSIVE SEMIREBOQUE COM CAÇAMBA METÁLICA - IMPOSTOS E SEGUROS. AF_12/2014</t>
  </si>
  <si>
    <t>MANTA TERMOPLASTICA, PEAD, GEOMEMBRANA LISA, E = 0,50 MM ( NBR 15352)</t>
  </si>
  <si>
    <t>MANTA TERMOPLASTICA, PEAD, GEOMEMBRANA LISA, E = 0,75 MM ( NBR 15352)</t>
  </si>
  <si>
    <t>MANTA TERMOPLASTICA, PEAD, GEOMEMBRANA LISA, E = 0,80 MM ( NBR 15352)</t>
  </si>
  <si>
    <t>CAMINHÃO BASCULANTE 14 M3, COM CAVALO MECÂNICO DE CAPACIDADE MÁXIMA DE TRAÇÃO COMBINADO DE 36000 KG, POTÊNCIA 286 CV, INCLUSIVE SEMIREBOQUE COM CAÇAMBA METÁLICA - MANUTENÇÃO. AF_12/2014</t>
  </si>
  <si>
    <t>MANTA TERMOPLASTICA, PEAD, GEOMEMBRANA LISA, E = 1,00 MM ( NBR 15352)</t>
  </si>
  <si>
    <t>MANTA TERMOPLASTICA, PEAD, GEOMEMBRANA LISA, E = 1,50 MM ( NBR 15352)</t>
  </si>
  <si>
    <t>CAMINHÃO BASCULANTE 14 M3, COM CAVALO MECÂNICO DE CAPACIDADE MÁXIMA DE TRAÇÃO COMBINADO DE 36000 KG, POTÊNCIA 286 CV, INCLUSIVE SEMIREBOQUE COM CAÇAMBA METÁLICA - MATERIAIS NA OPERAÇÃO. AF_12/2014</t>
  </si>
  <si>
    <t>MANTA TERMOPLASTICA, PEAD, GEOMEMBRANA LISA, E = 2,00 MM ( NBR 15352)</t>
  </si>
  <si>
    <t>MANTA TERMOPLASTICA, PEAD, GEOMEMBRANA LISA, E = 2,50 MM ( NBR 15352)</t>
  </si>
  <si>
    <t>CAMINHÃO BASCULANTE 18 M3, COM CAVALO MECÂNICO DE CAPACIDADE MÁXIMA DE TRAÇÃO COMBINADO DE 45000 KG, POTÊNCIA 330 CV, INCLUSIVE SEMIREBOQUE COM CAÇAMBA METÁLICA - DEPRECIAÇÃO. AF_12/2014</t>
  </si>
  <si>
    <t>MANTA TERMOPLASTICA, PEAD, GEOMEMBRANA TEXTURIZADA EM AMBAS AS FACES, E = 0,50 MM (NBR 15352)</t>
  </si>
  <si>
    <t>MANTA TERMOPLASTICA, PEAD, GEOMEMBRANA TEXTURIZADA EM AMBAS AS FACES, E = 0,75 MM (NBR 15352)</t>
  </si>
  <si>
    <t>CAMINHÃO BASCULANTE 18 M3, COM CAVALO MECÂNICO DE CAPACIDADE MÁXIMA DE TRAÇÃO COMBINADO DE 45000 KG, POTÊNCIA 330 CV, INCLUSIVE SEMIREBOQUE COM CAÇAMBA METÁLICA - JUROS. AF_12/2014</t>
  </si>
  <si>
    <t>MANTA TERMOPLASTICA, PEAD, GEOMEMBRANA TEXTURIZADA EM AMBAS AS FACES, E = 0,80 MM (NBR 15352)</t>
  </si>
  <si>
    <t>MANTA TERMOPLASTICA, PEAD, GEOMEMBRANA TEXTURIZADA EM AMBAS AS FACES, E = 1,00 MM (NBR 15352)</t>
  </si>
  <si>
    <t>CAMINHÃO BASCULANTE 18 M3, COM CAVALO MECÂNICO DE CAPACIDADE MÁXIMA DE TRAÇÃO COMBINADO DE 45000 KG, POTÊNCIA 330 CV, INCLUSIVE SEMIREBOQUE COM CAÇAMBA METÁLICA - IMPOSTOS E SEGUROS. AF_12/2014</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</si>
  <si>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</si>
  <si>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</si>
  <si>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</si>
  <si>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CAMINHÃO BASCULANTE 18 M3, COM CAVALO MECÂNICO DE CAPACIDADE MÁXIMA DE TRAÇÃO COMBINADO DE 45000 KG, POTÊNCIA 330 CV, INCLUSIVE SEMIREBOQUE COM CAÇAMBA METÁLICA - MANUTENÇÃO. AF_12/2014</t>
  </si>
  <si>
    <t>MAQUINA DEMARCADORA DE FAIXA DE TRAFEGO A FRIO, AUTOPROPELIDA, MOTOR DIESEL 38 HP</t>
  </si>
  <si>
    <t>MAQUINA EXTRUSORA DE CONCRETO PARA GUIAS E SARJETAS, COM MOTOR A DIESEL DE 14 CV</t>
  </si>
  <si>
    <t>CAMINHÃO BASCULANTE 18 M3, COM CAVALO MECÂNICO DE CAPACIDADE MÁXIMA DE TRAÇÃO COMBINADO DE 45000 KG, POTÊNCIA 330 CV, INCLUSIVE SEMIREBOQUE COM CAÇAMBA METÁLICA - MATERIAIS NA OPERAÇÃO. AF_12/2014</t>
  </si>
  <si>
    <t>MAQUINA MANUAL TIPO PRENSA PARA PRODUCAO DE BLOCOS E PAVIMENTOS DE CONCRETO, COM MOTOR ELETRICO TRIFASICO PARA VIBRACAO, POTENCIA TOTAL INSTALADA DE 1,5 KW</t>
  </si>
  <si>
    <t>MAQUINA PARA CORTE COM DISCO ABRASIVO DE DIAMETRO DE 18'' (450 MM), COM MOTOR ELETRICO TRIFASICO DE 10 CV</t>
  </si>
  <si>
    <t>VIBRADOR DE IMERSÃO, DIÂMETRO DE PONTEIRA 45MM, MOTOR ELÉTRICO TRIFÁSICO POTÊNCIA DE 2 CV - DEPRECIAÇÃO. AF_06/2015</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</si>
  <si>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</si>
  <si>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</si>
  <si>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VIBRADOR DE IMERSÃO, DIÂMETRO DE PONTEIRA 45MM, MOTOR ELÉTRICO TRIFÁSICO POTÊNCIA DE 2 CV - JUROS. AF_06/2015</t>
  </si>
  <si>
    <t>MAQUINA TRANSFORMADORA MONOFASICA PARA SOLDA ELETRICA, TENSAO DE 220 V, FREQUENCIA DE 60 HZ, FAIXA DE CORRENTE ENTRE 80 A (+/- 10 A) E 250 A, POTENCIA ENTRE 14,00 KVA E 15,0 KVA, CICLO DE TRABALHO ENTRE 10% E 20% A 250 A</t>
  </si>
  <si>
    <t>MARCENEIRO</t>
  </si>
  <si>
    <t>MARCENEIRO (MENSALISTA)</t>
  </si>
  <si>
    <t>VIBRADOR DE IMERSÃO, DIÂMETRO DE PONTEIRA 45MM, MOTOR ELÉTRICO TRIFÁSICO POTÊNCIA DE 2 CV - MANUTENÇÃO. AF_06/2015</t>
  </si>
  <si>
    <t>MARMORISTA / GRANITEIRO</t>
  </si>
  <si>
    <t>MARMORISTA / GRANITEIRO (MENSALISTA)</t>
  </si>
  <si>
    <t>VIBRADOR DE IMERSÃO, DIÂMETRO DE PONTEIRA 45MM, MOTOR ELÉTRICO TRIFÁSICO POTÊNCIA DE 2 CV - MATERIAIS NA OPERAÇÃO. AF_06/2015</t>
  </si>
  <si>
    <t>MARTELO DE SOLDADOR/PICADOR DE SOLDA</t>
  </si>
  <si>
    <t>MARTELO DEMOLIDOR ELETRICO, COM POTENCIA DE 2.000 W, FREQUENCIA DE 1.000 IMPACTOS POR MINUTO, FORÇA DE IMPACTO ENTRE 60 E 65 J, PESO DE 30 KG</t>
  </si>
  <si>
    <t>PERFURATRIZ MANUAL, TORQUE MÁXIMO 83 N.M, POTÊNCIA 5 CV, COM DIÂMETRO MÁXIMO 4" - DEPRECIAÇÃO. AF_06/2015</t>
  </si>
  <si>
    <t>MARTELO DEMOLIDOR PNEUMATICO MANUAL, COM REDUCAO DE VIBRACAO, PESO DE 21 KG</t>
  </si>
  <si>
    <t>MARTELO DEMOLIDOR PNEUMATICO MANUAL, COM REDUCAO DE VIBRACAO, PESO DE 31,5 KG</t>
  </si>
  <si>
    <t>PERFURATRIZ MANUAL, TORQUE MÁXIMO 83 N.M, POTÊNCIA 5 CV, COM DIÂMETRO MÁXIMO 4" - JUROS. AF_06/2015</t>
  </si>
  <si>
    <t>MARTELO DEMOLIDOR PNEUMATICO MANUAL, PADRAO, PESO DE 32 KG</t>
  </si>
  <si>
    <t>MARTELO DEMOLIDOR PNEUMATICO MANUAL, PESO  DE 28 KG, COM SILENCIADOR</t>
  </si>
  <si>
    <t>MARTELO PERFURADOR PNEUMATICO MANUAL, DE SUPERFICIE, COM AVANCO DE COLUNA, PESO DE 22 KG</t>
  </si>
  <si>
    <t>PERFURATRIZ MANUAL, TORQUE MÁXIMO 83 N.M, POTÊNCIA 5 CV, COM DIÂMETRO MÁXIMO 4" - MANUTENÇÃO. AF_06/2015</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</si>
  <si>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</si>
  <si>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</si>
  <si>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</si>
  <si>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</si>
  <si>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PERFURATRIZ MANUAL, TORQUE MÁXIMO 83 N.M, POTÊNCIA 5 CV, COM DIÂMETRO MÁXIMO 4" - MATERIAIS NA OPERAÇÃO. AF_06/2015</t>
  </si>
  <si>
    <t>MASSA ACRILICA</t>
  </si>
  <si>
    <t>MASSA ACRILICA PARA PAREDES INTERIOR/EXTERIOR</t>
  </si>
  <si>
    <t>PERFURATRIZ SOBRE ESTEIRA, TORQUE MÁXIMO 600 KGF, PESO MÉDIO 1000 KG, POTÊNCIA 20 HP, DIÂMETRO MÁXIMO 10" - DEPRECIAÇÃO. AF_06/2015</t>
  </si>
  <si>
    <t>MASSA CORRIDA PVA PARA PAREDES INTERNAS</t>
  </si>
  <si>
    <t>PERFURATRIZ SOBRE ESTEIRA, TORQUE MÁXIMO 600 KGF, PESO MÉDIO 1000 KG, POTÊNCIA 20 HP, DIÂMETRO MÁXIMO 10" - JUROS. AF_06/2015</t>
  </si>
  <si>
    <t>MASSA DE REJUNTE EM PO PARA DRYWALL, A BASE DE GESSO, SECAGEM RAPIDA, PARA TRATAMENTO DE JUNTAS DE CHAPA DE GESSO (COM ADICAO DE AGUA)</t>
  </si>
  <si>
    <t>PERFURATRIZ SOBRE ESTEIRA, TORQUE MÁXIMO 600 KGF, PESO MÉDIO 1000 KG, POTÊNCIA 20 HP, DIÂMETRO MÁXIMO 10" - MANUTENÇÃO. AF_06/2015</t>
  </si>
  <si>
    <t>MASSA DE REJUNTE PRONTA PARA TRATAMENTO DE JUNTAS DE CHAPA DE GESSO PARA DRYWALL, SEM ADICAO DE AGUA</t>
  </si>
  <si>
    <t>PERFURATRIZ SOBRE ESTEIRA, TORQUE MÁXIMO 600 KGF, PESO MÉDIO 1000 KG, POTÊNCIA 20 HP, DIÂMETRO MÁXIMO 10" - MATERIAIS NA OPERAÇÃO. AF_06/2015</t>
  </si>
  <si>
    <t>MASSA EPOXI BICOMPONENTE (MASSA + CATALIZADOR)</t>
  </si>
  <si>
    <t>MISTURADOR DUPLO HORIZONTAL DE ALTA TURBULÊNCIA, CAPACIDADE / VOLUME 2 X 500 LITROS, MOTORES ELÉTRICOS MÍNIMO 5 CV CADA, PARA NATA CIMENTO, ARGAMASSA E OUTROS - DEPRECIAÇÃO. AF_06/2015</t>
  </si>
  <si>
    <t>MASSA EPOXI BICOMPONENTE PARA REPAROS</t>
  </si>
  <si>
    <t>MASSA PARA TEXTURA LISA DE BASE ACRILICA, USO INTERNO E EXTERNO</t>
  </si>
  <si>
    <t>MASSA PARA TEXTURA RUSTICA DE BASE ACRILICA, COR BRANCA, USO INTERNO E EXTERNO</t>
  </si>
  <si>
    <t>MISTURADOR DUPLO HORIZONTAL DE ALTA TURBULÊNCIA, CAPACIDADE / VOLUME 2 X 500 LITROS, MOTORES ELÉTRICOS MÍNIMO 5 CV CADA, PARA NATA CIMENTO, ARGAMASSA E OUTROS - JUROS. AF_06/2015</t>
  </si>
  <si>
    <t>MASSA PARA VIDRO</t>
  </si>
  <si>
    <t>MASSA PLASTICA PARA MARMORE/GRANITO</t>
  </si>
  <si>
    <t>MISTURADOR DUPLO HORIZONTAL DE ALTA TURBULÊNCIA, CAPACIDADE / VOLUME 2 X 500 LITROS, MOTORES ELÉTRICOS MÍNIMO 5 CV CADA, PARA NATA CIMENTO, ARGAMASSA E OUTROS - MANUTENÇÃO. AF_06/2015</t>
  </si>
  <si>
    <t>MASTRO SIMPLES GALVANIZADO DIAMETRO NOMINAL 1 1/2", COMPRIMENTO 3 M</t>
  </si>
  <si>
    <t>MISTURADOR DUPLO HORIZONTAL DE ALTA TURBULÊNCIA, CAPACIDADE / VOLUME 2 X 500 LITROS, MOTORES ELÉTRICOS MÍNIMO 5 CV CADA, PARA NATA CIMENTO, ARGAMASSA E OUTROS - MATERIAIS NA OPERAÇÃO. AF_06/2015</t>
  </si>
  <si>
    <t>MASTRO SIMPLES GALVANIZADO DIAMETRO NOMINAL 2", COMPRIMENTO 3 M</t>
  </si>
  <si>
    <t>MATERIAL FILTRANTE (PEDREGULHO) 0,6 A 25,46 MM (POSTO PEDREIRA/FORNECEDOR, SEM FRETE)</t>
  </si>
  <si>
    <t>BOMBA TRIPLEX, PARA INJEÇÃO DE NATA DE CIMENTO, VAZÃO MÁXIMA DE 100 LITROS/MINUTO, PRESSÃO MÁXIMA DE 70 BAR - DEPRECIAÇÃO. AF_06/2015</t>
  </si>
  <si>
    <t>MATERIAL FILTRANTE (PEDREGULHO) 38 A 25,4 MM (POSTO PEDREIRA/FORNECEDOR, SEM FRETE)</t>
  </si>
  <si>
    <t>BOMBA TRIPLEX, PARA INJEÇÃO DE NATA DE CIMENTO, VAZÃO MÁXIMA DE 100 LITROS/MINUTO, PRESSÃO MÁXIMA DE 70 BAR - JUROS. AF_06/2015</t>
  </si>
  <si>
    <t>MECANICO DE EQUIPAMENTOS PESADOS</t>
  </si>
  <si>
    <t>MECANICO DE EQUIPAMENTOS PESADOS (MENSALISTA)</t>
  </si>
  <si>
    <t>BOMBA TRIPLEX, PARA INJEÇÃO DE NATA DE CIMENTO, VAZÃO MÁXIMA DE 100 LITROS/MINUTO, PRESSÃO MÁXIMA DE 70 BAR - MANUTENÇÃO. AF_06/2015</t>
  </si>
  <si>
    <t>MECANICO DE REFRIGERACAO</t>
  </si>
  <si>
    <t>BOMBA TRIPLEX, PARA INJEÇÃO DE NATA DE CIMENTO, VAZÃO MÁXIMA DE 100 LITROS/MINUTO, PRESSÃO MÁXIMA DE 70 BAR - MATERIAIS NA OPERAÇÃO. AF_06/2015</t>
  </si>
  <si>
    <t>MECANICO DE REFRIGERACAO (MENSALISTA)</t>
  </si>
  <si>
    <t>MEDIDOR DE NIVEL ESTATICO E DINAMICO PARA POCO, COMPRIMENTO DE 200 M</t>
  </si>
  <si>
    <t>BOMBA CENTRÍFUGA MONOESTÁGIO COM MOTOR ELÉTRICO MONOFÁSICO, POTÊNCIA 15 HP, DIÂMETRO DO ROTOR 173 MM, HM/Q = 30 MCA / 90 M3/H A 45 MCA / 55 M3/H - DEPRECIAÇÃO. AF_06/2015</t>
  </si>
  <si>
    <t>MEIA CANA DE MADEIRA CEDRINHO OU EQUIVALENTE DA REGIAO, ACABAMENTO PARA FORRO PAULISTA, *2,5 X 2,5* CM</t>
  </si>
  <si>
    <t>MEIA CANA DE MADEIRA PINUS OU EQUIVALENTE DA REGIAO, ACABAMENTO PARA FORRO PAULISTA, *2,5 X 2,5* CM</t>
  </si>
  <si>
    <t>BOMBA CENTRÍFUGA MONOESTÁGIO COM MOTOR ELÉTRICO MONOFÁSICO, POTÊNCIA 15 HP, DIÂMETRO DO ROTOR 173 MM, HM/Q = 30 MCA / 90 M3/H A 45 MCA / 55 M3/H - JUROS. AF_06/2015</t>
  </si>
  <si>
    <t>MEIA CANALETA CONCRETO ESTRUTURAL 14 X 19 X 19 CM, FBK 14 MPA (NBR 6136)</t>
  </si>
  <si>
    <t>BOMBA CENTRÍFUGA MONOESTÁGIO COM MOTOR ELÉTRICO MONOFÁSICO, POTÊNCIA 15 HP, DIÂMETRO DO ROTOR 173 MM, HM/Q = 30 MCA / 90 M3/H A 45 MCA / 55 M3/H - MANUTENÇÃO. AF_06/2015</t>
  </si>
  <si>
    <t>MEIA CANALETA CONCRETO ESTRUTURAL 14 X 19 X 19 CM, FBK 4,5 MPA (NBR 6136)</t>
  </si>
  <si>
    <t>MEIO BLOCO CONCRETO ESTRUTURAL 14 X 19 X 14 CM, FBK 14 MPA (NBR 6136)</t>
  </si>
  <si>
    <t>BOMBA CENTRÍFUGA MONOESTÁGIO COM MOTOR ELÉTRICO MONOFÁSICO, POTÊNCIA 15 HP, DIÂMETRO DO ROTOR 173 MM, HM/Q = 30 MCA / 90 M3/H A 45 MCA / 55 M3/H - MATERIAIS NA OPERAÇÃO. AF_06/2015</t>
  </si>
  <si>
    <t>MEIO BLOCO CONCRETO ESTRUTURAL 14 X 19 X 14 CM, FBK 4,5 MPA (NBR 6136)</t>
  </si>
  <si>
    <t>BOMBA DE PROJEÇÃO DE CONCRETO SECO, POTÊNCIA 10 CV, VAZÃO 3 M3/H - DEPRECIAÇÃO. AF_06/2015</t>
  </si>
  <si>
    <t>MEIO BLOCO CONCRETO ESTRUTURAL 14 X 19 X 19 CM, FBK 14 MPA (NBR 6136)</t>
  </si>
  <si>
    <t>MEIO BLOCO CONCRETO ESTRUTURAL 14 X 19 X 19 CM, FBK 4,5 MPA (NBR 6136)</t>
  </si>
  <si>
    <t>BOMBA DE PROJEÇÃO DE CONCRETO SECO, POTÊNCIA 10 CV, VAZÃO 3 M3/H - JUROS. AF_06/2015</t>
  </si>
  <si>
    <t>MEIO BLOCO CONCRETO ESTRUTURAL 14 X 19 X 34 CM, FBK 14 MPA (NBR 6136)</t>
  </si>
  <si>
    <t>BOMBA DE PROJEÇÃO DE CONCRETO SECO, POTÊNCIA 10 CV, VAZÃO 3 M3/H - MANUTENÇÃO. AF_06/2015</t>
  </si>
  <si>
    <t>MEIO BLOCO ESTRUTURAL CERAMICO 14 X 19 X 14 CM, 4,0 MPA (NBR 15270)</t>
  </si>
  <si>
    <t>BOMBA DE PROJEÇÃO DE CONCRETO SECO, POTÊNCIA 10 CV, VAZÃO 3 M3/H - MATERIAIS NA OPERAÇÃO. AF_06/2015</t>
  </si>
  <si>
    <t>MEIO BLOCO ESTRUTURAL CERAMICO 14 X 19 X 14 CM, 6,0 MPA (NBR 15270)</t>
  </si>
  <si>
    <t>MEIO BLOCO ESTRUTURAL CERAMICO 14 X 19 X 19 CM, 4,0 MPA (NBR 15270)</t>
  </si>
  <si>
    <t>BOMBA DE PROJEÇÃO DE CONCRETO SECO, POTÊNCIA 10 CV, VAZÃO 6 M3/H - DEPRECIAÇÃO. AF_06/2015</t>
  </si>
  <si>
    <t>MEIO BLOCO ESTRUTURAL CERAMICO 14 X 19 X 19 CM, 6,0 MPA (NBR 15270)</t>
  </si>
  <si>
    <t>MEIO BLOCO VEDACAO CONCRETO APARENTE 14 X 19 X 19 CM  (CLASSE C - NBR 6136)</t>
  </si>
  <si>
    <t>BOMBA DE PROJEÇÃO DE CONCRETO SECO, POTÊNCIA 10 CV, VAZÃO 6 M3/H - JUROS. AF_06/2015</t>
  </si>
  <si>
    <t>MEIO BLOCO VEDACAO CONCRETO APARENTE 19 X 19 X 19 CM (CLASSE C - NBR 6136)</t>
  </si>
  <si>
    <t>BOMBA DE PROJEÇÃO DE CONCRETO SECO, POTÊNCIA 10 CV, VAZÃO 6 M3/H - MANUTENÇÃO. AF_06/2015</t>
  </si>
  <si>
    <t>MEIO BLOCO VEDACAO CONCRETO APARENTE 9  X 19 X 19 CM (CLASSE C - NBR 6136)</t>
  </si>
  <si>
    <t>MEIO BLOCO VEDACAO CONCRETO 14 X 19 X 19 CM (CLASSE C - NBR 6136)</t>
  </si>
  <si>
    <t>BOMBA DE PROJEÇÃO DE CONCRETO SECO, POTÊNCIA 10 CV, VAZÃO 6 M3/H - MATERIAIS NA OPERAÇÃO. AF_06/2015</t>
  </si>
  <si>
    <t>MEIO BLOCO VEDACAO CONCRETO 19 X 19 X 19 CM (CLASSE C - NBR 6136)</t>
  </si>
  <si>
    <t>PROJETOR PNEUMÁTICO DE ARGAMASSA PARA CHAPISCO E REBOCO COM RECIPIENTE ACOPLADO, TIPO CANEQUINHA, COM COMPRESSOR DE AR REBOCÁVEL VAZÃO 89 PCM E MOTOR DIESEL DE 20 CV - DEPRECIAÇÃO. AF_06/2015</t>
  </si>
  <si>
    <t>MEIO BLOCO VEDACAO CONCRETO 9 X 19 X 19 CM (CLASSE C - NBR 6136)</t>
  </si>
  <si>
    <t>MEIO-FIO OU GUIA DE CONCRETO, PRE-MOLDADO, COMP 1 M, *30 X 15* CM (H X L)</t>
  </si>
  <si>
    <t>PROJETOR PNEUMÁTICO DE ARGAMASSA PARA CHAPISCO E REBOCO COM RECIPIENTE ACOPLADO, TIPO CANEQUINHA, COM COMPRESSOR DE AR REBOCÁVEL VAZÃO 89 PCM E MOTOR DIESEL DE 20 CV - JUROS. AF_06/2015</t>
  </si>
  <si>
    <t>MEIO-FIO OU GUIA DE CONCRETO, PRE-MOLDADO, COMP 1 M, *30 X 15/ 12* CM (H X L1/L2)</t>
  </si>
  <si>
    <t>MEIO-FIO OU GUIA DE CONCRETO, PRE-MOLDADO, COMP 80 CM, *45 X 18 /12* CM (H X L1/L2)</t>
  </si>
  <si>
    <t>PROJETOR PNEUMÁTICO DE ARGAMASSA PARA CHAPISCO E REBOCO COM RECIPIENTE ACOPLADO, TIPO CANEQUINHA, COM COMPRESSOR DE AR REBOCÁVEL VAZÃO 89 PCM E MOTOR DIESEL DE 20 CV - MANUTENÇÃO. AF_06/2015</t>
  </si>
  <si>
    <t>MESA VIBRATORIA COM DIMENSOES DE 2,0 X 1,0 M, COM MOTOR ELETRICO DE 2 POLOS E POTENCIA DE 3 CV</t>
  </si>
  <si>
    <t>MESTRE DE OBRAS</t>
  </si>
  <si>
    <t>PROJETOR PNEUMÁTICO DE ARGAMASSA PARA CHAPISCO E REBOCO COM RECIPIENTE ACOPLADO, TIPO CANEQUINHA, COM COMPRESSOR DE AR REBOCÁVEL VAZÃO 89 PCM E MOTOR DIESEL DE 20 CV - MATERIAIS NA OPERAÇÃO. AF_06/2015</t>
  </si>
  <si>
    <t>MESTRE DE OBRAS (MENSALISTA)</t>
  </si>
  <si>
    <t>METACAULIM DE ALTA REATIVIDADE/CAULIM CALCINADO</t>
  </si>
  <si>
    <t>PERFURATRIZ COM TORRE METÁLICA PARA EXECUÇÃO DE ESTACA HÉLICE CONTÍNUA, PROFUNDIDADE MÁXIMA DE 30 M, DIÂMETRO MÁXIMO DE 800 MM, POTÊNCIA INSTALADA DE 268 HP, MESA ROTATIVA COM TORQUE MÁXIMO DE 170 KNM - DEPRECIAÇÃO. AF_06/2015</t>
  </si>
  <si>
    <t>MICRO-TRATOR CORTADOR DE GRAMA COM LARGURA DO CORTE DE 107 CM, COM  2 LAMINAS E DESCARTE LATERAL</t>
  </si>
  <si>
    <t>PERFURATRIZ COM TORRE METÁLICA PARA EXECUÇÃO DE ESTACA HÉLICE CONTÍNUA, PROFUNDIDADE MÁXIMA DE 30 M, DIÂMETRO MÁXIMO DE 800 MM, POTÊNCIA INSTALADA DE 268 HP, MESA ROTATIVA COM TORQUE MÁXIMO DE 170 KNM - JUROS. AF_06/2015</t>
  </si>
  <si>
    <t>MICROESFERAS DE VIDRO PARA SINALIZACAO HORIZONTAL VIARIA, TIPO I-B (PREMIX) - NBR 16184</t>
  </si>
  <si>
    <t>MICROESFERAS DE VIDRO PARA SINALIZACAO HORIZONTAL VIARIA, TIPO II-A (DROP-ON) - NBR 16184</t>
  </si>
  <si>
    <t>PERFURATRIZ COM TORRE METÁLICA PARA EXECUÇÃO DE ESTACA HÉLICE CONTÍNUA, PROFUNDIDADE MÁXIMA DE 30 M, DIÂMETRO MÁXIMO DE 800 MM, POTÊNCIA INSTALADA DE 268 HP, MESA ROTATIVA COM TORQUE MÁXIMO DE 170 KNM - MANUTENÇÃO. AF_06/2015</t>
  </si>
  <si>
    <t>MICTORIO COLETIVO ACO INOX (AISI 304), E = 0,8 MM, DE *100 X 40 X 30* CM (C X A X P)</t>
  </si>
  <si>
    <t>MICTORIO COLETIVO ACO INOX (AISI 304), E = 0,8 MM, DE *100 X 50 X 35* CM (C X A X P)</t>
  </si>
  <si>
    <t>MICTORIO INDIVIDUAL ACO INOX (AISI 304), E = 0,8 MM, DE *50  X 45  X 35* (C X A X P)</t>
  </si>
  <si>
    <t>PERFURATRIZ COM TORRE METÁLICA PARA EXECUÇÃO DE ESTACA HÉLICE CONTÍNUA, PROFUNDIDADE MÁXIMA DE 30 M, DIÂMETRO MÁXIMO DE 800 MM, POTÊNCIA INSTALADA DE 268 HP, MESA ROTATIVA COM TORQUE MÁXIMO DE 170 KNM - MATERIAIS NA OPERAÇÃO. AF_06/2015</t>
  </si>
  <si>
    <t>MICTORIO SIFONADO LOUCA BRANCA SEM COMPLEMENTOS</t>
  </si>
  <si>
    <t>MICTORIO SIFONADO LOUCA COR SEM COMPLEMENTOS</t>
  </si>
  <si>
    <t>PERFURATRIZ HIDRÁULICA SOBRE CAMINHÃO COM TRADO CURTO ACOPLADO, PROFUNDIDADE MÁXIMA DE 20 M, DIÂMETRO MÁXIMO DE 1500 MM, POTÊNCIA INSTALADA DE 137 HP, MESA ROTATIVA COM TORQUE MÁXIMO DE 30 KNM - DEPRECIAÇÃO. AF_06/2015</t>
  </si>
  <si>
    <t>MINICARREGADEIRA SOBRE RODAS, POTENCIA LIQUIDA DE *47* HP, CAPACIDADE NOMINAL DE OPERACAO DE *646* KG</t>
  </si>
  <si>
    <t>MINICARREGADEIRA SOBRE RODAS, POTENCIA LIQUIDA DE *72* HP, CAPACIDADE NOMINAL DE OPERACAO DE *1200* KG</t>
  </si>
  <si>
    <t>PERFURATRIZ HIDRÁULICA SOBRE CAMINHÃO COM TRADO CURTO ACOPLADO, PROFUNDIDADE MÁXIMA DE 20 M, DIÂMETRO MÁXIMO DE 1500 MM, POTÊNCIA INSTALADA DE 137 HP, MESA ROTATIVA COM TORQUE MÁXIMO DE 30 KNM - JUROS. AF_06/2015</t>
  </si>
  <si>
    <t>MINIESCAVADEIRA SOBRE ESTEIRAS, POTENCIA LIQUIDA DE *30* HP, PESO OPERACIONAL DE *3.500* KG</t>
  </si>
  <si>
    <t>MINIESCAVADEIRA SOBRE ESTEIRAS, POTENCIA LIQUIDA DE *42* HP, PESO OPERACIONAL DE *4.500* KG</t>
  </si>
  <si>
    <t>PERFURATRIZ HIDRÁULICA SOBRE CAMINHÃO COM TRADO CURTO ACOPLADO, PROFUNDIDADE MÁXIMA DE 20 M, DIÂMETRO MÁXIMO DE 1500 MM, POTÊNCIA INSTALADA DE 137 HP, MESA ROTATIVA COM TORQUE MÁXIMO DE 30 KNM - MANUTENÇÃO. AF_06/2015</t>
  </si>
  <si>
    <t>MINIESCAVADEIRA SOBRE ESTEIRAS, POTENCIA LIQUIDA DE *42* HP, PESO OPERACIONAL DE *5.300* KG</t>
  </si>
  <si>
    <t>MINUTERIA ELETRONICA COLETIVA COM POTENCIA MAXIMA RESISTIVA PARA LAMPADAS FLUORESCENTES DE *300* W ( 110 V ) / *600* W ( 110 V )</t>
  </si>
  <si>
    <t>PERFURATRIZ HIDRÁULICA SOBRE CAMINHÃO COM TRADO CURTO ACOPLADO, PROFUNDIDADE MÁXIMA DE 20 M, DIÂMETRO MÁXIMO DE 1500 MM, POTÊNCIA INSTALADA DE 137 HP, MESA ROTATIVA COM TORQUE MÁXIMO DE 30 KNM - MATERIAIS NA OPERAÇÃO. AF_06/2015</t>
  </si>
  <si>
    <t>MISTURADOR BASE PARA CHUVEIRO/BANHEIRA, 1/2 " OU 3/4 ", SOLDAVEL OU ROSCAVEL</t>
  </si>
  <si>
    <t>MANIPULADOR TELESCÓPICO, POTÊNCIA DE 85 HP, CAPACIDADE DE CARGA DE 3.500 KG, ALTURA MÁXIMA DE ELEVAÇÃO DE 12,3 M - DEPRECIAÇÃO. AF_06/2015</t>
  </si>
  <si>
    <t>MISTURADOR CROMADO DE MESA BICA BAIXA PARA LAVATORIO (REF 1875)</t>
  </si>
  <si>
    <t>MISTURADOR CROMADO DE PAREDE PARA LAVATORIO (REF 1178)</t>
  </si>
  <si>
    <t>MANIPULADOR TELESCÓPICO, POTÊNCIA DE 85 HP, CAPACIDADE DE CARGA DE 3.500 KG, ALTURA MÁXIMA DE ELEVAÇÃO DE 12,3 M - JUROS. AF_06/2015</t>
  </si>
  <si>
    <t>MISTURADOR DE ARGAMASSA, EIXO HORIZONTAL, CAPACIDADE DE MISTURA 160 KG, MOTOR ELETRICO TRIFASICO 220/380 V, POTENCIA 3 CV</t>
  </si>
  <si>
    <t>MANIPULADOR TELESCÓPICO, POTÊNCIA DE 85 HP, CAPACIDADE DE CARGA DE 3.500 KG, ALTURA MÁXIMA DE ELEVAÇÃO DE 12,3 M - MANUTENÇÃO. AF_06/2015</t>
  </si>
  <si>
    <t>MISTURADOR DE ARGAMASSA, EIXO HORIZONTAL, CAPACIDADE DE MISTURA 300 KG, MOTOR ELETRICO TRIFASICO 220/380 V, POTENCIA 5 CV</t>
  </si>
  <si>
    <t>MANIPULADOR TELESCÓPICO, POTÊNCIA DE 85 HP, CAPACIDADE DE CARGA DE 3.500 KG, ALTURA MÁXIMA DE ELEVAÇÃO DE 12,3 M - MATERIAIS NA OPERAÇÃO. AF_06/2015</t>
  </si>
  <si>
    <t>MISTURADOR DE ARGAMASSA, EIXO HORIZONTAL, CAPACIDADE DE MISTURA 600 KG, MOTOR ELETRICO TRIFASICO 220/380 V, POTENCIA 7,5 CV</t>
  </si>
  <si>
    <t>MISTURADOR DE PAREDE CROMADO PARA COZINHA BICA MOVEL COM AREJADOR (REF 1258)</t>
  </si>
  <si>
    <t>MINICARREGADEIRA SOBRE RODAS, POTÊNCIA LÍQUIDA DE 47 HP, CAPACIDADE NOMINAL DE OPERAÇÃO DE 646 KG - DEPRECIAÇÃO. AF_06/2015</t>
  </si>
  <si>
    <t>MISTURADOR DUPLO HORIZONTAL DE ALTA TURBULENCIA, CAPACIDADE / VOLUME 2 X 500 LITROS, MOTORES ELETRICOS MINIMO 5 CV CADA,  PARA NATA CIMENTO, ARGAMASSA E OUTROS</t>
  </si>
  <si>
    <t>MISTURADOR MANUAL DE TINTAS PARA FURADEIRA, HASTE METALICA *60* CM, COM HELICE  (MEXEDOR DE TINTA)</t>
  </si>
  <si>
    <t>MINICARREGADEIRA SOBRE RODAS, POTÊNCIA LÍQUIDA DE 47 HP, CAPACIDADE NOMINAL DE OPERAÇÃO DE 646 KG - JUROS. AF_06/2015</t>
  </si>
  <si>
    <t>MISTURADOR MONOCOMANDO PARA CHUVEIRO, BASE BRUTA E ACABAMENTO CROMADO</t>
  </si>
  <si>
    <t>MINICARREGADEIRA SOBRE RODAS, POTÊNCIA LÍQUIDA DE 47 HP, CAPACIDADE NOMINAL DE OPERAÇÃO DE 646 KG - MANUTENÇÃO. AF_06/2015</t>
  </si>
  <si>
    <t>MOLA AEREA FECHA PORTA, PARA PORTAS COM LARGURA ACIMA DE 110 CM</t>
  </si>
  <si>
    <t>MOLA AEREA FECHA PORTA, PARA PORTAS COM LARGURA ATE 110 CM</t>
  </si>
  <si>
    <t>MINICARREGADEIRA SOBRE RODAS, POTÊNCIA LÍQUIDA DE 47 HP, CAPACIDADE NOMINAL DE OPERAÇÃO DE 646 KG - MATERIAIS NA OPERAÇÃO. AF_06/2015</t>
  </si>
  <si>
    <t>MOLA AEREA FECHA PORTA, PARA PORTAS COM LARGURA ATE 95 CM</t>
  </si>
  <si>
    <t>COMPRESSOR DE AR REBOCÁVEL, VAZÃO 189 PCM, PRESSÃO EFETIVA DE TRABALHO 102 PSI, MOTOR DIESEL, POTÊNCIA 63 CV - DEPRECIAÇÃO. AF_06/2015</t>
  </si>
  <si>
    <t>MOLA HIDRAULICA DE PISO P/ VIDRO TEMPERADO 10MM</t>
  </si>
  <si>
    <t>MONTADOR DE ELETROELETRONICOS</t>
  </si>
  <si>
    <t>COMPRESSOR DE AR REBOCÁVEL, VAZÃO 189 PCM, PRESSÃO EFETIVA DE TRABALHO 102 PSI, MOTOR DIESEL, POTÊNCIA 63 CV - JUROS. AF_06/2015</t>
  </si>
  <si>
    <t>MONTADOR DE ELETROELETRONICOS (MENSALISTA)</t>
  </si>
  <si>
    <t>MONTADOR DE ESTRUTURAS METALICAS</t>
  </si>
  <si>
    <t>COMPRESSOR DE AR REBOCÁVEL, VAZÃO 89 PCM, PRESSÃO EFETIVA DE TRABALHO 102 PSI, MOTOR DIESEL, POTÊNCIA 20 CV - DEPRECIAÇÃO. AF_06/2015</t>
  </si>
  <si>
    <t>MONTADOR DE ESTRUTURAS METALICAS (MENSALISTA)</t>
  </si>
  <si>
    <t>MONTADOR DE MAQUINAS</t>
  </si>
  <si>
    <t>COMPRESSOR DE AR REBOCÁVEL, VAZÃO 89 PCM, PRESSÃO EFETIVA DE TRABALHO 102 PSI, MOTOR DIESEL, POTÊNCIA 20 CV - JUROS. AF_06/2015</t>
  </si>
  <si>
    <t>MONTADOR DE MAQUINAS (MENSALISTA)</t>
  </si>
  <si>
    <t>COMPRESSOR DE AR REBOCÁVEL, VAZÃO 89 PCM, PRESSÃO EFETIVA DE TRABALHO 102 PSI, MOTOR DIESEL, POTÊNCIA 20 CV - MANUTENÇÃO. AF_06/2015</t>
  </si>
  <si>
    <t>MONTANTE EM BARRA CHATA ACO GALVANIZADO, *65 X 8* MM, ALTURA *1420* MM, PINTURA ELETROSTATICA, COR PRETA</t>
  </si>
  <si>
    <t>MOTOBOMBA AUTOESCORVANTE MOTOR A GASOLINA, POTENCIA 6,0HP, BOCAIS 3" X 3", HM/Q = 5 MCA / 24 M3/H A 52,5 MCA / 5,0 M3/H</t>
  </si>
  <si>
    <t>COMPRESSOR DE AR REBOCÁVEL, VAZÃO 89 PCM, PRESSÃO EFETIVA DE TRABALHO 102 PSI, MOTOR DIESEL, POTÊNCIA 20 CV - MATERIAIS NA OPERAÇÃO. AF_06/2015</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</si>
  <si>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</si>
  <si>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</si>
  <si>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COMPRESSOR DE AR REBOCAVEL, VAZÃO 250 PCM, PRESSAO DE TRABALHO 102 PSI, MOTOR A DIESEL POTÊNCIA 81 CV - DEPRECIAÇÃO. AF_06/2015</t>
  </si>
  <si>
    <t>MOTOBOMBA CENTRIFUGA, MOTOR A GASOLINA, POTENCIA 5,42 HP, BOCAIS 1 1/2" X 1", DIAMETRO ROTOR 143 MM HM/Q = 6 MCA / 16,8 M3/H A 38 MCA / 6,6 M3/H</t>
  </si>
  <si>
    <t>MOTOBOMBA TRASH (PARA AGUA SUJA) AUTO ESCORVANTE, MOTOR GASOLINA DE 6,41 HP, DIAMETROS DE SUCCAO X RECALQUE: 3" X 3", HM/Q: 10/60 A 23/0</t>
  </si>
  <si>
    <t>COMPRESSOR DE AR REBOCAVEL, VAZÃO 250 PCM, PRESSAO DE TRABALHO 102 PSI, MOTOR A DIESEL POTÊNCIA 81 CV - JUROS. AF_06/2015</t>
  </si>
  <si>
    <t>MOTONIVELADORA POTENCIA BASICA LIQUIDA (PRIMEIRA MARCHA) 125 HP , PESO BRUTO 13843 KG, LARGURA DA LAMINA DE 3,7 M</t>
  </si>
  <si>
    <t>COMPRESSOR DE AR REBOCAVEL, VAZÃO 250 PCM, PRESSAO DE TRABALHO 102 PSI, MOTOR A DIESEL POTÊNCIA 81 CV - MANUTENÇÃO. AF_06/2015</t>
  </si>
  <si>
    <t>MOTONIVELADORA POTENCIA BASICA LIQUIDA (PRIMEIRA MARCHA) 171 HP, PESO BRUTO 14768 KG, LARGURA DA LAMINA DE 3,7 M</t>
  </si>
  <si>
    <t>MOTONIVELADORA POTENCIA BASICA LIQUIDA (PRIMEIRA MARCHA) 186 HP, PESO BRUTO 15785 KG, LARGURA DA LAMINA DE 4,3 M</t>
  </si>
  <si>
    <t>COMPRESSOR DE AR REBOCAVEL, VAZÃO 250 PCM, PRESSAO DE TRABALHO 102 PSI, MOTOR A DIESEL POTÊNCIA 81 CV - MATERIAIS NA OPERAÇÃO. AF_06/2015</t>
  </si>
  <si>
    <t>MOTOR A DIESEL PARA VIBRADOR DE IMERSAO, DE *4,7* CV</t>
  </si>
  <si>
    <t>MOTOR A GASOLINA PARA VIBRADOR DE IMERSAO, 4 TEMPOS, DE 5,5 CV</t>
  </si>
  <si>
    <t>COMPRESSOR DE AR REBOCÁVEL, VAZÃO 748 PCM, PRESSÃO EFETIVA DE TRABALHO 102 PSI, MOTOR DIESEL, POTÊNCIA 210 CV - DEPRECIAÇÃO. AF_06/2015</t>
  </si>
  <si>
    <t>MOTOR ELETRICO PARA VIBRADOR DE IMERSAO, DE 2 CV, MONOFASICO, 110/220 V</t>
  </si>
  <si>
    <t>MOTOR ELETRICO PARA VIBRADOR DE IMERSAO, DE 2 CV, TRIFASICO, 220/380 V</t>
  </si>
  <si>
    <t>COMPRESSOR DE AR REBOCÁVEL, VAZÃO 748 PCM, PRESSÃO EFETIVA DE TRABALHO 102 PSI, MOTOR DIESEL, POTÊNCIA 210 CV - JUROS. AF_06/2015</t>
  </si>
  <si>
    <t>MOTORISTA DE CAMINHAO</t>
  </si>
  <si>
    <t>MOTORISTA DE CAMINHAO (MENSALISTA)</t>
  </si>
  <si>
    <t>COMPRESSOR DE AR REBOCÁVEL, VAZÃO 748 PCM, PRESSÃO EFETIVA DE TRABALHO 102 PSI, MOTOR DIESEL, POTÊNCIA 210 CV - MANUTENÇÃO. AF_06/2015</t>
  </si>
  <si>
    <t>MOTORISTA DE CAMINHAO-BASCULANTE</t>
  </si>
  <si>
    <t>COMPRESSOR DE AR REBOCÁVEL, VAZÃO 748 PCM, PRESSÃO EFETIVA DE TRABALHO 102 PSI, MOTOR DIESEL, POTÊNCIA 210 CV - MATERIAIS NA OPERAÇÃO. AF_06/2015</t>
  </si>
  <si>
    <t>MOTORISTA DE CAMINHAO-BASCULANTE (MENSALISTA)</t>
  </si>
  <si>
    <t>MOTORISTA DE CAMINHAO-CARRETA</t>
  </si>
  <si>
    <t>COMPRESSOR DE AR REBOCAVEL, VAZÃO 400 PCM, PRESSAO DE TRABALHO 102 PSI, MOTOR A DIESEL POTÊNCIA 110 CV - DEPRECIAÇÃO. AF_06/2015</t>
  </si>
  <si>
    <t>MOTORISTA DE CAMINHAO-CARRETA (MENSALISTA)</t>
  </si>
  <si>
    <t>COMPRESSOR DE AR REBOCAVEL, VAZÃO 400 PCM, PRESSAO DE TRABALHO 102 PSI, MOTOR A DIESEL POTÊNCIA 110 CV - JUROS. AF_06/2015</t>
  </si>
  <si>
    <t>MOTORISTA DE CARRO DE PASSEIO</t>
  </si>
  <si>
    <t>MOTORISTA DE CARRO DE PASSEIO (MENSALISTA)</t>
  </si>
  <si>
    <t>MOTORISTA DE ONIBUS / MICRO-ONIBUS</t>
  </si>
  <si>
    <t>COMPRESSOR DE AR REBOCAVEL, VAZÃO 400 PCM, PRESSAO DE TRABALHO 102 PSI, MOTOR A DIESEL POTÊNCIA 110 CV - MANUTENÇÃO. AF_06/2015</t>
  </si>
  <si>
    <t>MOTORISTA DE ONIBUS / MICRO-ONIBUS (MENSALISTA)</t>
  </si>
  <si>
    <t>MOTORISTA OPERADOR DE CAMINHAO COM MUNCK</t>
  </si>
  <si>
    <t>COMPRESSOR DE AR REBOCAVEL, VAZÃO 400 PCM, PRESSAO DE TRABALHO 102 PSI, MOTOR A DIESEL POTÊNCIA 110 CV - MATERIAIS NA OPERAÇÃO. AF_06/2015</t>
  </si>
  <si>
    <t>MOTORISTA OPERADOR DE CAMINHAO COM MUNCK (MENSALISTA)</t>
  </si>
  <si>
    <t>MOTOSSERRA PORTATIL COM MOTOR A GASOLINA DE *60* CC</t>
  </si>
  <si>
    <t>PERFURATRIZ HIDRÁULICA SOBRE CAMINHÃO COM TRADO CURTO ACOPLADO, PROFUNDIDADE MÁXIMA DE 20 M, DIÂMETRO MÁXIMO DE 1500 MM, POTÊNCIA INSTALADA DE 137 HP, MESA ROTATIVA COM TORQUE MÁXIMO DE 30 KNM - IMPOSTOS E SEGUROS. AF_06/2015</t>
  </si>
  <si>
    <t>MOURAO CONCRETO CURVO, SECAO "T", H = 2,80 M + CURVA COM 0,45 M, COM FUROS PARA FIOS</t>
  </si>
  <si>
    <t>MOURAO DE CONCRETO CURVO,10 X 10 CM, H= *2,60* M + CURVA DE 0,40 M</t>
  </si>
  <si>
    <t>CAMINHÃO TRUCADO (C/ TERCEIRO EIXO) ELETRÔNICO - POTÊNCIA 231CV - PBT = 22000KG - DIST. ENTRE EIXOS 5170 MM - INCLUI CARROCERIA FIXA ABERTA DE MADEIRA - DEPRECIAÇÃO. AF_06/2015</t>
  </si>
  <si>
    <t>MOURAO DE CONCRETO RETO, *10 X 10* CM, H= 2,30 M</t>
  </si>
  <si>
    <t>CAMINHÃO TRUCADO (C/ TERCEIRO EIXO) ELETRÔNICO - POTÊNCIA 231CV - PBT = 22000KG - DIST. ENTRE EIXOS 5170 MM - INCLUI CARROCERIA FIXA ABERTA DE MADEIRA - JUROS. AF_06/2015</t>
  </si>
  <si>
    <t>MOURAO DE CONCRETO RETO, TIPO ESTICADOR, *10 X 10* CM, H= 2,50 M</t>
  </si>
  <si>
    <t>MOURAO DE CONCRETO RETO, 10 X 10 CM, H= 2,00 M</t>
  </si>
  <si>
    <t>CAMINHÃO TRUCADO (C/ TERCEIRO EIXO) ELETRÔNICO - POTÊNCIA 231CV - PBT = 22000KG - DIST. ENTRE EIXOS 5170 MM - INCLUI CARROCERIA FIXA ABERTA DE MADEIRA - IMPOSTOS E SEGUROS. AF_06/2015</t>
  </si>
  <si>
    <t>MOURAO DE CONCRETO RETO, 10 X 10 CM, H= 3,00 M</t>
  </si>
  <si>
    <t>CAMINHÃO TRUCADO (C/ TERCEIRO EIXO) ELETRÔNICO - POTÊNCIA 231CV - PBT = 22000KG - DIST. ENTRE EIXOS 5170 MM - INCLUI CARROCERIA FIXA ABERTA DE MADEIRA - MANUTENÇÃO. AF_06/2015</t>
  </si>
  <si>
    <t>MUDA DE ARBUSTO FLORIFERO, CLUSIA/GARDENIA/MOREIA BRANCA/ AZALEIA OU EQUIVALENTE DA REGIAO, H= *50 A 70* CM</t>
  </si>
  <si>
    <t>MUDA DE ARBUSTO FOLHAGEM, SANSAO-DO-CAMPO OU EQUIVALENTE DA REGIAO, H= *50 A 70* CM</t>
  </si>
  <si>
    <t>CAMINHÃO TRUCADO (C/ TERCEIRO EIXO) ELETRÔNICO - POTÊNCIA 231CV - PBT = 22000KG - DIST. ENTRE EIXOS 5170 MM - INCLUI CARROCERIA FIXA ABERTA DE MADEIRA - MATERIAIS NA OPERAÇÃO. AF_06/2015</t>
  </si>
  <si>
    <t>MUDA DE ARBUSTO, BUXINHO, H= *50* M</t>
  </si>
  <si>
    <t>PLACA VIBRATÓRIA REVERSÍVEL COM MOTOR 4 TEMPOS A GASOLINA, FORÇA CENTRÍFUGA DE 25 KN (2500 KGF), POTÊNCIA 5,5 CV - DEPRECIAÇÃO. AF_08/2015</t>
  </si>
  <si>
    <t>MUDA DE ARBUSTO, PINGO DE OURO/ VIOLETEIRA, H = *10 A 20* CM</t>
  </si>
  <si>
    <t>MUDA DE ARVORE ORNAMENTAL, OITI/AROEIRA SALSA/ANGICO/IPE/JACARANDA OU EQUIVALENTE  DA REGIAO, H= *1* M</t>
  </si>
  <si>
    <t>MUDA DE ARVORE ORNAMENTAL, OITI/AROEIRA SALSA/ANGICO/IPE/JACARANDA OU EQUIVALENTE  DA REGIAO, H= *2* M</t>
  </si>
  <si>
    <t>PLACA VIBRATÓRIA REVERSÍVEL COM MOTOR 4 TEMPOS A GASOLINA, FORÇA CENTRÍFUGA DE 25 KN (2500 KGF), POTÊNCIA 5,5 CV - JUROS. AF_08/2015</t>
  </si>
  <si>
    <t>MUDA DE PALMEIRA, ARECA, H= *1,50* CM</t>
  </si>
  <si>
    <t>MUDA DE RASTEIRA/FORRACAO, AMENDOIM RASTEIRO/ONZE HORAS/AZULZINHA/IMPATIENS OU EQUIVALENTE DA REGIAO</t>
  </si>
  <si>
    <t>PLACA VIBRATÓRIA REVERSÍVEL COM MOTOR 4 TEMPOS A GASOLINA, FORÇA CENTRÍFUGA DE 25 KN (2500 KGF), POTÊNCIA 5,5 CV - MANUTENÇÃO. AF_08/2015</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</si>
  <si>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</si>
  <si>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</si>
  <si>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</si>
  <si>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PLACA VIBRATÓRIA REVERSÍVEL COM MOTOR 4 TEMPOS A GASOLINA, FORÇA CENTRÍFUGA DE 25 KN (2500 KGF), POTÊNCIA 5,5 CV - MATERIAIS NA OPERAÇÃO. AF_08/2015</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</si>
  <si>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</si>
  <si>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</si>
  <si>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CORTADORA DE PISO COM MOTOR 4 TEMPOS A GASOLINA, POTÊNCIA DE 13 HP, COM DISCO DE CORTE DIAMANTADO SEGMENTADO PARA CONCRETO, DIÂMETRO DE 350 MM, FURO DE 1" (14 X 1") - DEPRECIAÇÃO. AF_08/2015</t>
  </si>
  <si>
    <t>NIPEL PVC, ROSCAVEL, 1 1/2",  AGUA FRIA PREDIAL</t>
  </si>
  <si>
    <t>CORTADORA DE PISO COM MOTOR 4 TEMPOS A GASOLINA, POTÊNCIA DE 13 HP, COM DISCO DE CORTE DIAMANTADO SEGMENTADO PARA CONCRETO, DIÂMETRO DE 350 MM, FURO DE 1" (14 X 1") - JUROS. AF_08/2015</t>
  </si>
  <si>
    <t>NIPEL PVC, ROSCAVEL, 1 1/4",  AGUA FRIA PREDIAL</t>
  </si>
  <si>
    <t>NIPEL PVC, ROSCAVEL, 1/2",  AGUA FRIA PREDIAL</t>
  </si>
  <si>
    <t>CORTADORA DE PISO COM MOTOR 4 TEMPOS A GASOLINA, POTÊNCIA DE 13 HP, COM DISCO DE CORTE DIAMANTADO SEGMENTADO PARA CONCRETO, DIÂMETRO DE 350 MM, FURO DE 1" (14 X 1") - MANUTENÇÃO. AF_08/2015</t>
  </si>
  <si>
    <t>NIPEL PVC, ROSCAVEL, 1",  AGUA FRIA PREDIAL</t>
  </si>
  <si>
    <t>CORTADORA DE PISO COM MOTOR 4 TEMPOS A GASOLINA, POTÊNCIA DE 13 HP, COM DISCO DE CORTE DIAMANTADO SEGMENTADO PARA CONCRETO, DIÂMETRO DE 350 MM, FURO DE 1" (14 X 1") - MATERIAIS NA OPERAÇÃO. AF_08/2015</t>
  </si>
  <si>
    <t>NIPEL PVC, ROSCAVEL, 2",  AGUA FRIA PREDIAL</t>
  </si>
  <si>
    <t>NIPEL PVC, ROSCAVEL, 3/4",  AGUA FRIA PREDIAL</t>
  </si>
  <si>
    <t>CAMINHÃO TOCO, PESO BRUTO TOTAL 14.300 KG, CARGA ÚTIL MÁXIMA 9590 KG, DISTÂNCIA ENTRE EIXOS 4,76 M, POTÊNCIA 185 CV (NÃO INCLUI CARROCERIA) - DEPRECIAÇÃO. AF_06/2014</t>
  </si>
  <si>
    <t>NIPLE DE FERRO GALVANIZADO, COM ROSCA BSP, DE 1 1/2"</t>
  </si>
  <si>
    <t>NIPLE DE FERRO GALVANIZADO, COM ROSCA BSP, DE 1 1/4"</t>
  </si>
  <si>
    <t>CAMINHÃO TOCO, PESO BRUTO TOTAL 14.300 KG, CARGA ÚTIL MÁXIMA 9590 KG, DISTÂNCIA ENTRE EIXOS 4,76 M, POTÊNCIA 185 CV (NÃO INCLUI CARROCERIA) - JUROS. AF_06/2014</t>
  </si>
  <si>
    <t>NIPLE DE FERRO GALVANIZADO, COM ROSCA BSP, DE 1/2"</t>
  </si>
  <si>
    <t>NIPLE DE FERRO GALVANIZADO, COM ROSCA BSP, DE 1"</t>
  </si>
  <si>
    <t>CAMINHÃO TOCO, PESO BRUTO TOTAL 14.300 KG, CARGA ÚTIL MÁXIMA 9590 KG, DISTÂNCIA ENTRE EIXOS 4,76 M, POTÊNCIA 185 CV (NÃO INCLUI CARROCERIA) - IMPOSTOS E SEGUROS. AF_06/2014</t>
  </si>
  <si>
    <t>NIPLE DE FERRO GALVANIZADO, COM ROSCA BSP, DE 2 1/2"</t>
  </si>
  <si>
    <t>NIPLE DE FERRO GALVANIZADO, COM ROSCA BSP, DE 2"</t>
  </si>
  <si>
    <t>NIPLE DE FERRO GALVANIZADO, COM ROSCA BSP, DE 3/4"</t>
  </si>
  <si>
    <t>CAMINHÃO PIPA 6.000 L, PESO BRUTO TOTAL 13.000 KG, DISTÂNCIA ENTRE EIXOS 4,80 M, POTÊNCIA 189 CV INCLUSIVE TANQUE DE AÇO PARA TRANSPORTE DE ÁGUA, CAPACIDADE 6 M3 - DEPRECIAÇÃO. AF_06/2014</t>
  </si>
  <si>
    <t>NIPLE DE FERRO GALVANIZADO, COM ROSCA BSP, DE 3"</t>
  </si>
  <si>
    <t>NIPLE DE FERRO GALVANIZADO, COM ROSCA BSP, DE 4"</t>
  </si>
  <si>
    <t>CAMINHÃO PIPA 6.000 L, PESO BRUTO TOTAL 13.000 KG, DISTÂNCIA ENTRE EIXOS 4,80 M, POTÊNCIA 189 CV INCLUSIVE TANQUE DE AÇO PARA TRANSPORTE DE ÁGUA, CAPACIDADE 6 M3 - JUROS. AF_06/2014</t>
  </si>
  <si>
    <t>NIPLE DE FERRO GALVANIZADO, COM ROSCA BSP, DE 5"</t>
  </si>
  <si>
    <t>NIPLE DE FERRO GALVANIZADO, COM ROSCA BSP, DE 6"</t>
  </si>
  <si>
    <t>NIPLE DE REDUCAO DE FERRO GALVANIZADO, COM ROSCA BSP, DE 1 1/2" X 1 1/4"</t>
  </si>
  <si>
    <t>CAMINHÃO PIPA 6.000 L, PESO BRUTO TOTAL 13.000 KG, DISTÂNCIA ENTRE EIXOS 4,80 M, POTÊNCIA 189 CV INCLUSIVE TANQUE DE AÇO PARA TRANSPORTE DE ÁGUA, CAPACIDADE 6 M3 - IMPOSTOS E SEGUROS. AF_06/2014</t>
  </si>
  <si>
    <t>NIPLE DE REDUCAO DE FERRO GALVANIZADO, COM ROSCA BSP, DE 1 1/2" X 1"</t>
  </si>
  <si>
    <t>NIPLE DE REDUCAO DE FERRO GALVANIZADO, COM ROSCA BSP, DE 1 1/2" X 3/4"</t>
  </si>
  <si>
    <t>CAMINHÃO BASCULANTE 6 M3, PESO BRUTO TOTAL 16.000 KG, CARGA ÚTIL MÁXIMA 13.071 KG, DISTÂNCIA ENTRE EIXOS 4,80 M, POTÊNCIA 230 CV INCLUSIVE CAÇAMBA METÁLICA - DEPRECIAÇÃO. AF_06/2014</t>
  </si>
  <si>
    <t>NIPLE DE REDUCAO DE FERRO GALVANIZADO, COM ROSCA BSP, DE 1 1/4" X 1/2"</t>
  </si>
  <si>
    <t>NIPLE DE REDUCAO DE FERRO GALVANIZADO, COM ROSCA BSP, DE 1 1/4" X 1"</t>
  </si>
  <si>
    <t>CAMINHÃO BASCULANTE 6 M3, PESO BRUTO TOTAL 16.000 KG, CARGA ÚTIL MÁXIMA 13.071 KG, DISTÂNCIA ENTRE EIXOS 4,80 M, POTÊNCIA 230 CV INCLUSIVE CAÇAMBA METÁLICA - JUROS. AF_06/2014</t>
  </si>
  <si>
    <t>NIPLE DE REDUCAO DE FERRO GALVANIZADO, COM ROSCA BSP, DE 1 1/4" X 3/4"</t>
  </si>
  <si>
    <t>NIPLE DE REDUCAO DE FERRO GALVANIZADO, COM ROSCA BSP, DE 1/2" X 1/4"</t>
  </si>
  <si>
    <t>NIPLE DE REDUCAO DE FERRO GALVANIZADO, COM ROSCA BSP, DE 1" X 1/2"</t>
  </si>
  <si>
    <t>CAMINHÃO BASCULANTE 6 M3, PESO BRUTO TOTAL 16.000 KG, CARGA ÚTIL MÁXIMA 13.071 KG, DISTÂNCIA ENTRE EIXOS 4,80 M, POTÊNCIA 230 CV INCLUSIVE CAÇAMBA METÁLICA - IMPOSTOS E SEGUROS. AF_06/2014</t>
  </si>
  <si>
    <t>NIPLE DE REDUCAO DE FERRO GALVANIZADO, COM ROSCA BSP, DE 1" X 3/4"</t>
  </si>
  <si>
    <t>NIPLE DE REDUCAO DE FERRO GALVANIZADO, COM ROSCA BSP, DE 2 1/2" X 2"</t>
  </si>
  <si>
    <t>CAMINHÃO TOCO, PESO BRUTO TOTAL 16.000 KG, CARGA ÚTIL MÁXIMA DE 10.685 KG, DISTÂNCIA ENTRE EIXOS 4,80 M, POTÊNCIA 189 CV EXCLUSIVE CARROCERIA - DEPRECIAÇÃO. AF_06/2014</t>
  </si>
  <si>
    <t>NIPLE DE REDUCAO DE FERRO GALVANIZADO, COM ROSCA BSP, DE 2" X 1 1/2"</t>
  </si>
  <si>
    <t>NIPLE DE REDUCAO DE FERRO GALVANIZADO, COM ROSCA BSP, DE 2" X 1 1/4"</t>
  </si>
  <si>
    <t>NIPLE DE REDUCAO DE FERRO GALVANIZADO, COM ROSCA BSP, DE 2" X 1"</t>
  </si>
  <si>
    <t>CAMINHÃO TOCO, PESO BRUTO TOTAL 16.000 KG, CARGA ÚTIL MÁXIMA DE 10.685 KG, DISTÂNCIA ENTRE EIXOS 4,80 M, POTÊNCIA 189 CV EXCLUSIVE CARROCERIA - JUROS. AF_06/2014</t>
  </si>
  <si>
    <t>NIPLE DE REDUCAO DE FERRO GALVANIZADO, COM ROSCA BSP, DE 3/4" X 1/2"</t>
  </si>
  <si>
    <t>NIPLE DE REDUCAO DE FERRO GALVANIZADO, COM ROSCA BSP, DE 3" X 2 1/2"</t>
  </si>
  <si>
    <t>NIPLE DE REDUCAO DE FERRO GALVANIZADO, COM ROSCA BSP, DE 3" X 2"</t>
  </si>
  <si>
    <t>CAMINHÃO TOCO, PESO BRUTO TOTAL 16.000 KG, CARGA ÚTIL MÁXIMA DE 10.685 KG, DISTÂNCIA ENTRE EIXOS 4,80 M, POTÊNCIA 189 CV EXCLUSIVE CARROCERIA - IMPOSTOS E SEGUROS. AF_06/2014</t>
  </si>
  <si>
    <t>NIPLE SEXTAVADO EM ACO CARBONO, COM ROSCA BSP, PRESSAO 3.000 LBS, DN 1 1/2"</t>
  </si>
  <si>
    <t>NIPLE SEXTAVADO EM ACO CARBONO, COM ROSCA BSP, PRESSAO 3.000 LBS, DN 1 1/4"</t>
  </si>
  <si>
    <t>CAMINHÃO BASCULANTE 10 M3, TRUCADO CABINE SIMPLES, PESO BRUTO TOTAL 23.000 KG, CARGA ÚTIL MÁXIMA 15.935 KG, DISTÂNCIA ENTRE EIXOS 4,80 M, POTÊNCIA 230 CV INCLUSIVE CAÇAMBA METÁLICA - DEPRECIAÇÃO. AF_06/2014</t>
  </si>
  <si>
    <t>NIPLE SEXTAVADO EM ACO CARBONO, COM ROSCA BSP, PRESSAO 3.000 LBS, DN 1/2"</t>
  </si>
  <si>
    <t>NIPLE SEXTAVADO EM ACO CARBONO, COM ROSCA BSP, PRESSAO 3.000 LBS, DN 1"</t>
  </si>
  <si>
    <t>CAMINHÃO BASCULANTE 10 M3, TRUCADO CABINE SIMPLES, PESO BRUTO TOTAL 23.000 KG, CARGA ÚTIL MÁXIMA 15.935 KG, DISTÂNCIA ENTRE EIXOS 4,80 M, POTÊNCIA 230 CV INCLUSIVE CAÇAMBA METÁLICA - JUROS. AF_06/2014</t>
  </si>
  <si>
    <t>NIPLE SEXTAVADO EM ACO CARBONO, COM ROSCA BSP, PRESSAO 3.000 LBS, DN 2 1/2"</t>
  </si>
  <si>
    <t>NIPLE SEXTAVADO EM ACO CARBONO, COM ROSCA BSP, PRESSAO 3.000 LBS, DN 2"</t>
  </si>
  <si>
    <t>NIPLE SEXTAVADO EM ACO CARBONO, COM ROSCA BSP, PRESSAO 3.000 LBS, DN 3/4"</t>
  </si>
  <si>
    <t>CAMINHÃO BASCULANTE 10 M3, TRUCADO CABINE SIMPLES, PESO BRUTO TOTAL 23.000 KG, CARGA ÚTIL MÁXIMA 15.935 KG, DISTÂNCIA ENTRE EIXOS 4,80 M, POTÊNCIA 230 CV INCLUSIVE CAÇAMBA METÁLICA - IMPOSTOS E SEGUROS. AF_06/2014</t>
  </si>
  <si>
    <t>NIVELADOR</t>
  </si>
  <si>
    <t>NIVELADOR (MENSALISTA)</t>
  </si>
  <si>
    <t>NUMERO / ALGARISMO PARA PORTA, TAMANHO *40* MM, EM ZAMAC, (MODELO DE 0 A 9), FIXACAO POR PARAFUSOS</t>
  </si>
  <si>
    <t>CAMINHÃO BASCULANTE 10 M3, TRUCADO CABINE SIMPLES, PESO BRUTO TOTAL 23.000 KG, CARGA ÚTIL MÁXIMA 15.935 KG, DISTÂNCIA ENTRE EIXOS 4,80 M, POTÊNCIA 230 CV INCLUSIVE CAÇAMBA METÁLICA - MANUTENÇÃO. AF_06/2014</t>
  </si>
  <si>
    <t>NUMERO / ALGARISMO PARA RESIDENCIA (FACHADA), TAMANHO *120* MM, EM ZAMAC, (MODELO DE 0 A 9), FIXACAO POR PARAFUSOS</t>
  </si>
  <si>
    <t>OCULOS DE SEGURANCA CONTRA IMPACTOS COM LENTE INCOLOR, ARMACAO NYLON, COM PROTECAO UVA E UVB</t>
  </si>
  <si>
    <t>CAMINHÃO BASCULANTE 10 M3, TRUCADO CABINE SIMPLES, PESO BRUTO TOTAL 23.000 KG, CARGA ÚTIL MÁXIMA 15.935 KG, DISTÂNCIA ENTRE EIXOS 4,80 M, POTÊNCIA 230 CV INCLUSIVE CAÇAMBA METÁLICA - MATERIAIS NA OPERAÇÃO. AF_06/2014</t>
  </si>
  <si>
    <t>OLEO COMBUSTIVEL BPF A GRANEL</t>
  </si>
  <si>
    <t>OLEO DE LINHACA</t>
  </si>
  <si>
    <t>CAMINHÃO TOCO, PBT 14.300 KG, CARGA ÚTIL MÁX. 9.710 KG, DIST. ENTRE EIXOS 3,56 M, POTÊNCIA 185 CV, INCLUSIVE CARROCERIA FIXA ABERTA DE MADEIRA P/ TRANSPORTE GERAL DE CARGA SECA, DIMEN. APROX. 2,50 X 6,50 X 0,50 M - DEPRECIAÇÃO. AF_06/2014</t>
  </si>
  <si>
    <t>OLEO DIESEL COMBUSTIVEL COMUM</t>
  </si>
  <si>
    <t>OLEO LUBRIFICANTE PARA MOTORES DE EQUIPAMENTOS PESADOS (CAMINHOES, TRATORES, RETROS E ETC)</t>
  </si>
  <si>
    <t>OLHO MAGICO / VISOR PARA PORTA DE *25 A 46* MM DE ESPESSURA, ANGULO DE VISAO APROXIMADO DE 200 GRAUS, LATAO CROMADO, COM FECHO JANELA</t>
  </si>
  <si>
    <t>CAMINHÃO TOCO, PBT 14.300 KG, CARGA ÚTIL MÁX. 9.710 KG, DIST. ENTRE EIXOS 3,56 M, POTÊNCIA 185 CV, INCLUSIVE CARROCERIA FIXA ABERTA DE MADEIRA P/ TRANSPORTE GERAL DE CARGA SECA, DIMEN. APROX. 2,50 X 6,50 X 0,50 M - JUROS. AF_06/2014</t>
  </si>
  <si>
    <t>OPERADOR DE BATE-ESTACAS</t>
  </si>
  <si>
    <t>OPERADOR DE BATE-ESTACAS (MENSALISTA)</t>
  </si>
  <si>
    <t>CAMINHÃO TOCO, PBT 14.300 KG, CARGA ÚTIL MÁX. 9.710 KG, DIST. ENTRE EIXOS 3,56 M, POTÊNCIA 185 CV, INCLUSIVE CARROCERIA FIXA ABERTA DE MADEIRA P/ TRANSPORTE GERAL DE CARGA SECA, DIMEN. APROX. 2,50 X 6,50 X 0,50 M - IMPOSTOS E SEGUROS. AF_06/2014</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</si>
  <si>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</si>
  <si>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</si>
  <si>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</si>
  <si>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</si>
  <si>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</si>
  <si>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</si>
  <si>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CAMINHÃO PIPA 10.000 L TRUCADO, PESO BRUTO TOTAL 23.000 KG, CARGA ÚTIL MÁXIMA 15.935 KG, DISTÂNCIA ENTRE EIXOS 4,8 M, POTÊNCIA 230 CV, INCLUSIVE TANQUE DE AÇO PARA TRANSPORTE DE ÁGUA - DEPRECIAÇÃO. AF_06/2014</t>
  </si>
  <si>
    <t>OPERADOR DE DEMARCADORA DE FAIXAS DE TRAFEGO</t>
  </si>
  <si>
    <t>OPERADOR DE DEMARCADORA DE FAIXAS DE TRAFEGO (MENSALISTA)</t>
  </si>
  <si>
    <t>OPERADOR DE ESCAVADEIRA</t>
  </si>
  <si>
    <t>OPERADOR DE ESCAVADEIRA (MENSALISTA)</t>
  </si>
  <si>
    <t>CAMINHÃO PIPA 10.000 L TRUCADO, PESO BRUTO TOTAL 23.000 KG, CARGA ÚTIL MÁXIMA 15.935 KG, DISTÂNCIA ENTRE EIXOS 4,8 M, POTÊNCIA 230 CV, INCLUSIVE TANQUE DE AÇO PARA TRANSPORTE DE ÁGUA - JUROS. AF_06/2014</t>
  </si>
  <si>
    <t>OPERADOR DE GUINCHO</t>
  </si>
  <si>
    <t>OPERADOR DE GUINCHO OU GUINCHEIRO (MENSALISTA)</t>
  </si>
  <si>
    <t>OPERADOR DE GUINDASTE</t>
  </si>
  <si>
    <t>OPERADOR DE GUINDASTE (MENSALISTA)</t>
  </si>
  <si>
    <t>CAMINHÃO PIPA 10.000 L TRUCADO, PESO BRUTO TOTAL 23.000 KG, CARGA ÚTIL MÁXIMA 15.935 KG, DISTÂNCIA ENTRE EIXOS 4,8 M, POTÊNCIA 230 CV, INCLUSIVE TANQUE DE AÇO PARA TRANSPORTE DE ÁGUA - IMPOSTOS E SEGUROS. AF_06/2014</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</si>
  <si>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</si>
  <si>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</si>
  <si>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</si>
  <si>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</si>
  <si>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</si>
  <si>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CAMINHÃO BASCULANTE 6 M3 TOCO, PESO BRUTO TOTAL 16.000 KG, CARGA ÚTIL MÁXIMA 11.130 KG, DISTÂNCIA ENTRE EIXOS 5,36 M, POTÊNCIA 185 CV, INCLUSIVE CAÇAMBA METÁLICA - IMPOSTOS E SEGUROS. AF_06/2014</t>
  </si>
  <si>
    <t>OPERADOR DE MARTELETE OU MARTELETEIRO (MENSALISTA)</t>
  </si>
  <si>
    <t>OPERADOR DE MOTO SCRAPER</t>
  </si>
  <si>
    <t>OPERADOR DE MOTO SCRAPER (MENSALISTA)</t>
  </si>
  <si>
    <t>OPERADOR DE MOTONIVELADORA</t>
  </si>
  <si>
    <t>GUINDAUTO HIDRÁULICO, CAPACIDADE MÁXIMA DE CARGA 6200 KG, MOMENTO MÁXIMO DE CARGA 11,7 TM, ALCANCE MÁXIMO HORIZONTAL 9,70 M, INCLUSIVE CAMINHÃO TOCO PBT 16.000 KG, POTÊNCIA DE 189 CV - IMPOSTOS E SEGUROS. AF_08/2015</t>
  </si>
  <si>
    <t>OPERADOR DE MOTONIVELADORA (MENSALISTA)</t>
  </si>
  <si>
    <t>OPERADOR DE PA CARREGADEIRA</t>
  </si>
  <si>
    <t>GUINDAUTO HIDRÁULICO, CAPACIDADE MÁXIMA DE CARGA 6200 KG, MOMENTO MÁXIMO DE CARGA 11,7 TM, ALCANCE MÁXIMO HORIZONTAL 9,70 M, INCLUSIVE CAMINHÃO TOCO PBT 16.000 KG, POTÊNCIA DE 189 CV - MATERIAIS NA OPERAÇÃO. AF_08/2015</t>
  </si>
  <si>
    <t>OPERADOR DE PA CARREGADEIRA (MENSALISTA)</t>
  </si>
  <si>
    <t>OPERADOR DE PAVIMENTADORA</t>
  </si>
  <si>
    <t>OPERADOR DE PAVIMENTADORA/MESA VIBROACABADORA (MENSALISTA)</t>
  </si>
  <si>
    <t>ESPARGIDOR DE ASFALTO PRESSURIZADO, TANQUE 6 M3 COM ISOLAÇÃO TÉRMICA, AQUECIDO COM 2 MAÇARICOS, COM BARRA ESPARGIDORA 3,60 M, MONTADO SOBRE CAMINHÃO  TOCO, PBT 14.300 KG, POTÊNCIA 185 CV - DEPRECIAÇÃO. AF_08/2015</t>
  </si>
  <si>
    <t>OPERADOR DE ROLO COMPACTADOR</t>
  </si>
  <si>
    <t>ESPARGIDOR DE ASFALTO PRESSURIZADO, TANQUE 6 M3 COM ISOLAÇÃO TÉRMICA, AQUECIDO COM 2 MAÇARICOS, COM BARRA ESPARGIDORA 3,60 M, MONTADO SOBRE CAMINHÃO  TOCO, PBT 14.300 KG, POTÊNCIA 185 CV - JUROS. AF_08/2015</t>
  </si>
  <si>
    <t>OPERADOR DE ROLO COMPACTADOR (MENSALISTA)</t>
  </si>
  <si>
    <t>ESPARGIDOR DE ASFALTO PRESSURIZADO, TANQUE 6 M3 COM ISOLAÇÃO TÉRMICA, AQUECIDO COM 2 MAÇARICOS, COM BARRA ESPARGIDORA 3,60 M, MONTADO SOBRE CAMINHÃO  TOCO, PBT 14.300 KG, POTÊNCIA 185 CV - IMPOSTOS E SEGUROS. AF_08/2015</t>
  </si>
  <si>
    <t>OPERADOR DE TRATOR - EXCLUSIVE AGROPECUARIA</t>
  </si>
  <si>
    <t>OPERADOR DE TRATOR - EXCLUSIVE AGROPECUARIA (MENSALISTA)</t>
  </si>
  <si>
    <t>ESPARGIDOR DE ASFALTO PRESSURIZADO, TANQUE 6 M3 COM ISOLAÇÃO TÉRMICA, AQUECIDO COM 2 MAÇARICOS, COM BARRA ESPARGIDORA 3,60 M, MONTADO SOBRE CAMINHÃO  TOCO, PBT 14.300 KG, POTÊNCIA 185 CV - MATERIAIS NA OPERAÇÃO. AF_08/2015</t>
  </si>
  <si>
    <t>OPERADOR DE USINA DE ASFALTO, DE SOLOS OU DE CONCRETO</t>
  </si>
  <si>
    <t>OPERADOR DE USINA DE ASFALTO, DE SOLOS OU DE CONCRETO (MENSALISTA)</t>
  </si>
  <si>
    <t>COMPACTADOR DE SOLOS DE PERCUSSÃO (SOQUETE) COM MOTOR A GASOLINA 4 TEMPOS, POTÊNCIA 4 CV - DEPRECIAÇÃO. AF_08/2015</t>
  </si>
  <si>
    <t>OXIGENIO, RECARGA PARA CILINDRO DE CONJUNTO OXICORTE GRANDE</t>
  </si>
  <si>
    <t>PA CARREGADEIRA SOBRE RODAS, POTENCIA BRUTA *127* CV, CAPACIDADE DA CACAMBA DE 2,0 A 2,4 M3, PESO OPERACIONAL DE 10330 KG</t>
  </si>
  <si>
    <t>COMPACTADOR DE SOLOS DE PERCUSSÃO (SOQUETE) COM MOTOR A GASOLINA 4 TEMPOS, POTÊNCIA 4 CV - JUROS. AF_08/2015</t>
  </si>
  <si>
    <t>PA CARREGADEIRA SOBRE RODAS, POTENCIA LIQUIDA 128 HP, CAPACIDADE DA CACAMBA DE 1,7 A 2,8 M3, PESO OPERACIONAL DE 11632 KG</t>
  </si>
  <si>
    <t>PA CARREGADEIRA SOBRE RODAS, POTENCIA LIQUIDA 197 HP, CAPACIDADE DA CACAMBA DE 2,5 A 3,5 M3, PESO OPERACIONAL DE 18338 KG</t>
  </si>
  <si>
    <t>COMPACTADOR DE SOLOS DE PERCUSSÃO (SOQUETE) COM MOTOR A GASOLINA 4 TEMPOS, POTÊNCIA 4 CV - MANUTENÇÃO. AF_08/2015</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</si>
  <si>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</si>
  <si>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</si>
  <si>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</si>
  <si>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COMPACTADOR DE SOLOS DE PERCUSSÃO (SOQUETE) COM MOTOR A GASOLINA 4 TEMPOS, POTÊNCIA 4 CV - MATERIAIS NA OPERAÇÃO. AF_08/2015</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</si>
  <si>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</si>
  <si>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</si>
  <si>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</si>
  <si>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</si>
  <si>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GUINDAUTO HIDRÁULICO, CAPACIDADE MÁXIMA DE CARGA 6500 KG, MOMENTO MÁXIMO DE CARGA 5,8 TM, ALCANCE MÁXIMO HORIZONTAL 7,60 M, INCLUSIVE CAMINHÃO TOCO PBT 9.700 KG, POTÊNCIA DE 160 CV - DEPRECIAÇÃO. AF_08/2015</t>
  </si>
  <si>
    <t>PAINEL ESTRUTURAL PARA LAJE SECA REVESTIDO EM PLACA CIMENTICIA, DE 1,20 X 2,50 M, E = 23 MM</t>
  </si>
  <si>
    <t>PAINEL ESTRUTURAL PARA LAJE SECA REVESTIDO EM PLACA CIMENTICIA, DE 1,20 X 2,50 M, E = 40 MM</t>
  </si>
  <si>
    <t>GUINDAUTO HIDRÁULICO, CAPACIDADE MÁXIMA DE CARGA 6500 KG, MOMENTO MÁXIMO DE CARGA 5,8 TM, ALCANCE MÁXIMO HORIZONTAL 7,60 M, INCLUSIVE CAMINHÃO TOCO PBT 9.700 KG, POTÊNCIA DE 160 CV - JUROS. AF_08/2015</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</si>
  <si>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</si>
  <si>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</si>
  <si>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</si>
  <si>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</si>
  <si>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GUINDAUTO HIDRÁULICO, CAPACIDADE MÁXIMA DE CARGA 6500 KG, MOMENTO MÁXIMO DE CARGA 5,8 TM, ALCANCE MÁXIMO HORIZONTAL 7,60 M, INCLUSIVE CAMINHÃO TOCO PBT 9.700 KG, POTÊNCIA DE 160 CV - IMPOSTOS E SEGUROS. AF_08/2015</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</si>
  <si>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</si>
  <si>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</si>
  <si>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</si>
  <si>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</si>
  <si>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GUINDAUTO HIDRÁULICO, CAPACIDADE MÁXIMA DE CARGA 6500 KG, MOMENTO MÁXIMO DE CARGA 5,8 TM, ALCANCE MÁXIMO HORIZONTAL 7,60 M, INCLUSIVE CAMINHÃO TOCO PBT 9.700 KG, POTÊNCIA DE 160 CV - MANUTENÇÃO. AF_08/2015</t>
  </si>
  <si>
    <t>PARA-RAIOS DE DISTRIBUICAO, TENSAO NOMINAL 30 KV, CORRENTE NOMINAL DE DESCARGA 10 KA</t>
  </si>
  <si>
    <t>GUINDAUTO HIDRÁULICO, CAPACIDADE MÁXIMA DE CARGA 6500 KG, MOMENTO MÁXIMO DE CARGA 5,8 TM, ALCANCE MÁXIMO HORIZONTAL 7,60 M, INCLUSIVE CAMINHÃO TOCO PBT 9.700 KG, POTÊNCIA DE 160 CV - MATERIAIS NA OPERAÇÃO. AF_08/2015</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</si>
  <si>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</si>
  <si>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</si>
  <si>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</si>
  <si>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CAMINHÃO DE TRANSPORTE DE MATERIAL ASFÁLTICO 30.000 L, COM CAVALO MECÂNICO DE CAPACIDADE MÁXIMA DE TRAÇÃO COMBINADO DE 66.000 KG, POTÊNCIA 360 CV, INCLUSIVE TANQUE DE ASFALTO COM SERPENTINA - DEPRECIAÇÃO. AF_08/2015</t>
  </si>
  <si>
    <t>PARAFUSO DE ACO TIPO CHUMBADOR PARABOLT, DIAMETRO 3/8", COMPRIMENTO 75 MM</t>
  </si>
  <si>
    <t>PARAFUSO DE ACO ZINCADO COM ROSCA SOBERBA, CABECA CHATA E FENDA SIMPLES, DIAMETRO 2,5 MM, COMPRIMENTO * 9,5 * MM</t>
  </si>
  <si>
    <t>CAMINHÃO DE TRANSPORTE DE MATERIAL ASFÁLTICO 30.000 L, COM CAVALO MECÂNICO DE CAPACIDADE MÁXIMA DE TRAÇÃO COMBINADO DE 66.000 KG, POTÊNCIA 360 CV, INCLUSIVE TANQUE DE ASFALTO COM SERPENTINA - JUROS. AF_08/2015</t>
  </si>
  <si>
    <t>PARAFUSO DE ACO ZINCADO COM ROSCA SOBERBA, CABECA CHATA E FENDA SIMPLES, DIAMETRO 4,2 MM, COMPRIMENTO * 32 * MM</t>
  </si>
  <si>
    <t>PARAFUSO DE ACO ZINCADO COM ROSCA SOBERBA, CABECA CHATA E FENDA SIMPLES, DIAMETRO 4,8 MM, COMPRIMENTO 45 MM</t>
  </si>
  <si>
    <t>CAMINHÃO DE TRANSPORTE DE MATERIAL ASFÁLTICO 30.000 L, COM CAVALO MECÂNICO DE CAPACIDADE MÁXIMA DE TRAÇÃO COMBINADO DE 66.000 KG, POTÊNCIA 360 CV, INCLUSIVE TANQUE DE ASFALTO COM SERPENTINA - IMPOSTOS E SEGUROS. AF_08/2015</t>
  </si>
  <si>
    <t>PARAFUSO DE FERRO POLIDO, SEXTAVADO, COM ROSCA INTEIRA, DIAMETRO 5/16", COMPRIMENTO 3/4", COM PORCA E ARRUELA LISA LEVE</t>
  </si>
  <si>
    <t>PARAFUSO DE FERRO POLIDO, SEXTAVADO, COM ROSCA PARCIAL, DIAMETRO 5/8", COMPRIMENTO 6", COM PORCA E ARRUELA DE PRESSAO MEDIA</t>
  </si>
  <si>
    <t>CAMINHÃO DE TRANSPORTE DE MATERIAL ASFÁLTICO 30.000 L, COM CAVALO MECÂNICO DE CAPACIDADE MÁXIMA DE TRAÇÃO COMBINADO DE 66.000 KG, POTÊNCIA 360 CV, INCLUSIVE TANQUE DE ASFALTO COM SERPENTINA - MANUTENÇÃO. AF_08/2015</t>
  </si>
  <si>
    <t>PARAFUSO DE LATAO COM ACABAMENTO CROMADO PARA FIXAR PECA SANITARIA, INCLUI PORCA CEGA, ARRUELA E BUCHA DE NYLON TAMANHO S-10</t>
  </si>
  <si>
    <t>PARAFUSO DE LATAO COM ROSCA SOBERBA, CABECA CHATA E FENDA SIMPLES, DIAMETRO 2,5 MM, COMPRIMENTO 12 MM</t>
  </si>
  <si>
    <t>CAMINHÃO DE TRANSPORTE DE MATERIAL ASFÁLTICO 30.000 L, COM CAVALO MECÂNICO DE CAPACIDADE MÁXIMA DE TRAÇÃO COMBINADO DE 66.000 KG, POTÊNCIA 360 CV, INCLUSIVE TANQUE DE ASFALTO COM SERPENTINA - MATERIAIS NA OPERAÇÃO. AF_08/2015</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</si>
  <si>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</si>
  <si>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</si>
  <si>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</si>
  <si>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SERRA CIRCULAR DE BANCADA COM MOTOR ELÉTRICO POTÊNCIA DE 5HP, COM COIFA PARA DISCO 10" - DEPRECIAÇÃO. AF_08/2015</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</si>
  <si>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</si>
  <si>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</si>
  <si>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</si>
  <si>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SERRA CIRCULAR DE BANCADA COM MOTOR ELÉTRICO POTÊNCIA DE 5HP, COM COIFA PARA DISCO 10" - JUROS. AF_08/2015</t>
  </si>
  <si>
    <t>PARAFUSO DRY WALL, EM ACO FOSFATIZADO, CABECA TROMBETA E PONTA BROCA (TB), COMPRIMENTO 35 MM</t>
  </si>
  <si>
    <t>PARAFUSO DRY WALL, EM ACO FOSFATIZADO, CABECA TROMBETA E PONTA BROCA (TB), COMPRIMENTO 45 MM</t>
  </si>
  <si>
    <t>SERRA CIRCULAR DE BANCADA COM MOTOR ELÉTRICO POTÊNCIA DE 5HP, COM COIFA PARA DISCO 10" - MANUTENÇÃO. AF_08/2015</t>
  </si>
  <si>
    <t>PARAFUSO DRY WALL, EM ACO ZINCADO, CABECA LENTILHA E PONTA AGULHA (LA), LARGURA 4,2 MM, COMPRIMENTO 13 MM</t>
  </si>
  <si>
    <t>PARAFUSO DRY WALL, EM ACO ZINCADO, CABECA LENTILHA E PONTA BROCA (LB), LARGURA 4,2 MM, COMPRIMENTO 13 MM</t>
  </si>
  <si>
    <t>SERRA CIRCULAR DE BANCADA COM MOTOR ELÉTRICO POTÊNCIA DE 5HP, COM COIFA PARA DISCO 10" - MATERIAIS NA OPERAÇÃO. AF_08/2015</t>
  </si>
  <si>
    <t>PARAFUSO EM ACO GALVANIZADO, TIPO MAQUINA, SEXTAVADO, SEM PORCA, DIAMETRO 1/2", COMPRIMENTO 2"</t>
  </si>
  <si>
    <t>PARAFUSO FRANCES METRICO ZINCADO, DIAMETRO 12 MM, COMPRIMENTO 140MM, COM PORCA SEXTAVADA E ARRUELA DE PRESSAO MEDIA</t>
  </si>
  <si>
    <t>DISTRIBUIDOR DE AGREGADOS REBOCAVEL, CAPACIDADE 1,9 M³, LARGURA DE TRABALHO 3,66 M - DEPRECIAÇÃO. AF_11/2015</t>
  </si>
  <si>
    <t>PARAFUSO FRANCES METRICO ZINCADO, DIAMETRO 12 MM, COMPRIMENTO 150 MM, COM PORCA SEXTAVADA E ARRUELA DE PRESSAO MEDIA</t>
  </si>
  <si>
    <t>PARAFUSO FRANCES M16 EM ACO GALVANIZADO, COMPRIMENTO = 150 MM, DIAMETRO = 16 MM, CABECA ABAULADA</t>
  </si>
  <si>
    <t>DISTRIBUIDOR DE AGREGADOS REBOCAVEL, CAPACIDADE 1,9 M³, LARGURA DE TRABALHO 3,66 M - JUROS. AF_11/2015</t>
  </si>
  <si>
    <t>PARAFUSO FRANCES M16 EM ACO GALVANIZADO, COMPRIMENTO = 45 MM, DIAMETRO = 16 MM, CABECA ABAULADA</t>
  </si>
  <si>
    <t>PARAFUSO FRANCES ZINCADO, DIAMETRO 1/2'', COMPRIMENTO 2'', COM PORCA E ARRUELA</t>
  </si>
  <si>
    <t>PARAFUSO FRANCES ZINCADO, DIAMETRO 1/2", COMPRIMENTO 12", COM PORCA E ARRUELA LISA MEDIA</t>
  </si>
  <si>
    <t>DISTRIBUIDOR DE AGREGADOS REBOCAVEL, CAPACIDADE 1,9 M³, LARGURA DE TRABALHO 3,66 M - MANUTENÇÃO. AF_11/2015</t>
  </si>
  <si>
    <t>PARAFUSO FRANCES ZINCADO, DIAMETRO 1/2", COMPRIMENTO 15", COM PORCA E ARRUELA LISA MEDIA</t>
  </si>
  <si>
    <t>PARAFUSO FRANCES ZINCADO, DIAMETRO 1/2", COMPRIMENTO 4", COM PORCA E ARRUELA</t>
  </si>
  <si>
    <t>CAMINHÃO PARA EQUIPAMENTO DE LIMPEZA A SUCÇÃO COM CAMINHÃO TRUCADO DE PESO BRUTO TOTAL 23000 KG, CARGA ÚTIL MÁXIMA 15935 KG, DISTÂNCIA ENTRE EIXOS 4,80 M, POTÊNCIA 230 CV, INCLUSIVE LIMPADORA A SUCÇÃO, TANQUE 12000 L - DEPRECIAÇÃO. AF_11/2015</t>
  </si>
  <si>
    <t>PARAFUSO M16 EM ACO GALVANIZADO, COMPRIMENTO = 125 MM, DIAMETRO = 16 MM, ROSCA MAQUINA, CABECA QUADRADA</t>
  </si>
  <si>
    <t>PARAFUSO M16 EM ACO GALVANIZADO, COMPRIMENTO = 150 MM, DIAMETRO = 16 MM, ROSCA MAQUINA, CABECA QUADRADA</t>
  </si>
  <si>
    <t>CAMINHÃO PARA EQUIPAMENTO DE LIMPEZA A SUCÇÃO COM CAMINHÃO TRUCADO DE PESO BRUTO TOTAL 23000 KG, CARGA ÚTIL MÁXIMA 15935 KG, DISTÂNCIA ENTRE EIXOS 4,80 M, POTÊNCIA 230 CV, INCLUSIVE LIMPADORA A SUCÇÃO, TANQUE 12000 L - JUROS. AF_11/2015</t>
  </si>
  <si>
    <t>PARAFUSO M16 EM ACO GALVANIZADO, COMPRIMENTO = 200 MM, DIAMETRO = 16 MM, ROSCA MAQUINA, CABECA QUADRADA</t>
  </si>
  <si>
    <t>PARAFUSO M16 EM ACO GALVANIZADO, COMPRIMENTO = 300 MM, DIAMETRO = 16 MM, ROSCA DUPLA</t>
  </si>
  <si>
    <t>CAMINHÃO PARA EQUIPAMENTO DE LIMPEZA A SUCÇÃO COM CAMINHÃO TRUCADO DE PESO BRUTO TOTAL 23000 KG, CARGA ÚTIL MÁXIMA 15935 KG, DISTÂNCIA ENTRE EIXOS 4,80 M, POTÊNCIA 230 CV, INCLUSIVE LIMPADORA A SUCÇÃO, TANQUE 12000 L - IMPOSTOS E SEGUROS. AF_11/2015</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</si>
  <si>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</si>
  <si>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</si>
  <si>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</si>
  <si>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CAMINHÃO PARA EQUIPAMENTO DE LIMPEZA A SUCÇÃO COM CAMINHÃO TRUCADO DE PESO BRUTO TOTAL 23000 KG, CARGA ÚTIL MÁXIMA 15935 KG, DISTÂNCIA ENTRE EIXOS 4,80 M, POTÊNCIA 230 CV, INCLUSIVE LIMPADORA A SUCÇÃO, TANQUE 12000 L - MANUTENÇÃO. AF_11/2015</t>
  </si>
  <si>
    <t>PARAFUSO M16 EM ACO GALVANIZADO, COMPRIMENTO = 500 MM, DIAMETRO = 16 MM, ROSCA MAQUINA, COM CABECA SEXTAVADA E PORCA</t>
  </si>
  <si>
    <t>PARAFUSO NIQUELADO COM ACABAMENTO CROMADO PARA FIXAR PECA SANITARIA, INCLUI PORCA CEGA, ARRUELA E BUCHA DE NYLON TAMANHO S-10</t>
  </si>
  <si>
    <t>CAMINHÃO PARA EQUIPAMENTO DE LIMPEZA A SUCÇÃO COM CAMINHÃO TRUCADO DE PESO BRUTO TOTAL 23000 KG, CARGA ÚTIL MÁX. 15935 KG, DISTÂNCIA ENTRE EIXOS 4,80 M, POTÊNCIA 230 CV, INCLUSIVE LIMPADORA A SUCÇÃO, TANQUE 12000 L - MATERIAIS NA OPERAÇÃO. AF_11/2015</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</si>
  <si>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</si>
  <si>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</si>
  <si>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</si>
  <si>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</si>
  <si>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PENEIRA ROTATIVA COM MOTOR ELÉTRICO TRIFÁSICO DE 2 CV, CILINDRO DE 1 M X 0,60 M, COM FUROS DE 3,17 MM - DEPRECIAÇÃO. AF_11/2015</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</si>
  <si>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</si>
  <si>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</si>
  <si>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</si>
  <si>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</si>
  <si>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PENEIRA ROTATIVA COM MOTOR ELÉTRICO TRIFÁSICO DE 2 CV, CILINDRO DE 1 M X 0,60 M, COM FUROS DE 3,17 MM - JUROS. AF_11/2015</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</si>
  <si>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</si>
  <si>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</si>
  <si>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</si>
  <si>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PENEIRA ROTATIVA COM MOTOR ELÉTRICO TRIFÁSICO DE 2 CV, CILINDRO DE 1 M X 0,60 M, COM FUROS DE 3,17 MM - MANUTENÇÃO. AF_11/2015</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</si>
  <si>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</si>
  <si>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</si>
  <si>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</si>
  <si>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</si>
  <si>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PENEIRA ROTATIVA COM MOTOR ELÉTRICO TRIFÁSICO DE 2 CV, CILINDRO DE 1 M X 0,60 M, COM FUROS DE 3,17 MM - MATERIAIS NA OPERAÇÃO. AF_11/2015</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</si>
  <si>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</si>
  <si>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</si>
  <si>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</si>
  <si>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</si>
  <si>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DOSADOR DE AREIA, CAPACIDADE DE 26 LITROS - DEPRECIAÇÃO. AF_11/2015</t>
  </si>
  <si>
    <t>PARAFUSO ZINCADO, SEXTAVADO, COM ROSCA INTEIRA, DIAMETRO 1/4", COMPRIMENTO 1/2"</t>
  </si>
  <si>
    <t>PARAFUSO ZINCADO, SEXTAVADO, COM ROSCA INTEIRA, DIAMETRO 3/8", COMPRIMENTO 2"</t>
  </si>
  <si>
    <t>PARAFUSO ZINCADO, SEXTAVADO, COM ROSCA INTEIRA, DIAMETRO 5/8", COMPRIMENTO 2 1/4"</t>
  </si>
  <si>
    <t>DOSADOR DE AREIA, CAPACIDADE DE 26 LITROS - JUROS. AF_11/2015</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</si>
  <si>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</si>
  <si>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</si>
  <si>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</si>
  <si>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DOSADOR DE AREIA, CAPACIDADE DE 26 LITROS - MANUTENÇÃO. AF_11/2015</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</si>
  <si>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</si>
  <si>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</si>
  <si>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</si>
  <si>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</si>
  <si>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CAMINHONETE COM MOTOR A DIESEL, POTÊNCIA 180 CV, CABINE DUPLA, 4X4 - DEPRECIAÇÃO. AF_11/2015</t>
  </si>
  <si>
    <t>PARAFUSO, COMUM, ASTM A307, SEXTAVADO, DIAMETRO 1/2" (12,7 MM), COMPRIMENTO 1" (25,4 MM)</t>
  </si>
  <si>
    <t>PARALELEPIPEDO GRANITICO OU BASALTICO, PARA PAVIMENTACAO, SEM FRETE,  *30 A 35* PECAS POR M2</t>
  </si>
  <si>
    <t>PASTA DESENGRAXANTE PARA MAOS</t>
  </si>
  <si>
    <t>CAMINHONETE COM MOTOR A DIESEL, POTÊNCIA 180 CV, CABINE DUPLA, 4X4 - JUROS. AF_11/2015</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</si>
  <si>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</si>
  <si>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</si>
  <si>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</si>
  <si>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CAMINHONETE COM MOTOR A DIESEL, POTÊNCIA 180 CV, CABINE DUPLA, 4X4 - IMPOSTOS E SEGUROS. AF_11/2015</t>
  </si>
  <si>
    <t>PASTA VEDA JUNTAS/ROSCA, LATA DE *500* G, PARA INSTALACOES DE GAS E OUTROS</t>
  </si>
  <si>
    <t>PASTILHA CERAMICA/PORCELANA, REVEST INT/EXT E  PISCINA, CORES BRANCA OU FRIAS, *2,5 X 2,5* CM</t>
  </si>
  <si>
    <t>PASTILHA CERAMICA/PORCELANA, REVEST INT/EXT E  PISCINA, CORES FRIAS *5 X 5* CM</t>
  </si>
  <si>
    <t>CAMINHONETE COM MOTOR A DIESEL, POTÊNCIA 180 CV, CABINE DUPLA, 4X4 - MANUTENÇÃO. AF_11/2015</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</si>
  <si>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</si>
  <si>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</si>
  <si>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</si>
  <si>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CAMINHONETE COM MOTOR A DIESEL, POTÊNCIA 180 CV, CABINE DUPLA, 4X4 - MATERIAIS NA OPERAÇÃO. AF_11/2015</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</si>
  <si>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</si>
  <si>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</si>
  <si>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CAMINHONETE CABINE SIMPLES COM MOTOR 1.6 FLEX, CÂMBIO MANUAL, POTÊNCIA 101/104 CV, 2 PORTAS - DEPRECIAÇÃO. AF_11/2015</t>
  </si>
  <si>
    <t>PASTILHEIRO</t>
  </si>
  <si>
    <t>PASTILHEIRO (MENSALISTA)</t>
  </si>
  <si>
    <t>PATCH CORD, CATEGORIA 5 E, EXTENSAO DE 1,50 M</t>
  </si>
  <si>
    <t>PATCH CORD, CATEGORIA 5 E, EXTENSAO DE 2,50 M</t>
  </si>
  <si>
    <t>CAMINHONETE CABINE SIMPLES COM MOTOR 1.6 FLEX, CÂMBIO MANUAL, POTÊNCIA 101/104 CV, 2 PORTAS - JUROS. AF_11/2015</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</si>
  <si>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</si>
  <si>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</si>
  <si>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</si>
  <si>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</si>
  <si>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</si>
  <si>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CAMINHONETE CABINE SIMPLES COM MOTOR 1.6 FLEX, CÂMBIO MANUAL, POTÊNCIA 101/104 CV, 2 PORTAS - IMPOSTOS E SEGUROS. AF_11/2015</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</si>
  <si>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</si>
  <si>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</si>
  <si>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</si>
  <si>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CAMINHONETE CABINE SIMPLES COM MOTOR 1.6 FLEX, CÂMBIO MANUAL, POTÊNCIA 101/104 CV, 2 PORTAS - MANUTENÇÃO. AF_11/2015</t>
  </si>
  <si>
    <t>PEDRA ARDOSIA, CINZA, *40 X 40* CM, E= *1 CM</t>
  </si>
  <si>
    <t>PEDRA ARDOSIA, CINZA, 20  X  40 CM,  E=  *1 CM</t>
  </si>
  <si>
    <t>PEDRA ARDOSIA, CINZA, 30  X  30,  E= *1 CM</t>
  </si>
  <si>
    <t>CAMINHONETE CABINE SIMPLES COM MOTOR 1.6 FLEX, CÂMBIO MANUAL, POTÊNCIA 101/104 CV, 2 PORTAS - MATERIAIS NA OPERAÇÃO. AF_11/2015</t>
  </si>
  <si>
    <t>PEDRA BRITADA GRADUADA, CLASSIFICADA (POSTO PEDREIRA/FORNECEDOR, SEM FRETE)</t>
  </si>
  <si>
    <t>PEDRA BRITADA N. 0, OU PEDRISCO (4,8 A 9,5 MM) POSTO PEDREIRA/FORNECEDOR, SEM FRETE</t>
  </si>
  <si>
    <t>CAMINHÃO DE TRANSPORTE DE MATERIAL ASFÁLTICO 20.000 L, COM CAVALO MECÂNICO DE CAPACIDADE MÁXIMA DE TRAÇÃO COMBINADO DE 45.000 KG, POTÊNCIA 330 CV, INCLUSIVE TANQUE DE ASFALTO COM MAÇARICO - DEPRECIAÇÃO. AF_12/2015</t>
  </si>
  <si>
    <t>PEDRA BRITADA N. 4 (50 A 76 MM) POSTO PEDREIRA/FORNECEDOR, SEM FRETE</t>
  </si>
  <si>
    <t>PEDRA BRITADA N. 5 (76 A 100 MM) POSTO PEDREIRA/FORNECEDOR, SEM FRETE</t>
  </si>
  <si>
    <t>PEDRA DE MAO OU PEDRA RACHAO PARA ARRIMO/FUNDACAO (POSTO PEDREIRA/FORNECEDOR, SEM FRETE)</t>
  </si>
  <si>
    <t>CAMINHÃO DE TRANSPORTE DE MATERIAL ASFÁLTICO 20.000 L, COM CAVALO MECÂNICO DE CAPACIDADE MÁXIMA DE TRAÇÃO COMBINADO DE 45.000 KG, POTÊNCIA 330 CV, INCLUSIVE TANQUE DE ASFALTO COM MAÇARICO - JUROS. AF_12/2015</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</si>
  <si>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</si>
  <si>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</si>
  <si>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</si>
  <si>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CAMINHÃO DE TRANSPORTE DE MATERIAL ASFÁLTICO 20.000 L, COM CAVALO MECÂNICO DE CAPACIDADE MÁXIMA DE TRAÇÃO COMBINADO DE 45.000 KG, POTÊNCIA 330 CV, INCLUSIVE TANQUE DE ASFALTO COM MAÇARICO - IMPOSTOS E SEGUROS. AF_12/2015</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</si>
  <si>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</si>
  <si>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</si>
  <si>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</si>
  <si>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</si>
  <si>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</si>
  <si>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CAMINHÃO DE TRANSPORTE DE MATERIAL ASFÁLTICO 20.000 L, COM CAVALO MECÂNICO DE CAPACIDADE MÁXIMA DE TRAÇÃO COMBINADO DE 45.000 KG, POTÊNCIA 330 CV, INCLUSIVE TANQUE DE ASFALTO COM MAÇARICO - MANUTENÇÃO. AF_12/2015</t>
  </si>
  <si>
    <t>PEDREIRO (MENSALISTA)</t>
  </si>
  <si>
    <t>PEITORIL EM MARMORE, POLIDO, BRANCO COMUM, L= *15* CM, E=  *2,0* CM, COM PINGADEIRA</t>
  </si>
  <si>
    <t>PEITORIL EM MARMORE, POLIDO, BRANCO COMUM, L= *15* CM, E=  *3* CM, CORTE RETO</t>
  </si>
  <si>
    <t>CAMINHÃO DE TRANSPORTE DE MATERIAL ASFÁLTICO 20.000 L, COM CAVALO MECÂNICO DE CAPACIDADE MÁXIMA DE TRAÇÃO COMBINADO DE 45.000 KG, POTÊNCIA 330 CV, INCLUSIVE TANQUE DE ASFALTO COM MAÇARICO - MATERIAIS NA OPERAÇÃO. AF_12/2015</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</si>
  <si>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</si>
  <si>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</si>
  <si>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</si>
  <si>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</si>
  <si>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APARELHO PARA CORTE E SOLDA OXI-ACETILENO SOBRE RODAS, INCLUSIVE CILINDROS E MAÇARICOS - DEPRECIAÇÃO. AF_12/2015</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</si>
  <si>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</si>
  <si>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</si>
  <si>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</si>
  <si>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</si>
  <si>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APARELHO PARA CORTE E SOLDA OXI-ACETILENO SOBRE RODAS, INCLUSIVE CILINDROS E MAÇARICOS - JUROS. AF_12/2015</t>
  </si>
  <si>
    <t>PERFIL "I" DE ACO LAMINADO, "I" 203  X  34,3</t>
  </si>
  <si>
    <t>PERFIL "I" DE ACO LAMINADO, "W" 150 X 22,5</t>
  </si>
  <si>
    <t>PERFIL "I" DE ACO LAMINADO, "W" 250 X 32,7</t>
  </si>
  <si>
    <t>APARELHO PARA CORTE E SOLDA OXI-ACETILENO SOBRE RODAS, INCLUSIVE CILINDROS E MAÇARICOS - MANUTENÇÃO. AF_12/2015</t>
  </si>
  <si>
    <t>PERFIL "I" DE ACO LAMINADO, "W" 250 X 44,8</t>
  </si>
  <si>
    <t>PERFIL "I" DE ACO LAMINADO, "W" 310 X 52,0</t>
  </si>
  <si>
    <t>PERFIL "I" DE ACO LAMINADO, "W" 410 X 67</t>
  </si>
  <si>
    <t>APARELHO PARA CORTE E SOLDA OXI-ACETILENO SOBRE RODAS, INCLUSIVE CILINDROS E MAÇARICOS - MATERIAIS NA OPERAÇÃO. AF_12/2015</t>
  </si>
  <si>
    <t>PERFIL "I" DE ACO LAMINADO, W 250 X 38,50</t>
  </si>
  <si>
    <t>PERFIL "U" CHAPA ACO DOBRADA,  E = 3,04 MM , H = 20 CM, ABAS = 5 CM (4,47 KG/M)</t>
  </si>
  <si>
    <t>PERFIL "U" DE ACO LAMINADO, "U" 102 X 9,3</t>
  </si>
  <si>
    <t>PERFIL "U" DE ACO LAMINADO, "U" 152 X 15,6</t>
  </si>
  <si>
    <t>MÁQUINA EXTRUSORA DE CONCRETO PARA GUIAS E SARJETAS, MOTOR A DIESEL, POTÊNCIA 14 CV - DEPRECIAÇÃO. AF_12/2015</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</si>
  <si>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</si>
  <si>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</si>
  <si>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</si>
  <si>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</si>
  <si>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</si>
  <si>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MÁQUINA EXTRUSORA DE CONCRETO PARA GUIAS E SARJETAS, MOTOR A DIESEL, POTÊNCIA 14 CV - JUROS. AF_12/2015</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</si>
  <si>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</si>
  <si>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</si>
  <si>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</si>
  <si>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</si>
  <si>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</si>
  <si>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MÁQUINA EXTRUSORA DE CONCRETO PARA GUIAS E SARJETAS, MOTOR A DIESEL, POTÊNCIA 14 CV - MANUTENÇÃO. AF_12/2015</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</si>
  <si>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</si>
  <si>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</si>
  <si>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</si>
  <si>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</si>
  <si>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MÁQUINA EXTRUSORA DE CONCRETO PARA GUIAS E SARJETAS, MOTOR A DIESEL, POTÊNCIA 14 CV - MATERIAIS NA OPERAÇÃO. AF_12/2015</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</si>
  <si>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</si>
  <si>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</si>
  <si>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</si>
  <si>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</si>
  <si>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MARTELO PERFURADOR PNEUMÁTICO MANUAL, HASTE 25 X 75 MM, 21 KG - DEPRECIAÇÃO. AF_12/2015</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</si>
  <si>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</si>
  <si>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</si>
  <si>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</si>
  <si>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MARTELO PERFURADOR PNEUMÁTICO MANUAL, HASTE 25 X 75 MM, 21 KG - JUROS. AF_12/2015</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</si>
  <si>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</si>
  <si>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</si>
  <si>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</si>
  <si>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MARTELO PERFURADOR PNEUMÁTICO MANUAL, HASTE 25 X 75 MM, 21 KG - MANUTENÇÃO. AF_12/2015</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</si>
  <si>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</si>
  <si>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</si>
  <si>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</si>
  <si>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</si>
  <si>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PERFURATRIZ COM TORRE METÁLICA PARA EXECUÇÃO DE ESTACA HÉLICE CONTÍNUA, PROFUNDIDADE MÁXIMA DE 32 M, DIÂMETRO MÁXIMO DE 1000 MM, POTÊNCIA INSTALADA DE 350 HP, MESA ROTATIVA COM TORQUE MÁXIMO DE 263 KNM - DEPRECIAÇÃO. AF_01/2016</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</si>
  <si>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</si>
  <si>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</si>
  <si>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</si>
  <si>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</si>
  <si>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</si>
  <si>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COM TORRE METÁLICA PARA EXECUÇÃO DE ESTACA HÉLICE CONTÍNUA, PROFUNDIDADE MÁXIMA DE 32 M, DIÂMETRO MÁXIMO DE 1000 MM, POTÊNCIA INSTALADA DE 350 HP, MESA ROTATIVA COM TORQUE MÁXIMO DE 263 KNM - JUROS. AF_01/2016</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</si>
  <si>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</si>
  <si>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</si>
  <si>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</si>
  <si>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</si>
  <si>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COM TORRE METÁLICA PARA EXECUÇÃO DE ESTACA HÉLICE CONTÍNUA, PROFUNDIDADE MÁXIMA DE 32 M, DIÂMETRO MÁXIMO DE 1000 MM, POTÊNCIA INSTALADA DE 350 HP, MESA ROTATIVA COM TORQUE MÁXIMO DE 263 KNM - MANUTENÇÃO. AF_01/2016</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</si>
  <si>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</si>
  <si>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</si>
  <si>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</si>
  <si>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</si>
  <si>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PERFURATRIZ COM TORRE METÁLICA PARA EXECUÇÃO DE ESTACA HÉLICE CONTÍNUA, PROFUNDIDADE MÁXIMA DE 32 M, DIÂMETRO MÁXIMO DE 1000 MM, POTÊNCIA INSTALADA DE 350 HP, MESA ROTATIVA COM TORQUE MÁXIMO DE 263 KNM  MATERIAIS NA OPERAÇÃO. AF_01/2016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</si>
  <si>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</si>
  <si>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</si>
  <si>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</si>
  <si>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</si>
  <si>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BETONEIRA CAPACIDADE NOMINAL 400 L, CAPACIDADE DE MISTURA 310 L, MOTOR A GASOLINA POTÊNCIA 5,5 HP, SEM CARREGADOR - DEPRECIAÇÃO. AF_02/2016</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</si>
  <si>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</si>
  <si>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</si>
  <si>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</si>
  <si>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</si>
  <si>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BETONEIRA CAPACIDADE NOMINAL 400 L, CAPACIDADE DE MISTURA 310 L, MOTOR A GASOLINA POTÊNCIA 5,5 HP, SEM CARREGADOR - JUROS. AF_02/2016</t>
  </si>
  <si>
    <t>PINO DE ACO LISO 1/4 ", HASTE = *36,5* MM (ACAO DIRETA)</t>
  </si>
  <si>
    <t>PINO DE ACO LISO 1/4 ", HASTE = *53* MM (ACAO DIRETA)</t>
  </si>
  <si>
    <t>PINO GUIA, RETO, COM CHAPA DE LATAO CROMADO, 3/4", PARA PORTA / JANELA DE CORRER</t>
  </si>
  <si>
    <t>BETONEIRA CAPACIDADE NOMINAL 400 L, CAPACIDADE DE MISTURA 310 L, MOTOR A GASOLINA POTÊNCIA 5,5 HP, SEM CARREGADOR - MANUTENÇÃO. AF_02/2016</t>
  </si>
  <si>
    <t>PINO ROSCA EXTERNA, EM ACO GALVANIZADO, PARA ISOLADOR DE 25KV, DIAMETRO 35MM, COMPRIMENTO *320* MM</t>
  </si>
  <si>
    <t>PINTOR</t>
  </si>
  <si>
    <t>PINTOR (MENSALISTA)</t>
  </si>
  <si>
    <t>BETONEIRA CAPACIDADE NOMINAL 400 L, CAPACIDADE DE MISTURA 310 L, MOTOR A GASOLINA POTÊNCIA 5,5 HP, SEM CARREGADOR - MATERIAIS NA OPERAÇÃO. AF_02/2016</t>
  </si>
  <si>
    <t>PINTOR DE LETREIROS</t>
  </si>
  <si>
    <t>PINTOR DE LETREIROS (MENSALISTA)</t>
  </si>
  <si>
    <t>GRUPO GERADOR ESTACIONÁRIO, MOTOR DIESEL POTÊNCIA 170 KVA - JUROS. AF_02/2016</t>
  </si>
  <si>
    <t>PINTOR PARA TINTA EPOXI</t>
  </si>
  <si>
    <t>PINTOR PARA TINTA EPOXI (MENSALISTA)</t>
  </si>
  <si>
    <t>ROLO COMPACTADOR VIBRATÓRIO REBOCÁVEL, CILINDRO DE AÇO LISO, POTÊNCIA DE TRAÇÃO DE 65 CV, PESO 4,7 T, IMPACTO DINÂMICO 18,3 T, LARGURA DE TRABALHO 1,67 M - JUROS. AF_02/2016</t>
  </si>
  <si>
    <t>PISO DE BORRACHA CANELADO EM PLACAS 50 X 50 CM, E = *3,5* MM, PARA COLA</t>
  </si>
  <si>
    <t>PISO DE BORRACHA ESPORTIVO EM PLACAS 50 X 50 CM, E = 15 MM, PARA ARGAMASSA, PRETO</t>
  </si>
  <si>
    <t>ROLO COMPACTADOR VIBRATÓRIO PÉ DE CARNEIRO, OPERADO POR CONTROLE REMOTO, POTÊNCIA 12,5 KW, PESO OPERACIONAL 1,675 T, LARGURA DE TRABALHO 0,85 M - JUROS. AF_02/2016</t>
  </si>
  <si>
    <t>PISO DE BORRACHA FRISADO OU PASTILHADO, PRETO, EM PLACAS 50 X 50 CM, E = 7 MM, PARA ARGAMASSA</t>
  </si>
  <si>
    <t>PISO DE BORRACHA PASTILHADO EM PLACAS 50 X 50 CM, E = *3,5* MM, PARA COLA, PRETO</t>
  </si>
  <si>
    <t>PISO DE BORRACHA PASTILHADO EM PLACAS 50 X 50 CM, E = 15 MM, PARA ARGAMASSA, PRETO</t>
  </si>
  <si>
    <t>ROLO COMPACTADOR VIBRATÓRIO PÉ DE CARNEIRO, OPERADO POR CONTROLE REMOTO, POTÊNCIA 12,5 KW, PESO OPERACIONAL 1,675 T, LARGURA DE TRABALHO 0,85 M - MATERIAIS NA OPERAÇÃO. AF_02/2016</t>
  </si>
  <si>
    <t>PISO ELEVADO COM 2 PLACAS DE ACO COM ENCHIMENTO DE CONCRETO CELULAR, INCLUSO BASE/HASTE/CRUZETAS, 60 X 60 CM, H = *28* CM, RESISTENCIA CARGA CONCENTRADA 496 KG (COM COLOCACAO)</t>
  </si>
  <si>
    <t>PISO EM CERAMICA ESMALTADA EXTRA, PEI MAIOR OU IGUAL A 4, FORMATO MAIOR QUE 2025 CM2</t>
  </si>
  <si>
    <t>GRUA ASCENCIONAL, LANÇA DE 30 M, CAPACIDADE DE 1,0 T A 30 M, ALTURA ATÉ 39 M  DEPRECIAÇÃO. AF_03/2016</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</si>
  <si>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</si>
  <si>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</si>
  <si>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</si>
  <si>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GRUA ASCENCIONAL, LANÇA DE 30 M, CAPACIDADE DE 1,0 T A 30 M, ALTURA ATÉ 39 M   JUROS. AF_03/2016</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</si>
  <si>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</si>
  <si>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</si>
  <si>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</si>
  <si>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GRUA ASCENCIONAL, LANÇA DE 30 M, CAPACIDADE DE 1,0 T A 30 M, ALTURA ATÉ 39 M   MANUTENÇÃO. AF_03/2016</t>
  </si>
  <si>
    <t>PISO EM GRANITO, POLIDO, TIPO PRETO SAO GABRIEL/ TIJUCA OU OUTROS EQUIVALENTES DA REGIAO, FORMATO MENOR OU IGUAL A 3025 CM2, E=  *2* CM</t>
  </si>
  <si>
    <t>GRUA ASCENCIONAL, LANÇA DE 30 M, CAPACIDADE DE 1,0 T A 30 M, ALTURA ATÉ 39 M   MATERIAIS NA OPERAÇÃO. AF_03/2016</t>
  </si>
  <si>
    <t>PISO EM PORCELANATO RETIFICADO EXTRA, FORMATO MENOR OU IGUAL A 2025 CM2</t>
  </si>
  <si>
    <t>PISO EM REGUA VINILICA SEMIFLEXIVEL, ENCAIXE CLICADO, E = 4 MM (SEM COLOCACAO)</t>
  </si>
  <si>
    <t>GUINCHO ELÉTRICO DE COLUNA, CAPACIDADE 400 KG, COM MOTO FREIO, MOTOR TRIFÁSICO DE 1,25 CV - DEPRECIAÇÃO. AF_03/2016</t>
  </si>
  <si>
    <t>PISO EPOXI AUTONIVELANTE, ESPESSURA *4* MM (INCLUSO EXECUCAO)</t>
  </si>
  <si>
    <t>PISO EPOXI MULTILAYER, ESPESSURA *2* MM (INCLUSO EXECUCAO)</t>
  </si>
  <si>
    <t>GUINCHO ELÉTRICO DE COLUNA, CAPACIDADE 400 KG, COM MOTO FREIO, MOTOR TRIFÁSICO DE 1,25 CV - JUROS. AF_03/2016</t>
  </si>
  <si>
    <t>PISO FULGET (GRANITO LAVADO) EM PLACAS DE *40 X 40* CM (SEM COLOCACAO)</t>
  </si>
  <si>
    <t>PISO FULGET (GRANITO LAVADO) EM PLACAS DE *75 X 75* CM (SEM COLOCACAO)</t>
  </si>
  <si>
    <t>GUINCHO ELÉTRICO DE COLUNA, CAPACIDADE 400 KG, COM MOTO FREIO, MOTOR TRIFÁSICO DE 1,25 CV - MANUTENÇÃO. AF_03/2016</t>
  </si>
  <si>
    <t>PISO FULGET (GRANITO LAVADO) MOLDADO IN LOCO (INCLUSO EXECUCAO)</t>
  </si>
  <si>
    <t>PISO INDUSTRIAL EM CONCRETO ARMADO DE ACABAMENTO POLIDO, ESPESSURA 12 CM (CIMENTO QUEIMADO) (INCLUSO EXECUCAO)</t>
  </si>
  <si>
    <t>PISO KORODUR (INCLUSO EXECUCAO)</t>
  </si>
  <si>
    <t>GUINCHO ELÉTRICO DE COLUNA, CAPACIDADE 400 KG, COM MOTO FREIO, MOTOR TRIFÁSICO DE 1,25 CV - MATERIAIS NA OPERAÇÃO. AF_03/2016</t>
  </si>
  <si>
    <t>PISO PODOTATIL DE CONCRETO - DIRECIONAL E ALERTA, *40 X 40 X 2,5* CM</t>
  </si>
  <si>
    <t>GUINDASTE HIDRÁULICO AUTOPROPELIDO, COM LANÇA TELESCÓPICA 40 M, CAPACIDADE MÁXIMA 60 T, POTÊNCIA 260 KW - DEPRECIAÇÃO. AF_03/2016</t>
  </si>
  <si>
    <t>PISO PORCELANATO, BORDA RETA, EXTRA, FORMATO MAIOR QUE 2025 CM2</t>
  </si>
  <si>
    <t>PISO TATIL ALERTA OU DIRECIONAL, DE BORRACHA, COLORIDO, 25 X 25 CM, E = 5 MM, PARA COLA</t>
  </si>
  <si>
    <t>GUINDASTE HIDRÁULICO AUTOPROPELIDO, COM LANÇA TELESCÓPICA 40 M, CAPACIDADE MÁXIMA 60 T, POTÊNCIA 260 KW - JUROS. AF_03/2016</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</si>
  <si>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</si>
  <si>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</si>
  <si>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</si>
  <si>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GUINDASTE HIDRÁULICO AUTOPROPELIDO, COM LANÇA TELESCÓPICA 40 M, CAPACIDADE MÁXIMA 60 T, POTÊNCIA 260 KW - MANUTENÇÃO. AF_03/2016</t>
  </si>
  <si>
    <t>PISO URETANO, VERSAO REVESTIMENTO AUTONIVELANTE, ESPESSURA VARIÁVEL DE 3 A 4 MM (INCLUSO EXECUCAO)</t>
  </si>
  <si>
    <t>PISO/ REVESTIMENTO EM GRANITO, POLIDO, TIPO ANDORINHA/ QUARTZ/ CASTELO/ CORUMBA OU OUTROS EQUIVALENTES DA REGIAO, FORMATO MAIOR OU IGUAL A 3025 CM2, E = *2* CM</t>
  </si>
  <si>
    <t>GUINDASTE HIDRÁULICO AUTOPROPELIDO, COM LANÇA TELESCÓPICA 40 M, CAPACIDADE MÁXIMA 60 T, POTÊNCIA 260 KW - MATERIAIS NA OPERAÇÃO. AF_03/2016</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</si>
  <si>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</si>
  <si>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</si>
  <si>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</si>
  <si>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GUINDASTE HIDRÁULICO AUTOPROPELIDO, COM LANÇA TELESCÓPICA 40 M, CAPACIDADE MÁXIMA 60 T, POTÊNCIA 260 KW - IMPOSTOS E SEGUROS. AF_03/2016</t>
  </si>
  <si>
    <t>PLACA / CHAPA DE GESSO ACARTONADO, ACABAMENTO VINILICO LISO EM UMA DAS FACES, COR BRANCA, BORDA QUADRADA, E = 9,5 MM, 625 X 625 MM (L X C), PARA FORRO REMOVIVEL</t>
  </si>
  <si>
    <t>PLACA CIMENTICIA LISA E = 10 MM, DE 1,20 X 3,00 M (SEM AMIANTO)</t>
  </si>
  <si>
    <t>GUINDAUTO HIDRÁULICO, CAPACIDADE MÁXIMA DE CARGA 3300 KG, MOMENTO MÁXIMO DE CARGA 5,8 TM, ALCANCE MÁXIMO HORIZONTAL 7,60 M, INCLUSIVE CAMINHÃO TOCO PBT 16.000 KG, POTÊNCIA DE 189 CV - DEPRECIAÇÃO. AF_03/2016</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</si>
  <si>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</si>
  <si>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</si>
  <si>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</si>
  <si>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GUINDAUTO HIDRÁULICO, CAPACIDADE MÁXIMA DE CARGA 3300 KG, MOMENTO MÁXIMO DE CARGA 5,8 TM, ALCANCE MÁXIMO HORIZONTAL 7,60 M, INCLUSIVE CAMINHÃO TOCO PBT 16.000 KG, POTÊNCIA DE 189 CV - JUROS. AF_03/2016</t>
  </si>
  <si>
    <t>PLACA DE FIBRA MINERAL PARA FORRO, DE 1250 X 625 MM, E = 15 MM, BORDA RETA, COM PINTURA ANTIMOFO (NAO INCLUI PERFIS)</t>
  </si>
  <si>
    <t>PLACA DE FIBRA MINERAL PARA FORRO, DE 625 X 625 MM, E = 15 MM, BORDA REBAIXADA PARA PERFIL 24 MM, COM PINTURA ANTIMOFO (NAO INCLUI PERFIS)</t>
  </si>
  <si>
    <t>GUINDAUTO HIDRÁULICO, CAPACIDADE MÁXIMA DE CARGA 3300 KG, MOMENTO MÁXIMO DE CARGA 5,8 TM, ALCANCE MÁXIMO HORIZONTAL 7,60 M, INCLUSIVE CAMINHÃO TOCO PBT 16.000 KG, POTÊNCIA DE 189 CV  IMPOSTOS E SEGUROS. AF_03/2016</t>
  </si>
  <si>
    <t>PLACA DE FIBRA MINERAL PARA FORRO, DE 625 X 625 MM, E = 15 MM, BORDA RETA, COM PINTURA ANTIMOFO (NAO INCLUI PERFIS)</t>
  </si>
  <si>
    <t>PLACA DE GESSO PARA FORRO, DE  *60 X 60* CM E ESPESSURA DE 12 MM (30 MM NAS BORDAS) SEM COLOCACAO</t>
  </si>
  <si>
    <t>GUINDAUTO HIDRÁULICO, CAPACIDADE MÁXIMA DE CARGA 3300 KG, MOMENTO MÁXIMO DE CARGA 5,8 TM, ALCANCE MÁXIMO HORIZONTAL 7,60 M, INCLUSIVE CAMINHÃO TOCO PBT 16.000 KG, POTÊNCIA DE 189 CV - MANUTENÇÃO. AF_03/2016</t>
  </si>
  <si>
    <t>PLACA DE INAUGURACAO EM BRONZE *35X 50*CM</t>
  </si>
  <si>
    <t>PLACA DE INAUGURACAO METALICA, *40* CM X *60* CM</t>
  </si>
  <si>
    <t>GUINDAUTO HIDRÁULICO, CAPACIDADE MÁXIMA DE CARGA 3300 KG, MOMENTO MÁXIMO DE CARGA 5,8 TM, ALCANCE MÁXIMO HORIZONTAL 7,60 M, INCLUSIVE CAMINHÃO TOCO PBT 16.000 KG, POTÊNCIA DE 189 CV - MATERIAIS NA OPERAÇÃO. AF_03/2016</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</si>
  <si>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</si>
  <si>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</si>
  <si>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</si>
  <si>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</si>
  <si>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</si>
  <si>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</si>
  <si>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</si>
  <si>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</si>
  <si>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</si>
  <si>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</si>
  <si>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PLACA DE SINALIZACAO EM CHAPA DE ALUMINIO COM PINTURA REFLETIVA, E = 2 MM</t>
  </si>
  <si>
    <t>PLACA DE VENTILACAO PARA TELHA DE FIBROCIMENTO CANALETE 49 KALHETA</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</si>
  <si>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</si>
  <si>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</si>
  <si>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</si>
  <si>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</si>
  <si>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</si>
  <si>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</si>
  <si>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PLACA VINILICA SEMIFLEXIVEL PARA REVESTIMENTO DE PISOS E PAREDES, E = 2 MM (SEM COLOCACAO)</t>
  </si>
  <si>
    <t>PLACA/PISO DE CONCRETO POROSO/ PAVIMENTO PERMEAVEL/BLOCO DRENANTE DE CONCRETO, 40 CM X 40 CM, E = 6 CM, COR NATURAL</t>
  </si>
  <si>
    <t>GERADOR PORTÁTIL MONOFÁSICO, POTÊNCIA 5500 VA, MOTOR A GASOLINA, POTÊNCIA DO MOTOR 13 CV - DEPRECIAÇÃO. AF_03/2016</t>
  </si>
  <si>
    <t>PLACA/TAMPA CEGA EM LATAO ESCOVADO PARA CONDULETE EM LIGA DE ALUMINIO 4 X 4"</t>
  </si>
  <si>
    <t>PLUG OU BUJAO DE FERRO GALVANIZADO, DE 1 1/2"</t>
  </si>
  <si>
    <t>GERADOR PORTÁTIL MONOFÁSICO, POTÊNCIA 5500 VA, MOTOR A GASOLINA, POTÊNCIA DO MOTOR 13 CV - JUROS. AF_03/2016</t>
  </si>
  <si>
    <t>PLUG OU BUJAO DE FERRO GALVANIZADO, DE 1 1/4"</t>
  </si>
  <si>
    <t>PLUG OU BUJAO DE FERRO GALVANIZADO, DE 1/2"</t>
  </si>
  <si>
    <t>GERADOR PORTÁTIL MONOFÁSICO, POTÊNCIA 5500 VA, MOTOR A GASOLINA, POTÊNCIA DO MOTOR 13 CV - MANUTENÇÃO. AF_03/2016</t>
  </si>
  <si>
    <t>PLUG OU BUJAO DE FERRO GALVANIZADO, DE 1"</t>
  </si>
  <si>
    <t>PLUG OU BUJAO DE FERRO GALVANIZADO, DE 2 1/2"</t>
  </si>
  <si>
    <t>PLUG OU BUJAO DE FERRO GALVANIZADO, DE 2"</t>
  </si>
  <si>
    <t>GERADOR PORTÁTIL MONOFÁSICO, POTÊNCIA 5500 VA, MOTOR A GASOLINA, POTÊNCIA DO MOTOR 13 CV - MATERIAIS NA OPERAÇÃO. AF_03/2016</t>
  </si>
  <si>
    <t>PLUG OU BUJAO DE FERRO GALVANIZADO, DE 3/4"</t>
  </si>
  <si>
    <t>PLUG OU BUJAO DE FERRO GALVANIZADO, DE 3"</t>
  </si>
  <si>
    <t>GRUPO GERADOR REBOCÁVEL, POTÊNCIA 66 KVA, MOTOR A DIESEL - DEPRECIAÇÃO. AF_03/2016</t>
  </si>
  <si>
    <t>PLUG OU BUJAO DE FERRO GALVANIZADO, DE 4"</t>
  </si>
  <si>
    <t>GRUPO GERADOR REBOCÁVEL, POTÊNCIA 66 KVA, MOTOR A DIESEL - JUROS. AF_03/2016</t>
  </si>
  <si>
    <t>PLUG PVC P/ ESG PREDIAL  75MM</t>
  </si>
  <si>
    <t>PLUG PVC P/ ESG PREDIAL 100MM</t>
  </si>
  <si>
    <t>GRUPO GERADOR REBOCÁVEL, POTÊNCIA 66 KVA, MOTOR A DIESEL - MANUTENÇÃO. AF_03/2016</t>
  </si>
  <si>
    <t>PLUG PVC P/ ESG PREDIAL 50MM</t>
  </si>
  <si>
    <t>GRUPO GERADOR REBOCÁVEL, POTÊNCIA 66 KVA, MOTOR A DIESEL - MATERIAIS NA OPERAÇÃO. AF_03/2016</t>
  </si>
  <si>
    <t>PLUG PVC ROSCAVEL,  1/2",  AGUA FRIA PREDIAL (NBR 5648)</t>
  </si>
  <si>
    <t>PLUG PVC,  JE, DN 100 MM, PARA REDE COLETORA ESGOTO (NBR 10569)</t>
  </si>
  <si>
    <t>GRUPO GERADOR ESTACIONÁRIO, POTÊNCIA 150 KVA, MOTOR A DIESEL- DEPRECIAÇÃO. AF_03/2016</t>
  </si>
  <si>
    <t>PLUG PVC, JE, DN 150 MM, PARA REDE COLETORA ESGOTO (NBR 10569)</t>
  </si>
  <si>
    <t>GRUPO GERADOR ESTACIONÁRIO, POTÊNCIA 150 KVA, MOTOR A DIESEL- JUROS. AF_03/2016</t>
  </si>
  <si>
    <t>PLUG PVC, JE, DN 200 MM, PARA REDE COLETORA ESGOTO (NBR 10569)</t>
  </si>
  <si>
    <t>GRUPO GERADOR ESTACIONÁRIO, POTÊNCIA 150 KVA, MOTOR A DIESEL- MANUTENÇÃO. AF_03/2016</t>
  </si>
  <si>
    <t>PLUG PVC, JE, DN 250 MM, PARA REDE COLETORA ESGOTO (NBR 10569)</t>
  </si>
  <si>
    <t>PLUG PVC, JE, DN 350 MM, PARA REDE COLETORA ESGOTO (NBR 10569)</t>
  </si>
  <si>
    <t>GRUPO GERADOR ESTACIONÁRIO, POTÊNCIA 150 KVA, MOTOR A DIESEL- MATERIAIS NA OPERAÇÃO. AF_03/2016</t>
  </si>
  <si>
    <t>PLUG PVC, ROSCAVEL 1", PARA AGUA FRIA PREDIAL</t>
  </si>
  <si>
    <t>USINA DE MISTURA ASFÁLTICA À QUENTE, TIPO CONTRA FLUXO, PROD 40 A 80 TON/HORA - DEPRECIAÇÃO. AF_03/2016</t>
  </si>
  <si>
    <t>PLUG PVC, ROSCAVEL 3/4", PARA  AGUA FRIA PREDIAL</t>
  </si>
  <si>
    <t>PLUG PVC, ROSCAVEL, 1 1/2",  AGUA FRIA PREDIAL</t>
  </si>
  <si>
    <t>USINA DE MISTURA ASFÁLTICA À QUENTE, TIPO CONTRA FLUXO, PROD 40 A 80 TON/HORA - JUROS. AF_03/2016</t>
  </si>
  <si>
    <t>PLUG PVC, ROSCAVEL, 1 1/4",  AGUA FRIA PREDIAL</t>
  </si>
  <si>
    <t>PLUG PVC, ROSCAVEL, 2",  AGUA FRIA PREDIAL</t>
  </si>
  <si>
    <t>PO DE MARMORE (POSTO PEDREIRA/FORNECEDOR, SEM FRETE)</t>
  </si>
  <si>
    <t>USINA DE MISTURA ASFÁLTICA À QUENTE, TIPO CONTRA FLUXO, PROD 40 A 80 TON/HORA - MANUTENÇÃO. AF_03/2016</t>
  </si>
  <si>
    <t>PO DE PEDRA (POSTO PEDREIRA/FORNECEDOR, SEM FRETE)</t>
  </si>
  <si>
    <t>POCEIRO / ESCAVADOR DE VALAS E TUBULOES</t>
  </si>
  <si>
    <t>POCEIRO / ESCAVADOR DE VALAS E TUBULOES (MENSALISTA)</t>
  </si>
  <si>
    <t>USINA DE MISTURA ASFÁLTICA À QUENTE, TIPO CONTRA FLUXO, PROD 40 A 80 TON/HORA - MATERIAIS NA OPERAÇÃO. AF_03/2016</t>
  </si>
  <si>
    <t>POLIDORA DE PISO (POLITRIZ) ELETRICA, MOTOR MONOFASICO DE 4 HP, PESO DE 100 KG, DIAMETRO DO TRABALHO DE 450 MM</t>
  </si>
  <si>
    <t>POLIESTIRENO EXPANDIDO/EPS (ISOPOR), PEROLAS, PARA CONCRETO LEVE</t>
  </si>
  <si>
    <t>POLIESTIRENO EXPANDIDO/EPS (ISOPOR), TIPO 2F, BLOCO</t>
  </si>
  <si>
    <t>USINA DE ASFALTO À FRIO, CAPACIDADE DE 40 A 60 TON/HORA, ELÉTRICA POTÊNCIA 30 CV - DEPRECIAÇÃO. AF_03/2016</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</si>
  <si>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</si>
  <si>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</si>
  <si>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</si>
  <si>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</si>
  <si>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USINA DE ASFALTO À FRIO, CAPACIDADE DE 40 A 60 TON/HORA, ELÉTRICA POTÊNCIA 30 CV - JUROS. AF_03/2016</t>
  </si>
  <si>
    <t>PONTEIRO PARA MARTELO ROMPEDOR, DIAMETRO = *28* MM, COMPRIMENTO = *520* MM, ENCAIXE SEXTAVADO</t>
  </si>
  <si>
    <t>USINA DE ASFALTO À FRIO, CAPACIDADE DE 40 A 60 TON/HORA, ELÉTRICA POTÊNCIA 30 CV - MANUTENÇÃO. AF_03/2016</t>
  </si>
  <si>
    <t>PORCA OLHAL EM ACO GALVANIZADO, ESPESSURA 16MM, ABERTURA 21MM</t>
  </si>
  <si>
    <t>USINA DE ASFALTO À FRIO, CAPACIDADE DE 40 A 60 TON/HORA, ELÉTRICA POTÊNCIA 30 CV - MATERIAIS NA OPERAÇÃO. AF_03/2016</t>
  </si>
  <si>
    <t>PORCA UNIAO/JUNCAO ZINCADA SEXTAVADA 1/4 ", CHAVE 7/16 ", COMPRIMENTO = 25 MM</t>
  </si>
  <si>
    <t>PORCA ZINCADA, QUADRADA, DIAMETRO 3/8"</t>
  </si>
  <si>
    <t>MARTELETE OU ROMPEDOR PNEUMÁTICO MANUAL, 28 KG, COM SILENCIADOR - DEPRECIAÇÃO. AF_07/2016</t>
  </si>
  <si>
    <t>PORCA ZINCADA, SEXTAVADA, DIAMETRO 1/2"</t>
  </si>
  <si>
    <t>PORCA ZINCADA, SEXTAVADA, DIAMETRO 1/4"</t>
  </si>
  <si>
    <t>MARTELETE OU ROMPEDOR PNEUMÁTICO MANUAL, 28 KG, COM SILENCIADOR - JUROS. AF_07/2016</t>
  </si>
  <si>
    <t>PORCA ZINCADA, SEXTAVADA, DIAMETRO 1"</t>
  </si>
  <si>
    <t>PORCA ZINCADA, SEXTAVADA, DIAMETRO 3/8"</t>
  </si>
  <si>
    <t>PORCA ZINCADA, SEXTAVADA, DIAMETRO 5/16"</t>
  </si>
  <si>
    <t>USINA DE CONCRETO FIXA, CAPACIDADE NOMINAL DE 90 A 120 M3/H, SEM SILO - DEPRECIAÇÃO. AF_07/2016</t>
  </si>
  <si>
    <t>PORCA ZINCADA, SEXTAVADA, DIAMETRO 5/8"</t>
  </si>
  <si>
    <t>PORTA CADEADO,  3 1/2", EM ACO ZINCADO, PRETO, PARA PORTAO E JANELA</t>
  </si>
  <si>
    <t>USINA DE CONCRETO FIXA, CAPACIDADE NOMINAL DE 90 A 120 M3/H, SEM SILO - JUROS. AF_07/2016</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</si>
  <si>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</si>
  <si>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</si>
  <si>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</si>
  <si>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USINA MISTURADORA DE SOLOS, CAPACIDADE DE 200 A 500 TON/H, POTENCIA 75KW - DEPRECIAÇÃO. AF_07/2016</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</si>
  <si>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</si>
  <si>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</si>
  <si>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USINA MISTURADORA DE SOLOS, CAPACIDADE DE 200 A 500 TON/H, POTENCIA 75KW - JUROS. AF_07/2016</t>
  </si>
  <si>
    <t>PORTA DE ABRIR EM ALUMINIO TIPO VENEZIANA, ACABAMENTO ANODIZADO NATURAL, SEM GUARNICAO/ALIZAR/VISTA</t>
  </si>
  <si>
    <t>PORTA DE ABRIR EM ALUMINIO TIPO VENEZIANA, ACABAMENTO ANODIZADO NATURAL, SEM GUARNICAO/ALIZAR/VISTA, 87 X 210 CM</t>
  </si>
  <si>
    <t>USINA MISTURADORA DE SOLOS, CAPACIDADE DE 200 A 500 TON/H, POTENCIA 75KW - MATERIAIS NA OPERAÇÃO. AF_07/2016</t>
  </si>
  <si>
    <t>PORTA DE ABRIR EM GRADIL COM BARRA CHATA 3 CM X 1/4", COM REQUADRO E GUARNICAO - COMPLETO - ACABAMENTO NATURAL</t>
  </si>
  <si>
    <t>PORTA DE CORRER EM ALUMINIO, DUAS FOLHAS MOVEIS COM VIDRO, FECHADURA E PUXADOR EMBUTIDO, ACABAMENTO ANODIZADO NATURAL, SEM GUARNICAO/ALIZAR/VISTA</t>
  </si>
  <si>
    <t>DISTRIBUIDOR DE AGREGADOS AUTOPROPELIDO, CAP 3 M3, A DIESEL, POTÊNCIA 176CV - DEPRECIAÇÃO. AF_07/2016</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</si>
  <si>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</si>
  <si>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</si>
  <si>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</si>
  <si>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DISTRIBUIDOR DE AGREGADOS AUTOPROPELIDO, C/AP 3 M3, A DIESEL, POTÊNCIA 176CV - JUROS. AF_07/2016</t>
  </si>
  <si>
    <t>PORTA DE ENROLAR MANUAL COMPLETA, PERFIL MEIA CANA VAZADA TIJOLINHO, EM ACO GALVANIZADO NATURAL, CHAPA NUMERO 24 (SEM INSTALACAO)</t>
  </si>
  <si>
    <t>PORTA DE MADEIRA QUADRICULADA PARA VIDRO, DE CORRER (EUCALIPTO OU EQUIVALENTE REGIONAL), E = *3,5* CM</t>
  </si>
  <si>
    <t>DISTRIBUIDOR DE AGREGADOS AUTOPROPELIDO, CAP 3 M3, A DIESEL, POTÊNCIA 176CV - MANUTENÇÃO. AF_07/2016</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</si>
  <si>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</si>
  <si>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</si>
  <si>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</si>
  <si>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DISTRIBUIDOR DE AGREGADOS AUTOPROPELIDO, CAP 3 M3, A DIESEL, POTÊNCIA 176CV  MATERIAIS NA OPERAÇÃO. AF_07/2016</t>
  </si>
  <si>
    <t>PORTA DE MADEIRA-DE-LEI TIPO VENEZIANA (ANGELIM OU EQUIVALENTE REGIONAL), E = *3,5* CM</t>
  </si>
  <si>
    <t>PORTA DE MADEIRA, FOLHA LEVE (NBR 15930) DE 60 X 210 CM, E = *35* MM, NUCLEO COLMEIA, CAPA LISA EM HDF, ACABAMENTO EM PRIMER PARA PINTURA</t>
  </si>
  <si>
    <t>MÁQUINA DEMARCADORA DE FAIXA DE TRÁFEGO À FRIO, AUTOPROPELIDA, POTÊNCIA 38 HP - DEPRECIAÇÃO. AF_07/2016</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</si>
  <si>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</si>
  <si>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</si>
  <si>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MÁQUINA DEMARCADORA DE FAIXA DE TRÁFEGO À FRIO, AUTOPROPELIDA, POTÊNCIA 38 HP - JUROS. AF_07/2016</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</si>
  <si>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</si>
  <si>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</si>
  <si>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</si>
  <si>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</si>
  <si>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</si>
  <si>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MÁQUINA DEMARCADORA DE FAIXA DE TRÁFEGO À FRIO, AUTOPROPELIDA, POTÊNCIA 38 HP - MANUTENÇÃO. AF_07/2016</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</si>
  <si>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</si>
  <si>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</si>
  <si>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MÁQUINA DEMARCADORA DE FAIXA DE TRÁFEGO À FRIO, AUTOPROPELIDA, POTÊNCIA 38 HP - MATERIAIS NA OPERAÇÃO. AF_07/2016</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</si>
  <si>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</si>
  <si>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</si>
  <si>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TALHA MANUAL DE CORRENTE, CAPACIDADE DE 2 TON. COM ELEVAÇÃO DE 3 M - DEPRECIAÇÃO. AF_07/2016</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</si>
  <si>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</si>
  <si>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</si>
  <si>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</si>
  <si>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TALHA MANUAL DE CORRENTE, CAPACIDADE DE 2 TON. COM ELEVAÇÃO DE 3 M - JUROS. AF_07/2016</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</si>
  <si>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</si>
  <si>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</si>
  <si>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TALHA MANUAL DE CORRENTE, CAPACIDADE DE 2 TON. COM ELEVAÇÃO DE 3 M - MANUTENÇÃO. AF_07/2016</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</si>
  <si>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</si>
  <si>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</si>
  <si>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GRUA ASCENCIONAL, LANÇA DE 42 M, CAPACIDADE DE 1,5 T A 30 M, ALTURA ATÉ 39 M  DEPRECIAÇÃO. AF_08/2016</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</si>
  <si>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</si>
  <si>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</si>
  <si>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</si>
  <si>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GRUA ASCENCIONAL, LANCA DE 42 M, CAPACIDADE DE 1,5 T A 30 M, ALTURA ATE 39 M  JUROS. AF_08/2016</t>
  </si>
  <si>
    <t>PORTA DENTE PARA FRESADORA</t>
  </si>
  <si>
    <t>PORTA GRADE DE ENROLAR MANUAL COMPLETA, PERFIL TUBULAR TIJOLINHO 3/4 ", EM ACO GALVANIZADO NATURAL (SEM INSTALACAO)</t>
  </si>
  <si>
    <t>GRUA ASCENCIONAL, LANCA DE 42 M, CAPACIDADE DE 1,5 T A 30 M, ALTURA ATE 39 M  MANUTENÇÃO. AF_08/2016</t>
  </si>
  <si>
    <t>PORTA TOALHA BANHO EM METAL CROMADO, TIPO BARRA</t>
  </si>
  <si>
    <t>PORTA TOALHA ROSTO EM METAL CROMADO, TIPO ARGOLA</t>
  </si>
  <si>
    <t>GRUA ASCENCIONAL, LANCA DE 42 M, CAPACIDADE DE 1,5 T A 30 M, ALTURA ATE 39 M  MATERIAIS NA OPERAÇÃO. AF_08/2016</t>
  </si>
  <si>
    <t>PORTA VIDRO TEMPERADO INCOLOR, 2 FOLHAS DE CORRER, E = 10 MM (SEM FERRAGENS E SEM COLOCACAO)</t>
  </si>
  <si>
    <t>PORTAO BASCULANTE MANUAL EM ACO GALVANIZADO NATURAL, TIPO LAMBRIL COM REQUADRO/BATENTE, CHAPA NUMERO 26, INCLUI FECHADURA (SEM INSTALACAO)</t>
  </si>
  <si>
    <t>PULVERIZADOR DE TINTA ELÉTRICO/MÁQUINA DE PINTURA AIRLESS, VAZÃO 2 L/MIN - DEPRECIAÇÃO. AF_08/2016</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</si>
  <si>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</si>
  <si>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</si>
  <si>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</si>
  <si>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PULVERIZADOR DE TINTA ELÉTRICO/MÁQUINA DE PINTURA AIRLESS, VAZÃO 2 L/MIN - JUROS. AF_08/2016</t>
  </si>
  <si>
    <t>PORTAO DE CORRER EM GRADIL FIXO DE BARRA DE FERRO CHATA DE 3 X 1/4" NA VERTICAL, SEM REQUADRO, ACABAMENTO NATURAL, COM TRILHOS E ROLDANAS</t>
  </si>
  <si>
    <t>PORTINHOLA DE ABRIR EM ALUMINIO DE 60 X 80 CM, VENEZIANA VENTILADA 1 FOLHA, ACABAMENTO ANODIZADO NATURAL</t>
  </si>
  <si>
    <t>PULVERIZADOR DE TINTA ELÉTRICO/MÁQUINA DE PINTURA AIRLESS, VAZÃO 2 L/MIN - MANUTENÇÃO. AF_08/2016</t>
  </si>
  <si>
    <t>POSTE CONICO CONTINUO EM ACO GALVANIZADO, CURVO, BRACO DUPLO, ENGASTADO,  H = 9 M, DIAMETRO INFERIOR = *135* MM</t>
  </si>
  <si>
    <t>POSTE CONICO CONTINUO EM ACO GALVANIZADO, CURVO, BRACO DUPLO, FLANGEADO,  H = 9 M, DIAMETRO INFERIOR = *135* MM</t>
  </si>
  <si>
    <t>PULVERIZADOR DE TINTA ELÉTRICO/MÁQUINA DE PINTURA AIRLESS, VAZÃO 2 L/MIN - MATERIAIS NA OPERAÇÃO. AF_08/2016</t>
  </si>
  <si>
    <t>POSTE CONICO CONTINUO EM ACO GALVANIZADO, CURVO, BRACO SIMPLES, ENGASTADO,  H = 9 M, DIAMETRO INFERIOR = *135* MM</t>
  </si>
  <si>
    <t>POSTE CONICO CONTINUO EM ACO GALVANIZADO, CURVO, BRACO SIMPLES, FLANGEADO,  H = 9 M, DIAMETRO INFERIOR = *135* MM</t>
  </si>
  <si>
    <t>MARTELO DEMOLIDOR PNEUMÁTICO MANUAL, 32 KG - DEPRECIAÇÃO. AF_09/2016</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</si>
  <si>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</si>
  <si>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</si>
  <si>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</si>
  <si>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MARTELO DEMOLIDOR PNEUMÁTICO MANUAL, 32 KG - JUROS. AF_09/2016</t>
  </si>
  <si>
    <t>POSTE CONICO CONTINUO EM ACO GALVANIZADO, RETO, FLANGEADO,  H = 3 M, DIAMETRO INFERIOR = *95* MM</t>
  </si>
  <si>
    <t>POSTE CONICO CONTINUO EM ACO GALVANIZADO, RETO, FLANGEADO, H = 6 M, DIAMETRO INFERIOR = *90* CM</t>
  </si>
  <si>
    <t>MARTELO DEMOLIDOR PNEUMÁTICO MANUAL, 32 KG - MANUTENÇÃO. AF_09/2016</t>
  </si>
  <si>
    <t>POSTE DE CONCRETO CIRCULAR, 150 KG, H = 10 M (NBR 8451)</t>
  </si>
  <si>
    <t>POSTE DE CONCRETO CIRCULAR, 200 KG, H = 11 M (NBR 8451)</t>
  </si>
  <si>
    <t>COMPACTADOR DE SOLOS DE PERCUSÃO (SOQUETE) COM MOTOR A GASOLINA, POTÊNCIA 3 CV - DEPRECIAÇÃO. AF_09/2016</t>
  </si>
  <si>
    <t>POSTE DE CONCRETO CIRCULAR, 200 KG, H = 9 M (NBR 8451)</t>
  </si>
  <si>
    <t>POSTE DE CONCRETO CIRCULAR, 300 KG, H = 11 M (NBR 8451)</t>
  </si>
  <si>
    <t>COMPACTADOR DE SOLOS DE PERCUSÃO (SOQUETE) COM MOTOR A GASOLINA, POTÊNCIA 3 CV - JUROS. AF_09/2016</t>
  </si>
  <si>
    <t>POSTE DE CONCRETO CIRCULAR, 300 KG, H = 9 M (NBR 8451)</t>
  </si>
  <si>
    <t>POSTE DE CONCRETO CIRCULAR, 400 KG, H = 11 M (NBR 8451)</t>
  </si>
  <si>
    <t>POSTE DE CONCRETO CIRCULAR, 400 KG, H = 14 M (NBR 8451)</t>
  </si>
  <si>
    <t>COMPACTADOR DE SOLOS DE PERCUSÃO (SOQUETE) COM MOTOR A GASOLINA, POTÊNCIA 3 CV - MANUTENÇÃO. AF_09/2016</t>
  </si>
  <si>
    <t>POSTE DE CONCRETO CIRCULAR, 400 KG, H = 9 M (NBR 8451)</t>
  </si>
  <si>
    <t>COMPACTADOR DE SOLOS DE PERCUSÃO (SOQUETE) COM MOTOR A GASOLINA, POTÊNCIA 3 CV - MATERIAIS NA OPERAÇÃO. AF_09/2016</t>
  </si>
  <si>
    <t>POSTE DE CONCRETO DUPLO T ,TIPO B, 500 KG, H = 9 M (NBR 8451)</t>
  </si>
  <si>
    <t>POSTE DE CONCRETO DUPLO T, TIPO B, 300 KG, H = 10 M (NBR 8451)</t>
  </si>
  <si>
    <t>RÉGUA VIBRATÓRIA DUPLA PARA CONCRETO, PESO DE 60KG, COMPRIMENTO 4 M, COM MOTOR A GASOLINA, POTÊNCIA 5,5 HP - DEPRECIAÇÃO. AF_09/2016</t>
  </si>
  <si>
    <t>POSTE DE CONCRETO DUPLO T, TIPO B, 300 KG, H = 9 M (NBR 8451)</t>
  </si>
  <si>
    <t>POSTE DE CONCRETO DUPLO T, TIPO D, 200 KG, H = 9 M (NBR 8451)</t>
  </si>
  <si>
    <t>POSTE DE CONCRETO DUPLO T, 200 KG, H = 11 M (NBR 8451)</t>
  </si>
  <si>
    <t>RÉGUA VIBRATÓRIA DUPLA PARA CONCRETO, PESO DE 60KG, COMPRIMENTO 4 M, COM MOTOR A GASOLINA, POTÊNCIA 5,5 HP - JUROS. AF_09/2016</t>
  </si>
  <si>
    <t>POSTE DE CONCRETO DUPLO T, 300 KG, H = 12 M (NBR 8451)</t>
  </si>
  <si>
    <t>POSTE DE CONCRETO DUPLO T, 400 KG,H = 12 M (NBR 8451)</t>
  </si>
  <si>
    <t>RÉGUA VIBRATÓRIA DUPLA PARA CONCRETO, PESO DE 60KG, COMPRIMENTO 4 M, COM MOTOR A GASOLINA, POTÊNCIA 5,5 HP - MANUTENÇÃO. AF_09/2016</t>
  </si>
  <si>
    <t>POSTE DECORATIVO PARA JARDIM EM ACO TUBULAR, SEM LUMINARIA, H = *2,5* M</t>
  </si>
  <si>
    <t>RÉGUA VIBRATÓRIA DUPLA PARA CONCRETO, PESO DE 60KG, COMPRIMENTO 4 M, COM MOTOR A GASOLINA, POTÊNCIA 5,5 HP  MATERIAIS NA OPERAÇÃO. AF_09/2016</t>
  </si>
  <si>
    <t>POSTE PADRAO SUBTERRANEO 100 A, H = 2,5 M</t>
  </si>
  <si>
    <t>POSTE PADRAO SUBTERRANEO 200 A, H = 2,5 M</t>
  </si>
  <si>
    <t>POLIDORA DE PISO (POLITRIZ), PESO DE 100KG, DIÂMETRO 450 MM, MOTOR ELÉTRICO, POTÊNCIA 4 HP - DEPRECIAÇÃO. AF_09/2016</t>
  </si>
  <si>
    <t>POZOLANA DE CLASSE C</t>
  </si>
  <si>
    <t>POLIDORA DE PISO (POLITRIZ), PESO DE 100KG, DIÂMETRO 450 MM, MOTOR ELÉTRICO, POTÊNCIA 4 HP - JUROS. AF_09/2016</t>
  </si>
  <si>
    <t>PRANCHA DE MADEIRA APARELHADA *4 X 30* CM, MACARANDUBA, ANGELIM OU EQUIVALENTE DA REGIAO</t>
  </si>
  <si>
    <t>PRANCHA DE MADEIRA NAO APARELHADA *6 X 25* CM, MACARANDUBA, ANGELIM OU EQUIVALENTE DA REGIAO</t>
  </si>
  <si>
    <t>POLIDORA DE PISO (POLITRIZ), PESO DE 100KG, DIÂMETRO 450 MM, MOTOR ELÉTRICO, POTÊNCIA 4 HP - MANUTENÇÃO. AF_09/2016</t>
  </si>
  <si>
    <t>PRANCHA DE MADEIRA NAO APARELHADA *6 X 30* CM, MACARANDUBA, ANGELIM OU EQUIVALENTE DA REGIAO</t>
  </si>
  <si>
    <t>POLIDORA DE PISO (POLITRIZ), PESO DE 100KG, DIÂMETRO 450 MM, MOTOR ELÉTRICO, POTÊNCIA 4 HP  MATERIAIS NA OPERAÇÃO. AF_09/2016</t>
  </si>
  <si>
    <t>PRANCHA DE MADEIRA NAO APARELHADA *6 X 40* CM, MACARANDUBA, ANGELIM OU EQUIVALENTE DA REGIAO</t>
  </si>
  <si>
    <t>PRANCHAO DE MADEIRA APARELHADA *7,5 X 23* CM (3 X 9 ") MACARANDUBA, ANGELIM OU EQUIVALENTE DA REGIAO</t>
  </si>
  <si>
    <t>DESEMPENADEIRA DE CONCRETO, PESO DE 75KG, 4 PÁS, MOTOR A GASOLINA, POTÊNCIA 5,5 HP - DEPRECIAÇÃO. AF_09/2016</t>
  </si>
  <si>
    <t>PRANCHAO DE MADEIRA APARELHADA *8 X 30* CM, MACARANDUBA, ANGELIM OU EQUIVALENTE DA REGIAO</t>
  </si>
  <si>
    <t>PRANCHAO DE MADEIRA NAO APARELHADA *7,5 X 23* CM (3 x 9 ") MACARANDUBA, ANGELIM OU EQUIVALENTE DA REGIAO</t>
  </si>
  <si>
    <t>DESEMPENADEIRA DE CONCRETO, PESO DE 75KG, 4 PÁS, MOTOR A GASOLINA, POTÊNCIA 5,5 HP - JUROS. AF_09/2016</t>
  </si>
  <si>
    <t>PRANCHAO DE MADEIRA NAO APARELHADA *8 X 30* CM, MACARANDUBA, ANGELIM OU EQUIVALENTE DA REGIAO</t>
  </si>
  <si>
    <t>PREGO DE ACO POLIDO COM CABECA DUPLA 17 X 27 (2 1/2 X 11)</t>
  </si>
  <si>
    <t>PREGO DE ACO POLIDO COM CABECA 10 X 10 (7/8 X 17)</t>
  </si>
  <si>
    <t>DESEMPENADEIRA DE CONCRETO, PESO DE 75KG, 4 PÁS, MOTOR A GASOLINA, POTÊNCIA 5,5 HP - MANUTENÇÃO. AF_09/2016</t>
  </si>
  <si>
    <t>PREGO DE ACO POLIDO COM CABECA 10 X 11 (1 X 17)</t>
  </si>
  <si>
    <t>PREGO DE ACO POLIDO COM CABECA 12 X 12</t>
  </si>
  <si>
    <t>DESEMPENADEIRA DE CONCRETO, PESO DE 75KG, 4 PÁS, MOTOR A GASOLINA, POTÊNCIA 5,5 HP  MATERIAIS NA OPERAÇÃO. AF_09/2016</t>
  </si>
  <si>
    <t>PREGO DE ACO POLIDO COM CABECA 14 X 18 (1 1/2 X 14)</t>
  </si>
  <si>
    <t>PREGO DE ACO POLIDO COM CABECA 15 X 15 (1 1/4 X 13)</t>
  </si>
  <si>
    <t>PERFURATRIZ PNEUMATICA MANUAL DE PESO MEDIO, MARTELETE, 18KG, COMPRIMENTO MÁXIMO DE CURSO DE 6 M, DIAMETRO DO PISTAO DE 5,5 CM - DEPRECIAÇÃO. AF_11/2016</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</si>
  <si>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</si>
  <si>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</si>
  <si>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</si>
  <si>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</si>
  <si>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</si>
  <si>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PERFURATRIZ PNEUMATICA MANUAL DE PESO MEDIO, MARTELETE, 18KG, COMPRIMENTO MÁXIMO DE CURSO DE 6 M, DIAMETRO DO PISTAO DE 5,5 CM - JUROS. AF_11/2016</t>
  </si>
  <si>
    <t>PREGO DE ACO POLIDO COM CABECA 17 X 27 (2 1/2 X 11)</t>
  </si>
  <si>
    <t>PREGO DE ACO POLIDO COM CABECA 17 X 30 (2 3/4 X 11)</t>
  </si>
  <si>
    <t>PREGO DE ACO POLIDO COM CABECA 18 X 24 (2 1/4 X 10)</t>
  </si>
  <si>
    <t>PERFURATRIZ PNEUMATICA MANUAL DE PESO MEDIO, MARTELETE, 18KG, COMPRIMENTO MÁXIMO DE CURSO DE 6 M, DIAMETRO DO PISTAO DE 5,5 CM - MANUTENÇÃO. AF_11/2016</t>
  </si>
  <si>
    <t>PREGO DE ACO POLIDO COM CABECA 18 X 30 (2 3/4 X 10)</t>
  </si>
  <si>
    <t>PREGO DE ACO POLIDO COM CABECA 19  X 36 (3 1/4  X  9)</t>
  </si>
  <si>
    <t>PREGO DE ACO POLIDO COM CABECA 19 X 33 (3 X 9)</t>
  </si>
  <si>
    <t>PREGO DE ACO POLIDO COM CABECA 22 X 48 (4 1/4 X 5)</t>
  </si>
  <si>
    <t>ROLO COMPACTADOR VIBRATORIO TANDEM, ACO LISO, POTENCIA 125 HP, PESO SEM/COM LASTRO 10,20/11,65 T, LARGURA DE TRABALHO 1,73 M - DEPRECIAÇÃO. AF_11/2016</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</si>
  <si>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</si>
  <si>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</si>
  <si>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</si>
  <si>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</si>
  <si>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ROLO COMPACTADOR VIBRATORIO TANDEM, ACO LISO, POTENCIA 125 HP, PESO SEM/COM LASTRO 10,20/11,65 T, LARGURA DE TRABALHO 1,73 M - JUROS. AF_11/2016</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</si>
  <si>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</si>
  <si>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</si>
  <si>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</si>
  <si>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ROLO COMPACTADOR VIBRATORIO TANDEM, ACO LISO, POTENCIA 125 HP, PESO SEM/COM LASTRO 10,20/11,65 T, LARGURA DE TRABALHO 1,73 M - MANUTENÇÃO. AF_11/2016</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</si>
  <si>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</si>
  <si>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</si>
  <si>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</si>
  <si>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</si>
  <si>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</si>
  <si>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ROLO COMPACTADOR VIBRATORIO TANDEM, ACO LISO, POTENCIA 125 HP, PESO SEM/COM LASTRO 10,20/11,65 T, LARGURA DE TRABALHO 1,73 M - MATERIAIS NA OPERAÇÃO. AF_11/2016</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</si>
  <si>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</si>
  <si>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</si>
  <si>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</si>
  <si>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</si>
  <si>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PERFURATRIZ MANUAL, TORQUE MAXIMO 55 KGF.M, POTENCIA 5 CV, COM DIAMETRO MAXIMO 8 1/2" - DEPRECIAÇÃO. AF_11/2016</t>
  </si>
  <si>
    <t>PROTETOR AUDITIVO TIPO CONCHA COM ABAFADOR DE RUIDOS, ATENUACAO ACIMA DE 22 DB</t>
  </si>
  <si>
    <t>PROTETOR AUDITIVO TIPO PLUG DE INSERCAO COM CORDAO, ATENUACAO SUPERIOR A 15 DB</t>
  </si>
  <si>
    <t>PROTETOR SOLAR FPS 30, EMBALAGEM 2 LITROS</t>
  </si>
  <si>
    <t>PERFURATRIZ MANUAL, TORQUE MAXIMO 55 KGF.M, POTENCIA 5 CV, COM DIAMETRO MAXIMO 8 1/2" - JUROS. AF_11/2016</t>
  </si>
  <si>
    <t>PROTETOR/PONTEIRA PLASTICA PARA PONTA DE VERGALHAO DE ATE 1", TIPO PROTETOR DE ESPERA</t>
  </si>
  <si>
    <t>PRUMO DE CENTRO EM ACO *400* G</t>
  </si>
  <si>
    <t>PRUMO DE PAREDE EM ACO 700 A 750 G</t>
  </si>
  <si>
    <t>PERFURATRIZ MANUAL, TORQUE MAXIMO 55 KGF.M, POTENCIA 5 CV, COM DIAMETRO MAXIMO 8 1/2" - MANUTENÇÃO. AF_11/2016</t>
  </si>
  <si>
    <t>PULSADOR CAMPAINHA 10A, 250V (APENAS MODULO)</t>
  </si>
  <si>
    <t>PULSADOR CAMPAINHA 10A, 250V, CONJUNTO MONTADO PARA EMBUTIR 4" X 2" (PLACA + SUPORTE + MODULO)</t>
  </si>
  <si>
    <t>PERFURATRIZ MANUAL, TORQUE MAXIMO 55 KGF.M, POTENCIA 5 CV, COM DIAMETRO MAXIMO 8 1/2" - MATERIAIS NA OPERAÇÃO. AF_11/2016</t>
  </si>
  <si>
    <t>PULSADOR MINUTERIA 10A, 250V (APENAS MODULO)</t>
  </si>
  <si>
    <t>PULSADOR MINUTERIA 10A, 250V, CONJUNTO MONTADO PARA EMBUTIR 4" X 2" (PLACA + SUPORTE + MODULO)</t>
  </si>
  <si>
    <t>PULVERIZADOR DE TINTA ELETRICO / MAQUINA DE PINTURA AIRLESS, VAZAO *2* L/MIN (COLETADO CAIXA)</t>
  </si>
  <si>
    <t>PERFURATRIZ SOBRE ESTEIRA, TORQUE MÁXIMO 600 KGF, POTÊNCIA ENTRE 50 E 60 HP, DIÂMETRO MÁXIMO 10 - DEPRECIAÇÃO. AF_11/2016</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</si>
  <si>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</si>
  <si>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</si>
  <si>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</si>
  <si>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PERFURATRIZ SOBRE ESTEIRA, TORQUE MÁXIMO 600 KGF, POTÊNCIA ENTRE 50 E 60 HP, DIÂMETRO MÁXIMO 10 - JUROS. AF_11/2016</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</si>
  <si>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</si>
  <si>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</si>
  <si>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</si>
  <si>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PERFURATRIZ SOBRE ESTEIRA, TORQUE MÁXIMO 600 KGF, POTÊNCIA ENTRE 50 E 60 HP, DIÂMETRO MÁXIMO 10 - MANUTENÇÃO. AF_11/2016</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</si>
  <si>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</si>
  <si>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</si>
  <si>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</si>
  <si>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PERFURATRIZ SOBRE ESTEIRA, TORQUE MÁXIMO 600 KGF, POTÊNCIA ENTRE 50 E 60 HP, DIÂMETRO MÁXIMO 10 - MATERIAIS NA OPERAÇÃO. AF_11/2016</t>
  </si>
  <si>
    <t>QUADRO DE DISTRIBUICAO COM BARRAMENTO TRIFASICO, DE EMBUTIR, EM CHAPA DE ACO GALVANIZADO, PARA 30 DISJUNTORES DIN, 100 A</t>
  </si>
  <si>
    <t>QUADRO DE DISTRIBUICAO COM BARRAMENTO TRIFASICO, DE EMBUTIR, EM CHAPA DE ACO GALVANIZADO, PARA 30 DISJUNTORES DIN, 150 A</t>
  </si>
  <si>
    <t>ESCAVADEIRA HIDRAULICA SOBRE ESTEIRA, COM GARRA GIRATORIA DE MANDIBULAS, PESO OPERACIONAL ENTRE 22,00 E 25,50 TON, POTENCIA LIQUIDA ENTRE 150 E 160 HP - DEPRECIAÇÃO. AF_11/2016</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</si>
  <si>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</si>
  <si>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</si>
  <si>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</si>
  <si>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ESCAVADEIRA HIDRAULICA SOBRE ESTEIRA, COM GARRA GIRATORIA DE MANDIBULAS, PESO OPERACIONAL ENTRE 22,00 E 25,50 TON, POTENCIA LIQUIDA ENTRE 150 E 160 HP - JUROS. AF_11/2016</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</si>
  <si>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</si>
  <si>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</si>
  <si>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</si>
  <si>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</si>
  <si>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ESCAVADEIRA HIDRAULICA SOBRE ESTEIRA, COM GARRA GIRATORIA DE MANDIBULAS, PESO OPERACIONAL ENTRE 22,00 E 25,50 TON, POTENCIA LIQUIDA ENTRE 150 E 160 HP - MANUTENÇÃO. AF_11/2016</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</si>
  <si>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</si>
  <si>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</si>
  <si>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</si>
  <si>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ESCAVADEIRA HIDRAULICA SOBRE ESTEIRA, COM GARRA GIRATORIA DE MANDIBULAS, PESO OPERACIONAL ENTRE 22,00 E 25,50 TON, POTENCIA LIQUIDA ENTRE 150 E 160 HP - MATERIAIS NA OPERAÇÃO. AF_11/2016</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</si>
  <si>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</si>
  <si>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</si>
  <si>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</si>
  <si>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</si>
  <si>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ESCAVADEIRA HIDRAULICA SOBRE ESTEIRA, EQUIPADA COM CLAMSHELL, COM CAPACIDADE DA CAÇAMBA ENTRE 1,20 E 1,50 M3, PESO OPERACIONAL ENTRE 20,00 E 22,00 TON, POTENCIA LIQUIDA ENTRE 150 E 160 HP - DEPRECIAÇÃO. AF_11/2016</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</si>
  <si>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</si>
  <si>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</si>
  <si>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</si>
  <si>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</si>
  <si>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ESCAVADEIRA HIDRAULICA SOBRE ESTEIRA, EQUIPADA COM CLAMSHELL, COM CAPACIDADE DA CAÇAMBA ENTRE 1,20 E 1,50 M3, PESO OPERACIONAL ENTRE 20,00 E 22,00 TON, POTENCIA LIQUIDA ENTRE 150 E 160 HP - JUROS. AF_11/2016</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</si>
  <si>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</si>
  <si>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</si>
  <si>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</si>
  <si>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</si>
  <si>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ESCAVADEIRA HIDRAULICA SOBRE ESTEIRA, EQUIPADA COM CLAMSHELL, COM CAPACIDADE DA CAÇAMBA ENTRE 1,20 E 1,50 M3, PESO OPERACIONAL ENTRE 20,00 E 22,00 TON, POTENCIA LIQUIDA ENTRE 150 E 160 HP - MANUTENÇÃO. AF_11/2016</t>
  </si>
  <si>
    <t>QUADRO DE DISTRIBUICAO, SEM BARRAMENTO, EM PVC, DE EMBUTIR, PARA 8 DISJUNTORES DIN</t>
  </si>
  <si>
    <t>QUADRO DE DISTRIBUICAO, SEM BARRAMENTO, EM PVC, DE SOBREPOR, PARA 16 DISJUNTORES DIN</t>
  </si>
  <si>
    <t>QUADRO DE DISTRIBUICAO, SEM BARRAMENTO, EM PVC, DE SOBREPOR, PARA 24 DISJUNTORES DIN</t>
  </si>
  <si>
    <t>ESCAVADEIRA HIDRAULICA SOBRE ESTEIRA, EQUIPADA COM CLAMSHELL, COM CAPACIDADE DA CAÇAMBA ENTRE 1,20 E 1,50 M3, PESO OPERACIONAL ENTRE 20,00 E 22,00 TON, POTENCIA LIQUIDA ENTRE 150 E 160 HP - MATERIAIS NA OPERAÇÃO. AF_11/2016</t>
  </si>
  <si>
    <t>QUADRO DE DISTRIBUICAO, SEM BARRAMENTO, EM PVC, DE SOBREPOR, PARA 36 DISJUNTORES DIN</t>
  </si>
  <si>
    <t>QUADRO DE DISTRIBUICAO, SEM BARRAMENTO, EM PVC, DE SOBREPOR, PARA 4 DISJUNTORES DIN</t>
  </si>
  <si>
    <t>QUADRO DE DISTRIBUICAO, SEM BARRAMENTO, EM PVC, DE SOBREPOR, PARA 8 DISJUNTORES DIN</t>
  </si>
  <si>
    <t>GRUPO GERADOR COM CARENAGEM, MOTOR DIESEL POTÊNCIA STANDART ENTRE 250 E 260 KVA - JUROS. AF_12/2016</t>
  </si>
  <si>
    <t>QUEROSENE</t>
  </si>
  <si>
    <t>RALO FOFO COM REQUADRO, QUADRADO 150 X 150 MM</t>
  </si>
  <si>
    <t>RALO FOFO COM REQUADRO, QUADRADO 200 X 200 MM</t>
  </si>
  <si>
    <t>RALO FOFO COM REQUADRO, QUADRADO 250 X 250 MM</t>
  </si>
  <si>
    <t>GRUPO GERADOR COM CARENAGEM, MOTOR DIESEL POTÊNCIA STANDART ENTRE 250 E 260 KVA - MANUTENÇÃO. AF_12/2016</t>
  </si>
  <si>
    <t>RALO FOFO COM REQUADRO, QUADRADO 300 X 300 MM</t>
  </si>
  <si>
    <t>RALO FOFO COM REQUADRO, QUADRADO 400 X 400 MM</t>
  </si>
  <si>
    <t>RALO FOFO SEMIESFERICO, 100 MM, PARA LAJES/ CALHAS</t>
  </si>
  <si>
    <t>GRUPO GERADOR COM CARENAGEM, MOTOR DIESEL POTÊNCIA STANDART ENTRE 250 E 260 KVA - MATERIAIS NA OPERAÇÃO. AF_12/2016</t>
  </si>
  <si>
    <t>RALO FOFO SEMIESFERICO, 150 MM, PARA LAJES/ CALHAS</t>
  </si>
  <si>
    <t>RALO FOFO SEMIESFERICO, 200 MM, PARA LAJES/ CALHAS</t>
  </si>
  <si>
    <t>RALO FOFO SEMIESFERICO, 75 MM, PARA LAJES/ CALHAS</t>
  </si>
  <si>
    <t>RALO SECO PVC CONICO, 100 X 40 MM,  COM GRELHA REDONDA BRANCA</t>
  </si>
  <si>
    <t>GRUPO GERADOR COM CARENAGEM, MOTOR DIESEL POTÊNCIA STANDART ENTRE 250 E 260 KVA - DEPRECIAÇÃO. AF_12/2016</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</si>
  <si>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</si>
  <si>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</si>
  <si>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</si>
  <si>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</si>
  <si>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TRATOR DE PNEUS COM POTÊNCIA DE 122 CV, TRAÇÃO 4X4, COM VASSOURA MECÂNICA ACOPLADA - DEPRECIAÇÃO. AF_02/2017</t>
  </si>
  <si>
    <t>RALO SIFONADO PVC, QUADRADO, 100 X 100 X 53 MM, SAIDA 40 MM, COM GRELHA BRANCA</t>
  </si>
  <si>
    <t>RASTELEIRO</t>
  </si>
  <si>
    <t>RASTELEIRO (MENSALISTA)</t>
  </si>
  <si>
    <t>REATOR ELETRONICO BIVOLT PARA 1 LAMPADA FLUORESCENTE DE 18/20 W</t>
  </si>
  <si>
    <t>TRATOR DE PNEUS COM POTÊNCIA DE 122 CV, TRAÇÃO 4X4, COM VASSOURA MECÂNICA ACOPLADA - JUROS. AF_02/2017</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</si>
  <si>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</si>
  <si>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</si>
  <si>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</si>
  <si>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</si>
  <si>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TRATOR DE PNEUS COM POTÊNCIA DE 122 CV, TRAÇÃO 4X4, COM VASSOURA MECÂNICA ACOPLADA - MANUTENÇÃO. AF_02/2017</t>
  </si>
  <si>
    <t>REATOR INTERNO/INTEGRADO PARA LAMPADA VAPOR METALICO 400 W, ALTO FATOR DE POTENCIA</t>
  </si>
  <si>
    <t>REATOR P/ LAMPADA VAPOR DE SODIO 250W USO EXT</t>
  </si>
  <si>
    <t>REATOR P/ 1 LAMPADA VAPOR DE MERCURIO 125W USO EXT</t>
  </si>
  <si>
    <t>REATOR P/ 1 LAMPADA VAPOR DE MERCURIO 250W USO EXT</t>
  </si>
  <si>
    <t>TRATOR DE PNEUS COM POTÊNCIA DE 122 CV, TRAÇÃO 4X4, COM VASSOURA MECÂNICA ACOPLADA - MATERIAIS NA OPERAÇÃO. AF_02/2017</t>
  </si>
  <si>
    <t>REATOR P/ 1 LAMPADA VAPOR DE MERCURIO 400W USO EXT</t>
  </si>
  <si>
    <t>REBITE DE ALUMINIO VAZADO DE REPUXO, 3,2 X 8 MM (1KG = 1025 UNIDADES)</t>
  </si>
  <si>
    <t>REBOLO ABRASIVO RETO DE USO GERAL GRAO 36, DE 6 X 1 " (DIAMETRO X ALTURA)</t>
  </si>
  <si>
    <t>TRATOR DE PNEUS COM POTÊNCIA DE 122 CV, TRAÇÃO 4X4, COM GRADE DE DISCOS ACOPLADA - DEPRECIAÇÃO. AF_02/2017</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</si>
  <si>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</si>
  <si>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</si>
  <si>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</si>
  <si>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</si>
  <si>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TRATOR DE PNEUS COM POTÊNCIA DE 122 CV, TRAÇÃO 4X4, COM GRADE DE DISCOS ACOPLADA - JUROS. AF_02/2017</t>
  </si>
  <si>
    <t>REDUCAO EXCENTRICA PVC NBR 10569 P/REDE COLET ESG PB JE 250 X 200MM</t>
  </si>
  <si>
    <t>REDUCAO EXCENTRICA PVC P/ ESG PREDIAL DN 100 X 50MM</t>
  </si>
  <si>
    <t>REDUCAO EXCENTRICA PVC P/ ESG PREDIAL DN 100 X 75MM</t>
  </si>
  <si>
    <t>REDUCAO EXCENTRICA PVC P/ ESG PREDIAL DN 75 X 50MM</t>
  </si>
  <si>
    <t>TRATOR DE PNEUS COM POTÊNCIA DE 122 CV, TRAÇÃO 4X4, COM GRADE DE DISCOS ACOPLADA - MANUTENÇÃO. AF_02/2017</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</si>
  <si>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</si>
  <si>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</si>
  <si>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</si>
  <si>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</si>
  <si>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TRATOR DE PNEUS COM POTÊNCIA DE 122 CV, TRAÇÃO 4X4, COM GRADE DE DISCOS ACOPLADA - MATERIAIS NA OPERAÇÃO. AF_02/2017</t>
  </si>
  <si>
    <t>REDUCAO PVC PBA, JE, BB, DN 75 X 50 / DE 85 X 60 MM, PARA REDE DE AGUA</t>
  </si>
  <si>
    <t>REDUCAO PVC PBA, JE, PB, DN 100 X 50 / DE 110 X 60 MM, PARA REDE DE AGUA</t>
  </si>
  <si>
    <t>TRATOR DE PNEUS COM POTÊNCIA DE 85 CV, TRAÇÃO 4X4, COM GRADE DE DISCOS ACOPLADA - DEPRECIAÇÃO. AF_02/2017</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</si>
  <si>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</si>
  <si>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</si>
  <si>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</si>
  <si>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</si>
  <si>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TRATOR DE PNEUS COM POTÊNCIA DE 85 CV, TRAÇÃO 4X4, COM GRADE DE DISCOS ACOPLADA - JUROS. AF_02/2017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</si>
  <si>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</si>
  <si>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</si>
  <si>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</si>
  <si>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</si>
  <si>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TRATOR DE PNEUS COM POTÊNCIA DE 85 CV, TRAÇÃO 4X4, COM GRADE DE DISCOS ACOPLADA - MANUTENÇÃO. AF_02/2017</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</si>
  <si>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</si>
  <si>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</si>
  <si>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</si>
  <si>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</si>
  <si>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TRATOR DE PNEUS COM POTÊNCIA DE 85 CV, TRAÇÃO 4X4, COM GRADE DE DISCOS ACOPLADA - MATERIAIS NA OPERAÇÃO. AF_02/2017</t>
  </si>
  <si>
    <t>REGISTRO DE ESFERA, PVC, COM VOLANTE, VS, ROSCAVEL, DN 1", COM CORPO DIVIDIDO</t>
  </si>
  <si>
    <t>REGISTRO DE ESFERA, PVC, COM VOLANTE, VS, ROSCAVEL, DN 2", COM CORPO DIVIDIDO</t>
  </si>
  <si>
    <t>REGISTRO DE ESFERA, PVC, COM VOLANTE, VS, ROSCAVEL, DN 3/4", COM CORPO DIVIDIDO</t>
  </si>
  <si>
    <t>CAMINHÃO BASCULANTE 10 M3, TRUCADO, POTÊNCIA 230 CV, INCLUSIVE CAÇAMBA METÁLICA, COM DISTRIBUIDOR DE AGREGADOS ACOPLADO - DEPRECIAÇÃO. AF_02/2017</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</si>
  <si>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</si>
  <si>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</si>
  <si>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</si>
  <si>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</si>
  <si>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CAMINHÃO BASCULANTE 10 M3, TRUCADO, POTÊNCIA 230 CV, INCLUSIVE CAÇAMBA METÁLICA, COM DISTRIBUIDOR DE AGREGADOS ACOPLADO - JUROS. AF_02/2017</t>
  </si>
  <si>
    <t>REGISTRO DE ESFERA, PVC, COM VOLANTE, VS, SOLDAVEL, DN 50 MM, COM CORPO DIVIDIDO</t>
  </si>
  <si>
    <t>REGISTRO DE ESFERA, PVC, COM VOLANTE, VS, SOLDAVEL, DN 60 MM, COM CORPO DIVIDIDO</t>
  </si>
  <si>
    <t>REGISTRO DE PRESSAO PVC, ROSCAVEL, VOLANTE SIMPLES, DE 1/2"</t>
  </si>
  <si>
    <t>CAMINHÃO BASCULANTE 10 M3, TRUCADO, POTÊNCIA 230 CV, INCLUSIVE CAÇAMBA METÁLICA, COM DISTRIBUIDOR DE AGREGADOS ACOPLADO - IMPOSTOS E SEGUROS. AF_02/2017</t>
  </si>
  <si>
    <t>REGISTRO DE PRESSAO PVC, ROSCAVEL, VOLANTE SIMPLES, DE 3/4"</t>
  </si>
  <si>
    <t>REGISTRO DE PRESSAO PVC, SOLDAVEL, VOLANTE SIMPLES, DE 20 MM</t>
  </si>
  <si>
    <t>REGISTRO DE PRESSAO PVC, SOLDAVEL, VOLANTE SIMPLES, DE 25 MM</t>
  </si>
  <si>
    <t>CAMINHÃO BASCULANTE 10 M3, TRUCADO, POTÊNCIA 230 CV, INCLUSIVE CAÇAMBA METÁLICA, COM DISTRIBUIDOR DE AGREGADOS ACOPLADO - MANUTENÇÃO. AF_02/2017</t>
  </si>
  <si>
    <t>REGISTRO GAVETA BRUTO EM LATAO FORJADO, BITOLA 1 1/2 " (REF 1509)</t>
  </si>
  <si>
    <t>REGISTRO GAVETA BRUTO EM LATAO FORJADO, BITOLA 1 1/4 " (REF 1509)</t>
  </si>
  <si>
    <t>CAMINHÃO BASCULANTE 10 M3, TRUCADO, POTÊNCIA 230 CV, INCLUSIVE CAÇAMBA METÁLICA, COM DISTRIBUIDOR DE AGREGADOS ACOPLADO - MATERIAIS NA OPERAÇÃO. AF_02/2017</t>
  </si>
  <si>
    <t>REGISTRO GAVETA BRUTO EM LATAO FORJADO, BITOLA 1/2 " (REF 1509)</t>
  </si>
  <si>
    <t>REGISTRO GAVETA BRUTO EM LATAO FORJADO, BITOLA 2 " (REF 1509)</t>
  </si>
  <si>
    <t>TRATOR DE PNEUS COM POTÊNCIA DE 85 CV, TRAÇÃO 4X4, COM VASSOURA MECÂNICA ACOPLADA - DEPRECIAÇÃO. AF_03/2017</t>
  </si>
  <si>
    <t>REGISTRO GAVETA BRUTO EM LATAO FORJADO, BITOLA 2 1/2 " (REF 1509)</t>
  </si>
  <si>
    <t>REGISTRO GAVETA BRUTO EM LATAO FORJADO, BITOLA 3 " (REF 1509)</t>
  </si>
  <si>
    <t>REGISTRO GAVETA BRUTO EM LATAO FORJADO, BITOLA 3/4 " (REF 1509)</t>
  </si>
  <si>
    <t>MINICARREGADEIRA SOBRE RODAS POTENCIA 47HP CAPACIDADE OPERACAO 646 KG, COM VASSOURA MECÂNICA ACOPLADA - DEPRECIAÇÃO. AF_03/2017</t>
  </si>
  <si>
    <t>REGISTRO GAVETA BRUTO EM LATAO FORJADO, BITOLA 4 " (REF 1509)</t>
  </si>
  <si>
    <t>REGISTRO GAVETA COM ACABAMENTO E CANOPLA CROMADOS, SIMPLES, BITOLA 1 " (REF 1509)</t>
  </si>
  <si>
    <t>TRATOR DE PNEUS COM POTÊNCIA DE 85 CV, TRAÇÃO 4X4, COM VASSOURA MECÂNICA ACOPLADA - JUROS. AF_03/2017</t>
  </si>
  <si>
    <t>REGISTRO GAVETA COM ACABAMENTO E CANOPLA CROMADOS, SIMPLES, BITOLA 1 1/2 " (REF 1509)</t>
  </si>
  <si>
    <t>REGISTRO GAVETA COM ACABAMENTO E CANOPLA CROMADOS, SIMPLES, BITOLA 1 1/4 " (REF 1509)</t>
  </si>
  <si>
    <t>REGISTRO GAVETA COM ACABAMENTO E CANOPLA CROMADOS, SIMPLES, BITOLA 1/2 " (REF 1509)</t>
  </si>
  <si>
    <t>TRATOR DE PNEUS COM POTÊNCIA DE 85 CV, TRAÇÃO 4X4, COM VASSOURA MECÂNICA ACOPLADA - MANUTENÇÃO. AF_03/2017</t>
  </si>
  <si>
    <t>REGISTRO GAVETA COM ACABAMENTO E CANOPLA CROMADOS, SIMPLES, BITOLA 3/4 " (REF 1509)</t>
  </si>
  <si>
    <t>REGISTRO OU REGULADOR DE GAS COZINHA, VAZAO DE 2 KG/H, 2,8 KPA</t>
  </si>
  <si>
    <t>TRATOR DE PNEUS COM POTÊNCIA DE 85 CV, TRAÇÃO 4X4, COM VASSOURA MECÂNICA ACOPLADA - MATERIAIS NA OPERAÇÃO. AF_03/2017</t>
  </si>
  <si>
    <t>REGISTRO OU VALVULA GLOBO ANGULAR EM LATAO, PARA HIDRANTES EM INSTALACAO PREDIAL DE INCENDIO, 45 GRAUS, DIAMETRO DE 2 1/2", COM VOLANTE, CLASSE DE PRESSAO DE ATE 200 PSI</t>
  </si>
  <si>
    <t>REGISTRO PRESSAO BRUTO EM LATAO FORJADO, BITOLA 1/2 " (REF 1400)</t>
  </si>
  <si>
    <t>MINICARREGADEIRA SOBRE RODAS POTENCIA 47HP CAPACIDADE OPERACAO 646 KG, COM VASSOURA MECÂNICA ACOPLADA - JUROS. AF_03/2017</t>
  </si>
  <si>
    <t>REGISTRO PRESSAO BRUTO EM LATAO FORJADO, BITOLA 3/4 " (REF 1400)</t>
  </si>
  <si>
    <t>REGISTRO PRESSAO COM ACABAMENTO E CANOPLA CROMADA, SIMPLES, BITOLA 1/2 " (REF 1416)</t>
  </si>
  <si>
    <t>REGISTRO PRESSAO COM ACABAMENTO E CANOPLA CROMADA, SIMPLES, BITOLA 3/4 " (REF 1416)</t>
  </si>
  <si>
    <t>MINICARREGADEIRA SOBRE RODAS POTENCIA 47HP CAPACIDADE OPERACAO 646 KG, COM VASSOURA MECÂNICA ACOPLADA - MANUTENÇÃO. AF_03/2017</t>
  </si>
  <si>
    <t>REGUA DE ALUMINIO PARA PEDREIRO 2 X 1 "</t>
  </si>
  <si>
    <t>REGUA VIBRADORA DUPLA PARA CONCRETO A GASOLINA 5,5 HP, PESO DE 60 KG, COMPRIMENTO 4 M</t>
  </si>
  <si>
    <t>MINICARREGADEIRA SOBRE RODAS POTENCIA 47HP CAPACIDADE OPERACAO 646 KG, COM VASSOURA MECÂNICA ACOPLADA - MATERIAIS NA OPERAÇÃO. AF_03/2017</t>
  </si>
  <si>
    <t>REGUA VIBRATORIA DE CONCRETO TRELICADA, EQUIPADA COM MOTOR A GASOLINA DE 9 HP</t>
  </si>
  <si>
    <t>REJEITO DE MINERIO DE FERRO PARA PAVIMENTACAO (POSTO PEDREIRA/FORNECEDOR, SEM FRETE)</t>
  </si>
  <si>
    <t>MINIESCAVADEIRA SOBRE ESTEIRAS, POTENCIA LIQUIDA DE *30* HP, PESO OPERACIONAL DE *3.500* KG - DEPRECIACAO. AF_04/2017</t>
  </si>
  <si>
    <t>REJUNTE BRANCO, CIMENTICIO</t>
  </si>
  <si>
    <t>REJUNTE COLORIDO, CIMENTICIO</t>
  </si>
  <si>
    <t>REJUNTE EPOXI BRANCO</t>
  </si>
  <si>
    <t>MINIESCAVADEIRA SOBRE ESTEIRAS, POTENCIA LIQUIDA DE *30* HP, PESO OPERACIONAL DE *3.500* KG - JUROS. AF_04/2017</t>
  </si>
  <si>
    <t>REJUNTE EPOXI COR</t>
  </si>
  <si>
    <t>RELE FOTOELETRICO INTERNO E EXTERNO BIVOLT 1000 W, DE CONECTOR, SEM BASE</t>
  </si>
  <si>
    <t>MINIESCAVADEIRA SOBRE ESTEIRAS, POTENCIA LIQUIDA DE *30* HP, PESO OPERACIONAL DE *3.500* KG - MANUTENCAO. AF_04/2017</t>
  </si>
  <si>
    <t>RELE TERMICO BIMETAL PARA USO EM MOTORES TRIFASICOS, TENSAO 380 V, POTENCIA ATE 15 CV, CORRENTE NOMINAL MAXIMA 22 A</t>
  </si>
  <si>
    <t>REMOVEDOR DE TINTA OLEO/ESMALTE VERNIZ</t>
  </si>
  <si>
    <t>RESINA ACRILICA BASE AGUA - COR BRANCA</t>
  </si>
  <si>
    <t>MINIESCAVADEIRA SOBRE ESTEIRAS, POTENCIA LIQUIDA DE *30* HP, PESO OPERACIONAL DE *3.500* KG - MATERIAIS NA OPERACAO. AF_04/2017</t>
  </si>
  <si>
    <t>RESPIRADOR DESCARTAVEL SEM VALVULA DE EXALACAO, PFF 1</t>
  </si>
  <si>
    <t>RETARDO PARA CORDEL DETONANTE</t>
  </si>
  <si>
    <t>PERFURATRIZ ROTATIVA SOBRE ESTEIRA, TORQUE MAXIMO 2500 KGM, POTENCIA 110 HP, MOTOR DIESEL - DEPRECIAÇÃO. AF_05/2017</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</si>
  <si>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</si>
  <si>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</si>
  <si>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PERFURATRIZ ROTATIVA SOBRE ESTEIRA, TORQUE MAXIMO 2500 KGM, POTENCIA 110 HP, MOTOR DIESEL - JUROS. AF_05/2017</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</si>
  <si>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</si>
  <si>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</si>
  <si>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</si>
  <si>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PERFURATRIZ ROTATIVA SOBRE ESTEIRA, TORQUE MAXIMO 2500 KGM, POTENCIA 110 HP, MOTOR DIESEL - MANUTENÇÃO. AF_05/2017</t>
  </si>
  <si>
    <t>REVESTIMENTO EM CERAMICA ESMALTADA COMERCIAL, PEI MENOR OU IGUAL A 3, FORMATO MENOR OU IGUAL A 2025 CM2</t>
  </si>
  <si>
    <t>PERFURATRIZ ROTATIVA SOBRE ESTEIRA, TORQUE MAXIMO 2500 KGM, POTENCIA 110 HP, MOTOR DIESEL - MATERIAIS NA OPERAÇÃO. AF_05/2017</t>
  </si>
  <si>
    <t>REVESTIMENTO EM CERAMICA ESMALTADA EXTRA, PEI MAIOR OU IGUAL 4, FORMATO MAIOR A 2025 CM2</t>
  </si>
  <si>
    <t>REVESTIMENTO EM CERAMICA ESMALTADA EXTRA, PEI MENOR OU IGUAL A 3, FORMATO MENOR OU IGUAL A 2025 CM2</t>
  </si>
  <si>
    <t>COMPRESSOR DE AR, VAZAO DE 10 PCM, RESERVATORIO 100 L, PRESSAO DE TRABALHO ENTRE 6,9 E 9,7 BAR,  POTENCIA 2 HP, TENSAO 110/220 V - DEPRECIAÇÃO. AF_05/2017</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</si>
  <si>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</si>
  <si>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</si>
  <si>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</si>
  <si>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COMPRESSOR DE AR, VAZAO DE 10 PCM, RESERVATORIO 100 L, PRESSAO DE TRABALHO ENTRE 6,9 E 9,7 BAR,  POTENCIA 2 HP, TENSAO 110/220 V - JUROS. AF_05/2017</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</si>
  <si>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</si>
  <si>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</si>
  <si>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</si>
  <si>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COMPRESSOR DE AR, VAZAO DE 10 PCM, RESERVATORIO 100 L, PRESSAO DE TRABALHO ENTRE 6,9 E 9,7 BAR,  POTENCIA 2 HP, TENSAO 110/220 V - MANUTENÇÃO. AF_05/2017</t>
  </si>
  <si>
    <t>ROCADEIRA COSTAL COM MOTOR A GASOLINA DE *32* CC</t>
  </si>
  <si>
    <t>ROCADEIRA DESLOCAVEL, LARGURA DE TRABALHO DE 1,3 M</t>
  </si>
  <si>
    <t>RODAFORRO EM PVC, PARA FORRO DE PVC, COMPRIMENTO 6 M</t>
  </si>
  <si>
    <t>RODAPE ARDOSIA, CINZA, 10 CM, E= *1CM</t>
  </si>
  <si>
    <t>COMPRESSOR DE AR, VAZAO DE 10 PCM, RESERVATORIO 100 L, PRESSAO DE TRABALHO ENTRE 6,9 E 9,7 BAR, POTENCIA 2 HP, TENSAO 110/220 V - MATERIAIS NA OPERAÇÃO. AF_05/2017</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</si>
  <si>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</si>
  <si>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</si>
  <si>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</si>
  <si>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</si>
  <si>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ROLO COMPACTADOR DE PNEUS, ESTATICO, PRESSAO VARIAVEL, POTENCIA 110 HP, PESO SEM/COM LASTRO 10,8/27 T, LARGURA DE ROLAGEM 2,30 M - MATERIAIS NA OPERACAO. AF_06/2017</t>
  </si>
  <si>
    <t>RODAPE OU RODABANCADA EM GRANITO, POLIDO, TIPO ANDORINHA/ QUARTZ/ CASTELO/ CORUMBA OU OUTROS EQUIVALENTES DA REGIAO, H= 10 CM, E=  *2,0* CM</t>
  </si>
  <si>
    <t>RODAPE PLANO PARA PISO VINILICO, H = 5 CM</t>
  </si>
  <si>
    <t>RODAPE PRE-MOLDADO DE GRANILITE, MARMORITE OU GRANITINA L = 10 CM</t>
  </si>
  <si>
    <t>ROLO COMPACTADOR DE PNEUS, ESTATICO, PRESSAO VARIAVEL, POTENCIA 110 HP, PESO SEM/COM LASTRO 10,8/27 T, LARGURA DE ROLAGEM 2,30 M - MANUTENCAO. AF_06/2017</t>
  </si>
  <si>
    <t>RODIZIO PARA TRILHO (TIPO NAPOLEAO),  EM LATAO, COM ROLAMENTO EM ACO, 6 MM, PARA JANELA DE CORRER</t>
  </si>
  <si>
    <t>RODO PARA CHAO 40 CM COM CABO</t>
  </si>
  <si>
    <t>ROLDANA CONCOVA DUPLA, EM CHAPA DE ACO, ROLAMENTO INTERNO BLINDADO DE ACO REVESTIDO EM NYLON, PARA PORTA DE CORRER</t>
  </si>
  <si>
    <t>ROLO COMPACTADOR DE PNEUS, ESTATICO, PRESSAO VARIAVEL, POTENCIA 110 HP, PESO SEM/COM LASTRO 10,8/27 T, LARGURA DE ROLAGEM 2,30 M - JUROS. AF_06/2017</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</si>
  <si>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</si>
  <si>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</si>
  <si>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</si>
  <si>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</si>
  <si>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110 HP, PESO SEM/COM LASTRO 10,8/27 T, LARGURA DE ROLAGEM 2,30 M - DEPRECIAÇÃO. AF_06/2017</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</si>
  <si>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</si>
  <si>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</si>
  <si>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</si>
  <si>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</si>
  <si>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INVERSOR DE SOLDA MONOFÁSICO DE 160 A, POTÊNCIA DE 5400 W, TENSÃO DE 220 V, PARA SOLDA COM ELETRODOS DE 2,0 A 4,0 MM E PROCESSO TIG - DEPRECIAÇÃO. AF_06/2018</t>
  </si>
  <si>
    <t>ROLO COMPACTADOR VIBRATORIO PE DE CARNEIRO, COM CONTROLE REMOTO POR RADIO, POTENCIA  12,5 KW, PESO OPERACIONAL DE 1,675 T, LARGURA DE TRABALHO 0,85 M</t>
  </si>
  <si>
    <t>INVERSOR DE SOLDA MONOFÁSICO DE 160 A, POTÊNCIA DE 5400 W, TENSÃO DE 220 V, PARA SOLDA COM ELETRODOS DE 2,0 A 4,0 MM E PROCESSO TIG - JUROS. AF_06/2018</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</si>
  <si>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</si>
  <si>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</si>
  <si>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</si>
  <si>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INVERSOR DE SOLDA MONOFÁSICO DE 160 A, POTÊNCIA DE 5400 W, TENSÃO DE 220 V, PARA SOLDA COM ELETRODOS DE 2,0 A 4,0 MM E PROCESSO TIG - MANUTENÇÃO. AF_06/2018</t>
  </si>
  <si>
    <t>ROLO DE ESPUMA POLIESTER 23 CM (SEM CABO)</t>
  </si>
  <si>
    <t>ROLO DE LA DE CARNEIRO 23 CM (SEM CABO)</t>
  </si>
  <si>
    <t>ROMPEDOR ELETRICO PESO 26 KG, POTENCIA OPERACIONAL DE 2,5 KW</t>
  </si>
  <si>
    <t>INVERSOR DE SOLDA MONOFÁSICO DE 160 A, POTÊNCIA DE 5400 W, TENSÃO DE 220 V, PARA SOLDA COM ELETRODOS DE 2,0 A 4,0 MM E PROCESSO TIG - MATERIAIS NA OPERAÇÃO. AF_06/2018</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</si>
  <si>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</si>
  <si>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</si>
  <si>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</si>
  <si>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LAVADORA DE ALTA PRESSAO (LAVA-JATO) PARA AGUA FRIA, PRESSAO DE OPERACAO ENTRE 1400 E 1900 LIB/POL2, VAZAO MAXIMA ENTRE 400 E 700 L/H - DEPRECIAÇÃO. AF_04/2019</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</si>
  <si>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</si>
  <si>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</si>
  <si>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</si>
  <si>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LAVADORA DE ALTA PRESSAO (LAVA-JATO) PARA AGUA FRIA, PRESSAO DE OPERACAO ENTRE 1400 E 1900 LIB/POL2, VAZAO MAXIMA ENTRE 400 E 700 L/H - JUROS. AF_04/2019</t>
  </si>
  <si>
    <t>RUFO EXTERNO/INTERNO DE CHAPA DE ACO GALVANIZADA NUM 26, CORTE 33 CM</t>
  </si>
  <si>
    <t>RUFO INTERNO DE CHAPA DE ACO GALVANIZADA NUM 26, CORTE 50 CM</t>
  </si>
  <si>
    <t>RUFO INTERNO/EXTERNO DE CHAPA DE ACO GALVANIZADA NUM 24, CORTE 25 CM (COLETADO CAIXA)</t>
  </si>
  <si>
    <t>LAVADORA DE ALTA PRESSAO (LAVA-JATO) PARA AGUA FRIA, PRESSAO DE OPERACAO ENTRE 1400 E 1900 LIB/POL2, VAZAO MAXIMA ENTRE 400 E 700 L/H - MANUTENÇÃO. AF_04/2019</t>
  </si>
  <si>
    <t>RUFO PARA TELHA ESTRUTURAL DE FIBROCIMENTO 1 ABA (SEM AMIANTO)</t>
  </si>
  <si>
    <t>RUFO PARA TELHA ESTRUTURAL DE FIBROCIMENTO 2 ABAS, COMPRIMENTO DE 1031 MM (SEM AMIANTO)</t>
  </si>
  <si>
    <t>RUFO PARA TELHA ONDULADA DE FIBROCIMENTO, E = 6 MM, ABA *260* MM, COMPRIMENTO 1100 MM (SEM AMIANTO)</t>
  </si>
  <si>
    <t>LAVADORA DE ALTA PRESSAO (LAVA-JATO) PARA AGUA FRIA, PRESSAO DE OPERACAO ENTRE 1400 E 1900 LIB/POL2, VAZAO MAXIMA ENTRE 400 E 700 L/H - MATERIAIS NA OPERAÇÃO. AF_04/2019</t>
  </si>
  <si>
    <t>SABAO EM PO</t>
  </si>
  <si>
    <t>COBERTURA</t>
  </si>
  <si>
    <t>SABONETEIRA DE PAREDE EM METAL CROMADO</t>
  </si>
  <si>
    <t>COBE</t>
  </si>
  <si>
    <t>MADEIRAMENTO</t>
  </si>
  <si>
    <t>0073</t>
  </si>
  <si>
    <t>SABONETEIRA PLASTICA TIPO DISPENSER PARA SABONETE LIQUIDO COM RESERVATORIO 800 A 1500 ML</t>
  </si>
  <si>
    <t>IMUNIZACAO DE MADEIRAMENTO PARA COBERTURA UTILIZANDO CUPINICIDA INCOLOR</t>
  </si>
  <si>
    <t>SACO DE RAFIA PARA ENTULHO, NOVO, LISO (SEM CLICHE), *60 x 90* CM</t>
  </si>
  <si>
    <t>SAIBRO PARA ARGAMASSA (COLETADO NO COMERCIO)</t>
  </si>
  <si>
    <t>SAPATA DE PVC ADITIVADO NERVURADO D = 6"</t>
  </si>
  <si>
    <t>SAPATA DE PVC ADITIVADO NERVURADO D = 8"</t>
  </si>
  <si>
    <t>INSTALAÇÃO DE TESOURA (INTEIRA OU MEIA), BIAPOIADA, EM MADEIRA NÃO APARELHADA, PARA VÃOS MAIORES OU IGUAIS A 3,0 M E MENORES QUE 6,0 M, INCLUSO IÇAMENTO. AF_07/2019</t>
  </si>
  <si>
    <t>SAPATILHA EM ACO GALVANIZADO PARA CABOS COM DIAMETRO NOMINAL ATE 5/8"</t>
  </si>
  <si>
    <t>SARRAFO DE MADEIRA APARELHADA *2 X 10* CM, MACARANDUBA, ANGELIM OU EQUIVALENTE DA REGIAO</t>
  </si>
  <si>
    <t>INSTALAÇÃO DE TESOURA (INTEIRA OU MEIA), BIAPOIADA, EM MADEIRA NÃO APARELHADA, PARA VÃOS MAIORES OU IGUAIS A 6,0 M E MENORES QUE 8,0 M, INCLUSO IÇAMENTO. AF_07/2019</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</si>
  <si>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</si>
  <si>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</si>
  <si>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</si>
  <si>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</si>
  <si>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INSTALAÇÃO DE TESOURA (INTEIRA OU MEIA), BIAPOIADA, EM MADEIRA NÃO APARELHADA, PARA VÃOS MAIORES OU IGUAIS A 8,0 M E MENORES QUE 10,0 M, INCLUSO IÇAMENTO. AF_07/2019</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</si>
  <si>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</si>
  <si>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</si>
  <si>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</si>
  <si>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</si>
  <si>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INSTALAÇÃO DE TESOURA (INTEIRA OU MEIA), BIAPOIADA, EM MADEIRA NÃO APARELHADA, PARA VÃOS MAIORES OU IGUAIS A 10,0 M E MENORES QUE 12,0 M, INCLUSO IÇAMENTO. AF_07/2019</t>
  </si>
  <si>
    <t>SEIXO ROLADO PARA APLICACAO EM CONCRETO (POSTO PEDREIRA/FORNECEDOR, SEM FRETE)</t>
  </si>
  <si>
    <t>SELADOR ACRILICO PAREDES INTERNAS/EXTERNAS</t>
  </si>
  <si>
    <t>SELADOR HORIZONTAL PARA FITA DE ACO 1 "</t>
  </si>
  <si>
    <t>TRAMA DE MADEIRA COMPOSTA POR RIPAS, CAIBROS E TERÇAS PARA TELHADOS DE ATÉ 2 ÁGUAS PARA TELHA DE ENCAIXE DE CERÂMICA OU DE CONCRETO, INCLUSO TRANSPORTE VERTICAL. AF_07/2019</t>
  </si>
  <si>
    <t>SELADOR PVA PAREDES INTERNAS</t>
  </si>
  <si>
    <t>SELANTE A BASE DE ALCATRAO E POLIURETANO PARA JUNTAS HORIZONTAIS</t>
  </si>
  <si>
    <t>SELANTE A BASE DE RESINAS ACRILICAS PARA TRINCAS</t>
  </si>
  <si>
    <t>SELANTE DE BASE ASFALTICA PARA VEDACAO</t>
  </si>
  <si>
    <t>TRAMA DE MADEIRA COMPOSTA POR RIPAS, CAIBROS E TERÇAS PARA TELHADOS DE MAIS QUE 2 ÁGUAS PARA TELHA DE ENCAIXE DE CERÂMICA OU DE CONCRETO, INCLUSO TRANSPORTE VERTICAL. AF_07/2019</t>
  </si>
  <si>
    <t>SELANTE ELASTICO MONOCOMPONENTE A BASE DE POLIURETANO PARA JUNTAS DIVERSAS</t>
  </si>
  <si>
    <t xml:space="preserve">310ML </t>
  </si>
  <si>
    <t>SELANTE TIPO VEDA CALHA PARA METAL E FIBROCIMENTO</t>
  </si>
  <si>
    <t>SELIM COMPACTO EM PVC, SEM TRAVA,  DN 150 X 100 MM, PARA REDE COLETORA ESGOTO (NBR 10569)</t>
  </si>
  <si>
    <t>TRAMA DE MADEIRA COMPOSTA POR RIPAS, CAIBROS E TERÇAS PARA TELHADOS DE ATÉ 2 ÁGUAS PARA TELHA CERÂMICA CAPA-CANAL, INCLUSO TRANSPORTE VERTICAL. AF_07/2019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</si>
  <si>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</si>
  <si>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</si>
  <si>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</si>
  <si>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TRAMA DE MADEIRA COMPOSTA POR RIPAS, CAIBROS E TERÇAS PARA TELHADOS DE MAIS QUE 2 ÁGUAS PARA TELHA CERÂMICA CAPA-CANAL, INCLUSO TRANSPORTE VERTICAL. AF_07/2019</t>
  </si>
  <si>
    <t>SELIM PVC, SOLDAVEL, SEM TRAVA, JE, 90 GRAUS,  DN 200 X 100 MM, PARA REDE COLETORA ESGOTO (NBR 10569)</t>
  </si>
  <si>
    <t>TRAMA DE MADEIRA COMPOSTA POR TERÇAS PARA TELHADOS DE ATÉ 2 ÁGUAS PARA TELHA ONDULADA DE FIBROCIMENTO, METÁLICA, PLÁSTICA OU TERMOACÚSTICA, INCLUSO TRANSPORTE VERTICAL. AF_07/2019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</si>
  <si>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</si>
  <si>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</si>
  <si>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</si>
  <si>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TRAMA DE MADEIRA COMPOSTA POR TERÇAS PARA TELHADOS DE ATÉ 2 ÁGUAS PARA TELHA ESTRUTURAL DE FIBROCIMENTO, INCLUSO TRANSPORTE VERTICAL. AF_07/2019</t>
  </si>
  <si>
    <t>SENSOR DE PRESENCA BIVOLT COM FOTOCELULA PARA QUALQUER TIPO DE LAMPADA, POTENCIA MAXIMA *1000* W, USO EXTERNO</t>
  </si>
  <si>
    <t>SENSOR DE PRESENCA BIVOLT DE PAREDE COM FOTOCELULA PARA QUALQUER TIPO DE LAMPADA POTENCIA MAXIMA *1000* W, USO INTERNO</t>
  </si>
  <si>
    <t>FABRICAÇÃO E INSTALAÇÃO DE TESOURA INTEIRA EM MADEIRA NÃO APARELHADA, VÃO DE 3 M, PARA TELHA CERÂMICA OU DE CONCRETO, INCLUSO IÇAMENTO. AF_07/2019</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</si>
  <si>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</si>
  <si>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</si>
  <si>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</si>
  <si>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FABRICAÇÃO E INSTALAÇÃO DE TESOURA INTEIRA EM MADEIRA NÃO APARELHADA, VÃO DE 4 M, PARA TELHA CERÂMICA OU DE CONCRETO, INCLUSO IÇAMENTO. AF_07/2019</t>
  </si>
  <si>
    <t>SERRA CIRCULAR DE BANCADA COM MOTOR ELETRICO, POTENCIA DE *1600* W, PARA DISCO DE DIAMETRO DE 10" (250 MM)</t>
  </si>
  <si>
    <t>SERRA CIRCULAR DE BANCADA, MODELO PICA-PAU, DIAMETRO DE 350 MM. CARACTERISTICAS DO MOTOR: TRIFASICO, POTENCIA DE 5 HP, FREQUENCIA DE 60 HZ</t>
  </si>
  <si>
    <t>SERRALHEIRO</t>
  </si>
  <si>
    <t>FABRICAÇÃO E INSTALAÇÃO DE TESOURA INTEIRA EM MADEIRA NÃO APARELHADA, VÃO DE 5 M, PARA TELHA CERÂMICA OU DE CONCRETO, INCLUSO IÇAMENTO. AF_07/2019</t>
  </si>
  <si>
    <t>SERRALHEIRO (MENSALISTA)</t>
  </si>
  <si>
    <t>SERVENTE DE OBRAS</t>
  </si>
  <si>
    <t>FABRICAÇÃO E INSTALAÇÃO DE TESOURA INTEIRA EM MADEIRA NÃO APARELHADA, VÃO DE 6 M, PARA TELHA CERÂMICA OU DE CONCRETO, INCLUSO IÇAMENTO. AF_07/2019</t>
  </si>
  <si>
    <t>SERVENTE DE OBRAS (MENSALISTA)</t>
  </si>
  <si>
    <t>SERVICO DE BOMBEAMENTO DE CONCRETO COM CONSUMO MINIMO DE 40 M3</t>
  </si>
  <si>
    <t>SIFAO EM METAL CROMADO PARA PIA AMERICANA, 1.1/2 X 1.1/2 "</t>
  </si>
  <si>
    <t>FABRICAÇÃO E INSTALAÇÃO DE TESOURA INTEIRA EM MADEIRA NÃO APARELHADA, VÃO DE 7 M, PARA TELHA CERÂMICA OU DE CONCRETO, INCLUSO IÇAMENTO. AF_07/2019</t>
  </si>
  <si>
    <t>SIFAO EM METAL CROMADO PARA PIA AMERICANA, 1.1/2 X 2 "</t>
  </si>
  <si>
    <t>SIFAO EM METAL CROMADO PARA PIA OU LAVATORIO, 1 X 1.1/2 "</t>
  </si>
  <si>
    <t>FABRICAÇÃO E INSTALAÇÃO DE TESOURA INTEIRA EM MADEIRA NÃO APARELHADA, VÃO DE 8 M, PARA TELHA CERÂMICA OU DE CONCRETO, INCLUSO IÇAMENTO. AF_07/2019</t>
  </si>
  <si>
    <t>SIFAO EM METAL CROMADO PARA TANQUE, 1.1/4 X 1.1/2 "</t>
  </si>
  <si>
    <t>SIFAO PLASTICO EXTENSIVEL UNIVERSAL, TIPO COPO</t>
  </si>
  <si>
    <t>FABRICAÇÃO E INSTALAÇÃO DE TESOURA INTEIRA EM MADEIRA NÃO APARELHADA, VÃO DE 9 M, PARA TELHA CERÂMICA OU DE CONCRETO, INCLUSO IÇAMENTO. AF_07/2019</t>
  </si>
  <si>
    <t>SIFAO PLASTICO FLEXIVEL SAIDA VERTICAL PARA COLUNA LAVATORIO, 1 X 1.1/2 "</t>
  </si>
  <si>
    <t>SIFAO PLASTICO TIPO COPO PARA PIA AMERICANA 1.1/2 X 1.1/2 "</t>
  </si>
  <si>
    <t>SIFAO PLASTICO TIPO COPO PARA PIA OU LAVATORIO, 1 X 1.1/2 "</t>
  </si>
  <si>
    <t>FABRICAÇÃO E INSTALAÇÃO DE TESOURA INTEIRA EM MADEIRA NÃO APARELHADA, VÃO DE 10 M, PARA TELHA CERÂMICA OU DE CONCRETO, INCLUSO IÇAMENTO. AF_07/2019</t>
  </si>
  <si>
    <t>SIFAO PLASTICO TIPO COPO PARA TANQUE, 1.1/4 X 1.1/2 "</t>
  </si>
  <si>
    <t>SILICA ATIVA PARA ADICAO EM CONCRETO E ARGAMASSA</t>
  </si>
  <si>
    <t>SILICONE ACETICO USO GERAL INCOLOR 280 G</t>
  </si>
  <si>
    <t>FABRICAÇÃO E INSTALAÇÃO DE TESOURA INTEIRA EM MADEIRA NÃO APARELHADA, VÃO DE 11 M, PARA TELHA CERÂMICA OU DE CONCRETO, INCLUSO IÇAMENTO. AF_07/2019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</si>
  <si>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</si>
  <si>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</si>
  <si>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FABRICAÇÃO E INSTALAÇÃO DE TESOURA INTEIRA EM MADEIRA NÃO APARELHADA, VÃO DE 12 M, PARA TELHA CERÂMICA OU DE CONCRETO, INCLUSO IÇAMENTO. AF_07/2019</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</si>
  <si>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</si>
  <si>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</si>
  <si>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</si>
  <si>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FABRICAÇÃO E INSTALAÇÃO DE TESOURA INTEIRA EM MADEIRA NÃO APARELHADA, VÃO DE 3 M, PARA TELHA ONDULADA DE FIBROCIMENTO, METÁLICA, PLÁSTICA OU TERMOACÚSTICA, INCLUSO IÇAMENTO. AF_07/2019</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</si>
  <si>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</si>
  <si>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</si>
  <si>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</si>
  <si>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FABRICAÇÃO E INSTALAÇÃO DE TESOURA INTEIRA EM MADEIRA NÃO APARELHADA, VÃO DE 4 M, PARA TELHA ONDULADA DE FIBROCIMENTO, METÁLICA, PLÁSTICA OU TERMOACÚSTICA, INCLUSO IÇAMENTO. AF_07/2019</t>
  </si>
  <si>
    <t>SOLDA EM BARRA DE ESTANHO-CHUMBO 50/50</t>
  </si>
  <si>
    <t>SOLDA EM VARETA FOSCOPER, D = *2,5* MM  X COMPRIMENTO 500 MM</t>
  </si>
  <si>
    <t>FABRICAÇÃO E INSTALAÇÃO DE TESOURA INTEIRA EM MADEIRA NÃO APARELHADA, VÃO DE 5 M, PARA TELHA ONDULADA DE FIBROCIMENTO, METÁLICA, PLÁSTICA OU TERMOACÚSTICA, INCLUSO IÇAMENTO. AF_07/2019</t>
  </si>
  <si>
    <t>SOLDA ESTANHO/COBRE PARA CONEXOES DE COBRE, FIO 2,5 MM, CARRETEL 500 GR (SEM CHUMBO)</t>
  </si>
  <si>
    <t>SOLDADOR</t>
  </si>
  <si>
    <t>SOLDADOR (MENSALISTA)</t>
  </si>
  <si>
    <t>FABRICAÇÃO E INSTALAÇÃO DE TESOURA INTEIRA EM MADEIRA NÃO APARELHADA, VÃO DE 6 M, PARA TELHA ONDULADA DE FIBROCIMENTO, METÁLICA, PLÁSTICA OU TERMOACÚSTICA, INCLUSO IÇAMENTO. AF_07/2019</t>
  </si>
  <si>
    <t>SOLDADOR ELETRICO (PARA SOLDA A SER TESTADA COM RAIOS "X")</t>
  </si>
  <si>
    <t>SOLDADOR ELETRICO (PARA SOLDA A SER TESTADA COM RAIOS "X") (MENSALISTA)</t>
  </si>
  <si>
    <t>FABRICAÇÃO E INSTALAÇÃO DE TESOURA INTEIRA EM MADEIRA NÃO APARELHADA, VÃO DE 7 M, PARA TELHA ONDULADA DE FIBROCIMENTO, METÁLICA, PLÁSTICA OU TERMOACÚSTICA, INCLUSO IÇAMENTO. AF_07/2019</t>
  </si>
  <si>
    <t>SOLEIRA EM GRANITO, POLIDO, TIPO ANDORINHA/ QUARTZ/ CASTELO/ CORUMBA OU OUTROS EQUIVALENTES DA REGIAO, L= *15* CM, E=  *2,0* CM</t>
  </si>
  <si>
    <t>SOLEIRA PRE-MOLDADA EM GRANILITE, MARMORITE OU GRANITINA, L = *15 CM</t>
  </si>
  <si>
    <t>FABRICAÇÃO E INSTALAÇÃO DE TESOURA INTEIRA EM MADEIRA NÃO APARELHADA, VÃO DE 8 M, PARA TELHA ONDULADA DE FIBROCIMENTO, METÁLICA, PLÁSTICA OU TERMOACÚSTICA, INCLUSO IÇAMENTO. AF_07/2019</t>
  </si>
  <si>
    <t>SOLEIRA/ PEITORIL EM MARMORE, POLIDO, BRANCO COMUM, L= *15* CM, E=  *2* CM,  CORTE RETO</t>
  </si>
  <si>
    <t>SOLEIRA/ TABEIRA EM MARMORE, POLIDO, BRANCO COMUM, L= 5 CM, E=  *2,0* CM</t>
  </si>
  <si>
    <t>SOLUCAO ASFALTICA ELASTOMERICA PARA IMPRIMACAO, APLICACAO A FRIO</t>
  </si>
  <si>
    <t>FABRICAÇÃO E INSTALAÇÃO DE TESOURA INTEIRA EM MADEIRA NÃO APARELHADA, VÃO DE 9 M, PARA TELHA ONDULADA DE FIBROCIMENTO, METÁLICA, PLÁSTICA OU TERMOACÚSTICA, INCLUSO IÇAMENTO. AF_07/2019</t>
  </si>
  <si>
    <t>SOLUCAO LIMPADORA PARA PVC, FRASCO COM 200 CM3</t>
  </si>
  <si>
    <t>FABRICAÇÃO E INSTALAÇÃO DE TESOURA INTEIRA EM MADEIRA NÃO APARELHADA, VÃO DE 10 M, PARA TELHA ONDULADA DE FIBROCIMENTO, METÁLICA, PLÁSTICA OU TERMOACÚSTICA, INCLUSO IÇAMENTO. AF_07/2019</t>
  </si>
  <si>
    <t>SOLVENTE DILUENTE A BASE DE AGUARRAS</t>
  </si>
  <si>
    <t>SOLVENTE PARA COLA (PARA LAMINADO MELAMINICO) A BASE DE RESINA SINTETICA</t>
  </si>
  <si>
    <t>SOQUETE DE BAQUELITE BASE E27, PARA LAMPADAS</t>
  </si>
  <si>
    <t>FABRICAÇÃO E INSTALAÇÃO DE TESOURA INTEIRA EM MADEIRA NÃO APARELHADA, VÃO DE 11 M, PARA TELHA ONDULADA DE FIBROCIMENTO, METÁLICA, PLÁSTICA OU TERMOACÚSTICA, INCLUSO IÇAMENTO. AF_07/2019</t>
  </si>
  <si>
    <t>SOQUETE DE PORCELANA BASE E27, FIXO DE TETO, PARA LAMPADAS</t>
  </si>
  <si>
    <t>SOQUETE DE PORCELANA BASE E27, PARA USO AO TEMPO, PARA LAMPADAS</t>
  </si>
  <si>
    <t>SOQUETE DE PVC / TERMOPLASTICO BASE E27, COM CHAVE, PARA LAMPADAS</t>
  </si>
  <si>
    <t>FABRICAÇÃO E INSTALAÇÃO DE TESOURA INTEIRA EM MADEIRA NÃO APARELHADA, VÃO DE 12 M, PARA TELHA ONDULADA DE FIBROCIMENTO, METÁLICA, PLÁSTICA OU TERMOACÚSTICA, INCLUSO IÇAMENTO. AF_07/2019</t>
  </si>
  <si>
    <t>SOQUETE DE PVC / TERMOPLASTICO BASE E27, COM RABICHO, PARA LAMPADAS</t>
  </si>
  <si>
    <t>SPRINKLER TIPO PENDENTE, 68 GRAUS CELSIUS (BULBO VERMELHO), ACABAMENTO CROMADO, 1/2" - 15 MM</t>
  </si>
  <si>
    <t>FABRICAÇÃO E INSTALAÇÃO DE ESTRUTURA PONTALETADA DE MADEIRA NÃO APARELHADA PARA TELHADOS COM ATÉ 2 ÁGUAS E PARA TELHA CERÂMICA OU DE CONCRETO, INCLUSO TRANSPORTE VERTICAL. AF_12/2015</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</si>
  <si>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</si>
  <si>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</si>
  <si>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</si>
  <si>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FABRICAÇÃO E INSTALAÇÃO DE ESTRUTURA PONTALETADA DE MADEIRA NÃO APARELHADA PARA TELHADOS COM ATÉ 2 ÁGUAS E PARA TELHA ONDULADA DE FIBROCIMENTO, METÁLICA, PLÁSTICA OU TERMOACÚSTICA, INCLUSO TRANSPORTE VERTICAL. AF_12/2015</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</si>
  <si>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</si>
  <si>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</si>
  <si>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</si>
  <si>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FABRICAÇÃO E INSTALAÇÃO DE ESTRUTURA PONTALETADA DE MADEIRA NÃO APARELHADA PARA TELHADOS COM MAIS QUE 2 ÁGUAS E PARA TELHA CERÂMICA OU DE CONCRETO, INCLUSO TRANSPORTE VERTICAL. AF_12/2015</t>
  </si>
  <si>
    <t>SUMIDOURO CONCRETO PRE MOLDADO, COMPLETO, PARA 10 CONTRIBUINTES</t>
  </si>
  <si>
    <t>SUMIDOURO CONCRETO PRE MOLDADO, COMPLETO, PARA 100 CONTRIBUINTES</t>
  </si>
  <si>
    <t>FABRICAÇÃO E INSTALAÇÃO DE PONTALETES DE MADEIRA NÃO APARELHADA PARA TELHADOS COM ATÉ 2 ÁGUAS E COM TELHA CERÂMICA OU DE CONCRETO EM EDIFÍCIO RESIDENCIAL TÉRREO, INCLUSO TRANSPORTE VERTICAL. AF_07/2019</t>
  </si>
  <si>
    <t>SUMIDOURO CONCRETO PRE MOLDADO, COMPLETO, PARA 150 CONTRIBUINTES</t>
  </si>
  <si>
    <t>SUMIDOURO CONCRETO PRE MOLDADO, COMPLETO, PARA 200 CONTRIBUINTES</t>
  </si>
  <si>
    <t>SUMIDOURO CONCRETO PRE MOLDADO, COMPLETO, PARA 5 CONTRIBUINTES</t>
  </si>
  <si>
    <t>FABRICAÇÃO E INSTALAÇÃO DE PONTALETES DE MADEIRA NÃO APARELHADA PARA TELHADOS COM ATÉ 2 ÁGUAS E COM TELHA CERÂMICA OU DE CONCRETO EM EDIFÍCIO RESIDENCIAL DE MÚLTIPLOS PAVIMENTOS, INCLUSO TRANSPORTE VERTICAL. AF_07/2019</t>
  </si>
  <si>
    <t>SUMIDOURO CONCRETO PRE MOLDADO, COMPLETO, PARA 50 CONTRIBUINTES</t>
  </si>
  <si>
    <t>SUMIDOURO CONCRETO PRE MOLDADO, COMPLETO, PARA 75 CONTRIBUINTES</t>
  </si>
  <si>
    <t>FABRICAÇÃO E INSTALAÇÃO DE PONTALETES DE MADEIRA NÃO APARELHADA PARA TELHADOS COM ATÉ 2 ÁGUAS E COM TELHA CERÂMICA OU DE CONCRETO EM EDIFÍCIO INSTITUCIONAL TÉRREO, INCLUSO TRANSPORTE VERTICAL. AF_07/2019</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</si>
  <si>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</si>
  <si>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</si>
  <si>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</si>
  <si>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FABRICAÇÃO E INSTALAÇÃO DE PONTALETES DE MADEIRA NÃO APARELHADA PARA TELHADOS COM ATÉ 2 ÁGUAS E COM TELHA ONDULADA DE FIBROCIMENTO, ALUMÍNIO OU PLÁSTICA EM EDIFÍCIO RESIDENCIAL DE MÚLTIPLOS PAVIMENTOS, INCLUSO TRANSPORTE VERTICAL. AF_07/2019</t>
  </si>
  <si>
    <t>SUPORTE DE PVC PARA CALHA PLUVIAL, DIAMETRO ENTRE 119 E 170 MM, PARA DRENAGEM PREDIAL</t>
  </si>
  <si>
    <t>SUPORTE EM ACO GALVANIZADO PARA TRANSFORMADOR PARA POSTE DUPLO T 185 X 95 MM, CHAPA DE 5/16"</t>
  </si>
  <si>
    <t>SUPORTE GUIA SIMPLES COM ROLDANA EM POLIPROPILENO PARA CHUMBAR, H = 20 CM</t>
  </si>
  <si>
    <t>FABRICAÇÃO E INSTALAÇÃO DE PONTALETES DE MADEIRA NÃO APARELHADA PARA TELHADOS COM ATÉ 2 ÁGUAS E COM TELHA ONDULADA DE FIBROCIMENTO, ALUMÍNIO OU PLÁSTICA EM EDIFÍCIO INSTITUCIONAL TÉRREO, INCLUSO TRANSPORTE VERTICAL. AF_07/2019</t>
  </si>
  <si>
    <t>SUPORTE ISOLADOR REFORCADO DIAMETRO NOMINAL 5/16", COM ROSCA SOBERBA E BUCHA</t>
  </si>
  <si>
    <t>SUPORTE ISOLADOR SIMPLES DIAMETRO NOMINAL 5/16", COM ROSCA SOBERBA E BUCHA</t>
  </si>
  <si>
    <t>FABRICAÇÃO E INSTALAÇÃO DE PONTALETES DE MADEIRA NÃO APARELHADA PARA TELHADOS COM MAIS QUE 2 ÁGUAS E COM TELHA CERÂMICA OU DE CONCRETO EM EDIFÍCIO RESIDENCIAL TÉRREO, INCLUSO TRANSPORTE VERTICAL. AF_07/2019</t>
  </si>
  <si>
    <t>SUPORTE MAO-FRANCESA EM ACO, ABAS IGUAIS 30 CM, CAPACIDADE MINIMA 60 KG, BRANCO</t>
  </si>
  <si>
    <t>SUPORTE MAO-FRANCESA EM ACO, ABAS IGUAIS 40 CM, CAPACIDADE MINIMA 70 KG, BRANCO</t>
  </si>
  <si>
    <t>FABRICAÇÃO E INSTALAÇÃO DE PONTALETES DE MADEIRA NÃO APARELHADA PARA TELHADOS COM MAIS QUE 2 ÁGUAS E COM TELHA CERÂMICA OU DE CONCRETO EM EDIFÍCIO RESIDENCIAL DE MÚLTIPLOS PAVIMENTOS. AF_07/2019</t>
  </si>
  <si>
    <t>SUPORTE METALICO PARA CALHA PLUVIAL,  ZINCADO, DOBRADO, DIAMETRO ENTRE 119 E 170 MM, PARA DRENAGEM PREDIAL</t>
  </si>
  <si>
    <t>SUPORTE PARA CALHA DE 150 MM EM FERRO GALVANIZADO</t>
  </si>
  <si>
    <t>SUPORTE PARA TUBO DIAMETRO NOMINAL 2", COM ROSCA MECANICA</t>
  </si>
  <si>
    <t>FABRICAÇÃO E INSTALAÇÃO DE PONTALETES DE MADEIRA NÃO APARELHADA PARA TELHADOS COM MAIS QUE 2 ÁGUAS E COM TELHA CERÂMICA OU DE CONCRETO EM EDIFÍCIO INSTITUCIONAL TÉRREO, INCLUSO TRANSPORTE VERTICAL. AF_07/2019</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</si>
  <si>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</si>
  <si>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</si>
  <si>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</si>
  <si>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RETIRADA E RECOLOCAÇÃO DE RIPA EM TELHADOS DE ATÉ 2 ÁGUAS COM TELHA CERÂMICA OU DE CONCRETO DE ENCAIXE, INCLUSO TRANSPORTE VERTICAL. AF_07/2019</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</si>
  <si>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</si>
  <si>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</si>
  <si>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</si>
  <si>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RETIRADA E RECOLOCAÇÃO DE CAIBRO EM TELHADOS DE ATÉ 2 ÁGUAS COM TELHA CERÂMICA OU DE CONCRETO DE ENCAIXE, INCLUSO TRANSPORTE VERTICAL. AF_07/2019</t>
  </si>
  <si>
    <t>TABUA DE MADEIRA APARELHADA *2,5 X 30* CM, MACARANDUBA, ANGELIM OU EQUIVALENTE DA REGIAO</t>
  </si>
  <si>
    <t>RETIRADA E RECOLOCAÇÃO DE RIPA EM TELHADOS DE MAIS DE 2 ÁGUAS COM TELHA CERÂMICA OU DE CONCRETO DE ENCAIXE, INCLUSO TRANSPORTE VERTICAL. AF_07/2019</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</si>
  <si>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</si>
  <si>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</si>
  <si>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</si>
  <si>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</si>
  <si>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</si>
  <si>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TACO DE MADEIRA PARA PISO, IPE (CERNE) OU EQUIVALENTE DA REGIAO, 7 X 42 CM, E = 2 CM</t>
  </si>
  <si>
    <t>RETIRADA E RECOLOCAÇÃO DE CAIBRO EM TELHADOS DE ATÉ 2 ÁGUAS COM TELHA CERÂMICA CAPA-CANAL, INCLUSO TRANSPORTE VERTICAL. AF_07/2019</t>
  </si>
  <si>
    <t>TALABARTE DE SEGURANCA, 2 MOSQUETOES TRAVA DUPLA *53* MM DE ABERTURA, COM ABSORVEDOR DE ENERGIA</t>
  </si>
  <si>
    <t>TALHA ELETRICA 3 T, VELOCIDADE  2,1 M / MIN, POTENCIA 1,3 KW</t>
  </si>
  <si>
    <t>RETIRADA E RECOLOCAÇÃO DE RIPA EM TELHADOS DE MAIS DE 2 ÁGUAS COM TELHA CERÂMICA CAPA-CANAL, INCLUSO TRANSPORTE VERTICAL. AF_07/2019</t>
  </si>
  <si>
    <t>TALHA MANUAL DE CORRENTE, CAPACIDADE DE 1 T COM ELEVACAO DE 3 M</t>
  </si>
  <si>
    <t>TALHA MANUAL DE CORRENTE, CAPACIDADE DE 2 T COM ELEVACAO DE 3 M</t>
  </si>
  <si>
    <t>TALHADEIRA COM PUNHO DE PROTECAO *20 X 250* MM</t>
  </si>
  <si>
    <t>TAMPA CEGA EM PVC PARA CONDULETE 4 X 2"</t>
  </si>
  <si>
    <t>RETIRADA E RECOLOCAÇÃO DE CAIBRO EM TELHADOS DE MAIS DE 2 ÁGUAS COM TELHA CERÂMICA CAPA-CANAL, INCLUSO TRANSPORTE VERTICAL. AF_07/2019</t>
  </si>
  <si>
    <t>TAMPA DE CONCRETO PARA PV OU CAIXA DE INSPECAO, DIMENSOES 600 X 600 X 50 MM</t>
  </si>
  <si>
    <t>TAMPA PARA CONDULETE, EM PVC, PARA TOMADA HEXAGONAL</t>
  </si>
  <si>
    <t>TELHAMENTO COM TELHA CERAMICA</t>
  </si>
  <si>
    <t>0074</t>
  </si>
  <si>
    <t>TAMPA PARA CONDULETE, EM PVC, PARA 1 INTERRUPTOR</t>
  </si>
  <si>
    <t>TELHAMENTO COM TELHA DE CONCRETO DE ENCAIXE, COM ATÉ 2 ÁGUAS, INCLUSO TRANSPORTE VERTICAL. AF_07/2019</t>
  </si>
  <si>
    <t>TAMPA PARA CONDULETE, EM PVC, PARA 1 MODULO RJ</t>
  </si>
  <si>
    <t>TAMPA PARA CONDULETE, EM PVC, PARA 2 MODULOS RJ</t>
  </si>
  <si>
    <t>TELHAMENTO COM TELHA DE CONCRETO DE ENCAIXE, COM MAIS DE 2 ÁGUAS, INCLUSO TRANSPORTE VERTICAL. AF_07/2019</t>
  </si>
  <si>
    <t>TAMPAO / CAP, ROSCA FEMEA, METALICO, PARA TUBO PEX, DN 1/2"</t>
  </si>
  <si>
    <t>TAMPAO / CAP, ROSCA FEMEA, METALICO, PARA TUBO PEX, DN 3/4"</t>
  </si>
  <si>
    <t>TAMPAO / CAP, ROSCA MACHO, PARA TUBO PEX, DN 1/2"</t>
  </si>
  <si>
    <t>TELHAMENTO COM TELHA CERÂMICA DE ENCAIXE, TIPO PORTUGUESA, COM ATÉ 2 ÁGUAS, INCLUSO TRANSPORTE VERTICAL. AF_07/2019</t>
  </si>
  <si>
    <t>TAMPAO / CAP, ROSCA MACHO, PARA TUBO PEX, DN 1"</t>
  </si>
  <si>
    <t>TAMPAO / CAP, ROSCA MACHO, PARA TUBO PEX, DN 3/4"</t>
  </si>
  <si>
    <t>TELHAMENTO COM TELHA CERÂMICA DE ENCAIXE, TIPO PORTUGUESA, COM MAIS DE 2 ÁGUAS, INCLUSO TRANSPORTE VERTICAL. AF_07/2019</t>
  </si>
  <si>
    <t>TAMPAO / TERMINAL / PLUG, D = 1 1/4" , PARA DUTO CORRUGADO PEAD (CABEAMENTO SUBTERRANEO)</t>
  </si>
  <si>
    <t>TAMPAO / TERMINAL / PLUG, D = 2" , PARA DUTO CORRUGADO PEAD (CABEAMENTO SUBTERRANEO)</t>
  </si>
  <si>
    <t>TAMPAO / TERMINAL / PLUG, D = 3" , PARA DUTO CORRUGADO PEAD (CABEAMENTO SUBTERRANEO)</t>
  </si>
  <si>
    <t>TELHAMENTO COM TELHA CERÂMICA CAPA-CANAL, TIPO COLONIAL, COM ATÉ 2 ÁGUAS, INCLUSO TRANSPORTE VERTICAL. AF_07/2019</t>
  </si>
  <si>
    <t>TAMPAO / TERMINAL / PLUG, D = 4" , PARA DUTO CORRUGADO PEAD (CABEAMENTO SUBTERRANEO)</t>
  </si>
  <si>
    <t>TAMPAO COM CORRENTE, EM LATAO, ENGATE RAPIDO 1 1/2", PARA INSTALACAO PREDIAL DE COMBATE A INCENDIO</t>
  </si>
  <si>
    <t>TELHAMENTO COM TELHA CERÂMICA CAPA-CANAL, TIPO COLONIAL, COM MAIS DE 2 ÁGUAS, INCLUSO TRANSPORTE VERTICAL. AF_07/2019</t>
  </si>
  <si>
    <t>TAMPAO COM CORRENTE, EM LATAO, ENGATE RAPIDO 2 1/2", PARA INSTALACAO PREDIAL DE COMBATE A INCENDIO</t>
  </si>
  <si>
    <t>TAMPAO COMPLETO PARA TIL, EM PVC, OCRE, DN 100 MM, PARA REDE COLETORA DE ESGOTO</t>
  </si>
  <si>
    <t>TAMPAO COMPLETO PARA TIL, EM PVC, OCRE, DN 150 MM, PARA REDE COLETORA DE ESGOTO</t>
  </si>
  <si>
    <t>EMBOÇAMENTO COM ARGAMASSA TRAÇO 1:2:9 (CIMENTO, CAL E AREIA). AF_07/2019</t>
  </si>
  <si>
    <t>TAMPAO COMPLETO PARA TIL, EM PVC, OCRE, DN 200 MM, PARA REDE COLETORA DE ESGOTO</t>
  </si>
  <si>
    <t>TAMPAO COMPLETO PARA TIL, EM PVC, OCRE, DN 250 MM, PARA REDE COLETORA DE ESGOTO</t>
  </si>
  <si>
    <t>ISOLAMENTO TERMOACÚSTICO COM LÃ MINERAL NA SUBCOBERTURA, INCLUSO TRANSPORTE VERTICAL. AF_07/2019</t>
  </si>
  <si>
    <t>TAMPAO FOFO ARTICULADO P/ REGISTRO, CLASSE A15 CARGA MAX 1,5 T, *200 X 200* MM</t>
  </si>
  <si>
    <t>TAMPAO FOFO ARTICULADO P/ REGISTRO, CLASSE A15 CARGA MAXIMA 1,5 T, *400 X 400* MM</t>
  </si>
  <si>
    <t>SUBCOBERTURA COM MANTA PLÁSTICA REVESTIDA POR PELÍCULA DE ALUMÍNO, INCLUSO TRANSPORTE VERTICAL. AF_07/2019</t>
  </si>
  <si>
    <t>AMARRAÇÃO DE TELHAS CERÂMICAS OU DE CONCRETO. AF_07/2019</t>
  </si>
  <si>
    <t>TAMPAO FOFO ARTICULADO, CLASSE D400 CARGA MAX 40 T, REDONDO TAMPA *600 MM, REDE PLUVIAL/ESGOTO</t>
  </si>
  <si>
    <t>TAMPAO FOFO SIMPLES COM BASE, CLASSE A15 CARGA MAX 1,5 T, *400 X 600* MM, REDE TELEFONE</t>
  </si>
  <si>
    <t>TELHAMENTO COM TELHA CERÂMICA DE ENCAIXE, TIPO FRANCESA, COM ATÉ 2 ÁGUAS, INCLUSO TRANSPORTE VERTICAL. AF_07/2019</t>
  </si>
  <si>
    <t>TAMPAO FOFO SIMPLES COM BASE, CLASSE A15 CARGA MAX 1,5 T, 300 X 300 MM, REDE PLUVIAL/ESGOTO</t>
  </si>
  <si>
    <t>TELHAMENTO COM TELHA CERÂMICA DE ENCAIXE, TIPO FRANCESA, COM MAIS DE 2 ÁGUAS, INCLUSO TRANSPORTE VERTICAL. AF_07/2019</t>
  </si>
  <si>
    <t>TAMPAO FOFO SIMPLES COM BASE, CLASSE A15 CARGA MAX 1,5 T, 300 X 400 MM</t>
  </si>
  <si>
    <t>TAMPAO FOFO SIMPLES COM BASE, CLASSE A15 CARGA MAX 1,5 T, 400 X 400 MM, REDE PLUVIAL/ESGOTO/ELETRICA</t>
  </si>
  <si>
    <t>TELHAMENTO COM TELHA CERÂMICA DE ENCAIXE, TIPO ROMANA, COM ATÉ 2 ÁGUAS, INCLUSO TRANSPORTE VERTICAL. AF_07/2019</t>
  </si>
  <si>
    <t>TAMPAO FOFO SIMPLES COM BASE, CLASSE A15 CARGA MAX 1,5 T, 400 X 500 MM, COM INSCRICAO INCENDIO</t>
  </si>
  <si>
    <t>TELHAMENTO COM TELHA CERÂMICA DE ENCAIXE, TIPO ROMANA, COM MAIS DE 2 ÁGUAS, INCLUSO TRANSPORTE VERTICAL. AF_07/2019</t>
  </si>
  <si>
    <t>TAMPAO FOFO SIMPLES COM BASE, CLASSE B125 CARGA MAX 12,5 T, REDONDO TAMPA 500 MM, REDE PLUVIAL/ESGOTO</t>
  </si>
  <si>
    <t>TELHAMENTO COM TELHA CERÂMICA CAPA-CANAL, TIPO PLAN, COM ATÉ 2 ÁGUAS, INCLUSO TRANSPORTE VERTICAL. AF_07/2019</t>
  </si>
  <si>
    <t>TAMPAO FOFO SIMPLES COM BASE, CLASSE B125 CARGA MAX 12,5 T, REDONDO TAMPA 600 MM, REDE PLUVIAL/ESGOTO</t>
  </si>
  <si>
    <t>TAMPAO FOFO SIMPLES COM BASE, CLASSE D400 CARGA MAX 40 T, REDONDO TAMPA 500 MM, REDE PLUVIAL/ESGOTO</t>
  </si>
  <si>
    <t>TELHAMENTO COM TELHA CERÂMICA CAPA-CANAL, TIPO PLAN, COM MAIS DE 2 ÁGUAS, INCLUSO TRANSPORTE VERTICAL. AF_07/2019</t>
  </si>
  <si>
    <t>TAMPAO FOFO SIMPLES COM BASE, CLASSE D400 CARGA MAX 40 T, REDONDO TAMPA 600 MM, REDE PLUVIAL/ESGOTO</t>
  </si>
  <si>
    <t>TELHAMENTO COM TELHA CERÂMICA CAPA-CANAL, TIPO PAULISTA, COM ATÉ 2 ÁGUAS, INCLUSO TRANSPORTE VERTICAL. AF_07/2019</t>
  </si>
  <si>
    <t>TAMPAO FOFO SIMPLES COM BASE, CLASSE D400 CARGA MAX 40 T, REDONDO TAMPA 900 MM, REDE PLUVIAL/ESGOTO</t>
  </si>
  <si>
    <t>TAMPAO FOFO SIMPLES, CLASSE A15 CARGA MAX 1,5 T, *550 X 1100* MM, REDE TELEFONE</t>
  </si>
  <si>
    <t>TELHAMENTO COM TELHA CERÂMICA CAPA-CANAL, TIPO PAULISTA, COM MAIS DE 2 ÁGUAS, INCLUSO TRANSPORTE VERTICAL. AF_07/2019</t>
  </si>
  <si>
    <t>TAMPAO PARA TELHA ESTRUTURAL DE FIBROCIMENTO 1 ABA, DE 370 X 155 X 76 MM (SEM AMIANTO)</t>
  </si>
  <si>
    <t>TELHAMENTO COM TELHA DE FIBROCIMENTO</t>
  </si>
  <si>
    <t>0075</t>
  </si>
  <si>
    <t>TELHAMENTO COM TELHA ONDULADA DE FIBROCIMENTO E = 6 MM, COM RECOBRIMENTO LATERAL DE 1/4 DE ONDA PARA TELHADO COM INCLINAÇÃO MAIOR QUE 10°, COM ATÉ 2 ÁGUAS, INCLUSO IÇAMENTO. AF_07/2019</t>
  </si>
  <si>
    <t>TAMPAO PARA TELHA ESTRUTURAL DE FIBROCIMENTO 2 ABAS, DE 787 X 215 X 60 MM (SEM AMIANTO)</t>
  </si>
  <si>
    <t>TANQUE ACO INOXIDAVEL (ACO 304) COM ESFREGADOR E VALVULA, DE *50 X 40 X 22* CM</t>
  </si>
  <si>
    <t>TELHAMENTO COM TELHA ONDULADA DE FIBROCIMENTO E = 6 MM, COM RECOBRIMENTO LATERAL DE 1 1/4 DE ONDA PARA TELHADO COM INCLINAÇÃO MÁXIMA DE 10°, COM ATÉ 2 ÁGUAS, INCLUSO IÇAMENTO. AF_07/2019</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</si>
  <si>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</si>
  <si>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</si>
  <si>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TELHAMENTO COM TELHA ESTRUTURAL DE FIBROCIMENTO E= 6 MM, COM ATÉ 2 ÁGUAS, INCLUSO IÇAMENTO. AF_07/2019</t>
  </si>
  <si>
    <t>TANQUE DE ACO PARA TRANSPORTE DE AGUA COM CAPACIDADE DE 4 M3 (INCLUI MONTAGEM, NAO INCLUI CAMINHAO)</t>
  </si>
  <si>
    <t>TELHAMENTO COM TELHA METALICA</t>
  </si>
  <si>
    <t>0076</t>
  </si>
  <si>
    <t>ESTRUTURA DE ACO</t>
  </si>
  <si>
    <t>73866/4</t>
  </si>
  <si>
    <t>ESTRUTURA PARA COBERTURA EM ARCO, EM ALUMINIO ANODIZADO, VAO DE 20M, ESPACAMENTO DE 5M ATE 6,5M</t>
  </si>
  <si>
    <t>TANQUE DE ACO PARA TRANSPORTE DE AGUA COM CAPACIDADE DE 6 M3 (INCLUI MONTAGEM, NAO INCLUI CAMINHAO)</t>
  </si>
  <si>
    <t>TANQUE DE ACO PARA TRANSPORTE DE AGUA COM CAPACIDADE DE 8 M3 (INCLUI MONTAGEM, NAO INCLUI CAMINHAO)</t>
  </si>
  <si>
    <t>73866/5</t>
  </si>
  <si>
    <t>ESTRUTURA PARA COBERTURA EM ARCO, EM ALUMINIO ANODIZADO, VAO DE 30M, ESPACAMENTO DE 5M ATE 6,5M</t>
  </si>
  <si>
    <t>TANQUE DE ASFALTO ESTACIONARIO COM MACARICO, CAPACIDADE 20.000 L</t>
  </si>
  <si>
    <t>73866/6</t>
  </si>
  <si>
    <t>ESTRUTURA PARA COBERTURA EM ARCO, EM ALUMINIO ANODIZADO, VAO DE 40M, ESPACAMENTO DE 5M ATE 6,5M</t>
  </si>
  <si>
    <t>TANQUE DE ASFALTO ESTACIONARIO COM SERPENTINA, CAPACIDADE 20.000 L</t>
  </si>
  <si>
    <t>73866/7</t>
  </si>
  <si>
    <t>ESTRUTURA PARA COBERTURA TIPO SHED, EM ALUMINIO ANODIZADO, VAO DE 20M, ESPACAMENTO DAS TESOURAS DE 5M ATE 6,5M</t>
  </si>
  <si>
    <t>TANQUE DE ASFALTO ESTACIONARIO COM SERPENTINA, CAPACIDADE 30.000 L</t>
  </si>
  <si>
    <t>TANQUE DE LAVAR ROUPAS EM CONCRETO PRE-MOLDADO, 1 BOCA, COM APOIO/PES, DE *60 X 65 X 80* CM (L X P X A)</t>
  </si>
  <si>
    <t>73866/8</t>
  </si>
  <si>
    <t>ESTRUTURA PARA COBERTURA TIPO SHED, EM ALUMINIO ANODIZADO, VAO DE 30M, ESPACAMENTO DAS TESOURAS DE 5M ATE 6,5M</t>
  </si>
  <si>
    <t>TANQUE DUPLO EM MARMORE SINTETICO COM CUBA LISA E ESFREGADOR, *110 X 60* CM</t>
  </si>
  <si>
    <t>73866/9</t>
  </si>
  <si>
    <t>ESTRUTURA PARA COBERTURA TIPO SHED, EM ALUMINIO ANODIZADO, VAO DE 40M, ESPACAMENTO DAS TESOURAS DE 5M ATE 6,5M</t>
  </si>
  <si>
    <t>TANQUE LOUCA BRANCA COM COLUNA *30* L</t>
  </si>
  <si>
    <t>TANQUE LOUCA BRANCA SUSPENSO *20* L</t>
  </si>
  <si>
    <t>ESTRUTURA ESPACIAL</t>
  </si>
  <si>
    <t>73867/1</t>
  </si>
  <si>
    <t>ESTRUTURA TIPO ESPACIAL EM ALUMINIO ANODIZADO, VAO DE 20M</t>
  </si>
  <si>
    <t>TANQUE SIMPLES EM MARMORE SINTETICO COM COLUNA, CAPACIDADE *22* L, *60 X 46* CM</t>
  </si>
  <si>
    <t>73867/2</t>
  </si>
  <si>
    <t>TANQUE SIMPLES EM MARMORE SINTETICO DE FIXAR NA PAREDE, CAPACIDADE *22* L, *60 X 46* CM</t>
  </si>
  <si>
    <t>ESTRUTURA TIPO ESPACIAL EM ALUMINIO ANODIZADO, VAO DE 30M</t>
  </si>
  <si>
    <t>TANQUE SIMPLES EM MARMORE SINTETICO SUSPENSO, CAPACIDADE *38* L, *60 X 60* CM</t>
  </si>
  <si>
    <t>73867/3</t>
  </si>
  <si>
    <t>ESTRUTURA TIPO ESPACIAL EM ALUMINIO ANODIZADO, VAO DE 40M</t>
  </si>
  <si>
    <t>TAQUEADOR OU TAQUEIRO</t>
  </si>
  <si>
    <t>TAQUEADOR OU TAQUEIRO (MENSALISTA)</t>
  </si>
  <si>
    <t>73867/4</t>
  </si>
  <si>
    <t>ESTRUTURA TIPO ESPACIAL EM ALUMINIO ANODIZADO, VAO DE 50M</t>
  </si>
  <si>
    <t>TARIFA "A" ENTRE  0 E 20M3 FORNECIMENTO D'AGUA</t>
  </si>
  <si>
    <t>TARJETA TIPO LIVRE / OCUPADO, CROMADA, PARA PORTA DE BANHEIRO</t>
  </si>
  <si>
    <t>TELHAMENTO COM TELHA DE AÇO/ALUMÍNIO E = 0,5 MM, COM ATÉ 2 ÁGUAS, INCLUSO IÇAMENTO. AF_07/2019</t>
  </si>
  <si>
    <t>TE CPVC, SOLDAVEL, 90 GRAUS, 15 MM, PARA AGUA QUENTE PREDIAL</t>
  </si>
  <si>
    <t>TE CPVC, SOLDAVEL, 90 GRAUS, 22 MM, PARA AGUA QUENTE PREDIAL</t>
  </si>
  <si>
    <t>TELHAMENTO COM TELHA METÁLICA TERMOACÚSTICA E = 30 MM, COM ATÉ 2 ÁGUAS, INCLUSO IÇAMENTO. AF_07/2019</t>
  </si>
  <si>
    <t>TE CPVC, SOLDAVEL, 90 GRAUS, 28 MM, PARA AGUA QUENTE PREDIAL</t>
  </si>
  <si>
    <t>CUMEEIRA CERAMICA</t>
  </si>
  <si>
    <t>0079</t>
  </si>
  <si>
    <t>TE CPVC, SOLDAVEL, 90 GRAUS, 35 MM, PARA AGUA QUENTE PREDIAL</t>
  </si>
  <si>
    <t>CUMEEIRA E ESPIGÃO PARA TELHA CERÂMICA EMBOÇADA COM ARGAMASSA TRAÇO 1:2:9 (CIMENTO, CAL E AREIA), PARA TELHADOS COM MAIS DE 2 ÁGUAS, INCLUSO TRANSPORTE VERTICAL. AF_07/2019</t>
  </si>
  <si>
    <t>TE CPVC, SOLDAVEL, 90 GRAUS, 42 MM, PARA AGUA QUENTE PREDIAL</t>
  </si>
  <si>
    <t>TE CPVC, SOLDAVEL, 90 GRAUS, 54 MM, PARA AGUA QUENTE PREDIAL</t>
  </si>
  <si>
    <t>CUMEEIRA E ESPIGÃO PARA TELHA DE CONCRETO EMBOÇADA COM ARGAMASSA TRAÇO 1:2:9 (CIMENTO, CAL E AREIA), PARA TELHADOS COM MAIS DE 2 ÁGUAS, INCLUSO TRANSPORTE VERTICAL. AF_07/2019</t>
  </si>
  <si>
    <t>TE CPVC, SOLDAVEL, 90 GRAUS, 73 MM, PARA AGUA QUENTE PREDIAL</t>
  </si>
  <si>
    <t>TE CPVC, SOLDAVEL, 90 GRAUS, 89 MM, PARA AGUA QUENTE PREDIAL</t>
  </si>
  <si>
    <t>TE DE COBRE (REF 611) SEM ANEL DE SOLDA, BOLSA X BOLSA X BOLSA, 104 MM</t>
  </si>
  <si>
    <t>CUMEEIRA PARA TELHA CERÂMICA EMBOÇADA COM ARGAMASSA TRAÇO 1:2:9 (CIMENTO, CAL E AREIA) PARA TELHADOS COM ATÉ 2 ÁGUAS, INCLUSO TRANSPORTE VERTICAL. AF_07/2019</t>
  </si>
  <si>
    <t>TE DE COBRE (REF 611) SEM ANEL DE SOLDA, BOLSA X BOLSA X BOLSA, 15 MM</t>
  </si>
  <si>
    <t>TE DE COBRE (REF 611) SEM ANEL DE SOLDA, BOLSA X BOLSA X BOLSA, 22 MM</t>
  </si>
  <si>
    <t>CUMEEIRA PARA TELHA DE CONCRETO EMBOÇADA COM ARGAMASSA TRAÇO 1:2:9 (CIMENTO, CAL E AREIA) PARA TELHADOS COM ATÉ 2 ÁGUAS, INCLUSO TRANSPORTE VERTICAL. AF_07/2019</t>
  </si>
  <si>
    <t>TE DE COBRE (REF 611) SEM ANEL DE SOLDA, BOLSA X BOLSA X BOLSA, 28 MM</t>
  </si>
  <si>
    <t>TE DE COBRE (REF 611) SEM ANEL DE SOLDA, BOLSA X BOLSA X BOLSA, 35 MM</t>
  </si>
  <si>
    <t>CUMEEIRA DE FIBROCIMENTO</t>
  </si>
  <si>
    <t>0080</t>
  </si>
  <si>
    <t>CUMEEIRA PARA TELHA DE FIBROCIMENTO ONDULADA E = 6 MM, INCLUSO ACESSÓRIOS DE FIXAÇÃO E IÇAMENTO. AF_07/2019</t>
  </si>
  <si>
    <t>TE DE COBRE (REF 611) SEM ANEL DE SOLDA, BOLSA X BOLSA X BOLSA, 42 MM</t>
  </si>
  <si>
    <t>TE DE COBRE (REF 611) SEM ANEL DE SOLDA, BOLSA X BOLSA X BOLSA, 54 MM</t>
  </si>
  <si>
    <t>CUMEEIRA PARA TELHA DE FIBROCIMENTO ESTRUTURAL E = 6 MM, INCLUSO ACESSÓRIOS DE FIXAÇÃO E IÇAMENTO. AF_07/2019</t>
  </si>
  <si>
    <t>TE DE COBRE (REF 611) SEM ANEL DE SOLDA, BOLSA X BOLSA X BOLSA, 66 MM</t>
  </si>
  <si>
    <t>TE DE COBRE (REF 611) SEM ANEL DE SOLDA, BOLSA X BOLSA X BOLSA, 79 MM</t>
  </si>
  <si>
    <t>CUMEEIRA SHED PARA TELHA ONDULADA DE FIBROCIMENTO, E = 6 MM, INCLUSO ACESSÓRIOS DE FIXAÇÃO E IÇAMENTO. AF_07/2019</t>
  </si>
  <si>
    <t>TE DE FERRO GALVANIZADO, DE 1 1/2"</t>
  </si>
  <si>
    <t>TE DE FERRO GALVANIZADO, DE 1 1/4"</t>
  </si>
  <si>
    <t>RUFO EXTERNO/INTERNO EM CHAPA DE AÇO GALVANIZADO NÚMERO 26, CORTE DE 33 CM, INCLUSO IÇAMENTO. AF_07/2019</t>
  </si>
  <si>
    <t>TE DE FERRO GALVANIZADO, DE 1/2"</t>
  </si>
  <si>
    <t>TE DE FERRO GALVANIZADO, DE 1"</t>
  </si>
  <si>
    <t>RETIRADA E RECOLOCAÇÃO DE  TELHA CERÂMICA DE ENCAIXE, COM ATÉ DUAS ÁGUAS, INCLUSO IÇAMENTO. AF_07/2019</t>
  </si>
  <si>
    <t>TE DE FERRO GALVANIZADO, DE 2 1/2"</t>
  </si>
  <si>
    <t>TE DE FERRO GALVANIZADO, DE 2"</t>
  </si>
  <si>
    <t>RETIRADA E RECOLOCAÇÃO DE  TELHA CERÂMICA DE ENCAIXE, COM MAIS DE DUAS ÁGUAS, INCLUSO IÇAMENTO. AF_07/2019</t>
  </si>
  <si>
    <t>TE DE FERRO GALVANIZADO, DE 3/4"</t>
  </si>
  <si>
    <t>RETIRADA E RECOLOCAÇÃO DE  TELHA CERÂMICA CAPA-CANAL, COM ATÉ DUAS ÁGUAS, INCLUSO IÇAMENTO. AF_07/2019</t>
  </si>
  <si>
    <t>TE DE FERRO GALVANIZADO, DE 3"</t>
  </si>
  <si>
    <t>RETIRADA E RECOLOCAÇÃO DE  TELHA CERÂMICA CAPA-CANAL, COM MAIS DE DUAS ÁGUAS, INCLUSO IÇAMENTO. AF_07/2019</t>
  </si>
  <si>
    <t>TE DE FERRO GALVANIZADO, DE 4"</t>
  </si>
  <si>
    <t>TE DE FERRO GALVANIZADO, DE 5"</t>
  </si>
  <si>
    <t>CALHA METALICA</t>
  </si>
  <si>
    <t>0084</t>
  </si>
  <si>
    <t>TE DE FERRO GALVANIZADO, DE 6"</t>
  </si>
  <si>
    <t>CALHA EM CHAPA DE AÇO GALVANIZADO NÚMERO 24, DESENVOLVIMENTO DE 33 CM, INCLUSO TRANSPORTE VERTICAL. AF_07/2019</t>
  </si>
  <si>
    <t>TE DE INSPECAO, PVC,  100 X 75 MM, SERIE NORMAL PARA ESGOTO PREDIAL</t>
  </si>
  <si>
    <t>TE DE INSPECAO, PVC, SERIE R, 100 X 75 MM, PARA ESGOTO PREDIAL</t>
  </si>
  <si>
    <t>CALHA EM CHAPA DE AÇO GALVANIZADO NÚMERO 24, DESENVOLVIMENTO DE 50 CM, INCLUSO TRANSPORTE VERTICAL. AF_07/2019</t>
  </si>
  <si>
    <t>TE DE INSPECAO, PVC, SERIE R, 150 X 100 MM, PARA ESGOTO PREDIAL</t>
  </si>
  <si>
    <t>TE DE INSPECAO, PVC, SERIE R, 75 X 75 MM, PARA ESGOTO PREDIAL</t>
  </si>
  <si>
    <t>CALHA EM CHAPA DE AÇO GALVANIZADO NÚMERO 24, DESENVOLVIMENTO DE 100 CM, INCLUSO TRANSPORTE VERTICAL. AF_07/2019</t>
  </si>
  <si>
    <t>TE DE REDUCAO COM ROSCA, PVC, 90 GRAUS, 1 X 3/4", PARA AGUA FRIA PREDIAL</t>
  </si>
  <si>
    <t>TE DE REDUCAO COM ROSCA, PVC, 90 GRAUS, 3/4 X 1/2", PARA AGUA FRIA PREDIAL</t>
  </si>
  <si>
    <t>TE DE REDUCAO DE FERRO GALVANIZADO, COM ROSCA BSP, DE 1 1/2" X 1"</t>
  </si>
  <si>
    <t>RUFO METALICO</t>
  </si>
  <si>
    <t>0086</t>
  </si>
  <si>
    <t>TE DE REDUCAO DE FERRO GALVANIZADO, COM ROSCA BSP, DE 1 1/2" X 3/4"</t>
  </si>
  <si>
    <t>RUFO EM CHAPA DE AÇO GALVANIZADO NÚMERO 24, CORTE DE 25 CM, INCLUSO TRANSPORTE VERTICAL. AF_07/2019</t>
  </si>
  <si>
    <t>TE DE REDUCAO DE FERRO GALVANIZADO, COM ROSCA BSP, DE 1 1/4" X 3/4"</t>
  </si>
  <si>
    <t>TELHAMENTO COM TELHA DE FIBRA DE VIDRO</t>
  </si>
  <si>
    <t>0252</t>
  </si>
  <si>
    <t>TE DE REDUCAO DE FERRO GALVANIZADO, COM ROSCA BSP, DE 1" X 1/2"</t>
  </si>
  <si>
    <t>TELHAMENTO COM TELHA ONDULADA DE FIBRA DE VIDRO E = 0,6 MM, PARA TELHADO COM INCLINAÇÃO MAIOR QUE 10°, COM ATÉ 2 ÁGUAS, INCLUSO IÇAMENTO. AF_07/2019</t>
  </si>
  <si>
    <t>ESTRUTURA METALICA</t>
  </si>
  <si>
    <t>0291</t>
  </si>
  <si>
    <t>TE DE REDUCAO DE FERRO GALVANIZADO, COM ROSCA BSP, DE 1" X 3/4"</t>
  </si>
  <si>
    <t>ESTRUTURAS METALICAS DIVERSAS</t>
  </si>
  <si>
    <t>73970/1</t>
  </si>
  <si>
    <t>ESTRUTURA METALICA EM ACO ESTRUTURAL PERFIL I 12 X 5 1/4</t>
  </si>
  <si>
    <t>TE DE REDUCAO DE FERRO GALVANIZADO, COM ROSCA BSP, DE 2 1/2" X 1 1/2"</t>
  </si>
  <si>
    <t>TE DE REDUCAO DE FERRO GALVANIZADO, COM ROSCA BSP, DE 2 1/2" X 1 1/4"</t>
  </si>
  <si>
    <t>TE DE REDUCAO DE FERRO GALVANIZADO, COM ROSCA BSP, DE 2 1/2" X 1"</t>
  </si>
  <si>
    <t>73970/2</t>
  </si>
  <si>
    <t>ESTRUTURA METALICA EM ACO ESTRUTURAL PERFIL I 6 X 3 3/8</t>
  </si>
  <si>
    <t>TE DE REDUCAO DE FERRO GALVANIZADO, COM ROSCA BSP, DE 2 1/2" X 2"</t>
  </si>
  <si>
    <t>TE DE REDUCAO DE FERRO GALVANIZADO, COM ROSCA BSP, DE 2" X 1 1/2"</t>
  </si>
  <si>
    <t>INSTALAÇÃO DE TESOURA (INTEIRA OU MEIA), EM AÇO, PARA VÃOS MAIORES OU IGUAIS A 3,0 M E MENORES QUE 6,0 M, INCLUSO IÇAMENTO. AF_07/2019</t>
  </si>
  <si>
    <t>TE DE REDUCAO DE FERRO GALVANIZADO, COM ROSCA BSP, DE 2" X 1 1/4"</t>
  </si>
  <si>
    <t>TE DE REDUCAO DE FERRO GALVANIZADO, COM ROSCA BSP, DE 2" X 1"</t>
  </si>
  <si>
    <t>TE DE REDUCAO DE FERRO GALVANIZADO, COM ROSCA BSP, DE 3/4" X 1/2"</t>
  </si>
  <si>
    <t>INSTALAÇÃO DE TESOURA (INTEIRA OU MEIA), EM AÇO, PARA VÃOS MAIORES OU IGUAIS A 6,0 M E MENORES QUE 8,0 M, INCLUSO IÇAMENTO. AF_07/2019</t>
  </si>
  <si>
    <t>TE DE REDUCAO DE FERRO GALVANIZADO, COM ROSCA BSP, DE 3" X 1 1/2"</t>
  </si>
  <si>
    <t>TE DE REDUCAO DE FERRO GALVANIZADO, COM ROSCA BSP, DE 3" X 1 1/4"</t>
  </si>
  <si>
    <t>INSTALAÇÃO DE TESOURA (INTEIRA OU MEIA), EM AÇO, PARA VÃOS MAIORES OU IGUAIS A 8,0 M E MENORES QUE 10,0 M, INCLUSO IÇAMENTO. AF_07/2019</t>
  </si>
  <si>
    <t>TE DE REDUCAO DE FERRO GALVANIZADO, COM ROSCA BSP, DE 3" X 1"</t>
  </si>
  <si>
    <t>TE DE REDUCAO DE FERRO GALVANIZADO, COM ROSCA BSP, DE 3" X 2 1/2"</t>
  </si>
  <si>
    <t>INSTALAÇÃO DE TESOURA (INTEIRA OU MEIA), EM AÇO, PARA VÃOS MAIORES OU IGUAIS A 10,0 M E MENORES QUE 12,0 M, INCLUSO IÇAMENTO. AF_07/2019</t>
  </si>
  <si>
    <t>TE DE REDUCAO DE FERRO GALVANIZADO, COM ROSCA BSP, DE 4" X 2"</t>
  </si>
  <si>
    <t>TE DE REDUCAO DE FERRO GALVANIZADO, COM ROSCA BSP, DE 4" X 3"</t>
  </si>
  <si>
    <t>TRAMA DE AÇO COMPOSTA POR RIPAS, CAIBROS E TERÇAS PARA TELHADOS DE ATÉ 2 ÁGUAS PARA TELHA DE ENCAIXE DE CERÂMICA OU DE CONCRETO, INCLUSO TRANSPORTE VERTICAL. AF_07/2019</t>
  </si>
  <si>
    <t>TE DE REDUCAO METALICO, PARA CONEXAO COM ANEL DESLIZANTE EM TUBO PEX, DN 16 X 20 X 16 MM</t>
  </si>
  <si>
    <t>TE DE REDUCAO METALICO, PARA CONEXAO COM ANEL DESLIZANTE EM TUBO PEX, DN 16 X 25 X 16 MM</t>
  </si>
  <si>
    <t>TRAMA DE AÇO COMPOSTA POR RIPAS E CAIBROS PARA TELHADOS DE ATÉ 2 ÁGUAS PARA TELHA DE ENCAIXE DE CERÂMICA OU DE CONCRETO, INCLUSO TRANSPORTE VERTICAL. AF_07/2019</t>
  </si>
  <si>
    <t>TE DE REDUCAO METALICO, PARA CONEXAO COM ANEL DESLIZANTE EM TUBO PEX, DN 20 X 16 X 16 MM</t>
  </si>
  <si>
    <t>TE DE REDUCAO METALICO, PARA CONEXAO COM ANEL DESLIZANTE EM TUBO PEX, DN 20 X 16 X 20 MM</t>
  </si>
  <si>
    <t>TRAMA DE AÇO COMPOSTA POR RIPAS PARA TELHADOS DE ATÉ 2 ÁGUAS PARA TELHA DE ENCAIXE DE CERÂMICA OU DE CONCRETO, INCLUSO TRANSPORTE VERTICAL. AF_07/2019</t>
  </si>
  <si>
    <t>TE DE REDUCAO METALICO, PARA CONEXAO COM ANEL DESLIZANTE EM TUBO PEX, DN 20 X 20 X 16 MM</t>
  </si>
  <si>
    <t>TE DE REDUCAO METALICO, PARA CONEXAO COM ANEL DESLIZANTE EM TUBO PEX, DN 20 X 25 X 20 MM</t>
  </si>
  <si>
    <t>TRAMA DE AÇO COMPOSTA POR RIPAS, CAIBROS E TERÇAS PARA TELHADOS DE MAIS DE 2 ÁGUAS PARA TELHA DE ENCAIXE DE CERÂMICA OU DE CONCRETO, INCLUSO TRANSPORTE VERTICAL. AF_07/2019</t>
  </si>
  <si>
    <t>TE DE REDUCAO METALICO, PARA CONEXAO COM ANEL DESLIZANTE EM TUBO PEX, DN 25 X 16 X 16 MM</t>
  </si>
  <si>
    <t>TRAMA DE AÇO COMPOSTA POR RIPAS E CAIBROS PARA TELHADOS DE MAIS DE 2 ÁGUAS PARA TELHA DE ENCAIXE DE CERÂMICA OU DE CONCRETO, INCLUSO TRANSPORTE VERTICAL. AF_07/2019</t>
  </si>
  <si>
    <t>TE DE REDUCAO METALICO, PARA CONEXAO COM ANEL DESLIZANTE EM TUBO PEX, DN 25 X 16 X 20 MM</t>
  </si>
  <si>
    <t>TE DE REDUCAO METALICO, PARA CONEXAO COM ANEL DESLIZANTE EM TUBO PEX, DN 25 X 16 X 25 MM</t>
  </si>
  <si>
    <t>TRAMA DE AÇO COMPOSTA POR RIPAS PARA TELHADOS DE MAIS DE 2 ÁGUAS PARA TELHA DE ENCAIXE DE CERÂMICA OU DE CONCRETO, INCLUSO TRANSPORTE VERTICAL, INCLUSO TRANSPORTE VERTICAL. AF_07/2019</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</si>
  <si>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</si>
  <si>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</si>
  <si>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</si>
  <si>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TRAMA DE AÇO COMPOSTA POR RIPAS, CAIBROS E TERÇAS PARA TELHADOS DE ATÉ 2 ÁGUAS PARA TELHA CERÂMICA CAPA-CANAL, INCLUSO TRANSPORTE VERTICAL. AF_07/2019</t>
  </si>
  <si>
    <t>TE DE REDUCAO METALICO, PARA CONEXAO COM ANEL DESLIZANTE EM TUBO PEX, DN 32 X 20 X 32 MM</t>
  </si>
  <si>
    <t>TE DE REDUCAO METALICO, PARA CONEXAO COM ANEL DESLIZANTE EM TUBO PEX, DN 32 X 25 X 25 MM</t>
  </si>
  <si>
    <t>TRAMA DE AÇO COMPOSTA POR RIPAS E CAIBROS PARA TELHADOS DE ATÉ 2 ÁGUAS PARA TELHA CERÂMICA CAPA-CANAL, INCLUSO TRANSPORTE VERTICAL. AF_07/2019</t>
  </si>
  <si>
    <t>TE DE REDUCAO METALICO, PARA CONEXAO COM ANEL DESLIZANTE EM TUBO PEX, DN 32 X 25 X 32 MM</t>
  </si>
  <si>
    <t>TE DE REDUCAO, CPVC, 22 X 15 MM, PARA AGUA QUENTE PREDIAL</t>
  </si>
  <si>
    <t>TE DE REDUCAO, CPVC, 28 X 22 MM, PARA AGUA QUENTE PREDIAL</t>
  </si>
  <si>
    <t>TRAMA DE AÇO COMPOSTA POR RIPAS PARA TELHADOS DE ATÉ 2 ÁGUAS PARA TELHA CERÂMICA CAPA-CANAL, INCLUSO TRANSPORTE VERTICAL. AF_07/2019</t>
  </si>
  <si>
    <t>TE DE REDUCAO, CPVC, 35 X 28 MM, PARA AGUA QUENTE PREDIAL</t>
  </si>
  <si>
    <t>TE DE REDUCAO, CPVC, 42 X 35 MM, PARA AGUA QUENTE PREDIAL</t>
  </si>
  <si>
    <t>TRAMA DE AÇO COMPOSTA POR RIPAS, CAIBROS E TERÇAS PARA TELHADOS DE MAIS DE 2 ÁGUAS PARA TELHA CERÂMICA CAPA-CANAL, INCLUSO TRANSPORTE VERTICAL. AF_07/2019</t>
  </si>
  <si>
    <t>TE DE REDUCAO, PVC LEVE, CURTO, 90 GRAUS, COM BOLSA PARA ANEL, 150 X 100 MM, PARA ESGOTO</t>
  </si>
  <si>
    <t>TE DE REDUCAO, PVC PBA, BBB, JE, DN 100 X 50 / DE 110 X 60 MM, PARA REDE AGUA (NBR 10351)</t>
  </si>
  <si>
    <t>TRAMA DE AÇO COMPOSTA POR RIPAS E CAIBROS PARA TELHADOS DE MAIS DE 2 ÁGUAS PARA TELHA CERÂMICA CAPA-CANAL, INCLUSO TRANSPORTE VERTICAL. AF_07/2019</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</si>
  <si>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</si>
  <si>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</si>
  <si>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</si>
  <si>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TRAMA DE AÇO COMPOSTA POR RIPAS PARA TELHADOS DE MAIS DE 2 ÁGUAS PARA TELHA CERÂMICA CAPA-CANAL, INCLUSO TRANSPORTE VERTICAL. AF_07/2019</t>
  </si>
  <si>
    <t>TE DE REDUCAO, PVC, BBB, JE, 90 GRAUS, DN 250 X 150 MM, PARA TUBO CORRUGADO E/OU LISO, REDE COLETORA ESGOTO (NBR 10569)</t>
  </si>
  <si>
    <t>TRAMA DE AÇO COMPOSTA POR TERÇAS PARA TELHADOS DE ATÉ 2 ÁGUAS PARA TELHA ONDULADA DE FIBROCIMENTO, METÁLICA, PLÁSTICA OU TERMOACÚSTICA, INCLUSO TRANSPORTE VERTICAL. AF_07/2019</t>
  </si>
  <si>
    <t>TE DE REDUCAO, PVC, SOLDAVEL, 90 GRAUS, 110 MM X 60 MM, PARA AGUA FRIA PREDIAL</t>
  </si>
  <si>
    <t>TE DE REDUCAO, PVC, SOLDAVEL, 90 GRAUS, 25 MM X 20 MM, PARA AGUA FRIA PREDIAL</t>
  </si>
  <si>
    <t>TRAMA DE AÇO COMPOSTA POR TERÇAS PARA TELHADOS DE ATÉ 2 ÁGUAS PARA TELHA ESTRUTURAL DE FIBROCIMENTO, INCLUSO TRANSPORTE VERTICAL. AF_07/2019</t>
  </si>
  <si>
    <t>TE DE REDUCAO, PVC, SOLDAVEL, 90 GRAUS, 32 MM X 25 MM, PARA AGUA FRIA PREDIAL</t>
  </si>
  <si>
    <t>TE DE REDUCAO, PVC, SOLDAVEL, 90 GRAUS, 40 MM X 32 MM, PARA AGUA FRIA PREDIAL</t>
  </si>
  <si>
    <t>FABRICAÇÃO E INSTALAÇÃO DE TESOURA INTEIRA EM AÇO, VÃO DE 3 M, PARA TELHA CERÂMICA OU DE CONCRETO, INCLUSO IÇAMENTO. AF_12/2015</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</si>
  <si>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</si>
  <si>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</si>
  <si>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</si>
  <si>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</si>
  <si>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FABRICAÇÃO E INSTALAÇÃO DE TESOURA INTEIRA EM AÇO, VÃO DE 4 M, PARA TELHA CERÂMICA OU DE CONCRETO, INCLUSO IÇAMENTO. AF_12/2015</t>
  </si>
  <si>
    <t>TE DE REDUCAO, PVC, SOLDAVEL, 90 GRAUS, 75 MM X 50 MM, PARA AGUA FRIA PREDIAL</t>
  </si>
  <si>
    <t>TE DE REDUCAO, PVC, SOLDAVEL, 90 GRAUS, 85 MM X 60 MM, PARA AGUA FRIA PREDIAL</t>
  </si>
  <si>
    <t>FABRICAÇÃO E INSTALAÇÃO DE TESOURA INTEIRA EM AÇO, VÃO DE 5 M, PARA TELHA CERÂMICA OU DE CONCRETO, INCLUSO IÇAMENTO. AF_12/2015</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</si>
  <si>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</si>
  <si>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</si>
  <si>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</si>
  <si>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FABRICAÇÃO E INSTALAÇÃO DE TESOURA INTEIRA EM AÇO, VÃO DE 6 M, PARA TELHA CERÂMICA OU DE CONCRETO, INCLUSO IÇAMENTO. AF_12/2015</t>
  </si>
  <si>
    <t>TE DE SERVICO, PEAD PE 100, DE 125 X 20 MM, PARA ELETROFUSAO</t>
  </si>
  <si>
    <t>TE DE SERVICO, PEAD PE 100, DE 125 X 32 MM, PARA ELETROFUSAO</t>
  </si>
  <si>
    <t>FABRICAÇÃO E INSTALAÇÃO DE TESOURA INTEIRA EM AÇO, VÃO DE 7 M, PARA TELHA CERÂMICA OU DE CONCRETO, INCLUSO IÇAMENTO. AF_12/2015</t>
  </si>
  <si>
    <t>TE DE SERVICO, PEAD PE 100, DE 125 X 63 MM, PARA ELETROFUSAO</t>
  </si>
  <si>
    <t>TE DE SERVICO, PEAD PE 100, DE 200 X 20 MM, PARA ELETROFUSAO</t>
  </si>
  <si>
    <t>FABRICAÇÃO E INSTALAÇÃO DE TESOURA INTEIRA EM AÇO, VÃO DE 8 M, PARA TELHA CERÂMICA OU DE CONCRETO, INCLUSO IÇAMENTO. AF_12/2015</t>
  </si>
  <si>
    <t>TE DE SERVICO, PEAD PE 100, DE 200 X 32 MM, PARA ELETROFUSAO</t>
  </si>
  <si>
    <t>TE DE SERVICO, PEAD PE 100, DE 200 X 63 MM, PARA ELETROFUSAO</t>
  </si>
  <si>
    <t>(COMPOSIÇÃO REPRESENTATIVA) FABRICAÇÃO E INSTALAÇÃO DE TESOURA INTEIRA EM AÇO, PARA VÃOS DE 3 A 12 M E PARA QUALQUER TIPO DE TELHA, INCLUSO IÇAMENTO. AF_12/2015</t>
  </si>
  <si>
    <t>TE DE SERVICO, PEAD PE 100, DE 63 X 20 MM, PARA ELETROFUSAO</t>
  </si>
  <si>
    <t>TE DE SERVICO, PEAD PE 100, DE 63 X 32 MM, PARA ELETROFUSAO</t>
  </si>
  <si>
    <t>FABRICAÇÃO E INSTALAÇÃO DE TESOURA INTEIRA EM AÇO, VÃO DE 9 M, PARA TELHA CERÂMICA OU DE CONCRETO, INCLUSO IÇAMENTO. AF_12/2015</t>
  </si>
  <si>
    <t>TE DE SERVICO, PEAD PE 100, DE 63 X 63 MM, PARA ELETROFUSAO</t>
  </si>
  <si>
    <t>TE DE TRANSICAO, CPVC, SOLDAVEL, 15 MM X 1/2", PARA AGUA QUENTE</t>
  </si>
  <si>
    <t>TE DE TRANSICAO, CPVC, SOLDAVEL, 22 MM X 1/2", PARA AGUA QUENTE</t>
  </si>
  <si>
    <t>FABRICAÇÃO E INSTALAÇÃO DE TESOURA INTEIRA EM AÇO, VÃO DE 10 M, PARA TELHA CERÂMICA OU DE CONCRETO, INCLUSO IÇAMENTO. AF_12/2015</t>
  </si>
  <si>
    <t>TE DUPLA CURVA BRONZE/LATAO (REF 764) SEM ANEL DE SOLDA, ROSCA F X BOLSA X ROSCA F, 1/2" X 15 X 1/2"</t>
  </si>
  <si>
    <t>TE DUPLA CURVA BRONZE/LATAO (REF 764) SEM ANEL DE SOLDA, ROSCA F X BOLSA X ROSCA F, 3/4" X 22 X 3/4"</t>
  </si>
  <si>
    <t>FABRICAÇÃO E INSTALAÇÃO DE TESOURA INTEIRA EM AÇO, VÃO DE 11 M, PARA TELHA CERÂMICA OU DE CONCRETO, INCLUSO IÇAMENTO. AF_12/2015</t>
  </si>
  <si>
    <t>TE METALICO, PARA CONEXAO COM ANEL DESLIZANTE EM TUBO PEX, DN 16 MM</t>
  </si>
  <si>
    <t>FABRICAÇÃO E INSTALAÇÃO DE TESOURA INTEIRA EM AÇO, VÃO DE 12 M, PARA TELHA CERÂMICA OU DE CONCRETO, INCLUSO IÇAMENTO. AF_12/2015</t>
  </si>
  <si>
    <t>TE METALICO, PARA CONEXAO COM ANEL DESLIZANTE EM TUBO PEX, DN 20 MM</t>
  </si>
  <si>
    <t>TE METALICO, PARA CONEXAO COM ANEL DESLIZANTE EM TUBO PEX, DN 25 MM</t>
  </si>
  <si>
    <t>TE METALICO, PARA CONEXAO COM ANEL DESLIZANTE EM TUBO PEX, DN 32 MM</t>
  </si>
  <si>
    <t>FABRICAÇÃO E INSTALAÇÃO DE TESOURA INTEIRA EM AÇO, VÃO DE 3 M, PARA TELHA ONDULADA DE FIBROCIMENTO, METÁLICA, PLÁSTICA OU TERMOACÚSTICA, INCLUSO IÇAMENTO.. AF_12/2015</t>
  </si>
  <si>
    <t>TE MISTURADOR COM INSERTO METALICO, FEMEA, PPR, DN 25 MM X 3/4", PARA AGUA QUENTE E FRIA PREDIAL</t>
  </si>
  <si>
    <t>TE MISTURADOR DE TRANSICAO, CPVC, COM ROSCA, 22 MM X 3/4", PARA AGUA QUENTE</t>
  </si>
  <si>
    <t>TE MISTURADOR METALICO, PARA CONEXAO COM ANEL DESLIZANTE EM TUBO PEX, DN 16 MM X 1/2"</t>
  </si>
  <si>
    <t>FABRICAÇÃO E INSTALAÇÃO DE TESOURA INTEIRA EM AÇO, VÃO DE 4 M, PARA TELHA ONDULADA DE FIBROCIMENTO, METÁLICA, PLÁSTICA OU TERMOACÚSTICA, INCLUSO IÇAMENTO. AF_12/2015</t>
  </si>
  <si>
    <t>TE MISTURADOR METALICO, PARA CONEXAO COM ANEL DESLIZANTE EM TUBO PEX, DN 20 MM X 3/4"</t>
  </si>
  <si>
    <t>TE MISTURADOR, CPVC, SOLDAVEL, 15 MM, PARA AGUA QUENTE</t>
  </si>
  <si>
    <t>FABRICAÇÃO E INSTALAÇÃO DE TESOURA INTEIRA EM AÇO, VÃO DE 5 M, PARA TELHA ONDULADA DE FIBROCIMENTO, METÁLICA, PLÁSTICA OU TERMOACÚSTICA, INCLUSO IÇAMENTO. AF_12/2015</t>
  </si>
  <si>
    <t>TE MISTURADOR, CPVC, SOLDAVEL, 22 MM, PARA AGUA QUENTE</t>
  </si>
  <si>
    <t>TE MISTURADOR, PPR, F M M, DN 20 X 20 MM, PARA AGUA QUENTE PREDIAL</t>
  </si>
  <si>
    <t>TE MISTURADOR, PPR, F M M, DN 25 X 25 MM, PARA AGUA QUENTE PREDIAL</t>
  </si>
  <si>
    <t>FABRICAÇÃO E INSTALAÇÃO DE TESOURA INTEIRA EM AÇO, VÃO DE 6 M, PARA TELHA ONDULADA DE FIBROCIMENTO, METÁLICA, PLÁSTICA OU TERMOACÚSTICA, INCLUSO IÇAMENTO. AF_12/2015</t>
  </si>
  <si>
    <t>TE NORMAL, PPR, SOLDAVEL, 90 GRAUS, DN 110 X 110 X 110 MM, PARA AGUA QUENTE PREDIAL</t>
  </si>
  <si>
    <t>FABRICAÇÃO E INSTALAÇÃO DE TESOURA INTEIRA EM AÇO, VÃO DE 7 M, PARA TELHA ONDULADA DE FIBROCIMENTO, METÁLICA, PLÁSTICA OU TERMOACÚSTICA, INCLUSO IÇAMENTO. AF_12/2015</t>
  </si>
  <si>
    <t>TE NORMAL, PPR, SOLDAVEL, 90 GRAUS, DN 20 X 20 X 20 MM, PARA AGUA QUENTE PREDIAL</t>
  </si>
  <si>
    <t>TE NORMAL, PPR, SOLDAVEL, 90 GRAUS, DN 25 X 25 X 25 MM, PARA AGUA QUENTE PREDIAL</t>
  </si>
  <si>
    <t>FABRICAÇÃO E INSTALAÇÃO DE TESOURA INTEIRA EM AÇO, VÃO DE 8 M, PARA TELHA ONDULADA DE FIBROCIMENTO, METÁLICA, PLÁSTICA OU TERMOACÚSTICA, INCLUSO IÇAMENTO, INCLUSO IÇAMENTO. AF_12/2015</t>
  </si>
  <si>
    <t>TE NORMAL, PPR, SOLDAVEL, 90 GRAUS, DN 32 X 32 X 32 MM, PARA AGUA QUENTE PREDIAL</t>
  </si>
  <si>
    <t>FABRICAÇÃO E INSTALAÇÃO DE TESOURA INTEIRA EM AÇO, VÃO DE 9 M, PARA TELHA ONDULADA DE FIBROCIMENTO, METÁLICA, PLÁSTICA OU TERMOACÚSTICA, INCLUSO IÇAMENTO. AF_12/2015</t>
  </si>
  <si>
    <t>TE NORMAL, PPR, SOLDAVEL, 90 GRAUS, DN 40 X 40 X 40 MM, PARA AGUA QUENTE PREDIAL</t>
  </si>
  <si>
    <t>TE NORMAL, PPR, SOLDAVEL, 90 GRAUS, DN 50 X 50 X 50 MM, PARA AGUA QUENTE PREDIAL</t>
  </si>
  <si>
    <t>FABRICAÇÃO E INSTALAÇÃO DE TESOURA INTEIRA EM AÇO, VÃO DE 10 M, PARA TELHA ONDULADA DE FIBROCIMENTO, METÁLICA, PLÁSTICA OU TERMOACÚSTICA, INCLUSO IÇAMENTO. AF_12/2015</t>
  </si>
  <si>
    <t>TE NORMAL, PPR, SOLDAVEL, 90 GRAUS, DN 63 X 63 X 63 MM, PARA AGUA QUENTE PREDIAL</t>
  </si>
  <si>
    <t>TE NORMAL, PPR, SOLDAVEL, 90 GRAUS, DN 75 X 75 X 75 MM, PARA AGUA QUENTE PREDIAL</t>
  </si>
  <si>
    <t>FABRICAÇÃO E INSTALAÇÃO DE TESOURA INTEIRA EM AÇO, VÃO DE 11 M, PARA TELHA ONDULADA DE FIBROCIMENTO, METÁLICA, PLÁSTICA OU TERMOACÚSTICA, INCLUSO IÇAMENTO. AF_12/2015</t>
  </si>
  <si>
    <t>TE NORMAL, PPR, SOLDAVEL, 90 GRAUS, DN 90 X 90 X 90 MM, PARA AGUA QUENTE PREDIAL</t>
  </si>
  <si>
    <t>TE PVC ROSCAVEL 90 GRAUS, 1", PARA  AGUA FRIA PREDIAL</t>
  </si>
  <si>
    <t>TE PVC SOLDAVEL, BBB, 90 GRAUS, DN 40 MM, PARA ESGOTO SECUNDARIO PREDIAL</t>
  </si>
  <si>
    <t>FABRICAÇÃO E INSTALAÇÃO DE TESOURA INTEIRA EM AÇO, VÃO DE 12 M, PARA TELHA ONDULADA DE FIBROCIMENTO, METÁLICA, PLÁSTICA OU TERMOACÚSTICA, INCLUSO IÇAMENTO. AF_12/2015</t>
  </si>
  <si>
    <t>TE PVC, ROSCAVEL, 90 GRAUS, 1 1/2", AGUA FRIA PREDIAL</t>
  </si>
  <si>
    <t>TE PVC, ROSCAVEL, 90 GRAUS, 1 1/4", AGUA FRIA PREDIAL</t>
  </si>
  <si>
    <t>FABRICAÇÃO E INSTALAÇÃO DE MEIA TESOURA DE MADEIRA NÃO APARELHADA, COM VÃO DE 3 M, PARA TELHA CERÂMICA OU DE CONCRETO, INCLUSO IÇAMENTO. AF_07/2019</t>
  </si>
  <si>
    <t>TE PVC, ROSCAVEL, 90 GRAUS, 1/2",  AGUA FRIA PREDIAL</t>
  </si>
  <si>
    <t>TE PVC, ROSCAVEL, 90 GRAUS, 2",  AGUA FRIA PREDIAL</t>
  </si>
  <si>
    <t>FABRICAÇÃO E INSTALAÇÃO DE MEIA TESOURA DE MADEIRA NÃO APARELHADA, COM VÃO DE 4 M, PARA TELHA CERÂMICA OU DE CONCRETO, INCLUSO IÇAMENTO. AF_07/2019</t>
  </si>
  <si>
    <t>TE PVC, ROSCAVEL, 90 GRAUS, 3/4", AGUA FRIA PREDIAL</t>
  </si>
  <si>
    <t>TE PVC, SOLDAVEL, COM BUCHA DE LATAO NA BOLSA CENTRAL, 90 GRAUS, 20 MM X 1/2", PARA AGUA FRIA PREDIAL</t>
  </si>
  <si>
    <t>FABRICAÇÃO E INSTALAÇÃO DE MEIA TESOURA DE MADEIRA NÃO APARELHADA, COM VÃO DE 5 M, PARA TELHA CERÂMICA OU DE CONCRETO, INCLUSO IÇAMENTO. AF_07/2019</t>
  </si>
  <si>
    <t>TE PVC, SOLDAVEL, COM BUCHA DE LATAO NA BOLSA CENTRAL, 90 GRAUS, 25 MM X 1/2", PARA AGUA FRIA PREDIAL</t>
  </si>
  <si>
    <t>FABRICAÇÃO E INSTALAÇÃO DE MEIA TESOURA DE MADEIRA NÃO APARELHADA, COM VÃO DE 6 M, PARA TELHA CERÂMICA OU DE CONCRETO, INCLUSO IÇAMENTO. AF_07/2019</t>
  </si>
  <si>
    <t>TE PVC, SOLDAVEL, COM BUCHA DE LATAO NA BOLSA CENTRAL, 90 GRAUS, 25 MM X 3/4", PARA AGUA FRIA PREDIAL</t>
  </si>
  <si>
    <t>TE PVC, SOLDAVEL, COM BUCHA DE LATAO NA BOLSA CENTRAL, 90 GRAUS, 32 MM X 3/4", PARA AGUA FRIA PREDIAL</t>
  </si>
  <si>
    <t>FABRICAÇÃO E INSTALAÇÃO DE MEIA TESOURA DE MADEIRA NÃO APARELHADA, COM VÃO DE 7 M, PARA TELHA CERÂMICA OU DE CONCRETO, INCLUSO IÇAMENTO. AF_07/2019</t>
  </si>
  <si>
    <t>TE PVC, SOLDAVEL, COM ROSCA NA BOLSA CENTRAL, 90 GRAUS, 20 MM X 1/2", PARA AGUA FRIA PREDIAL</t>
  </si>
  <si>
    <t>FABRICAÇÃO E INSTALAÇÃO DE MEIA TESOURA DE MADEIRA NÃO APARELHADA, COM VÃO DE 8 M, PARA TELHA CERÂMICA OU DE CONCRETO, INCLUSO IÇAMENTO. AF_07/2019</t>
  </si>
  <si>
    <t>TE PVC, SOLDAVEL, COM ROSCA NA BOLSA CENTRAL, 90 GRAUS, 25 MM X 1/2", PARA AGUA FRIA PREDIAL</t>
  </si>
  <si>
    <t>TE PVC, SOLDAVEL, COM ROSCA NA BOLSA CENTRAL, 90 GRAUS, 25 MM X 3/4", PARA AGUA FRIA PREDIAL</t>
  </si>
  <si>
    <t>FABRICAÇÃO E INSTALAÇÃO DE MEIA TESOURA DE MADEIRA NÃO APARELHADA, COM VÃO DE 9 M, PARA TELHA CERÂMICA OU DE CONCRETO, INCLUSO IÇAMENTO. AF_07/2019</t>
  </si>
  <si>
    <t>TE PVC, SOLDAVEL, COM ROSCA NA BOLSA CENTRAL, 90 GRAUS, 32 MM X 3/4", PARA AGUA FRIA PREDIAL</t>
  </si>
  <si>
    <t>TE RANHURADO EM FERRO FUNDIDO, DN 50 (2")</t>
  </si>
  <si>
    <t>FABRICAÇÃO E INSTALAÇÃO DE MEIA TESOURA DE MADEIRA NÃO APARELHADA, COM VÃO DE 10 M, PARA TELHA CERÂMICA OU DE CONCRETO, INCLUSO IÇAMENTO. AF_07/2019</t>
  </si>
  <si>
    <t>TE RANHURADO EM FERRO FUNDIDO, DN 65 (2 1/2")</t>
  </si>
  <si>
    <t>TE RANHURADO EM FERRO FUNDIDO, DN 80 (3")</t>
  </si>
  <si>
    <t>FABRICAÇÃO E INSTALAÇÃO DE MEIA TESOURA DE MADEIRA NÃO APARELHADA, COM VÃO DE 11 M, PARA TELHA CERÂMICA OU DE CONCRETO, INCLUSO IÇAMENTO. AF_07/2019</t>
  </si>
  <si>
    <t>TE REDUCAO PVC, ROSCAVEL, 90 GRAUS,  1.1/2" X 3/4",  AGUA FRIA PREDIAL</t>
  </si>
  <si>
    <t>TE ROSCA FEMEA, METALICO, PARA CONEXAO COM ANEL DESLIZANTE EM TUBO PEX, DN 16 MM X 1/2"</t>
  </si>
  <si>
    <t>FABRICAÇÃO E INSTALAÇÃO DE MEIA TESOURA DE MADEIRA NÃO APARELHADA, COM VÃO DE 12 M, PARA TELHA CERÂMICA OU DE CONCRETO, INCLUSO IÇAMENTO. AF_07/2019</t>
  </si>
  <si>
    <t>TE ROSCA FEMEA, METALICO, PARA CONEXAO COM ANEL DESLIZANTE EM TUBO PEX, DN 20 MM X 1/2"</t>
  </si>
  <si>
    <t>FABRICAÇÃO E INSTALAÇÃO DE MEIA TESOURA DE MADEIRA NÃO APARELHADA, COM VÃO DE 3 M, PARA TELHA ONDULADA DE FIBROCIMENTO, ALUMÍNIO, PLÁSTICA OU TERMOACÚSTICA, INCLUSO IÇAMENTO. AF_07/2019</t>
  </si>
  <si>
    <t>TE ROSCA FEMEA, METALICO, PARA CONEXAO COM ANEL DESLIZANTE EM TUBO PEX, DN 20 MM X 3/4"</t>
  </si>
  <si>
    <t>TE ROSCA FEMEA, METALICO, PARA CONEXAO COM ANEL DESLIZANTE EM TUBO PEX, DN 25 MM X 1/2"</t>
  </si>
  <si>
    <t>FABRICAÇÃO E INSTALAÇÃO DE MEIA TESOURA DE MADEIRA NÃO APARELHADA, COM VÃO DE 4 M, PARA TELHA ONDULADA DE FIBROCIMENTO, ALUMÍNIO, PLÁSTICA OU TERMOACÚSTICA, INCLUSO IÇAMENTO. AF_07/2019</t>
  </si>
  <si>
    <t>TE ROSCA FEMEA, METALICO, PARA CONEXAO COM ANEL DESLIZANTE EM TUBO PEX, DN 25 MM X 3/4"</t>
  </si>
  <si>
    <t>FABRICAÇÃO E INSTALAÇÃO DE MEIA TESOURA DE MADEIRA NÃO APARELHADA, COM VÃO DE 5 M, PARA TELHA ONDULADA DE FIBROCIMENTO, ALUMÍNIO, PLÁSTICA OU TERMOACÚSTICA, INCLUSO IÇAMENTO. AF_07/2019</t>
  </si>
  <si>
    <t>TE ROSCA MACHO, METALICO, PARA CONEXAO COM ANEL DESLIZANTE EM TUBO PEX, DN 16 MM X 1/2"</t>
  </si>
  <si>
    <t>TE ROSCA MACHO, METALICO, PARA CONEXAO COM ANEL DESLIZANTE EM TUBO PEX, DN 20 MM X 1/2"</t>
  </si>
  <si>
    <t>FABRICAÇÃO E INSTALAÇÃO DE MEIA TESOURA DE MADEIRA NÃO APARELHADA, COM VÃO DE 6 M, PARA TELHA ONDULADA DE FIBROCIMENTO, ALUMÍNIO, PLÁSTICA OU TERMOACÚSTICA, INCLUSO IÇAMENTO. AF_07/2019</t>
  </si>
  <si>
    <t>TE ROSCA MACHO, METALICO, PARA CONEXAO COM ANEL DESLIZANTE EM TUBO PEX, DN 20 MM X 3/4"</t>
  </si>
  <si>
    <t>FABRICAÇÃO E INSTALAÇÃO DE MEIA TESOURA DE MADEIRA NÃO APARELHADA, COM VÃO DE 7 M, PARA TELHA ONDULADA DE FIBROCIMENTO, ALUMÍNIO, PLÁSTICA OU TERMOACÚSTICA, INCLUSO IÇAMENTO. AF_07/2019</t>
  </si>
  <si>
    <t>TE ROSCA MACHO, METALICO, PARA CONEXAO COM ANEL DESLIZANTE EM TUBO PEX, DN 25 MM X 3/4"</t>
  </si>
  <si>
    <t>TE ROSCA MACHO, METALICO, PARA CONEXAO COM ANEL DESLIZANTE EM TUBO PEX, DN 32 MM X 1"</t>
  </si>
  <si>
    <t>FABRICAÇÃO E INSTALAÇÃO DE MEIA TESOURA DE MADEIRA NÃO APARELHADA, COM VÃO DE 8 M, PARA TELHA ONDULADA DE FIBROCIMENTO, ALUMÍNIO, PLÁSTICA OU TERMOACÚSTICA, INCLUSO IÇAMENTO. AF_07/2019</t>
  </si>
  <si>
    <t>TE ROSCA MACHO, METALICO, PARA CONEXAO COM ANEL DESLIZANTE EM TUBO PEX, DN 32 MM X 3/4"</t>
  </si>
  <si>
    <t>FABRICAÇÃO E INSTALAÇÃO DE MEIA TESOURA DE MADEIRA NÃO APARELHADA, COM VÃO DE 9 M, PARA TELHA ONDULADA DE FIBROCIMENTO, ALUMÍNIO, PLÁSTICA OU TERMOACÚSTICA, INCLUSO IÇAMENTO. AF_07/2019</t>
  </si>
  <si>
    <t>TE SANITARIO, PVC, DN 100 X 100 MM, SERIE NORMAL, PARA ESGOTO PREDIAL</t>
  </si>
  <si>
    <t>FABRICAÇÃO E INSTALAÇÃO DE MEIA TESOURA DE MADEIRA NÃO APARELHADA, COM VÃO DE 10 M, PARA TELHA ONDULADA DE FIBROCIMENTO, ALUMÍNIO, PLÁSTICA OU TERMOACÚSTICA, INCLUSO IÇAMENTO. AF_07/2019</t>
  </si>
  <si>
    <t>TE SANITARIO, PVC, DN 100 X 50 MM, SERIE NORMAL, PARA ESGOTO PREDIAL</t>
  </si>
  <si>
    <t>TE SANITARIO, PVC, DN 100 X 75 MM, SERIE NORMAL PARA ESGOTO PREDIAL</t>
  </si>
  <si>
    <t>FABRICAÇÃO E INSTALAÇÃO DE MEIA TESOURA DE MADEIRA NÃO APARELHADA, COM VÃO DE 11 M, PARA TELHA ONDULADA DE FIBROCIMENTO, ALUMÍNIO, PLÁSTICA OU TERMOACÚSTICA, INCLUSO IÇAMENTO. AF_07/2019</t>
  </si>
  <si>
    <t>TE SANITARIO, PVC, DN 40 X 40 MM, SERIE NORMAL, PARA ESGOTO PREDIAL</t>
  </si>
  <si>
    <t>FABRICAÇÃO E INSTALAÇÃO DE MEIA TESOURA DE MADEIRA NÃO APARELHADA, COM VÃO DE 12 M, PARA TELHA ONDULADA DE FIBROCIMENTO, ALUMÍNIO, PLÁSTICA OU TERMOACÚSTICA, INCLUSO IÇAMENTO. AF_07/2019</t>
  </si>
  <si>
    <t>TE SANITARIO, PVC, DN 50 X 50 MM, SERIE NORMAL, PARA ESGOTO PREDIAL</t>
  </si>
  <si>
    <t>FABRICAÇÃO E INSTALAÇÃO DE TESOURA EM AÇO, VÃOS MAIORES OU IGUAIS A 3,0 M E MENORES OU IGUAL A 6,0 M, INCLUSO IÇAMENTO. AF_07/2019</t>
  </si>
  <si>
    <t>TE SANITARIO, PVC, DN 75 X 50 MM, SERIE NORMAL PARA ESGOTO PREDIAL</t>
  </si>
  <si>
    <t>FABRICAÇÃO E INSTALAÇÃO DE TESOURA EM AÇO, VÃOS MAIORES QUE 6,0 M E MENORES QUE 12,0 M, INCLUSO IÇAMENTO. AF_07/2019</t>
  </si>
  <si>
    <t>TE SANITARIO, PVC, DN 75 X 75 MM, SERIE NORMAL PARA ESGOTO PREDIAL</t>
  </si>
  <si>
    <t>FABRICAÇÃO E INSTALAÇÃO DE PONTALETES DE MADEIRA NÃO APARELHADA PARA TELHADOS COM ATÉ 2 ÁGUAS E COM TELHA ONDULADA DE FIBROCIMENTO, ALUMÍNIO OU PLÁSTICA EM EDIFÍCIO RESIDENCIAL TÉRREO, INCLUSO TRANSPORTE VERTICAL. AF_07/2019</t>
  </si>
  <si>
    <t>TE SOLDAVEL, PVC, 90 GRAUS, 110 MM, PARA AGUA FRIA PREDIAL (NBR 5648)</t>
  </si>
  <si>
    <t>TELHAMENTO COM TELHA DE VIDRO</t>
  </si>
  <si>
    <t>0302</t>
  </si>
  <si>
    <t>TELHAMENTO COM TELHA DE ENCAIXE, TIPO FRANCESA DE VIDRO, COM ATÉ 2 ÁGUAS, INCLUSO TRANSPORTE VERTICAL. AF_07/2019</t>
  </si>
  <si>
    <t>TE SOLDAVEL, PVC, 90 GRAUS, 20 MM, PARA AGUA FRIA PREDIAL (NBR 5648)</t>
  </si>
  <si>
    <t>DRENAGEM/OBRAS DE CONTENCAO/POCOS DE VISITA E CAIXAS</t>
  </si>
  <si>
    <t>DROP</t>
  </si>
  <si>
    <t>REBAIXAMENTO DO LENCOL FREATICO</t>
  </si>
  <si>
    <t>0027</t>
  </si>
  <si>
    <t>TE SOLDAVEL, PVC, 90 GRAUS, 25 MM, PARA AGUA FRIA PREDIAL (NBR 5648)</t>
  </si>
  <si>
    <t>MEIA CANA DE CONCRETO</t>
  </si>
  <si>
    <t>73882/1</t>
  </si>
  <si>
    <t>CALHA EM CONCRETO SIMPLES, EM MEIA CANA, DIAMETRO 200 MM</t>
  </si>
  <si>
    <t>TE SOLDAVEL, PVC, 90 GRAUS, 32 MM, PARA AGUA FRIA PREDIAL (NBR 5648)</t>
  </si>
  <si>
    <t>TE SOLDAVEL, PVC, 90 GRAUS, 40 MM, PARA AGUA FRIA PREDIAL (NBR 5648)</t>
  </si>
  <si>
    <t>73882/5</t>
  </si>
  <si>
    <t>CALHA EM CONCRETO SIMPLES, EM MEIA CANA DE CONCRETO, DIAMETRO 600 MM</t>
  </si>
  <si>
    <t>TE SOLDAVEL, PVC, 90 GRAUS, 60 MM, PARA AGUA FRIA PREDIAL (NBR 5648)</t>
  </si>
  <si>
    <t>DRENOS</t>
  </si>
  <si>
    <t>0028</t>
  </si>
  <si>
    <t>TE SOLDAVEL, PVC, 90 GRAUS, 75 MM, PARA AGUA FRIA PREDIAL (NBR 5648)</t>
  </si>
  <si>
    <t>DRENAGEM SUBTERRANEA</t>
  </si>
  <si>
    <t>73816/1</t>
  </si>
  <si>
    <t>TE SOLDAVEL, PVC, 90 GRAUS, 85 MM, PARA AGUA FRIA PREDIAL (NBR 5648)</t>
  </si>
  <si>
    <t>EXECUCAO DE DRENO COM TUBOS DE PVC CORRUGADO FLEXIVEL PERFURADO - DN 100</t>
  </si>
  <si>
    <t>TE SOLDAVEL, PVC, 90 GRAUS,50 MM, PARA AGUA FRIA PREDIAL (NBR 5648)</t>
  </si>
  <si>
    <t>73816/2</t>
  </si>
  <si>
    <t>EXECUCAO DE DRENO VERTICAL COM PEDRISCO, DIAMETRO 200MM</t>
  </si>
  <si>
    <t>TE 45 GRAUS DE FERRO GALVANIZADO, COM ROSCA BSP, DE 1 1/2"</t>
  </si>
  <si>
    <t>DRENO COM MANTA GEOTEXTIL</t>
  </si>
  <si>
    <t>73881/1</t>
  </si>
  <si>
    <t>EXECUCAO DE DRENO COM MANTA GEOTEXTIL 200 G/M2</t>
  </si>
  <si>
    <t>TE 45 GRAUS DE FERRO GALVANIZADO, COM ROSCA BSP, DE 1 1/4"</t>
  </si>
  <si>
    <t>TE 45 GRAUS DE FERRO GALVANIZADO, COM ROSCA BSP, DE 1/2"</t>
  </si>
  <si>
    <t>73881/3</t>
  </si>
  <si>
    <t>EXECUCAO DE DRENO COM MANTA GEOTEXTIL 400 G/M2</t>
  </si>
  <si>
    <t>TE 45 GRAUS DE FERRO GALVANIZADO, COM ROSCA BSP, DE 1"</t>
  </si>
  <si>
    <t>DRENO FRANCES C/MATERIAL FILTRANTE</t>
  </si>
  <si>
    <t>EXECUCAO DE DRENO FRANCES COM AREIA MEDIA</t>
  </si>
  <si>
    <t>TE 45 GRAUS DE FERRO GALVANIZADO, COM ROSCA BSP, DE 2 1/2"</t>
  </si>
  <si>
    <t>TE 45 GRAUS DE FERRO GALVANIZADO, COM ROSCA BSP, DE 2"</t>
  </si>
  <si>
    <t>73883/2</t>
  </si>
  <si>
    <t>EXECUCAO DE DRENO FRANCES COM BRITA NUM 2</t>
  </si>
  <si>
    <t>TE 45 GRAUS DE FERRO GALVANIZADO, COM ROSCA BSP, DE 3/4"</t>
  </si>
  <si>
    <t>73883/3</t>
  </si>
  <si>
    <t>EXECUCAO DE DRENO FRANCES COM CASCALHO</t>
  </si>
  <si>
    <t>TE 45 GRAUS DE FERRO GALVANIZADO, COM ROSCA BSP, DE 3"</t>
  </si>
  <si>
    <t>TE 45 GRAUS DE FERRO GALVANIZADO, COM ROSCA BSP, DE 4"</t>
  </si>
  <si>
    <t>DRENOS DE CHORUME EM TUBOS DRENANTES - MMA</t>
  </si>
  <si>
    <t>73969/1</t>
  </si>
  <si>
    <t>EXECUCAO DE DRENOS DE CHORUME EM TUBOS DRENANTES DE CONCRETO, DIAM=200MM, ENVOLTOS EM BRITA E GEOTEXTIL</t>
  </si>
  <si>
    <t>TE 90 GRAUS EM ACO CARBONO, SOLDAVEL, PRESSAO 3.000 LBS, DN 1 1/2"</t>
  </si>
  <si>
    <t>EXECUCAO DE DRENOS DE CHORUME EM TUBOS DRENANTES</t>
  </si>
  <si>
    <t>TE 90 GRAUS EM ACO CARBONO, SOLDAVEL, PRESSAO 3.000 LBS, DN 1 1/4"</t>
  </si>
  <si>
    <t>74017/1</t>
  </si>
  <si>
    <t>EXECUCAO DE DRENOS DE CHORUME EM TUBOS DRENANTES, PVC, DIAM=100 MM, ENVOLTOS EM BRITA E GEOTEXTIL</t>
  </si>
  <si>
    <t>TE 90 GRAUS EM ACO CARBONO, SOLDAVEL, PRESSAO 3.000 LBS, DN 1/2"</t>
  </si>
  <si>
    <t>74017/2</t>
  </si>
  <si>
    <t>EXECUCAO DE DRENOS DE CHORUME EM TUBOS DRENANTES, PVC, DIAM=150 MM, ENVOLTOS EM BRITA E GEOTEXTIL</t>
  </si>
  <si>
    <t>TE 90 GRAUS EM ACO CARBONO, SOLDAVEL, PRESSAO 3.000 LBS, DN 1"</t>
  </si>
  <si>
    <t>TUBULAÇÃO EM PVC CORRUGADO RIGIDO PERFURADO P/ DRENAGEM</t>
  </si>
  <si>
    <t>75029/1</t>
  </si>
  <si>
    <t>TE 90 GRAUS EM ACO CARBONO, SOLDAVEL, PRESSAO 3.000 LBS, DN 2 1/2"</t>
  </si>
  <si>
    <t>TUBO PVC CORRUGADO RIGIDO PERFURADO DN 150 PARA DRENAGEM - FORNECIMENTO E INSTALACAO</t>
  </si>
  <si>
    <t>TE 90 GRAUS EM ACO CARBONO, SOLDAVEL, PRESSAO 3.000 LBS, DN 2"</t>
  </si>
  <si>
    <t>TUBO PVC CORRUGADO PERFURADO 100 MM C/ JUNTA ELASTICA PARA DRENAGEM.</t>
  </si>
  <si>
    <t>TE 90 GRAUS EM ACO CARBONO, SOLDAVEL, PRESSAO 3.000 LBS, DN 3/4"</t>
  </si>
  <si>
    <t>TE 90 GRAUS EM ACO CARBONO, SOLDAVEL, PRESSAO 3.000 LBS, DN 3"</t>
  </si>
  <si>
    <t>EXECUCAO DRENO PROFUNDO, COM CORTE TRAPEZOIDAL EM SOLO, DE 70X80X150CM EXCL TUBO INCL MATERIAL EXECUCAO, COM SELO ENCHIMENTO MATERIAL DRENANTE E ESCAVACAO</t>
  </si>
  <si>
    <t>TE, PLASTICO, DN 16 MM, PARA CONEXAO COM CRIMPAGEM EM TUBO PEX</t>
  </si>
  <si>
    <t>EXECUCAO DE DRENO PROFUNDO, CORTE EM SOLO, COM TUBO POROSO D=0,20M</t>
  </si>
  <si>
    <t>TE, PLASTICO, DN 20 MM, PARA CONEXAO COM CRIMPAGEM EM TUBO PEX</t>
  </si>
  <si>
    <t>EXECUCAO DE DRENO CEGO</t>
  </si>
  <si>
    <t>TE, PLASTICO, DN 25 MM, PARA CONEXAO COM CRIMPAGEM EM TUBO PEX</t>
  </si>
  <si>
    <t>TE, PLASTICO, DN 32 MM, PARA CONEXAO COM CRIMPAGEM EM TUBO PEX</t>
  </si>
  <si>
    <t>EXECUCAO DE DRENO DE TUBO DE CONRETO SIMPLES POROSO D=0,20 M (0,5MX0,5M) PARA GALERIAS DE AGUAS PLUVIAIS</t>
  </si>
  <si>
    <t>TE, PVC LEVE, CURTO, 90 GRAUS, 150 MM, PARA ESGOTO</t>
  </si>
  <si>
    <t>TE, PVC PBA, BBB, 90 GRAUS, DN 100 / DE 110 MM, PARA REDE  AGUA (NBR 10351)</t>
  </si>
  <si>
    <t>FORNECIMENTO E INSTALACAO DE MANTA BIDIM RT - 14</t>
  </si>
  <si>
    <t>TE, PVC PBA, BBB, 90 GRAUS, DN 50 / DE 60 MM, PARA REDE AGUA (NBR 10351)</t>
  </si>
  <si>
    <t>FORNECIMENTO/INSTALACAO MANTA BIDIM RT-16</t>
  </si>
  <si>
    <t>TE, PVC PBA, BBB, 90 GRAUS, DN 75 / DE 85 MM, PARA REDE AGUA (NBR 10351)</t>
  </si>
  <si>
    <t>TUBO PVC DN 75 MM PARA DRENAGEM - FORNECIMENTO E INSTALACAO</t>
  </si>
  <si>
    <t>TE, PVC, SERIE R, 100 X 100 MM, PARA ESGOTO PREDIAL</t>
  </si>
  <si>
    <t>TE, PVC, SERIE R, 100 X 75 MM, PARA ESGOTO PREDIAL</t>
  </si>
  <si>
    <t>TUBO PVC DN 100 MM PARA DRENAGEM - FORNECIMENTO E INSTALACAO</t>
  </si>
  <si>
    <t>TE, PVC, SERIE R, 150 X 100 MM, PARA ESGOTO PREDIAL</t>
  </si>
  <si>
    <t>TE, PVC, SERIE R, 150 X 150 MM, PARA ESGOTO PREDIAL</t>
  </si>
  <si>
    <t>TE, PVC, SERIE R, 75 X 75 MM, PARA ESGOTO PREDIAL</t>
  </si>
  <si>
    <t>TE, PVC, 90 GRAUS, BBB, JE, DN 100 MM, PARA REDE COLETORA ESGOTO (NBR 10569)</t>
  </si>
  <si>
    <t>TUBO PVC D=2 COM MATERIAL DRENANTE PARA DRENO/BARBACA - FORNECIMENTO E INSTALACAO</t>
  </si>
  <si>
    <t>TE, PVC, 90 GRAUS, BBB, JE, DN 100 MM, PARA TUBO CORRUGADO E/OU LISO, REDE COLETORA ESGOTO (NBR 10569</t>
  </si>
  <si>
    <t>TE, PVC, 90 GRAUS, BBB, JE, DN 150 MM, PARA REDE COLETORA ESGOTO (NBR 10569)</t>
  </si>
  <si>
    <t>TUBO PVC D=3" COM MATERIAL DRENANTE PARA DRENO/BARBACA - FORNECIMENTO E INSTALACAO</t>
  </si>
  <si>
    <t>TE, PVC, 90 GRAUS, BBB, JE, DN 150 MM, PARA TUBO CORRUGADO E/OU LISO, REDE COLETORA ESGOTO (NBR 10569)</t>
  </si>
  <si>
    <t>TE, PVC, 90 GRAUS, BBB, JE, DN 200 MM, PARA REDE COLETORA ESGOTO (NBR 10569)</t>
  </si>
  <si>
    <t>TUBO PVC D=4" COM MATERIAL DRENANTE PARA DRENO/BARBACA - FORNECIMENTO E INSTALACAO</t>
  </si>
  <si>
    <t>TE, PVC, 90 GRAUS, BBB, JE, DN 200 MM, PARA TUBO CORRUGADO E/OU LISO, REDE COLETORA ESGOTO (NBR 10569)</t>
  </si>
  <si>
    <t>TE, PVC, 90 GRAUS, BBB, JE, DN 250 MM, PARA TUBO CORRUGADO E/OU LISO, REDE COLETORA ESGOTO (NBR 10569)</t>
  </si>
  <si>
    <t>CAMADA VERTICAL DRENANTE C/ PEDRA BRITADA NUMS 1 E 2</t>
  </si>
  <si>
    <t>TE, PVC, 90 GRAUS, BBB, JE, DN 300 MM, PARA TUBO CORRUGADO E/OU LISO, REDE COLETORA ESGOTO (NBR 10569)</t>
  </si>
  <si>
    <t>TE, PVC, 90 GRAUS, BBP, JE, DN 100 MM, PARA REDE COLETORA ESGOTO (NBR 10569)</t>
  </si>
  <si>
    <t>FORNECIMENTO/INSTALACAO DE MANTA BIDIM RT-31</t>
  </si>
  <si>
    <t>TECNICO DE EDIFICACOES</t>
  </si>
  <si>
    <t>FORNECIMENTO/INSTALACAO DE MANTA BIDIM RT-10</t>
  </si>
  <si>
    <t>TECNICO DE EDIFICACOES (MENSALISTA)</t>
  </si>
  <si>
    <t>ENROCAMENTOS</t>
  </si>
  <si>
    <t>0029</t>
  </si>
  <si>
    <t>TECNICO EM LABORATORIO E CAMPO DE CONSTRUCAO CIVIL</t>
  </si>
  <si>
    <t>FORNECIMENTO E LANCAMENTO DE PEDRA DE MAO</t>
  </si>
  <si>
    <t>TECNICO EM LABORATORIO E CAMPO DE CONSTRUCAO CIVIL (MENSALISTA)</t>
  </si>
  <si>
    <t>TECNICO EM SEGURANCA DO TRABALHO</t>
  </si>
  <si>
    <t>ENROCAMENTO COM PEDRA ARGAMASSADA TRAÇO 1:4 COM PEDRA DE MÃO</t>
  </si>
  <si>
    <t>TECNICO EM SEGURANCA DO TRABALHO (MENSALISTA)</t>
  </si>
  <si>
    <t>ENROCAMENTO MANUAL, SEM ARRUMACAO DO MATERIAL</t>
  </si>
  <si>
    <t>TECNICO EM SONDAGEM</t>
  </si>
  <si>
    <t>TECNICO EM SONDAGEM (MENSALISTA)</t>
  </si>
  <si>
    <t>ENROCAMENTO MANUAL, COM ARRUMACAO DO MATERIAL</t>
  </si>
  <si>
    <t>ENSECADEIRAS</t>
  </si>
  <si>
    <t>TELA ARAME GALVANIZADO REVESTIDO COM POLIMERO, MALHA HEXAGONAL DUPLA TORCAO, 8 X 10 CM (ZN/AL REVESTIDO COM POLIMERO), FIO *2,4* MM</t>
  </si>
  <si>
    <t>0030</t>
  </si>
  <si>
    <t>ENSECADEIRA DE MADEIRA</t>
  </si>
  <si>
    <t>73890/1</t>
  </si>
  <si>
    <t>ENSECADEIRA DE MADEIRA COM PAREDE SIMPLES</t>
  </si>
  <si>
    <t>TELA DE ACO SOLDADA GALVANIZADA/ZINCADA PARA ALVENARIA, FIO  D = *1,20 A 1,70* MM, MALHA 15 X 15 MM, (C X L) *50 X 12* CM</t>
  </si>
  <si>
    <t>TELA DE ACO SOLDADA GALVANIZADA/ZINCADA PARA ALVENARIA, FIO  D = *1,20 A 1,70* MM, MALHA 15 X 15 MM, (C X L) *50 X 17,5* CM</t>
  </si>
  <si>
    <t>73890/2</t>
  </si>
  <si>
    <t>ENSECADEIRA DE MADEIRA COM PAREDE DUPLA</t>
  </si>
  <si>
    <t>TELA DE ACO SOLDADA GALVANIZADA/ZINCADA PARA ALVENARIA, FIO  D = *1,24 MM, MALHA 25 X 25 MM</t>
  </si>
  <si>
    <t>TELA DE ACO SOLDADA GALVANIZADA/ZINCADA PARA ALVENARIA, FIO D = *1,20 A 1,70* MM, MALHA 15 X 15 MM, (C X L) *50 X 10,5* CM</t>
  </si>
  <si>
    <t>GABIOES</t>
  </si>
  <si>
    <t>0031</t>
  </si>
  <si>
    <t>TELA DE ACO SOLDADA GALVANIZADA/ZINCADA PARA ALVENARIA, FIO D = *1,20 A 1,70* MM, MALHA 15 X 15 MM, (C X L) *50 X 6* CM</t>
  </si>
  <si>
    <t>MURO DE GABIÃO, ENCHIMENTO COM PEDRA DE MÃO TIPO RACHÃO, DE GRAVIDADE, COM GAIOLAS DE COMPRIMENTO IGUAL A 2 M, PARA MUROS COM ALTURA MENOR OU IGUAL A 4 M  FORNECIMENTO E EXECUÇÃO. AF_12/2015</t>
  </si>
  <si>
    <t>TELA DE ACO SOLDADA GALVANIZADA/ZINCADA PARA ALVENARIA, FIO D = *1,20 A 1,70* MM, MALHA 15 X 15 MM, (C X L) *50 X 7,5* CM</t>
  </si>
  <si>
    <t>MURO DE GABIÃO, ENCHIMENTO COM PEDRA DE MÃO TIPO RACHÃO, DE GRAVIDADE, COM GAIOLAS DE COMPRIMENTO IGUAL A 5 M, PARA MUROS COM ALTURA MENOR OU IGUAL A 4 M  FORNECIMENTO E EXECUÇÃO. AF_12/2015</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</si>
  <si>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</si>
  <si>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</si>
  <si>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</si>
  <si>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</si>
  <si>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MURO DE GABIÃO, ENCHIMENTO COM PEDRA DE MÃO TIPO RACHÃO, DE GRAVIDADE, COM GAIOLAS DE COMPRIMENTO IGUAL A 2 M, PARA MUROS COM ALTURA MAIOR QUE 4 M E MENOR OU IGUAL A 6 M  FORNECIMENTO E EXECUÇÃO. AF_12/2015</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</si>
  <si>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</si>
  <si>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</si>
  <si>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MURO DE GABIÃO, ENCHIMENTO COM PEDRA DE MÃO TIPO RACHÃO, DE GRAVIDADE, COM GAIOLAS DE COMPRIMENTO IGUAL A 5 M, PARA MUROS COM ALTURA MAIOR QUE 4 M E MENOR OU IGUAL A 6 M   FORNECIMENTO E EXECUÇÃO. AF_12/2015</t>
  </si>
  <si>
    <t>TELA DE ACO SOLDADA NERVURADA, CA-60, L-159, (1,69 KG/M2), DIAMETRO DO FIO = 4,5 MM, LARGURA =  2,45 M, ESPACAMENTO DA MALHA = 30 X 10 CM</t>
  </si>
  <si>
    <t>TELA DE ACO SOLDADA NERVURADA, CA-60, Q-113, (1,8 KG/M2), DIAMETRO DO FIO = 3,8 MM, LARGURA =  2,45 M, ESPACAMENTO DA MALHA = 10 X 10 CM</t>
  </si>
  <si>
    <t>MURO DE GABIÃO, ENCHIMENTO COM PEDRA DE MÃO TIPO RACHÃO, DE GRAVIDADE, COM GAIOLAS DE COMPRIMENTO IGUAL A 2 M, PARA MUROS COM ALTURA MAIOR QUE 6 M E MENOR OU IGUAL A 10 M   FORNECIMENTO E EXECUÇÃO. AF_12/2015</t>
  </si>
  <si>
    <t>TELA DE ACO SOLDADA NERVURADA, CA-60, Q-196, (3,11 KG/M2), DIAMETRO DO FIO = 5,0 MM, LARGURA =  2,45 M, ESPACAMENTO DA MALHA = 10 X 10 CM</t>
  </si>
  <si>
    <t>TELA DE ACO SOLDADA NERVURADA, CA-60, T-196, (2,11 KG/M2), DIAMETRO DO FIO = 5,0 MM, LARGURA =  2,45 M, ESPACAMENTO DA MALHA = 30 X 10 CM</t>
  </si>
  <si>
    <t>MURO DE GABIÃO, ENCHIMENTO COM PEDRA DE MÃO TIPO RACHÃO, DE GRAVIDADE, COM GAIOLAS DE COMPRIMENTO IGUAL A 5 M, PARA MUROS COM ALTURA MAIOR QUE 6 M E MENOR OU IGUAL A 10 M FORNECIMENTO E EXECUÇÃO. AF_12/2015</t>
  </si>
  <si>
    <t>TELA DE ANIAGEM (JUTA)</t>
  </si>
  <si>
    <t>TELA DE ARAME GALV QUADRANGULAR / LOSANGULAR,  FIO 2,11 MM (14  BWG), MALHA  8 X 8 CM, H = 2 M</t>
  </si>
  <si>
    <t>TELA DE ARAME GALV QUADRANGULAR / LOSANGULAR,  FIO 2,11 MM (14 BWG), MALHA  5 X 5 CM, H = 2 M</t>
  </si>
  <si>
    <t>MURO DE GABIÃO, ENCHIMENTO COM PEDRA DE MÃO TIPO RACHÃO, COM SOLO REFORÇADO, PARA MUROS COM ALTURA MENOR OU IGUAL A 4 M   FORNECIMENTO E EXECUÇÃO. AF_12/2015</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</si>
  <si>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</si>
  <si>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</si>
  <si>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</si>
  <si>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MURO DE GABIÃO, ENCHIMENTO COM PEDRA DE MÃO TIPO RACHÃO, COM SOLO REFORÇADO, PARA MUROS COM ALTURA MAIOR QUE 4 M E MENOR OU IGUAL A 12 M   FORNECIMENTO E EXECUÇÃO. AF_12/2015</t>
  </si>
  <si>
    <t>TELA DE ARAME GALV QUADRANGULAR / LOSANGULAR,  FIO 3,4 MM (10  BWG), MALHA  5 X 5 CM, H = 2 M</t>
  </si>
  <si>
    <t>TELA DE ARAME GALV QUADRANGULAR / LOSANGULAR,  FIO 4,19 MM (8 BWG), MALHA  5 X 5 CM, H = 2 M</t>
  </si>
  <si>
    <t>MURO DE GABIÃO, ENCHIMENTO COM PEDRA DE MÃO TIPO RACHÃO, COM SOLO REFORÇADO, PARA MUROS COM ALTURA MAIOR QUE 12 M E MENOR OU IGUAL A 20 M    FORNECIMENTO E EXECUÇÃO. AF_12/2015</t>
  </si>
  <si>
    <t>TELA DE ARAME GALV REVESTIDO EM PVC, QUADRANGULAR / LOSANGULAR,  FIO 1,24 MM (18 BWG), BITOLA = *1,9* MM, MALHA  1,9 X 1,9  CM, H = 2 M</t>
  </si>
  <si>
    <t>TELA DE ARAME GALV REVESTIDO EM PVC, QUADRANGULAR / LOSANGULAR,  FIO 2,11 MM (14 BWG), BITOLA FINAL = *2,8* MM, MALHA  *8 X 8* CM, H = 2 M</t>
  </si>
  <si>
    <t>MURO DE GABIÃO, ENCHIMENTO COM PEDRA DE MÃO TIPO RACHÃO, COM SOLO REFORÇADO, PARA MUROS COM ALTURA MAIOR QUE 20 M E MENOR OU IGUAL A 28 M   FORNECIMENTO E EXECUÇÃO. AF_12/2015</t>
  </si>
  <si>
    <t>TELA DE ARAME GALV REVESTIDO EM PVC, QUADRANGULAR / LOSANGULAR,  FIO 2,77 MM (12 BWG), BITOLA FINAL = *3,8* MM, MALHA  7,5 X 7,5 CM, H = 2 M</t>
  </si>
  <si>
    <t>TELA DE ARAME GALV REVESTIDO EM PVC, QUADRANGULAR/LOSANGULAR, FIO 2,77 MM (12 BWG), MALHA 3 X 3 CM, H = 2 M</t>
  </si>
  <si>
    <t>MURO DE GABIÃO, ENCHIMENTO COM RESÍDUO DE CONSTRUÇÃO E DEMOLIÇÃO, DE GRAVIDADE, COM GAIOLA TRAPEZOIDAL DE COMPRIMENTO IGUAL A 2 M, PARA MUROS COM ALTURA MENOR OU IGUAL A 2 M   FORNECIMENTO E EXECUÇÃO. AF_12/2015</t>
  </si>
  <si>
    <t>TELA DE ARAME GALV, HEXAGONAL,  FIO 0,56 MM (24  BWG), MALHA  1/2", H = 1 M</t>
  </si>
  <si>
    <t>TELA DE ARAME ONDULADA, FIO *2,77* MM (12 BWG), MALHA 5 X 5 CM, H = 2 M</t>
  </si>
  <si>
    <t>TELA DE FIBRA DE VIDRO, ACABAMENTO ANTI-ALCALINO, MALHA 10 X 10 MM</t>
  </si>
  <si>
    <t>MURO DE GABIÃO, ENCHIMENTO COM RESÍDUO DE CONSTRUÇÃO E DEMOLIÇÃO, DE GRAVIDADE, COM GAIOLA TRAPEZOIDAL DE COMPRIMENTO IGUAL A 2 M, PARA MUROS COM ALTURA MAIOR QUE 2 M E MENOR OU IGUAL A 4 M    FORNECIMENTO E EXECUÇÃO. AF_12/2015</t>
  </si>
  <si>
    <t>TELA EM MALHA HEXAGONAL DE DUPLA TORCAO 8 X 10 CM (ZN/AL REVESTIDO COM POLIMERO), FIO 2,7 MM, COM GEOMANTA OU BIOMANTA, DIMENSOES 4,0 X 2,0 X 0,6 M, COM INCLINACAO DE 70 GRAUS, PARA SOLO REFORCADO</t>
  </si>
  <si>
    <t>TELA EM METAL PARA ESTUQUE (DEPLOYE)</t>
  </si>
  <si>
    <t>PROTEÇÃO SUPERFICIAL DE CANAL EM GABIÃO TIPO COLCHÃO, ALTURA DE 17 CENTÍMETROS, ENCHIMENTO COM PEDRA DE MÃO TIPO RACHÃO - FORNECIMENTO E EXECUÇÃO. AF_12/2015</t>
  </si>
  <si>
    <t>TELA FACHADEIRA EM POLIETILENO, ROLO DE 3 X 100 M (L X C), COR BRANCA, SEM LOGOMARCA - PARA PROTECAO DE OBRAS</t>
  </si>
  <si>
    <t>TELA PLASTICA LARANJA, TIPO TAPUME PARA SINALIZACAO, MALHA RETANGULAR, ROLO 1.20 X 50 M (L X C)</t>
  </si>
  <si>
    <t>PROTEÇÃO SUPERFICIAL DE CANAL EM GABIÃO TIPO COLCHÃO, ALTURA DE 23 CENTÍMETROS, ENCHIMENTO COM PEDRA DE MÃO TIPO RACHÃO - FORNECIMENTO E EXECUÇÃO. AF_12/2015</t>
  </si>
  <si>
    <t>TELA PLASTICA TECIDA LISTRADA BRANCA E LARANJA, TIPO GUARDA CORPO, EM POLIETILENO MONOFILADO, ROLO 1,20 X 50 M (L X C)</t>
  </si>
  <si>
    <t>TELA SOLDADA ARAME GALVANIZADO 12 BWG (2,77MM), MALHA 15 X 5 CM</t>
  </si>
  <si>
    <t>PROTEÇÃO SUPERFICIAL DE CANAL EM GABIÃO TIPO COLCHÃO, ALTURA DE 30 CENTÍMETROS, ENCHIMENTO COM PEDRA DE MÃO TIPO RACHÃO - FORNECIMENTO E EXECUÇÃO. AF_12/2015</t>
  </si>
  <si>
    <t>TELHA ALUMINIO ONDULADA, ALTURA = *18* MM, E = 0,5 MM</t>
  </si>
  <si>
    <t>TELHA ALUMINIO ONDULADA, ALTURA = *18* MM, E = 0,6 MM</t>
  </si>
  <si>
    <t>TELHA ALUMINIO ONDULADA, ALTURA = *18* MM, E = 0,7 MM</t>
  </si>
  <si>
    <t>PROTEÇÃO SUPERFICIAL DE CANAL EM GABIÃO TIPO SACO, DIÂMETRO DE 65 CENTÍMETROS, ENCHIMENTO MANUAL COM PEDRA DE MÃO TIPO RACHÃO - FORNECIMENTO E EXECUÇÃO. AF_12/2015</t>
  </si>
  <si>
    <t>TELHA CERAMICA TIPO AMERICANA, COMPRIMENTO DE *45* CM, RENDIMENTO DE *12* TELHAS/M2</t>
  </si>
  <si>
    <t>MUROS DE ARRIMO</t>
  </si>
  <si>
    <t>0032</t>
  </si>
  <si>
    <t>TELHA DE ACO ZINCADO ONDULADA, A = *17* MM, E = 0,5 MM, SEM PINTURA</t>
  </si>
  <si>
    <t>EXECUÇÃO DE REVESTIMENTO DE CONCRETO PROJETADO COM ESPESSURA DE 7 CM, ARMADO COM TELA, INCLINAÇÃO MENOR QUE 90°, APLICAÇÃO CONTÍNUA, UTILIZANDO EQUIPAMENTO DE PROJEÇÃO COM 6 M³/H DE CAPACIDADE. AF_01/2016</t>
  </si>
  <si>
    <t>TELHA DE ACO ZINCADO TRAPEZOIDAL AUTOPORTANTE, A = 120 MM, E = 0,95 MM, COM PINTURA ELETROSTATICA BRANCA EM 1 FACE</t>
  </si>
  <si>
    <t>EXECUÇÃO DE REVESTIMENTO DE CONCRETO PROJETADO COM ESPESSURA DE 10 CM, ARMADO COM TELA, INCLINAÇÃO MENOR QUE 90°, APLICAÇÃO CONTÍNUA, UTILIZANDO EQUIPAMENTO DE PROJEÇÃO COM 6 M³/H DE CAPACIDADE. AF_01/2016</t>
  </si>
  <si>
    <t>TELHA DE ACO ZINCADO TRAPEZOIDAL AUTOPORTANTE, A = 120 MM, E = 0,95 MM, SEM PINTURA</t>
  </si>
  <si>
    <t>EXECUÇÃO DE REVESTIMENTO DE CONCRETO PROJETADO COM ESPESSURA DE 7 CM, ARMADO COM TELA, INCLINAÇÃO DE 90°, APLICAÇÃO CONTÍNUA, UTILIZANDO EQUIPAMENTO DE PROJEÇÃO COM 6 M³/H DE CAPACIDADE. AF_01/2016</t>
  </si>
  <si>
    <t>TELHA DE ACO ZINCADO TRAPEZOIDAL AUTOPORTANTE, A = 259 MM, E = 0,95 MM, COM PINTURA ELETROSTATICA BRANCA EM 1 FACE</t>
  </si>
  <si>
    <t>TELHA DE ACO ZINCADO TRAPEZOIDAL AUTOPORTANTE, A = 259 MM, E = 0,95 MM, SEM PINTURA</t>
  </si>
  <si>
    <t>EXECUÇÃO DE REVESTIMENTO DE CONCRETO PROJETADO COM ESPESSURA DE 10 CM, ARMADO COM TELA, INCLINAÇÃO DE 90°, APLICAÇÃO CONTÍNUA, UTILIZANDO EQUIPAMENTO DE PROJEÇÃO COM 6 M³/H DE CAPACIDADE. AF_01/2016</t>
  </si>
  <si>
    <t>TELHA DE ACO ZINCADO TRAPEZOIDAL, A = *40* MM, E = 0,5 MM, SEM PINTURA</t>
  </si>
  <si>
    <t>TELHA DE ALUMINIO TRAPEZOIDAL, ALTURA = 38 MM, E = 0,5 MM (LARGURA = 1056 MM E COMPRIMENTO = 5000 MM)</t>
  </si>
  <si>
    <t>EXECUÇÃO DE REVESTIMENTO DE CONCRETO PROJETADO COM ESPESSURA DE 7 CM, ARMADO COM TELA, INCLINAÇÃO MENOR QUE 90°, APLICAÇÃO CONTÍNUA, UTILIZANDO EQUIPAMENTO DE PROJEÇÃO COM 3 M³/H DE CAPACIDADE. AF_01/2016</t>
  </si>
  <si>
    <t>TELHA DE ALUMINIO TRAPEZOIDAL, ALTURA = 38 MM, E = 0,7 MM (LARGURA = 1056 MM E COMPRIMENTO = 5000 MM)</t>
  </si>
  <si>
    <t>TELHA DE BARRO / CERAMICA, NAO ESMALTADA, TIPO COLONIAL, CANAL, PLAN, PAULISTA, COMPRIMENTO DE *44 A 50* CM, RENDIMENTO DE COBERTURA DE *26* TELHAS/M2</t>
  </si>
  <si>
    <t>EXECUÇÃO DE REVESTIMENTO DE CONCRETO PROJETADO COM ESPESSURA DE 10 CM, ARMADO COM TELA, INCLINAÇÃO MENOR QUE 90°, APLICAÇÃO CONTÍNUA, UTILIZANDO EQUIPAMENTO DE PROJEÇÃO COM 3 M³/H DE CAPACIDADE. AF_01/2016</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</si>
  <si>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</si>
  <si>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</si>
  <si>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</si>
  <si>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EXECUÇÃO DE REVESTIMENTO DE CONCRETO PROJETADO COM ESPESSURA DE 7 CM, ARMADO COM TELA, INCLINAÇÃO DE 90°, APLICAÇÃO CONTÍNUA, UTILIZANDO EQUIPAMENTO DE PROJEÇÃO COM 3 M³/H DE CAPACIDADE. AF_01/2016</t>
  </si>
  <si>
    <t>TELHA DE FIBROCIMENTO E = 6 MM, DE 3,00 X 1,06 M (SEM AMIANTO)</t>
  </si>
  <si>
    <t>EXECUÇÃO DE REVESTIMENTO DE CONCRETO PROJETADO COM ESPESSURA DE 10 CM, ARMADO COM TELA, INCLINAÇÃO DE 90°, APLICAÇÃO CONTÍNUA, UTILIZANDO EQUIPAMENTO DE PROJEÇÃO COM 3 M³/H DE CAPACIDADE. AF_01/2016</t>
  </si>
  <si>
    <t>TELHA DE FIBROCIMENTO E = 6 MM, DE 4,10 X 1,06 M (SEM AMIANTO)</t>
  </si>
  <si>
    <t>EXECUÇÃO DE REVESTIMENTO DE CONCRETO PROJETADO COM ESPESSURA DE 7 CM, ARMADO COM FIBRAS DE AÇO, INCLINAÇÃO MENOR QUE 90°, APLICAÇÃO CONTÍNUA, UTILIZANDO EQUIPAMENTO DE PROJEÇÃO COM 6 M³/H DE CAPACIDADE. AF_01/2016</t>
  </si>
  <si>
    <t>TELHA DE FIBROCIMENTO E = 6 MM, DE 4,60 X 1,06 M (SEM AMIANTO)</t>
  </si>
  <si>
    <t>TELHA DE FIBROCIMENTO E = 8 MM, DE 3,00 X 1,06 M (SEM AMIANTO)</t>
  </si>
  <si>
    <t>EXECUÇÃO DE REVESTIMENTO DE CONCRETO PROJETADO COM ESPESSURA DE 10 CM, ARMADO COM FIBRAS DE AÇO, INCLINAÇÃO MENOR QUE 90°, APLICAÇÃO CONTÍNUA, UTILIZANDO EQUIPAMENTO DE PROJEÇÃO COM 6 M³/H DE CAPACIDADE. AF_01/2016</t>
  </si>
  <si>
    <t>TELHA DE FIBROCIMENTO E = 8 MM, DE 4,10 X 1,06 M (SEM AMIANTO)</t>
  </si>
  <si>
    <t>TELHA DE FIBROCIMENTO E = 8 MM, DE 4,60 X 1,06 M (SEM AMIANTO)</t>
  </si>
  <si>
    <t>EXECUÇÃO DE REVESTIMENTO DE CONCRETO PROJETADO COM ESPESSURA DE 7 CM, ARMADO COM FIBRAS DE AÇO, INCLINAÇÃO DE 90°, APLICAÇÃO CONTÍNUA, UTILIZANDO EQUIPAMENTO DE PROJEÇÃO COM 6 M³/H DE CAPACIDADE. AF_01/2016</t>
  </si>
  <si>
    <t>TELHA DE FIBROCIMENTO E= 8 MM, DE *3,70 X 1,06* M (SEM AMIANTO)</t>
  </si>
  <si>
    <t>TELHA DE FIBROCIMENTO ONDULADA E = 4 MM, DE 1,22 X 0,50 M (SEM AMIANTO)</t>
  </si>
  <si>
    <t>EXECUÇÃO DE REVESTIMENTO DE CONCRETO PROJETADO COM ESPESSURA DE 10 CM, ARMADO COM FIBRAS DE AÇO, INCLINAÇÃO DE 90°, APLICAÇÃO CONTÍNUA, UTILIZANDO EQUIPAMENTO DE PROJEÇÃO COM 6 M³/H DE CAPACIDADE. AF_01/2016</t>
  </si>
  <si>
    <t>TELHA DE FIBROCIMENTO ONDULADA E = 4 MM, DE 2,13 X 0,50 M (SEM AMIANTO)</t>
  </si>
  <si>
    <t>TELHA DE FIBROCIMENTO ONDULADA E = 4 MM, DE 2,44 X 0,50 M (SEM AMIANTO)</t>
  </si>
  <si>
    <t>EXECUÇÃO DE REVESTIMENTO DE CONCRETO PROJETADO COM ESPESSURA DE 7 CM, ARMADO COM FIBRAS DE AÇO, INCLINAÇÃO MENOR QUE 90°, APLICAÇÃO CONTÍNUA, UTILIZANDO EQUIPAMENTO DE PROJEÇÃO COM 3 M³/H DE CAPACIDADE. AF_01/2016</t>
  </si>
  <si>
    <t>TELHA DE FIBROCIMENTO ONDULADA E = 6 MM, DE 1,53 X 1,10 M (SEM AMIANTO)</t>
  </si>
  <si>
    <t>EXECUÇÃO DE REVESTIMENTO DE CONCRETO PROJETADO COM ESPESSURA DE 10 CM, ARMADO COM FIBRAS DE AÇO, INCLINAÇÃO MENOR QUE 90°, APLICAÇÃO CONTÍNUA, UTILIZANDO EQUIPAMENTO DE PROJEÇÃO COM 3 M³/H DE CAPACIDADE. AF_01/2016</t>
  </si>
  <si>
    <t>TELHA DE FIBROCIMENTO ONDULADA E = 6 MM, DE 1,83 X 1,10 M (SEM AMIANTO)</t>
  </si>
  <si>
    <t>EXECUÇÃO DE REVESTIMENTO DE CONCRETO PROJETADO COM ESPESSURA DE 7 CM, ARMADO COM FIBRAS DE AÇO, INCLINAÇÃO DE 90°, APLICAÇÃO CONTÍNUA, UTILIZANDO EQUIPAMENTO DE PROJEÇÃO COM 3 M³/H DE CAPACIDADE. AF_01/2016</t>
  </si>
  <si>
    <t>TELHA DE FIBROCIMENTO ONDULADA E = 6 MM, DE 2,44 X 1,10 M (SEM AMIANTO)</t>
  </si>
  <si>
    <t>EXECUÇÃO DE REVESTIMENTO DE CONCRETO PROJETADO COM ESPESSURA DE 10 CM, ARMADO COM FIBRAS DE AÇO, INCLINAÇÃO DE 90°, APLICAÇÃO CONTÍNUA, UTILIZANDO EQUIPAMENTO DE PROJEÇÃO COM 3 M³/H DE CAPACIDADE. AF_01/2016</t>
  </si>
  <si>
    <t>TELHA DE FIBROCIMENTO ONDULADA E = 6 MM, DE 3,66 X 1,10 M (SEM AMIANTO)</t>
  </si>
  <si>
    <t>EXECUÇÃO DE REVESTIMENTO DE CONCRETO PROJETADO COM ESPESSURA DE 7 CM, ARMADO COM TELA, INCLINAÇÃO MENOR QUE 90°, APLICAÇÃO DESCONTÍNUA, UTILIZANDO EQUIPAMENTO DE PROJEÇÃO COM 6 M³/H DE CAPACIDADE. AF_01/2016</t>
  </si>
  <si>
    <t>TELHA DE FIBROCIMENTO ONDULADA E = 8 MM, DE 1,53 X 1,10 M (SEM AMIANTO)</t>
  </si>
  <si>
    <t>EXECUÇÃO DE REVESTIMENTO DE CONCRETO PROJETADO COM ESPESSURA DE 10 CM, ARMADO COM TELA, INCLINAÇÃO MENOR QUE 90°, APLICAÇÃO DESCONTÍNUA, UTILIZANDO EQUIPAMENTO DE PROJEÇÃO COM 6 M³/H DE CAPACIDADE. AF_01/2016</t>
  </si>
  <si>
    <t>TELHA DE FIBROCIMENTO ONDULADA E = 8 MM, DE 1,83 X 1,10 M (SEM AMIANTO)</t>
  </si>
  <si>
    <t>TELHA DE FIBROCIMENTO ONDULADA E = 8 MM, DE 2,44 X 1,10 M (SEM AMIANTO)</t>
  </si>
  <si>
    <t>EXECUÇÃO DE REVESTIMENTO DE CONCRETO PROJETADO COM ESPESSURA DE 7 CM, ARMADO COM TELA, INCLINAÇÃO DE 90°, APLICAÇÃO DESCONTÍNUA, UTILIZANDO EQUIPAMENTO DE PROJEÇÃO COM 6 M³/H DE CAPACIDADE. AF_01/2016</t>
  </si>
  <si>
    <t>TELHA DE FIBROCIMENTO ONDULADA E = 8 MM, DE 3,66 X 1,10 M (SEM AMIANTO)</t>
  </si>
  <si>
    <t>EXECUÇÃO DE REVESTIMENTO DE CONCRETO PROJETADO COM ESPESSURA DE 10 CM, ARMADO COM TELA, INCLINAÇÃO DE 90°, APLICAÇÃO DESCONTÍNUA, UTILIZANDO EQUIPAMENTO DE PROJEÇÃO COM 6 M³/H DE CAPACIDADE. AF_01/2016</t>
  </si>
  <si>
    <t>TELHA DE VIDRO TIPO FRANCESA, *39 X 23* CM</t>
  </si>
  <si>
    <t>EXECUÇÃO DE REVESTIMENTO DE CONCRETO PROJETADO COM ESPESSURA DE 7 CM, ARMADO COM TELA, INCLINAÇÃO MENOR QUE 90°, APLICAÇÃO DESCONTÍNUA, UTILIZANDO EQUIPAMENTO DE PROJEÇÃO COM 3 M³/H DE CAPACIDADE. AF_01/2016</t>
  </si>
  <si>
    <t>TELHA ESTRUTURAL DE FIBROCIMENTO 1 ABA, DE 0,52 X 2,00 M (SEM AMIANTO)</t>
  </si>
  <si>
    <t>TELHA ESTRUTURAL DE FIBROCIMENTO 1 ABA, DE 0,52 X 2,50 M (SEM AMIANTO)</t>
  </si>
  <si>
    <t>EXECUÇÃO DE REVESTIMENTO DE CONCRETO PROJETADO COM ESPESSURA DE 10 CM, ARMADO COM TELA, INCLINAÇÃO MENOR QUE 90°, APLICAÇÃO DESCONTÍNUA, UTILIZANDO EQUIPAMENTO DE PROJEÇÃO COM 3 M³/H DE CAPACIDADE. AF_01/2016</t>
  </si>
  <si>
    <t>TELHA ESTRUTURAL DE FIBROCIMENTO 1 ABA, DE 0,52 X 3,60 M (SEM AMIANTO)</t>
  </si>
  <si>
    <t>EXECUÇÃO DE REVESTIMENTO DE CONCRETO PROJETADO COM ESPESSURA DE 7 CM, ARMADO COM TELA, INCLINAÇÃO DE 90°, APLICAÇÃO DESCONTÍNUA, UTILIZANDO EQUIPAMENTO DE PROJEÇÃO COM 3 M³/H DE CAPACIDADE. AF_01/2016</t>
  </si>
  <si>
    <t>TELHA ESTRUTURAL DE FIBROCIMENTO 1 ABA, DE 0,52 X 4,00 M (SEM AMIANTO)</t>
  </si>
  <si>
    <t>TELHA ESTRUTURAL DE FIBROCIMENTO 1 ABA, DE 0,52 X 4,50 M (SEM AMIANTO)</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</si>
  <si>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</si>
  <si>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</si>
  <si>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TELHA ESTRUTURAL DE FIBROCIMENTO 1 ABA, DE 0,52 X 5,00 M (SEM AMIANTO)</t>
  </si>
  <si>
    <t>TELHA ESTRUTURAL DE FIBROCIMENTO 1 ABA, DE 0,52 X 5,50 M (SEM AMIANTO)</t>
  </si>
  <si>
    <t>EXECUÇÃO DE REVESTIMENTO DE CONCRETO PROJETADO COM ESPESSURA DE 10 CM, ARMADO COM FIBRAS DE AÇO, INCLINAÇÃO MENOR QUE 90°, APLICAÇÃO DESCONTÍNUA, UTILIZANDO EQUIPAMENTO DE PROJEÇÃO COM 6 M³/H DE CAPACIDADE. AF_01/2016</t>
  </si>
  <si>
    <t>TELHA ESTRUTURAL DE FIBROCIMENTO 1 ABA, DE 0,52 X 6,00 M (SEM AMIANTO)</t>
  </si>
  <si>
    <t>EXECUÇÃO DE REVESTIMENTO DE CONCRETO PROJETADO COM ESPESSURA DE 7 CM, ARMADO COM FIBRAS DE AÇO, INCLINAÇÃO DE 90°, APLICAÇÃO DESCONTÍNUA, UTILIZANDO EQUIPAMENTO DE PROJEÇÃO COM 6 M³/H DE CAPACIDADE. AF_01/2016</t>
  </si>
  <si>
    <t>TELHA ESTRUTURAL DE FIBROCIMENTO 1 ABA, DE 0,52 X 6,50 M (SEM AMIANTO)</t>
  </si>
  <si>
    <t>EXECUÇÃO DE REVESTIMENTO DE CONCRETO PROJETADO COM ESPESSURA DE 10 CM, ARMADO COM FIBRAS DE AÇO, INCLINAÇÃO DE 90°, APLICAÇÃO DESCONTÍNUA, UTILIZANDO EQUIPAMENTO DE PROJEÇÃO COM 6 M³/H DE CAPACIDADE. AF_01/2016</t>
  </si>
  <si>
    <t>TELHA ESTRUTURAL DE FIBROCIMENTO 1 ABA, DE 0,52 X 7,20 M (SEM AMIANTO)</t>
  </si>
  <si>
    <t>TELHA ESTRUTURAL DE FIBROCIMENTO 2 ABAS, DE 1,00 X 3,00 M (SEM AMIANTO)</t>
  </si>
  <si>
    <t>EXECUÇÃO DE REVESTIMENTO DE CONCRETO PROJETADO COM ESPESSURA DE 7 CM, ARMADO COM FIBRAS DE AÇO, INCLINAÇÃO MENOR QUE 90°, APLICAÇÃO DESCONTÍNUA, UTILIZANDO EQUIPAMENTO DE PROJEÇÃO COM 3 M³/H DE CAPACIDADE. AF_01/2016</t>
  </si>
  <si>
    <t>TELHA ESTRUTURAL DE FIBROCIMENTO 2 ABAS, DE 1,00 X 4,60 M (SEM AMIANTO)</t>
  </si>
  <si>
    <t>TELHA ESTRUTURAL DE FIBROCIMENTO 2 ABAS, DE 1,00 X 6,00 M (SEM AMIANTO)</t>
  </si>
  <si>
    <t>EXECUÇÃO DE REVESTIMENTO DE CONCRETO PROJETADO COM ESPESSURA DE 10 CM, ARMADO COM FIBRAS DE AÇO, INCLINAÇÃO MENOR QUE 90°, APLICAÇÃO DESCONTÍNUA, UTILIZANDO EQUIPAMENTO DE PROJEÇÃO COM 3 M³/H DE CAPACIDADE. AF_01/2016</t>
  </si>
  <si>
    <t>TELHA ESTRUTURAL DE FIBROCIMENTO 2 ABAS, DE 1,00 X 7,40 M (SEM AMIANTO)</t>
  </si>
  <si>
    <t>TELHA ESTRUTURAL DE FIBROCIMENTO 2 ABAS, DE 1,00 X 8,20 M (SEM AMIANTO)</t>
  </si>
  <si>
    <t>EXECUÇÃO DE REVESTIMENTO DE CONCRETO PROJETADO COM ESPESSURA DE 7 CM, ARMADO COM FIBRAS DE AÇO, INCLINAÇÃO DE 90°, APLICAÇÃO DESCONTÍNUA, UTILIZANDO EQUIPAMENTO DE PROJEÇÃO COM 3 M³/H DE CAPACIDADE. AF_01/2016</t>
  </si>
  <si>
    <t>TELHA ESTRUTURAL DE FIBROCIMENTO 2 ABAS, DE 1,00 X 9,20 M (SEM AMIANTO)</t>
  </si>
  <si>
    <t>EXECUÇÃO DE REVESTIMENTO DE CONCRETO PROJETADO COM ESPESSURA DE 10 CM, ARMADO COM FIBRAS DE AÇO, INCLINAÇÃO DE 90°, APLICAÇÃO DESCONTÍNUA, UTILIZANDO EQUIPAMENTO DE PROJEÇÃO COM 3 M³/H DE CAPACIDADE. AF_01/2016</t>
  </si>
  <si>
    <t>TELHA GALVALUME COM ISOLAMENTO TERMOACUSTICO EM ESPUMA RIGIDA DE POLIURETANO (PU) INJETADO, ESPESSURA DE 30 MM, DENSIDADE DE 35 KG/M3, COM DUAS FACES TRAPEZOIDAIS, ACABAMENTO NATURAL (NAO INCLUI ACESSORIOS DE FIXACAO) (COLETADO CAIXA)</t>
  </si>
  <si>
    <t>EXECUÇÃO DE GRAMPO PARA SOLO GRAMPEADO COM COMPRIMENTO MENOR OU IGUAL A 4 M, DIÂMETRO DE 10 CM, PERFURAÇÃO COM EQUIPAMENTO MANUAL E ARMADURA COM DIÂMETRO DE 16 MM. AF_05/2016</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</si>
  <si>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</si>
  <si>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</si>
  <si>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EXECUÇÃO DE GRAMPO PARA SOLO GRAMPEADO COM COMPRIMENTO MAIOR QUE 4 M E MENOR OU IGUAL A 6 M, DIÂMETRO DE 10 CM, PERFURAÇÃO COM EQUIPAMENTO MANUAL E ARMADURA COM DIÂMETRO DE 16 MM. AF_05/2016</t>
  </si>
  <si>
    <t>TELHA ISOLANTE COM NUCLEO EM POLIESTIRENO (EPS), E = 50 MM, REVESTIDA EM TELHA TRAPEZOIDAL DE ACO ZINCADO *0,5* MM COM PRE-PINTURA NAS DUAS FACES (NAO INCLUI ACESSORIOS DE FIXACAO)</t>
  </si>
  <si>
    <t>EXECUÇÃO DE GRAMPO PARA SOLO GRAMPEADO COM COMPRIMENTO MAIOR QUE 6 M E MENOR OU IGUAL A 8 M, DIÂMETRO DE 10 CM, PERFURAÇÃO COM EQUIPAMENTO MANUAL E ARMADURA COM DIÂMETRO DE 16 MM. AF_05/2016</t>
  </si>
  <si>
    <t>TELHA VIDRO TIPO CANAL OU COLONIAL, C = 46 A 50 CM</t>
  </si>
  <si>
    <t>TELHADOR</t>
  </si>
  <si>
    <t>EXECUÇÃO DE GRAMPO PARA SOLO GRAMPEADO COM COMPRIMENTO MAIOR QUE 8 M E MENOR OU IGUAL A 10 M, DIÂMETRO DE 10 CM, PERFURAÇÃO COM EQUIPAMENTO MANUAL E ARMADURA COM DIÂMETRO DE 16 MM. AF_05/2016</t>
  </si>
  <si>
    <t>TELHADOR ( MENSALISTA )</t>
  </si>
  <si>
    <t>TERMINAL A COMPRESSAO EM COBRE ESTANHADO PARA CABO 10 MM2, 1 FURO E 1 COMPRESSAO, PARA PARAFUSO DE FIXACAO M6</t>
  </si>
  <si>
    <t>EXECUÇÃO DE GRAMPO PARA SOLO GRAMPEADO COM COMPRIMENTO MAIOR QUE 10 M, DIÂMETRO DE 10 CM, PERFURAÇÃO COM EQUIPAMENTO MANUAL E ARMADURA COM DIÂMETRO DE 16 MM. AF_05/2016</t>
  </si>
  <si>
    <t>TERMINAL A COMPRESSAO EM COBRE ESTANHADO PARA CABO 120 MM2, 1 FURO E 1 COMPRESSAO, PARA PARAFUSO DE FIXACAO M12</t>
  </si>
  <si>
    <t>EXECUÇÃO DE GRAMPO PARA SOLO GRAMPEADO COM COMPRIMENTO MENOR OU IGUAL A 4 M, DIÂMETRO DE 10 CM, PERFURAÇÃO COM EQUIPAMENTO MANUAL E ARMADURA COM DIÂMETRO DE 20 MM. AF_05/2016</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</si>
  <si>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</si>
  <si>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</si>
  <si>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</si>
  <si>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EXECUÇÃO DE GRAMPO PARA SOLO GRAMPEADO COM COMPRIMENTO MAIOR QUE 4 M E MENOR OU IGUAL A 6 M, DIÂMETRO DE 10 CM, PERFURAÇÃO COM EQUIPAMENTO MANUAL E ARMADURA COM DIÂMETRO DE 20 MM. AF_05/2016</t>
  </si>
  <si>
    <t>TERMINAL A COMPRESSAO EM COBRE ESTANHADO PARA CABO 35 MM2, 1 FURO E 1 COMPRESSAO, PARA PARAFUSO DE FIXACAO M8</t>
  </si>
  <si>
    <t>EXECUÇÃO DE GRAMPO PARA SOLO GRAMPEADO COM COMPRIMENTO MAIOR QUE 6 M E MENOR OU IGUAL A 8 M, DIÂMETRO DE 10 CM, PERFURAÇÃO COM EQUIPAMENTO MANUAL E ARMADURA COM DIÂMETRO DE 20 MM. AF_05/2016</t>
  </si>
  <si>
    <t>TERMINAL A COMPRESSAO EM COBRE ESTANHADO PARA CABO 4 MM2, 1 FURO E 1 COMPRESSAO, PARA PARAFUSO DE FIXACAO M5</t>
  </si>
  <si>
    <t>TERMINAL A COMPRESSAO EM COBRE ESTANHADO PARA CABO 50 MM2, 1 FURO E 1 COMPRESSAO, PARA PARAFUSO DE FIXACAO M8</t>
  </si>
  <si>
    <t>EXECUÇÃO DE GRAMPO PARA SOLO GRAMPEADO COM COMPRIMENTO MAIOR QUE 8 M E MENOR OU IGUAL A 10 M, DIÂMETRO DE 10 CM, PERFURAÇÃO COM EQUIPAMENTO MANUAL E ARMADURA COM DIÂMETRO DE 20 MM. AF_05/2016</t>
  </si>
  <si>
    <t>TERMINAL A COMPRESSAO EM COBRE ESTANHADO PARA CABO 6 MM2, 1 FURO E 1 COMPRESSAO, PARA PARAFUSO DE FIXACAO M6</t>
  </si>
  <si>
    <t>EXECUÇÃO DE GRAMPO PARA SOLO GRAMPEADO COM COMPRIMENTO MAIOR QUE 10 M, DIÂMETRO DE 10 CM, PERFURAÇÃO COM EQUIPAMENTO MANUAL E ARMADURA COM DIÂMETRO DE 20 MM. AF_05/2016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</si>
  <si>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</si>
  <si>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</si>
  <si>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</si>
  <si>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EXECUÇÃO DE GRAMPO PARA SOLO GRAMPEADO COM COMPRIMENTO MENOR OU IGUAL A 4 M, DIÂMETRO DE 7 CM, PERFURAÇÃO COM EQUIPAMENTO MANUAL E ARMADURA COM DIÂMETRO DE 16 MM. AF_05/2016</t>
  </si>
  <si>
    <t>TERMINAL DE VENTILACAO, 100 MM, SERIE NORMAL, ESGOTO PREDIAL</t>
  </si>
  <si>
    <t>TERMINAL DE VENTILACAO, 50 MM, SERIE NORMAL, ESGOTO PREDIAL</t>
  </si>
  <si>
    <t>EXECUÇÃO DE GRAMPO PARA SOLO GRAMPEADO COM COMPRIMENTO MAIOR QUE 4 E MENOR OU IGUAL A 6 M, DIÂMETRO DE 7 CM, PERFURAÇÃO COM EQUIPAMENTO MANUAL E ARMADURA COM DIÂMETRO DE 16 MM. AF_05/2016</t>
  </si>
  <si>
    <t>TERMINAL DE VENTILACAO, 75 MM, SERIE NORMAL, ESGOTO PREDIAL</t>
  </si>
  <si>
    <t>TERMINAL METALICO A PRESSAO PARA 1 CABO DE 120 MM2, COM 1 FURO DE FIXACAO</t>
  </si>
  <si>
    <t>EXECUÇÃO DE GRAMPO PARA SOLO GRAMPEADO COM COMPRIMENTO MAIOR QUE 6 M E MENOR OU IGUAL A 8 M, DIÂMETRO DE 7 CM, PERFURAÇÃO COM EQUIPAMENTO MANUAL E ARMADURA COM DIÂMETRO DE 16 MM. AF_05/2016</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</si>
  <si>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</si>
  <si>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</si>
  <si>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</si>
  <si>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</si>
  <si>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EXECUÇÃO DE GRAMPO PARA SOLO GRAMPEADO COM COMPRIMENTO MAIOR QUE 8 M E MENOR OU IGUAL A 10 M, DIÂMETRO DE 7 CM, PERFURAÇÃO COM EQUIPAMENTO MANUAL E ARMADURA COM DIÂMETRO DE 16 MM. AF_05/2016</t>
  </si>
  <si>
    <t>TERMINAL METALICO A PRESSAO PARA 1 CABO DE 185 MM2, COM 1 FURO DE FIXACAO</t>
  </si>
  <si>
    <t>EXECUÇÃO DE GRAMPO PARA SOLO GRAMPEADO COM COMPRIMENTO MAIOR QUE 10 M, DIÂMETRO DE 7 CM, PERFURAÇÃO COM EQUIPAMENTO MANUAL E ARMADURA COM DIÂMETRO DE 16 MM. AF_05/2016</t>
  </si>
  <si>
    <t>TERMINAL METALICO A PRESSAO PARA 1 CABO DE 25 A 35 MM2, COM 2 FUROS PARA FIXACAO</t>
  </si>
  <si>
    <t>TERMINAL METALICO A PRESSAO PARA 1 CABO DE 25 MM2, COM 1 FURO DE FIXACAO</t>
  </si>
  <si>
    <t>TERMINAL METALICO A PRESSAO PARA 1 CABO DE 300 MM2, COM 1 FURO DE FIXACAO</t>
  </si>
  <si>
    <t>EXECUÇÃO DE GRAMPO PARA SOLO GRAMPEADO COM COMPRIMENTO MENOR OU IGUAL A 4 M, DIÂMETRO DE 7 CM, PERFURAÇÃO COM EQUIPAMENTO MANUAL E ARMADURA COM DIÂMETRO DE 20 MM. AF_05/2016</t>
  </si>
  <si>
    <t>TERMINAL METALICO A PRESSAO PARA 1 CABO DE 35 MM2, COM 1 FURO DE FIXACAO</t>
  </si>
  <si>
    <t>TERMINAL METALICO A PRESSAO PARA 1 CABO DE 50 A 70 MM2, COM 2 FUROS PARA FIXACAO</t>
  </si>
  <si>
    <t>EXECUÇÃO DE GRAMPO PARA SOLO GRAMPEADO COM COMPRIMENTO MAIOR QUE 4 E MENOR OU IGUAL A 6 M, DIÂMETRO DE 7 CM, PERFURAÇÃO COM EQUIPAMENTO MANUAL E ARMADURA COM DIÂMETRO DE 20 MM. AF_05/2016</t>
  </si>
  <si>
    <t>TERMINAL METALICO A PRESSAO PARA 1 CABO DE 50 MM2, COM 1 FURO DE FIXACAO</t>
  </si>
  <si>
    <t>TERMINAL METALICO A PRESSAO PARA 1 CABO DE 6 A 10 MM2, COM 1 FURO DE FIXACAO</t>
  </si>
  <si>
    <t>TERMINAL METALICO A PRESSAO PARA 1 CABO DE 70 MM2, COM 1 FURO DE FIXACAO</t>
  </si>
  <si>
    <t>EXECUÇÃO DE GRAMPO PARA SOLO GRAMPEADO COM COMPRIMENTO MAIOR QUE 6 M E MENOR OU IGUAL A 8 M, DIÂMETRO DE 7 CM, PERFURAÇÃO COM EQUIPAMENTO MANUAL E ARMADURA COM DIÂMETRO DE 20 MM. AF_05/2016</t>
  </si>
  <si>
    <t>TERMINAL METALICO A PRESSAO PARA 1 CABO DE 95 A 120 MM2, COM 2 FUROS PARA FIXACAO</t>
  </si>
  <si>
    <t>TERMINAL METALICO A PRESSAO PARA 1 CABO DE 95 MM2, COM 1 FURO DE FIXACAO</t>
  </si>
  <si>
    <t>TERMINAL METALICO A PRESSAO 1 CABO, PARA CABOS DE 4 A 10 MM2, COM 2 FUROS PARA FIXACAO</t>
  </si>
  <si>
    <t>EXECUÇÃO DE GRAMPO PARA SOLO GRAMPEADO COM COMPRIMENTO MAIOR QUE 8 MENOR OU IGUAL A 10 M, DIÂMETRO DE 7 CM, PERFURAÇÃO COM EQUIPAMENTO MANUAL E ARMADURA COM DIÂMETRO DE 20 MM. AF_05/2016</t>
  </si>
  <si>
    <t>TERMOFUSORA PARA TUBOS E CONEXOES EM PPR COM DIAMETROS DE 20 A 63 MM, POTENCIA DE 800 W, TENSAO 220 V</t>
  </si>
  <si>
    <t>TERMOFUSORA PARA TUBOS E CONEXOES EM PPR COM DIAMETROS DE 75 A 110 MM, POTENCIA DE *1100* W, TENSAO 220 V</t>
  </si>
  <si>
    <t>EXECUÇÃO DE GRAMPO PARA SOLO GRAMPEADO COM COMPRIMENTO MAIOR QUE 10 M, DIÂMETRO DE 7 CM, PERFURAÇÃO COM EQUIPAMENTO MANUAL E ARMADURA COM DIÂMETRO DE 20 MM. AF_05/2016</t>
  </si>
  <si>
    <t>TERRA VEGETAL (ENSACADA)</t>
  </si>
  <si>
    <t>TERRA VEGETAL (GRANEL)</t>
  </si>
  <si>
    <t>TESTEIRA ANTIDERRAPANTE PARA PISO VINILICO *5 X 2,5* CM, E = 2 MM</t>
  </si>
  <si>
    <t>EXECUÇÃO DE PROTEÇÃO DA CABEÇA DO TIRANTE COM USO DE FÔRMAS EM CHAPA COMPENSADA PLASTIFICADA DE MADEIRA E CONCRETO FCK =15 MPA. AF_07/2016</t>
  </si>
  <si>
    <t>TIJOLO CERAMICO LAMINADO 5,5 X 11 X 23 CM</t>
  </si>
  <si>
    <t>CONTENÇÃO EM PERFIL PRANCHADO COM PRANCHÃO DE MADEIRA, PERFIS ESPAÇADOS A 1,5 M PARA 1 SUBSOLO. AF_07/2019</t>
  </si>
  <si>
    <t>TIJOLO CERAMICO MACICO APARENTE *6 X 12 X 24* CM</t>
  </si>
  <si>
    <t>TIJOLO CERAMICO MACICO APARENTE 2 FUROS, *6,5 X 10 X 20* CM</t>
  </si>
  <si>
    <t>TIJOLO CERAMICO REFRATARIO 2,5 X 11,4 X 22,9 CM</t>
  </si>
  <si>
    <t>CONTENÇÃO EM PERFIL PRANCHADO COM PRANCHÃO DE MADEIRA, PERFIS ESPAÇADOS A 1,5 M PARA 2 OU MAIS SUBSOLOS. AF_07/2019</t>
  </si>
  <si>
    <t>TIJOLO CERAMICO REFRATARIO 6,3 X 11,4 X 22,9 CM</t>
  </si>
  <si>
    <t>CONTENÇÃO EM PERFIL PRANCHADO COM PRANCHÃO DE MADEIRA, PERFIS ESPAÇADOS A 2 M PARA 1 SUBSOLO. AF_07/2019</t>
  </si>
  <si>
    <t>TIL PARA LIGACAO PREDIAL, EM PVC, JE, BBB, DN 100 X 100 MM, PARA REDE COLETORA ESGOTO (NBR 10569)</t>
  </si>
  <si>
    <t>TIL TUBO QUEDA, EM PVC, JE, BBB, DN 100 X 100 MM, PARA REDE COLETORA DE ESGOTO (NBR 10569)</t>
  </si>
  <si>
    <t>CONTENÇÃO EM PERFIL PRANCHADO COM PRANCHÃO DE MADEIRA, PERFIS ESPAÇADOS A 2 M PARA 2 OU MAIS SUBSOLOS. AF_07/2019</t>
  </si>
  <si>
    <t>TINTA A BASE DE RESINA ACRILICA EMULSIONADA EM AGUA, PARA SINALIZACAO HORIZONTAL VIARIA (NBR 13699)</t>
  </si>
  <si>
    <t>FABRICAÇÃO, MONTAGEM E DESMONTAGEM DE FÔRMA PARA CORTINA DE CONTENÇÃO, EM CHAPA DE MADEIRA COMPENSADA PLASTIFICADA, E = 18 MM, 10 UTILIZAÇÕES. AF_07/2019</t>
  </si>
  <si>
    <t>TINTA A BASE DE RESINA ACRILICA, PARA SINALIZACAO HORIZONTAL VIARIA (NBR 11862)</t>
  </si>
  <si>
    <t>ARMAÇÃO DE CORTINA DE CONTENÇÃO EM CONCRETO ARMADO, COM AÇO CA-50 DE 6,3 MM - MONTAGEM. AF_07/2019</t>
  </si>
  <si>
    <t>TINTA A OLEO BRILHANTE PARA MADEIRA E METAIS</t>
  </si>
  <si>
    <t>TINTA ACRILICA PARA CERAMICA</t>
  </si>
  <si>
    <t>ARMAÇÃO DE CORTINA DE CONTENÇÃO EM CONCRETO ARMADO, COM AÇO CA-50 DE 8 MM - MONTAGEM. AF_07/2019</t>
  </si>
  <si>
    <t>TINTA ACRILICA PREMIUM PARA PISO</t>
  </si>
  <si>
    <t>ARMAÇÃO DE CORTINA DE CONTENÇÃO EM CONCRETO ARMADO, COM AÇO CA-50 DE 10 MM - MONTAGEM. AF_07/2019</t>
  </si>
  <si>
    <t>TINTA ACRILICA PREMIUM, COR BRANCO  FOSCO</t>
  </si>
  <si>
    <t>ARMAÇÃO DE CORTINA DE CONTENÇÃO EM CONCRETO ARMADO, COM AÇO CA-50 DE 12,5 MM - MONTAGEM. AF_07/2019</t>
  </si>
  <si>
    <t>TINTA ACRILICA PREMIUM, COR BRANCO FOSCO</t>
  </si>
  <si>
    <t>TINTA ASFALTICA IMPERMEABILIZANTE DILUIDA EM SOLVENTE, PARA MATERIAIS CIMENTICIOS, METAL E MADEIRA</t>
  </si>
  <si>
    <t>ARMAÇÃO DE CORTINA DE CONTENÇÃO EM CONCRETO ARMADO, COM AÇO CA-50 DE 16 MM - MONTAGEM. AF_07/2019</t>
  </si>
  <si>
    <t>TINTA ASFALTICA IMPERMEABILIZANTE DISPERSA EM AGUA, PARA MATERIAIS CIMENTICIOS</t>
  </si>
  <si>
    <t>ARMAÇÃO DE CORTINA DE CONTENÇÃO EM CONCRETO ARMADO, COM AÇO CA-50 DE 20 MM - MONTAGEM. AF_07/2019</t>
  </si>
  <si>
    <t>TINTA BORRACHA CLORADA, ACABAMENTO SEMIBRILHO, BRANCA</t>
  </si>
  <si>
    <t>TINTA BORRACHA CLORADA, ACABAMENTO SEMIBRILHO, CORES VIVAS</t>
  </si>
  <si>
    <t>ARMAÇÃO DE CORTINA DE CONTENÇÃO EM CONCRETO ARMADO, COM AÇO CA-50 DE 25 MM - MONTAGEM. AF_07/2019</t>
  </si>
  <si>
    <t>TINTA BORRACHA, CLORADA, ACABAMENTO SEMIBRILHO, PRETA</t>
  </si>
  <si>
    <t>CONCRETAGEM DE CORTINA DE CONTENÇÃO, ATRAVÉS DE BOMBA   LANÇAMENTO, ADENSAMENTO E ACABAMENTO. AF_07/2019</t>
  </si>
  <si>
    <t>TINTA EPOXI PREMIUM, BRANCA</t>
  </si>
  <si>
    <t>POCOS DE VISITA/BOCAS DE LOBO/CX. DE PASSAGEM/CX. DIVERSAS</t>
  </si>
  <si>
    <t>TINTA ESMALTE SINTETICO GRAFITE COM PROTECAO PARA METAIS FERROSOS</t>
  </si>
  <si>
    <t>0036</t>
  </si>
  <si>
    <t>FORNECIMENTO/ASSENT GRELHAS FF P/CAIXAS DE RALO</t>
  </si>
  <si>
    <t>73799/1</t>
  </si>
  <si>
    <t>GRELHA EM FERRO FUNDIDO SIMPLES COM REQUADRO, CARGA MÁXIMA 12,5 T,  300 X 1000 MM, E = 15 MM, FORNECIDA E ASSENTADA COM ARGAMASSA 1:4 CIMENTO:AREIA.</t>
  </si>
  <si>
    <t>TINTA ESMALTE SINTETICO PREMIUM ACETINADO</t>
  </si>
  <si>
    <t>TINTA ESMALTE SINTETICO PREMIUM BRILHANTE</t>
  </si>
  <si>
    <t>BOCA PARA BUEIRO TUBULAR DE CONCRETO SIMPLES</t>
  </si>
  <si>
    <t>73856/1</t>
  </si>
  <si>
    <t>BOCA P/BUEIRO SIMPLES TUBULAR D=0,40M EM CONCRETO CICLOPICO, INCLINDO FORMAS, ESCAVACAO, REATERRO E MATERIAIS, EXCLUINDO MATERIAL REATERRO JAZIDA E TRANSPORTE</t>
  </si>
  <si>
    <t>TINTA ESMALTE SINTETICO PREMIUM FOSCO</t>
  </si>
  <si>
    <t>TINTA LATEX ACRILICA ECONOMICA, COR BRANCA</t>
  </si>
  <si>
    <t>TINTA LATEX ACRILICA STANDARD, COR BRANCA</t>
  </si>
  <si>
    <t>73856/2</t>
  </si>
  <si>
    <t>TINTA LATEX PVA PREMIUM,  COR BRANCA</t>
  </si>
  <si>
    <t>BOCA PARA BUEIRO SIMPLES TUBULAR, DIAMETRO =0,60M, EM CONCRETO CICLOPICO, INCLUINDO FORMAS, ESCAVACAO, REATERRO E MATERIAIS, EXCLUINDO MATERIAL REATERRO JAZIDA E TRANSPORTE.</t>
  </si>
  <si>
    <t>TINTA LATEX PVA PREMIUM, COR BRANCA</t>
  </si>
  <si>
    <t>TINTA LATEX PVA STANDARD, COR BRANCA</t>
  </si>
  <si>
    <t>73856/3</t>
  </si>
  <si>
    <t>BOCA PARA BUEIRO SIMPLES TUBULAR, DIAMETRO =0,80M, EM CONCRETO CICLOPICO, INCLUINDO FORMAS, ESCAVACAO, REATERRO E MATERIAIS, EXCLUINDO MATERIAL REATERRO JAZIDA E TRANSPORTE.</t>
  </si>
  <si>
    <t>TINTA MINERAL IMPERMEAVEL EM PO, BRANCA</t>
  </si>
  <si>
    <t>TINTA PROTETORA SUPERFICIE METALICA ALUMINIO</t>
  </si>
  <si>
    <t>73856/4</t>
  </si>
  <si>
    <t>BOCA PARA BUEIRO SIMPLES TUBULAR, DIAMETRO =1,00M, EM CONCRETO CICLOPICO, INCLUINDO FORMAS, ESCAVACAO, REATERRO E MATERIAIS, EXCLUINDO MATERIAL REATERRO JAZIDA E TRANSPORTE.</t>
  </si>
  <si>
    <t>TINTA/REVESTIMENTO  A BASE DE RESINA EPOXI COM ALCATRAO, BICOMPONENTE</t>
  </si>
  <si>
    <t>73856/5</t>
  </si>
  <si>
    <t>BOCA PARA BUEIRO SIMPLES TUBULAR, DIAMETRO =1,20M, EM CONCRETO CICLOPICO, INCLUINDO FORMAS, ESCAVACAO, REATERRO E MATERIAIS, EXCLUINDO MATERIAL REATERRO JAZIDA E TRANSPORTE.</t>
  </si>
  <si>
    <t>TINTA/REVESTIMENTO A BASE DE RESINA EPOXI COM ALCATRAO, BICOMPONENTE</t>
  </si>
  <si>
    <t>TIRANTE COM ELO, EM ARAME GALVANIZADO RIGIDO, NUMERO 10, COMPRIMENTO 2000 MM, PARA PENDURAL DE FORRO REMOVIVEL</t>
  </si>
  <si>
    <t>73856/6</t>
  </si>
  <si>
    <t>BOCA PARA BUEIRO DUPLO TUBULAR, DIAMETRO =0,40M, EM CONCRETO CICLOPICO, INCLUINDO FORMAS, ESCAVACAO, REATERRO E MATERIAIS, EXCLUINDO MATERIAL REATERRO JAZIDA E TRANSPORTE.</t>
  </si>
  <si>
    <t>TIRANTE EM FERRO GALVANIZADO PARA CONTRAVENTAMENTO DE TELHA CANALETE 90, 1/4 " X 400 MM</t>
  </si>
  <si>
    <t>73856/7</t>
  </si>
  <si>
    <t>BOCA PARA BUEIRO DUPLO TUBULAR, DIAMETRO =0,60M, EM CONCRETO CICLOPICO, INCLUINDO FORMAS, ESCAVACAO, REATERRO E MATERIAIS, EXCLUINDO MATERIAL REATERRO JAZIDA E TRANSPORTE.</t>
  </si>
  <si>
    <t>TOALHEIRO PLASTICO TIPO DISPENSER PARA PAPEL TOALHA INTERFOLHADO</t>
  </si>
  <si>
    <t>73856/8</t>
  </si>
  <si>
    <t>BOCA PARA BUEIRO DUPLO TUBULAR, DIAMETRO =0,80M, EM CONCRETO CICLOPICO, INCLUINDO FORMAS, ESCAVACAO, REATERRO E MATERIAIS, EXCLUINDO MATERIAL REATERRO JAZIDA E TRANSPORTE.</t>
  </si>
  <si>
    <t>TOMADA INDUSTRIAL DE EMBUTIR 3P+T 30 A, 440 V, COM TRAVA, COM PLACA</t>
  </si>
  <si>
    <t>TOMADA INDUSTRIAL DE EMBUTIR 3P+T 30 A, 440 V, COM TRAVA, SEM PLACA</t>
  </si>
  <si>
    <t>73856/9</t>
  </si>
  <si>
    <t>BOCA PARA BUEIRO DUPLO TUBULAR, DIAMETRO =1,00M, EM CONCRETO CICLOPICO, INCLUINDO FORMAS, ESCAVACAO, REATERRO E MATERIAIS, EXCLUINDO MATERIAL REATERRO JAZIDA E TRANSPORTE.</t>
  </si>
  <si>
    <t>TOMADA PARA ANTENA DE TV, CABO COAXIAL DE 9 MM (APENAS MODULO)</t>
  </si>
  <si>
    <t>73856/10</t>
  </si>
  <si>
    <t>TOMADA PARA ANTENA DE TV, CABO COAXIAL DE 9 MM, CONJUNTO MONTADO PARA EMBUTIR 4" X 2" (PLACA + SUPORTE + MODULO)</t>
  </si>
  <si>
    <t>BOCA PARA BUEIRO DUPLOTUBULAR, DIAMETRO =1,20M, EM CONCRETO CICLOPICO, INCLUINDO FORMAS, ESCAVACAO, REATERRO E MATERIAIS, EXCLUINDO MATERIAL REATERRO JAZIDA E TRANSPORTE.</t>
  </si>
  <si>
    <t>TOMADA RJ11, 2 FIOS (APENAS MODULO)</t>
  </si>
  <si>
    <t>73856/11</t>
  </si>
  <si>
    <t>TOMADA RJ11, 2 FIOS, CONJUNTO MONTADO PARA EMBUTIR 4" X 2" (PLACA + SUPORTE + MODULO)</t>
  </si>
  <si>
    <t>BOCA PARA BUEIRO TRIPLO TUBULAR, DIAMETRO =0,40M, EM CONCRETO CICLOPICO, INCLUINDO FORMAS, ESCAVACAO, REATERRO E MATERIAIS, EXCLUINDO MATERIAL REATERRO JAZIDA E TRANSPORTE.</t>
  </si>
  <si>
    <t>TOMADA RJ45, 8 FIOS, CAT 5E (APENAS MODULO)</t>
  </si>
  <si>
    <t>73856/12</t>
  </si>
  <si>
    <t>BOCA PARA BUEIRO TRIPLO TUBULAR, DIAMETRO =0,60M, EM CONCRETO CICLOPICO, INCLUINDO FORMAS, ESCAVACAO, REATERRO E MATERIAIS, EXCLUINDO MATERIAL REATERRO JAZIDA E TRANSPORTE.</t>
  </si>
  <si>
    <t>TOMADA RJ45, 8 FIOS, CAT 5E, CONJUNTO MONTADO PARA EMBUTIR 4" X 2" (PLACA + SUPORTE + MODULO)</t>
  </si>
  <si>
    <t>TOMADA 2P+T 10A, 250V  (APENAS MODULO)</t>
  </si>
  <si>
    <t>73856/13</t>
  </si>
  <si>
    <t>BOCA PARA BUEIRO TRIPLO TUBULAR, DIAMETRO =0,80M, EM CONCRETO CICLOPICO, INCLUINDO FORMAS, ESCAVACAO, REATERRO E MATERIAIS, EXCLUINDO MATERIAL REATERRO JAZIDA E TRANSPORTE.</t>
  </si>
  <si>
    <t>TOMADA 2P+T 10A, 250V, CONJUNTO MONTADO PARA EMBUTIR 4" X 2" (PLACA + SUPORTE + MODULO)</t>
  </si>
  <si>
    <t>73856/14</t>
  </si>
  <si>
    <t>BOCA PARA BUEIRO TRIPLO TUBULAR, DIAMETRO =1,00M, EM CONCRETO CICLOPICO, INCLUINDO FORMAS, ESCAVACAO, REATERRO E MATERIAIS, EXCLUINDO MATERIAL REATERRO JAZIDA E TRANSPORTE.</t>
  </si>
  <si>
    <t>TOMADA 2P+T 10A, 250V, CONJUNTO MONTADO PARA SOBREPOR 4" X 2" (CAIXA + MODULO)</t>
  </si>
  <si>
    <t>TOMADA 2P+T 20A 250V, CONJUNTO MONTADO PARA EMBUTIR 4" X 2" (PLACA + SUPORTE + MODULO)</t>
  </si>
  <si>
    <t>73856/15</t>
  </si>
  <si>
    <t>BOCA PARA BUEIRO TRIPLO TUBULAR, DIAMETRO =1,20M, EM CONCRETO CICLOPICO, INCLUINDO FORMAS, ESCAVACAO, REATERRO E MATERIAIS, EXCLUINDO MATERIAL REATERRO JAZIDA E TRANSPORTE.</t>
  </si>
  <si>
    <t>TOMADA 2P+T 20A, 250V  (APENAS MODULO)</t>
  </si>
  <si>
    <t>POCO DE VISITA - DRENAGEM PLUVIAL - EM CONCRETO ESTRUTURAL</t>
  </si>
  <si>
    <t>74224/1</t>
  </si>
  <si>
    <t>POCO DE VISITA PARA DRENAGEM PLUVIAL, EM CONCRETO ESTRUTURAL, DIMENSOES INTERNAS DE 90X150X80CM (LARGXCOMPXALT), PARA REDE DE 600 MM, EXCLUSOS TAMPAO E CHAMINE.</t>
  </si>
  <si>
    <t>TOMADAS (2 MODULOS) 2P+T 10A, 250V, CONJUNTO MONTADO PARA EMBUTIR 4" X 2" (PLACA + SUPORTE + MODULOS)</t>
  </si>
  <si>
    <t>TOPOGRAFO</t>
  </si>
  <si>
    <t>BOCA DE LOBO EM ALVENARIA TIJOLO MACICO, REVESTIDA C/ ARGAMASSA DE CIMENTO E AREIA 1:3, SOBRE LASTRO DE CONCRETO 10CM E TAMPA DE CONCRETO ARMADO</t>
  </si>
  <si>
    <t>TOPOGRAFO (MENSALISTA)</t>
  </si>
  <si>
    <t>TORNEIRA CROMADA COM BICO PARA JARDIM/TANQUE 1/2 " OU 3/4 " (REF 1153)</t>
  </si>
  <si>
    <t>GRELHA FF 30X90CM, 135KG, P/ CX RALO COM ASSENTAMENTO DE ARGAMASSA CIMENTO/AREIA 1:4 - FORNECIMENTO E INSTALAÇÃO</t>
  </si>
  <si>
    <t>TORNEIRA CROMADA CURTA SEM BICO PARA TANQUE, PADRAO POPULAR, 1/2 " OU 3/4 " (REF 1140)</t>
  </si>
  <si>
    <t>POÇO DE INSPEÇÃO CIRCULAR PARA ESGOTO, EM ALVENARIA COM TIJOLOS CERÂMICOS MACIÇOS, DIÂMETRO INTERNO = 0,6 M, PROFUNDIDADE = 1 M, EXCLUINDO TAMPÃO. AF_05/2018</t>
  </si>
  <si>
    <t>TORNEIRA CROMADA CURTA SEM BICO PARA USO GERAL  1/2 " OU 3/4 " (REF 1152)</t>
  </si>
  <si>
    <t>TORNEIRA CROMADA DE MESA PARA COZINHA BICA MOVEL COM AREJADOR 1/2 " OU 3/4 " (REF 1167)</t>
  </si>
  <si>
    <t>POÇO DE INSPEÇÃO CIRCULAR PARA ESGOTO, EM ALVENARIA COM TIJOLOS CERÂMICOS MACIÇOS, DIÂMETRO INTERNO = 0,6 M, PROFUNDIDADE = 1,5 M, EXCLUINDO TAMPÃO. AF_05/2018</t>
  </si>
  <si>
    <t>TORNEIRA CROMADA DE MESA PARA LAVATORIO COM SENSOR DE PRESENCA</t>
  </si>
  <si>
    <t>BASE PARA POÇO DE VISITA CIRCULAR PARA  ESGOTO, EM ALVENARIA COM TIJOLOS CERÂMICOS MACIÇOS, DIÂMETRO INTERNO = 0,8 M, PROFUNDIDADE = 1,45 M, EXCLUINDO TAMPÃO. AF_05/2018</t>
  </si>
  <si>
    <t>TORNEIRA CROMADA DE MESA PARA LAVATORIO TEMPORIZADA PRESSAO BICA BAIXA</t>
  </si>
  <si>
    <t>TORNEIRA CROMADA DE MESA PARA LAVATORIO, BICA ALTA (REF 1195)</t>
  </si>
  <si>
    <t>TORNEIRA CROMADA DE MESA PARA LAVATORIO, PADRAO POPULAR, 1/2 " OU 3/4 " (REF 1193)</t>
  </si>
  <si>
    <t>ACRÉSCIMO PARA POÇO DE VISITA CIRCULAR PARA ESGOTO, EM ALVENARIA COM TIJOLOS CERÂMICOS MACIÇOS, DIÂMETRO INTERNO = 0,8 M. AF_05/2018</t>
  </si>
  <si>
    <t>TORNEIRA CROMADA DE PAREDE LONGA PARA LAVATORIO (REF 1178)</t>
  </si>
  <si>
    <t>ACRÉSCIMO PARA POÇO DE VISITA CIRCULAR PARA ESGOTO, EM CONCRETO PRÉ-MOLDADO, DIÂMETRO INTERNO = 1 M. AF_05/2018</t>
  </si>
  <si>
    <t>TORNEIRA CROMADA DE PAREDE PARA COZINHA BICA MOVEL COM AREJADOR 1/2 " OU 3/4 " (REF 1168)</t>
  </si>
  <si>
    <t>TORNEIRA CROMADA DE PAREDE PARA COZINHA COM AREJADOR 1/2 " OU 3/4 " (REF 1157)</t>
  </si>
  <si>
    <t>TORNEIRA CROMADA DE PAREDE PARA COZINHA COM AREJADOR, PADRAO POPULAR, 1/2 " OU 3/4 " (REF 1159)</t>
  </si>
  <si>
    <t>ACRÉSCIMO PARA POÇO DE VISITA CIRCULAR PARA  ESGOTO, EM ALVENARIA COM TIJOLOS CERÂMICOS MACIÇOS, DIÂMETRO INTERNO = 1 M. AF_05/2018</t>
  </si>
  <si>
    <t>TORNEIRA CROMADA DE PAREDE PARA COZINHA SEM AREJADOR, PADRAO POPULAR, 1/2 " OU 3/4 " (REF 1158)</t>
  </si>
  <si>
    <t>TORNEIRA CROMADA SEM BICO PARA TANQUE 1/2 " OU 3/4 " (REF 1143)</t>
  </si>
  <si>
    <t>ACRÉSCIMO PARA POÇO DE VISITA CIRCULAR PARA ESGOTO, EM CONCRETO PRÉ-MOLDADO, DIÂMETRO INTERNO = 1,2 M. AF_05/2018</t>
  </si>
  <si>
    <t>TORNEIRA CROMADA SEM BICO PARA TANQUE, PADRAO POPULAR, 1/2 " OU 3/4 " (REF 1126)</t>
  </si>
  <si>
    <t>TORNEIRA DE BOIA CONVENCIONAL PARA CAIXA D'AGUA, 1.1/2", COM HASTE E TORNEIRA METALICOS E BALAO PLASTICO</t>
  </si>
  <si>
    <t>BASE PARA POÇO DE VISITA CIRCULAR PARA  ESGOTO, EM ALVENARIA COM TIJOLOS CERÂMICOS MACIÇOS, DIÂMETRO INTERNO = 1,2 M, PROFUNDIDADE = 1,45 M, EXCLUINDO TAMPÃO. AF_05/2018</t>
  </si>
  <si>
    <t>TORNEIRA DE BOIA CONVENCIONAL PARA CAIXA D'AGUA, 1.1/4", COM HASTE E TORNEIRA METALICOS E BALAO PLASTICO</t>
  </si>
  <si>
    <t>TORNEIRA DE BOIA CONVENCIONAL PARA CAIXA D'AGUA, 1/2", COM HASTE E TORNEIRA METALICOS E BALAO PLASTICO</t>
  </si>
  <si>
    <t>ACRÉSCIMO PARA POÇO DE VISITA CIRCULAR PARA ESGOTO, EM ALVENARIA COM TIJOLOS CERÂMICOS MACIÇOS, DIÂMETRO INTERNO = 1,2 M. AF_05/2018</t>
  </si>
  <si>
    <t>TORNEIRA DE BOIA CONVENCIONAL PARA CAIXA D'AGUA, 1", COM HASTE E TORNEIRA METALICOS E BALAO PLASTICO</t>
  </si>
  <si>
    <t>TORNEIRA DE BOIA CONVENCIONAL PARA CAIXA D'AGUA, 2", COM HASTE E TORNEIRA METALICOS E BALAO PLASTICO</t>
  </si>
  <si>
    <t>ACRÉSCIMO PARA POÇO DE VISITA CIRCULAR PARA  ESGOTO, EM CONCRETO PRÉ-MOLDADO, DIÂMETRO INTERNO = 1,5 M. AF_05/2018</t>
  </si>
  <si>
    <t>TORNEIRA DE BOIA CONVENCIONAL PARA CAIXA D'AGUA, 3/4", COM HASTE E TORNEIRA METALICOS E BALAO PLASTICO</t>
  </si>
  <si>
    <t>TORNEIRA DE BOIA VAZAO TOTAL PARA CAIXA D'AGUA, 1/2", COM HASTE E TORNEIRA METALICOS E BALAO PLASTICO</t>
  </si>
  <si>
    <t>BASE PARA POÇO DE VISITA CIRCULAR PARA  ESGOTO, EM ALVENARIA COM TIJOLOS CERÂMICOS MACIÇOS, DIÂMETRO INTERNO = 1,5 M, PROFUNDIDADE = 1,45 M, EXCLUINDO TAMPÃO. AF_05/2018</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</si>
  <si>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</si>
  <si>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</si>
  <si>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</si>
  <si>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ACRÉSCIMO PARA POÇO DE VISITA CIRCULAR PARA  ESGOTO, EM ALVENARIA COM TIJOLOS CERÂMICOS MACIÇOS, DIÂMETRO INTERNO = 1,5 M. AF_05/2018</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</si>
  <si>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</si>
  <si>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</si>
  <si>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</si>
  <si>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BASE PARA POÇO DE VISITA RETANGULAR PARA  ESGOTO, EM ALVENARIA COM BLOCOS DE CONCRETO, DIMENSÕES INTERNAS = 1X1 M, PROFUNDIDADE = 1,45 M, EXCLUINDO TAMPÃO. AF_05/2018</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</si>
  <si>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</si>
  <si>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</si>
  <si>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</si>
  <si>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ACRÉSCIMO PARA POÇO DE VISITA RETANGULAR PARA ESGOTO, EM ALVENARIA COM BLOCOS DE CONCRETO, DIMENSÕES INTERNAS = 1X1 M. AF_05/2018</t>
  </si>
  <si>
    <t>TORNEIRA PLASTICA DE MESA, BICA MOVEL, PARA COZINHA 1/2 "</t>
  </si>
  <si>
    <t>TORNEIRA PLASTICA PARA TANQUE 1/2 " OU 3/4 " COM BICO PARA MANGUEIRA</t>
  </si>
  <si>
    <t>BASE PARA POÇO DE VISITA RETANGULAR PARA ESGOTO, EM ALVENARIA COM BLOCOS DE CONCRETO, DIMENSÕES INTERNAS = 1X1,5 M, PROFUNDIDADE = 1,45 M, EXCLUINDO TAMPÃO. AF_05/2018</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</si>
  <si>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</si>
  <si>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</si>
  <si>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</si>
  <si>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ACRÉSCIMO PARA POÇO DE VISITA RETANGULAR PARA ESGOTO, EM ALVENARIA COM BLOCOS DE CONCRETO, DIMENSÕES INTERNAS = 1X1,5 M. AF_05/2018</t>
  </si>
  <si>
    <t>TRANSFORMADOR TRIFASICO DE DISTRIBUICAO, POTENCIA DE 1500 KVA, TENSAO NOMINAL DE 15 KV, TENSAO SECUNDARIA DE 220/127V, EM OLEO ISOLANTE TIPO MINERAL</t>
  </si>
  <si>
    <t>ACRÉSCIMO PARA POÇO DE VISITA RETANGULAR PARA ESGOTO, EM ALVENARIA COM BLOCOS DE CONCRETO, DIMENSÕES INTERNAS = 1X2 M. AF_05/2018</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</si>
  <si>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</si>
  <si>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</si>
  <si>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</si>
  <si>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ACRÉSCIMO PARA POÇO DE VISITA RETANGULAR PARA ESGOTO, EM ALVENARIA COM BLOCOS DE CONCRETO, DIMENSÕES INTERNAS = 1X2,5 M. AF_05/2018</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</si>
  <si>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</si>
  <si>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</si>
  <si>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BASE PARA POÇO DE VISITA RETANGULAR PARA ESGOTO, EM ALVENARIA COM BLOCOS DE CONCRETO, DIMENSÕES INTERNAS = 1X3 M, PROFUNDIDADE = 1,45 M, EXCLUINDO TAMPÃO. AF_05/2018</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</si>
  <si>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</si>
  <si>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</si>
  <si>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</si>
  <si>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ACRÉSCIMO PARA POÇO DE VISITA RETANGULAR PARA ESGOTO, EM ALVENARIA COM BLOCOS DE CONCRETO, DIMENSÕES INTERNAS = 1X3 M. AF_05/2018</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</si>
  <si>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</si>
  <si>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</si>
  <si>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</si>
  <si>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ACRÉSCIMO PARA POÇO DE VISITA RETANGULAR PARA ESGOTO, EM ALVENARIA COM BLOCOS DE CONCRETO, DIMENSÕES INTERNAS = 1X3,5 M. AF_05/2018</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</si>
  <si>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</si>
  <si>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</si>
  <si>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</si>
  <si>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BASE PARA POÇO DE VISITA RETANGULAR PARA ESGOTO, EM ALVENARIA COM BLOCOS DE CONCRETO, DIMENSÕES INTERNAS = 1X4 M, PROFUNDIDADE = 1,45 M, EXCLUINDO TAMPÃO. AF_05/2018</t>
  </si>
  <si>
    <t>TRATOR DE ESTEIRAS, POTENCIA DE 347 HP, PESO OPERACIONAL DE 38,5 T, COM LAMINA COM CAPACIDADE DE 8,70M3</t>
  </si>
  <si>
    <t>TRATOR DE ESTEIRAS, POTENCIA NO VOLANTE DE 200 HP, PESO OPERACIONAL DE 20,1 T, COM RODA MOTRIZ ELEVADA E LAMINA COM CAPACIDADE DE 3,89 M3</t>
  </si>
  <si>
    <t>ACRÉSCIMO PARA POÇO DE VISITA RETANGULAR PARA ESGOTO, EM ALVENARIA COM BLOCOS DE CONCRETO, DIMENSÕES INTERNAS = 1X4 M. AF_05/2018</t>
  </si>
  <si>
    <t>TRATOR DE ESTEIRAS, POTENCIA 125 HP, PESO OPERACIONAL DE 12,9 T, COM LAMINA COM CAPACIDADE DE 2,7 M3</t>
  </si>
  <si>
    <t>TRATOR DE PNEUS COM POTENCIA DE 105 CV, TRACAO 4 X 4, PESO COM LASTRO DE 5775 KG</t>
  </si>
  <si>
    <t>BASE PARA POÇO DE VISITA RETANGULAR PARA ESGOTO, EM ALVENARIA COM BLOCOS DE CONCRETO, DIMENSÕES INTERNAS = 1,5X1,5 M, PROFUNDIDADE = 1,45 M, EXCLUINDO TAMPÃO . AF_05/2018</t>
  </si>
  <si>
    <t>TRATOR DE PNEUS COM POTENCIA DE 122 CV, TRACAO 4 X 4, PESO COM LASTRO DE 4510 KG</t>
  </si>
  <si>
    <t>TRATOR DE PNEUS COM POTENCIA DE 15 CV, PESO COM LASTRO DE 1160 KG</t>
  </si>
  <si>
    <t>ACRÉSCIMO PARA POÇO DE VISITA RETANGULAR PARA ESGOTO, EM ALVENARIA COM BLOCOS DE CONCRETO, DIMENSÕES INTERNAS = 1,5X1,5 M. AF_05/2018</t>
  </si>
  <si>
    <t>TRATOR DE PNEUS COM POTENCIA DE 50 CV, TRACAO 4 X 2, PESO COM LASTRO DE 2714 KG</t>
  </si>
  <si>
    <t>TRATOR DE PNEUS COM POTENCIA DE 85 CV, TRACAO 4 X 4, PESO COM LASTRO DE 4675 KG</t>
  </si>
  <si>
    <t>TRATOR DE PNEUS COM POTENCIA DE 85 CV, TURBO,  PESO COM LASTRO DE 4900 KG</t>
  </si>
  <si>
    <t>BASE PARA POÇO DE VISITA RETANGULAR PARA ESGOTO, EM ALVENARIA COM BLOCOS DE CONCRETO, DIMENSÕES INTERNAS = 1,5X2 M, PROFUNDIDADE = 1,45 M, EXCLUINDO TAMPÃO. AF_05/2018</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</si>
  <si>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</si>
  <si>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</si>
  <si>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</si>
  <si>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ACRÉSCIMO PARA POÇO DE VISITA RETANGULAR PARA ESGOTO, EM ALVENARIA COM BLOCOS DE CONCRETO, DIMENSÕES INTERNAS = 1,5X2 M. AF_05/2018</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</si>
  <si>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</si>
  <si>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</si>
  <si>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</si>
  <si>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</si>
  <si>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BASE PARA POÇO DE VISITA RETANGULAR PARA ESGOTO, EM ALVENARIA COM BLOCOS DE CONCRETO, DIMENSÕES INTERNAS = 1,5X2,5 M, PROFUNDIDADE = 1,45 M, EXCLUINDO TAMPÃO. AF_05/2018</t>
  </si>
  <si>
    <t>TUBO / MANGUEIRA PRETA EM POLIETILENO, LINHA PESADA OU REFORCADA, TIPO ESPAGUETE, PARA INJECAO DE CALDA DE CIMENTO, D = 1/2", ESPESSURA 1,5 MM</t>
  </si>
  <si>
    <t>TUBO ACO CARBONO COM COSTURA, NBR 5580, CLASSE L, DN = 15 MM, E = 2,25 MM, 1,06 KG/M</t>
  </si>
  <si>
    <t>ACRÉSCIMO PARA POÇO DE VISITA RETANGULAR PARA ESGOTO, EM ALVENARIA COM BLOCOS DE CONCRETO, DIMENSÕES INTERNAS = 1,5X2,5 M. AF_05/2018</t>
  </si>
  <si>
    <t>TUBO ACO CARBONO COM COSTURA, NBR 5580, CLASSE L, DN = 25 MM, E = 2,65 MM, 2,02 KG/M</t>
  </si>
  <si>
    <t>BASE PARA POÇO DE VISITA RETANGULAR PARA ESGOTO, EM ALVENARIA COM BLOCOS DE CONCRETO, DIMENSÕES INTERNAS = 1,5X3 M, PROFUNDIDADE = 1,45 M, EXCLUINDO TAMPÃO. AF_05/2018</t>
  </si>
  <si>
    <t>TUBO ACO CARBONO COM COSTURA, NBR 5580, CLASSE L, DN = 40 MM, E = 3,0 MM, 3,34 KG/M</t>
  </si>
  <si>
    <t>TUBO ACO CARBONO COM COSTURA, NBR 5580, CLASSE L, DN = 80 MM, E = 3,35 MM, 7,07 KG/M</t>
  </si>
  <si>
    <t>ACRÉSCIMO PARA POÇO DE VISITA RETANGULAR PARA ESGOTO, EM ALVENARIA COM BLOCOS DE CONCRETO, DIMENSÕES INTERNAS = 1,5X3 M. AF_05/2018</t>
  </si>
  <si>
    <t>TUBO ACO CARBONO COM COSTURA, NBR 5580, CLASSE M, DN = 25 MM, E = 3,35 MM, *2,50* KG//M</t>
  </si>
  <si>
    <t>TUBO ACO CARBONO COM COSTURA, NBR 5580, CLASSE M, DN = 40 MM, E = 3,35 MM, *3,71* KG//M</t>
  </si>
  <si>
    <t>TUBO ACO CARBONO COM COSTURA, NBR 5580, CLASSE M, DN = 80 MM, E = 4,05 MM, *8,47* KG/M</t>
  </si>
  <si>
    <t>BASE PARA POÇO DE VISITA RETANGULAR PARA ESGOTO, EM ALVENARIA COM BLOCOS DE CONCRETO, DIMENSÕES INTERNAS = 1,5X3,5 M, PROFUNDIDADE = 1,45 M, EXCLUINDO TAMPÃO. AF_05/2018</t>
  </si>
  <si>
    <t>TUBO ACO CARBONO SEM COSTURA 1 1/2", E= *3,68 MM, SCHEDULE 40, 4,05 KG/M</t>
  </si>
  <si>
    <t>TUBO ACO CARBONO SEM COSTURA 1/2", E= *2,77 MM, SCHEDULE 40, *1,27 KG/M</t>
  </si>
  <si>
    <t>ACRÉSCIMO PARA POÇO DE VISITA RETANGULAR PARA ESGOTO, EM ALVENARIA COM BLOCOS DE CONCRETO, DIMENSÕES INTERNAS = 1,5X3,5 M. AF_05/2018</t>
  </si>
  <si>
    <t>TUBO ACO CARBONO SEM COSTURA 1/2", E= *3,73 MM, SCHEDULE 80, *1,62 KG/M</t>
  </si>
  <si>
    <t>TUBO ACO CARBONO SEM COSTURA 14", E= *11,13 MM, SCHEDULE 40, *94,55 KG/M</t>
  </si>
  <si>
    <t>BASE PARA POÇO DE VISITA RETANGULAR PARA ESGOTO, EM ALVENARIA COM BLOCOS DE CONCRETO, DIMENSÕES INTERNAS = 1,5X4 M, PROFUNDIDADE = 1,45 M, EXCLUINDO TAMPÃO. AF_05/2018</t>
  </si>
  <si>
    <t>TUBO ACO CARBONO SEM COSTURA 2 1/2", E = 5,16 MM, SCHEDULE 40 (8,62 KG/M)</t>
  </si>
  <si>
    <t>TUBO ACO CARBONO SEM COSTURA 2", E= *3,91* MM, SCHEDULE 40, *5,43* KG/M</t>
  </si>
  <si>
    <t>TUBO ACO CARBONO SEM COSTURA 20", E= *12,70 MM, SCHEDULE 30, *154,97 KG/M</t>
  </si>
  <si>
    <t>ACRÉSCIMO PARA POÇO DE VISITA RETANGULAR PARA ESGOTO, EM ALVENARIA COM BLOCOS DE CONCRETO, DIMENSÕES INTERNAS = 1,5X4 M. AF_05/2018</t>
  </si>
  <si>
    <t>TUBO ACO CARBONO SEM COSTURA 20", E= *6,35 MM,  SCHEDULE 10, *78,46 KG/M</t>
  </si>
  <si>
    <t>TUBO ACO CARBONO SEM COSTURA 3/4", E= *2,87 MM, SCHEDULE 40, *1,69 KG/M</t>
  </si>
  <si>
    <t>BASE PARA POÇO DE VISITA RETANGULAR PARA ESGOTO, EM ALVENARIA COM BLOCOS DE CONCRETO, DIMENSÕES INTERNAS = 2X2 M, PROFUNDIDADE = 1,45 M, EXCLUINDO TAMPÃO. AF_05/2018</t>
  </si>
  <si>
    <t>TUBO ACO CARBONO SEM COSTURA 3/4", E= *3,91 MM, SCHEDULE 80, *2,19 KG/M.</t>
  </si>
  <si>
    <t>TUBO ACO CARBONO SEM COSTURA 4", E= *6,02 MM, SCHEDULE 40, *16,06 KG/M</t>
  </si>
  <si>
    <t>ACRÉSCIMO PARA POÇO DE VISITA RETANGULAR PARA ESGOTO, EM ALVENARIA COM BLOCOS DE CONCRETO, DIMENSÕES INTERNAS = 2X2 M. AF_05/2018</t>
  </si>
  <si>
    <t>TUBO ACO CARBONO SEM COSTURA 4", E= *8,56 MM, SCHEDULE 80, *22,31 KG/M</t>
  </si>
  <si>
    <t>TUBO ACO CARBONO SEM COSTURA 6", E= *10,97 MM, SCHEDULE 80, *42,56 KG/M</t>
  </si>
  <si>
    <t>BASE PARA POÇO DE VISITA RETANGULAR PARA ESGOTO, EM ALVENARIA COM BLOCOS DE CONCRETO, DIMENSÕES INTERNAS = 2X2,5 M, PROFUNDIDADE = 1,45 M, EXCLUINDO TAMPÃO. AF_05/2018</t>
  </si>
  <si>
    <t>TUBO ACO CARBONO SEM COSTURA 6", E= 7,11 MM,  SCHEDULE 40, *28,26 KG/M</t>
  </si>
  <si>
    <t>TUBO ACO CARBONO SEM COSTURA 8", E= *12,70 MM, SCHEDULE 80, *64,64 KG/M</t>
  </si>
  <si>
    <t>TUBO ACO CARBONO SEM COSTURA 8", E= *6,35 MM,  SCHEDULE 20, *33,27 KG/M</t>
  </si>
  <si>
    <t>ACRÉSCIMO PARA POÇO DE VISITA RETANGULAR PARA ESGOTO, EM ALVENARIA COM BLOCOS DE CONCRETO, DIMENSÕES INTERNAS = 2X2,5 M. AF_05/2018</t>
  </si>
  <si>
    <t>TUBO ACO CARBONO SEM COSTURA 8", E= *7,04 MM, SCHEDULE 30, *36,75 KG/M</t>
  </si>
  <si>
    <t>TUBO ACO CARBONO SEM COSTURA 8", E= *8,18 MM, SCHEDULE 40, *42,55 KG/M</t>
  </si>
  <si>
    <t>BASE PARA POÇO DE VISITA RETANGULAR PARA ESGOTO, EM ALVENARIA COM BLOCOS DE CONCRETO, DIMENSÕES INTERNAS = 2X3 M, PROFUNDIDADE = 1,45 M, EXCLUINDO TAMPÃO. AF_05/2018</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</si>
  <si>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</si>
  <si>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</si>
  <si>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</si>
  <si>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ACRÉSCIMO PARA POÇO DE VISITA RETANGULAR PARA ESGOTO, EM ALVENARIA COM BLOCOS DE CONCRETO, DIMENSÕES INTERNAS = 2X3 M. AF_05/2018</t>
  </si>
  <si>
    <t>TUBO ACO GALVANIZADO COM COSTURA, CLASSE LEVE, DN 25 MM ( 1"),  E = 2,65 MM,  *2,11* KG/M (NBR 5580)</t>
  </si>
  <si>
    <t>TUBO ACO GALVANIZADO COM COSTURA, CLASSE LEVE, DN 32 MM ( 1 1/4"),  E = 2,65 MM,  *2,71* KG/M (NBR 5580)</t>
  </si>
  <si>
    <t>BASE PARA POÇO DE VISITA RETANGULAR PARA ESGOTO, EM ALVENARIA COM BLOCOS DE CONCRETO, DIMENSÕES INTERNAS = 2X3,5 M, PROFUNDIDADE = 1,45 M, EXCLUINDO TAMPÃO. AF_05/2018</t>
  </si>
  <si>
    <t>TUBO ACO GALVANIZADO COM COSTURA, CLASSE LEVE, DN 40 MM ( 1 1/2"),  E = 3,00 MM,  *3,48* KG/M (NBR 5580)</t>
  </si>
  <si>
    <t>TUBO ACO GALVANIZADO COM COSTURA, CLASSE LEVE, DN 50 MM ( 2"),  E = 3,00 MM,  *4,40* KG/M (NBR 5580)</t>
  </si>
  <si>
    <t>ACRÉSCIMO PARA POÇO DE VISITA RETANGULAR PARA ESGOTO, EM ALVENARIA COM BLOCOS DE CONCRETO, DIMENSÕES INTERNAS = 2X3,5 M. AF_05/2018</t>
  </si>
  <si>
    <t>TUBO ACO GALVANIZADO COM COSTURA, CLASSE LEVE, DN 65 MM ( 2 1/2"),  E = 3,35 MM, * 6,23* KG/M (NBR 5580)</t>
  </si>
  <si>
    <t>TUBO ACO GALVANIZADO COM COSTURA, CLASSE LEVE, DN 80 MM ( 3"),  E = 3,35 MM, *7,32* KG/M (NBR 5580)</t>
  </si>
  <si>
    <t>BASE PARA POÇO DE VISITA RETANGULAR PARA ESGOTO, EM ALVENARIA COM BLOCOS DE CONCRETO, DIMENSÕES INTERNAS = 2X4 M, PROFUNDIDADE = 1,45 M, EXCLUINDO TAMPÃO. AF_05/2018</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</si>
  <si>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</si>
  <si>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</si>
  <si>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</si>
  <si>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ACRÉSCIMO PARA POÇO DE VISITA RETANGULAR PARA ESGOTO, EM ALVENARIA COM BLOCOS DE CONCRETO, DIMENSÕES INTERNAS = 2X4 M. AF_05/2018</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</si>
  <si>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</si>
  <si>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</si>
  <si>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</si>
  <si>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</si>
  <si>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BASE PARA POÇO DE VISITA RETANGULAR PARA ESGOTO, EM ALVENARIA COM BLOCOS DE CONCRETO, DIMENSÕES INTERNAS = 2,5X2,5 M, PROFUNDIDADE = 1,45 M, EXCLUINDO TAMPÃO. AF_05/2018</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</si>
  <si>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</si>
  <si>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</si>
  <si>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</si>
  <si>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ACRÉSCIMO PARA POÇO DE VISITA RETANGULAR PARA ESGOTO, EM ALVENARIA COM BLOCOS DE CONCRETO, DIMENSÕES INTERNAS = 2,5X2,5 M. AF_05/2018</t>
  </si>
  <si>
    <t>TUBO ACO GALVANIZADO COM COSTURA, CLASSE MEDIA, DN 6", E = 4,85* MM, PESO 19,68* KG/M (NBR 5580)</t>
  </si>
  <si>
    <t>TUBO ACO INDUSTRIAL DN 2" (50,8 MM) E=1,50MM, PESO= 1,8237 KG/M</t>
  </si>
  <si>
    <t>TUBO COLETOR DE ESGOTO PVC, JEI, DN 100 MM (NBR  7362)</t>
  </si>
  <si>
    <t>BASE PARA POÇO DE VISITA RETANGULAR PARA ESGOTO, EM ALVENARIA COM BLOCOS DE CONCRETO, DIMENSÕES INTERNAS = 2,5X3 M, PROFUNDIDADE = 1,45 M, EXCLUINDO TAMPÃO. AF_05/2018</t>
  </si>
  <si>
    <t>TUBO COLETOR DE ESGOTO PVC, JEI, DN 200 MM (NBR 7362)</t>
  </si>
  <si>
    <t>TUBO COLETOR DE ESGOTO PVC, JEI, DN 250 MM (NBR 7362)</t>
  </si>
  <si>
    <t>TUBO COLETOR DE ESGOTO PVC, JEI, DN 300 MM (NBR 7362)</t>
  </si>
  <si>
    <t>ACRÉSCIMO PARA POÇO DE VISITA RETANGULAR PARA ESGOTO, EM ALVENARIA COM BLOCOS DE CONCRETO, DIMENSÕES INTERNAS = 2,5X3 M. AF_05/2018</t>
  </si>
  <si>
    <t>TUBO COLETOR DE ESGOTO PVC, JEI, DN 350 MM (NBR 7362)</t>
  </si>
  <si>
    <t>TUBO COLETOR DE ESGOTO PVC, JEI, DN 400 MM (NBR 7362)</t>
  </si>
  <si>
    <t>BASE PARA POÇO DE VISITA RETANGULAR PARA ESGOTO, EM ALVENARIA COM BLOCOS DE CONCRETO, DIMENSÕES INTERNAS = 2,5X3,5 M, PROFUNDIDADE = 1,45 M, EXCLUINDO TAMPÃO. AF_05/2018</t>
  </si>
  <si>
    <t>TUBO COLETOR DE ESGOTO, PVC, JEI, DN 150 MM  (NBR 7362)</t>
  </si>
  <si>
    <t>TUBO CONCRETO ARMADO, CLASSE EA-2, PB JE, DN 1000 MM, PARA ESGOTO SANITARIO (NBR 8890)</t>
  </si>
  <si>
    <t>TUBO CONCRETO ARMADO, CLASSE EA-2, PB JE, DN 300 MM, PARA ESGOTO SANITARIO (NBR 8890)</t>
  </si>
  <si>
    <t>ACRÉSCIMO PARA POÇO DE VISITA RETANGULAR PARA ESGOTO, EM ALVENARIA COM BLOCOS DE CONCRETO, DIMENSÕES INTERNAS = 2,5X3,5 M. AF_05/2018</t>
  </si>
  <si>
    <t>TUBO CONCRETO ARMADO, CLASSE EA-2, PB JE, DN 400 MM, PARA ESGOTO SANITARIO (NBR 8890)</t>
  </si>
  <si>
    <t>TUBO CONCRETO ARMADO, CLASSE EA-2, PB JE, DN 500 MM, PARA ESGOTO SANITARIO (NBR 8890)</t>
  </si>
  <si>
    <t>BASE PARA POÇO DE VISITA RETANGULAR PARA ESGOTO, EM ALVENARIA COM BLOCOS DE CONCRETO, DIMENSÕES INTERNAS = 2,5X4 M, PROFUNDIDADE = 1,45 M, EXCLUINDO TAMPÃO. AF_05/2018</t>
  </si>
  <si>
    <t>TUBO CONCRETO ARMADO, CLASSE EA-2, PB JE, DN 600 MM, PARA ESGOTO SANITARIO (NBR 8890)</t>
  </si>
  <si>
    <t>ACRÉSCIMO PARA POÇO DE VISITA RETANGULAR PARA ESGOTO, EM ALVENARIA COM BLOCOS DE CONCRETO, DIMENSÕES INTERNAS = 2,5X4 M. AF_05/2018</t>
  </si>
  <si>
    <t>TUBO CONCRETO ARMADO, CLASSE EA-2, PB JE, DN 700 MM, PARA ESGOTO SANITARIO (NBR 8890)</t>
  </si>
  <si>
    <t>TUBO CONCRETO ARMADO, CLASSE EA-2, PB JE, DN 800 MM, PARA ESGOTO SANITARIO (NBR 8890)</t>
  </si>
  <si>
    <t>BASE PARA POÇO DE VISITA RETANGULAR PARA ESGOTO, EM ALVENARIA COM BLOCOS DE CONCRETO, DIMENSÕES INTERNAS = 3X3 M, PROFUNDIDADE = 1,45 M, EXCLUINDO TAMPÃO. AF_05/2018</t>
  </si>
  <si>
    <t>TUBO CONCRETO ARMADO, CLASSE EA-2, PB JE, DN 900 MM, PARA ESGOTO SANITARIO (NBR 8890)</t>
  </si>
  <si>
    <t>ACRÉSCIMO PARA POÇO DE VISITA RETANGULAR PARA ESGOTO, EM ALVENARIA COM BLOCOS DE CONCRETO, DIMENSÕES INTERNAS = 3X3 M. AF_05/2018</t>
  </si>
  <si>
    <t>TUBO CONCRETO ARMADO, CLASSE EA-3, PB JE, DN 1000 MM, PARA ESGOTO SANITARIO (NBR 8890)</t>
  </si>
  <si>
    <t>BASE PARA POÇO DE VISITA RETANGULAR PARA ESGOTO, EM ALVENARIA COM BLOCOS DE CONCRETO, DIMENSÕES INTERNAS = 3X3,5 M, PROFUNDIDADE = 1,45 M, EXCLUINDO TAMPÃO. AF_05/2018</t>
  </si>
  <si>
    <t>TUBO CONCRETO ARMADO, CLASSE EA-3, PB JE, DN 400 MM, PARA ESGOTO SANITARIO (NBR 8890)</t>
  </si>
  <si>
    <t>TUBO CONCRETO ARMADO, CLASSE EA-3, PB JE, DN 500 MM, PARA ESGOTO SANITARIO (NBR 8890)</t>
  </si>
  <si>
    <t>ACRÉSCIMO PARA POÇO DE VISITA RETANGULAR PARA ESGOTO, EM ALVENARIA COM BLOCOS DE CONCRETO, DIMENSÕES INTERNAS = 3X3,5 M. AF_05/2018</t>
  </si>
  <si>
    <t>TUBO CONCRETO ARMADO, CLASSE EA-3, PB JE, DN 600 MM, PARA ESGOTO SANITARIO (NBR 8890)</t>
  </si>
  <si>
    <t>BASE PARA POÇO DE VISITA RETANGULAR PARA ESGOTO, EM ALVENARIA COM BLOCOS DE CONCRETO, DIMENSÕES INTERNAS = 3X4 M, PROFUNDIDADE = 1,45 M, EXCLUINDO TAMPÃO. AF_05/2018</t>
  </si>
  <si>
    <t>TUBO CONCRETO ARMADO, CLASSE EA-3, PB JE, DN 700 MM, PARA ESGOTO SANITARIO (NBR 8890)</t>
  </si>
  <si>
    <t>ACRÉSCIMO PARA POÇO DE VISITA RETANGULAR PARA ESGOTO, EM ALVENARIA COM BLOCOS DE CONCRETO, DIMENSÕES INTERNAS = 3X4 M. AF_05/2018</t>
  </si>
  <si>
    <t>TUBO CONCRETO ARMADO, CLASSE EA-3, PB JE, DN 800 MM, PARA ESGOTO SANITARIO (NBR 8890)</t>
  </si>
  <si>
    <t>TUBO CONCRETO ARMADO, CLASSE EA-3, PB JE, DN 900 MM, PARA ESGOTO SANITARIO (NBR 8890)</t>
  </si>
  <si>
    <t>BASE PARA POÇO DE VISITA RETANGULAR PARA ESGOTO, EM ALVENARIA COM BLOCOS DE CONCRETO, DIMENSÕES INTERNAS = 3,5X3,5 M, PROFUNDIDADE = 1,45 M, EXCLUINDO TAMPÃO. AF_05/2018</t>
  </si>
  <si>
    <t>TUBO CONCRETO ARMADO, CLASSE PA-1, PB, DN 1000 MM, PARA AGUAS PLUVIAIS (NBR 8890)</t>
  </si>
  <si>
    <t>TUBO CONCRETO ARMADO, CLASSE PA-1, PB, DN 1100 MM, PARA AGUAS PLUVIAIS (NBR 8890)</t>
  </si>
  <si>
    <t>ACRÉSCIMO PARA POÇO DE VISITA RETANGULAR PARA ESGOTO, EM ALVENARIA COM BLOCOS DE CONCRETO, DIMENSÕES INTERNAS = 3,5X3,5 M. AF_05/2018</t>
  </si>
  <si>
    <t>TUBO CONCRETO ARMADO, CLASSE PA-1, PB, DN 1200 MM, PARA AGUAS PLUVIAIS (NBR 8890)</t>
  </si>
  <si>
    <t>TUBO CONCRETO ARMADO, CLASSE PA-1, PB, DN 1500 MM, PARA AGUAS PLUVIAIS (NBR 8890)</t>
  </si>
  <si>
    <t>BASE PARA POÇO DE VISITA RETANGULAR PARA ESGOTO, EM ALVENARIA COM BLOCOS DE CONCRETO, DIMENSÕES INTERNAS = 3,5X4 M, PROFUNDIDADE = 1,45 M, EXCLUINDO TAMPÃO. AF_05/2018</t>
  </si>
  <si>
    <t>TUBO CONCRETO ARMADO, CLASSE PA-1, PB, DN 2000 MM, PARA AGUAS PLUVIAIS (NBR 8890)</t>
  </si>
  <si>
    <t>TUBO CONCRETO ARMADO, CLASSE PA-1, PB, DN 300 MM, PARA AGUAS PLUVIAIS (NBR 8890)</t>
  </si>
  <si>
    <t>TUBO CONCRETO ARMADO, CLASSE PA-1, PB, DN 400 MM, PARA AGUAS PLUVIAIS (NBR 8890)</t>
  </si>
  <si>
    <t>ACRÉSCIMO PARA POÇO DE VISITA RETANGULAR PARA ESGOTO, EM ALVENARIA COM BLOCOS DE CONCRETO, DIMENSÕES INTERNAS = 3,5X4 M. AF_05/2018</t>
  </si>
  <si>
    <t>TUBO CONCRETO ARMADO, CLASSE PA-1, PB, DN 500 MM, PARA AGUAS PLUVIAIS (NBR 8890)</t>
  </si>
  <si>
    <t>TUBO CONCRETO ARMADO, CLASSE PA-1, PB, DN 600 MM, PARA AGUAS PLUVIAIS (NBR 8890)</t>
  </si>
  <si>
    <t>BASE PARA POÇO DE VISITA RETANGULAR PARA ESGOTO, EM ALVENARIA COM BLOCOS DE CONCRETO, DIMENSÕES INTERNAS = 4X4 M, PROFUNDIDADE = 1,45 M, EXCLUINDO TAMPÃO. AF_05/2018</t>
  </si>
  <si>
    <t>TUBO CONCRETO ARMADO, CLASSE PA-1, PB, DN 700 MM, PARA AGUAS PLUVIAIS (NBR 8890)</t>
  </si>
  <si>
    <t>TUBO CONCRETO ARMADO, CLASSE PA-1, PB, DN 800 MM, PARA AGUAS PLUVIAIS (NBR 8890)</t>
  </si>
  <si>
    <t>ACRÉSCIMO PARA POÇO DE VISITA RETANGULAR PARA ESGOTO, EM ALVENARIA COM BLOCOS DE CONCRETO, DIMENSÕES INTERNAS = 4X4 M. AF_05/2018</t>
  </si>
  <si>
    <t>TUBO CONCRETO ARMADO, CLASSE PA-1, PB, DN 900 MM, PARA AGUAS PLUVIAIS (NBR 8890)</t>
  </si>
  <si>
    <t>TUBO CONCRETO ARMADO, CLASSE PA-2, PB, DN 1000 MM, PARA AGUAS PLUVIAIS (NBR 8890)</t>
  </si>
  <si>
    <t>CHAMINÉ CIRCULAR PARA POÇO DE VISITA PARA ESGOTO, EM CONCRETO PRÉ-MOLDADO, DIÂMETRO INTERNO = 0,6 M. AF_05/2018</t>
  </si>
  <si>
    <t>TUBO CONCRETO ARMADO, CLASSE PA-2, PB, DN 1100 MM, PARA AGUAS PLUVIAIS (NBR 8890)</t>
  </si>
  <si>
    <t>CHAMINÉ CIRCULAR PARA POÇO DE VISITA PARA ESGOTO, EM ALVENARIA COM TIJOLOS CERÂMICOS MACIÇOS, DIÂMETRO INTERNO = 0,6 M. AF_05/2018</t>
  </si>
  <si>
    <t>TUBO CONCRETO ARMADO, CLASSE PA-2, PB, DN 1200 MM, PARA AGUAS PLUVIAIS (NBR 8890)</t>
  </si>
  <si>
    <t>TUBO CONCRETO ARMADO, CLASSE PA-2, PB, DN 1500 MM, PARA AGUAS PLUVIAIS (NBR 8890)</t>
  </si>
  <si>
    <t>BASE PARA POÇO DE VISITA CIRCULAR PARA  ESGOTO, EM ALVENARIA COM TIJOLOS CERÂMICOS MACIÇOS, DIÂMETRO INTERNO = 1 M, PROFUNDIDADE = 1,45 M, EXCLUINDO TAMPÃO. AF_05/2018</t>
  </si>
  <si>
    <t>TUBO CONCRETO ARMADO, CLASSE PA-2, PB, DN 2000 MM, PARA AGUAS PLUVIAIS (NBR 8890)</t>
  </si>
  <si>
    <t>TUBO CONCRETO ARMADO, CLASSE PA-2, PB, DN 300 MM, PARA AGUAS PLUVIAIS (NBR 8890)</t>
  </si>
  <si>
    <t>BASE PARA POÇO DE VISITA RETANGULAR PARA ESGOTO, EM ALVENARIA COM BLOCOS DE CONCRETO, DIMENSÕES INTERNAS = 1X3,5 M, PROFUNDIDADE = 1,45 M, EXCLUINDO TAMPÃO. AF_05/2018</t>
  </si>
  <si>
    <t>TUBO CONCRETO ARMADO, CLASSE PA-2, PB, DN 400 MM, PARA AGUAS PLUVIAIS (NBR 8890)</t>
  </si>
  <si>
    <t>TUBO CONCRETO ARMADO, CLASSE PA-2, PB, DN 500 MM, PARA AGUAS PLUVIAIS (NBR 8890)</t>
  </si>
  <si>
    <t>BASE PARA POÇO DE VISITA RETANGULAR PARA ESGOTO, EM ALVENARIA COM BLOCOS DE CONCRETO, DIMENSÕES INTERNAS = 1X2 M, PROFUNDIDADE = 1,45 M, EXCLUINDO TAMPÃO. AF_05/2018</t>
  </si>
  <si>
    <t>TUBO CONCRETO ARMADO, CLASSE PA-2, PB, DN 600 MM, PARA AGUAS PLUVIAIS (NBR 8890)</t>
  </si>
  <si>
    <t>TUBO CONCRETO ARMADO, CLASSE PA-2, PB, DN 700 MM, PARA AGUAS PLUVIAIS (NBR 8890)</t>
  </si>
  <si>
    <t>BASE PARA POÇO DE VISITA RETANGULAR PARA ESGOTO, EM ALVENARIA COM BLOCOS DE CONCRETO, DIMENSÕES INTERNAS = 1X2,5 M, PROFUNDIDADE = 1,45 M, EXCLUINDO TAMPÃO. AF_05/2018</t>
  </si>
  <si>
    <t>TUBO CONCRETO ARMADO, CLASSE PA-2, PB, DN 800 MM, PARA AGUAS PLUVIAIS (NBR 8890)</t>
  </si>
  <si>
    <t>ACRÉSCIMO PARA POÇO DE VISITA CIRCULAR PARA ESGOTO, EM CONCRETO PRÉ-MOLDADO, DIÂMETRO INTERNO = 0,8 M. AF_05/2018</t>
  </si>
  <si>
    <t>TUBO CONCRETO ARMADO, CLASSE PA-2, PB, DN 900 MM, PARA AGUAS PLUVIAIS (NBR 8890)</t>
  </si>
  <si>
    <t>BASE PARA POÇO DE VISITA CIRCULAR PARA  ESGOTO, EM CONCRETO PRÉ-MOLDADO, DIÂMETRO INTERNO = 1 M, PROFUNDIDADE = 1,45 M, EXCLUINDO TAMPÃO. AF_05/2018_P</t>
  </si>
  <si>
    <t>TUBO CONCRETO ARMADO, CLASSE PA-3, PB, DN 1000 MM, PARA AGUAS PLUVIAIS (NBR 8890)</t>
  </si>
  <si>
    <t>TUBO CONCRETO ARMADO, CLASSE PA-3, PB, DN 1100 MM, PARA AGUAS PLUVIAIS (NBR 8890)</t>
  </si>
  <si>
    <t>(COMPOSIÇÃO REPRESENTATIVA) POÇO DE VISITA CIRCULAR PARA ESGOTO, EM CONCRETO PRÉ-MOLDADO, DIÂMETRO INTERNO = 1,0 M, PROFUNDIDADE ATÉ 1,50 M, EXCLUINDO TAMPÃO. AF_04/2018</t>
  </si>
  <si>
    <t>TUBO CONCRETO ARMADO, CLASSE PA-3, PB, DN 1200 MM, PARA AGUAS PLUVIAIS (NBR 8890)</t>
  </si>
  <si>
    <t>(COMPOSIÇÃO REPRESENTATIVA) POÇO DE VISITA CIRCULAR PARA ESGOTO, EM CONCRETO PRÉ-MOLDADO, DIÂMETRO INTERNO = 1,0 M, PROFUNDIDADE DE 1,50 A 2,00 M, EXCLUINDO TAMPÃO. AF_04/2018</t>
  </si>
  <si>
    <t>TUBO CONCRETO ARMADO, CLASSE PA-3, PB, DN 1500 MM, PARA AGUAS PLUVIAIS (NBR 8890)</t>
  </si>
  <si>
    <t>TUBO CONCRETO ARMADO, CLASSE PA-3, PB, DN 400 MM, PARA AGUAS PLUVIAIS (NBR 8890)</t>
  </si>
  <si>
    <t>(COMPOSIÇÃO REPRESENTATIVA) POÇO DE VISITA CIRCULAR PARA ESGOTO, EM CONCRETO PRÉ-MOLDADO, DIÂMETRO INTERNO = 1,0 M, PROFUNDIDADE DE 2,00 A 2,50 M, EXCLUINDO TAMPÃO. AF_04/2018</t>
  </si>
  <si>
    <t>TUBO CONCRETO ARMADO, CLASSE PA-3, PB, DN 500 MM, PARA AGUAS PLUVIAIS (NBR 8890)</t>
  </si>
  <si>
    <t>TUBO CONCRETO ARMADO, CLASSE PA-3, PB, DN 600 MM, PARA AGUAS PLUVIAIS (NBR 8890)</t>
  </si>
  <si>
    <t>(COMPOSIÇÃO REPRESENTATIVA) POÇO DE VISITA CIRCULAR PARA ESGOTO, EM CONCRETO PRÉ-MOLDADO, DIÂMETRO INTERNO = 1,0 M, PROFUNDIDADE DE 2,50 A 3,00 M, EXCLUINDO TAMPÃO. AF_04/2018</t>
  </si>
  <si>
    <t>TUBO CONCRETO ARMADO, CLASSE PA-3, PB, DN 700 MM, PARA AGUAS PLUVIAIS (NBR 8890)</t>
  </si>
  <si>
    <t>(COMPOSIÇÃO REPRESENTATIVA) POÇO DE VISITA CIRCULAR PARA ESGOTO, EM CONCRETO PRÉ-MOLDADO, DIÂMETRO INTERNO = 1,0 M, PROFUNDIDADE DE 3,00 A 3,50 M, EXCLUINDO TAMPÃO. AF_04/2018</t>
  </si>
  <si>
    <t>TUBO CONCRETO ARMADO, CLASSE PA-3, PB, DN 800 MM, PARA AGUAS PLUVIAIS (NBR 8890)</t>
  </si>
  <si>
    <t>TUBO CONCRETO ARMADO, CLASSE PA-3, PB, DN 900 MM, PARA AGUAS PLUVIAIS (NBR 8890)</t>
  </si>
  <si>
    <t>(COMPOSIÇÃO REPRESENTATIVA) POÇO DE VISITA CIRCULAR PARA ESGOTO, EM CONCRETO PRÉ-MOLDADO, DIÂMETRO INTERNO = 1,0 M, PROFUNDIDADE ATÉ 1,50 M, INCLUINDO TAMPÃO DE FERRO FUNDIDO, DIÂMETRO DE 60 CM. AF_04/2018</t>
  </si>
  <si>
    <t>TUBO CORRUGADO PEAD, PAREDE DUPLA, INTERNA LISA, JEI, DN/DI *1000* MM, PARA SANEAMENTO</t>
  </si>
  <si>
    <t>(COMPOSIÇÃO REPRESENTATIVA) POÇO DE VISITA CIRCULAR PARA ESGOTO, EM CONCRETO PRÉ-MOLDADO, DIÂMETRO INTERNO = 1,0 M, PROFUNDIDADE DE 1,50 A 2,00 M, INCLUINDO TAMPÃO DE FERRO FUNDIDO, DIÂMETRO DE 60 CM. AF_04/2018</t>
  </si>
  <si>
    <t>TUBO CORRUGADO PEAD, PAREDE DUPLA, INTERNA LISA, JEI, DN/DI *800* MM, PARA SANEAMENTO</t>
  </si>
  <si>
    <t>(COMPOSIÇÃO REPRESENTATIVA) POÇO DE VISITA CIRCULAR PARA ESGOTO, EM CONCRETO PRÉ-MOLDADO, DIÂMETRO INTERNO = 1,0 M, PROFUNDIDADE DE 2,00 A 2,50 M, INCLUINDO TAMPÃO DE FERRO FUNDIDO, DIÂMETRO DE 60 CM. AF_04/2018</t>
  </si>
  <si>
    <t>TUBO CORRUGADO PEAD, PAREDE DUPLA, INTERNA LISA, JEI, DN/DI 1200 MM, PARA SANEAMENTO</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</si>
  <si>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</si>
  <si>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</si>
  <si>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TUBO CORRUGADO PEAD, PAREDE DUPLA, INTERNA LISA, JEI, DN/DI 600 MM, PARA SANEAMENTO</t>
  </si>
  <si>
    <t>TUBO CPVC SOLDAVEL, 35 MM, AGUA QUENTE PREDIAL (NBR 15884)</t>
  </si>
  <si>
    <t>(COMPOSIÇÃO REPRESENTATIVA) POÇO DE VISITA CIRCULAR PARA ESGOTO, EM ALVENARIA COM TIJOLOS CERÂMICOS MACIÇOS, DIÂMETRO INTERNO = 1,2 M, PROFUNDIDADE ATÉ 1,50 M, EXCLUINDO TAMPÃO. AF_04/2018</t>
  </si>
  <si>
    <t>TUBO CPVC, SOLDAVEL, 15 MM, AGUA QUENTE PREDIAL (NBR 15884)</t>
  </si>
  <si>
    <t>(COMPOSIÇÃO REPRESENTATIVA) POÇO DE VISITA CIRCULAR PARA ESGOTO, EM ALVENARIA COM TIJOLOS CERÂMICOS MACIÇOS, DIÂMETRO INTERNO = 1,2 M, PROFUNDIDADE DE 1,50 A 2,00 M, EXCLUINDO TAMPÃO. AF_04/2018</t>
  </si>
  <si>
    <t>TUBO CPVC, SOLDAVEL, 22 MM, AGUA QUENTE PREDIAL (NBR 15884)</t>
  </si>
  <si>
    <t>(COMPOSIÇÃO REPRESENTATIVA) POÇO DE VISITA CIRCULAR PARA ESGOTO, EM ALVENARIA COM TIJOLOS CERÂMICOS MACIÇOS, DIÂMETRO INTERNO = 1,2 M, PROFUNDIDADE DE 2,00 A 2,50 M, EXCLUINDO TAMPÃO. AF_04/2018</t>
  </si>
  <si>
    <t>TUBO CPVC, SOLDAVEL, 28 MM, AGUA QUENTE PREDIAL (NBR 15884)</t>
  </si>
  <si>
    <t>(COMPOSIÇÃO REPRESENTATIVA) POÇO DE VISITA CIRCULAR PARA ESGOTO, EM ALVENARIA COM TIJOLOS CERÂMICOS MACIÇOS, DIÂMETRO INTERNO = 1,2 M, PROFUNDIDADE DE 2,50 A 3,00 M, EXCLUINDO TAMPÃO. AF_04/2018</t>
  </si>
  <si>
    <t>TUBO CPVC, SOLDAVEL, 42 MM, AGUA QUENTE PREDIAL (NBR 15884)</t>
  </si>
  <si>
    <t>TUBO CPVC, SOLDAVEL, 54 MM, AGUA QUENTE PREDIAL (NBR 15884)</t>
  </si>
  <si>
    <t>(COMPOSIÇÃO REPRESENTATIVA) POÇO DE VISITA CIRCULAR PARA ESGOTO, EM ALVENARIA COM TIJOLOS CERÂMICOS MACIÇOS, DIÂMETRO INTERNO = 1,2 M, PROFUNDIDADE DE 3,00 A 3,50 M, EXCLUINDO TAMPÃO. AF_04/2018</t>
  </si>
  <si>
    <t>TUBO CPVC, SOLDAVEL, 73 MM, AGUA QUENTE PREDIAL (NBR 15884)</t>
  </si>
  <si>
    <t>TUBO CPVC, SOLDAVEL, 89 MM, AGUA QUENTE PREDIAL (NBR 15884)</t>
  </si>
  <si>
    <t>(COMPOSIÇÃO REPRESENTATIVA) POÇO DE VISITA CIRCULAR PARA ESGOTO, EM ALVENARIA COM TIJOLOS CERÂMICOS MACIÇOS, DIÂMETRO INTERNO = 1,2 M, PROFUNDIDADE ATÉ 1,50 M, INCLUINDO TAMPÃO DE FERRO FUNDIDO, DIÂMETRO DE 60 CM. AF_04/2018</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</si>
  <si>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</si>
  <si>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</si>
  <si>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</si>
  <si>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(COMPOSIÇÃO REPRESENTATIVA) POÇO DE VISITA CIRCULAR PARA ESGOTO, EM ALVENARIA COM TIJOLOS CERÂMICOS MACIÇOS, DIÂMETRO INTERNO = 1,2 M, PROFUNDIDADE DE 1,50 A 2,00 M, INCLUINDO TAMPÃO DE FERRO FUNDIDO, DIÂMETRO DE 60 CM. AF_04/2018</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</si>
  <si>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</si>
  <si>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</si>
  <si>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</si>
  <si>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(COMPOSIÇÃO REPRESENTATIVA) POÇO DE VISITA CIRCULAR PARA ESGOTO, EM ALVENARIA COM TIJOLOS CERÂMICOS MACIÇOS, DIÂMETRO INTERNO = 1,2 M, PROFUNDIDADE DE 2,00 A 2,50 M, INCLUINDO TAMPÃO DE FERRO FUNDIDO, DIÂMETRO DE 60 CM. AF_04/2018</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</si>
  <si>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</si>
  <si>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</si>
  <si>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</si>
  <si>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(COMPOSIÇÃO REPRESENTATIVA) POÇO DE VISITA CIRCULAR PARA ESGOTO, EM ALVENARIA COM TIJOLOS CERÂMICOS MACIÇOS, DIÂMETRO INTERNO = 1,2 M, PROFUNDIDADE DE 2,50 A 3,00 M, INCLUINDO TAMPÃO DE FERRO FUNDIDO, DIÂMETRO DE 60 CM. AF_04/2018</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</si>
  <si>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</si>
  <si>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</si>
  <si>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</si>
  <si>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</si>
  <si>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(COMPOSIÇÃO REPRESENTATIVA) POÇO DE VISITA CIRCULAR PARA ESGOTO, EM ALVENARIA COM TIJOLOS CERÂMICOS MACIÇOS, DIÂMETRO INTERNO = 1,2 M, PROFUNDIDADE DE 3,00 A 3,50 M, INCLUINDO TAMPÃO DE FERRO FUNDIDO, DIÂMETRO DE 60 CM. AF_04/2018</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</si>
  <si>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</si>
  <si>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</si>
  <si>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</si>
  <si>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ACRÉSCIMO PARA POÇO DE VISITA CIRCULAR PARA DRENAGEM, EM CONCRETO PRÉ-MOLDADO, DIÂMETRO INTERNO = 1,2 M. AF_05/2018</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</si>
  <si>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</si>
  <si>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</si>
  <si>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</si>
  <si>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</si>
  <si>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ACRÉSCIMO PARA POÇO DE VISITA RETANGULAR PARA DRENAGEM, EM ALVENARIA COM BLOCOS DE CONCRETO, DIMENSÕES INTERNAS = 1,5X1,5 M. AF_05/2018</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</si>
  <si>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</si>
  <si>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</si>
  <si>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</si>
  <si>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</si>
  <si>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BASE PARA POÇO DE VISITA CIRCULAR PARA DRENAGEM, EM ALVENARIA COM TIJOLOS CERÂMICOS MACIÇOS, DIÂMETRO INTERNO = 1,2 M, PROFUNDIDADE = 1,45 M, EXCLUINDO TAMPÃO. AF_05/2018</t>
  </si>
  <si>
    <t>TUBO DE COBRE CLASSE "E", DN = 35 MM, PARA INSTALACAO HIDRAULICA PREDIAL</t>
  </si>
  <si>
    <t>TUBO DE COBRE CLASSE "E", DN = 42 MM, PARA INSTALACAO HIDRAULICA PREDIAL</t>
  </si>
  <si>
    <t>TUBO DE COBRE CLASSE "E", DN = 54 MM, PARA INSTALACAO HIDRAULICA PREDIAL</t>
  </si>
  <si>
    <t>ACRÉSCIMO PARA POÇO DE VISITA CIRCULAR PARA DRENAGEM, EM ALVENARIA COM TIJOLOS CERÂMICOS MACIÇOS, DIÂMETRO INTERNO = 1,2 M. AF_05/2018</t>
  </si>
  <si>
    <t>TUBO DE COBRE CLASSE "E", DN = 66 MM, PARA INSTALACAO HIDRAULICA PREDIAL</t>
  </si>
  <si>
    <t>TUBO DE COBRE CLASSE "E", DN = 79 MM, PARA INSTALACAO HIDRAULICA PREDIAL</t>
  </si>
  <si>
    <t>TUBO DE COBRE CLASSE "I", DN = 1 " (28 MM), PARA INSTALACOES INDUSTRIAIS DE ALTA PRESSAO E VAPOR</t>
  </si>
  <si>
    <t>BASE PARA POÇO DE VISITA RETANGULAR PARA DRENAGEM, EM ALVENARIA COM BLOCOS DE CONCRETO, DIMENSÕES INTERNAS = 1,5X2 M, PROFUNDIDADE = 1,45 M, EXCLUINDO TAMPÃO. AF_05/2018</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</si>
  <si>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</si>
  <si>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</si>
  <si>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</si>
  <si>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</si>
  <si>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ACRÉSCIMO PARA POÇO DE VISITA CIRCULAR PARA DRENAGEM, EM CONCRETO PRÉ-MOLDADO, DIÂMETRO INTERNO = 1,5 M. AF_05/2018</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</si>
  <si>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</si>
  <si>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</si>
  <si>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</si>
  <si>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</si>
  <si>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ACRÉSCIMO PARA POÇO DE VISITA RETANGULAR PARA DRENAGEM, EM ALVENARIA COM BLOCOS DE CONCRETO, DIMENSÕES INTERNAS = 1,5X2 M. AF_05/2018</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</si>
  <si>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</si>
  <si>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</si>
  <si>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</si>
  <si>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BASE PARA POÇO DE VISITA CIRCULAR PARA DRENAGEM, EM ALVENARIA COM TIJOLOS CERÂMICOS MACIÇOS, DIÂMETRO INTERNO = 1,5 M, PROFUNDIDADE = 1,45 M, EXCLUINDO TAMPÃO. AF_05/2018</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</si>
  <si>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</si>
  <si>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</si>
  <si>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</si>
  <si>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ACRÉSCIMO PARA POÇO DE VISITA CIRCULAR PARA DRENAGEM, EM ALVENARIA COM TIJOLOS CERÂMICOS MACIÇOS, DIÂMETRO INTERNO = 1,5 M. AF_05/2018</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</si>
  <si>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</si>
  <si>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</si>
  <si>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</si>
  <si>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</si>
  <si>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BASE PARA POÇO DE VISITA RETANGULAR PARA DRENAGEM, EM ALVENARIA COM BLOCOS DE CONCRETO, DIMENSÕES INTERNAS = 1X1 M, PROFUNDIDADE = 1,45 M, EXCLUINDO TAMPÃO. AF_05/2018</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</si>
  <si>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</si>
  <si>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</si>
  <si>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</si>
  <si>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</si>
  <si>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ACRÉSCIMO PARA POÇO DE VISITA RETANGULAR PARA DRENAGEM, EM ALVENARIA COM BLOCOS DE CONCRETO, DIMENSÕES INTERNAS = 1X1 M. AF_05/2018</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</si>
  <si>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</si>
  <si>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</si>
  <si>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</si>
  <si>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</si>
  <si>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</si>
  <si>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BASE PARA POÇO DE VISITA RETANGULAR PARA DRENAGEM, EM ALVENARIA COM BLOCOS DE CONCRETO, DIMENSÕES INTERNAS = 1,5X2,5 M, PROFUNDIDADE = 1,45 M, EXCLUINDO TAMPÃO. AF_05/2018</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</si>
  <si>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</si>
  <si>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</si>
  <si>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</si>
  <si>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</si>
  <si>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BASE PARA POÇO DE VISITA RETANGULAR PARA DRENAGEM, EM ALVENARIA COM BLOCOS DE CONCRETO, DIMENSÕES INTERNAS = 1X1,5 M, PROFUNDIDADE = 1,45 M, EXCLUINDO TAMPÃO. AF_05/2018</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</si>
  <si>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</si>
  <si>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</si>
  <si>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</si>
  <si>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</si>
  <si>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ACRÉSCIMO PARA POÇO DE VISITA RETANGULAR PARA DRENAGEM, EM ALVENARIA COM BLOCOS DE CONCRETO, DIMENSÕES INTERNAS = 1X1,5 M. AF_05/2018</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</si>
  <si>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</si>
  <si>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</si>
  <si>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</si>
  <si>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</si>
  <si>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ACRÉSCIMO PARA POÇO DE VISITA RETANGULAR PARA DRENAGEM, EM ALVENARIA COM BLOCOS DE CONCRETO, DIMENSÕES INTERNAS = 1,5X2,5 M. AF_05/2018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</si>
  <si>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</si>
  <si>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</si>
  <si>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</si>
  <si>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BASE PARA POÇO DE VISITA RETANGULAR PARA DRENAGEM, EM ALVENARIA COM BLOCOS DE CONCRETO, DIMENSÕES INTERNAS = 1X2 M, PROFUNDIDADE = 1,45 M, EXCLUINDO TAMPÃO. AF_05/2018</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</si>
  <si>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</si>
  <si>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</si>
  <si>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</si>
  <si>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</si>
  <si>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ACRÉSCIMO PARA POÇO DE VISITA RETANGULAR PARA DRENAGEM, EM ALVENARIA COM BLOCOS DE CONCRETO, DIMENSÕES INTERNAS = 1X2 M. AF_05/2018</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</si>
  <si>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</si>
  <si>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</si>
  <si>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BASE PARA POÇO DE VISITA RETANGULAR PARA DRENAGEM, EM ALVENARIA COM BLOCOS DE CONCRETO, DIMENSÕES INTERNAS = 1X2,5 M, PROFUNDIDADE = 1,45 M, EXCLUINDO TAMPÃO. AF_05/2018</t>
  </si>
  <si>
    <t>TUBO DE ESPUMA DE POLIETILENO EXPANDIDO FLEXIVEL PARA ISOLAMENTO TERMICO DE TUBULACAO DE AR CONDICIONADO, AGUA QUENTE,  DN 7/8", E= 10 MM</t>
  </si>
  <si>
    <t>TUBO DE POLIETILENO DE ALTA DENSIDADE (PEAD), PE-80, DE = 20 MM X 2,3 MM DE PAREDE, PARA LIGACAO DE AGUA PREDIAL (NBR 15561)</t>
  </si>
  <si>
    <t>ACRÉSCIMO PARA POÇO DE VISITA RETANGULAR PARA DRENAGEM, EM ALVENARIA COM BLOCOS DE CONCRETO, DIMENSÕES INTERNAS = 1X2,5 M. AF_05/2018</t>
  </si>
  <si>
    <t>TUBO DE POLIETILENO DE ALTA DENSIDADE, PEAD, PE-80, DE = 1000 MM X 38,5 MM PAREDE, ( SDR 26 - PN 05 ) PARA REDE DE AGUA OU ESGOTO (NBR 15561)</t>
  </si>
  <si>
    <t>BASE PARA POÇO DE VISITA RETANGULAR PARA DRENAGEM, EM ALVENARIA COM BLOCOS DE CONCRETO, DIMENSÕES INTERNAS = 1,5X3 M, PROFUNDIDADE = 1,45 M, EXCLUINDO TAMPÃO. AF_05/2018</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</si>
  <si>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</si>
  <si>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</si>
  <si>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POÇO DE INSPEÇÃO CIRCULAR PARA DRENAGEM, EM ALVENARIA COM TIJOLOS CERÂMICOS MACIÇOS, DIÂMETRO INTERNO = 0,6 M, PROFUNDIDADE = 1 M, EXCLUINDO TAMPÃO. AF_05/2018</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</si>
  <si>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</si>
  <si>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</si>
  <si>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</si>
  <si>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POÇO DE INSPEÇÃO CIRCULAR PARA DRENAGEM, EM ALVENARIA COM TIJOLOS CERÂMICOS MACIÇOS, DIÂMETRO INTERNO = 0,6 M, PROFUNDIDADE = 1,5 M, EXCLUINDO TAMPÃO. AF_05/2018</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</si>
  <si>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</si>
  <si>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</si>
  <si>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</si>
  <si>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BASE PARA POÇO DE VISITA RETANGULAR PARA DRENAGEM, EM ALVENARIA COM BLOCOS DE CONCRETO, DIMENSÕES INTERNAS = 1X3 M, PROFUNDIDADE = 1,45 M, EXCLUINDO TAMPÃO. AF_05/2018</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</si>
  <si>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</si>
  <si>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</si>
  <si>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</si>
  <si>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ACRÉSCIMO PARA POÇO DE VISITA RETANGULAR PARA DRENAGEM, EM ALVENARIA COM BLOCOS DE CONCRETO, DIMENSÕES INTERNAS = 1,5X3 M. AF_05/2018</t>
  </si>
  <si>
    <t>TUBO DE POLIETILENO DE ALTA DENSIDADE, PEAD, PE-80, DE= 800 MM X 30,8 MM PAREDE, ( SDR 26 - PN 05 ) PARA REDE DE AGUA OU ESGOTO (NBR 15561)</t>
  </si>
  <si>
    <t>ACRÉSCIMO PARA POÇO DE VISITA RETANGULAR PARA DRENAGEM, EM ALVENARIA COM BLOCOS DE CONCRETO, DIMENSÕES INTERNAS = 1X3 M. AF_05/2018</t>
  </si>
  <si>
    <t>TUBO DE PVC, PBL, TIPO LEVE, DN = 125 MM,  PARA VENTILACAO</t>
  </si>
  <si>
    <t>TUBO DE PVC, PBL, TIPO LEVE, DN = 300 MM,  PARA VENTILACAO</t>
  </si>
  <si>
    <t>ACRÉSCIMO PARA POÇO DE VISITA CIRCULAR PARA DRENAGEM, EM CONCRETO PRÉ-MOLDADO, DIÂMETRO INTERNO = 0,8 M. AF_05/2018</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</si>
  <si>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</si>
  <si>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</si>
  <si>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</si>
  <si>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</si>
  <si>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BASE PARA POÇO DE VISITA RETANGULAR PARA DRENAGEM, EM ALVENARIA COM BLOCOS DE CONCRETO, DIMENSÕES INTERNAS = 1X3,5 M, PROFUNDIDADE = 1,45 M, EXCLUINDO TAMPÃO. AF_05/2018</t>
  </si>
  <si>
    <t>TUBO DE REVESTIMENTO, EM ACO, CORPO SCHEDULE 40, PONTEIRA SCHEDULE 80, ROSQUEAVEL E SEGMENTADO PARA PERFURACAO, DIAMETRO 16'' (450 MM)  (COLETADO CAIXA)</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</si>
  <si>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</si>
  <si>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</si>
  <si>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TUBO DRENO, CORRUGADO, ESPIRALADO, FLEXIVEL, PERFURADO, EM POLIETILENO DE ALTA DENSIDADE (PEAD), DN 65 MM, (2 1/2") PARA DRENAGEM - EM ROLO (NORMA DNIT 093/2006 - EM)</t>
  </si>
  <si>
    <t>ACRÉSCIMO PARA POÇO DE VISITA RETANGULAR PARA DRENAGEM, EM ALVENARIA COM BLOCOS DE CONCRETO, DIMENSÕES INTERNAS = 2,5X2,5 M. AF_05/2018</t>
  </si>
  <si>
    <t>TUBO MONOCAMADA PEX, DN 16 MM</t>
  </si>
  <si>
    <t>TUBO MONOCAMADA PEX, DN 20 MM</t>
  </si>
  <si>
    <t>ACRÉSCIMO PARA POÇO DE VISITA CIRCULAR PARA DRENAGEM, EM ALVENARIA COM TIJOLOS CERÂMICOS MACIÇOS, DIÂMETRO INTERNO = 0,8 M. AF_05/2018</t>
  </si>
  <si>
    <t>TUBO MONOCAMADA PEX, DN 25 MM</t>
  </si>
  <si>
    <t>TUBO MONOCAMADA PEX, DN 32 MM</t>
  </si>
  <si>
    <t>TUBO MULTICAMADA PEX, DN *26* MM, PARA INSTALACOES A GAS (AMARELO)</t>
  </si>
  <si>
    <t>BASE PARA POÇO DE VISITA RETANGULAR PARA DRENAGEM, EM ALVENARIA COM BLOCOS DE CONCRETO, DIMENSÕES INTERNAS = 1,5X3,5 M, PROFUNDIDADE = 1,45 M, EXCLUINDO TAMPÃO. AF_05/2018</t>
  </si>
  <si>
    <t>TUBO MULTICAMADA PEX, DN 16 MM, PARA INSTALACOES A GAS (AMARELO)</t>
  </si>
  <si>
    <t>TUBO MULTICAMADA PEX, DN 20 MM, PARA INSTALACOES A GAS (AMARELO)</t>
  </si>
  <si>
    <t>TUBO MULTICAMADA PEX, DN 32 MM, PARA INSTALACOES A GAS (AMARELO)</t>
  </si>
  <si>
    <t>BASE PARA POÇO DE VISITA RETANGULAR PARA DRENAGEM, EM ALVENARIA COM BLOCOS DE CONCRETO, DIMENSÕES INTERNAS = 1X4 M, PROFUNDIDADE = 1,45 M, EXCLUINDO TAMPÃO. AF_05/2018</t>
  </si>
  <si>
    <t>TUBO PPR PN 20, DN 20 MM, PARA AGUA QUENTE PREDIAL</t>
  </si>
  <si>
    <t>TUBO PPR PN 20, DN 25 MM, PARA AGUA QUENTE PREDIAL</t>
  </si>
  <si>
    <t>TUBO PPR, CLASSE PN 12, DN 110 MM</t>
  </si>
  <si>
    <t>TUBO PPR, CLASSE PN 12, DN 32 MM</t>
  </si>
  <si>
    <t>BASE PARA POÇO DE VISITA RETANGULAR PARA DRENAGEM, EM ALVENARIA COM BLOCOS DE CONCRETO, DIMENSÕES INTERNAS = 2,5X3 M, PROFUNDIDADE = 1,45 M, EXCLUINDO TAMPÃO. AF_05/2018</t>
  </si>
  <si>
    <t>TUBO PPR, CLASSE PN 12, DN 40 MM</t>
  </si>
  <si>
    <t>TUBO PPR, CLASSE PN 12, DN 50 MM</t>
  </si>
  <si>
    <t>ACRÉSCIMO PARA POÇO DE VISITA CIRCULAR PARA DRENAGEM, EM CONCRETO PRÉ-MOLDADO, DIÂMETRO INTERNO = 1 M. AF_05/2018</t>
  </si>
  <si>
    <t>TUBO PPR, CLASSE PN 12, DN 63 MM</t>
  </si>
  <si>
    <t>TUBO PPR, CLASSE PN 12, DN 75 MM</t>
  </si>
  <si>
    <t>TUBO PPR, CLASSE PN 12, DN 90 MM</t>
  </si>
  <si>
    <t>ACRÉSCIMO PARA POÇO DE VISITA RETANGULAR PARA DRENAGEM, EM ALVENARIA COM BLOCOS DE CONCRETO, DIMENSÕES INTERNAS = 1X4 M. AF_05/2018</t>
  </si>
  <si>
    <t>TUBO PPR, CLASSE PN 25, DN 110 MM, PARA AGUA QUENTE E FRIA PREDIAL</t>
  </si>
  <si>
    <t>TUBO PPR, CLASSE PN 25, DN 20 MM, PARA AGUA QUENTE E FRIA PREDIAL</t>
  </si>
  <si>
    <t>BASE PARA POÇO DE VISITA RETANGULAR PARA DRENAGEM, EM ALVENARIA COM BLOCOS DE CONCRETO, DIMENSÕES INTERNAS = 1,5X1,5 M, PROFUNDIDADE = 1,45 M, EXCLUINDO TAMPÃO. AF_05/2018</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</si>
  <si>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</si>
  <si>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</si>
  <si>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</si>
  <si>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</si>
  <si>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ACRÉSCIMO PARA POÇO DE VISITA RETANGULAR PARA DRENAGEM, EM ALVENARIA COM BLOCOS DE CONCRETO, DIMENSÕES INTERNAS = 1,5X3,5 M. AF_05/2018</t>
  </si>
  <si>
    <t>TUBO PPR, CLASSE PN 25, DN 63 MM, PARA AGUA QUENTE E FRIA PREDIAL</t>
  </si>
  <si>
    <t>TUBO PPR, CLASSE PN 25, DN 75 MM, PARA AGUA QUENTE E FRIA PREDIAL</t>
  </si>
  <si>
    <t>TUBO PPR, CLASSE PN 25, DN 90 MM, PARA AGUA QUENTE E FRIA PREDIAL</t>
  </si>
  <si>
    <t>BASE PARA POÇO DE VISITA CIRCULAR PARA DRENAGEM, EM ALVENARIA COM TIJOLOS CERÂMICOS MACIÇOS, DIÂMETRO INTERNO = 1 M, PROFUNDIDADE = 1,45 M, EXCLUINDO TAMPÃO. AF_05/2018</t>
  </si>
  <si>
    <t>TUBO PVC  SERIE NORMAL, DN 150 MM, PARA ESGOTO  PREDIAL (NBR 5688)</t>
  </si>
  <si>
    <t>TUBO PVC  SERIE NORMAL, DN 40 MM, PARA ESGOTO  PREDIAL (NBR 5688)</t>
  </si>
  <si>
    <t>ACRÉSCIMO PARA POÇO DE VISITA CIRCULAR PARA DRENAGEM, EM ALVENARIA COM TIJOLOS CERÂMICOS MACIÇOS, DIÂMETRO INTERNO = 1 M. AF_05/2018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</si>
  <si>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</si>
  <si>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</si>
  <si>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</si>
  <si>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</si>
  <si>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BASE PARA POÇO DE VISITA RETANGULAR PARA DRENAGEM, EM ALVENARIA COM BLOCOS DE CONCRETO, DIMENSÕES INTERNAS = 1,5X4 M, PROFUNDIDADE = 1,45 M, EXCLUINDO TAMPÃO. AF_05/2018</t>
  </si>
  <si>
    <t>TUBO PVC CORRUGADO, PAREDE DUPLA, JE, DN 350 MM, REDE COLETORA ESGOTO</t>
  </si>
  <si>
    <t>ACRÉSCIMO PARA POÇO DE VISITA RETANGULAR PARA DRENAGEM, EM ALVENARIA COM BLOCOS DE CONCRETO, DIMENSÕES INTERNAS = 2,5X3 M. AF_05/2018</t>
  </si>
  <si>
    <t>TUBO PVC CORRUGADO, PAREDE DUPLA, JE, DN 400 MM, REDE COLETORA ESGOTO</t>
  </si>
  <si>
    <t>TUBO PVC DE REVESTIMENTO GEOMECANICO NERVURADO REFORCADO, DN = 150 MM, COMPRIMENTO = 2 M</t>
  </si>
  <si>
    <t>ACRÉSCIMO PARA POÇO DE VISITA RETANGULAR PARA DRENAGEM, EM ALVENARIA COM BLOCOS DE CONCRETO, DIMENSÕES INTERNAS = 1,5X4 M. AF_05/2018</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</si>
  <si>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</si>
  <si>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</si>
  <si>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</si>
  <si>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</si>
  <si>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</si>
  <si>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BASE PARA POÇO DE VISITA RETANGULAR PARA DRENAGEM, EM ALVENARIA COM BLOCOS DE CONCRETO, DIMENSÕES INTERNAS = 2,5X3,5 M, PROFUNDIDADE = 1,45 M, EXCLUINDO TAMPÃO. AF_05/2018</t>
  </si>
  <si>
    <t>TUBO PVC DEFOFO, JEI, 1 MPA, DN 150 MM, PARA REDE DE  AGUA (NBR 7665)</t>
  </si>
  <si>
    <t>TUBO PVC DEFOFO, JEI, 1 MPA, DN 200 MM, PARA REDE DE AGUA (NBR 7665)</t>
  </si>
  <si>
    <t>TUBO PVC DEFOFO, JEI, 1 MPA, DN 250 MM, PARA REDE DE AGUA (NBR 7665)</t>
  </si>
  <si>
    <t>ACRÉSCIMO PARA POÇO DE VISITA RETANGULAR PARA DRENAGEM, EM ALVENARIA COM BLOCOS DE CONCRETO, DIMENSÕES INTERNAS = 2,5X3,5 M. AF_05/2018</t>
  </si>
  <si>
    <t>TUBO PVC DEFOFO, JEI, 1 MPA, DN 300 MM, PARA REDE DE AGUA (NBR 7665)</t>
  </si>
  <si>
    <t>TUBO PVC PBA JEI, CLASSE 12, DN 100 MM, PARA REDE DE AGUA (NBR 5647)</t>
  </si>
  <si>
    <t>TUBO PVC PBA JEI, CLASSE 12, DN 50 MM, PARA REDE DE AGUA (NBR 5647)</t>
  </si>
  <si>
    <t>BASE PARA POÇO DE VISITA RETANGULAR PARA DRENAGEM, EM ALVENARIA COM BLOCOS DE CONCRETO, DIMENSÕES INTERNAS = 2,5X4 M, PROFUNDIDADE = 1,45 M, EXCLUINDO TAMPÃO. AF_05/2018</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</si>
  <si>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</si>
  <si>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</si>
  <si>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</si>
  <si>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</si>
  <si>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BASE PARA POÇO DE VISITA RETANGULAR PARA DRENAGEM, EM ALVENARIA COM BLOCOS DE CONCRETO, DIMENSÕES INTERNAS = 2X2 M, PROFUNDIDADE = 1,45 M, EXCLUINDO TAMPÃO. AF_05/2018</t>
  </si>
  <si>
    <t>TUBO PVC PBA JEI, CLASSE 20, DN 100 MM, PARA REDE DE AGUA (NBR 5647)</t>
  </si>
  <si>
    <t>TUBO PVC PBA JEI, CLASSE 20, DN 50 MM, PARA REDE DE AGUA (NBR 5647)</t>
  </si>
  <si>
    <t>TUBO PVC PBA JEI, CLASSE 20, DN 75 MM, PARA REDE DE AGUA (NBR 5647)</t>
  </si>
  <si>
    <t>ACRÉSCIMO PARA POÇO DE VISITA RETANGULAR PARA DRENAGEM, EM ALVENARIA COM BLOCOS DE CONCRETO, DIMENSÕES INTERNAS = 2,5X4 M. AF_05/2018</t>
  </si>
  <si>
    <t>TUBO PVC ROSCAVEL, 3/4",  AGUA FRIA PREDIAL</t>
  </si>
  <si>
    <t>TUBO PVC SERIE NORMAL, DN 50 MM, PARA ESGOTO PREDIAL (NBR 5688)</t>
  </si>
  <si>
    <t>BASE PARA POÇO DE VISITA RETANGULAR PARA DRENAGEM, EM ALVENARIA COM BLOCOS DE CONCRETO, DIMENSÕES INTERNAS = 3X3 M, PROFUNDIDADE = 1,45 M, EXCLUINDO TAMPÃO. AF_05/2018</t>
  </si>
  <si>
    <t>TUBO PVC SERIE NORMAL, DN 75 MM, PARA ESGOTO PREDIAL (NBR 5688)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</si>
  <si>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</si>
  <si>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</si>
  <si>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TUBO PVC, RIGIDO, CORRUGADO, PERFURADO, DN 150 MM, PARA DRENAGEM, SISTEMA IRRIGACAO</t>
  </si>
  <si>
    <t>TUBO PVC, ROSCAVEL,  2 1/2", AGUA FRIA PREDIAL</t>
  </si>
  <si>
    <t>ACRÉSCIMO PARA POÇO DE VISITA RETANGULAR PARA DRENAGEM, EM ALVENARIA COM BLOCOS DE CONCRETO, DIMENSÕES INTERNAS = 3X3,5 M. AF_05/2018</t>
  </si>
  <si>
    <t>TUBO PVC, ROSCAVEL,  2", PARA AGUA FRIA PREDIAL</t>
  </si>
  <si>
    <t>TUBO PVC, ROSCAVEL, 1 1/2",  AGUA FRIA PREDIAL</t>
  </si>
  <si>
    <t>ACRÉSCIMO PARA POÇO DE VISITA RETANGULAR PARA DRENAGEM, EM ALVENARIA COM BLOCOS DE CONCRETO, DIMENSÕES INTERNAS = 2X2 M. AF_05/2018</t>
  </si>
  <si>
    <t>TUBO PVC, ROSCAVEL, 1 1/4", AGUA FRIA PREDIAL</t>
  </si>
  <si>
    <t>TUBO PVC, ROSCAVEL, 1/2", AGUA FRIA PREDIAL</t>
  </si>
  <si>
    <t>BASE PARA POÇO DE VISITA RETANGULAR PARA DRENAGEM, EM ALVENARIA COM BLOCOS DE CONCRETO, DIMENSÕES INTERNAS = 3X4 M, PROFUNDIDADE = 1,45 M, EXCLUINDO TAMPÃO. AF_05/2018</t>
  </si>
  <si>
    <t>TUBO PVC, ROSCAVEL, 1", AGUA FRIA PREDIAL</t>
  </si>
  <si>
    <t>TUBO PVC, ROSCAVEL, 3", AGUA FRIA PREDIAL</t>
  </si>
  <si>
    <t>TUBO PVC, ROSCAVEL, 4",  AGUA FRIA PREDIAL</t>
  </si>
  <si>
    <t>ACRÉSCIMO PARA POÇO DE VISITA RETANGULAR PARA DRENAGEM, EM ALVENARIA COM BLOCOS DE CONCRETO, DIMENSÕES INTERNAS = 3X4 M. AF_05/2018</t>
  </si>
  <si>
    <t>TUBO PVC, ROSCAVEL, 5",  AGUA FRIA PREDIAL</t>
  </si>
  <si>
    <t>TUBO PVC, ROSCAVEL, 6",  AGUA FRIA PREDIAL</t>
  </si>
  <si>
    <t>BASE PARA POÇO DE VISITA RETANGULAR PARA DRENAGEM, EM ALVENARIA COM BLOCOS DE CONCRETO, DIMENSÕES INTERNAS = 3,5X3,5 M, PROFUNDIDADE = 1,45 M, EXCLUINDO TAMPÃO. AF_05/2018</t>
  </si>
  <si>
    <t>TUBO PVC, SERIE R, DN 100 MM, PARA ESGOTO OU AGUAS PLUVIAIS PREDIAL (NBR 5688)</t>
  </si>
  <si>
    <t>TUBO PVC, SERIE R, DN 150 MM, PARA ESGOTO OU AGUAS PLUVIAIS PREDIAL (NBR 5688)</t>
  </si>
  <si>
    <t>ACRÉSCIMO PARA POÇO DE VISITA RETANGULAR PARA DRENAGEM, EM ALVENARIA COM BLOCOS DE CONCRETO, DIMENSÕES INTERNAS = 3,5X3,5 M. AF_05/2018</t>
  </si>
  <si>
    <t>TUBO PVC, SERIE R, DN 40 MM, PARA ESGOTO OU AGUAS PLUVIAIS PREDIAL (NBR 5688)</t>
  </si>
  <si>
    <t>BASE PARA POÇO DE VISITA RETANGULAR PARA DRENAGEM, EM ALVENARIA COM BLOCOS DE CONCRETO, DIMENSÕES INTERNAS = 2X2,5 M, PROFUNDIDADE = 1,45 M, EXCLUINDO TAMPÃO. AF_05/2018</t>
  </si>
  <si>
    <t>TUBO PVC, SERIE R, DN 50 MM, PARA ESGOTO OU AGUAS PLUVIAIS PREDIAL (NBR 5688)</t>
  </si>
  <si>
    <t>TUBO PVC, SERIE R, DN 75 MM, PARA ESGOTO OU AGUAS PLUVIAIS PREDIAL (NBR 5688)</t>
  </si>
  <si>
    <t>TUBO PVC, SOLDAVEL, DN 110 MM, AGUA FRIA (NBR-5648)</t>
  </si>
  <si>
    <t>BASE PARA POÇO DE VISITA RETANGULAR PARA DRENAGEM, EM ALVENARIA COM BLOCOS DE CONCRETO, DIMENSÕES INTERNAS = 3,5X4 M, PROFUNDIDADE = 1,45 M, EXCLUINDO TAMPÃO. AF_05/2018</t>
  </si>
  <si>
    <t>TUBO PVC, SOLDAVEL, DN 20 MM, AGUA FRIA (NBR-5648)</t>
  </si>
  <si>
    <t>TUBO PVC, SOLDAVEL, DN 40 MM, AGUA FRIA (NBR-5648)</t>
  </si>
  <si>
    <t>ACRÉSCIMO PARA POÇO DE VISITA RETANGULAR PARA DRENAGEM, EM ALVENARIA COM BLOCOS DE CONCRETO, DIMENSÕES INTERNAS = 3,5X4 M. AF_05/2018</t>
  </si>
  <si>
    <t>TUBO PVC, SOLDAVEL, DN 50 MM, PARA AGUA FRIA (NBR-5648)</t>
  </si>
  <si>
    <t>TUBO PVC, SOLDAVEL, DN 60 MM, AGUA FRIA (NBR-5648)</t>
  </si>
  <si>
    <t>TUBO PVC, SOLDAVEL, DN 75 MM, AGUA FRIA (NBR-5648)</t>
  </si>
  <si>
    <t>TUBO PVC, SOLDAVEL, DN 85 MM, AGUA FRIA (NBR-5648)</t>
  </si>
  <si>
    <t>BASE PARA POÇO DE VISITA RETANGULAR PARA DRENAGEM, EM ALVENARIA COM BLOCOS DE CONCRETO, DIMENSÕES INTERNAS = 4X4 M, PROFUNDIDADE = 1,45 M, EXCLUINDO TAMPÃO. AF_05/2018</t>
  </si>
  <si>
    <t>TUBO 26" EM CHAPA PRETA, E= 3/16", 147 KG/6 M</t>
  </si>
  <si>
    <t>TUBO 30" EM CHAPA PRETA, E= 1/4", 175 KG/6 M</t>
  </si>
  <si>
    <t>TUBO 30" EM CHAPA PRETA, E= 3/8", 177 KG/6 M</t>
  </si>
  <si>
    <t>ACRÉSCIMO PARA POÇO DE VISITA RETANGULAR PARA DRENAGEM, EM ALVENARIA COM BLOCOS DE CONCRETO, DIMENSÕES INTERNAS = 2X2,5 M. AF_05/2018</t>
  </si>
  <si>
    <t>UNIAO COM ASSENTO CONICO DE BRONZE, DIAMETRO 1/2"</t>
  </si>
  <si>
    <t>UNIAO COM ASSENTO CONICO DE BRONZE, DIAMETRO 1"</t>
  </si>
  <si>
    <t>UNIAO COM ASSENTO CONICO DE BRONZE, DIAMETRO 2 1/2"</t>
  </si>
  <si>
    <t>CHAMINÉ CIRCULAR PARA POÇO DE VISITA PARA DRENAGEM, EM CONCRETO PRÉ-MOLDADO, DIÂMETRO INTERNO = 0,6 M. AF_05/2018</t>
  </si>
  <si>
    <t>UNIAO COM ASSENTO CONICO DE BRONZE, DIAMETRO 2'</t>
  </si>
  <si>
    <t>UNIAO COM ASSENTO CONICO DE BRONZE, DIAMETRO 3/4"</t>
  </si>
  <si>
    <t>UNIAO COM ASSENTO CONICO DE BRONZE, DIAMETRO 3"</t>
  </si>
  <si>
    <t>CHAMINÉ CIRCULAR PARA POÇO DE VISITA PARA DRENAGEM, EM ALVENARIA COM TIJOLOS CERÂMICOS MACIÇOS, DIÂMETRO INTERNO = 0,6 M. AF_05/2018</t>
  </si>
  <si>
    <t>UNIAO COM ASSENTO CONICO DE BRONZE, DIAMETRO 4"</t>
  </si>
  <si>
    <t>UNIAO COM ASSENTO CONICO DE FERRO LONGO (MACHO-FEMEA), DIAMETRO 1 1/2"</t>
  </si>
  <si>
    <t>BASE PARA POÇO DE VISITA RETANGULAR PARA DRENAGEM, EM ALVENARIA COM BLOCOS DE CONCRETO, DIMENSÕES INTERNAS = 2X3 M, PROFUNDIDADE = 1,45 M, EXCLUINDO TAMPÃO. AF_05/2018</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</si>
  <si>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</si>
  <si>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</si>
  <si>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</si>
  <si>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</si>
  <si>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ACRÉSCIMO PARA POÇO DE VISITA RETANGULAR PARA DRENAGEM, EM ALVENARIA COM BLOCOS DE CONCRETO, DIMENSÕES INTERNAS = 2X3 M. AF_05/2018</t>
  </si>
  <si>
    <t>UNIAO COM ASSENTO CONICO DE FERRO LONGO (MACHO-FEMEA), DIAMETRO 3/4"</t>
  </si>
  <si>
    <t>UNIAO COM ASSENTO CONICO DE FERRO LONGO (MACHO-FEMEA), DIAMETRO 3'</t>
  </si>
  <si>
    <t>UNIAO COM ASSENTO CONICO DE FERRO LONGO (MACHO-FEMEA), DIAMETRO 4"</t>
  </si>
  <si>
    <t>BASE PARA POÇO DE VISITA RETANGULAR PARA DRENAGEM, EM ALVENARIA COM BLOCOS DE CONCRETO, DIMENSÕES INTERNAS = 2X3,5 M, PROFUNDIDADE = 1,45 M, EXCLUINDO TAMPÃO. AF_05/2018</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</si>
  <si>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</si>
  <si>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</si>
  <si>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</si>
  <si>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</si>
  <si>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ACRÉSCIMO PARA POÇO DE VISITA RETANGULAR PARA DRENAGEM, EM ALVENARIA COM BLOCOS DE CONCRETO, DIMENSÕES INTERNAS = 2X3,5 M. AF_05/2018</t>
  </si>
  <si>
    <t>UNIAO DE FERRO GALVANIZADO, COM ROSCA BSP, COM ASSENTO PLANO, DE 1 1/4"</t>
  </si>
  <si>
    <t>UNIAO DE FERRO GALVANIZADO, COM ROSCA BSP, COM ASSENTO PLANO, DE 1/2"</t>
  </si>
  <si>
    <t>UNIAO DE FERRO GALVANIZADO, COM ROSCA BSP, COM ASSENTO PLANO, DE 1"</t>
  </si>
  <si>
    <t>BASE PARA POÇO DE VISITA RETANGULAR PARA DRENAGEM, EM ALVENARIA COM BLOCOS DE CONCRETO, DIMENSÕES INTERNAS = 2X4 M, PROFUNDIDADE = 1,45 M, EXCLUINDO TAMPÃO. AF_05/2018</t>
  </si>
  <si>
    <t>UNIAO DE FERRO GALVANIZADO, COM ROSCA BSP, COM ASSENTO PLANO, DE 2 1/2"</t>
  </si>
  <si>
    <t>UNIAO DE FERRO GALVANIZADO, COM ROSCA BSP, COM ASSENTO PLANO, DE 2"</t>
  </si>
  <si>
    <t>UNIAO DE FERRO GALVANIZADO, COM ROSCA BSP, COM ASSENTO PLANO, DE 3/4"</t>
  </si>
  <si>
    <t>ACRÉSCIMO PARA POÇO DE VISITA RETANGULAR PARA DRENAGEM, EM ALVENARIA COM BLOCOS DE CONCRETO, DIMENSÕES INTERNAS = 2X4 M. AF_05/2018</t>
  </si>
  <si>
    <t>UNIAO DE FERRO GALVANIZADO, COM ROSCA BSP, COM ASSENTO PLANO, DE 3"</t>
  </si>
  <si>
    <t>UNIAO DE FERRO GALVANIZADO, COM ROSCA BSP, COM ASSENTO PLANO, DE 4"</t>
  </si>
  <si>
    <t>UNIAO DE REDUCAO METALICA, PARA CONEXAO COM ANEL DESLIZANTE EM TUBO PEX, DN 20 X 16 MM</t>
  </si>
  <si>
    <t>BASE PARA POÇO DE VISITA RETANGULAR PARA DRENAGEM, EM ALVENARIA COM BLOCOS DE CONCRETO, DIMENSÕES INTERNAS = 2,5X2,5 M, PROFUNDIDADE = 1,45 M, EXCLUINDO TAMPÃO. AF_05/2018</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</si>
  <si>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</si>
  <si>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</si>
  <si>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</si>
  <si>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</si>
  <si>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ACRÉSCIMO PARA POÇO DE VISITA RETANGULAR PARA DRENAGEM, EM ALVENARIA COM BLOCOS DE CONCRETO, DIMENSÕES INTERNAS = 4X4 M. AF_05/2018</t>
  </si>
  <si>
    <t>UNIAO DUPLA PPR DN 25 MM, PARA AGUA QUENTE PREDIAL</t>
  </si>
  <si>
    <t>UNIAO EM POLIPROPILENO (PP), PARA TUBO EM PEAD, 20 MM - LIGACAO PREDIAL DE AGUA</t>
  </si>
  <si>
    <t>UNIAO EM POLIPROPILENO (PP), PARA TUBO EM PEAD, 32 MM - LIGACAO PREDIAL DE AGUA</t>
  </si>
  <si>
    <t>MEIO FIO, LINHA D'AGUA E SARJERTA</t>
  </si>
  <si>
    <t>0037</t>
  </si>
  <si>
    <t>UNIAO METALICA, PARA CONEXAO COM ANEL DESLIZANTE EM TUBO PEX, DN 16 MM</t>
  </si>
  <si>
    <t>UNIAO METALICA, PARA CONEXAO COM ANEL DESLIZANTE EM TUBO PEX, DN 20 MM</t>
  </si>
  <si>
    <t>GUIA (MEIO-FIO) CONCRETO, MOLDADA  IN LOCO  EM TRECHO RETO COM EXTRUSORA, 13 CM BASE X 22 CM ALTURA. AF_06/2016</t>
  </si>
  <si>
    <t>UNIAO METALICA, PARA CONEXAO COM ANEL DESLIZANTE EM TUBO PEX, DN 25 MM</t>
  </si>
  <si>
    <t>UNIAO METALICA, PARA CONEXAO COM ANEL DESLIZANTE EM TUBO PEX, DN 32 MM</t>
  </si>
  <si>
    <t>UNIAO PVC, ROSCAVEL 1/2",  AGUA FRIA PREDIAL</t>
  </si>
  <si>
    <t>UNIAO PVC, ROSCAVEL 2",  AGUA FRIA PREDIAL</t>
  </si>
  <si>
    <t>GUIA (MEIO-FIO) CONCRETO, MOLDADA  IN LOCO  EM TRECHO CURVO COM EXTRUSORA, 13 CM BASE X 22 CM ALTURA. AF_06/2016</t>
  </si>
  <si>
    <t>UNIAO PVC, ROSCAVEL, 1 1/2",  AGUA FRIA PREDIAL</t>
  </si>
  <si>
    <t>UNIAO PVC, ROSCAVEL, 1 1/4",  AGUA FRIA PREDIAL</t>
  </si>
  <si>
    <t>UNIAO PVC, ROSCAVEL, 1",  AGUA FRIA PREDIAL</t>
  </si>
  <si>
    <t>GUIA (MEIO-FIO) CONCRETO, MOLDADA  IN LOCO  EM TRECHO RETO COM EXTRUSORA, 15 CM BASE X 30 CM ALTURA. AF_06/2016</t>
  </si>
  <si>
    <t>UNIAO PVC, ROSCAVEL, 2 1/2",  AGUA FRIA PREDIAL</t>
  </si>
  <si>
    <t>UNIAO PVC, ROSCAVEL, 3/4",  AGUA FRIA PREDIAL</t>
  </si>
  <si>
    <t>UNIAO PVC, ROSCAVEL, 3",  AGUA FRIA PREDIAL</t>
  </si>
  <si>
    <t>UNIAO PVC, SOLDAVEL, 110 MM,  PARA AGUA FRIA PREDIAL</t>
  </si>
  <si>
    <t>GUIA (MEIO-FIO) CONCRETO, MOLDADA  IN LOCO  EM TRECHO CURVO COM EXTRUSORA, 15 CM BASE X 30 CM ALTURA. AF_06/2016</t>
  </si>
  <si>
    <t>UNIAO PVC, SOLDAVEL, 20 MM,  PARA AGUA FRIA PREDIAL</t>
  </si>
  <si>
    <t>UNIAO PVC, SOLDAVEL, 25 MM,  PARA AGUA FRIA PREDIAL</t>
  </si>
  <si>
    <t>UNIAO PVC, SOLDAVEL, 32 MM,  PARA AGUA FRIA PREDIAL</t>
  </si>
  <si>
    <t>UNIAO PVC, SOLDAVEL, 40 MM,  PARA AGUA FRIA PREDIAL</t>
  </si>
  <si>
    <t>GUIA (MEIO-FIO) E SARJETA CONJUGADOS DE CONCRETO, MOLDADA  IN LOCO  EM TRECHO RETO COM EXTRUSORA, 45 CM BASE (15 CM BASE DA GUIA + 30 CM BASE DA SARJETA) X 22 CM ALTURA. AF_06/2016</t>
  </si>
  <si>
    <t>UNIAO PVC, SOLDAVEL, 50 MM,  PARA AGUA FRIA PREDIAL</t>
  </si>
  <si>
    <t>UNIAO PVC, SOLDAVEL, 60 MM,  PARA AGUA FRIA PREDIAL</t>
  </si>
  <si>
    <t>UNIAO PVC, SOLDAVEL, 75 MM,  PARA AGUA FRIA PREDIAL</t>
  </si>
  <si>
    <t>GUIA (MEIO-FIO) E SARJETA CONJUGADOS DE CONCRETO, MOLDADA  IN LOCO  EM TRECHO CURVO COM EXTRUSORA, 45 CM BASE (15 CM BASE DA GUIA + 30 CM BASE DA SARJETA) X 22 CM ALTURA. AF_06/2016</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</si>
  <si>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</si>
  <si>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</si>
  <si>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</si>
  <si>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GUIA (MEIO-FIO) E SARJETA CONJUGADOS DE CONCRETO, MOLDADA  IN LOCO  EM TRECHO RETO COM EXTRUSORA, 60 CM BASE (15 CM BASE DA GUIA + 45 CM BASE DA SARJETA) X 26 CM ALTURA. AF_06/2016</t>
  </si>
  <si>
    <t>UNIAO, CPVC, SOLDAVEL, 15 MM, PARA AGUA QUENTE PREDIAL</t>
  </si>
  <si>
    <t>UNIAO, CPVC, SOLDAVEL, 22 MM, PARA AGUA QUENTE PREDIAL</t>
  </si>
  <si>
    <t>UNIAO, CPVC, SOLDAVEL, 28 MM, PARA AGUA QUENTE PREDIAL</t>
  </si>
  <si>
    <t>UNIAO, CPVC, SOLDAVEL, 35 MM, PARA AGUA QUENTE PREDIAL</t>
  </si>
  <si>
    <t>GUIA (MEIO-FIO) E SARJETA CONJUGADOS DE CONCRETO, MOLDADA IN LOCO  EM TRECHO CURVO COM EXTRUSORA, 60 CM BASE (15 CM BASE DA GUIA + 45 CM BASE DA SARJETA) X 26 CM ALTURA. AF_06/2016</t>
  </si>
  <si>
    <t>UNIAO, CPVC, SOLDAVEL, 42 MM, PARA AGUA QUENTE PREDIAL</t>
  </si>
  <si>
    <t>UNIAO, CPVC, SOLDAVEL, 54 MM, PARA AGUA QUENTE PREDIAL</t>
  </si>
  <si>
    <t>UNIAO, CPVC, SOLDAVEL, 73 MM, PARA AGUA QUENTE PREDIAL</t>
  </si>
  <si>
    <t>UNIAO, CPVC, SOLDAVEL, 89 MM, PARA AGUA QUENTE PREDIAL</t>
  </si>
  <si>
    <t>GUIA (MEIO-FIO) E SARJETA CONJUGADOS DE CONCRETO, MOLDADA  IN LOCO  EM TRECHO RETO COM EXTRUSORA, 65 CM BASE (15 CM BASE DA GUIA + 50 CM BASE DA SARJETA) X 26 CM ALTURA. AF_06/2016</t>
  </si>
  <si>
    <t>USINA DE ASFALTO A FRIO, CAPACIDADE DE 30 A 40 T/H, ELETRICA, POTENCIA DE 30 CV</t>
  </si>
  <si>
    <t>USINA DE ASFALTO A FRIO, CAPACIDADE DE 40 A 60 T/H, ELETRICA, POTENCIA DE 30 CV</t>
  </si>
  <si>
    <t>GUIA (MEIO-FIO) E SARJETA CONJUGADOS DE CONCRETO, MOLDADA  IN LOCO  EM TRECHO CURVO COM EXTRUSORA, 65 CM BASE (15 CM BASE DA GUIA + 50 CM BASE DA SARJETA) X 26 CM ALTURA. AF_06/2016</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</si>
  <si>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</si>
  <si>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</si>
  <si>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</si>
  <si>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</si>
  <si>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ASSENTAMENTO DE GUIA (MEIO-FIO) EM TRECHO RETO, CONFECCIONADA EM CONCRETO PRÉ-FABRICADO, DIMENSÕES 100X15X13X30 CM (COMPRIMENTO X BASE INFERIOR X BASE SUPERIOR X ALTURA), PARA VIAS URBANAS (USO VIÁRIO). AF_06/2016</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</si>
  <si>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</si>
  <si>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</si>
  <si>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</si>
  <si>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</si>
  <si>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ASSENTAMENTO DE GUIA (MEIO-FIO) EM TRECHO CURVO, CONFECCIONADA EM CONCRETO PRÉ-FABRICADO, DIMENSÕES 100X15X13X30 CM (COMPRIMENTO X BASE INFERIOR X BASE SUPERIOR X ALTURA), PARA VIAS URBANAS (USO VIÁRIO). AF_06/2016</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</si>
  <si>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</si>
  <si>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</si>
  <si>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</si>
  <si>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</si>
  <si>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ASSENTAMENTO DE GUIA (MEIO-FIO) EM TRECHO RETO, CONFECCIONADA EM CONCRETO PRÉ-FABRICADO, DIMENSÕES 100X15X13X20 CM (COMPRIMENTO X BASE INFERIOR X BASE SUPERIOR X ALTURA), PARA URBANIZAÇÃO INTERNA DE EMPREENDIMENTOS. AF_06/2016_P</t>
  </si>
  <si>
    <t>VALVULA DE ESFERA BRUTA EM BRONZE, BITOLA 1 " (REF 1552-B)</t>
  </si>
  <si>
    <t>VALVULA DE ESFERA BRUTA EM BRONZE, BITOLA 1 1/2 " (REF 1552-B)</t>
  </si>
  <si>
    <t>VALVULA DE ESFERA BRUTA EM BRONZE, BITOLA 1 1/4 " (REF 1552-B)</t>
  </si>
  <si>
    <t>VALVULA DE ESFERA BRUTA EM BRONZE, BITOLA 1/2 " (REF 1552-B)</t>
  </si>
  <si>
    <t>ASSENTAMENTO DE GUIA (MEIO-FIO) EM TRECHO CURVO, CONFECCIONADA EM CONCRETO PRÉ-FABRICADO, DIMENSÕES 100X15X13X20 CM (COMPRIMENTO X BASE INFERIOR X BASE SUPERIOR X ALTURA), PARA URBANIZAÇÃO INTERNA DE EMPREENDIMENTOS. AF_06/2016_P</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</si>
  <si>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</si>
  <si>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</si>
  <si>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</si>
  <si>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</si>
  <si>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EXECUÇÃO DE SARJETA DE CONCRETO USINADO, MOLDADA  IN LOCO  EM TRECHO RETO, 30 CM BASE X 15 CM ALTURA. AF_06/2016</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</si>
  <si>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</si>
  <si>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</si>
  <si>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</si>
  <si>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</si>
  <si>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EXECUÇÃO DE SARJETA DE CONCRETO USINADO, MOLDADA  IN LOCO  EM TRECHO CURVO, 30 CM BASE X 15 CM ALTURA. AF_06/2016</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</si>
  <si>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</si>
  <si>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</si>
  <si>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</si>
  <si>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EXECUÇÃO DE SARJETA DE CONCRETO USINADO, MOLDADA  IN LOCO  EM TRECHO RETO, 45 CM BASE X 15 CM ALTURA. AF_06/2016</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</si>
  <si>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</si>
  <si>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</si>
  <si>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</si>
  <si>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EXECUÇÃO DE SARJETA DE CONCRETO USINADO, MOLDADA  IN LOCO  EM TRECHO CURVO, 45 CM BASE X 15 CM ALTURA. AF_06/2016</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</si>
  <si>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</si>
  <si>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</si>
  <si>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</si>
  <si>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EXECUÇÃO DE SARJETA DE CONCRETO USINADO, MOLDADA  IN LOCO  EM TRECHO RETO, 60 CM BASE X 15 CM ALTURA. AF_06/2016</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</si>
  <si>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</si>
  <si>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</si>
  <si>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</si>
  <si>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</si>
  <si>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EXECUÇÃO DE SARJETA DE CONCRETO USINADO, MOLDADA  IN LOCO  EM TRECHO CURVO, 60 CM BASE X 15 CM ALTURA. AF_06/2016</t>
  </si>
  <si>
    <t>VALVULA DE RETENCAO VERTICAL, DE BRONZE (PN-16), 1/2", 200 PSI, EXTREMIDADES COM ROSCA</t>
  </si>
  <si>
    <t>VALVULA DE RETENCAO VERTICAL, DE BRONZE (PN-16), 1", 200 PSI, EXTREMIDADES COM ROSCA</t>
  </si>
  <si>
    <t>EXECUÇÃO DE SARJETA DE CONCRETO USINADO, MOLDADA  IN LOCO  EM TRECHO RETO, 30 CM BASE X 10 CM ALTURA. AF_06/2016</t>
  </si>
  <si>
    <t>VALVULA DE RETENCAO VERTICAL, DE BRONZE (PN-16), 2 1/2", 200 PSI, EXTREMIDADES COM ROSCA</t>
  </si>
  <si>
    <t>VALVULA DE RETENCAO VERTICAL, DE BRONZE (PN-16), 2", 200 PSI, EXTREMIDADES COM ROSCA</t>
  </si>
  <si>
    <t>VALVULA DE RETENCAO VERTICAL, DE BRONZE (PN-16), 3/4", 200 PSI, EXTREMIDADES COM ROSCA</t>
  </si>
  <si>
    <t>EXECUÇÃO DE SARJETA DE CONCRETO USINADO, MOLDADA  IN LOCO  EM TRECHO CURVO, 30 CM BASE X 10 CM ALTURA. AF_06/2016</t>
  </si>
  <si>
    <t>VALVULA DE RETENCAO VERTICAL, DE BRONZE (PN-16), 3", 200 PSI, EXTREMIDADES COM ROSCA</t>
  </si>
  <si>
    <t>VALVULA DE RETENCAO VERTICAL, DE BRONZE (PN-16), 4", 200 PSI, EXTREMIDADES COM ROSCA</t>
  </si>
  <si>
    <t>EXECUÇÃO DE SARJETA DE CONCRETO USINADO, MOLDADA  IN LOCO  EM TRECHO RETO, 45 CM BASE X 10 CM ALTURA. AF_06/2016</t>
  </si>
  <si>
    <t>VALVULA EM METAL CROMADO PARA LAVATORIO, 1 " SEM LADRAO</t>
  </si>
  <si>
    <t>VALVULA EM METAL CROMADO PARA PIA AMERICANA 3.1/2 X 1.1/2 "</t>
  </si>
  <si>
    <t>VALVULA EM METAL CROMADO PARA TANQUE, 1.1/2 " SEM LADRAO</t>
  </si>
  <si>
    <t>EXECUÇÃO DE SARJETA DE CONCRETO USINADO, MOLDADA  IN LOCO  EM TRECHO CURVO, 45 CM BASE X 10 CM ALTURA. AF_06/2016</t>
  </si>
  <si>
    <t>VALVULA EM PLASTICO BRANCO COM SAIDA LISA PARA TANQUE 1.1/4 " X 1.1/2 "</t>
  </si>
  <si>
    <t>EXECUÇÃO DE SARJETA DE CONCRETO USINADO, MOLDADA  IN LOCO  EM TRECHO RETO, 60 CM BASE X 10 CM ALTURA. AF_06/2016</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</si>
  <si>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</si>
  <si>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</si>
  <si>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</si>
  <si>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</si>
  <si>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</si>
  <si>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EXECUÇÃO DE SARJETA DE CONCRETO USINADO, MOLDADA  IN LOCO  EM TRECHO CURVO, 60 CM BASE X 10 CM ALTURA. AF_06/2016</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</si>
  <si>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</si>
  <si>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</si>
  <si>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</si>
  <si>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</si>
  <si>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EXECUÇÃO DE SARJETÃO DE CONCRETO USINADO, MOLDADA  IN LOCO  EM TRECHO RETO, 100 CM BASE X 20 CM ALTURA. AF_06/2016</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</si>
  <si>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</si>
  <si>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</si>
  <si>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</si>
  <si>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EXECUÇÃO DE ESCORAS DE CONCRETO PARA CONTENÇÃO DE GUIAS PRÉ-FABRICADAS. AF_06/2016</t>
  </si>
  <si>
    <t>ESCORAMENTO</t>
  </si>
  <si>
    <t>ESCO</t>
  </si>
  <si>
    <t>ESCORAMENTO DE MADEIRA EM VALAS</t>
  </si>
  <si>
    <t>VARIADOR DE VELOCIDADE PARA VENTILADOR 127 V, 150 W (APENAS MODULO)</t>
  </si>
  <si>
    <t>0023</t>
  </si>
  <si>
    <t>ESCORAMENTO DE VALA, TIPO PONTALETEAMENTO, COM PROFUNDIDADE DE 0 A 1,5 M, LARGURA MENOR QUE 1,5 M, EM LOCAL COM NÍVEL ALTO DE INTERFERÊNCIA. AF_06/2016</t>
  </si>
  <si>
    <t>VARIADOR DE VELOCIDADE PARA VENTILADOR 127V, 150W + 2 INTERRUPTORES PARALELOS, PARA REVERSAO E LAMPADA, CONJUNTO MONTADO PARA EMBUTIR 4" X 2" (PLACA + SUPORTE + MODULOS)</t>
  </si>
  <si>
    <t>VARIADOR DE VELOCIDADE PARA VENTILADOR 220 V, 250 W (APENAS MODULO)</t>
  </si>
  <si>
    <t>ESCORAMENTO DE VALA, TIPO PONTALETEAMENTO, COM PROFUNDIDADE DE 0 A 1,5 M, LARGURA MAIOR OU IGUAL A 1,5 M E MENOR QUE 2,5 M, EM LOCAL COM NÍVEL ALTO DE INTERFERÊNCIA. AF_06/2016</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</si>
  <si>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</si>
  <si>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</si>
  <si>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</si>
  <si>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ESCORAMENTO DE VALA, TIPO PONTALETEAMENTO, COM PROFUNDIDADE DE 1,5 A 3,0 M, LARGURA MENOR QUE 1,5 M, EM LOCAL COM NÍVEL ALTO DE INTERFERÊNCIA. AF_06/2016</t>
  </si>
  <si>
    <t>VASSOURA 40 CM COM CABO</t>
  </si>
  <si>
    <t>VEDACAO DE CALHA, EM BORRACHA COR PRETA, MEDIDA ENTRE 119 E 170 MM, PARA DRENAGEM PLUVIAL PREDIAL</t>
  </si>
  <si>
    <t>VEDACAO PVC, 100 MM, PARA SAIDA VASO SANITARIO</t>
  </si>
  <si>
    <t>VERGALHAO ZINCADO ROSCA TOTAL, 1/4 " (6,3 MM)</t>
  </si>
  <si>
    <t>ESCORAMENTO DE VALA, TIPO PONTALETEAMENTO, COM PROFUNDIDADE DE 1,5 A 3,0 M, LARGURA MAIOR OU IGUAL A 1,5 M E MENOR QUE 2,5 M, EM LOCAL COM NÍVEL ALTO DE INTERFERÊNCIA. AF_06/2016</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</si>
  <si>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</si>
  <si>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</si>
  <si>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</si>
  <si>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</si>
  <si>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ESCORAMENTO DE VALA, TIPO PONTALETEAMENTO, COM PROFUNDIDADE DE 3,0 A 4,5 M, LARGURA MENOR QUE 1,5 M EM LOCAL COM NÍVEL ALTO DE INTERFERÊNCIA. AF_06/2016</t>
  </si>
  <si>
    <t>VEU DE VIDRO/VEU DE SUPERFICIE 30 A 35 G/M2</t>
  </si>
  <si>
    <t>VEU POLIESTER</t>
  </si>
  <si>
    <t>VIBRADOR DE IMERSAO, COM PONTEIRA DE *35* MM, MANGOTE DE 5 M, SEM MOTOR</t>
  </si>
  <si>
    <t>VIBRADOR DE IMERSAO, COM PONTEIRA DE *45* MM, MANGOTE DE 5 M, SEM MOTOR.</t>
  </si>
  <si>
    <t>ESCORAMENTO DE VALA, TIPO PONTALETEAMENTO, COM PROFUNDIDADE DE 3,0 A 4,5 M, LARGURA MAIOR OU IGUAL A 1,5 M E MENOR QUE 2,5 M, EM LOCAL COM NÍVEL ALTO DE INTERFERÊNCIA. AF_06/2016</t>
  </si>
  <si>
    <t>VIBRADOR DE IMERSAO, COM PONTEIRA DE *60* MM, MANGOTE DE 5 M, SEM MOTOR.</t>
  </si>
  <si>
    <t>VIBRADOR DE IMERSAO, DIAMETRO DA PONTEIRA DE *35* MM, COM MOTOR 4 TEMPOS A GASOLINA DE 5,5 HP (5,5 CV)</t>
  </si>
  <si>
    <t>ESCORAMENTO DE VALA, TIPO PONTALETEAMENTO, COM PROFUNDIDADE DE 0 A 1,5 M, LARGURA MENOR QUE 1,5 M, EM LOCAL COM NÍVEL BAIXO DE INTERFERÊNCIA. AF_06/2016</t>
  </si>
  <si>
    <t>VIBRADOR DE IMERSAO, DIAMETRO DA PONTEIRA DE *45* MM, COM MOTOR ELETRICO TRIFASICO DE 2 HP (2 CV)</t>
  </si>
  <si>
    <t>VIBRADOR DE IMERSAO, DIAMETRO DA PONTEIRA DE *45* MM, COM MOTOR 4 TEMPOS A GASOLINA DE 5,5 HP (5,5 CV)</t>
  </si>
  <si>
    <t>ESCORAMENTO DE VALA, TIPO PONTALETEAMENTO, COM PROFUNDIDADE DE 0 A 1,5 M, LARGURA MAIOR OU IGUAL A 1,5 M E MENOR QUE 2,5 M, EM LOCAL COM NÍVEL BAIXO DE INTERFERÊNCIA. AF_06/2016</t>
  </si>
  <si>
    <t>VIBROACABADORA DE ASFALTO SOBRE ESTEIRAS, LARG. PAVIM. MAX. 8,00 M, POT. 100 KW/ 134 HP, CAP. 600 T/ H</t>
  </si>
  <si>
    <t>VIBROACABADORA DE ASFALTO SOBRE ESTEIRAS, LARG. PAVIM. 2,13 M A 4,55 M, POT. 74 KW/ 100 HP, CAP. 400 T/ H</t>
  </si>
  <si>
    <t>ESCORAMENTO DE VALA, TIPO PONTALETEAMENTO, COM PROFUNDIDADE DE 1,5 A 3,0 M, LARGURA MENOR QUE 1,5 M, EM LOCAL COM NÍVEL BAIXO DE INTERFERÊNCIA. AF_06/2016</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</si>
  <si>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</si>
  <si>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</si>
  <si>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</si>
  <si>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ESCORAMENTO DE VALA, TIPO PONTALETEAMENTO, COM PROFUNDIDADE DE 1,5 A 3,0 M, LARGURA MAIOR OU IGUAL A 1,5 M E MENOR QUE 2,5 M, EM LOCAL COM NÍVEL BAIXO DE INTERFERÊNCIA. AF_06/2016</t>
  </si>
  <si>
    <t>VIDRACEIRO</t>
  </si>
  <si>
    <t>VIDRACEIRO (MENSALISTA)</t>
  </si>
  <si>
    <t>ESCORAMENTO DE VALA, TIPO PONTALETEAMENTO, COM PROFUNDIDADE DE 3,0 A 4,5 M, LARGURA MENOR QUE 1,5 M EM LOCAL COM NÍVEL BAIXO DE INTERFERÊNCIA. AF_06/2016</t>
  </si>
  <si>
    <t>VIDRO COMUM LAMINADO LISO INCOLOR DUPLO, ESPESSURA TOTAL 8 MM (CADA CAMADA DE 4 MM) - COLOCADO</t>
  </si>
  <si>
    <t>VIDRO COMUM LAMINADO, LISO, INCOLOR, DUPLO, ESPESSURA TOTAL 6 MM (CADA CAMADA E= 3 MM) - COLOCADO</t>
  </si>
  <si>
    <t>ESCORAMENTO DE VALA, TIPO PONTALETEAMENTO, COM PROFUNDIDADE DE 3,0 A 4,5 M, LARGURA MAIOR OU IGUAL A 1,5 M E MENOR QUE 2,5 M, EM LOCAL COM NÍVEL BAIXO DE INTERFERÊNCIA. AF_06/2016</t>
  </si>
  <si>
    <t>VIDRO COMUM LAMINADO, LISO, INCOLOR, TRIPLO, ESPESSURA TOTAL 12 MM (CADA CAMADA E=  4 MM) - COLOCADO</t>
  </si>
  <si>
    <t>VIDRO COMUM LAMINADO, LISO, INCOLOR, TRIPLO, ESPESSURA TOTAL 15 MM (CADA CAMADA E = 5 MM) - COLOCADO</t>
  </si>
  <si>
    <t>ESCORAMENTO DE VALA, TIPO DESCONTÍNUO, COM PROFUNDIDADE DE 0 A 1,5 M, LARGURA MENOR QUE 1,5 M, EM LOCAL COM NÍVEL ALTO DE INTERFERÊNCIA. AF_06/2016</t>
  </si>
  <si>
    <t>VIDRO CRISTAL COLORIDO, 10 MM, PINTADO NA COR BRANCA</t>
  </si>
  <si>
    <t>VIDRO CRISTAL COLORIDO, 4 MM, PINTADO NA COR BRANCA</t>
  </si>
  <si>
    <t>VIDRO CRISTAL COLORIDO, 6 MM, PINTADO NA COR BRANCA</t>
  </si>
  <si>
    <t>ESCORAMENTO DE VALA, TIPO DESCONTÍNUO, COM PROFUNDIDADE DE 0 A 1,5 M, LARGURA MAIOR OU IGUAL A 1,5 M E MENOR QUE 2,5 M, EM LOCAL COM NÍVEL ALTO DE INTERFERÊNCIA. AF_06/2016</t>
  </si>
  <si>
    <t>VIDRO CRISTAL COLORIDO, 8 MM, PINTADO NA COR BRANCA</t>
  </si>
  <si>
    <t>VIDRO LISO FUME E = 4MM - SEM COLOCACAO</t>
  </si>
  <si>
    <t>ESCORAMENTO DE VALA, TIPO DESCONTÍNUO, COM PROFUNDIDADE DE 1,5 M A 3,0 M, LARGURA MENOR QUE 1,5 M, EM LOCAL COM NÍVEL ALTO DE INTERFERÊNCIA. AF_06/2016</t>
  </si>
  <si>
    <t>VIDRO LISO FUME E = 6MM - SEM COLOCACAO</t>
  </si>
  <si>
    <t>VIDRO LISO FUME, E = 5 MM - SEM COLOCACAO</t>
  </si>
  <si>
    <t>ESCORAMENTO DE VALA, TIPO DESCONTÍNUO, COM PROFUNDIDADE DE 1,5 A 3,0 M, LARGURA MAIOR OU IGUAL A 1,5 M E MENOR QUE 2,5 M, EM LOCAL COM NÍVEL ALTO DE INTERFERÊNCIA. AF_06/2016</t>
  </si>
  <si>
    <t>VIDRO LISO INCOLOR 10 MM - SEM COLOCACAO</t>
  </si>
  <si>
    <t>VIDRO LISO INCOLOR 2 A 3 MM - SEM COLOCACAO</t>
  </si>
  <si>
    <t>ESCORAMENTO DE VALA, TIPO DESCONTÍNUO, COM PROFUNDIDADE DE 3,0 A 4,5 M, LARGURA MENOR QUE 1,5 M, EM LOCAL COM NÍVEL ALTO DE INTERFERÊNCIA. AF_06/2016</t>
  </si>
  <si>
    <t>VIDRO LISO INCOLOR 4MM - SEM COLOCACAO</t>
  </si>
  <si>
    <t>VIDRO LISO INCOLOR 5MM - SEM COLOCACAO</t>
  </si>
  <si>
    <t>VIDRO LISO INCOLOR 6 MM - SEM COLOCACAO</t>
  </si>
  <si>
    <t>ESCORAMENTO DE VALA, TIPO DESCONTÍNUO, COM PROFUNDIDADE DE 3,0 A 4,5 M, LARGURA MAIOR OU IGUAL A 1,5 E MENOR QUE 2,5 M, EM LOCAL COM NÍVEL ALTO DE INTERFERÊNCIA. AF_06/2016</t>
  </si>
  <si>
    <t>VIDRO LISO INCOLOR 8MM  -  SEM COLOCACAO</t>
  </si>
  <si>
    <t>VIDRO MARTELADO OU CANELADO, 4 MM - SEM COLOCACAO</t>
  </si>
  <si>
    <t>ESCORAMENTO DE VALA, TIPO DESCONTÍNUO, COM PROFUNDIDADE DE 0 A 1,5 M, LARGURA MENOR QUE 1,5 M, EM LOCAL COM NÍVEL BAIXO DE INTERFERÊNCIA. AF_06/2016</t>
  </si>
  <si>
    <t>VIDRO PLANO ARAMADO E = 6 MM - SEM COLOCACAO</t>
  </si>
  <si>
    <t>VIDRO PLANO ARMADO E = 7MM - SEM COLOCACAO</t>
  </si>
  <si>
    <t>ESCORAMENTO DE VALA, TIPO DESCONTÍNUO, COM PROFUNDIDADE DE 0 A 1,5 M, LARGURA MAIOR OU IGUAL A 1,5 M E MENOR QUE 2,5 M, EM LOCAL COM NÍVEL BAIXO DE INTERFERÊNCIA. AF_06/2016</t>
  </si>
  <si>
    <t>VIDRO TEMPERADO INCOLOR E = 10 MM, SEM COLOCACAO</t>
  </si>
  <si>
    <t>VIDRO TEMPERADO INCOLOR E = 6 MM, SEM COLOCACAO</t>
  </si>
  <si>
    <t>ESCORAMENTO DE VALA, TIPO DESCONTÍNUO, COM PROFUNDIDADE DE 1,5 M A 3,0 M, LARGURA MENOR QUE 1,5 M, EM LOCAL COM NÍVEL BAIXO DE INTERFERÊNCIA. AF_06/2016</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</si>
  <si>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</si>
  <si>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</si>
  <si>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</si>
  <si>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</si>
  <si>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</si>
  <si>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ESCORAMENTO DE VALA, TIPO DESCONTÍNUO, COM PROFUNDIDADE DE 1,5 A 3,0 M, LARGURA MAIOR OU IGUAL A 1,5 M E MENOR QUE 2,5 M, EM LOCAL COM NÍVEL BAIXO DE INTERFERÊNCIA. AF_06/2016</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</si>
  <si>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</si>
  <si>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</si>
  <si>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</si>
  <si>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ESCORAMENTO DE VALA, TIPO DESCONTÍNUO, COM PROFUNDIDADE DE 3,0 A 4,5 M, LARGURA MENOR QUE 1,5 M, EM LOCAL COM NÍVEL BAIXO DE INTERFERÊNCIA. AF_06/2016</t>
  </si>
  <si>
    <t>VIGA DE MADEIRA NAO APARELHADA *6 X 16* CM, MACARANDUBA, ANGELIM OU EQUIVALENTE DA REGIAO</t>
  </si>
  <si>
    <t>VIGA DE MADEIRA NAO APARELHADA *6 X 20* CM, MACARANDUBA, ANGELIM OU EQUIVALENTE DA REGIAO</t>
  </si>
  <si>
    <t>ESCORAMENTO DE VALA, TIPO DESCONTÍNUO, COM PROFUNDIDADE DE 3,0 A 4,5 M, LARGURA MAIOR OU IGUAL A 1,5 E MENOR QUE 2,5 M, EM LOCAL COM NÍVEL BAIXO DE INTERFERÊNCIA. AF_06/2016</t>
  </si>
  <si>
    <t>VIGA DE MADEIRA NAO APARELHADA *7,5 X 15 CM (3 X 6 ") PINUS, MISTA OU EQUIVALENTE DA REGIAO</t>
  </si>
  <si>
    <t>VIGA DE MADEIRA NAO APARELHADA 6 X 12 CM, MACARANDUBA, ANGELIM OU EQUIVALENTE DA REGIAO</t>
  </si>
  <si>
    <t>ESCORAMENTO MISTO EM VALAS</t>
  </si>
  <si>
    <t>0025</t>
  </si>
  <si>
    <t>VIGA DE MADEIRA NAO APARELHADA 8 X 16 CM, MACARANDUBA, ANGELIM OU EQUIVALENTE DA REGIAO</t>
  </si>
  <si>
    <t>ESCORAMENTO CONTINUO DE VALAS, MISTO, COM PERFIL I DE 8"</t>
  </si>
  <si>
    <t>VIGIA DIURNO</t>
  </si>
  <si>
    <t>VIGIA DIURNO (MENSALISTA)</t>
  </si>
  <si>
    <t>CIMBRAMENTO</t>
  </si>
  <si>
    <t>VIGIA NOTURNO, HORA EFETIVAMENTE TRABALHADA DE 22 H AS 5 H (COM ADICIONAL NOTURNO)</t>
  </si>
  <si>
    <t>0293</t>
  </si>
  <si>
    <t>ESCORAMENTO FORMAS ATE H = 3,30M, COM MADEIRA DE 3A QUALIDADE, NAO APARELHADA, APROVEITAMENTO TABUAS 3X E PRUMOS 4X.</t>
  </si>
  <si>
    <t>VIGOTA DE MADEIRA NAO APARELHADA *5 X 10* CM, MACARANDUBA, ANGELIM OU EQUIVALENTE DA REGIAO</t>
  </si>
  <si>
    <t>WASH PRIMER PARA TINTA AUTOMOTIVA</t>
  </si>
  <si>
    <t>TOTAL DE INSUMOS : 5331</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</si>
  <si>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</si>
  <si>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</si>
  <si>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</si>
  <si>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</si>
  <si>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</si>
  <si>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</si>
  <si>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</si>
  <si>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</si>
  <si>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</si>
  <si>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</si>
  <si>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PORTA MADEIRA 1A CORRER P/VIDRO 30MM/ GUARNICAO 15CM/ALIZAR</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</si>
  <si>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</si>
  <si>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</si>
  <si>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</si>
  <si>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</si>
  <si>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</si>
  <si>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</si>
  <si>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</si>
  <si>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</si>
  <si>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</si>
  <si>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</si>
  <si>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</si>
  <si>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</si>
  <si>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</si>
  <si>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</si>
  <si>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</si>
  <si>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</si>
  <si>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</si>
  <si>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</si>
  <si>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</si>
  <si>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</si>
  <si>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</si>
  <si>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</si>
  <si>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</si>
  <si>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</si>
  <si>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</si>
  <si>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</si>
  <si>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</si>
  <si>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</si>
  <si>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</si>
  <si>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</si>
  <si>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</si>
  <si>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</si>
  <si>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</si>
  <si>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</si>
  <si>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</si>
  <si>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</si>
  <si>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</si>
  <si>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</si>
  <si>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</si>
  <si>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</si>
  <si>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</si>
  <si>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</si>
  <si>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</si>
  <si>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</si>
  <si>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</si>
  <si>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</si>
  <si>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</si>
  <si>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</si>
  <si>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</si>
  <si>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</si>
  <si>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</si>
  <si>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</si>
  <si>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</si>
  <si>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</si>
  <si>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</si>
  <si>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</si>
  <si>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</si>
  <si>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</si>
  <si>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</si>
  <si>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</si>
  <si>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</si>
  <si>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</si>
  <si>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</si>
  <si>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</si>
  <si>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</si>
  <si>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</si>
  <si>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</si>
  <si>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</si>
  <si>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</si>
  <si>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</si>
  <si>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</si>
  <si>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</si>
  <si>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</si>
  <si>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</si>
  <si>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</si>
  <si>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</si>
  <si>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</si>
  <si>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</si>
  <si>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</si>
  <si>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</si>
  <si>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</si>
  <si>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</si>
  <si>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</si>
  <si>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</si>
  <si>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</si>
  <si>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</si>
  <si>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</si>
  <si>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</si>
  <si>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</si>
  <si>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</si>
  <si>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</si>
  <si>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</si>
  <si>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</si>
  <si>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</si>
  <si>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</si>
  <si>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</si>
  <si>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PORTA E/OU TAMPA DE FERRO</t>
  </si>
  <si>
    <t>0092</t>
  </si>
  <si>
    <t>PORTA DE FERRO DE ABRIR</t>
  </si>
  <si>
    <t>73933/1</t>
  </si>
  <si>
    <t>PORTA DE FERRO, DE ABRIR, TIPO GRADE COM CHAPA, 87X210CM, COM GUARNICOES</t>
  </si>
  <si>
    <t>PORTA DE FERRO DE ABRIR TIPO BARRA CHATA, COM REQUADRO E GUARNICAO COMPLETA</t>
  </si>
  <si>
    <t>ALÇAPÃO DE FERRO</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</si>
  <si>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</si>
  <si>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</si>
  <si>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</si>
  <si>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</si>
  <si>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</si>
  <si>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</si>
  <si>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</si>
  <si>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</si>
  <si>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</si>
  <si>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</si>
  <si>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</si>
  <si>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FERRO</t>
  </si>
  <si>
    <t>0093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</si>
  <si>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</si>
  <si>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</si>
  <si>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</si>
  <si>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</si>
  <si>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</si>
  <si>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</si>
  <si>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</si>
  <si>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</si>
  <si>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</si>
  <si>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</si>
  <si>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</si>
  <si>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</si>
  <si>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</si>
  <si>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</si>
  <si>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</si>
  <si>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</si>
  <si>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</si>
  <si>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</si>
  <si>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</si>
  <si>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</si>
  <si>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</si>
  <si>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</si>
  <si>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</si>
  <si>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</si>
  <si>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</si>
  <si>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</si>
  <si>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</si>
  <si>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</si>
  <si>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</si>
  <si>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</si>
  <si>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</si>
  <si>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</si>
  <si>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FERRAGENS PARA PORTAS</t>
  </si>
  <si>
    <t>0100</t>
  </si>
  <si>
    <t>FORNECIMENTO E ASSENTAMENTO DE FERRAGENS</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</si>
  <si>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</si>
  <si>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</si>
  <si>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</si>
  <si>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</si>
  <si>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</si>
  <si>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FERRAGENS PARA JANELAS</t>
  </si>
  <si>
    <t>0101</t>
  </si>
  <si>
    <t>CREMONA EM LATAO CROMADO OU POLIDO, COMPLETA, COM VARA H=1,50M</t>
  </si>
  <si>
    <t>FERRAGENS DIVERSAS</t>
  </si>
  <si>
    <t>0102</t>
  </si>
  <si>
    <t>TARJETA</t>
  </si>
  <si>
    <t>74046/2</t>
  </si>
  <si>
    <t>TARJETA TIPO LIVRE/OCUPADO PARA PORTA DE BANHEIRO</t>
  </si>
  <si>
    <t>DOBRADICA</t>
  </si>
  <si>
    <t>DOBRADICA EM ACO/FERRO, 3" X 21/2", E=1,9 A 2 MM, SEM ANEL, CROMADO OU ZINCADO, TAMPA BOLA, COM PARAFUSOS</t>
  </si>
  <si>
    <t>PORTA CADEADO</t>
  </si>
  <si>
    <t>74084/1</t>
  </si>
  <si>
    <t>PORTA CADEADO ZINCADO OXIDADO PRETO COM CADEADO DE ACO INOX, LARGURA DE *50* MM</t>
  </si>
  <si>
    <t>FECHO EMBUTIR TIPO UNHA 40CM C/COLOCACAO</t>
  </si>
  <si>
    <t>FECHO EMBUTIR TIPO UNHA 22CM C/COLOCACAO</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</si>
  <si>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</si>
  <si>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</si>
  <si>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</si>
  <si>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</si>
  <si>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</si>
  <si>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</si>
  <si>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</si>
  <si>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</si>
  <si>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</si>
  <si>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</si>
  <si>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</si>
  <si>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</si>
  <si>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</si>
  <si>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</si>
  <si>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</si>
  <si>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</si>
  <si>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</si>
  <si>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</si>
  <si>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</si>
  <si>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</si>
  <si>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</si>
  <si>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</si>
  <si>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</si>
  <si>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PORTOES DE MADEIRA/FERRO/ALUMINIO</t>
  </si>
  <si>
    <t>0105</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</si>
  <si>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</si>
  <si>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</si>
  <si>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</si>
  <si>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</si>
  <si>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</si>
  <si>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</si>
  <si>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</si>
  <si>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</si>
  <si>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</si>
  <si>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ALUMINIO</t>
  </si>
  <si>
    <t>0222</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</si>
  <si>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</si>
  <si>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</si>
  <si>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</si>
  <si>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</si>
  <si>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</si>
  <si>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</si>
  <si>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</si>
  <si>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</si>
  <si>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</si>
  <si>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</si>
  <si>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</si>
  <si>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</si>
  <si>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</si>
  <si>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</si>
  <si>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</si>
  <si>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</si>
  <si>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</si>
  <si>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</si>
  <si>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</si>
  <si>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</si>
  <si>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</si>
  <si>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</si>
  <si>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</si>
  <si>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</si>
  <si>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</si>
  <si>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FUNDACOES E ESTRUTURAS</t>
  </si>
  <si>
    <t>FUES</t>
  </si>
  <si>
    <t>TUBULOES</t>
  </si>
  <si>
    <t>0038</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</si>
  <si>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</si>
  <si>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</si>
  <si>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</si>
  <si>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</si>
  <si>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</si>
  <si>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</si>
  <si>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</si>
  <si>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</si>
  <si>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</si>
  <si>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</si>
  <si>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</si>
  <si>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</si>
  <si>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</si>
  <si>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</si>
  <si>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</si>
  <si>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</si>
  <si>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</si>
  <si>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</si>
  <si>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</si>
  <si>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</si>
  <si>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</si>
  <si>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</si>
  <si>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</si>
  <si>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</si>
  <si>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</si>
  <si>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</si>
  <si>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</si>
  <si>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</si>
  <si>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</si>
  <si>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</si>
  <si>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</si>
  <si>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</si>
  <si>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</si>
  <si>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</si>
  <si>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</si>
  <si>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</si>
  <si>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</si>
  <si>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</si>
  <si>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</si>
  <si>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</si>
  <si>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</si>
  <si>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</si>
  <si>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</si>
  <si>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</si>
  <si>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</si>
  <si>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</si>
  <si>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</si>
  <si>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</si>
  <si>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</si>
  <si>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</si>
  <si>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ESTACAS</t>
  </si>
  <si>
    <t>0039</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</si>
  <si>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</si>
  <si>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</si>
  <si>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</si>
  <si>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</si>
  <si>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</si>
  <si>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</si>
  <si>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</si>
  <si>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</si>
  <si>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</si>
  <si>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</si>
  <si>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</si>
  <si>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</si>
  <si>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</si>
  <si>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</si>
  <si>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</si>
  <si>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</si>
  <si>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</si>
  <si>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</si>
  <si>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</si>
  <si>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</si>
  <si>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</si>
  <si>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</si>
  <si>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</si>
  <si>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</si>
  <si>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</si>
  <si>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</si>
  <si>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</si>
  <si>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</si>
  <si>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</si>
  <si>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</si>
  <si>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</si>
  <si>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</si>
  <si>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</si>
  <si>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</si>
  <si>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</si>
  <si>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</si>
  <si>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</si>
  <si>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</si>
  <si>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</si>
  <si>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</si>
  <si>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</si>
  <si>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</si>
  <si>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</si>
  <si>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</si>
  <si>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</si>
  <si>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</si>
  <si>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</si>
  <si>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</si>
  <si>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</si>
  <si>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</si>
  <si>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</si>
  <si>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</si>
  <si>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</si>
  <si>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</si>
  <si>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</si>
  <si>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</si>
  <si>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</si>
  <si>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</si>
  <si>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</si>
  <si>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</si>
  <si>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</si>
  <si>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</si>
  <si>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</si>
  <si>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</si>
  <si>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</si>
  <si>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</si>
  <si>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</si>
  <si>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</si>
  <si>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LASTROS/FUNDACOES DIVERSAS</t>
  </si>
  <si>
    <t>0040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</si>
  <si>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</si>
  <si>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</si>
  <si>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</si>
  <si>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</si>
  <si>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</si>
  <si>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</si>
  <si>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</si>
  <si>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</si>
  <si>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</si>
  <si>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</si>
  <si>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</si>
  <si>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</si>
  <si>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</si>
  <si>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</si>
  <si>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</si>
  <si>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</si>
  <si>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</si>
  <si>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</si>
  <si>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</si>
  <si>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</si>
  <si>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</si>
  <si>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</si>
  <si>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</si>
  <si>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</si>
  <si>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</si>
  <si>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</si>
  <si>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</si>
  <si>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</si>
  <si>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</si>
  <si>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</si>
  <si>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</si>
  <si>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</si>
  <si>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</si>
  <si>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</si>
  <si>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</si>
  <si>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</si>
  <si>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</si>
  <si>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</si>
  <si>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</si>
  <si>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</si>
  <si>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</si>
  <si>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</si>
  <si>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</si>
  <si>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</si>
  <si>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</si>
  <si>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</si>
  <si>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</si>
  <si>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</si>
  <si>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</si>
  <si>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</si>
  <si>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</si>
  <si>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</si>
  <si>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</si>
  <si>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</si>
  <si>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</si>
  <si>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</si>
  <si>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</si>
  <si>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</si>
  <si>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</si>
  <si>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</si>
  <si>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</si>
  <si>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</si>
  <si>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</si>
  <si>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</si>
  <si>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</si>
  <si>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</si>
  <si>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</si>
  <si>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</si>
  <si>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</si>
  <si>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</si>
  <si>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</si>
  <si>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</si>
  <si>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</si>
  <si>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</si>
  <si>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</si>
  <si>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</si>
  <si>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</si>
  <si>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</si>
  <si>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</si>
  <si>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</si>
  <si>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</si>
  <si>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</si>
  <si>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</si>
  <si>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</si>
  <si>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</si>
  <si>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</si>
  <si>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</si>
  <si>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</si>
  <si>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</si>
  <si>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</si>
  <si>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</si>
  <si>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</si>
  <si>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</si>
  <si>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</si>
  <si>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</si>
  <si>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</si>
  <si>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</si>
  <si>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</si>
  <si>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</si>
  <si>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</si>
  <si>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</si>
  <si>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</si>
  <si>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</si>
  <si>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</si>
  <si>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</si>
  <si>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</si>
  <si>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</si>
  <si>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</si>
  <si>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</si>
  <si>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</si>
  <si>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</si>
  <si>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</si>
  <si>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</si>
  <si>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</si>
  <si>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</si>
  <si>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</si>
  <si>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</si>
  <si>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</si>
  <si>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</si>
  <si>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</si>
  <si>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</si>
  <si>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</si>
  <si>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</si>
  <si>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</si>
  <si>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</si>
  <si>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</si>
  <si>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</si>
  <si>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</si>
  <si>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</si>
  <si>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</si>
  <si>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</si>
  <si>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</si>
  <si>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</si>
  <si>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</si>
  <si>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</si>
  <si>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</si>
  <si>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</si>
  <si>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</si>
  <si>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</si>
  <si>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</si>
  <si>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</si>
  <si>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</si>
  <si>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</si>
  <si>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</si>
  <si>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</si>
  <si>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</si>
  <si>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</si>
  <si>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</si>
  <si>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</si>
  <si>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</si>
  <si>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</si>
  <si>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</si>
  <si>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</si>
  <si>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</si>
  <si>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</si>
  <si>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</si>
  <si>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</si>
  <si>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</si>
  <si>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</si>
  <si>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</si>
  <si>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</si>
  <si>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</si>
  <si>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</si>
  <si>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</si>
  <si>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</si>
  <si>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</si>
  <si>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</si>
  <si>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</si>
  <si>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</si>
  <si>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</si>
  <si>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</si>
  <si>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</si>
  <si>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</si>
  <si>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</si>
  <si>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</si>
  <si>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</si>
  <si>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</si>
  <si>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</si>
  <si>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</si>
  <si>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</si>
  <si>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</si>
  <si>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</si>
  <si>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</si>
  <si>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</si>
  <si>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</si>
  <si>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</si>
  <si>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</si>
  <si>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</si>
  <si>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</si>
  <si>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</si>
  <si>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</si>
  <si>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</si>
  <si>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</si>
  <si>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</si>
  <si>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</si>
  <si>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</si>
  <si>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</si>
  <si>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</si>
  <si>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</si>
  <si>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</si>
  <si>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</si>
  <si>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</si>
  <si>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</si>
  <si>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TIRANTES</t>
  </si>
  <si>
    <t>73771/1</t>
  </si>
  <si>
    <t>PROTENSAO DE TIRANTES DE BARRA DE ACO CA-50 EXCL MATERIAIS</t>
  </si>
  <si>
    <t>ARMACAO CA-50 P/1,0M3 DE CONCRETO</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</si>
  <si>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</si>
  <si>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</si>
  <si>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</si>
  <si>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</si>
  <si>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</si>
  <si>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</si>
  <si>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</si>
  <si>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</si>
  <si>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</si>
  <si>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</si>
  <si>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</si>
  <si>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</si>
  <si>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</si>
  <si>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</si>
  <si>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</si>
  <si>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</si>
  <si>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</si>
  <si>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</si>
  <si>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</si>
  <si>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</si>
  <si>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</si>
  <si>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</si>
  <si>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</si>
  <si>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</si>
  <si>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</si>
  <si>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</si>
  <si>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</si>
  <si>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</si>
  <si>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</si>
  <si>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</si>
  <si>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</si>
  <si>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</si>
  <si>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</si>
  <si>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</si>
  <si>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</si>
  <si>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</si>
  <si>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</si>
  <si>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</si>
  <si>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</si>
  <si>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</si>
  <si>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</si>
  <si>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</si>
  <si>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</si>
  <si>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</si>
  <si>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</si>
  <si>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</si>
  <si>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</si>
  <si>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</si>
  <si>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</si>
  <si>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</si>
  <si>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</si>
  <si>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</si>
  <si>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</si>
  <si>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</si>
  <si>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</si>
  <si>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</si>
  <si>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</si>
  <si>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</si>
  <si>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</si>
  <si>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</si>
  <si>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</si>
  <si>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</si>
  <si>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</si>
  <si>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</si>
  <si>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</si>
  <si>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</si>
  <si>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</si>
  <si>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</si>
  <si>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</si>
  <si>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</si>
  <si>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</si>
  <si>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</si>
  <si>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</si>
  <si>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</si>
  <si>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</si>
  <si>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</si>
  <si>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</si>
  <si>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</si>
  <si>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</si>
  <si>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</si>
  <si>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</si>
  <si>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</si>
  <si>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</si>
  <si>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</si>
  <si>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</si>
  <si>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</si>
  <si>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</si>
  <si>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</si>
  <si>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</si>
  <si>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</si>
  <si>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</si>
  <si>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</si>
  <si>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</si>
  <si>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</si>
  <si>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</si>
  <si>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</si>
  <si>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</si>
  <si>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</si>
  <si>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</si>
  <si>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</si>
  <si>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</si>
  <si>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</si>
  <si>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</si>
  <si>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</si>
  <si>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</si>
  <si>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</si>
  <si>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</si>
  <si>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</si>
  <si>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</si>
  <si>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</si>
  <si>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</si>
  <si>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</si>
  <si>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</si>
  <si>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</si>
  <si>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</si>
  <si>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</si>
  <si>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REGULARIZAÇÃO DE SUPERFICIE DE CONCRETO APARENTE</t>
  </si>
  <si>
    <t>LANCAMENTO MANUAL DE CONCRETO</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</si>
  <si>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</si>
  <si>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</si>
  <si>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</si>
  <si>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</si>
  <si>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</si>
  <si>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</si>
  <si>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</si>
  <si>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</si>
  <si>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</si>
  <si>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</si>
  <si>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</si>
  <si>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</si>
  <si>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</si>
  <si>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</si>
  <si>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</si>
  <si>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</si>
  <si>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</si>
  <si>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</si>
  <si>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</si>
  <si>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</si>
  <si>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</si>
  <si>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</si>
  <si>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</si>
  <si>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</si>
  <si>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</si>
  <si>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</si>
  <si>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</si>
  <si>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</si>
  <si>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</si>
  <si>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</si>
  <si>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</si>
  <si>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</si>
  <si>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</si>
  <si>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</si>
  <si>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</si>
  <si>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</si>
  <si>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</si>
  <si>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</si>
  <si>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</si>
  <si>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</si>
  <si>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</si>
  <si>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</si>
  <si>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</si>
  <si>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</si>
  <si>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</si>
  <si>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</si>
  <si>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</si>
  <si>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</si>
  <si>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</si>
  <si>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</si>
  <si>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</si>
  <si>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</si>
  <si>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</si>
  <si>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</si>
  <si>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</si>
  <si>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</si>
  <si>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</si>
  <si>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</si>
  <si>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</si>
  <si>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</si>
  <si>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</si>
  <si>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</si>
  <si>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</si>
  <si>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</si>
  <si>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</si>
  <si>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</si>
  <si>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</si>
  <si>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</si>
  <si>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</si>
  <si>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</si>
  <si>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</si>
  <si>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</si>
  <si>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</si>
  <si>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</si>
  <si>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</si>
  <si>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</si>
  <si>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</si>
  <si>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</si>
  <si>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</si>
  <si>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</si>
  <si>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</si>
  <si>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</si>
  <si>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</si>
  <si>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</si>
  <si>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</si>
  <si>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</si>
  <si>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</si>
  <si>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</si>
  <si>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</si>
  <si>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</si>
  <si>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</si>
  <si>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</si>
  <si>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</si>
  <si>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</si>
  <si>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</si>
  <si>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</si>
  <si>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</si>
  <si>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</si>
  <si>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</si>
  <si>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</si>
  <si>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ALVENARIA EMBASAMENTO E=20 CM BLOCO CONCRETO</t>
  </si>
  <si>
    <t>EMBASAMENTO C/PEDRA ARGAMASSADA UTILIZANDO ARG.CIM/AREIA 1:4</t>
  </si>
  <si>
    <t>ADESIVOS PARA ESTRUTURAS</t>
  </si>
  <si>
    <t>0286</t>
  </si>
  <si>
    <t>JUNTA DE DILATACAO COM ISOPOR 10 MM</t>
  </si>
  <si>
    <t>JUNTA ELASTICA</t>
  </si>
  <si>
    <t>73898/1</t>
  </si>
  <si>
    <t>JUNTA DE DILATACAO ELASTICA (PVC) O-220/6 PRESSAO ATE 30 MCA</t>
  </si>
  <si>
    <t>PINTURA ADESIVA P/ CONCRETO, A BASE DE RESINA EPOXI ( SIKADUR 32 )</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</si>
  <si>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</si>
  <si>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</si>
  <si>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</si>
  <si>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</si>
  <si>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</si>
  <si>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</si>
  <si>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</si>
  <si>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</si>
  <si>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</si>
  <si>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</si>
  <si>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</si>
  <si>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</si>
  <si>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</si>
  <si>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</si>
  <si>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</si>
  <si>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</si>
  <si>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</si>
  <si>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</si>
  <si>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</si>
  <si>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</si>
  <si>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</si>
  <si>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</si>
  <si>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</si>
  <si>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</si>
  <si>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</si>
  <si>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</si>
  <si>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</si>
  <si>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</si>
  <si>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</si>
  <si>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CHAPIM DE CONCRETO APARENTE COM ACABAMENTO DESEMPENADO, FORMA DE COMPENSADO PLASTIFICADO (MADEIRIT) DE 14 X 10 CM, FUNDIDO NO LOCAL.</t>
  </si>
  <si>
    <t>PILAR E SUPORTE CAIXA D AGUA EM MADEIRA 1A CASAS HP</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</si>
  <si>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</si>
  <si>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</si>
  <si>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</si>
  <si>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</si>
  <si>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</si>
  <si>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</si>
  <si>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</si>
  <si>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</si>
  <si>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</si>
  <si>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</si>
  <si>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</si>
  <si>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</si>
  <si>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</si>
  <si>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</si>
  <si>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</si>
  <si>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</si>
  <si>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</si>
  <si>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</si>
  <si>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</si>
  <si>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</si>
  <si>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</si>
  <si>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</si>
  <si>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</si>
  <si>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</si>
  <si>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</si>
  <si>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</si>
  <si>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</si>
  <si>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</si>
  <si>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</si>
  <si>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</si>
  <si>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</si>
  <si>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</si>
  <si>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</si>
  <si>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</si>
  <si>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</si>
  <si>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</si>
  <si>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</si>
  <si>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</si>
  <si>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</si>
  <si>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</si>
  <si>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</si>
  <si>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</si>
  <si>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</si>
  <si>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</si>
  <si>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</si>
  <si>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</si>
  <si>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</si>
  <si>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</si>
  <si>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</si>
  <si>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</si>
  <si>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</si>
  <si>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</si>
  <si>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</si>
  <si>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</si>
  <si>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</si>
  <si>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</si>
  <si>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</si>
  <si>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</si>
  <si>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</si>
  <si>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</si>
  <si>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</si>
  <si>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</si>
  <si>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FORNECIMENTO/INSTALACAO LONA PLASTICA PRETA, PARA IMPERMEABILIZACAO, ESPESSURA 150 MICRAS.</t>
  </si>
  <si>
    <t>ESTABILIZAÇÃO DE SOLO COM GEOMEMBRANA</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</si>
  <si>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</si>
  <si>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</si>
  <si>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</si>
  <si>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</si>
  <si>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BETUMINOSA C/EMULSAO ASFALTICA E ACRILICA</t>
  </si>
  <si>
    <t>0145</t>
  </si>
  <si>
    <t>IMPERMEABILIZACAO DE TERRACOS E LAJES</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</si>
  <si>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</si>
  <si>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</si>
  <si>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</si>
  <si>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</si>
  <si>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</si>
  <si>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</si>
  <si>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</si>
  <si>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</si>
  <si>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IMPERMEABILIZAÇÃO DE SUPERFÍCIE COM EMULSÃO ASFÁLTICA, 2 DEMÃOS AF_06/2018</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</si>
  <si>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</si>
  <si>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</si>
  <si>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</si>
  <si>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</si>
  <si>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</si>
  <si>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</si>
  <si>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</si>
  <si>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</si>
  <si>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</si>
  <si>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</si>
  <si>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</si>
  <si>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</si>
  <si>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</si>
  <si>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</si>
  <si>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</si>
  <si>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</si>
  <si>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</si>
  <si>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</si>
  <si>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</si>
  <si>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</si>
  <si>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</si>
  <si>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</si>
  <si>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</si>
  <si>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</si>
  <si>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</si>
  <si>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</si>
  <si>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</si>
  <si>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</si>
  <si>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</si>
  <si>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</si>
  <si>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</si>
  <si>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</si>
  <si>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</si>
  <si>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</si>
  <si>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</si>
  <si>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</si>
  <si>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</si>
  <si>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</si>
  <si>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</si>
  <si>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</si>
  <si>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</si>
  <si>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</si>
  <si>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</si>
  <si>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</si>
  <si>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</si>
  <si>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</si>
  <si>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</si>
  <si>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</si>
  <si>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</si>
  <si>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</si>
  <si>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</si>
  <si>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</si>
  <si>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</si>
  <si>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</si>
  <si>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</si>
  <si>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</si>
  <si>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</si>
  <si>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</si>
  <si>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</si>
  <si>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</si>
  <si>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</si>
  <si>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</si>
  <si>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</si>
  <si>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</si>
  <si>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</si>
  <si>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</si>
  <si>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</si>
  <si>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</si>
  <si>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</si>
  <si>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</si>
  <si>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</si>
  <si>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</si>
  <si>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</si>
  <si>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</si>
  <si>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</si>
  <si>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</si>
  <si>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</si>
  <si>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</si>
  <si>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</si>
  <si>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</si>
  <si>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</si>
  <si>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</si>
  <si>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</si>
  <si>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</si>
  <si>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</si>
  <si>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</si>
  <si>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</si>
  <si>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</si>
  <si>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</si>
  <si>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</si>
  <si>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</si>
  <si>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</si>
  <si>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</si>
  <si>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</si>
  <si>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</si>
  <si>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</si>
  <si>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</si>
  <si>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</si>
  <si>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</si>
  <si>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</si>
  <si>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</si>
  <si>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</si>
  <si>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</si>
  <si>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</si>
  <si>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</si>
  <si>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</si>
  <si>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MECANICO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</si>
  <si>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</si>
  <si>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</si>
  <si>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</si>
  <si>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</si>
  <si>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</si>
  <si>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</si>
  <si>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</si>
  <si>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</si>
  <si>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</si>
  <si>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</si>
  <si>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</si>
  <si>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</si>
  <si>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</si>
  <si>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</si>
  <si>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</si>
  <si>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</si>
  <si>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</si>
  <si>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</si>
  <si>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</si>
  <si>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</si>
  <si>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</si>
  <si>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</si>
  <si>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</si>
  <si>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</si>
  <si>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</si>
  <si>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</si>
  <si>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</si>
  <si>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</si>
  <si>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</si>
  <si>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</si>
  <si>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</si>
  <si>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</si>
  <si>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</si>
  <si>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</si>
  <si>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</si>
  <si>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</si>
  <si>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</si>
  <si>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</si>
  <si>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</si>
  <si>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</si>
  <si>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</si>
  <si>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</si>
  <si>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</si>
  <si>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</si>
  <si>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</si>
  <si>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</si>
  <si>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</si>
  <si>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</si>
  <si>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</si>
  <si>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</si>
  <si>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</si>
  <si>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</si>
  <si>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</si>
  <si>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</si>
  <si>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</si>
  <si>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</si>
  <si>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</si>
  <si>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</si>
  <si>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</si>
  <si>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</si>
  <si>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</si>
  <si>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</si>
  <si>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</si>
  <si>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</si>
  <si>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</si>
  <si>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</si>
  <si>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</si>
  <si>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</si>
  <si>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</si>
  <si>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</si>
  <si>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</si>
  <si>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</si>
  <si>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</si>
  <si>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</si>
  <si>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</si>
  <si>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</si>
  <si>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</si>
  <si>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</si>
  <si>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</si>
  <si>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</si>
  <si>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</si>
  <si>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</si>
  <si>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</si>
  <si>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</si>
  <si>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</si>
  <si>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</si>
  <si>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</si>
  <si>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</si>
  <si>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</si>
  <si>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</si>
  <si>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</si>
  <si>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</si>
  <si>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</si>
  <si>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</si>
  <si>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</si>
  <si>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</si>
  <si>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</si>
  <si>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</si>
  <si>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</si>
  <si>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</si>
  <si>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</si>
  <si>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</si>
  <si>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</si>
  <si>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</si>
  <si>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</si>
  <si>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</si>
  <si>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</si>
  <si>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</si>
  <si>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</si>
  <si>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</si>
  <si>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</si>
  <si>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</si>
  <si>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</si>
  <si>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</si>
  <si>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</si>
  <si>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</si>
  <si>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</si>
  <si>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</si>
  <si>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</si>
  <si>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</si>
  <si>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</si>
  <si>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</si>
  <si>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</si>
  <si>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</si>
  <si>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</si>
  <si>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</si>
  <si>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</si>
  <si>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</si>
  <si>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</si>
  <si>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</si>
  <si>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</si>
  <si>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</si>
  <si>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</si>
  <si>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</si>
  <si>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</si>
  <si>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</si>
  <si>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</si>
  <si>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</si>
  <si>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</si>
  <si>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</si>
  <si>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</si>
  <si>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</si>
  <si>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</si>
  <si>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</si>
  <si>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</si>
  <si>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</si>
  <si>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</si>
  <si>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</si>
  <si>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</si>
  <si>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</si>
  <si>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</si>
  <si>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</si>
  <si>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</si>
  <si>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</si>
  <si>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</si>
  <si>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</si>
  <si>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</si>
  <si>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</si>
  <si>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</si>
  <si>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</si>
  <si>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</si>
  <si>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</si>
  <si>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</si>
  <si>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</si>
  <si>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</si>
  <si>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</si>
  <si>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</si>
  <si>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</si>
  <si>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</si>
  <si>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</si>
  <si>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</si>
  <si>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</si>
  <si>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</si>
  <si>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</si>
  <si>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</si>
  <si>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</si>
  <si>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</si>
  <si>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</si>
  <si>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</si>
  <si>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</si>
  <si>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</si>
  <si>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</si>
  <si>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</si>
  <si>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74130/5</t>
  </si>
  <si>
    <t>DISJUNTOR TERMOMAGNETICO TRIPOLAR PADRAO NEMA (AMERICANO) 60 A 100A 240V,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</si>
  <si>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</si>
  <si>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</si>
  <si>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</si>
  <si>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</si>
  <si>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</si>
  <si>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</si>
  <si>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</si>
  <si>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</si>
  <si>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</si>
  <si>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</si>
  <si>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</si>
  <si>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</si>
  <si>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</si>
  <si>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</si>
  <si>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</si>
  <si>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</si>
  <si>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</si>
  <si>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</si>
  <si>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</si>
  <si>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</si>
  <si>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</si>
  <si>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</si>
  <si>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</si>
  <si>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</si>
  <si>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</si>
  <si>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</si>
  <si>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</si>
  <si>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</si>
  <si>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</si>
  <si>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</si>
  <si>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</si>
  <si>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</si>
  <si>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</si>
  <si>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</si>
  <si>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</si>
  <si>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</si>
  <si>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</si>
  <si>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</si>
  <si>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</si>
  <si>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</si>
  <si>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</si>
  <si>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</si>
  <si>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0170</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</si>
  <si>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</si>
  <si>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</si>
  <si>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</si>
  <si>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</si>
  <si>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</si>
  <si>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</si>
  <si>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</si>
  <si>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</si>
  <si>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</si>
  <si>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</si>
  <si>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</si>
  <si>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</si>
  <si>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</si>
  <si>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</si>
  <si>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</si>
  <si>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</si>
  <si>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</si>
  <si>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</si>
  <si>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</si>
  <si>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</si>
  <si>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</si>
  <si>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</si>
  <si>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</si>
  <si>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</si>
  <si>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</si>
  <si>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</si>
  <si>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</si>
  <si>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</si>
  <si>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</si>
  <si>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</si>
  <si>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</si>
  <si>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</si>
  <si>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</si>
  <si>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</si>
  <si>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</si>
  <si>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</si>
  <si>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</si>
  <si>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</si>
  <si>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</si>
  <si>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</si>
  <si>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</si>
  <si>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</si>
  <si>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</si>
  <si>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</si>
  <si>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</si>
  <si>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</si>
  <si>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</si>
  <si>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</si>
  <si>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</si>
  <si>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</si>
  <si>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</si>
  <si>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</si>
  <si>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</si>
  <si>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</si>
  <si>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</si>
  <si>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</si>
  <si>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</si>
  <si>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</si>
  <si>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</si>
  <si>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</si>
  <si>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</si>
  <si>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</si>
  <si>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</si>
  <si>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</si>
  <si>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</si>
  <si>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</si>
  <si>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</si>
  <si>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</si>
  <si>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</si>
  <si>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</si>
  <si>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</si>
  <si>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</si>
  <si>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</si>
  <si>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</si>
  <si>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</si>
  <si>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</si>
  <si>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</si>
  <si>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</si>
  <si>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</si>
  <si>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</si>
  <si>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</si>
  <si>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</si>
  <si>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</si>
  <si>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</si>
  <si>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</si>
  <si>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</si>
  <si>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</si>
  <si>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</si>
  <si>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</si>
  <si>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</si>
  <si>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</si>
  <si>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</si>
  <si>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</si>
  <si>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</si>
  <si>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</si>
  <si>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</si>
  <si>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</si>
  <si>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LUMINARIA INTERNA TP CALHA SOBREPOR</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</si>
  <si>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</si>
  <si>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</si>
  <si>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</si>
  <si>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</si>
  <si>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</si>
  <si>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</si>
  <si>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</si>
  <si>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</si>
  <si>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</si>
  <si>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</si>
  <si>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</si>
  <si>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</si>
  <si>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</si>
  <si>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</si>
  <si>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</si>
  <si>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</si>
  <si>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</si>
  <si>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</si>
  <si>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</si>
  <si>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</si>
  <si>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</si>
  <si>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</si>
  <si>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</si>
  <si>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</si>
  <si>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</si>
  <si>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</si>
  <si>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</si>
  <si>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</si>
  <si>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</si>
  <si>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</si>
  <si>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</si>
  <si>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</si>
  <si>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</si>
  <si>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</si>
  <si>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</si>
  <si>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</si>
  <si>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</si>
  <si>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</si>
  <si>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</si>
  <si>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</si>
  <si>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</si>
  <si>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</si>
  <si>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FORNECIMENTO DE MAT/MO P/ELETRIFICACAO E ILUMINACAO PUBLICA</t>
  </si>
  <si>
    <t>0172</t>
  </si>
  <si>
    <t>ENTRADA PROVISORIA DE ENERGIA ELETRICA AEREA TRIFASICA 40A EM POSTE MADEIRA</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</si>
  <si>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</si>
  <si>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</si>
  <si>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</si>
  <si>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</si>
  <si>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</si>
  <si>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</si>
  <si>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</si>
  <si>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</si>
  <si>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</si>
  <si>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</si>
  <si>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</si>
  <si>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</si>
  <si>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</si>
  <si>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</si>
  <si>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</si>
  <si>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</si>
  <si>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</si>
  <si>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</si>
  <si>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</si>
  <si>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</si>
  <si>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</si>
  <si>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</si>
  <si>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</si>
  <si>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t>
  </si>
  <si>
    <t>0173</t>
  </si>
  <si>
    <t>POSTE DE CONCRETO DUPLO T H=9M CARGA NOMINAL 500KG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</si>
  <si>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</si>
  <si>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</si>
  <si>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</si>
  <si>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</si>
  <si>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</si>
  <si>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</si>
  <si>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</si>
  <si>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</si>
  <si>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</si>
  <si>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</si>
  <si>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</si>
  <si>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CHUMBADORES DE ACO</t>
  </si>
  <si>
    <t>73855/1</t>
  </si>
  <si>
    <t>CHUMBADOR DE AÇO PARA FIXAÇÃO DE POSTE DE ACO RETO OU CURVO 7 A 9M COM FLANGE - FORNECIMENTO E INSTALACAO</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</si>
  <si>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</si>
  <si>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</si>
  <si>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</si>
  <si>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</si>
  <si>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</si>
  <si>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</si>
  <si>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</si>
  <si>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</si>
  <si>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</si>
  <si>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</si>
  <si>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</si>
  <si>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</si>
  <si>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</si>
  <si>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</si>
  <si>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</si>
  <si>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</si>
  <si>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</si>
  <si>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</si>
  <si>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</si>
  <si>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</si>
  <si>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</si>
  <si>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</si>
  <si>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</si>
  <si>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</si>
  <si>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</si>
  <si>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</si>
  <si>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</si>
  <si>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</si>
  <si>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</si>
  <si>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</si>
  <si>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</si>
  <si>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</si>
  <si>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</si>
  <si>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</si>
  <si>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</si>
  <si>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</si>
  <si>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</si>
  <si>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</si>
  <si>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</si>
  <si>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</si>
  <si>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</si>
  <si>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</si>
  <si>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</si>
  <si>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</si>
  <si>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</si>
  <si>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</si>
  <si>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</si>
  <si>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</si>
  <si>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</si>
  <si>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</si>
  <si>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</si>
  <si>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</si>
  <si>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</si>
  <si>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</si>
  <si>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</si>
  <si>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</si>
  <si>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</si>
  <si>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</si>
  <si>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</si>
  <si>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</si>
  <si>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</si>
  <si>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</si>
  <si>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</si>
  <si>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</si>
  <si>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</si>
  <si>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</si>
  <si>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</si>
  <si>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</si>
  <si>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</si>
  <si>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</si>
  <si>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</si>
  <si>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</si>
  <si>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</si>
  <si>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</si>
  <si>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</si>
  <si>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</si>
  <si>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</si>
  <si>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</si>
  <si>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</si>
  <si>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</si>
  <si>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</si>
  <si>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</si>
  <si>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</si>
  <si>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</si>
  <si>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</si>
  <si>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</si>
  <si>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</si>
  <si>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</si>
  <si>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</si>
  <si>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</si>
  <si>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</si>
  <si>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</si>
  <si>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</si>
  <si>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</si>
  <si>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</si>
  <si>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</si>
  <si>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</si>
  <si>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</si>
  <si>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</si>
  <si>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</si>
  <si>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</si>
  <si>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CHUVEIRO ELETRICO COMUM CORPO PLASTICO TIPO DUCHA, FORNECIMENTO E INSTALACAO</t>
  </si>
  <si>
    <t>CHAVES EM GERAL/FUSIVEIS E CONECTORES</t>
  </si>
  <si>
    <t>0270</t>
  </si>
  <si>
    <t>FUSÍVEL TIPO "DIAZED", TIPO RÁPIDO OU RETARDADO - 2/25A - FORNECIMENTO E INSTALACAO</t>
  </si>
  <si>
    <t>FUSÍVEL TIPO "DIAZED", TIPO RÁPIDO OU RETARDADO - 35/63A - FORNECIMENTO E INSTALACAO</t>
  </si>
  <si>
    <t>FUSÍVEL TIPO NH 200A - TAMANHO 01 - FORNECIMENTO E INSTALACAO</t>
  </si>
  <si>
    <t>CHAVES</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</si>
  <si>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</si>
  <si>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</si>
  <si>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</si>
  <si>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</si>
  <si>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</si>
  <si>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</si>
  <si>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</si>
  <si>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</si>
  <si>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</si>
  <si>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</si>
  <si>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</si>
  <si>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</si>
  <si>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</si>
  <si>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</si>
  <si>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</si>
  <si>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</si>
  <si>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</si>
  <si>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</si>
  <si>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</si>
  <si>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</si>
  <si>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</si>
  <si>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</si>
  <si>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</si>
  <si>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</si>
  <si>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</si>
  <si>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</si>
  <si>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</si>
  <si>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</si>
  <si>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</si>
  <si>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</si>
  <si>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</si>
  <si>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</si>
  <si>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</si>
  <si>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</si>
  <si>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TOMADA PARA TELEFONE DE 4 POLOS PADRAO TELEBRAS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</si>
  <si>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</si>
  <si>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</si>
  <si>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</si>
  <si>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</si>
  <si>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</si>
  <si>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</si>
  <si>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</si>
  <si>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</si>
  <si>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</si>
  <si>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</si>
  <si>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</si>
  <si>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</si>
  <si>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</si>
  <si>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</si>
  <si>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</si>
  <si>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</si>
  <si>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</si>
  <si>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</si>
  <si>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</si>
  <si>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</si>
  <si>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</si>
  <si>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</si>
  <si>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</si>
  <si>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</si>
  <si>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</si>
  <si>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</si>
  <si>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</si>
  <si>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</si>
  <si>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</si>
  <si>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</si>
  <si>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</si>
  <si>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</si>
  <si>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</si>
  <si>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</si>
  <si>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</si>
  <si>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</si>
  <si>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</si>
  <si>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</si>
  <si>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</si>
  <si>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</si>
  <si>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</si>
  <si>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</si>
  <si>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</si>
  <si>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</si>
  <si>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</si>
  <si>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</si>
  <si>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</si>
  <si>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</si>
  <si>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</si>
  <si>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</si>
  <si>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</si>
  <si>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</si>
  <si>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</si>
  <si>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</si>
  <si>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</si>
  <si>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</si>
  <si>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</si>
  <si>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</si>
  <si>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</si>
  <si>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</si>
  <si>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</si>
  <si>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</si>
  <si>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</si>
  <si>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</si>
  <si>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</si>
  <si>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</si>
  <si>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</si>
  <si>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</si>
  <si>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</si>
  <si>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</si>
  <si>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</si>
  <si>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</si>
  <si>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</si>
  <si>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</si>
  <si>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</si>
  <si>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</si>
  <si>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</si>
  <si>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</si>
  <si>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</si>
  <si>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</si>
  <si>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</si>
  <si>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</si>
  <si>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</si>
  <si>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</si>
  <si>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</si>
  <si>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</si>
  <si>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</si>
  <si>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</si>
  <si>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</si>
  <si>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</si>
  <si>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</si>
  <si>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</si>
  <si>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</si>
  <si>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</si>
  <si>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</si>
  <si>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</si>
  <si>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</si>
  <si>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</si>
  <si>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</si>
  <si>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</si>
  <si>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</si>
  <si>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</si>
  <si>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</si>
  <si>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</si>
  <si>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</si>
  <si>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</si>
  <si>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</si>
  <si>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</si>
  <si>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</si>
  <si>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</si>
  <si>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</si>
  <si>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</si>
  <si>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</si>
  <si>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</si>
  <si>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</si>
  <si>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</si>
  <si>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</si>
  <si>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</si>
  <si>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</si>
  <si>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</si>
  <si>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</si>
  <si>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</si>
  <si>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</si>
  <si>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</si>
  <si>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</si>
  <si>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</si>
  <si>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</si>
  <si>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</si>
  <si>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</si>
  <si>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</si>
  <si>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</si>
  <si>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</si>
  <si>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</si>
  <si>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</si>
  <si>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</si>
  <si>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</si>
  <si>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</si>
  <si>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</si>
  <si>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</si>
  <si>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</si>
  <si>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</si>
  <si>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</si>
  <si>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</si>
  <si>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</si>
  <si>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</si>
  <si>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</si>
  <si>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</si>
  <si>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</si>
  <si>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</si>
  <si>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</si>
  <si>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</si>
  <si>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</si>
  <si>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</si>
  <si>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</si>
  <si>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</si>
  <si>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</si>
  <si>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</si>
  <si>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</si>
  <si>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</si>
  <si>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</si>
  <si>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</si>
  <si>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</si>
  <si>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</si>
  <si>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</si>
  <si>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</si>
  <si>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</si>
  <si>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</si>
  <si>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</si>
  <si>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</si>
  <si>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</si>
  <si>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</si>
  <si>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</si>
  <si>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</si>
  <si>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</si>
  <si>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</si>
  <si>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</si>
  <si>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</si>
  <si>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</si>
  <si>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</si>
  <si>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</si>
  <si>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</si>
  <si>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</si>
  <si>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</si>
  <si>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</si>
  <si>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</si>
  <si>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</si>
  <si>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</si>
  <si>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</si>
  <si>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</si>
  <si>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</si>
  <si>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</si>
  <si>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</si>
  <si>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</si>
  <si>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</si>
  <si>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</si>
  <si>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</si>
  <si>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</si>
  <si>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</si>
  <si>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</si>
  <si>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</si>
  <si>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</si>
  <si>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</si>
  <si>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</si>
  <si>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</si>
  <si>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</si>
  <si>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</si>
  <si>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</si>
  <si>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</si>
  <si>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</si>
  <si>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</si>
  <si>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</si>
  <si>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</si>
  <si>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</si>
  <si>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</si>
  <si>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</si>
  <si>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</si>
  <si>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</si>
  <si>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</si>
  <si>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</si>
  <si>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</si>
  <si>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</si>
  <si>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</si>
  <si>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</si>
  <si>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</si>
  <si>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</si>
  <si>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</si>
  <si>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</si>
  <si>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</si>
  <si>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</si>
  <si>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</si>
  <si>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</si>
  <si>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</si>
  <si>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</si>
  <si>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</si>
  <si>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</si>
  <si>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</si>
  <si>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</si>
  <si>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</si>
  <si>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</si>
  <si>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</si>
  <si>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</si>
  <si>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</si>
  <si>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</si>
  <si>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</si>
  <si>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</si>
  <si>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</si>
  <si>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</si>
  <si>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</si>
  <si>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</si>
  <si>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</si>
  <si>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</si>
  <si>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</si>
  <si>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</si>
  <si>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</si>
  <si>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</si>
  <si>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</si>
  <si>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</si>
  <si>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</si>
  <si>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</si>
  <si>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</si>
  <si>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</si>
  <si>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</si>
  <si>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</si>
  <si>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</si>
  <si>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</si>
  <si>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</si>
  <si>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</si>
  <si>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</si>
  <si>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</si>
  <si>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</si>
  <si>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</si>
  <si>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</si>
  <si>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</si>
  <si>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</si>
  <si>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</si>
  <si>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</si>
  <si>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</si>
  <si>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</si>
  <si>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</si>
  <si>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</si>
  <si>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</si>
  <si>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</si>
  <si>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</si>
  <si>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</si>
  <si>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</si>
  <si>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</si>
  <si>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</si>
  <si>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</si>
  <si>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</si>
  <si>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</si>
  <si>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</si>
  <si>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</si>
  <si>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</si>
  <si>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</si>
  <si>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</si>
  <si>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</si>
  <si>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</si>
  <si>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</si>
  <si>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</si>
  <si>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</si>
  <si>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0180</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</si>
  <si>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</si>
  <si>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</si>
  <si>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</si>
  <si>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</si>
  <si>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</si>
  <si>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</si>
  <si>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</si>
  <si>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</si>
  <si>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</si>
  <si>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</si>
  <si>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</si>
  <si>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</si>
  <si>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</si>
  <si>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</si>
  <si>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</si>
  <si>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</si>
  <si>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</si>
  <si>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</si>
  <si>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</si>
  <si>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</si>
  <si>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</si>
  <si>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</si>
  <si>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</si>
  <si>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</si>
  <si>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</si>
  <si>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</si>
  <si>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</si>
  <si>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</si>
  <si>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</si>
  <si>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</si>
  <si>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</si>
  <si>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</si>
  <si>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</si>
  <si>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</si>
  <si>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</si>
  <si>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</si>
  <si>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</si>
  <si>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</si>
  <si>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</si>
  <si>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</si>
  <si>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</si>
  <si>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</si>
  <si>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</si>
  <si>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</si>
  <si>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</si>
  <si>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</si>
  <si>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</si>
  <si>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</si>
  <si>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</si>
  <si>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</si>
  <si>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</si>
  <si>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</si>
  <si>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</si>
  <si>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</si>
  <si>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</si>
  <si>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</si>
  <si>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</si>
  <si>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</si>
  <si>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</si>
  <si>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</si>
  <si>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</si>
  <si>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</si>
  <si>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</si>
  <si>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</si>
  <si>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</si>
  <si>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</si>
  <si>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</si>
  <si>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</si>
  <si>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</si>
  <si>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</si>
  <si>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</si>
  <si>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</si>
  <si>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</si>
  <si>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</si>
  <si>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</si>
  <si>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</si>
  <si>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</si>
  <si>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</si>
  <si>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</si>
  <si>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</si>
  <si>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</si>
  <si>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</si>
  <si>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</si>
  <si>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</si>
  <si>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</si>
  <si>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</si>
  <si>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</si>
  <si>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</si>
  <si>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</si>
  <si>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</si>
  <si>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</si>
  <si>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</si>
  <si>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</si>
  <si>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</si>
  <si>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</si>
  <si>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</si>
  <si>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</si>
  <si>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</si>
  <si>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</si>
  <si>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</si>
  <si>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</si>
  <si>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</si>
  <si>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</si>
  <si>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</si>
  <si>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</si>
  <si>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</si>
  <si>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</si>
  <si>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</si>
  <si>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</si>
  <si>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</si>
  <si>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</si>
  <si>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</si>
  <si>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</si>
  <si>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</si>
  <si>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</si>
  <si>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</si>
  <si>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</si>
  <si>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</si>
  <si>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</si>
  <si>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</si>
  <si>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</si>
  <si>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</si>
  <si>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</si>
  <si>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</si>
  <si>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</si>
  <si>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</si>
  <si>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</si>
  <si>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</si>
  <si>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</si>
  <si>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</si>
  <si>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</si>
  <si>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</si>
  <si>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</si>
  <si>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</si>
  <si>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</si>
  <si>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</si>
  <si>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</si>
  <si>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</si>
  <si>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</si>
  <si>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</si>
  <si>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</si>
  <si>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</si>
  <si>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</si>
  <si>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</si>
  <si>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</si>
  <si>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</si>
  <si>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</si>
  <si>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</si>
  <si>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</si>
  <si>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</si>
  <si>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</si>
  <si>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</si>
  <si>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</si>
  <si>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</si>
  <si>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</si>
  <si>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</si>
  <si>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</si>
  <si>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</si>
  <si>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</si>
  <si>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</si>
  <si>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</si>
  <si>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</si>
  <si>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</si>
  <si>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</si>
  <si>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</si>
  <si>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</si>
  <si>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</si>
  <si>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</si>
  <si>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</si>
  <si>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</si>
  <si>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</si>
  <si>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</si>
  <si>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</si>
  <si>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</si>
  <si>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</si>
  <si>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</si>
  <si>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</si>
  <si>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</si>
  <si>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</si>
  <si>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</si>
  <si>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</si>
  <si>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</si>
  <si>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</si>
  <si>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</si>
  <si>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</si>
  <si>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</si>
  <si>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</si>
  <si>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</si>
  <si>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</si>
  <si>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</si>
  <si>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</si>
  <si>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</si>
  <si>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</si>
  <si>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</si>
  <si>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</si>
  <si>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</si>
  <si>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</si>
  <si>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</si>
  <si>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</si>
  <si>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</si>
  <si>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</si>
  <si>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</si>
  <si>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</si>
  <si>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</si>
  <si>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</si>
  <si>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</si>
  <si>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</si>
  <si>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</si>
  <si>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</si>
  <si>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</si>
  <si>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</si>
  <si>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</si>
  <si>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</si>
  <si>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</si>
  <si>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</si>
  <si>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</si>
  <si>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</si>
  <si>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</si>
  <si>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</si>
  <si>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</si>
  <si>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</si>
  <si>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</si>
  <si>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</si>
  <si>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</si>
  <si>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</si>
  <si>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</si>
  <si>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</si>
  <si>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</si>
  <si>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</si>
  <si>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</si>
  <si>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</si>
  <si>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</si>
  <si>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</si>
  <si>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</si>
  <si>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</si>
  <si>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</si>
  <si>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</si>
  <si>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</si>
  <si>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</si>
  <si>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</si>
  <si>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</si>
  <si>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</si>
  <si>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</si>
  <si>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</si>
  <si>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</si>
  <si>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</si>
  <si>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</si>
  <si>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</si>
  <si>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</si>
  <si>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</si>
  <si>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</si>
  <si>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</si>
  <si>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</si>
  <si>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</si>
  <si>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</si>
  <si>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</si>
  <si>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</si>
  <si>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</si>
  <si>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</si>
  <si>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</si>
  <si>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</si>
  <si>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</si>
  <si>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</si>
  <si>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</si>
  <si>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</si>
  <si>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</si>
  <si>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</si>
  <si>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</si>
  <si>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</si>
  <si>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</si>
  <si>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</si>
  <si>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</si>
  <si>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</si>
  <si>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</si>
  <si>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</si>
  <si>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</si>
  <si>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</si>
  <si>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</si>
  <si>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</si>
  <si>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</si>
  <si>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</si>
  <si>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</si>
  <si>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</si>
  <si>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</si>
  <si>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</si>
  <si>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</si>
  <si>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</si>
  <si>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</si>
  <si>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</si>
  <si>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</si>
  <si>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</si>
  <si>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</si>
  <si>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</si>
  <si>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</si>
  <si>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</si>
  <si>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</si>
  <si>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</si>
  <si>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</si>
  <si>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</si>
  <si>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</si>
  <si>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</si>
  <si>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</si>
  <si>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</si>
  <si>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</si>
  <si>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</si>
  <si>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</si>
  <si>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</si>
  <si>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</si>
  <si>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</si>
  <si>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</si>
  <si>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</si>
  <si>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</si>
  <si>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</si>
  <si>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</si>
  <si>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</si>
  <si>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</si>
  <si>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</si>
  <si>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</si>
  <si>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</si>
  <si>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</si>
  <si>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</si>
  <si>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</si>
  <si>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</si>
  <si>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</si>
  <si>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</si>
  <si>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</si>
  <si>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</si>
  <si>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</si>
  <si>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</si>
  <si>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</si>
  <si>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</si>
  <si>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</si>
  <si>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</si>
  <si>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</si>
  <si>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</si>
  <si>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</si>
  <si>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</si>
  <si>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</si>
  <si>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</si>
  <si>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</si>
  <si>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</si>
  <si>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</si>
  <si>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</si>
  <si>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</si>
  <si>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</si>
  <si>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</si>
  <si>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</si>
  <si>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</si>
  <si>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</si>
  <si>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</si>
  <si>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</si>
  <si>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</si>
  <si>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</si>
  <si>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</si>
  <si>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</si>
  <si>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</si>
  <si>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</si>
  <si>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</si>
  <si>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</si>
  <si>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</si>
  <si>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</si>
  <si>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</si>
  <si>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</si>
  <si>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</si>
  <si>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</si>
  <si>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</si>
  <si>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</si>
  <si>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</si>
  <si>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</si>
  <si>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</si>
  <si>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</si>
  <si>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</si>
  <si>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</si>
  <si>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</si>
  <si>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</si>
  <si>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</si>
  <si>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</si>
  <si>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</si>
  <si>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</si>
  <si>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</si>
  <si>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</si>
  <si>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</si>
  <si>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</si>
  <si>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</si>
  <si>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</si>
  <si>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</si>
  <si>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</si>
  <si>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</si>
  <si>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</si>
  <si>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</si>
  <si>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</si>
  <si>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</si>
  <si>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</si>
  <si>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</si>
  <si>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</si>
  <si>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</si>
  <si>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</si>
  <si>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</si>
  <si>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</si>
  <si>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</si>
  <si>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</si>
  <si>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</si>
  <si>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</si>
  <si>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</si>
  <si>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</si>
  <si>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</si>
  <si>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</si>
  <si>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</si>
  <si>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</si>
  <si>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</si>
  <si>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</si>
  <si>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</si>
  <si>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</si>
  <si>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</si>
  <si>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</si>
  <si>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</si>
  <si>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</si>
  <si>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</si>
  <si>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</si>
  <si>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</si>
  <si>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</si>
  <si>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</si>
  <si>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</si>
  <si>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</si>
  <si>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</si>
  <si>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</si>
  <si>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</si>
  <si>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</si>
  <si>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</si>
  <si>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</si>
  <si>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</si>
  <si>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</si>
  <si>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</si>
  <si>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</si>
  <si>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</si>
  <si>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</si>
  <si>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</si>
  <si>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</si>
  <si>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</si>
  <si>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</si>
  <si>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</si>
  <si>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</si>
  <si>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</si>
  <si>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</si>
  <si>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</si>
  <si>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</si>
  <si>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</si>
  <si>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</si>
  <si>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</si>
  <si>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</si>
  <si>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</si>
  <si>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</si>
  <si>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</si>
  <si>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</si>
  <si>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</si>
  <si>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</si>
  <si>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</si>
  <si>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</si>
  <si>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</si>
  <si>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</si>
  <si>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</si>
  <si>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</si>
  <si>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</si>
  <si>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</si>
  <si>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</si>
  <si>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</si>
  <si>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</si>
  <si>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</si>
  <si>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</si>
  <si>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</si>
  <si>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</si>
  <si>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</si>
  <si>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</si>
  <si>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</si>
  <si>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</si>
  <si>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</si>
  <si>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</si>
  <si>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</si>
  <si>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</si>
  <si>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</si>
  <si>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</si>
  <si>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</si>
  <si>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</si>
  <si>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</si>
  <si>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</si>
  <si>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</si>
  <si>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</si>
  <si>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</si>
  <si>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</si>
  <si>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</si>
  <si>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</si>
  <si>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</si>
  <si>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</si>
  <si>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</si>
  <si>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</si>
  <si>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</si>
  <si>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</si>
  <si>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</si>
  <si>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</si>
  <si>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</si>
  <si>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</si>
  <si>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</si>
  <si>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</si>
  <si>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</si>
  <si>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</si>
  <si>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</si>
  <si>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</si>
  <si>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</si>
  <si>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</si>
  <si>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</si>
  <si>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</si>
  <si>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</si>
  <si>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</si>
  <si>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</si>
  <si>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</si>
  <si>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</si>
  <si>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</si>
  <si>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</si>
  <si>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</si>
  <si>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</si>
  <si>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</si>
  <si>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</si>
  <si>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</si>
  <si>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</si>
  <si>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</si>
  <si>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</si>
  <si>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</si>
  <si>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</si>
  <si>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</si>
  <si>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</si>
  <si>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</si>
  <si>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</si>
  <si>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</si>
  <si>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</si>
  <si>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</si>
  <si>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</si>
  <si>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</si>
  <si>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</si>
  <si>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</si>
  <si>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</si>
  <si>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</si>
  <si>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</si>
  <si>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</si>
  <si>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</si>
  <si>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</si>
  <si>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</si>
  <si>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</si>
  <si>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</si>
  <si>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</si>
  <si>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</si>
  <si>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</si>
  <si>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</si>
  <si>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</si>
  <si>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</si>
  <si>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</si>
  <si>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</si>
  <si>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</si>
  <si>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</si>
  <si>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</si>
  <si>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</si>
  <si>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</si>
  <si>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</si>
  <si>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</si>
  <si>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</si>
  <si>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</si>
  <si>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</si>
  <si>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</si>
  <si>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</si>
  <si>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</si>
  <si>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</si>
  <si>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</si>
  <si>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</si>
  <si>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</si>
  <si>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</si>
  <si>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</si>
  <si>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</si>
  <si>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</si>
  <si>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</si>
  <si>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</si>
  <si>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</si>
  <si>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</si>
  <si>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</si>
  <si>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</si>
  <si>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</si>
  <si>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</si>
  <si>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</si>
  <si>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</si>
  <si>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</si>
  <si>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</si>
  <si>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</si>
  <si>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</si>
  <si>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</si>
  <si>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</si>
  <si>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</si>
  <si>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</si>
  <si>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</si>
  <si>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</si>
  <si>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</si>
  <si>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</si>
  <si>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</si>
  <si>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</si>
  <si>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</si>
  <si>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</si>
  <si>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</si>
  <si>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</si>
  <si>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</si>
  <si>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</si>
  <si>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</si>
  <si>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</si>
  <si>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</si>
  <si>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</si>
  <si>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</si>
  <si>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</si>
  <si>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</si>
  <si>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</si>
  <si>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</si>
  <si>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</si>
  <si>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</si>
  <si>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</si>
  <si>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</si>
  <si>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</si>
  <si>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</si>
  <si>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</si>
  <si>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</si>
  <si>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</si>
  <si>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</si>
  <si>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</si>
  <si>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</si>
  <si>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</si>
  <si>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</si>
  <si>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</si>
  <si>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</si>
  <si>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</si>
  <si>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</si>
  <si>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</si>
  <si>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</si>
  <si>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</si>
  <si>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</si>
  <si>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</si>
  <si>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</si>
  <si>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</si>
  <si>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</si>
  <si>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</si>
  <si>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</si>
  <si>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</si>
  <si>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</si>
  <si>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</si>
  <si>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</si>
  <si>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</si>
  <si>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</si>
  <si>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</si>
  <si>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</si>
  <si>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</si>
  <si>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</si>
  <si>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</si>
  <si>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</si>
  <si>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</si>
  <si>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</si>
  <si>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</si>
  <si>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</si>
  <si>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</si>
  <si>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</si>
  <si>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</si>
  <si>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</si>
  <si>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</si>
  <si>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</si>
  <si>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</si>
  <si>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</si>
  <si>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</si>
  <si>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</si>
  <si>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</si>
  <si>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</si>
  <si>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</si>
  <si>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</si>
  <si>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</si>
  <si>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</si>
  <si>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</si>
  <si>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</si>
  <si>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</si>
  <si>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</si>
  <si>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</si>
  <si>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</si>
  <si>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</si>
  <si>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</si>
  <si>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</si>
  <si>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</si>
  <si>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</si>
  <si>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</si>
  <si>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</si>
  <si>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</si>
  <si>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</si>
  <si>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</si>
  <si>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</si>
  <si>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</si>
  <si>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</si>
  <si>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</si>
  <si>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</si>
  <si>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</si>
  <si>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</si>
  <si>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</si>
  <si>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</si>
  <si>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</si>
  <si>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</si>
  <si>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</si>
  <si>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</si>
  <si>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</si>
  <si>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</si>
  <si>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</si>
  <si>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</si>
  <si>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</si>
  <si>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</si>
  <si>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</si>
  <si>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</si>
  <si>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</si>
  <si>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</si>
  <si>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</si>
  <si>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</si>
  <si>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</si>
  <si>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</si>
  <si>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</si>
  <si>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</si>
  <si>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</si>
  <si>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</si>
  <si>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</si>
  <si>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</si>
  <si>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</si>
  <si>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</si>
  <si>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</si>
  <si>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</si>
  <si>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</si>
  <si>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</si>
  <si>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</si>
  <si>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</si>
  <si>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</si>
  <si>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</si>
  <si>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</si>
  <si>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</si>
  <si>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</si>
  <si>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</si>
  <si>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</si>
  <si>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</si>
  <si>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</si>
  <si>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</si>
  <si>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</si>
  <si>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</si>
  <si>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</si>
  <si>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</si>
  <si>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</si>
  <si>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</si>
  <si>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</si>
  <si>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</si>
  <si>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</si>
  <si>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</si>
  <si>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</si>
  <si>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</si>
  <si>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</si>
  <si>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</si>
  <si>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</si>
  <si>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</si>
  <si>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</si>
  <si>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</si>
  <si>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</si>
  <si>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</si>
  <si>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</si>
  <si>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</si>
  <si>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</si>
  <si>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</si>
  <si>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</si>
  <si>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</si>
  <si>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</si>
  <si>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</si>
  <si>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</si>
  <si>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</si>
  <si>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</si>
  <si>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</si>
  <si>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</si>
  <si>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</si>
  <si>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</si>
  <si>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</si>
  <si>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</si>
  <si>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</si>
  <si>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</si>
  <si>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</si>
  <si>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</si>
  <si>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</si>
  <si>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</si>
  <si>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</si>
  <si>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</si>
  <si>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</si>
  <si>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</si>
  <si>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</si>
  <si>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</si>
  <si>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</si>
  <si>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</si>
  <si>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</si>
  <si>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</si>
  <si>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</si>
  <si>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</si>
  <si>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</si>
  <si>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</si>
  <si>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</si>
  <si>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</si>
  <si>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</si>
  <si>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</si>
  <si>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</si>
  <si>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</si>
  <si>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</si>
  <si>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</si>
  <si>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</si>
  <si>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</si>
  <si>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</si>
  <si>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</si>
  <si>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</si>
  <si>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</si>
  <si>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</si>
  <si>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</si>
  <si>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</si>
  <si>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</si>
  <si>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</si>
  <si>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</si>
  <si>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</si>
  <si>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</si>
  <si>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</si>
  <si>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</si>
  <si>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</si>
  <si>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</si>
  <si>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</si>
  <si>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</si>
  <si>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</si>
  <si>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</si>
  <si>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</si>
  <si>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</si>
  <si>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</si>
  <si>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</si>
  <si>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</si>
  <si>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</si>
  <si>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</si>
  <si>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</si>
  <si>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</si>
  <si>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</si>
  <si>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</si>
  <si>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</si>
  <si>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</si>
  <si>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</si>
  <si>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</si>
  <si>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</si>
  <si>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</si>
  <si>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</si>
  <si>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</si>
  <si>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</si>
  <si>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</si>
  <si>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</si>
  <si>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</si>
  <si>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</si>
  <si>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</si>
  <si>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</si>
  <si>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</si>
  <si>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</si>
  <si>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</si>
  <si>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</si>
  <si>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</si>
  <si>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</si>
  <si>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</si>
  <si>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</si>
  <si>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</si>
  <si>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</si>
  <si>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</si>
  <si>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</si>
  <si>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</si>
  <si>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</si>
  <si>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</si>
  <si>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</si>
  <si>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</si>
  <si>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</si>
  <si>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</si>
  <si>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</si>
  <si>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</si>
  <si>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</si>
  <si>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</si>
  <si>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</si>
  <si>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</si>
  <si>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</si>
  <si>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</si>
  <si>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</si>
  <si>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</si>
  <si>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</si>
  <si>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</si>
  <si>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</si>
  <si>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</si>
  <si>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</si>
  <si>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</si>
  <si>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</si>
  <si>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</si>
  <si>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</si>
  <si>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</si>
  <si>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</si>
  <si>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</si>
  <si>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</si>
  <si>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</si>
  <si>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</si>
  <si>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</si>
  <si>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</si>
  <si>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</si>
  <si>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</si>
  <si>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</si>
  <si>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</si>
  <si>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</si>
  <si>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</si>
  <si>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</si>
  <si>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</si>
  <si>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</si>
  <si>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</si>
  <si>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</si>
  <si>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</si>
  <si>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</si>
  <si>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</si>
  <si>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</si>
  <si>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</si>
  <si>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</si>
  <si>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</si>
  <si>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</si>
  <si>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</si>
  <si>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</si>
  <si>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</si>
  <si>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</si>
  <si>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</si>
  <si>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</si>
  <si>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</si>
  <si>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</si>
  <si>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</si>
  <si>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</si>
  <si>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</si>
  <si>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</si>
  <si>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</si>
  <si>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</si>
  <si>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</si>
  <si>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</si>
  <si>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</si>
  <si>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</si>
  <si>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</si>
  <si>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</si>
  <si>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</si>
  <si>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</si>
  <si>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</si>
  <si>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</si>
  <si>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</si>
  <si>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</si>
  <si>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</si>
  <si>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</si>
  <si>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</si>
  <si>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</si>
  <si>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</si>
  <si>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</si>
  <si>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</si>
  <si>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</si>
  <si>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</si>
  <si>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</si>
  <si>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</si>
  <si>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</si>
  <si>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</si>
  <si>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</si>
  <si>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</si>
  <si>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</si>
  <si>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</si>
  <si>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</si>
  <si>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</si>
  <si>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</si>
  <si>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</si>
  <si>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</si>
  <si>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</si>
  <si>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</si>
  <si>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</si>
  <si>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</si>
  <si>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</si>
  <si>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</si>
  <si>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</si>
  <si>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</si>
  <si>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</si>
  <si>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</si>
  <si>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</si>
  <si>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</si>
  <si>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</si>
  <si>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</si>
  <si>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</si>
  <si>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</si>
  <si>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</si>
  <si>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</si>
  <si>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</si>
  <si>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</si>
  <si>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</si>
  <si>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</si>
  <si>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</si>
  <si>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</si>
  <si>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</si>
  <si>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</si>
  <si>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</si>
  <si>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</si>
  <si>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</si>
  <si>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</si>
  <si>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</si>
  <si>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</si>
  <si>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</si>
  <si>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</si>
  <si>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</si>
  <si>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</si>
  <si>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</si>
  <si>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</si>
  <si>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</si>
  <si>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</si>
  <si>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</si>
  <si>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</si>
  <si>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</si>
  <si>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</si>
  <si>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</si>
  <si>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</si>
  <si>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</si>
  <si>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</si>
  <si>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</si>
  <si>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</si>
  <si>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</si>
  <si>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</si>
  <si>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</si>
  <si>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</si>
  <si>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</si>
  <si>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</si>
  <si>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</si>
  <si>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</si>
  <si>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</si>
  <si>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</si>
  <si>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</si>
  <si>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</si>
  <si>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</si>
  <si>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</si>
  <si>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</si>
  <si>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</si>
  <si>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</si>
  <si>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</si>
  <si>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</si>
  <si>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</si>
  <si>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</si>
  <si>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</si>
  <si>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</si>
  <si>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</si>
  <si>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</si>
  <si>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</si>
  <si>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</si>
  <si>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</si>
  <si>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</si>
  <si>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</si>
  <si>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</si>
  <si>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</si>
  <si>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</si>
  <si>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</si>
  <si>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</si>
  <si>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</si>
  <si>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</si>
  <si>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</si>
  <si>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</si>
  <si>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</si>
  <si>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</si>
  <si>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</si>
  <si>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</si>
  <si>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</si>
  <si>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</si>
  <si>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</si>
  <si>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</si>
  <si>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</si>
  <si>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</si>
  <si>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</si>
  <si>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</si>
  <si>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</si>
  <si>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</si>
  <si>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</si>
  <si>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</si>
  <si>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</si>
  <si>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</si>
  <si>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</si>
  <si>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</si>
  <si>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</si>
  <si>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</si>
  <si>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</si>
  <si>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</si>
  <si>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</si>
  <si>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</si>
  <si>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</si>
  <si>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</si>
  <si>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</si>
  <si>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</si>
  <si>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</si>
  <si>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</si>
  <si>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</si>
  <si>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</si>
  <si>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</si>
  <si>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</si>
  <si>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</si>
  <si>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</si>
  <si>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</si>
  <si>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</si>
  <si>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</si>
  <si>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</si>
  <si>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</si>
  <si>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</si>
  <si>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</si>
  <si>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</si>
  <si>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</si>
  <si>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</si>
  <si>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</si>
  <si>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</si>
  <si>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</si>
  <si>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</si>
  <si>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</si>
  <si>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</si>
  <si>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</si>
  <si>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</si>
  <si>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</si>
  <si>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</si>
  <si>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</si>
  <si>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</si>
  <si>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</si>
  <si>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</si>
  <si>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</si>
  <si>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</si>
  <si>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</si>
  <si>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</si>
  <si>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</si>
  <si>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</si>
  <si>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</si>
  <si>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</si>
  <si>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</si>
  <si>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</si>
  <si>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</si>
  <si>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</si>
  <si>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</si>
  <si>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</si>
  <si>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</si>
  <si>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</si>
  <si>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</si>
  <si>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</si>
  <si>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</si>
  <si>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</si>
  <si>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</si>
  <si>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</si>
  <si>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</si>
  <si>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</si>
  <si>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</si>
  <si>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</si>
  <si>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</si>
  <si>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</si>
  <si>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</si>
  <si>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</si>
  <si>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</si>
  <si>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</si>
  <si>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</si>
  <si>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</si>
  <si>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</si>
  <si>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</si>
  <si>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</si>
  <si>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</si>
  <si>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</si>
  <si>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</si>
  <si>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</si>
  <si>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</si>
  <si>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</si>
  <si>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</si>
  <si>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</si>
  <si>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</si>
  <si>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</si>
  <si>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</si>
  <si>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</si>
  <si>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</si>
  <si>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</si>
  <si>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</si>
  <si>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</si>
  <si>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</si>
  <si>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</si>
  <si>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</si>
  <si>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</si>
  <si>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</si>
  <si>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</si>
  <si>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</si>
  <si>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</si>
  <si>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</si>
  <si>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</si>
  <si>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</si>
  <si>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</si>
  <si>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</si>
  <si>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</si>
  <si>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</si>
  <si>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</si>
  <si>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</si>
  <si>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</si>
  <si>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</si>
  <si>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</si>
  <si>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</si>
  <si>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</si>
  <si>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</si>
  <si>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</si>
  <si>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</si>
  <si>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</si>
  <si>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</si>
  <si>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</si>
  <si>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</si>
  <si>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</si>
  <si>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</si>
  <si>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</si>
  <si>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</si>
  <si>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</si>
  <si>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</si>
  <si>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</si>
  <si>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</si>
  <si>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</si>
  <si>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</si>
  <si>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</si>
  <si>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</si>
  <si>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</si>
  <si>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</si>
  <si>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</si>
  <si>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</si>
  <si>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</si>
  <si>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</si>
  <si>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</si>
  <si>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</si>
  <si>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</si>
  <si>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</si>
  <si>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</si>
  <si>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</si>
  <si>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</si>
  <si>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</si>
  <si>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</si>
  <si>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</si>
  <si>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</si>
  <si>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</si>
  <si>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</si>
  <si>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</si>
  <si>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</si>
  <si>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</si>
  <si>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</si>
  <si>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</si>
  <si>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</si>
  <si>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</si>
  <si>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</si>
  <si>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</si>
  <si>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</si>
  <si>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</si>
  <si>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</si>
  <si>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</si>
  <si>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</si>
  <si>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</si>
  <si>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</si>
  <si>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</si>
  <si>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</si>
  <si>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</si>
  <si>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</si>
  <si>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</si>
  <si>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</si>
  <si>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</si>
  <si>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</si>
  <si>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</si>
  <si>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</si>
  <si>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</si>
  <si>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</si>
  <si>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</si>
  <si>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</si>
  <si>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</si>
  <si>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</si>
  <si>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</si>
  <si>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</si>
  <si>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</si>
  <si>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</si>
  <si>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</si>
  <si>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</si>
  <si>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</si>
  <si>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</si>
  <si>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</si>
  <si>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</si>
  <si>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</si>
  <si>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</si>
  <si>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</si>
  <si>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</si>
  <si>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</si>
  <si>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</si>
  <si>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</si>
  <si>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</si>
  <si>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</si>
  <si>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VALVULA DE RETENCAO DE PE COM CRIVO 1 1/4"</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</si>
  <si>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</si>
  <si>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</si>
  <si>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</si>
  <si>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</si>
  <si>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</si>
  <si>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</si>
  <si>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</si>
  <si>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</si>
  <si>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</si>
  <si>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</si>
  <si>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</si>
  <si>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</si>
  <si>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</si>
  <si>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</si>
  <si>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</si>
  <si>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</si>
  <si>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</si>
  <si>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</si>
  <si>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</si>
  <si>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</si>
  <si>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</si>
  <si>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</si>
  <si>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</si>
  <si>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</si>
  <si>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</si>
  <si>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</si>
  <si>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</si>
  <si>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</si>
  <si>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</si>
  <si>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</si>
  <si>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</si>
  <si>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</si>
  <si>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</si>
  <si>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</si>
  <si>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</si>
  <si>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</si>
  <si>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</si>
  <si>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</si>
  <si>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</si>
  <si>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</si>
  <si>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</si>
  <si>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</si>
  <si>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</si>
  <si>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</si>
  <si>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</si>
  <si>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</si>
  <si>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</si>
  <si>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</si>
  <si>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</si>
  <si>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</si>
  <si>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</si>
  <si>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</si>
  <si>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</si>
  <si>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</si>
  <si>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</si>
  <si>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</si>
  <si>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</si>
  <si>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</si>
  <si>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</si>
  <si>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</si>
  <si>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</si>
  <si>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</si>
  <si>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</si>
  <si>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</si>
  <si>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</si>
  <si>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</si>
  <si>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</si>
  <si>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</si>
  <si>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</si>
  <si>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</si>
  <si>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</si>
  <si>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</si>
  <si>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</si>
  <si>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</si>
  <si>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</si>
  <si>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</si>
  <si>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</si>
  <si>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</si>
  <si>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</si>
  <si>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</si>
  <si>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</si>
  <si>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</si>
  <si>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</si>
  <si>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</si>
  <si>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</si>
  <si>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</si>
  <si>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</si>
  <si>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</si>
  <si>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</si>
  <si>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</si>
  <si>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</si>
  <si>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</si>
  <si>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</si>
  <si>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</si>
  <si>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</si>
  <si>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</si>
  <si>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</si>
  <si>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</si>
  <si>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</si>
  <si>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</si>
  <si>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</si>
  <si>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</si>
  <si>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</si>
  <si>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</si>
  <si>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</si>
  <si>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</si>
  <si>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</si>
  <si>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</si>
  <si>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</si>
  <si>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</si>
  <si>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</si>
  <si>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</si>
  <si>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</si>
  <si>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</si>
  <si>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</si>
  <si>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</si>
  <si>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</si>
  <si>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</si>
  <si>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</si>
  <si>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</si>
  <si>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</si>
  <si>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</si>
  <si>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</si>
  <si>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</si>
  <si>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</si>
  <si>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</si>
  <si>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</si>
  <si>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</si>
  <si>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</si>
  <si>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</si>
  <si>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</si>
  <si>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</si>
  <si>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</si>
  <si>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</si>
  <si>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</si>
  <si>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</si>
  <si>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</si>
  <si>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</si>
  <si>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</si>
  <si>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</si>
  <si>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</si>
  <si>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</si>
  <si>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</si>
  <si>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</si>
  <si>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</si>
  <si>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</si>
  <si>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</si>
  <si>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</si>
  <si>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</si>
  <si>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</si>
  <si>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</si>
  <si>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</si>
  <si>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</si>
  <si>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</si>
  <si>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</si>
  <si>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</si>
  <si>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</si>
  <si>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</si>
  <si>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</si>
  <si>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</si>
  <si>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</si>
  <si>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</si>
  <si>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</si>
  <si>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</si>
  <si>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</si>
  <si>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</si>
  <si>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</si>
  <si>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</si>
  <si>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</si>
  <si>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</si>
  <si>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</si>
  <si>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</si>
  <si>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</si>
  <si>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</si>
  <si>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</si>
  <si>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</si>
  <si>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</si>
  <si>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</si>
  <si>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</si>
  <si>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</si>
  <si>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</si>
  <si>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</si>
  <si>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</si>
  <si>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</si>
  <si>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</si>
  <si>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</si>
  <si>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</si>
  <si>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</si>
  <si>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</si>
  <si>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</si>
  <si>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</si>
  <si>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</si>
  <si>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</si>
  <si>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</si>
  <si>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</si>
  <si>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</si>
  <si>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INSTALACAO DE CLORADOR</t>
  </si>
  <si>
    <t>LEITO FILTRANTE - ASSENTAMENTO DE BLOCOS LEOPOLD</t>
  </si>
  <si>
    <t>LEITO FILTRANTE - COLOCACAO DE LONA PLASTICA</t>
  </si>
  <si>
    <t>INSTALACAO DE BOMBA DOSADORA</t>
  </si>
  <si>
    <t>INSTALACAO DE AGITADOR</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</si>
  <si>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</si>
  <si>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</si>
  <si>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</si>
  <si>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</si>
  <si>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</si>
  <si>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</si>
  <si>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</si>
  <si>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</si>
  <si>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</si>
  <si>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</si>
  <si>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</si>
  <si>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</si>
  <si>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</si>
  <si>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</si>
  <si>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</si>
  <si>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</si>
  <si>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</si>
  <si>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</si>
  <si>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</si>
  <si>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</si>
  <si>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</si>
  <si>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</si>
  <si>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</si>
  <si>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</si>
  <si>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</si>
  <si>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</si>
  <si>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</si>
  <si>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RAMAL PREDIAL</t>
  </si>
  <si>
    <t>74253/1</t>
  </si>
  <si>
    <t>RAMAL PREDIAL EM TUBO PEAD 20MM - FORNECIMENTO, INSTALAÇÃO, ESCAVAÇÃO E REATERRO</t>
  </si>
  <si>
    <t>LIGACAO DA REDE 50MM AO RAMAL PREDIAL 1/2"</t>
  </si>
  <si>
    <t>LIGACAO DA REDE 75MM AO RAMAL PREDIAL 1/2"</t>
  </si>
  <si>
    <t>LIGACOES PREDIAIS DE ESGOTO</t>
  </si>
  <si>
    <t>0059</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</si>
  <si>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</si>
  <si>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</si>
  <si>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</si>
  <si>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</si>
  <si>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</si>
  <si>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</si>
  <si>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</si>
  <si>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</si>
  <si>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</si>
  <si>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</si>
  <si>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</si>
  <si>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DRAGAGEM</t>
  </si>
  <si>
    <t>0017</t>
  </si>
  <si>
    <t>ESCAVACAO SUBMERSA COM DRAGA DE MANDIBULA</t>
  </si>
  <si>
    <t>DRAGAGEM (C/ ESCAVADEIRA DRAG LINE DE ARRASTE 140HP)</t>
  </si>
  <si>
    <t>CORTE/ESCAVACAO EM JAZIDAS OU CAMPO ABERTO</t>
  </si>
  <si>
    <t>0018</t>
  </si>
  <si>
    <t>ESCAVAÇÃO MECANIZADA A CEU ABERTO</t>
  </si>
  <si>
    <t>73903/1</t>
  </si>
  <si>
    <t>LIMPEZA SUPERFICIAL DA CAMADA VEGETAL EM JAZIDA</t>
  </si>
  <si>
    <t>ESCAVACAO E CARGA MATERIAL 1A CATEGORIA</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</si>
  <si>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</si>
  <si>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</si>
  <si>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</si>
  <si>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</si>
  <si>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</si>
  <si>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ESCAVACAO, CARGA E TRANSPORTE DE  MATERIAL DE 1A CATEGORIA COM TRATOR SOBRE ESTEIRAS 347 HP E CACAMBA 6M3,  DMT 50 A 200M</t>
  </si>
  <si>
    <t>ESCAVACAO E TRANSPORTE DMT 50M C/TRATOR ESTEIRAS CAT D8</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</si>
  <si>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</si>
  <si>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</si>
  <si>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</si>
  <si>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</si>
  <si>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</si>
  <si>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</si>
  <si>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</si>
  <si>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</si>
  <si>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</si>
  <si>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</si>
  <si>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</si>
  <si>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</si>
  <si>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</si>
  <si>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</si>
  <si>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</si>
  <si>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</si>
  <si>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</si>
  <si>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</si>
  <si>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</si>
  <si>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</si>
  <si>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</si>
  <si>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</si>
  <si>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</si>
  <si>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</si>
  <si>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</si>
  <si>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</si>
  <si>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</si>
  <si>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</si>
  <si>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</si>
  <si>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</si>
  <si>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</si>
  <si>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</si>
  <si>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</si>
  <si>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</si>
  <si>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</si>
  <si>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</si>
  <si>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</si>
  <si>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</si>
  <si>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</si>
  <si>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</si>
  <si>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</si>
  <si>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</si>
  <si>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</si>
  <si>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</si>
  <si>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</si>
  <si>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</si>
  <si>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</si>
  <si>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</si>
  <si>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</si>
  <si>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</si>
  <si>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</si>
  <si>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</si>
  <si>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</si>
  <si>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</si>
  <si>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</si>
  <si>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</si>
  <si>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</si>
  <si>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</si>
  <si>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</si>
  <si>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</si>
  <si>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</si>
  <si>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</si>
  <si>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</si>
  <si>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</si>
  <si>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</si>
  <si>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</si>
  <si>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</si>
  <si>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</si>
  <si>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</si>
  <si>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</si>
  <si>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</si>
  <si>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</si>
  <si>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</si>
  <si>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</si>
  <si>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</si>
  <si>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</si>
  <si>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</si>
  <si>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</si>
  <si>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</si>
  <si>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</si>
  <si>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</si>
  <si>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</si>
  <si>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</si>
  <si>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</si>
  <si>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</si>
  <si>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</si>
  <si>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</si>
  <si>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</si>
  <si>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</si>
  <si>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</si>
  <si>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</si>
  <si>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</si>
  <si>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</si>
  <si>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OU S/COMPACTACAO</t>
  </si>
  <si>
    <t>0020</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</si>
  <si>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</si>
  <si>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</si>
  <si>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</si>
  <si>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</si>
  <si>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</si>
  <si>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</si>
  <si>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</si>
  <si>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</si>
  <si>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</si>
  <si>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</si>
  <si>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</si>
  <si>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</si>
  <si>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</si>
  <si>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</si>
  <si>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</si>
  <si>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</si>
  <si>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</si>
  <si>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</si>
  <si>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</si>
  <si>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</si>
  <si>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</si>
  <si>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</si>
  <si>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</si>
  <si>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</si>
  <si>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</si>
  <si>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</si>
  <si>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</si>
  <si>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</si>
  <si>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</si>
  <si>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</si>
  <si>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</si>
  <si>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</si>
  <si>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</si>
  <si>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</si>
  <si>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</si>
  <si>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</si>
  <si>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</si>
  <si>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</si>
  <si>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</si>
  <si>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</si>
  <si>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</si>
  <si>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</si>
  <si>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</si>
  <si>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</si>
  <si>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</si>
  <si>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</si>
  <si>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</si>
  <si>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</si>
  <si>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</si>
  <si>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</si>
  <si>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</si>
  <si>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</si>
  <si>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</si>
  <si>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</si>
  <si>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</si>
  <si>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</si>
  <si>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</si>
  <si>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</si>
  <si>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</si>
  <si>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</si>
  <si>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</si>
  <si>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</si>
  <si>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</si>
  <si>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</si>
  <si>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</si>
  <si>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</si>
  <si>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</si>
  <si>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</si>
  <si>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</si>
  <si>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</si>
  <si>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</si>
  <si>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</si>
  <si>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</si>
  <si>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</si>
  <si>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</si>
  <si>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</si>
  <si>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</si>
  <si>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</si>
  <si>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</si>
  <si>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</si>
  <si>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</si>
  <si>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</si>
  <si>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</si>
  <si>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</si>
  <si>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</si>
  <si>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</si>
  <si>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</si>
  <si>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</si>
  <si>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</si>
  <si>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</si>
  <si>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REGULARIZACAO E APILOAMENTO DE FUNDO DE VALAS</t>
  </si>
  <si>
    <t>0225</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</si>
  <si>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</si>
  <si>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</si>
  <si>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</si>
  <si>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</si>
  <si>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</si>
  <si>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</si>
  <si>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</si>
  <si>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</si>
  <si>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</si>
  <si>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</si>
  <si>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</si>
  <si>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</si>
  <si>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</si>
  <si>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</si>
  <si>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</si>
  <si>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</si>
  <si>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</si>
  <si>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</si>
  <si>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</si>
  <si>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</si>
  <si>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</si>
  <si>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</si>
  <si>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FORNECIMENTO E ASSENTAMENTO DE BRITA 2-DRENOS E FILTROS   MM</t>
  </si>
  <si>
    <t>COMPACTACAO OU APILOAMENTO</t>
  </si>
  <si>
    <t>0283</t>
  </si>
  <si>
    <t>COMPACTACAO MECANICA A 95% DO PROCTOR NORMAL - PAVIMENTACAO URBANA</t>
  </si>
  <si>
    <t>COMPACTACAO MECANICA A 100% DO PROCTOR NORMAL - PAVIMENTACAO URBANA</t>
  </si>
  <si>
    <t>ATERRO/REATERRO DE AREAS</t>
  </si>
  <si>
    <t>74005/2</t>
  </si>
  <si>
    <t>COMPACTACAO MECANICA C/ CONTROLE DO GC&gt;=95% DO PN (AREAS) (C/MONIVELADORA 140 HP E ROLO COMPRESSOR VIBRATORIO 80 HP)</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</si>
  <si>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</si>
  <si>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</si>
  <si>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</si>
  <si>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</si>
  <si>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PAREDES/PAINEIS</t>
  </si>
  <si>
    <t>PARE</t>
  </si>
  <si>
    <t>ALVENARIA DE TIJOLOS CERAMICOS</t>
  </si>
  <si>
    <t>0063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</si>
  <si>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</si>
  <si>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</si>
  <si>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</si>
  <si>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</si>
  <si>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</si>
  <si>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</si>
  <si>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</si>
  <si>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</si>
  <si>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</si>
  <si>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</si>
  <si>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</si>
  <si>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</si>
  <si>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</si>
  <si>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</si>
  <si>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</si>
  <si>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</si>
  <si>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</si>
  <si>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</si>
  <si>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</si>
  <si>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</si>
  <si>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</si>
  <si>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</si>
  <si>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</si>
  <si>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</si>
  <si>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</si>
  <si>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</si>
  <si>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</si>
  <si>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</si>
  <si>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</si>
  <si>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</si>
  <si>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</si>
  <si>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</si>
  <si>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</si>
  <si>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</si>
  <si>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</si>
  <si>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</si>
  <si>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</si>
  <si>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</si>
  <si>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</si>
  <si>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</si>
  <si>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</si>
  <si>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</si>
  <si>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</si>
  <si>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</si>
  <si>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</si>
  <si>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</si>
  <si>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</si>
  <si>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</si>
  <si>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</si>
  <si>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</si>
  <si>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</si>
  <si>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</si>
  <si>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</si>
  <si>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</si>
  <si>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</si>
  <si>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</si>
  <si>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</si>
  <si>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</si>
  <si>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</si>
  <si>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</si>
  <si>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</si>
  <si>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</si>
  <si>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</si>
  <si>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</si>
  <si>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</si>
  <si>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</si>
  <si>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</si>
  <si>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</si>
  <si>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</si>
  <si>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</si>
  <si>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</si>
  <si>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</si>
  <si>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</si>
  <si>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</si>
  <si>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</si>
  <si>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</si>
  <si>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</si>
  <si>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</si>
  <si>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</si>
  <si>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</si>
  <si>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</si>
  <si>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</si>
  <si>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</si>
  <si>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</si>
  <si>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</si>
  <si>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</si>
  <si>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</si>
  <si>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</si>
  <si>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</si>
  <si>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</si>
  <si>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</si>
  <si>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</si>
  <si>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</si>
  <si>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</si>
  <si>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</si>
  <si>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</si>
  <si>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</si>
  <si>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</si>
  <si>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</si>
  <si>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</si>
  <si>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</si>
  <si>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</si>
  <si>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</si>
  <si>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</si>
  <si>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</si>
  <si>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</si>
  <si>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</si>
  <si>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</si>
  <si>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</si>
  <si>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</si>
  <si>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</si>
  <si>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</si>
  <si>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</si>
  <si>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</si>
  <si>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</si>
  <si>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</si>
  <si>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</si>
  <si>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</si>
  <si>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</si>
  <si>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</si>
  <si>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</si>
  <si>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</si>
  <si>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</si>
  <si>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</si>
  <si>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</si>
  <si>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</si>
  <si>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</si>
  <si>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</si>
  <si>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</si>
  <si>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</si>
  <si>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</si>
  <si>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</si>
  <si>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</si>
  <si>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</si>
  <si>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</si>
  <si>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</si>
  <si>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</si>
  <si>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</si>
  <si>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</si>
  <si>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</si>
  <si>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</si>
  <si>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</si>
  <si>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</si>
  <si>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</si>
  <si>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</si>
  <si>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</si>
  <si>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</si>
  <si>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</si>
  <si>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</si>
  <si>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</si>
  <si>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</si>
  <si>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</si>
  <si>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</si>
  <si>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</si>
  <si>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</si>
  <si>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</si>
  <si>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</si>
  <si>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</si>
  <si>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</si>
  <si>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</si>
  <si>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</si>
  <si>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</si>
  <si>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</si>
  <si>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</si>
  <si>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</si>
  <si>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</si>
  <si>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</si>
  <si>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</si>
  <si>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</si>
  <si>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</si>
  <si>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</si>
  <si>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</si>
  <si>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</si>
  <si>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</si>
  <si>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</si>
  <si>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</si>
  <si>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</si>
  <si>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</si>
  <si>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</si>
  <si>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</si>
  <si>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</si>
  <si>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</si>
  <si>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</si>
  <si>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</si>
  <si>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</si>
  <si>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</si>
  <si>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</si>
  <si>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</si>
  <si>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</si>
  <si>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</si>
  <si>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</si>
  <si>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</si>
  <si>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</si>
  <si>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</si>
  <si>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</si>
  <si>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</si>
  <si>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</si>
  <si>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</si>
  <si>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</si>
  <si>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</si>
  <si>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</si>
  <si>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</si>
  <si>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</si>
  <si>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</si>
  <si>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</si>
  <si>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</si>
  <si>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</si>
  <si>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</si>
  <si>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</si>
  <si>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</si>
  <si>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</si>
  <si>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</si>
  <si>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</si>
  <si>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</si>
  <si>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</si>
  <si>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</si>
  <si>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</si>
  <si>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</si>
  <si>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</si>
  <si>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</si>
  <si>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</si>
  <si>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</si>
  <si>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</si>
  <si>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</si>
  <si>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</si>
  <si>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</si>
  <si>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</si>
  <si>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</si>
  <si>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EXECUCAO DE SUB-LEITO, LEITO, SUB-BASE, BASE ETC</t>
  </si>
  <si>
    <t>0056</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</si>
  <si>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</si>
  <si>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</si>
  <si>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</si>
  <si>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</si>
  <si>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</si>
  <si>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</si>
  <si>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</si>
  <si>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</si>
  <si>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</si>
  <si>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</si>
  <si>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</si>
  <si>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</si>
  <si>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</si>
  <si>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</si>
  <si>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</si>
  <si>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</si>
  <si>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</si>
  <si>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</si>
  <si>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</si>
  <si>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EXECUCAO DE PAVIMENTACOES DIVERSAS</t>
  </si>
  <si>
    <t>0057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</si>
  <si>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</si>
  <si>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</si>
  <si>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</si>
  <si>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</si>
  <si>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</si>
  <si>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</si>
  <si>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</si>
  <si>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</si>
  <si>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</si>
  <si>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</si>
  <si>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</si>
  <si>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</si>
  <si>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</si>
  <si>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</si>
  <si>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</si>
  <si>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</si>
  <si>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</si>
  <si>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</si>
  <si>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</si>
  <si>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</si>
  <si>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</si>
  <si>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</si>
  <si>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</si>
  <si>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</si>
  <si>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</si>
  <si>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</si>
  <si>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</si>
  <si>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</si>
  <si>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</si>
  <si>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</si>
  <si>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</si>
  <si>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</si>
  <si>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</si>
  <si>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</si>
  <si>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</si>
  <si>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</si>
  <si>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</si>
  <si>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</si>
  <si>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</si>
  <si>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</si>
  <si>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</si>
  <si>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</si>
  <si>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</si>
  <si>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</si>
  <si>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</si>
  <si>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</si>
  <si>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</si>
  <si>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</si>
  <si>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</si>
  <si>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</si>
  <si>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</si>
  <si>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</si>
  <si>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</si>
  <si>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</si>
  <si>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</si>
  <si>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</si>
  <si>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</si>
  <si>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</si>
  <si>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</si>
  <si>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</si>
  <si>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</si>
  <si>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</si>
  <si>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</si>
  <si>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</si>
  <si>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</si>
  <si>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</si>
  <si>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</si>
  <si>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</si>
  <si>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</si>
  <si>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</si>
  <si>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</si>
  <si>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</si>
  <si>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</si>
  <si>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</si>
  <si>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</si>
  <si>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</si>
  <si>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</si>
  <si>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</si>
  <si>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</si>
  <si>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</si>
  <si>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</si>
  <si>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</si>
  <si>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</si>
  <si>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</si>
  <si>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</si>
  <si>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</si>
  <si>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</si>
  <si>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</si>
  <si>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</si>
  <si>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</si>
  <si>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</si>
  <si>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</si>
  <si>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PINTURAS</t>
  </si>
  <si>
    <t>PINT</t>
  </si>
  <si>
    <t>PINTURA DE PAREDE</t>
  </si>
  <si>
    <t>0155</t>
  </si>
  <si>
    <t>CAIACAO INT OU EXT SOBRE REVESTIMENTO LISO C/ADOCAO DE FIXADOR COM    COM DUAS DEMAOS</t>
  </si>
  <si>
    <t>PINTURA DE SUPERFICIE C/TINTA GRAFITE</t>
  </si>
  <si>
    <t>EMASSAMENTO P/PINTURA OLEO/ESMALTE</t>
  </si>
  <si>
    <t>74133/1</t>
  </si>
  <si>
    <t>EMASSAMENTO COM MASSA A OLEO, UMA DEMAO</t>
  </si>
  <si>
    <t>74133/2</t>
  </si>
  <si>
    <t>EMASSAMENTO COM MASSA A OLEO, DUAS DEMAOS</t>
  </si>
  <si>
    <t>EMASSAMENTO COM MASSA EPOXI, 2 DEMAOS</t>
  </si>
  <si>
    <t>PINTURAS A OLEO E ALQUIDICOS SOBRE PAREDES E TETOS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</si>
  <si>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</si>
  <si>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</si>
  <si>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</si>
  <si>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</si>
  <si>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</si>
  <si>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</si>
  <si>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</si>
  <si>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</si>
  <si>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</si>
  <si>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</si>
  <si>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</si>
  <si>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</si>
  <si>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</si>
  <si>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</si>
  <si>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</si>
  <si>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</si>
  <si>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</si>
  <si>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</si>
  <si>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</si>
  <si>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</si>
  <si>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</si>
  <si>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</si>
  <si>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</si>
  <si>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</si>
  <si>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</si>
  <si>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</si>
  <si>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</si>
  <si>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</si>
  <si>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</si>
  <si>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</si>
  <si>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</si>
  <si>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</si>
  <si>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</si>
  <si>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</si>
  <si>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</si>
  <si>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</si>
  <si>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</si>
  <si>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</si>
  <si>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</si>
  <si>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</si>
  <si>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</si>
  <si>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</si>
  <si>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</si>
  <si>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</si>
  <si>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</si>
  <si>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</si>
  <si>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</si>
  <si>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</si>
  <si>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</si>
  <si>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</si>
  <si>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CONCRETO APARENTE</t>
  </si>
  <si>
    <t>0156</t>
  </si>
  <si>
    <t>PINTURA EPOXI, DUAS DEMAOS</t>
  </si>
  <si>
    <t>PINTURA COM TINTA A BASE DE BORRACHA CLORADA, 2 DEMAOS</t>
  </si>
  <si>
    <t>ACABAMENTO EPOXI</t>
  </si>
  <si>
    <t>79514/1</t>
  </si>
  <si>
    <t>PINTURA EPOXI, TRES DEMAOS</t>
  </si>
  <si>
    <t>PINTURA EPOXI INCLUSO EMASSAMENTO E FUNDO PREPARADOR</t>
  </si>
  <si>
    <t>TRATAMENTO EM  CONCRETO COM ESTUQUE E LIXAMENTO</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</si>
  <si>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</si>
  <si>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</si>
  <si>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</si>
  <si>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</si>
  <si>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</si>
  <si>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</si>
  <si>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</si>
  <si>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</si>
  <si>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</si>
  <si>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</si>
  <si>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</si>
  <si>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</si>
  <si>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</si>
  <si>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</si>
  <si>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</si>
  <si>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</si>
  <si>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</si>
  <si>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</si>
  <si>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</si>
  <si>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</si>
  <si>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</si>
  <si>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</si>
  <si>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</si>
  <si>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</si>
  <si>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</si>
  <si>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</si>
  <si>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</si>
  <si>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PINTURA EM FERRO, SOBRE BASE ANTI-CORROSIVA, EM DUAS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</si>
  <si>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</si>
  <si>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</si>
  <si>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</si>
  <si>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</si>
  <si>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</si>
  <si>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</si>
  <si>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</si>
  <si>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</si>
  <si>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</si>
  <si>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</si>
  <si>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PINTURA FUNDO OXIDO FERRO/ZARCAO 1 DEMAO  P/FERRO</t>
  </si>
  <si>
    <t>74064/2</t>
  </si>
  <si>
    <t>FUNDO ANTICORROSIVO A BASE DE OXIDO DE FERRO (ZARCAO), UMA DEMAO</t>
  </si>
  <si>
    <t>PINTURA DE PECAS METALICAS A REVOLVER(AR-COMPRIMIDO)</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</si>
  <si>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</si>
  <si>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</si>
  <si>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</si>
  <si>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</si>
  <si>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</si>
  <si>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</si>
  <si>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</si>
  <si>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</si>
  <si>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</si>
  <si>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</si>
  <si>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</si>
  <si>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</si>
  <si>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</si>
  <si>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</si>
  <si>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</si>
  <si>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</si>
  <si>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</si>
  <si>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</si>
  <si>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</si>
  <si>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</si>
  <si>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</si>
  <si>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</si>
  <si>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</si>
  <si>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</si>
  <si>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</si>
  <si>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</si>
  <si>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</si>
  <si>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</si>
  <si>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</si>
  <si>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</si>
  <si>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EM TELHA</t>
  </si>
  <si>
    <t>0261</t>
  </si>
  <si>
    <t>PINTURA PARA TELHAS DE ALUMINIO COM TINTA ESMALTE AUTOMOTIVA</t>
  </si>
  <si>
    <t>PISOS</t>
  </si>
  <si>
    <t>PISO</t>
  </si>
  <si>
    <t>PISO DE MADEIRA</t>
  </si>
  <si>
    <t>0112</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</si>
  <si>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</si>
  <si>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</si>
  <si>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</si>
  <si>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</si>
  <si>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</si>
  <si>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</si>
  <si>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</si>
  <si>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</si>
  <si>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</si>
  <si>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</si>
  <si>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</si>
  <si>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</si>
  <si>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</si>
  <si>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</si>
  <si>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</si>
  <si>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</si>
  <si>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</si>
  <si>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</si>
  <si>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</si>
  <si>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</si>
  <si>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</si>
  <si>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</si>
  <si>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</si>
  <si>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</si>
  <si>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</si>
  <si>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</si>
  <si>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</si>
  <si>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</si>
  <si>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</si>
  <si>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</si>
  <si>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</si>
  <si>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</si>
  <si>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</si>
  <si>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</si>
  <si>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</si>
  <si>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</si>
  <si>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</si>
  <si>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</si>
  <si>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</si>
  <si>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</si>
  <si>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</si>
  <si>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</si>
  <si>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</si>
  <si>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</si>
  <si>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</si>
  <si>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</si>
  <si>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</si>
  <si>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</si>
  <si>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</si>
  <si>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</si>
  <si>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VINILICO/BORRACHA</t>
  </si>
  <si>
    <t>0116</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</si>
  <si>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</si>
  <si>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</si>
  <si>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</si>
  <si>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</si>
  <si>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</si>
  <si>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</si>
  <si>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</si>
  <si>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</si>
  <si>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0117</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</si>
  <si>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</si>
  <si>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</si>
  <si>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</si>
  <si>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GRANILITE/MARMORITE</t>
  </si>
  <si>
    <t>0118</t>
  </si>
  <si>
    <t>PISO EM GRANILITE, MARMORITE OU GRANITINA ESPESSURA 8 MM, INCLUSO JUNTAS DE DILATACAO PLASTICAS</t>
  </si>
  <si>
    <t>SOLEIRA DE MARMORE/GRANITO</t>
  </si>
  <si>
    <t>0122</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</si>
  <si>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</si>
  <si>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</si>
  <si>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</si>
  <si>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</si>
  <si>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</si>
  <si>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</si>
  <si>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</si>
  <si>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</si>
  <si>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</si>
  <si>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</si>
  <si>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</si>
  <si>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</si>
  <si>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</si>
  <si>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</si>
  <si>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</si>
  <si>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</si>
  <si>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</si>
  <si>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</si>
  <si>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</si>
  <si>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</si>
  <si>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</si>
  <si>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</si>
  <si>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</si>
  <si>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</si>
  <si>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</si>
  <si>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</si>
  <si>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</si>
  <si>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</si>
  <si>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</si>
  <si>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</si>
  <si>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</si>
  <si>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</si>
  <si>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</si>
  <si>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</si>
  <si>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</si>
  <si>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</si>
  <si>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</si>
  <si>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</si>
  <si>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</si>
  <si>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</si>
  <si>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</si>
  <si>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</si>
  <si>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</si>
  <si>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</si>
  <si>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</si>
  <si>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</si>
  <si>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</si>
  <si>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</si>
  <si>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</si>
  <si>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</si>
  <si>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</si>
  <si>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</si>
  <si>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</si>
  <si>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</si>
  <si>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</si>
  <si>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</si>
  <si>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</si>
  <si>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</si>
  <si>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</si>
  <si>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</si>
  <si>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</si>
  <si>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</si>
  <si>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</si>
  <si>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</si>
  <si>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</si>
  <si>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</si>
  <si>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</si>
  <si>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</si>
  <si>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</si>
  <si>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</si>
  <si>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</si>
  <si>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</si>
  <si>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</si>
  <si>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</si>
  <si>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</si>
  <si>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</si>
  <si>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</si>
  <si>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</si>
  <si>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</si>
  <si>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</si>
  <si>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</si>
  <si>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</si>
  <si>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</si>
  <si>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</si>
  <si>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</si>
  <si>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</si>
  <si>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</si>
  <si>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</si>
  <si>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</si>
  <si>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</si>
  <si>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</si>
  <si>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</si>
  <si>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</si>
  <si>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</si>
  <si>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</si>
  <si>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</si>
  <si>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</si>
  <si>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</si>
  <si>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</si>
  <si>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</si>
  <si>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</si>
  <si>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</si>
  <si>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</si>
  <si>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</si>
  <si>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</si>
  <si>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</si>
  <si>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</si>
  <si>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</si>
  <si>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</si>
  <si>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</si>
  <si>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</si>
  <si>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</si>
  <si>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</si>
  <si>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</si>
  <si>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</si>
  <si>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</si>
  <si>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</si>
  <si>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</si>
  <si>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</si>
  <si>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</si>
  <si>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</si>
  <si>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</si>
  <si>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</si>
  <si>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</si>
  <si>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</si>
  <si>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</si>
  <si>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</si>
  <si>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</si>
  <si>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</si>
  <si>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</si>
  <si>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</si>
  <si>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</si>
  <si>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</si>
  <si>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</si>
  <si>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</si>
  <si>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</si>
  <si>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</si>
  <si>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</si>
  <si>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</si>
  <si>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</si>
  <si>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</si>
  <si>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</si>
  <si>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</si>
  <si>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</si>
  <si>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</si>
  <si>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</si>
  <si>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</si>
  <si>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</si>
  <si>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</si>
  <si>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</si>
  <si>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</si>
  <si>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</si>
  <si>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</si>
  <si>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</si>
  <si>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</si>
  <si>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</si>
  <si>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</si>
  <si>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</si>
  <si>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</si>
  <si>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</si>
  <si>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</si>
  <si>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</si>
  <si>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</si>
  <si>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</si>
  <si>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</si>
  <si>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</si>
  <si>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</si>
  <si>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</si>
  <si>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</si>
  <si>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</si>
  <si>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</si>
  <si>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</si>
  <si>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</si>
  <si>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</si>
  <si>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</si>
  <si>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</si>
  <si>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</si>
  <si>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</si>
  <si>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</si>
  <si>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</si>
  <si>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</si>
  <si>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</si>
  <si>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</si>
  <si>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</si>
  <si>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</si>
  <si>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</si>
  <si>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</si>
  <si>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</si>
  <si>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</si>
  <si>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</si>
  <si>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</si>
  <si>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</si>
  <si>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</si>
  <si>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</si>
  <si>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</si>
  <si>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</si>
  <si>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</si>
  <si>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</si>
  <si>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</si>
  <si>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</si>
  <si>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</si>
  <si>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</si>
  <si>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</si>
  <si>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</si>
  <si>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</si>
  <si>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</si>
  <si>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</si>
  <si>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</si>
  <si>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</si>
  <si>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</si>
  <si>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</si>
  <si>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</si>
  <si>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</si>
  <si>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</si>
  <si>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</si>
  <si>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</si>
  <si>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</si>
  <si>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</si>
  <si>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</si>
  <si>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</si>
  <si>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</si>
  <si>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</si>
  <si>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</si>
  <si>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</si>
  <si>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</si>
  <si>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</si>
  <si>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</si>
  <si>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</si>
  <si>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</si>
  <si>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</si>
  <si>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</si>
  <si>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</si>
  <si>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</si>
  <si>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</si>
  <si>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</si>
  <si>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</si>
  <si>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</si>
  <si>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</si>
  <si>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</si>
  <si>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</si>
  <si>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</si>
  <si>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</si>
  <si>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</si>
  <si>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</si>
  <si>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</si>
  <si>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</si>
  <si>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</si>
  <si>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</si>
  <si>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</si>
  <si>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</si>
  <si>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</si>
  <si>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</si>
  <si>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</si>
  <si>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</si>
  <si>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</si>
  <si>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</si>
  <si>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</si>
  <si>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</si>
  <si>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</si>
  <si>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</si>
  <si>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</si>
  <si>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</si>
  <si>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</si>
  <si>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</si>
  <si>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</si>
  <si>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</si>
  <si>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</si>
  <si>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</si>
  <si>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</si>
  <si>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</si>
  <si>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</si>
  <si>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</si>
  <si>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</si>
  <si>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</si>
  <si>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</si>
  <si>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</si>
  <si>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</si>
  <si>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</si>
  <si>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</si>
  <si>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</si>
  <si>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</si>
  <si>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</si>
  <si>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</si>
  <si>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</si>
  <si>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</si>
  <si>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</si>
  <si>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</si>
  <si>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</si>
  <si>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</si>
  <si>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</si>
  <si>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</si>
  <si>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</si>
  <si>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</si>
  <si>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</si>
  <si>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</si>
  <si>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</si>
  <si>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</si>
  <si>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</si>
  <si>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</si>
  <si>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</si>
  <si>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</si>
  <si>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</si>
  <si>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</si>
  <si>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</si>
  <si>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</si>
  <si>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</si>
  <si>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</si>
  <si>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</si>
  <si>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</si>
  <si>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</si>
  <si>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</si>
  <si>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</si>
  <si>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</si>
  <si>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</si>
  <si>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</si>
  <si>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</si>
  <si>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</si>
  <si>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</si>
  <si>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</si>
  <si>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</si>
  <si>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</si>
  <si>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</si>
  <si>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</si>
  <si>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</si>
  <si>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</si>
  <si>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</si>
  <si>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</si>
  <si>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</si>
  <si>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</si>
  <si>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</si>
  <si>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</si>
  <si>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</si>
  <si>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</si>
  <si>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</si>
  <si>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</si>
  <si>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</si>
  <si>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</si>
  <si>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</si>
  <si>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</si>
  <si>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</si>
  <si>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</si>
  <si>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</si>
  <si>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</si>
  <si>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</si>
  <si>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</si>
  <si>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</si>
  <si>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</si>
  <si>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</si>
  <si>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</si>
  <si>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</si>
  <si>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</si>
  <si>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</si>
  <si>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</si>
  <si>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REVESTIMENTO DE CORRIMAO</t>
  </si>
  <si>
    <t>0290</t>
  </si>
  <si>
    <t>CORRIMAO DE GRANITO ARTIFICIAL (MARMORITE) COM 15 CM DE LARGURA</t>
  </si>
  <si>
    <t>73807/1</t>
  </si>
  <si>
    <t>CORRIMAO EM MARMORITE, LARGURA 15CM</t>
  </si>
  <si>
    <t>FORRO METALICO/PVC</t>
  </si>
  <si>
    <t>0311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</si>
  <si>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</si>
  <si>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</si>
  <si>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</si>
  <si>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</si>
  <si>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</si>
  <si>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</si>
  <si>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</si>
  <si>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</si>
  <si>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</si>
  <si>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</si>
  <si>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</si>
  <si>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</si>
  <si>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RESTAURO</t>
  </si>
  <si>
    <t>0319</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</si>
  <si>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</si>
  <si>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</si>
  <si>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</si>
  <si>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</si>
  <si>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</si>
  <si>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</si>
  <si>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</si>
  <si>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</si>
  <si>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</si>
  <si>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</si>
  <si>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</si>
  <si>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</si>
  <si>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</si>
  <si>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</si>
  <si>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</si>
  <si>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</si>
  <si>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</si>
  <si>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</si>
  <si>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</si>
  <si>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</si>
  <si>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</si>
  <si>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</si>
  <si>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</si>
  <si>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</si>
  <si>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</si>
  <si>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</si>
  <si>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</si>
  <si>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</si>
  <si>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</si>
  <si>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</si>
  <si>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</si>
  <si>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</si>
  <si>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</si>
  <si>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</si>
  <si>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</si>
  <si>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</si>
  <si>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</si>
  <si>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</si>
  <si>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</si>
  <si>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</si>
  <si>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</si>
  <si>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</si>
  <si>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</si>
  <si>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</si>
  <si>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</si>
  <si>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</si>
  <si>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</si>
  <si>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</si>
  <si>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</si>
  <si>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</si>
  <si>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</si>
  <si>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</si>
  <si>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</si>
  <si>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</si>
  <si>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</si>
  <si>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</si>
  <si>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</si>
  <si>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</si>
  <si>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</si>
  <si>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</si>
  <si>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</si>
  <si>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</si>
  <si>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</si>
  <si>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</si>
  <si>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</si>
  <si>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</si>
  <si>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</si>
  <si>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</si>
  <si>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</si>
  <si>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</si>
  <si>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</si>
  <si>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</si>
  <si>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</si>
  <si>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</si>
  <si>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</si>
  <si>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</si>
  <si>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</si>
  <si>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</si>
  <si>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</si>
  <si>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</si>
  <si>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</si>
  <si>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</si>
  <si>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</si>
  <si>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</si>
  <si>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</si>
  <si>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</si>
  <si>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</si>
  <si>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</si>
  <si>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</si>
  <si>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</si>
  <si>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</si>
  <si>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</si>
  <si>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</si>
  <si>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</si>
  <si>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</si>
  <si>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</si>
  <si>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</si>
  <si>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</si>
  <si>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</si>
  <si>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</si>
  <si>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</si>
  <si>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</si>
  <si>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</si>
  <si>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</si>
  <si>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</si>
  <si>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</si>
  <si>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</si>
  <si>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</si>
  <si>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</si>
  <si>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</si>
  <si>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</si>
  <si>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</si>
  <si>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</si>
  <si>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</si>
  <si>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</si>
  <si>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</si>
  <si>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</si>
  <si>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</si>
  <si>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</si>
  <si>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</si>
  <si>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</si>
  <si>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</si>
  <si>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</si>
  <si>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</si>
  <si>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</si>
  <si>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</si>
  <si>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</si>
  <si>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</si>
  <si>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</si>
  <si>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</si>
  <si>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</si>
  <si>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</si>
  <si>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</si>
  <si>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</si>
  <si>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</si>
  <si>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</si>
  <si>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</si>
  <si>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</si>
  <si>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</si>
  <si>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</si>
  <si>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</si>
  <si>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</si>
  <si>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</si>
  <si>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</si>
  <si>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</si>
  <si>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</si>
  <si>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</si>
  <si>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</si>
  <si>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</si>
  <si>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</si>
  <si>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</si>
  <si>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</si>
  <si>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</si>
  <si>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</si>
  <si>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</si>
  <si>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</si>
  <si>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</si>
  <si>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</si>
  <si>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</si>
  <si>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</si>
  <si>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</si>
  <si>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</si>
  <si>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</si>
  <si>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</si>
  <si>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</si>
  <si>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</si>
  <si>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</si>
  <si>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</si>
  <si>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</si>
  <si>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</si>
  <si>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</si>
  <si>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</si>
  <si>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</si>
  <si>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</si>
  <si>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</si>
  <si>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</si>
  <si>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</si>
  <si>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</si>
  <si>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</si>
  <si>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</si>
  <si>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</si>
  <si>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</si>
  <si>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</si>
  <si>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</si>
  <si>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</si>
  <si>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</si>
  <si>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</si>
  <si>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</si>
  <si>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</si>
  <si>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</si>
  <si>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</si>
  <si>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</si>
  <si>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</si>
  <si>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</si>
  <si>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</si>
  <si>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</si>
  <si>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</si>
  <si>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</si>
  <si>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</si>
  <si>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</si>
  <si>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</si>
  <si>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</si>
  <si>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</si>
  <si>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</si>
  <si>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</si>
  <si>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</si>
  <si>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</si>
  <si>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</si>
  <si>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</si>
  <si>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</si>
  <si>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</si>
  <si>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</si>
  <si>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</si>
  <si>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</si>
  <si>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</si>
  <si>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</si>
  <si>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</si>
  <si>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</si>
  <si>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</si>
  <si>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</si>
  <si>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</si>
  <si>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</si>
  <si>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</si>
  <si>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</si>
  <si>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</si>
  <si>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</si>
  <si>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</si>
  <si>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</si>
  <si>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</si>
  <si>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</si>
  <si>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</si>
  <si>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</si>
  <si>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</si>
  <si>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</si>
  <si>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</si>
  <si>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</si>
  <si>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</si>
  <si>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</si>
  <si>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</si>
  <si>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</si>
  <si>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</si>
  <si>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</si>
  <si>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</si>
  <si>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</si>
  <si>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</si>
  <si>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</si>
  <si>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</si>
  <si>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</si>
  <si>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</si>
  <si>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</si>
  <si>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</si>
  <si>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</si>
  <si>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</si>
  <si>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ABERTURA DE POCO | CISTERNA OU CACIMBA |</t>
  </si>
  <si>
    <t>0215</t>
  </si>
  <si>
    <t>PERFURACAO DE POCO</t>
  </si>
  <si>
    <t>74163/1</t>
  </si>
  <si>
    <t>PERFURACAO DE POCO COM PERFURATRIZ PNEUMATICA</t>
  </si>
  <si>
    <t>74163/2</t>
  </si>
  <si>
    <t>PERFURACAO DE POCO COM PERFURATRIZ A PERCUSSAO</t>
  </si>
  <si>
    <t>REVESTIMENTO DE POCOS C/ TUBOS DE CONCRETO</t>
  </si>
  <si>
    <t>POCO TUBULAR PROFUNDO</t>
  </si>
  <si>
    <t>0216</t>
  </si>
  <si>
    <t>ABRACADEIRA P/POCOS PROFUNDOS</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</si>
  <si>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</si>
  <si>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</si>
  <si>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</si>
  <si>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</si>
  <si>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</si>
  <si>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</si>
  <si>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</si>
  <si>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</si>
  <si>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</si>
  <si>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</si>
  <si>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</si>
  <si>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</si>
  <si>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</si>
  <si>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</si>
  <si>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</si>
  <si>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</si>
  <si>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</si>
  <si>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</si>
  <si>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</si>
  <si>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</si>
  <si>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</si>
  <si>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</si>
  <si>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</si>
  <si>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</si>
  <si>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</si>
  <si>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</si>
  <si>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</si>
  <si>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</si>
  <si>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</si>
  <si>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</si>
  <si>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</si>
  <si>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</si>
  <si>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</si>
  <si>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</si>
  <si>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LETREIROS/LOGOTIPOS/NUMERAÇÕES/SINALIZAÇÕES</t>
  </si>
  <si>
    <t>0324</t>
  </si>
  <si>
    <t>´PLACA DE IDENTIFICAÇÃO</t>
  </si>
  <si>
    <t>73916/2</t>
  </si>
  <si>
    <t>PLACA ESMALTADA PARA IDENTIFICAÇÃO NR DE RUA, DIMENSÕES 45X25CM</t>
  </si>
  <si>
    <t>SERVICOS PRELIMINARES</t>
  </si>
  <si>
    <t>SERP</t>
  </si>
  <si>
    <t>PREPARO DO TERRENO</t>
  </si>
  <si>
    <t>0010</t>
  </si>
  <si>
    <t>DESMATAMENTO E LIMPEZA MECANIZADA DE TERRENO COM ARVORES ATE Ø 15CM, UTILIZANDO TRATOR DE ESTEIRAS</t>
  </si>
  <si>
    <t>LIMPEZA DE TERRENO - ROCADA</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</si>
  <si>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</si>
  <si>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</si>
  <si>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</si>
  <si>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</si>
  <si>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</si>
  <si>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</si>
  <si>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</si>
  <si>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</si>
  <si>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TRANSITO E SEGURANCA</t>
  </si>
  <si>
    <t>0011</t>
  </si>
  <si>
    <t>TAPUME DE VEDACAO</t>
  </si>
  <si>
    <t>74220/1</t>
  </si>
  <si>
    <t>TAPUME DE CHAPA DE MADEIRA COMPENSADA, E= 6MM, COM PINTURA A CAL E REAPROVEITAMENTO DE 2X</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</si>
  <si>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</si>
  <si>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</si>
  <si>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</si>
  <si>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</si>
  <si>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</si>
  <si>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</si>
  <si>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</si>
  <si>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</si>
  <si>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</si>
  <si>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</si>
  <si>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CHAPA DE ACO CARBONO 3/8 (COLOC/ USO/ RETIR) P/ PASS VEICULO SOBRE VALA MEDIDA P/ AREA CHAPA EM CADA APLICACAO</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</si>
  <si>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</si>
  <si>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</si>
  <si>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</si>
  <si>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</si>
  <si>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</si>
  <si>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</si>
  <si>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</si>
  <si>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</si>
  <si>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</si>
  <si>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</si>
  <si>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</si>
  <si>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</si>
  <si>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</si>
  <si>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</si>
  <si>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</si>
  <si>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</si>
  <si>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</si>
  <si>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</si>
  <si>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</si>
  <si>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</si>
  <si>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</si>
  <si>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</si>
  <si>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</si>
  <si>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</si>
  <si>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</si>
  <si>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</si>
  <si>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</si>
  <si>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</si>
  <si>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</si>
  <si>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</si>
  <si>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</si>
  <si>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</si>
  <si>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</si>
  <si>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</si>
  <si>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</si>
  <si>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</si>
  <si>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</si>
  <si>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</si>
  <si>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</si>
  <si>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</si>
  <si>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</si>
  <si>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</si>
  <si>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</si>
  <si>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</si>
  <si>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</si>
  <si>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</si>
  <si>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</si>
  <si>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</si>
  <si>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</si>
  <si>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</si>
  <si>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</si>
  <si>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</si>
  <si>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</si>
  <si>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</si>
  <si>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</si>
  <si>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</si>
  <si>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</si>
  <si>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</si>
  <si>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</si>
  <si>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</si>
  <si>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</si>
  <si>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</si>
  <si>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</si>
  <si>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</si>
  <si>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</si>
  <si>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LEVANTAMENTO CADASTRAL</t>
  </si>
  <si>
    <t>0009</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</si>
  <si>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</si>
  <si>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</si>
  <si>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</si>
  <si>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</si>
  <si>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</si>
  <si>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</si>
  <si>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</si>
  <si>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</si>
  <si>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</si>
  <si>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</si>
  <si>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</si>
  <si>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</si>
  <si>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</si>
  <si>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</si>
  <si>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</si>
  <si>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</si>
  <si>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</si>
  <si>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</si>
  <si>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</si>
  <si>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</si>
  <si>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</si>
  <si>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</si>
  <si>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</si>
  <si>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</si>
  <si>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</si>
  <si>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</si>
  <si>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</si>
  <si>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</si>
  <si>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</si>
  <si>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</si>
  <si>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</si>
  <si>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</si>
  <si>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</si>
  <si>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</si>
  <si>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</si>
  <si>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</si>
  <si>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</si>
  <si>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</si>
  <si>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</si>
  <si>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</si>
  <si>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</si>
  <si>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</si>
  <si>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</si>
  <si>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</si>
  <si>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</si>
  <si>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</si>
  <si>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</si>
  <si>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</si>
  <si>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</si>
  <si>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</si>
  <si>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</si>
  <si>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</si>
  <si>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</si>
  <si>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</si>
  <si>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</si>
  <si>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</si>
  <si>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</si>
  <si>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</si>
  <si>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</si>
  <si>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</si>
  <si>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</si>
  <si>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</si>
  <si>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</si>
  <si>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</si>
  <si>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</si>
  <si>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</si>
  <si>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</si>
  <si>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</si>
  <si>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</si>
  <si>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ARVORES E ARBUSTOS</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</si>
  <si>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</si>
  <si>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</si>
  <si>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</si>
  <si>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</si>
  <si>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</si>
  <si>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</si>
  <si>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</si>
  <si>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</si>
  <si>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</si>
  <si>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</si>
  <si>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</si>
  <si>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</si>
  <si>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</si>
  <si>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SAO CARLOS EM LEIVAS</t>
  </si>
  <si>
    <t>PLANTIO DE GRAMA ESMERALDA EM ROLO</t>
  </si>
  <si>
    <t>PLANTIO DE GRAMA EM PAVIMENTO CONCREGRAMA. AF_05/2018</t>
  </si>
  <si>
    <t>PLANTIO DE GRAMA EM PLACAS. AF_05/2018</t>
  </si>
  <si>
    <t>PLANTIO DE FORRAÇÃO. AF_05/2018</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</si>
  <si>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</si>
  <si>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</si>
  <si>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</si>
  <si>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</si>
  <si>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</si>
  <si>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</si>
  <si>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</si>
  <si>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</si>
  <si>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</si>
  <si>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</si>
  <si>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</si>
  <si>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</si>
  <si>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</si>
  <si>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</si>
  <si>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</si>
  <si>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</si>
  <si>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</si>
  <si>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</si>
  <si>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</si>
  <si>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</si>
  <si>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</si>
  <si>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</si>
  <si>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</si>
  <si>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</si>
  <si>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</si>
  <si>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</si>
  <si>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</si>
  <si>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</si>
  <si>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</si>
  <si>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</si>
  <si>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</si>
  <si>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CAVOUQUEIRO OU OPERADOR PERFURATRIZ/ROMPEDOR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</si>
  <si>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</si>
  <si>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</si>
  <si>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</si>
  <si>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</si>
  <si>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</si>
  <si>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</si>
  <si>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</si>
  <si>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</si>
  <si>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</si>
  <si>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</si>
  <si>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</si>
  <si>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</si>
  <si>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</si>
  <si>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</si>
  <si>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</si>
  <si>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</si>
  <si>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</si>
  <si>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</si>
  <si>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</si>
  <si>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</si>
  <si>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</si>
  <si>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</si>
  <si>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</si>
  <si>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</si>
  <si>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</si>
  <si>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</si>
  <si>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</si>
  <si>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</si>
  <si>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</si>
  <si>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</si>
  <si>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</si>
  <si>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</si>
  <si>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</si>
  <si>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</si>
  <si>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</si>
  <si>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</si>
  <si>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</si>
  <si>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</si>
  <si>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</si>
  <si>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</si>
  <si>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</si>
  <si>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</si>
  <si>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</si>
  <si>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</si>
  <si>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</si>
  <si>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</si>
  <si>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</si>
  <si>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</si>
  <si>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</si>
  <si>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</si>
  <si>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</si>
  <si>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</si>
  <si>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</si>
  <si>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</si>
  <si>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</si>
  <si>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</si>
  <si>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</si>
  <si>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</si>
  <si>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</si>
  <si>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</si>
  <si>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</si>
  <si>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</si>
  <si>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</si>
  <si>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</si>
  <si>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</si>
  <si>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</si>
  <si>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</si>
  <si>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</si>
  <si>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</si>
  <si>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</si>
  <si>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</si>
  <si>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</si>
  <si>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</si>
  <si>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</si>
  <si>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</si>
  <si>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</si>
  <si>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</si>
  <si>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</si>
  <si>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</si>
  <si>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</si>
  <si>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</si>
  <si>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</si>
  <si>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</si>
  <si>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</si>
  <si>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</si>
  <si>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</si>
  <si>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</si>
  <si>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</si>
  <si>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</si>
  <si>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</si>
  <si>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</si>
  <si>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</si>
  <si>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</si>
  <si>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</si>
  <si>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</si>
  <si>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</si>
  <si>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</si>
  <si>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</si>
  <si>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</si>
  <si>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</si>
  <si>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</si>
  <si>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</si>
  <si>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</si>
  <si>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</si>
  <si>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</si>
  <si>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</si>
  <si>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</si>
  <si>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</si>
  <si>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</si>
  <si>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</si>
  <si>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</si>
  <si>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</si>
  <si>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</si>
  <si>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</si>
  <si>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</si>
  <si>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</si>
  <si>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</si>
  <si>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</si>
  <si>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</si>
  <si>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</si>
  <si>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</si>
  <si>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</si>
  <si>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</si>
  <si>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</si>
  <si>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</si>
  <si>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</si>
  <si>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</si>
  <si>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</si>
  <si>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</si>
  <si>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</si>
  <si>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</si>
  <si>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</si>
  <si>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</si>
  <si>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</si>
  <si>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</si>
  <si>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</si>
  <si>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</si>
  <si>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</si>
  <si>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</si>
  <si>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</si>
  <si>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</si>
  <si>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</si>
  <si>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</si>
  <si>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</si>
  <si>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</si>
  <si>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</si>
  <si>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</si>
  <si>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</si>
  <si>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</si>
  <si>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</si>
  <si>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</si>
  <si>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</si>
  <si>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</si>
  <si>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</si>
  <si>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</si>
  <si>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</si>
  <si>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</si>
  <si>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</si>
  <si>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</si>
  <si>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</si>
  <si>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</si>
  <si>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</si>
  <si>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</si>
  <si>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</si>
  <si>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</si>
  <si>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</si>
  <si>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</si>
  <si>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</si>
  <si>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</si>
  <si>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</si>
  <si>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</si>
  <si>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</si>
  <si>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</si>
  <si>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</si>
  <si>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</si>
  <si>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</si>
  <si>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</si>
  <si>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</si>
  <si>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</si>
  <si>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</si>
  <si>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</si>
  <si>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</si>
  <si>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</si>
  <si>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</si>
  <si>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</si>
  <si>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</si>
  <si>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</si>
  <si>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</si>
  <si>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</si>
  <si>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</si>
  <si>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</si>
  <si>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</si>
  <si>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</si>
  <si>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</si>
  <si>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</si>
  <si>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</si>
  <si>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</si>
  <si>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</si>
  <si>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</si>
  <si>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</si>
  <si>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</si>
  <si>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</si>
  <si>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</si>
  <si>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</si>
  <si>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</si>
  <si>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</si>
  <si>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</si>
  <si>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</si>
  <si>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</si>
  <si>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</si>
  <si>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</si>
  <si>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</si>
  <si>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</si>
  <si>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</si>
  <si>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</si>
  <si>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</si>
  <si>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</si>
  <si>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</si>
  <si>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</si>
  <si>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#ERROR!</t>
  </si>
  <si>
    <t xml:space="preserve">MUSSA CONSTRUTORA EIRELI, CNPJ nº 28.753.538/0001-96, sediada na QUADRA 9 COMERCIO LOCAL 2 APT. 204 Nº SN – SOBRADINHO </t>
  </si>
  <si>
    <t>Apesar da indicação FALSE, os valores são idênticos, inclusive nos centavos</t>
  </si>
  <si>
    <t>Brasília - DF, novembro de 2019.</t>
  </si>
  <si>
    <t xml:space="preserve">             João Gilberto de Castro Ferreira </t>
  </si>
  <si>
    <t>Cícero Francisco Thomaz Tertuliano de Melo Brito</t>
  </si>
  <si>
    <t>CREA Nº 23988/D-DF</t>
  </si>
  <si>
    <t xml:space="preserve">       Procurador legal</t>
  </si>
  <si>
    <t xml:space="preserve">             João Gilberto de Castro Ferreira                                 Cícero Francisco Thomaz Tertuliano de Melo Brito</t>
  </si>
  <si>
    <t xml:space="preserve">                       CREA Nº 23988/D-DF                                         Procurador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</si>
</sst>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R$-416]\ * #,##0.00_-;\-[$R$-416]\ * #,##0.00_-;_-[$R$-416]\ * &quot;-&quot;??_-;_-@"/>
    <numFmt numFmtId="165" formatCode="_-* #,##0.00_-;\-* #,##0.00_-;_-* &quot;-&quot;??_-;_-@"/>
    <numFmt numFmtId="166" formatCode="_(* #,##0.00_);_(* \(#,##0.00\);_(* \-??_);_(@_)"/>
    <numFmt numFmtId="167" formatCode="0.000"/>
    <numFmt numFmtId="168" formatCode="_(&quot;R$ &quot;* #,##0.00_);_(&quot;R$ &quot;* \(#,##0.00\);_(&quot;R$ &quot;* &quot;-&quot;??_);_(@_)"/>
    <numFmt numFmtId="169" formatCode="_-[$R$-416]\ * #,##0.000_-;\-[$R$-416]\ * #,##0.000_-;_-[$R$-416]\ * &quot;-&quot;???_-;_-@"/>
    <numFmt numFmtId="170" formatCode="_(* #,##0.000_);_(* \(#,##0.000\);_(* \-??_);_(@_)"/>
    <numFmt numFmtId="171" formatCode="_(* #,##0.000000_);_(* \(#,##0.000000\);_(* \-??_);_(@_)"/>
    <numFmt numFmtId="172" formatCode="_-* #,##0.000_-;\-* #,##0.000_-;_-* &quot;-&quot;???_-;_-@"/>
    <numFmt numFmtId="173" formatCode="_(* #,##0.00000_);_(* \(#,##0.00000\);_(* \-??_);_(@_)"/>
    <numFmt numFmtId="174" formatCode="_(* #,##0.0000000_);_(* \(#,##0.0000000\);_(* \-??_);_(@_)"/>
    <numFmt numFmtId="175" formatCode="_-&quot;R$&quot;* #,##0.00_-;\-&quot;R$&quot;* #,##0.00_-;_-&quot;R$&quot;* &quot;-&quot;??_-;_-@"/>
    <numFmt numFmtId="176" formatCode="_-* #,##0.00000_-;\-* #,##0.00000_-;_-* &quot;-&quot;?????_-;_-@"/>
    <numFmt numFmtId="177" formatCode="#,##0.00;[Red]#,##0.00"/>
    <numFmt numFmtId="178" formatCode="&quot;R$&quot;\ #,##0.00"/>
    <numFmt numFmtId="179" formatCode="_(* #,##0.0000_);_(* \(#,##0.0000\);_(* \-??_);_(@_)"/>
    <numFmt numFmtId="180" formatCode="0.0000%"/>
  </numFmts>
  <fonts count="43" x14ac:knownFonts="1">
    <font>
      <sz val="10"/>
      <color rgb="FF000000"/>
      <name val="Arial"/>
    </font>
    <font>
      <sz val="10"/>
      <color theme="1"/>
      <name val="Arial"/>
      <family val="2"/>
    </font>
    <font>
      <b/>
      <sz val="9"/>
      <color theme="1"/>
      <name val="Arial"/>
      <family val="2"/>
    </font>
    <font>
      <b/>
      <sz val="10"/>
      <color theme="1"/>
      <name val="Arial"/>
      <family val="2"/>
    </font>
    <font>
      <sz val="12"/>
      <color theme="1"/>
      <name val="Arial"/>
      <family val="2"/>
    </font>
    <font>
      <sz val="11"/>
      <color theme="1"/>
      <name val="Arial"/>
      <family val="2"/>
    </font>
    <font>
      <sz val="9"/>
      <color theme="1"/>
      <name val="Arial"/>
      <family val="2"/>
    </font>
    <font>
      <sz val="10"/>
      <name val="Arial"/>
      <family val="2"/>
    </font>
    <font>
      <b/>
      <sz val="12"/>
      <color theme="1"/>
      <name val="Arial"/>
      <family val="2"/>
    </font>
    <font>
      <sz val="12"/>
      <color rgb="FFFF0000"/>
      <name val="Arial"/>
      <family val="2"/>
    </font>
    <font>
      <sz val="12"/>
      <color rgb="FF222222"/>
      <name val="Arial"/>
      <family val="2"/>
    </font>
    <font>
      <sz val="11"/>
      <color rgb="FF606060"/>
      <name val="Arial"/>
      <family val="2"/>
    </font>
    <font>
      <b/>
      <sz val="11"/>
      <color theme="1"/>
      <name val="Arial"/>
      <family val="2"/>
    </font>
    <font>
      <sz val="9"/>
      <color rgb="FF606060"/>
      <name val="Arial"/>
      <family val="2"/>
    </font>
    <font>
      <sz val="10"/>
      <name val="Arial"/>
      <family val="2"/>
    </font>
    <font>
      <sz val="8"/>
      <color theme="1"/>
      <name val="Arial"/>
      <family val="2"/>
    </font>
    <font>
      <sz val="12"/>
      <color theme="1"/>
      <name val="Calibri"/>
      <family val="2"/>
    </font>
    <font>
      <b/>
      <sz val="10"/>
      <color theme="1"/>
      <name val="Calibri"/>
      <family val="2"/>
    </font>
    <font>
      <b/>
      <sz val="8"/>
      <color theme="1"/>
      <name val="Arial"/>
      <family val="2"/>
    </font>
    <font>
      <b/>
      <sz val="8"/>
      <color rgb="FF000000"/>
      <name val="Arial"/>
      <family val="2"/>
    </font>
    <font>
      <sz val="8"/>
      <color rgb="FFFF0000"/>
      <name val="Arial"/>
      <family val="2"/>
    </font>
    <font>
      <b/>
      <sz val="8"/>
      <color rgb="FF9999FF"/>
      <name val="Arial"/>
      <family val="2"/>
    </font>
    <font>
      <u/>
      <sz val="10"/>
      <color theme="10"/>
      <name val="Arial"/>
      <family val="2"/>
    </font>
    <font>
      <sz val="8"/>
      <color rgb="FFE36C09"/>
      <name val="Arial"/>
      <family val="2"/>
    </font>
    <font>
      <u/>
      <sz val="10"/>
      <color theme="10"/>
      <name val="Arial"/>
      <family val="2"/>
    </font>
    <font>
      <u/>
      <sz val="8"/>
      <color rgb="FF0000FF"/>
      <name val="Arial"/>
      <family val="2"/>
    </font>
    <font>
      <u/>
      <sz val="8"/>
      <color rgb="FF0000FF"/>
      <name val="Arial"/>
      <family val="2"/>
    </font>
    <font>
      <u/>
      <sz val="10"/>
      <color theme="10"/>
      <name val="Arial"/>
      <family val="2"/>
    </font>
    <font>
      <i/>
      <sz val="11"/>
      <color theme="1"/>
      <name val="Calibri"/>
      <family val="2"/>
    </font>
    <font>
      <b/>
      <sz val="11"/>
      <color theme="1"/>
      <name val="Calibri"/>
      <family val="2"/>
    </font>
    <font>
      <i/>
      <sz val="11"/>
      <color rgb="FFFFFFFF"/>
      <name val="Calibri"/>
      <family val="2"/>
    </font>
    <font>
      <sz val="11"/>
      <color theme="1"/>
      <name val="Calibri"/>
      <family val="2"/>
    </font>
    <font>
      <b/>
      <sz val="16"/>
      <color theme="1"/>
      <name val="Calibri"/>
      <family val="2"/>
    </font>
    <font>
      <b/>
      <sz val="11"/>
      <color theme="0"/>
      <name val="Calibri"/>
      <family val="2"/>
    </font>
    <font>
      <b/>
      <sz val="11"/>
      <name val="Arial"/>
      <family val="2"/>
    </font>
    <font>
      <b/>
      <sz val="11"/>
      <color rgb="FFFFFFFF"/>
      <name val="Arial"/>
      <family val="2"/>
    </font>
    <font>
      <sz val="11"/>
      <name val="Arial"/>
      <family val="2"/>
    </font>
    <font>
      <sz val="10"/>
      <color rgb="FFFF0000"/>
      <name val="Arial"/>
      <family val="2"/>
    </font>
    <font>
      <sz val="10"/>
      <color theme="1"/>
      <name val="Courier New"/>
      <family val="3"/>
    </font>
    <font>
      <b/>
      <sz val="10"/>
      <name val="Arial"/>
      <family val="2"/>
    </font>
    <font>
      <sz val="10.5"/>
      <color rgb="FF000000"/>
      <name val="Arial"/>
      <family val="2"/>
    </font>
    <font>
      <sz val="10"/>
      <color rgb="FF000000"/>
      <name val="Arial"/>
    </font>
    <font>
      <u/>
      <sz val="10"/>
      <color theme="11"/>
      <name val="Arial"/>
    </font>
  </fonts>
  <fills count="14">
    <fill>
      <patternFill patternType="none"/>
    </fill>
    <fill>
      <patternFill patternType="gray125"/>
    </fill>
    <fill>
      <patternFill patternType="solid">
        <fgColor rgb="FFD8D8D8"/>
        <bgColor rgb="FFD8D8D8"/>
      </patternFill>
    </fill>
    <fill>
      <patternFill patternType="solid">
        <fgColor rgb="FFFFFF00"/>
        <bgColor rgb="FFFFFF00"/>
      </patternFill>
    </fill>
    <fill>
      <patternFill patternType="solid">
        <fgColor rgb="FFBFBFBF"/>
        <bgColor rgb="FFBFBFBF"/>
      </patternFill>
    </fill>
    <fill>
      <patternFill patternType="solid">
        <fgColor rgb="FFF2F2F2"/>
        <bgColor rgb="FFF2F2F2"/>
      </patternFill>
    </fill>
    <fill>
      <patternFill patternType="solid">
        <fgColor theme="0"/>
        <bgColor theme="0"/>
      </patternFill>
    </fill>
    <fill>
      <patternFill patternType="solid">
        <fgColor rgb="FFFFFFFF"/>
        <bgColor rgb="FFFFFFFF"/>
      </patternFill>
    </fill>
    <fill>
      <patternFill patternType="solid">
        <fgColor rgb="FFD6E3BC"/>
        <bgColor rgb="FFD6E3BC"/>
      </patternFill>
    </fill>
    <fill>
      <patternFill patternType="solid">
        <fgColor rgb="FFFF0000"/>
        <bgColor rgb="FFFF0000"/>
      </patternFill>
    </fill>
    <fill>
      <patternFill patternType="solid">
        <fgColor theme="1"/>
        <bgColor theme="1"/>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s>
  <borders count="5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bottom/>
      <diagonal/>
    </border>
    <border>
      <left/>
      <right/>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diagonal/>
    </border>
    <border>
      <left style="thin">
        <color rgb="FF000000"/>
      </left>
      <right style="thin">
        <color rgb="FF7F7F7F"/>
      </right>
      <top style="thin">
        <color rgb="FF000000"/>
      </top>
      <bottom style="thin">
        <color rgb="FF7F7F7F"/>
      </bottom>
      <diagonal/>
    </border>
    <border>
      <left style="thin">
        <color rgb="FF7F7F7F"/>
      </left>
      <right style="thin">
        <color rgb="FF000000"/>
      </right>
      <top style="thin">
        <color rgb="FF000000"/>
      </top>
      <bottom style="thin">
        <color rgb="FF7F7F7F"/>
      </bottom>
      <diagonal/>
    </border>
    <border>
      <left style="thin">
        <color rgb="FF000000"/>
      </left>
      <right style="thin">
        <color rgb="FF7F7F7F"/>
      </right>
      <top style="thin">
        <color rgb="FF7F7F7F"/>
      </top>
      <bottom style="thin">
        <color rgb="FF7F7F7F"/>
      </bottom>
      <diagonal/>
    </border>
    <border>
      <left style="thin">
        <color rgb="FF7F7F7F"/>
      </left>
      <right style="thin">
        <color rgb="FF000000"/>
      </right>
      <top style="thin">
        <color rgb="FF7F7F7F"/>
      </top>
      <bottom style="thin">
        <color rgb="FF7F7F7F"/>
      </bottom>
      <diagonal/>
    </border>
    <border>
      <left style="thin">
        <color rgb="FF000000"/>
      </left>
      <right style="thin">
        <color rgb="FF7F7F7F"/>
      </right>
      <top style="thin">
        <color rgb="FF7F7F7F"/>
      </top>
      <bottom style="thin">
        <color rgb="FF000000"/>
      </bottom>
      <diagonal/>
    </border>
    <border>
      <left style="thin">
        <color rgb="FF7F7F7F"/>
      </left>
      <right style="thin">
        <color rgb="FF000000"/>
      </right>
      <top style="thin">
        <color rgb="FF7F7F7F"/>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3">
    <xf numFmtId="0" fontId="0" fillId="0" borderId="0"/>
    <xf numFmtId="9" fontId="41" fillId="0" borderId="0" applyFont="0" applyFill="0" applyBorder="0" applyAlignment="0" applyProtection="0"/>
    <xf numFmtId="0" fontId="42" fillId="0" borderId="0" applyNumberFormat="0" applyFill="0" applyBorder="0" applyAlignment="0" applyProtection="0"/>
  </cellStyleXfs>
  <cellXfs count="378">
    <xf numFmtId="0" fontId="0" fillId="0" borderId="0" xfId="0" applyFont="1" applyAlignment="1"/>
    <xf numFmtId="0" fontId="1" fillId="0" borderId="0" xfId="0" applyFont="1" applyAlignment="1">
      <alignment horizontal="left" vertical="center"/>
    </xf>
    <xf numFmtId="49" fontId="2" fillId="0" borderId="0" xfId="0" applyNumberFormat="1"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center" vertical="center"/>
    </xf>
    <xf numFmtId="0" fontId="1" fillId="0" borderId="0" xfId="0" applyFont="1" applyAlignment="1">
      <alignment horizontal="right" vertical="center"/>
    </xf>
    <xf numFmtId="164" fontId="1" fillId="0" borderId="0" xfId="0" applyNumberFormat="1" applyFont="1" applyAlignment="1">
      <alignment horizontal="right" vertical="center"/>
    </xf>
    <xf numFmtId="165" fontId="4" fillId="0" borderId="0" xfId="0" applyNumberFormat="1" applyFont="1"/>
    <xf numFmtId="166" fontId="4" fillId="0" borderId="0" xfId="0" applyNumberFormat="1" applyFont="1"/>
    <xf numFmtId="0" fontId="4" fillId="0" borderId="0" xfId="0" applyFont="1"/>
    <xf numFmtId="0" fontId="1" fillId="0" borderId="0" xfId="0" applyFont="1" applyAlignment="1">
      <alignment vertical="center"/>
    </xf>
    <xf numFmtId="49" fontId="2" fillId="0" borderId="0" xfId="0" applyNumberFormat="1" applyFont="1" applyAlignment="1">
      <alignment vertical="center"/>
    </xf>
    <xf numFmtId="0" fontId="3" fillId="0" borderId="0" xfId="0" applyFont="1" applyAlignment="1">
      <alignment horizontal="left" vertical="center" wrapText="1"/>
    </xf>
    <xf numFmtId="0" fontId="5" fillId="0" borderId="0" xfId="0" applyFont="1" applyAlignment="1">
      <alignment vertical="center"/>
    </xf>
    <xf numFmtId="0" fontId="4" fillId="0" borderId="0" xfId="0" applyFont="1" applyAlignment="1">
      <alignment horizontal="center" vertical="center"/>
    </xf>
    <xf numFmtId="49" fontId="6" fillId="0" borderId="0" xfId="0" applyNumberFormat="1"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right" vertical="center"/>
    </xf>
    <xf numFmtId="164" fontId="4" fillId="0" borderId="0" xfId="0" applyNumberFormat="1" applyFont="1" applyAlignment="1">
      <alignment horizontal="right" vertical="center"/>
    </xf>
    <xf numFmtId="0" fontId="3" fillId="2" borderId="4" xfId="0" applyFont="1" applyFill="1" applyBorder="1" applyAlignment="1">
      <alignment horizontal="center" vertical="center"/>
    </xf>
    <xf numFmtId="49" fontId="2"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4" fontId="3" fillId="2" borderId="4" xfId="0" applyNumberFormat="1" applyFont="1" applyFill="1" applyBorder="1" applyAlignment="1">
      <alignment horizontal="center" vertical="center"/>
    </xf>
    <xf numFmtId="164" fontId="2" fillId="2" borderId="4" xfId="0" applyNumberFormat="1" applyFont="1" applyFill="1" applyBorder="1" applyAlignment="1">
      <alignment horizontal="center" vertical="center" wrapText="1"/>
    </xf>
    <xf numFmtId="164" fontId="3" fillId="2" borderId="4" xfId="0" applyNumberFormat="1" applyFont="1" applyFill="1" applyBorder="1" applyAlignment="1">
      <alignment horizontal="center" vertical="center" wrapText="1"/>
    </xf>
    <xf numFmtId="166" fontId="4" fillId="0" borderId="0" xfId="0" applyNumberFormat="1" applyFont="1" applyAlignment="1">
      <alignment vertical="center"/>
    </xf>
    <xf numFmtId="165" fontId="4" fillId="0" borderId="0" xfId="0" applyNumberFormat="1" applyFont="1" applyAlignment="1">
      <alignment vertical="center"/>
    </xf>
    <xf numFmtId="0" fontId="4" fillId="0" borderId="0" xfId="0" applyFont="1" applyAlignment="1">
      <alignment vertical="center"/>
    </xf>
    <xf numFmtId="0" fontId="3" fillId="0" borderId="4" xfId="0" applyFont="1" applyBorder="1" applyAlignment="1">
      <alignment horizontal="left" vertical="center" wrapText="1"/>
    </xf>
    <xf numFmtId="49" fontId="2"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4" fontId="3" fillId="0" borderId="4" xfId="0" applyNumberFormat="1" applyFont="1" applyBorder="1" applyAlignment="1">
      <alignment horizontal="right" vertical="center" wrapText="1"/>
    </xf>
    <xf numFmtId="164" fontId="3" fillId="0" borderId="4" xfId="0" applyNumberFormat="1" applyFont="1" applyBorder="1" applyAlignment="1">
      <alignment horizontal="right" vertical="center" wrapText="1"/>
    </xf>
    <xf numFmtId="165" fontId="4" fillId="0" borderId="0" xfId="0" applyNumberFormat="1" applyFont="1" applyAlignment="1">
      <alignment wrapText="1"/>
    </xf>
    <xf numFmtId="166" fontId="8" fillId="0" borderId="0" xfId="0" applyNumberFormat="1" applyFont="1" applyAlignment="1">
      <alignment wrapText="1"/>
    </xf>
    <xf numFmtId="166" fontId="3" fillId="0" borderId="0" xfId="0" applyNumberFormat="1" applyFont="1" applyAlignment="1">
      <alignment wrapText="1"/>
    </xf>
    <xf numFmtId="165" fontId="8" fillId="0" borderId="0" xfId="0" applyNumberFormat="1" applyFont="1" applyAlignment="1">
      <alignment wrapText="1"/>
    </xf>
    <xf numFmtId="0" fontId="8" fillId="0" borderId="0" xfId="0" applyFont="1" applyAlignment="1">
      <alignment wrapText="1"/>
    </xf>
    <xf numFmtId="164" fontId="8" fillId="0" borderId="0" xfId="0" applyNumberFormat="1" applyFont="1" applyAlignment="1">
      <alignment vertical="center" wrapText="1"/>
    </xf>
    <xf numFmtId="0" fontId="8" fillId="0" borderId="0" xfId="0" applyFont="1" applyAlignment="1">
      <alignment vertical="center" wrapText="1"/>
    </xf>
    <xf numFmtId="0" fontId="1" fillId="0" borderId="4" xfId="0" applyFont="1" applyBorder="1" applyAlignment="1">
      <alignment horizontal="left" vertical="center" wrapText="1"/>
    </xf>
    <xf numFmtId="49" fontId="6"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4" fontId="1" fillId="0" borderId="4" xfId="0" applyNumberFormat="1" applyFont="1" applyBorder="1" applyAlignment="1">
      <alignment horizontal="right" vertical="center" wrapText="1"/>
    </xf>
    <xf numFmtId="164" fontId="1" fillId="0" borderId="4" xfId="0" applyNumberFormat="1" applyFont="1" applyBorder="1" applyAlignment="1">
      <alignment horizontal="right" vertical="center" wrapText="1"/>
    </xf>
    <xf numFmtId="165" fontId="4" fillId="0" borderId="0" xfId="0" applyNumberFormat="1" applyFont="1" applyAlignment="1">
      <alignment vertical="center" wrapText="1"/>
    </xf>
    <xf numFmtId="0" fontId="4" fillId="0" borderId="0" xfId="0" applyFont="1" applyAlignment="1">
      <alignment wrapText="1"/>
    </xf>
    <xf numFmtId="165" fontId="9" fillId="0" borderId="0" xfId="0" applyNumberFormat="1" applyFont="1" applyAlignment="1">
      <alignment wrapText="1"/>
    </xf>
    <xf numFmtId="167" fontId="4" fillId="0" borderId="0" xfId="0" applyNumberFormat="1" applyFont="1" applyAlignment="1">
      <alignment wrapText="1"/>
    </xf>
    <xf numFmtId="164" fontId="4" fillId="0" borderId="0" xfId="0" applyNumberFormat="1" applyFont="1" applyAlignment="1">
      <alignment wrapText="1"/>
    </xf>
    <xf numFmtId="0" fontId="6" fillId="0" borderId="4" xfId="0" applyFont="1" applyBorder="1" applyAlignment="1">
      <alignment horizontal="center" vertical="center" wrapText="1"/>
    </xf>
    <xf numFmtId="164" fontId="1" fillId="3" borderId="4" xfId="0" applyNumberFormat="1" applyFont="1" applyFill="1" applyBorder="1" applyAlignment="1">
      <alignment horizontal="right" vertical="center" wrapText="1"/>
    </xf>
    <xf numFmtId="165" fontId="8" fillId="0" borderId="0" xfId="0" applyNumberFormat="1" applyFont="1" applyAlignment="1">
      <alignment vertical="center" wrapText="1"/>
    </xf>
    <xf numFmtId="0" fontId="4" fillId="0" borderId="0" xfId="0" applyFont="1" applyAlignment="1">
      <alignment vertical="center" wrapText="1"/>
    </xf>
    <xf numFmtId="166" fontId="1" fillId="0" borderId="0" xfId="0" applyNumberFormat="1" applyFont="1" applyAlignment="1">
      <alignment vertical="center" wrapText="1"/>
    </xf>
    <xf numFmtId="3" fontId="10" fillId="0" borderId="0" xfId="0" applyNumberFormat="1" applyFont="1"/>
    <xf numFmtId="0" fontId="1" fillId="0" borderId="0" xfId="0" applyFont="1" applyAlignment="1">
      <alignment horizontal="center" vertical="center"/>
    </xf>
    <xf numFmtId="0" fontId="11"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right" vertical="center"/>
    </xf>
    <xf numFmtId="164" fontId="12" fillId="0" borderId="0" xfId="0" applyNumberFormat="1" applyFont="1" applyAlignment="1">
      <alignment horizontal="right" vertical="center"/>
    </xf>
    <xf numFmtId="164" fontId="5" fillId="0" borderId="0" xfId="0" applyNumberFormat="1" applyFont="1" applyAlignment="1">
      <alignment horizontal="right" vertical="center"/>
    </xf>
    <xf numFmtId="0" fontId="12" fillId="4" borderId="4" xfId="0" applyFont="1" applyFill="1" applyBorder="1" applyAlignment="1">
      <alignment horizontal="right" vertical="center"/>
    </xf>
    <xf numFmtId="49" fontId="2" fillId="4" borderId="4" xfId="0" applyNumberFormat="1" applyFont="1" applyFill="1" applyBorder="1" applyAlignment="1">
      <alignment horizontal="right" vertical="center"/>
    </xf>
    <xf numFmtId="166" fontId="12" fillId="4" borderId="4" xfId="0" applyNumberFormat="1" applyFont="1" applyFill="1" applyBorder="1" applyAlignment="1">
      <alignment horizontal="right" vertical="center"/>
    </xf>
    <xf numFmtId="168" fontId="12" fillId="4" borderId="4" xfId="0" applyNumberFormat="1" applyFont="1" applyFill="1" applyBorder="1" applyAlignment="1">
      <alignment horizontal="right" vertical="center"/>
    </xf>
    <xf numFmtId="164" fontId="4" fillId="0" borderId="0" xfId="0" applyNumberFormat="1" applyFont="1"/>
    <xf numFmtId="49" fontId="6" fillId="0" borderId="0" xfId="0" applyNumberFormat="1" applyFont="1" applyAlignment="1">
      <alignment horizontal="left" vertical="center"/>
    </xf>
    <xf numFmtId="9" fontId="13" fillId="0" borderId="0" xfId="0" applyNumberFormat="1" applyFont="1" applyAlignment="1">
      <alignment horizontal="left" vertical="center" wrapText="1"/>
    </xf>
    <xf numFmtId="164" fontId="3" fillId="0" borderId="0" xfId="0" applyNumberFormat="1" applyFont="1" applyAlignment="1">
      <alignment horizontal="right" vertical="center"/>
    </xf>
    <xf numFmtId="10" fontId="1" fillId="0" borderId="0" xfId="0" applyNumberFormat="1" applyFont="1"/>
    <xf numFmtId="10" fontId="3" fillId="0" borderId="0" xfId="0" applyNumberFormat="1" applyFont="1" applyAlignment="1">
      <alignment horizontal="center" vertical="center"/>
    </xf>
    <xf numFmtId="0" fontId="1" fillId="0" borderId="0" xfId="0" applyFont="1" applyAlignment="1">
      <alignment horizontal="left" vertical="center"/>
    </xf>
    <xf numFmtId="10" fontId="6" fillId="0" borderId="0" xfId="0" applyNumberFormat="1" applyFont="1" applyAlignment="1">
      <alignment horizontal="center" vertical="center"/>
    </xf>
    <xf numFmtId="0" fontId="13" fillId="0" borderId="0" xfId="0" applyFont="1" applyAlignment="1">
      <alignment horizontal="left" vertical="center" wrapText="1"/>
    </xf>
    <xf numFmtId="0" fontId="14" fillId="0" borderId="0" xfId="0" applyFont="1" applyAlignment="1">
      <alignment horizontal="left" vertical="center"/>
    </xf>
    <xf numFmtId="0" fontId="15" fillId="0" borderId="0" xfId="0" applyFont="1" applyAlignment="1">
      <alignment horizontal="left" vertical="center"/>
    </xf>
    <xf numFmtId="0" fontId="3" fillId="0" borderId="0" xfId="0" applyFont="1" applyAlignment="1">
      <alignment horizontal="left" vertical="center"/>
    </xf>
    <xf numFmtId="4" fontId="3" fillId="0" borderId="0" xfId="0" applyNumberFormat="1" applyFont="1" applyAlignment="1">
      <alignment horizontal="right" vertical="center"/>
    </xf>
    <xf numFmtId="164" fontId="2" fillId="0" borderId="0" xfId="0" applyNumberFormat="1" applyFont="1" applyAlignment="1">
      <alignment horizontal="left" vertical="center"/>
    </xf>
    <xf numFmtId="4" fontId="16" fillId="0" borderId="4" xfId="0" applyNumberFormat="1" applyFont="1" applyBorder="1" applyAlignment="1">
      <alignment horizontal="right" vertical="center" wrapText="1"/>
    </xf>
    <xf numFmtId="169" fontId="4" fillId="0" borderId="0" xfId="0" applyNumberFormat="1" applyFont="1" applyAlignment="1">
      <alignment vertical="center" wrapText="1"/>
    </xf>
    <xf numFmtId="0" fontId="5" fillId="0" borderId="0" xfId="0" applyFont="1" applyAlignment="1">
      <alignment horizontal="left" vertical="center" wrapText="1"/>
    </xf>
    <xf numFmtId="0" fontId="1" fillId="0" borderId="0" xfId="0" applyFont="1"/>
    <xf numFmtId="0" fontId="1" fillId="0" borderId="0" xfId="0" applyFont="1" applyAlignment="1">
      <alignment wrapText="1"/>
    </xf>
    <xf numFmtId="0" fontId="1" fillId="0" borderId="0" xfId="0" applyFont="1" applyAlignment="1">
      <alignment horizontal="center"/>
    </xf>
    <xf numFmtId="0" fontId="3" fillId="5" borderId="5" xfId="0" applyFont="1" applyFill="1" applyBorder="1" applyAlignment="1">
      <alignment horizontal="left" vertical="center"/>
    </xf>
    <xf numFmtId="0" fontId="3" fillId="5" borderId="6" xfId="0" applyFont="1" applyFill="1" applyBorder="1" applyAlignment="1">
      <alignment horizontal="left" vertical="center"/>
    </xf>
    <xf numFmtId="0" fontId="3" fillId="5" borderId="6" xfId="0" applyFont="1" applyFill="1" applyBorder="1" applyAlignment="1">
      <alignment vertical="center"/>
    </xf>
    <xf numFmtId="0" fontId="3" fillId="5" borderId="6" xfId="0" applyFont="1" applyFill="1" applyBorder="1" applyAlignment="1">
      <alignment horizontal="right" vertical="center"/>
    </xf>
    <xf numFmtId="0" fontId="3" fillId="5" borderId="7" xfId="0" applyFont="1" applyFill="1" applyBorder="1" applyAlignment="1">
      <alignment horizontal="right" vertical="center"/>
    </xf>
    <xf numFmtId="0" fontId="3" fillId="5" borderId="11" xfId="0" applyFont="1" applyFill="1" applyBorder="1" applyAlignment="1">
      <alignment horizontal="right" vertical="center"/>
    </xf>
    <xf numFmtId="0" fontId="3" fillId="5" borderId="12" xfId="0" applyFont="1" applyFill="1" applyBorder="1" applyAlignment="1">
      <alignment horizontal="right" vertical="center" wrapText="1"/>
    </xf>
    <xf numFmtId="0" fontId="17" fillId="5" borderId="13" xfId="0" applyFont="1" applyFill="1" applyBorder="1" applyAlignment="1">
      <alignment vertical="center" wrapText="1"/>
    </xf>
    <xf numFmtId="0" fontId="17" fillId="5" borderId="14" xfId="0" applyFont="1" applyFill="1" applyBorder="1" applyAlignment="1">
      <alignment horizontal="center" vertical="center" wrapText="1"/>
    </xf>
    <xf numFmtId="0" fontId="17" fillId="5" borderId="14" xfId="0" applyFont="1" applyFill="1" applyBorder="1" applyAlignment="1">
      <alignment horizontal="center" vertical="center"/>
    </xf>
    <xf numFmtId="0" fontId="17" fillId="5" borderId="14" xfId="0" applyFont="1" applyFill="1" applyBorder="1" applyAlignment="1">
      <alignment horizontal="right" vertical="center"/>
    </xf>
    <xf numFmtId="0" fontId="17" fillId="5" borderId="15" xfId="0" applyFont="1" applyFill="1" applyBorder="1" applyAlignment="1">
      <alignment horizontal="right" vertical="center"/>
    </xf>
    <xf numFmtId="0" fontId="1" fillId="0" borderId="16" xfId="0" applyFont="1" applyBorder="1" applyAlignment="1">
      <alignment horizontal="center" vertical="center" wrapText="1"/>
    </xf>
    <xf numFmtId="0" fontId="1" fillId="0" borderId="0" xfId="0" applyFont="1" applyAlignment="1">
      <alignment vertical="center" wrapText="1"/>
    </xf>
    <xf numFmtId="170" fontId="1" fillId="0" borderId="0" xfId="0" applyNumberFormat="1" applyFont="1" applyAlignment="1">
      <alignment horizontal="center" vertical="center"/>
    </xf>
    <xf numFmtId="166" fontId="1" fillId="0" borderId="0" xfId="0" applyNumberFormat="1" applyFont="1" applyAlignment="1">
      <alignment horizontal="right" vertical="center"/>
    </xf>
    <xf numFmtId="166" fontId="1" fillId="0" borderId="17" xfId="0" applyNumberFormat="1" applyFont="1" applyBorder="1" applyAlignment="1">
      <alignment horizontal="right" vertical="center"/>
    </xf>
    <xf numFmtId="166" fontId="1" fillId="3" borderId="18" xfId="0" applyNumberFormat="1" applyFont="1" applyFill="1" applyBorder="1" applyAlignment="1">
      <alignment horizontal="right" vertical="center"/>
    </xf>
    <xf numFmtId="0" fontId="1" fillId="0" borderId="19" xfId="0" applyFont="1" applyBorder="1" applyAlignment="1">
      <alignment vertical="center" wrapText="1"/>
    </xf>
    <xf numFmtId="0" fontId="1" fillId="0" borderId="20" xfId="0" applyFont="1" applyBorder="1" applyAlignment="1">
      <alignment vertical="center" wrapText="1"/>
    </xf>
    <xf numFmtId="0" fontId="1" fillId="5" borderId="6" xfId="0" applyFont="1" applyFill="1" applyBorder="1" applyAlignment="1">
      <alignment horizontal="center" vertical="center"/>
    </xf>
    <xf numFmtId="168" fontId="1" fillId="5" borderId="7" xfId="0" applyNumberFormat="1" applyFont="1" applyFill="1" applyBorder="1" applyAlignment="1">
      <alignment horizontal="right" vertical="center"/>
    </xf>
    <xf numFmtId="0" fontId="3" fillId="0" borderId="16" xfId="0" applyFont="1" applyBorder="1" applyAlignment="1">
      <alignment vertical="center" wrapText="1"/>
    </xf>
    <xf numFmtId="0" fontId="3" fillId="0" borderId="0" xfId="0" applyFont="1" applyAlignment="1">
      <alignment vertical="center" wrapText="1"/>
    </xf>
    <xf numFmtId="0" fontId="1" fillId="5" borderId="21" xfId="0" applyFont="1" applyFill="1" applyBorder="1" applyAlignment="1">
      <alignment horizontal="center" vertical="center"/>
    </xf>
    <xf numFmtId="0" fontId="3" fillId="5" borderId="21" xfId="0" applyFont="1" applyFill="1" applyBorder="1" applyAlignment="1">
      <alignment horizontal="right" vertical="center"/>
    </xf>
    <xf numFmtId="10" fontId="3" fillId="5" borderId="21" xfId="0" applyNumberFormat="1" applyFont="1" applyFill="1" applyBorder="1" applyAlignment="1">
      <alignment horizontal="right" vertical="center"/>
    </xf>
    <xf numFmtId="168" fontId="1" fillId="5" borderId="18" xfId="0" applyNumberFormat="1" applyFont="1" applyFill="1" applyBorder="1" applyAlignment="1">
      <alignment horizontal="right" vertical="center"/>
    </xf>
    <xf numFmtId="165" fontId="1" fillId="0" borderId="0" xfId="0" applyNumberFormat="1" applyFont="1"/>
    <xf numFmtId="0" fontId="1" fillId="0" borderId="22" xfId="0" applyFont="1" applyBorder="1" applyAlignment="1">
      <alignment vertical="center" wrapText="1"/>
    </xf>
    <xf numFmtId="0" fontId="1" fillId="0" borderId="23" xfId="0" applyFont="1" applyBorder="1" applyAlignment="1">
      <alignment vertical="center" wrapText="1"/>
    </xf>
    <xf numFmtId="0" fontId="1" fillId="5" borderId="11" xfId="0" applyFont="1" applyFill="1" applyBorder="1" applyAlignment="1">
      <alignment horizontal="center" vertical="center"/>
    </xf>
    <xf numFmtId="168" fontId="3" fillId="5" borderId="12" xfId="0" applyNumberFormat="1" applyFont="1" applyFill="1" applyBorder="1" applyAlignment="1">
      <alignment horizontal="right" vertical="center"/>
    </xf>
    <xf numFmtId="0" fontId="1" fillId="0" borderId="0" xfId="0" applyFont="1" applyAlignment="1">
      <alignment vertical="top" wrapText="1"/>
    </xf>
    <xf numFmtId="164" fontId="1" fillId="0" borderId="0" xfId="0" applyNumberFormat="1" applyFont="1"/>
    <xf numFmtId="0" fontId="3" fillId="0" borderId="23" xfId="0" applyFont="1" applyBorder="1"/>
    <xf numFmtId="0" fontId="3" fillId="0" borderId="0" xfId="0" applyFont="1" applyAlignment="1">
      <alignment horizontal="left"/>
    </xf>
    <xf numFmtId="164" fontId="1" fillId="6" borderId="21" xfId="0" applyNumberFormat="1" applyFont="1" applyFill="1" applyBorder="1"/>
    <xf numFmtId="0" fontId="1" fillId="6" borderId="21" xfId="0" applyFont="1" applyFill="1" applyBorder="1"/>
    <xf numFmtId="0" fontId="15" fillId="6" borderId="6" xfId="0" applyFont="1" applyFill="1" applyBorder="1" applyAlignment="1">
      <alignment horizontal="left"/>
    </xf>
    <xf numFmtId="164" fontId="1" fillId="6" borderId="6" xfId="0" applyNumberFormat="1" applyFont="1" applyFill="1" applyBorder="1" applyAlignment="1">
      <alignment horizontal="left" vertical="center"/>
    </xf>
    <xf numFmtId="0" fontId="1" fillId="6" borderId="6" xfId="0" applyFont="1" applyFill="1" applyBorder="1" applyAlignment="1">
      <alignment horizontal="left"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4" xfId="0" applyFont="1" applyFill="1" applyBorder="1" applyAlignment="1">
      <alignment horizontal="center" vertical="center"/>
    </xf>
    <xf numFmtId="49" fontId="18" fillId="2" borderId="4" xfId="0"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0" fontId="15" fillId="0" borderId="0" xfId="0" applyFont="1"/>
    <xf numFmtId="0" fontId="19" fillId="8" borderId="5" xfId="0" applyFont="1" applyFill="1" applyBorder="1" applyAlignment="1">
      <alignment vertical="top" wrapText="1"/>
    </xf>
    <xf numFmtId="49" fontId="20" fillId="8" borderId="6" xfId="0" applyNumberFormat="1" applyFont="1" applyFill="1" applyBorder="1" applyAlignment="1">
      <alignment horizontal="left" vertical="center" wrapText="1"/>
    </xf>
    <xf numFmtId="0" fontId="18" fillId="8" borderId="6" xfId="0" applyFont="1" applyFill="1" applyBorder="1" applyAlignment="1">
      <alignment horizontal="left" vertical="top"/>
    </xf>
    <xf numFmtId="0" fontId="18" fillId="8" borderId="6" xfId="0" applyFont="1" applyFill="1" applyBorder="1" applyAlignment="1">
      <alignment horizontal="center" vertical="top" wrapText="1"/>
    </xf>
    <xf numFmtId="2" fontId="18" fillId="8" borderId="6" xfId="0" applyNumberFormat="1" applyFont="1" applyFill="1" applyBorder="1" applyAlignment="1">
      <alignment horizontal="center" vertical="center" wrapText="1"/>
    </xf>
    <xf numFmtId="2" fontId="18" fillId="8" borderId="7" xfId="0" applyNumberFormat="1" applyFont="1" applyFill="1" applyBorder="1" applyAlignment="1">
      <alignment horizontal="center" vertical="center" wrapText="1"/>
    </xf>
    <xf numFmtId="49" fontId="18" fillId="0" borderId="19" xfId="0" applyNumberFormat="1" applyFont="1" applyBorder="1" applyAlignment="1">
      <alignment vertical="center" wrapText="1"/>
    </xf>
    <xf numFmtId="0" fontId="18" fillId="0" borderId="20" xfId="0" applyFont="1" applyBorder="1" applyAlignment="1">
      <alignment horizontal="left" vertical="center" wrapText="1"/>
    </xf>
    <xf numFmtId="4" fontId="1" fillId="0" borderId="0" xfId="0" applyNumberFormat="1" applyFont="1"/>
    <xf numFmtId="4" fontId="21" fillId="0" borderId="20" xfId="0" applyNumberFormat="1" applyFont="1" applyBorder="1" applyAlignment="1">
      <alignment horizontal="left" vertical="top"/>
    </xf>
    <xf numFmtId="0" fontId="18" fillId="0" borderId="20" xfId="0" applyFont="1" applyBorder="1" applyAlignment="1">
      <alignment horizontal="center" vertical="top" wrapText="1"/>
    </xf>
    <xf numFmtId="4" fontId="15" fillId="0" borderId="20" xfId="0" applyNumberFormat="1" applyFont="1" applyBorder="1" applyAlignment="1">
      <alignment horizontal="center" vertical="center" wrapText="1"/>
    </xf>
    <xf numFmtId="2" fontId="15" fillId="0" borderId="20" xfId="0" applyNumberFormat="1" applyFont="1" applyBorder="1" applyAlignment="1">
      <alignment horizontal="center" vertical="center" wrapText="1"/>
    </xf>
    <xf numFmtId="0" fontId="1" fillId="0" borderId="16" xfId="0" applyFont="1" applyBorder="1"/>
    <xf numFmtId="49" fontId="18" fillId="0" borderId="16" xfId="0" applyNumberFormat="1" applyFont="1" applyBorder="1" applyAlignment="1">
      <alignment vertical="center" wrapText="1"/>
    </xf>
    <xf numFmtId="0" fontId="18" fillId="0" borderId="0" xfId="0" applyFont="1" applyAlignment="1">
      <alignment horizontal="left" vertical="center" wrapText="1"/>
    </xf>
    <xf numFmtId="0" fontId="18" fillId="0" borderId="0" xfId="0" applyFont="1" applyAlignment="1">
      <alignment horizontal="left" vertical="top" wrapText="1"/>
    </xf>
    <xf numFmtId="0" fontId="18" fillId="0" borderId="0" xfId="0" applyFont="1" applyAlignment="1">
      <alignment horizontal="center" vertical="top" wrapText="1"/>
    </xf>
    <xf numFmtId="164" fontId="15" fillId="0" borderId="0" xfId="0" applyNumberFormat="1" applyFont="1" applyAlignment="1">
      <alignment horizontal="center" vertical="center" wrapText="1"/>
    </xf>
    <xf numFmtId="0" fontId="18" fillId="0" borderId="0" xfId="0" applyFont="1" applyAlignment="1">
      <alignment horizontal="left" vertical="top"/>
    </xf>
    <xf numFmtId="2" fontId="22"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14" fontId="18" fillId="0" borderId="0" xfId="0" applyNumberFormat="1" applyFont="1" applyAlignment="1">
      <alignment horizontal="left" vertical="center" wrapText="1"/>
    </xf>
    <xf numFmtId="14" fontId="18" fillId="0" borderId="0" xfId="0" applyNumberFormat="1" applyFont="1" applyAlignment="1">
      <alignment horizontal="left" vertical="top"/>
    </xf>
    <xf numFmtId="14" fontId="18" fillId="0" borderId="0" xfId="0" applyNumberFormat="1" applyFont="1" applyAlignment="1">
      <alignment horizontal="center" vertical="top" wrapText="1"/>
    </xf>
    <xf numFmtId="14" fontId="15" fillId="0" borderId="0" xfId="0" applyNumberFormat="1" applyFont="1" applyAlignment="1">
      <alignment horizontal="center" vertical="center" wrapText="1"/>
    </xf>
    <xf numFmtId="49" fontId="18" fillId="0" borderId="22" xfId="0" applyNumberFormat="1" applyFont="1" applyBorder="1" applyAlignment="1">
      <alignment vertical="center" wrapText="1"/>
    </xf>
    <xf numFmtId="14" fontId="18" fillId="0" borderId="23" xfId="0" applyNumberFormat="1" applyFont="1" applyBorder="1" applyAlignment="1">
      <alignment horizontal="left" vertical="center" wrapText="1"/>
    </xf>
    <xf numFmtId="14" fontId="18" fillId="0" borderId="23" xfId="0" applyNumberFormat="1" applyFont="1" applyBorder="1" applyAlignment="1">
      <alignment horizontal="left" vertical="top"/>
    </xf>
    <xf numFmtId="14" fontId="18" fillId="0" borderId="23" xfId="0" applyNumberFormat="1" applyFont="1" applyBorder="1" applyAlignment="1">
      <alignment horizontal="center" vertical="top" wrapText="1"/>
    </xf>
    <xf numFmtId="0" fontId="18" fillId="0" borderId="23" xfId="0" applyFont="1" applyBorder="1" applyAlignment="1">
      <alignment horizontal="right" vertical="center" wrapText="1"/>
    </xf>
    <xf numFmtId="164" fontId="18" fillId="5" borderId="11" xfId="0" applyNumberFormat="1" applyFont="1" applyFill="1" applyBorder="1" applyAlignment="1">
      <alignment horizontal="center" vertical="center" wrapText="1"/>
    </xf>
    <xf numFmtId="14" fontId="15" fillId="0" borderId="31" xfId="0" applyNumberFormat="1" applyFont="1" applyBorder="1" applyAlignment="1">
      <alignment horizontal="center" vertical="center" wrapText="1"/>
    </xf>
    <xf numFmtId="164" fontId="23" fillId="0" borderId="0" xfId="0" applyNumberFormat="1" applyFont="1" applyAlignment="1">
      <alignment horizontal="center" vertical="center" wrapText="1"/>
    </xf>
    <xf numFmtId="4" fontId="24" fillId="0" borderId="0" xfId="0" applyNumberFormat="1" applyFont="1" applyAlignment="1">
      <alignment horizontal="center" vertical="center" wrapText="1"/>
    </xf>
    <xf numFmtId="4" fontId="25" fillId="0" borderId="0" xfId="0" applyNumberFormat="1" applyFont="1" applyAlignment="1">
      <alignment horizontal="center" vertical="center" wrapText="1"/>
    </xf>
    <xf numFmtId="0" fontId="26" fillId="0" borderId="0" xfId="0" applyFont="1" applyAlignment="1">
      <alignment horizontal="center" vertical="top" wrapText="1"/>
    </xf>
    <xf numFmtId="14" fontId="18" fillId="0" borderId="31" xfId="0" applyNumberFormat="1" applyFont="1" applyBorder="1" applyAlignment="1">
      <alignment horizontal="center" vertical="center" wrapText="1"/>
    </xf>
    <xf numFmtId="0" fontId="1" fillId="7" borderId="4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5" xfId="0" applyFont="1" applyFill="1" applyBorder="1" applyAlignment="1">
      <alignment horizontal="center" vertical="center"/>
    </xf>
    <xf numFmtId="0" fontId="1" fillId="7" borderId="6" xfId="0" applyFont="1" applyFill="1" applyBorder="1" applyAlignment="1">
      <alignment horizontal="center" vertical="center"/>
    </xf>
    <xf numFmtId="0" fontId="1" fillId="7" borderId="41" xfId="0" applyFont="1" applyFill="1" applyBorder="1" applyAlignment="1">
      <alignment horizontal="center" vertical="center"/>
    </xf>
    <xf numFmtId="0" fontId="1" fillId="7" borderId="11" xfId="0" applyFont="1" applyFill="1" applyBorder="1" applyAlignment="1">
      <alignment horizontal="center" vertical="center"/>
    </xf>
    <xf numFmtId="0" fontId="27" fillId="0" borderId="0" xfId="0" applyFont="1" applyAlignment="1">
      <alignment wrapText="1"/>
    </xf>
    <xf numFmtId="171" fontId="1" fillId="0" borderId="0" xfId="0" applyNumberFormat="1" applyFont="1" applyAlignment="1">
      <alignment horizontal="center" vertical="center"/>
    </xf>
    <xf numFmtId="172" fontId="1" fillId="0" borderId="0" xfId="0" applyNumberFormat="1" applyFont="1"/>
    <xf numFmtId="173" fontId="1" fillId="0" borderId="0" xfId="0" applyNumberFormat="1" applyFont="1" applyAlignment="1">
      <alignment horizontal="center" vertical="center"/>
    </xf>
    <xf numFmtId="174" fontId="1" fillId="0" borderId="0" xfId="0" applyNumberFormat="1" applyFont="1" applyAlignment="1">
      <alignment horizontal="center" vertical="center"/>
    </xf>
    <xf numFmtId="0" fontId="3" fillId="6" borderId="21" xfId="0" applyFont="1" applyFill="1" applyBorder="1"/>
    <xf numFmtId="49" fontId="3" fillId="5" borderId="6" xfId="0" applyNumberFormat="1" applyFont="1" applyFill="1" applyBorder="1" applyAlignment="1">
      <alignment vertical="center"/>
    </xf>
    <xf numFmtId="176" fontId="1" fillId="0" borderId="0" xfId="0" applyNumberFormat="1" applyFont="1"/>
    <xf numFmtId="165" fontId="1" fillId="0" borderId="0" xfId="0" applyNumberFormat="1" applyFont="1" applyAlignment="1">
      <alignment horizontal="right"/>
    </xf>
    <xf numFmtId="2" fontId="1" fillId="0" borderId="0" xfId="0" applyNumberFormat="1" applyFont="1"/>
    <xf numFmtId="0" fontId="28" fillId="0" borderId="0" xfId="0" applyFont="1" applyAlignment="1">
      <alignment horizontal="center" vertical="center" wrapText="1"/>
    </xf>
    <xf numFmtId="0" fontId="29" fillId="0" borderId="0" xfId="0" applyFont="1" applyAlignment="1">
      <alignment horizontal="left" vertical="center" wrapText="1"/>
    </xf>
    <xf numFmtId="10" fontId="30" fillId="0" borderId="0" xfId="0" applyNumberFormat="1" applyFont="1" applyAlignment="1">
      <alignment horizontal="center" vertical="center"/>
    </xf>
    <xf numFmtId="177" fontId="28" fillId="0" borderId="0" xfId="0" applyNumberFormat="1" applyFont="1" applyAlignment="1">
      <alignment horizontal="center" vertical="center"/>
    </xf>
    <xf numFmtId="178" fontId="31" fillId="0" borderId="0" xfId="0" applyNumberFormat="1" applyFont="1" applyAlignment="1">
      <alignment horizontal="center" vertical="center"/>
    </xf>
    <xf numFmtId="178" fontId="31" fillId="0" borderId="0" xfId="0" applyNumberFormat="1" applyFont="1" applyAlignment="1">
      <alignment horizontal="right" vertical="center"/>
    </xf>
    <xf numFmtId="0" fontId="29"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horizontal="center" vertical="center" wrapText="1"/>
    </xf>
    <xf numFmtId="10" fontId="29" fillId="0" borderId="0" xfId="0" applyNumberFormat="1" applyFont="1" applyAlignment="1">
      <alignment horizontal="center" vertical="center"/>
    </xf>
    <xf numFmtId="178" fontId="29" fillId="0" borderId="0" xfId="0" applyNumberFormat="1" applyFont="1" applyAlignment="1">
      <alignment horizontal="center" vertical="center"/>
    </xf>
    <xf numFmtId="178" fontId="29" fillId="0" borderId="0" xfId="0" applyNumberFormat="1" applyFont="1" applyAlignment="1">
      <alignment horizontal="right" vertical="center"/>
    </xf>
    <xf numFmtId="177" fontId="29" fillId="0" borderId="0" xfId="0" applyNumberFormat="1"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horizontal="left" vertical="center" wrapText="1"/>
    </xf>
    <xf numFmtId="10" fontId="31" fillId="0" borderId="0" xfId="0" applyNumberFormat="1" applyFont="1" applyAlignment="1">
      <alignment horizontal="center" vertical="center"/>
    </xf>
    <xf numFmtId="0" fontId="31" fillId="0" borderId="0" xfId="0" applyFont="1" applyAlignment="1">
      <alignment horizontal="center" vertical="center"/>
    </xf>
    <xf numFmtId="0" fontId="31" fillId="0" borderId="0" xfId="0" applyFont="1" applyAlignment="1">
      <alignment vertical="center" wrapText="1"/>
    </xf>
    <xf numFmtId="0" fontId="31" fillId="4" borderId="4" xfId="0" applyFont="1" applyFill="1" applyBorder="1" applyAlignment="1">
      <alignment horizontal="center" vertical="center" wrapText="1"/>
    </xf>
    <xf numFmtId="10" fontId="31" fillId="4" borderId="4" xfId="0" applyNumberFormat="1" applyFont="1" applyFill="1" applyBorder="1" applyAlignment="1">
      <alignment horizontal="center" vertical="center" wrapText="1"/>
    </xf>
    <xf numFmtId="0" fontId="31" fillId="0" borderId="4" xfId="0" applyFont="1" applyBorder="1" applyAlignment="1">
      <alignment horizontal="center"/>
    </xf>
    <xf numFmtId="0" fontId="31" fillId="0" borderId="4" xfId="0" applyFont="1" applyBorder="1"/>
    <xf numFmtId="10" fontId="29" fillId="0" borderId="4" xfId="0" applyNumberFormat="1" applyFont="1" applyBorder="1"/>
    <xf numFmtId="0" fontId="31" fillId="0" borderId="27" xfId="0" applyFont="1" applyBorder="1"/>
    <xf numFmtId="10" fontId="29" fillId="0" borderId="27" xfId="0" applyNumberFormat="1" applyFont="1" applyBorder="1"/>
    <xf numFmtId="0" fontId="31" fillId="0" borderId="43" xfId="0" applyFont="1" applyBorder="1"/>
    <xf numFmtId="10" fontId="31" fillId="0" borderId="44" xfId="0" applyNumberFormat="1" applyFont="1" applyBorder="1"/>
    <xf numFmtId="0" fontId="31" fillId="0" borderId="45" xfId="0" applyFont="1" applyBorder="1"/>
    <xf numFmtId="10" fontId="31" fillId="0" borderId="46" xfId="0" applyNumberFormat="1" applyFont="1" applyBorder="1"/>
    <xf numFmtId="0" fontId="29" fillId="0" borderId="47" xfId="0" applyFont="1" applyBorder="1" applyAlignment="1">
      <alignment horizontal="right"/>
    </xf>
    <xf numFmtId="10" fontId="29" fillId="0" borderId="48" xfId="0" applyNumberFormat="1" applyFont="1" applyBorder="1"/>
    <xf numFmtId="0" fontId="31" fillId="0" borderId="30" xfId="0" applyFont="1" applyBorder="1"/>
    <xf numFmtId="10" fontId="34" fillId="3" borderId="49" xfId="0" applyNumberFormat="1" applyFont="1" applyFill="1" applyBorder="1"/>
    <xf numFmtId="10" fontId="34" fillId="0" borderId="4" xfId="0" applyNumberFormat="1" applyFont="1" applyBorder="1"/>
    <xf numFmtId="0" fontId="31" fillId="0" borderId="0" xfId="0" applyFont="1"/>
    <xf numFmtId="10" fontId="35" fillId="10" borderId="4" xfId="0" applyNumberFormat="1" applyFont="1" applyFill="1" applyBorder="1" applyAlignment="1"/>
    <xf numFmtId="0" fontId="36" fillId="0" borderId="0" xfId="0" applyFont="1"/>
    <xf numFmtId="10" fontId="29" fillId="3" borderId="4" xfId="0" applyNumberFormat="1" applyFont="1" applyFill="1" applyBorder="1"/>
    <xf numFmtId="10" fontId="29" fillId="3" borderId="49" xfId="0" applyNumberFormat="1" applyFont="1" applyFill="1" applyBorder="1"/>
    <xf numFmtId="10" fontId="33" fillId="10" borderId="4" xfId="0" applyNumberFormat="1" applyFont="1" applyFill="1" applyBorder="1"/>
    <xf numFmtId="10" fontId="31" fillId="0" borderId="0" xfId="0" applyNumberFormat="1" applyFont="1"/>
    <xf numFmtId="2" fontId="30" fillId="0" borderId="0" xfId="0" applyNumberFormat="1" applyFont="1" applyAlignment="1">
      <alignment horizontal="center" vertical="center"/>
    </xf>
    <xf numFmtId="2" fontId="29" fillId="0" borderId="0" xfId="0" applyNumberFormat="1" applyFont="1" applyAlignment="1">
      <alignment horizontal="center" vertical="center"/>
    </xf>
    <xf numFmtId="2" fontId="31" fillId="0" borderId="0" xfId="0" applyNumberFormat="1" applyFont="1" applyAlignment="1">
      <alignment horizontal="center" vertical="center"/>
    </xf>
    <xf numFmtId="0" fontId="29" fillId="0" borderId="50" xfId="0" applyFont="1" applyBorder="1" applyAlignment="1">
      <alignment horizontal="center" vertical="center"/>
    </xf>
    <xf numFmtId="0" fontId="29" fillId="0" borderId="51" xfId="0" applyFont="1" applyBorder="1" applyAlignment="1">
      <alignment horizontal="center" vertical="center"/>
    </xf>
    <xf numFmtId="10" fontId="29" fillId="0" borderId="51" xfId="0" applyNumberFormat="1" applyFont="1" applyBorder="1" applyAlignment="1">
      <alignment horizontal="center" vertical="center"/>
    </xf>
    <xf numFmtId="10" fontId="29" fillId="0" borderId="52" xfId="0" applyNumberFormat="1" applyFont="1" applyBorder="1" applyAlignment="1">
      <alignment horizontal="center" vertical="center"/>
    </xf>
    <xf numFmtId="0" fontId="31" fillId="0" borderId="0" xfId="0" applyFont="1" applyAlignment="1">
      <alignment horizontal="left" vertical="center"/>
    </xf>
    <xf numFmtId="10" fontId="31" fillId="0" borderId="0" xfId="0" applyNumberFormat="1" applyFont="1" applyAlignment="1">
      <alignment vertical="center"/>
    </xf>
    <xf numFmtId="10" fontId="31" fillId="0" borderId="0" xfId="0" applyNumberFormat="1" applyFont="1" applyAlignment="1">
      <alignment horizontal="right" vertical="center"/>
    </xf>
    <xf numFmtId="0" fontId="33" fillId="10" borderId="4" xfId="0" applyFont="1" applyFill="1" applyBorder="1" applyAlignment="1">
      <alignment horizontal="left" vertical="center"/>
    </xf>
    <xf numFmtId="0" fontId="31" fillId="0" borderId="4" xfId="0" applyFont="1" applyBorder="1" applyAlignment="1">
      <alignment horizontal="left" vertical="center"/>
    </xf>
    <xf numFmtId="10" fontId="31" fillId="0" borderId="4" xfId="0" applyNumberFormat="1" applyFont="1" applyBorder="1" applyAlignment="1">
      <alignment vertical="center"/>
    </xf>
    <xf numFmtId="10" fontId="31" fillId="0" borderId="4" xfId="0" applyNumberFormat="1" applyFont="1" applyBorder="1" applyAlignment="1">
      <alignment horizontal="right" vertical="center"/>
    </xf>
    <xf numFmtId="10" fontId="29" fillId="2" borderId="4" xfId="0" applyNumberFormat="1" applyFont="1" applyFill="1" applyBorder="1" applyAlignment="1">
      <alignment vertical="center"/>
    </xf>
    <xf numFmtId="0" fontId="29" fillId="0" borderId="0" xfId="0" applyFont="1" applyAlignment="1">
      <alignment horizontal="left" vertical="center"/>
    </xf>
    <xf numFmtId="10" fontId="29" fillId="0" borderId="0" xfId="0" applyNumberFormat="1" applyFont="1" applyAlignment="1">
      <alignment vertical="center"/>
    </xf>
    <xf numFmtId="10" fontId="29" fillId="0" borderId="0" xfId="0" applyNumberFormat="1" applyFont="1" applyAlignment="1">
      <alignment horizontal="right" vertical="center"/>
    </xf>
    <xf numFmtId="0" fontId="33" fillId="10" borderId="49" xfId="0" applyFont="1" applyFill="1" applyBorder="1" applyAlignment="1">
      <alignment horizontal="left" vertical="center"/>
    </xf>
    <xf numFmtId="10" fontId="36" fillId="0" borderId="4" xfId="0" applyNumberFormat="1" applyFont="1" applyBorder="1" applyAlignment="1">
      <alignment vertical="center"/>
    </xf>
    <xf numFmtId="10" fontId="12" fillId="2" borderId="4" xfId="0" applyNumberFormat="1" applyFont="1" applyFill="1" applyBorder="1" applyAlignment="1">
      <alignment vertical="center"/>
    </xf>
    <xf numFmtId="0" fontId="31" fillId="0" borderId="4" xfId="0" applyFont="1" applyBorder="1" applyAlignment="1">
      <alignment horizontal="left" vertical="center" wrapText="1"/>
    </xf>
    <xf numFmtId="0" fontId="33" fillId="10" borderId="49" xfId="0" applyFont="1" applyFill="1" applyBorder="1" applyAlignment="1">
      <alignment horizontal="right" vertical="center"/>
    </xf>
    <xf numFmtId="10" fontId="33" fillId="10" borderId="49" xfId="0" applyNumberFormat="1" applyFont="1" applyFill="1" applyBorder="1" applyAlignment="1">
      <alignment horizontal="right" vertical="center"/>
    </xf>
    <xf numFmtId="0" fontId="6" fillId="0" borderId="0" xfId="0" applyFont="1" applyAlignment="1">
      <alignment horizontal="left" vertical="center"/>
    </xf>
    <xf numFmtId="0" fontId="3" fillId="0" borderId="0" xfId="0" applyFont="1" applyAlignment="1">
      <alignment vertical="center"/>
    </xf>
    <xf numFmtId="4" fontId="15" fillId="0" borderId="0" xfId="0" applyNumberFormat="1" applyFont="1" applyAlignment="1">
      <alignment horizontal="center" wrapText="1"/>
    </xf>
    <xf numFmtId="4" fontId="15" fillId="0" borderId="0" xfId="0" applyNumberFormat="1" applyFont="1" applyAlignment="1">
      <alignment horizontal="left" wrapText="1"/>
    </xf>
    <xf numFmtId="4" fontId="15" fillId="0" borderId="1" xfId="0" applyNumberFormat="1" applyFont="1" applyBorder="1" applyAlignment="1">
      <alignment horizontal="center" wrapText="1"/>
    </xf>
    <xf numFmtId="4" fontId="15" fillId="0" borderId="3" xfId="0" applyNumberFormat="1" applyFont="1" applyBorder="1" applyAlignment="1">
      <alignment horizontal="center" wrapText="1"/>
    </xf>
    <xf numFmtId="4" fontId="15" fillId="0" borderId="0" xfId="0" applyNumberFormat="1" applyFont="1" applyAlignment="1">
      <alignment horizontal="left" vertical="center" wrapText="1"/>
    </xf>
    <xf numFmtId="4" fontId="15" fillId="0" borderId="0" xfId="0" applyNumberFormat="1" applyFont="1" applyAlignment="1">
      <alignment vertical="center" wrapText="1"/>
    </xf>
    <xf numFmtId="166" fontId="15" fillId="0" borderId="0" xfId="0" applyNumberFormat="1" applyFont="1" applyAlignment="1">
      <alignment horizontal="left" vertical="center" wrapText="1"/>
    </xf>
    <xf numFmtId="179" fontId="15" fillId="0" borderId="0" xfId="0" applyNumberFormat="1" applyFont="1" applyAlignment="1">
      <alignment horizontal="left" vertical="center" wrapText="1"/>
    </xf>
    <xf numFmtId="166" fontId="15" fillId="0" borderId="0" xfId="0" applyNumberFormat="1" applyFont="1" applyAlignment="1">
      <alignment horizontal="center" vertical="center" wrapText="1"/>
    </xf>
    <xf numFmtId="166" fontId="15" fillId="0" borderId="0" xfId="0" applyNumberFormat="1" applyFont="1" applyAlignment="1">
      <alignment horizontal="left" wrapText="1"/>
    </xf>
    <xf numFmtId="4" fontId="15" fillId="0" borderId="1" xfId="0" applyNumberFormat="1" applyFont="1" applyBorder="1" applyAlignment="1">
      <alignment horizontal="center" vertical="center" wrapText="1"/>
    </xf>
    <xf numFmtId="4" fontId="15" fillId="0" borderId="3" xfId="0" applyNumberFormat="1" applyFont="1" applyBorder="1" applyAlignment="1">
      <alignment horizontal="center" vertical="center" wrapText="1"/>
    </xf>
    <xf numFmtId="166" fontId="1" fillId="0" borderId="0" xfId="0" applyNumberFormat="1" applyFont="1"/>
    <xf numFmtId="4" fontId="15" fillId="0" borderId="3" xfId="0" applyNumberFormat="1" applyFont="1" applyBorder="1" applyAlignment="1">
      <alignment horizontal="left" vertical="center" wrapText="1"/>
    </xf>
    <xf numFmtId="166" fontId="20" fillId="3" borderId="21" xfId="0" applyNumberFormat="1" applyFont="1" applyFill="1" applyBorder="1" applyAlignment="1">
      <alignment horizontal="left" vertical="center" wrapText="1"/>
    </xf>
    <xf numFmtId="9" fontId="13" fillId="0" borderId="0" xfId="0" applyNumberFormat="1" applyFont="1" applyAlignment="1">
      <alignment horizontal="left" vertical="center"/>
    </xf>
    <xf numFmtId="4" fontId="1" fillId="0" borderId="0" xfId="0" applyNumberFormat="1" applyFont="1" applyAlignment="1">
      <alignment horizontal="right" vertical="center"/>
    </xf>
    <xf numFmtId="0" fontId="13" fillId="0" borderId="0" xfId="0" applyFont="1" applyAlignment="1">
      <alignment vertical="center"/>
    </xf>
    <xf numFmtId="0" fontId="2" fillId="0" borderId="0" xfId="0" applyFont="1" applyAlignment="1">
      <alignment horizontal="left" vertical="center"/>
    </xf>
    <xf numFmtId="165" fontId="1" fillId="3" borderId="21" xfId="0" applyNumberFormat="1" applyFont="1" applyFill="1" applyBorder="1" applyAlignment="1">
      <alignment horizontal="right"/>
    </xf>
    <xf numFmtId="0" fontId="37" fillId="0" borderId="0" xfId="0" applyFont="1"/>
    <xf numFmtId="0" fontId="38" fillId="0" borderId="0" xfId="0" applyFont="1" applyAlignment="1">
      <alignment horizontal="left"/>
    </xf>
    <xf numFmtId="0" fontId="38" fillId="0" borderId="0" xfId="0" applyFont="1" applyAlignment="1">
      <alignment horizontal="right"/>
    </xf>
    <xf numFmtId="2" fontId="38" fillId="0" borderId="0" xfId="0" applyNumberFormat="1" applyFont="1" applyAlignment="1">
      <alignment horizontal="left"/>
    </xf>
    <xf numFmtId="2" fontId="38" fillId="0" borderId="0" xfId="0" applyNumberFormat="1" applyFont="1" applyAlignment="1">
      <alignment horizontal="right"/>
    </xf>
    <xf numFmtId="164" fontId="1" fillId="11" borderId="4" xfId="0" applyNumberFormat="1" applyFont="1" applyFill="1" applyBorder="1" applyAlignment="1">
      <alignment horizontal="right" vertical="center" wrapText="1"/>
    </xf>
    <xf numFmtId="0" fontId="40" fillId="0" borderId="0" xfId="0" applyFont="1" applyAlignment="1"/>
    <xf numFmtId="164" fontId="3" fillId="12" borderId="4" xfId="0" applyNumberFormat="1" applyFont="1" applyFill="1" applyBorder="1" applyAlignment="1">
      <alignment horizontal="right" vertical="center" wrapText="1"/>
    </xf>
    <xf numFmtId="164" fontId="1" fillId="12" borderId="4" xfId="0" applyNumberFormat="1" applyFont="1" applyFill="1" applyBorder="1" applyAlignment="1">
      <alignment horizontal="right" vertical="center" wrapText="1"/>
    </xf>
    <xf numFmtId="165" fontId="4" fillId="12" borderId="0" xfId="0" applyNumberFormat="1" applyFont="1" applyFill="1" applyAlignment="1">
      <alignment vertical="center" wrapText="1"/>
    </xf>
    <xf numFmtId="165" fontId="9" fillId="12" borderId="0" xfId="0" applyNumberFormat="1" applyFont="1" applyFill="1" applyAlignment="1">
      <alignment vertical="center" wrapText="1"/>
    </xf>
    <xf numFmtId="0" fontId="0" fillId="0" borderId="0" xfId="0" applyFont="1" applyAlignment="1"/>
    <xf numFmtId="9" fontId="8" fillId="0" borderId="0" xfId="1" applyFont="1" applyAlignment="1">
      <alignment vertical="center" wrapText="1"/>
    </xf>
    <xf numFmtId="180" fontId="1" fillId="0" borderId="0" xfId="1" applyNumberFormat="1" applyFont="1"/>
    <xf numFmtId="0" fontId="0" fillId="13" borderId="0" xfId="0" applyFont="1" applyFill="1" applyAlignment="1"/>
    <xf numFmtId="4" fontId="3" fillId="6" borderId="21" xfId="0" applyNumberFormat="1" applyFont="1" applyFill="1" applyBorder="1"/>
    <xf numFmtId="0" fontId="3" fillId="2" borderId="1" xfId="0" applyFont="1" applyFill="1" applyBorder="1" applyAlignment="1">
      <alignment horizontal="center" vertical="center" wrapText="1"/>
    </xf>
    <xf numFmtId="0" fontId="7" fillId="0" borderId="2" xfId="0" applyFont="1" applyBorder="1"/>
    <xf numFmtId="0" fontId="7" fillId="0" borderId="3" xfId="0" applyFont="1" applyBorder="1"/>
    <xf numFmtId="0" fontId="3" fillId="5" borderId="8" xfId="0" applyFont="1" applyFill="1" applyBorder="1" applyAlignment="1">
      <alignment horizontal="left" vertical="center" wrapText="1"/>
    </xf>
    <xf numFmtId="0" fontId="7" fillId="0" borderId="9" xfId="0" applyFont="1" applyBorder="1"/>
    <xf numFmtId="0" fontId="7" fillId="0" borderId="10" xfId="0" applyFont="1" applyBorder="1"/>
    <xf numFmtId="0" fontId="12" fillId="2" borderId="1" xfId="0" applyFont="1" applyFill="1" applyBorder="1" applyAlignment="1">
      <alignment horizontal="center"/>
    </xf>
    <xf numFmtId="4" fontId="3" fillId="6" borderId="21" xfId="0" applyNumberFormat="1" applyFont="1" applyFill="1" applyBorder="1" applyAlignment="1">
      <alignment horizontal="center"/>
    </xf>
    <xf numFmtId="0" fontId="3" fillId="6" borderId="21" xfId="0" applyFont="1" applyFill="1" applyBorder="1" applyAlignment="1">
      <alignment horizontal="center"/>
    </xf>
    <xf numFmtId="4" fontId="1" fillId="7" borderId="33" xfId="0" applyNumberFormat="1" applyFont="1" applyFill="1" applyBorder="1" applyAlignment="1">
      <alignment horizontal="center" vertical="center"/>
    </xf>
    <xf numFmtId="0" fontId="7" fillId="0" borderId="34" xfId="0" applyFont="1" applyBorder="1"/>
    <xf numFmtId="0" fontId="7" fillId="0" borderId="38" xfId="0" applyFont="1" applyBorder="1"/>
    <xf numFmtId="0" fontId="1" fillId="7" borderId="8" xfId="0" applyFont="1" applyFill="1" applyBorder="1" applyAlignment="1">
      <alignment horizontal="center" vertical="center"/>
    </xf>
    <xf numFmtId="0" fontId="1" fillId="0" borderId="27" xfId="0" applyFont="1" applyBorder="1" applyAlignment="1">
      <alignment horizontal="center" vertical="center"/>
    </xf>
    <xf numFmtId="0" fontId="7" fillId="0" borderId="37" xfId="0" applyFont="1" applyBorder="1"/>
    <xf numFmtId="0" fontId="7" fillId="0" borderId="30" xfId="0" applyFont="1" applyBorder="1"/>
    <xf numFmtId="0" fontId="1" fillId="0" borderId="19" xfId="0" applyFont="1" applyBorder="1" applyAlignment="1">
      <alignment vertical="center" wrapText="1"/>
    </xf>
    <xf numFmtId="0" fontId="7" fillId="0" borderId="20" xfId="0" applyFont="1" applyBorder="1"/>
    <xf numFmtId="0" fontId="7" fillId="0" borderId="28" xfId="0" applyFont="1" applyBorder="1"/>
    <xf numFmtId="0" fontId="7" fillId="0" borderId="16" xfId="0" applyFont="1" applyBorder="1"/>
    <xf numFmtId="0" fontId="0" fillId="0" borderId="0" xfId="0" applyFont="1" applyAlignment="1"/>
    <xf numFmtId="0" fontId="7" fillId="0" borderId="17" xfId="0" applyFont="1" applyBorder="1"/>
    <xf numFmtId="0" fontId="7" fillId="0" borderId="22" xfId="0" applyFont="1" applyBorder="1"/>
    <xf numFmtId="0" fontId="7" fillId="0" borderId="23" xfId="0" applyFont="1" applyBorder="1"/>
    <xf numFmtId="0" fontId="7" fillId="0" borderId="31" xfId="0" applyFont="1" applyBorder="1"/>
    <xf numFmtId="9" fontId="1" fillId="7" borderId="36" xfId="0" applyNumberFormat="1" applyFont="1" applyFill="1" applyBorder="1" applyAlignment="1">
      <alignment horizontal="center" vertical="center"/>
    </xf>
    <xf numFmtId="0" fontId="7" fillId="0" borderId="25" xfId="0" applyFont="1" applyBorder="1"/>
    <xf numFmtId="0" fontId="7" fillId="0" borderId="26" xfId="0" applyFont="1" applyBorder="1"/>
    <xf numFmtId="0" fontId="7" fillId="0" borderId="39" xfId="0" applyFont="1" applyBorder="1"/>
    <xf numFmtId="4" fontId="1" fillId="7" borderId="8" xfId="0" applyNumberFormat="1" applyFont="1" applyFill="1" applyBorder="1" applyAlignment="1">
      <alignment horizontal="center" vertical="center"/>
    </xf>
    <xf numFmtId="0" fontId="7" fillId="0" borderId="32" xfId="0" applyFont="1" applyBorder="1"/>
    <xf numFmtId="0" fontId="1" fillId="9" borderId="1" xfId="0" applyFont="1" applyFill="1" applyBorder="1" applyAlignment="1">
      <alignment horizontal="center" vertical="center"/>
    </xf>
    <xf numFmtId="0" fontId="7" fillId="0" borderId="29" xfId="0" applyFont="1" applyBorder="1"/>
    <xf numFmtId="10" fontId="1" fillId="0" borderId="19" xfId="0" applyNumberFormat="1" applyFont="1" applyBorder="1" applyAlignment="1">
      <alignment horizontal="center" vertical="center"/>
    </xf>
    <xf numFmtId="0" fontId="3" fillId="6" borderId="42" xfId="0" applyFont="1" applyFill="1" applyBorder="1" applyAlignment="1">
      <alignment horizontal="left"/>
    </xf>
    <xf numFmtId="49" fontId="1" fillId="0" borderId="20" xfId="0" applyNumberFormat="1" applyFont="1" applyBorder="1" applyAlignment="1">
      <alignment horizontal="center" vertical="center"/>
    </xf>
    <xf numFmtId="175" fontId="1" fillId="2" borderId="1" xfId="0" applyNumberFormat="1" applyFont="1" applyFill="1" applyBorder="1" applyAlignment="1">
      <alignment vertical="center"/>
    </xf>
    <xf numFmtId="10" fontId="1" fillId="2" borderId="1" xfId="0" applyNumberFormat="1" applyFont="1" applyFill="1" applyBorder="1" applyAlignment="1">
      <alignment vertical="center"/>
    </xf>
    <xf numFmtId="168" fontId="1" fillId="2" borderId="36" xfId="0" applyNumberFormat="1" applyFont="1" applyFill="1" applyBorder="1" applyAlignment="1">
      <alignment vertical="center"/>
    </xf>
    <xf numFmtId="10" fontId="1" fillId="2" borderId="1" xfId="0" applyNumberFormat="1" applyFont="1" applyFill="1" applyBorder="1" applyAlignment="1">
      <alignment horizontal="center" vertical="center"/>
    </xf>
    <xf numFmtId="10" fontId="1" fillId="2" borderId="36" xfId="0" applyNumberFormat="1" applyFont="1" applyFill="1" applyBorder="1" applyAlignment="1">
      <alignment horizontal="center" vertical="center"/>
    </xf>
    <xf numFmtId="0" fontId="1" fillId="2" borderId="19" xfId="0" applyFont="1" applyFill="1" applyBorder="1" applyAlignment="1">
      <alignment horizontal="center" vertical="center"/>
    </xf>
    <xf numFmtId="0" fontId="1" fillId="7" borderId="33" xfId="0" applyFont="1" applyFill="1" applyBorder="1" applyAlignment="1">
      <alignment horizontal="center" vertical="center"/>
    </xf>
    <xf numFmtId="164" fontId="1" fillId="0" borderId="37" xfId="0" applyNumberFormat="1" applyFont="1" applyBorder="1" applyAlignment="1">
      <alignment horizontal="right" vertical="center"/>
    </xf>
    <xf numFmtId="10" fontId="1" fillId="0" borderId="28" xfId="0" applyNumberFormat="1" applyFont="1" applyBorder="1" applyAlignment="1">
      <alignment horizontal="right" vertical="center"/>
    </xf>
    <xf numFmtId="164" fontId="3" fillId="2" borderId="27" xfId="0" applyNumberFormat="1" applyFont="1" applyFill="1" applyBorder="1" applyAlignment="1">
      <alignment horizontal="center" vertical="center"/>
    </xf>
    <xf numFmtId="9" fontId="3" fillId="2" borderId="27" xfId="0" applyNumberFormat="1" applyFont="1" applyFill="1" applyBorder="1" applyAlignment="1">
      <alignment horizontal="center" vertical="center"/>
    </xf>
    <xf numFmtId="0" fontId="7" fillId="0" borderId="35" xfId="0" applyFont="1" applyBorder="1"/>
    <xf numFmtId="10" fontId="1" fillId="0" borderId="17" xfId="0" applyNumberFormat="1" applyFont="1" applyBorder="1" applyAlignment="1">
      <alignment horizontal="right" vertical="center"/>
    </xf>
    <xf numFmtId="9" fontId="1" fillId="7" borderId="33" xfId="0" applyNumberFormat="1" applyFont="1" applyFill="1" applyBorder="1" applyAlignment="1">
      <alignment horizontal="center" vertical="center"/>
    </xf>
    <xf numFmtId="164" fontId="1" fillId="0" borderId="27" xfId="0" applyNumberFormat="1" applyFont="1" applyBorder="1" applyAlignment="1">
      <alignment horizontal="right" vertical="center"/>
    </xf>
    <xf numFmtId="0" fontId="1" fillId="2" borderId="8" xfId="0" applyFont="1" applyFill="1" applyBorder="1" applyAlignment="1">
      <alignment horizontal="center" vertical="center"/>
    </xf>
    <xf numFmtId="0" fontId="1" fillId="2" borderId="1" xfId="0" applyFont="1" applyFill="1" applyBorder="1" applyAlignment="1">
      <alignment horizontal="center" vertical="center"/>
    </xf>
    <xf numFmtId="0" fontId="1" fillId="9" borderId="36" xfId="0" applyFont="1" applyFill="1" applyBorder="1" applyAlignment="1">
      <alignment horizontal="center" vertical="center"/>
    </xf>
    <xf numFmtId="0" fontId="15" fillId="6" borderId="24" xfId="0" applyFont="1" applyFill="1" applyBorder="1" applyAlignment="1">
      <alignment horizontal="left"/>
    </xf>
    <xf numFmtId="9" fontId="1" fillId="0" borderId="19" xfId="0" applyNumberFormat="1" applyFont="1" applyBorder="1" applyAlignment="1">
      <alignment horizontal="center" vertical="center"/>
    </xf>
    <xf numFmtId="0" fontId="1" fillId="2" borderId="27" xfId="0" applyFont="1" applyFill="1" applyBorder="1" applyAlignment="1">
      <alignment horizontal="center" vertical="center"/>
    </xf>
    <xf numFmtId="0" fontId="1" fillId="2" borderId="33" xfId="0" applyFont="1" applyFill="1" applyBorder="1" applyAlignment="1">
      <alignment horizontal="center" vertical="center"/>
    </xf>
    <xf numFmtId="0" fontId="18" fillId="2" borderId="1" xfId="0" applyFont="1" applyFill="1" applyBorder="1" applyAlignment="1">
      <alignment horizontal="center" vertical="center" wrapText="1"/>
    </xf>
    <xf numFmtId="0" fontId="5" fillId="0" borderId="23" xfId="0" applyFont="1" applyBorder="1" applyAlignment="1">
      <alignment horizontal="left"/>
    </xf>
    <xf numFmtId="0" fontId="29" fillId="0" borderId="0" xfId="0" applyFont="1" applyAlignment="1">
      <alignment horizontal="center" vertical="center"/>
    </xf>
    <xf numFmtId="0" fontId="32" fillId="0" borderId="0" xfId="0" applyFont="1" applyAlignment="1">
      <alignment horizontal="center" vertical="center"/>
    </xf>
    <xf numFmtId="0" fontId="31" fillId="0" borderId="19" xfId="0" applyFont="1" applyBorder="1" applyAlignment="1">
      <alignment horizontal="center" vertical="center"/>
    </xf>
    <xf numFmtId="0" fontId="33" fillId="10" borderId="1" xfId="0" applyFont="1" applyFill="1" applyBorder="1" applyAlignment="1">
      <alignment horizontal="right"/>
    </xf>
    <xf numFmtId="0" fontId="31" fillId="0" borderId="0" xfId="0" applyFont="1" applyAlignment="1">
      <alignment horizontal="left" vertical="center" wrapText="1"/>
    </xf>
    <xf numFmtId="0" fontId="33" fillId="10" borderId="1" xfId="0" applyFont="1" applyFill="1" applyBorder="1" applyAlignment="1">
      <alignment horizontal="center" vertical="center" wrapText="1"/>
    </xf>
    <xf numFmtId="0" fontId="29" fillId="2" borderId="1" xfId="0" applyFont="1" applyFill="1" applyBorder="1" applyAlignment="1">
      <alignment horizontal="right" vertical="center"/>
    </xf>
    <xf numFmtId="0" fontId="31" fillId="0" borderId="0" xfId="0" applyFont="1" applyAlignment="1">
      <alignment horizontal="center" vertical="center" wrapText="1"/>
    </xf>
    <xf numFmtId="4" fontId="15" fillId="0" borderId="0" xfId="0" applyNumberFormat="1" applyFont="1" applyAlignment="1">
      <alignment horizontal="center" vertical="center" wrapText="1"/>
    </xf>
    <xf numFmtId="4" fontId="15" fillId="0" borderId="0" xfId="0" applyNumberFormat="1" applyFont="1" applyAlignment="1">
      <alignment horizontal="right" vertical="center" wrapText="1"/>
    </xf>
    <xf numFmtId="4" fontId="15" fillId="0" borderId="0" xfId="0" applyNumberFormat="1" applyFont="1" applyAlignment="1">
      <alignment horizontal="center" wrapText="1"/>
    </xf>
    <xf numFmtId="4" fontId="15" fillId="0" borderId="0" xfId="0" applyNumberFormat="1" applyFont="1" applyAlignment="1">
      <alignment horizontal="left" wrapText="1"/>
    </xf>
    <xf numFmtId="4" fontId="15" fillId="0" borderId="2" xfId="0" applyNumberFormat="1" applyFont="1" applyBorder="1" applyAlignment="1">
      <alignment horizontal="left" wrapText="1"/>
    </xf>
    <xf numFmtId="4" fontId="15" fillId="0" borderId="2" xfId="0" applyNumberFormat="1" applyFont="1" applyBorder="1" applyAlignment="1">
      <alignment horizontal="left" vertical="center" wrapText="1"/>
    </xf>
    <xf numFmtId="0" fontId="2" fillId="2" borderId="1" xfId="0" applyFont="1" applyFill="1" applyBorder="1" applyAlignment="1">
      <alignment horizontal="center"/>
    </xf>
    <xf numFmtId="4" fontId="15" fillId="0" borderId="23" xfId="0" applyNumberFormat="1" applyFont="1" applyBorder="1" applyAlignment="1">
      <alignment horizontal="left" wrapText="1"/>
    </xf>
    <xf numFmtId="4" fontId="15" fillId="0" borderId="20" xfId="0" applyNumberFormat="1" applyFont="1" applyBorder="1" applyAlignment="1">
      <alignment horizontal="center" vertical="center" wrapText="1"/>
    </xf>
    <xf numFmtId="4" fontId="15" fillId="0" borderId="20" xfId="0" applyNumberFormat="1" applyFont="1" applyBorder="1" applyAlignment="1">
      <alignment horizontal="center" wrapText="1"/>
    </xf>
    <xf numFmtId="0" fontId="38" fillId="0" borderId="0" xfId="0" applyFont="1" applyAlignment="1">
      <alignment horizontal="left" wrapText="1"/>
    </xf>
    <xf numFmtId="0" fontId="3" fillId="0" borderId="4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3" fillId="0" borderId="42" xfId="0" applyFont="1" applyBorder="1" applyAlignment="1">
      <alignment vertical="center" wrapText="1"/>
    </xf>
    <xf numFmtId="0" fontId="4" fillId="0" borderId="42" xfId="0" applyFont="1" applyBorder="1" applyAlignment="1">
      <alignment vertical="center"/>
    </xf>
    <xf numFmtId="0" fontId="3" fillId="0" borderId="42" xfId="0" applyFont="1" applyBorder="1" applyAlignment="1">
      <alignment horizontal="left" vertical="center" wrapText="1"/>
    </xf>
    <xf numFmtId="0" fontId="4" fillId="0" borderId="42" xfId="0" applyFont="1" applyBorder="1" applyAlignment="1">
      <alignment horizontal="left" vertical="center" wrapText="1"/>
    </xf>
  </cellXfs>
  <cellStyles count="3">
    <cellStyle name="Hiperlink Visitado" xfId="2" builtinId="9" hidden="1"/>
    <cellStyle name="Normal" xfId="0" builtinId="0"/>
    <cellStyle name="Porcentagem"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10</xdr:row>
      <xdr:rowOff>95250</xdr:rowOff>
    </xdr:from>
    <xdr:ext cx="3086100" cy="7048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1905000" y="1714500"/>
          <a:ext cx="3086100" cy="704850"/>
        </a:xfrm>
        <a:prstGeom prst="rect">
          <a:avLst/>
        </a:prstGeom>
        <a:noFill/>
        <a:ln w="9525" cap="flat" cmpd="sng">
          <a:solidFill>
            <a:srgbClr val="7F7F7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pt-BR" sz="1100">
              <a:effectLst/>
              <a:latin typeface="+mn-lt"/>
              <a:ea typeface="+mn-ea"/>
              <a:cs typeface="+mn-cs"/>
            </a:rPr>
            <a:t>MUSSA CONSTRUTORA EIRELI, </a:t>
          </a:r>
        </a:p>
        <a:p>
          <a:pPr marL="0" lvl="0" indent="0" algn="l" rtl="0">
            <a:spcBef>
              <a:spcPts val="0"/>
            </a:spcBef>
            <a:spcAft>
              <a:spcPts val="0"/>
            </a:spcAft>
            <a:buNone/>
          </a:pPr>
          <a:r>
            <a:rPr lang="pt-BR" sz="1100">
              <a:effectLst/>
              <a:latin typeface="+mn-lt"/>
              <a:ea typeface="+mn-ea"/>
              <a:cs typeface="+mn-cs"/>
            </a:rPr>
            <a:t>CNPJ nº 28.753.538/0001-96, sediada na </a:t>
          </a:r>
        </a:p>
        <a:p>
          <a:pPr marL="0" lvl="0" indent="0" algn="l" rtl="0">
            <a:spcBef>
              <a:spcPts val="0"/>
            </a:spcBef>
            <a:spcAft>
              <a:spcPts val="0"/>
            </a:spcAft>
            <a:buNone/>
          </a:pPr>
          <a:r>
            <a:rPr lang="pt-BR" sz="1100">
              <a:effectLst/>
              <a:latin typeface="+mn-lt"/>
              <a:ea typeface="+mn-ea"/>
              <a:cs typeface="+mn-cs"/>
            </a:rPr>
            <a:t>QUADRA 9 COMERCIO LOCAL 2 APT. 204 Nº SN – SOBRADINHO </a:t>
          </a:r>
          <a:endParaRPr sz="1100"/>
        </a:p>
      </xdr:txBody>
    </xdr:sp>
    <xdr:clientData fLocksWithSheet="0"/>
  </xdr:oneCellAnchor>
  <xdr:oneCellAnchor>
    <xdr:from>
      <xdr:col>0</xdr:col>
      <xdr:colOff>142875</xdr:colOff>
      <xdr:row>0</xdr:row>
      <xdr:rowOff>171450</xdr:rowOff>
    </xdr:from>
    <xdr:ext cx="1085850" cy="428625"/>
    <xdr:pic>
      <xdr:nvPicPr>
        <xdr:cNvPr id="2" name="image1.png" descr="Resultado de imagem para LOGO UNB">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866775</xdr:colOff>
      <xdr:row>1</xdr:row>
      <xdr:rowOff>9525</xdr:rowOff>
    </xdr:from>
    <xdr:ext cx="962025" cy="447675"/>
    <xdr:pic>
      <xdr:nvPicPr>
        <xdr:cNvPr id="4" name="image2.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6.xml.rels><?xml version="1.0" encoding="UTF-8" standalone="yes"?>
<Relationships xmlns="http://schemas.openxmlformats.org/package/2006/relationships"><Relationship Id="rId8" Type="http://schemas.openxmlformats.org/officeDocument/2006/relationships/hyperlink" Target="https://www.canalagricola.com.br/aspersor-rotor-rainbird-falcon-6504-sam-fc-inox" TargetMode="External"/><Relationship Id="rId13" Type="http://schemas.openxmlformats.org/officeDocument/2006/relationships/hyperlink" Target="https://www.terragua.com.br/controladores/serie-rzx/controlador-para-irrigac-o-indoor-4-estacoes-220v-esp-rzx-rzx4i-230v.html" TargetMode="External"/><Relationship Id="rId18" Type="http://schemas.openxmlformats.org/officeDocument/2006/relationships/hyperlink" Target="https://www.irricenter.com.br/swing-joint-dn-1.html" TargetMode="External"/><Relationship Id="rId3" Type="http://schemas.openxmlformats.org/officeDocument/2006/relationships/hyperlink" Target="http://www.aguar.com.br/produto/rain-bird/valvula-solenoide-200-peb-2" TargetMode="External"/><Relationship Id="rId7" Type="http://schemas.openxmlformats.org/officeDocument/2006/relationships/hyperlink" Target="https://www.terragua.com.br/aspersores/serie-falcon/aspersor-rotor-para-irrigac-o-circulo-parcial-e-cortina-de-aco-falcon-6504-if4pcss.html" TargetMode="External"/><Relationship Id="rId12" Type="http://schemas.openxmlformats.org/officeDocument/2006/relationships/hyperlink" Target="https://www.americanas.com.br/produto/52414837?DCSext.recom=RR_item_page.rr1-ClickCP&amp;dcsext.recom=RR_item_page.rr1-ClickCP&amp;nm_origem=rec_item_page.rr1-ClickCP&amp;nm_ranking_rec=2" TargetMode="External"/><Relationship Id="rId17" Type="http://schemas.openxmlformats.org/officeDocument/2006/relationships/hyperlink" Target="http://www.irricom.com.br/index.php/loja-virtual/artigos-instalacao/conectores/swing-join-1-30cm-detail" TargetMode="External"/><Relationship Id="rId2" Type="http://schemas.openxmlformats.org/officeDocument/2006/relationships/hyperlink" Target="https://www.canalagricola.com.br/valvula-solenoide-rainbird-200-peb" TargetMode="External"/><Relationship Id="rId16" Type="http://schemas.openxmlformats.org/officeDocument/2006/relationships/hyperlink" Target="https://www.canalagricola.com.br/conex-o-flexivel-swing-joint-1-x-1-30-5-cm-rain-bird" TargetMode="External"/><Relationship Id="rId1" Type="http://schemas.openxmlformats.org/officeDocument/2006/relationships/hyperlink" Target="http://www.techshoppiscinas.com.br/" TargetMode="External"/><Relationship Id="rId6" Type="http://schemas.openxmlformats.org/officeDocument/2006/relationships/hyperlink" Target="http://www.aguar.com.br/produto/rain-bird/aspersor-rotor-p-irrigacao-falcon-6504-fc-ss-sem-bocal/?st=true&amp;option1=&amp;option2=&amp;option3=" TargetMode="External"/><Relationship Id="rId11" Type="http://schemas.openxmlformats.org/officeDocument/2006/relationships/hyperlink" Target="https://www.canalagricola.com.br/temporizador-irrigacao-interno-4-estacoes-rainbird" TargetMode="External"/><Relationship Id="rId5" Type="http://schemas.openxmlformats.org/officeDocument/2006/relationships/hyperlink" Target="https://www.canalagricola.com.br/aspersor-rotor-rainbird-falcon-6504-sam-cp-inox" TargetMode="External"/><Relationship Id="rId15" Type="http://schemas.openxmlformats.org/officeDocument/2006/relationships/hyperlink" Target="https://makino.com.br/kit-tubo-venturi-2-viqua?keyword=venturi" TargetMode="External"/><Relationship Id="rId10" Type="http://schemas.openxmlformats.org/officeDocument/2006/relationships/hyperlink" Target="https://www.terragua.com.br/aspersores/serie-falcon/aspersor-rotor-para-irrigac-o-circulo-completo-e-cortina-de-aco-falcon-6504-if4fcss.html" TargetMode="External"/><Relationship Id="rId4" Type="http://schemas.openxmlformats.org/officeDocument/2006/relationships/hyperlink" Target="https://www.terragua.com.br/valvula-para-irrigac-o-200-peb-2.html" TargetMode="External"/><Relationship Id="rId9" Type="http://schemas.openxmlformats.org/officeDocument/2006/relationships/hyperlink" Target="http://www.aguar.com.br/produto/rain-bird/aspersor-rotor-p-irrigacao-falcon-6504-fc-ss-sem-bocal/?st=true&amp;option1=&amp;option2=&amp;option3=" TargetMode="External"/><Relationship Id="rId14" Type="http://schemas.openxmlformats.org/officeDocument/2006/relationships/hyperlink" Target="https://www.biosementes.com.br/loja/item/Injetor-Venturi-para-fertirrigacao-com-rotametro-e-kit-de-succao-opcoes-de-3%7B47%7D4%22-a-2%22.html"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6" workbookViewId="0">
      <selection activeCell="H44" sqref="B43:H44"/>
    </sheetView>
  </sheetViews>
  <sheetFormatPr defaultColWidth="14.42578125" defaultRowHeight="15" customHeight="1" x14ac:dyDescent="0.2"/>
  <cols>
    <col min="1" max="1" width="16" customWidth="1"/>
    <col min="2" max="2" width="14.140625" customWidth="1"/>
    <col min="3" max="3" width="48.42578125" customWidth="1"/>
    <col min="4" max="4" width="6.28515625" customWidth="1"/>
    <col min="5" max="5" width="10.7109375" customWidth="1"/>
    <col min="6" max="6" width="14.7109375" customWidth="1"/>
    <col min="7" max="7" width="13" customWidth="1"/>
    <col min="8" max="8" width="17.7109375" customWidth="1"/>
    <col min="9" max="9" width="25.7109375" customWidth="1"/>
    <col min="10" max="10" width="19" customWidth="1"/>
    <col min="11" max="11" width="17" customWidth="1"/>
    <col min="12" max="26" width="8.7109375" customWidth="1"/>
  </cols>
  <sheetData>
    <row r="1" spans="1:26" ht="12.75" customHeight="1" x14ac:dyDescent="0.2">
      <c r="A1" s="1" t="s">
        <v>1</v>
      </c>
      <c r="B1" s="2"/>
      <c r="C1" s="3"/>
      <c r="D1" s="4"/>
      <c r="E1" s="5"/>
      <c r="F1" s="6"/>
      <c r="G1" s="6"/>
      <c r="H1" s="6"/>
      <c r="I1" s="8"/>
      <c r="J1" s="9"/>
      <c r="K1" s="9"/>
      <c r="L1" s="9"/>
      <c r="M1" s="9"/>
      <c r="N1" s="9"/>
      <c r="O1" s="9"/>
      <c r="P1" s="9"/>
      <c r="Q1" s="9"/>
      <c r="R1" s="9"/>
      <c r="S1" s="9"/>
      <c r="T1" s="9"/>
      <c r="U1" s="9"/>
      <c r="V1" s="9"/>
      <c r="W1" s="9"/>
      <c r="X1" s="9"/>
      <c r="Y1" s="9"/>
      <c r="Z1" s="9"/>
    </row>
    <row r="2" spans="1:26" ht="12.75" customHeight="1" x14ac:dyDescent="0.2">
      <c r="A2" s="10" t="s">
        <v>5</v>
      </c>
      <c r="B2" s="11"/>
      <c r="C2" s="12"/>
      <c r="D2" s="4"/>
      <c r="E2" s="5"/>
      <c r="F2" s="6"/>
      <c r="G2" s="6"/>
      <c r="H2" s="13"/>
      <c r="I2" s="8"/>
      <c r="J2" s="9"/>
      <c r="K2" s="9"/>
      <c r="L2" s="9"/>
      <c r="M2" s="9"/>
      <c r="N2" s="9"/>
      <c r="O2" s="9"/>
      <c r="P2" s="9"/>
      <c r="Q2" s="9"/>
      <c r="R2" s="9"/>
      <c r="S2" s="9"/>
      <c r="T2" s="9"/>
      <c r="U2" s="9"/>
      <c r="V2" s="9"/>
      <c r="W2" s="9"/>
      <c r="X2" s="9"/>
      <c r="Y2" s="9"/>
      <c r="Z2" s="9"/>
    </row>
    <row r="3" spans="1:26" ht="12.75" customHeight="1" x14ac:dyDescent="0.2">
      <c r="A3" s="14"/>
      <c r="B3" s="15"/>
      <c r="C3" s="16"/>
      <c r="D3" s="14"/>
      <c r="E3" s="17"/>
      <c r="F3" s="18"/>
      <c r="G3" s="18"/>
      <c r="H3" s="18"/>
      <c r="I3" s="8"/>
      <c r="J3" s="9"/>
      <c r="K3" s="9"/>
      <c r="L3" s="9"/>
      <c r="M3" s="9"/>
      <c r="N3" s="9"/>
      <c r="O3" s="9"/>
      <c r="P3" s="9"/>
      <c r="Q3" s="9"/>
      <c r="R3" s="9"/>
      <c r="S3" s="9"/>
      <c r="T3" s="9"/>
      <c r="U3" s="9"/>
      <c r="V3" s="9"/>
      <c r="W3" s="9"/>
      <c r="X3" s="9"/>
      <c r="Y3" s="9"/>
      <c r="Z3" s="9"/>
    </row>
    <row r="4" spans="1:26" ht="12.75" customHeight="1" x14ac:dyDescent="0.2">
      <c r="A4" s="292" t="s">
        <v>6</v>
      </c>
      <c r="B4" s="293"/>
      <c r="C4" s="293"/>
      <c r="D4" s="293"/>
      <c r="E4" s="293"/>
      <c r="F4" s="293"/>
      <c r="G4" s="293"/>
      <c r="H4" s="294"/>
      <c r="I4" s="8"/>
      <c r="J4" s="9"/>
      <c r="K4" s="9"/>
      <c r="L4" s="9"/>
      <c r="M4" s="9"/>
      <c r="N4" s="9"/>
      <c r="O4" s="9"/>
      <c r="P4" s="9"/>
      <c r="Q4" s="9"/>
      <c r="R4" s="9"/>
      <c r="S4" s="9"/>
      <c r="T4" s="9"/>
      <c r="U4" s="9"/>
      <c r="V4" s="9"/>
      <c r="W4" s="9"/>
      <c r="X4" s="9"/>
      <c r="Y4" s="9"/>
      <c r="Z4" s="9"/>
    </row>
    <row r="5" spans="1:26" ht="12.75" customHeight="1" x14ac:dyDescent="0.2">
      <c r="A5" s="14"/>
      <c r="B5" s="15"/>
      <c r="C5" s="16"/>
      <c r="D5" s="14"/>
      <c r="E5" s="17"/>
      <c r="F5" s="18"/>
      <c r="G5" s="18"/>
      <c r="H5" s="18"/>
      <c r="I5" s="8"/>
      <c r="J5" s="9"/>
      <c r="K5" s="9"/>
      <c r="L5" s="9"/>
      <c r="M5" s="9"/>
      <c r="N5" s="9"/>
      <c r="O5" s="9"/>
      <c r="P5" s="9"/>
      <c r="Q5" s="9"/>
      <c r="R5" s="9"/>
      <c r="S5" s="9"/>
      <c r="T5" s="9"/>
      <c r="U5" s="9"/>
      <c r="V5" s="9"/>
      <c r="W5" s="9"/>
      <c r="X5" s="9"/>
      <c r="Y5" s="9"/>
      <c r="Z5" s="9"/>
    </row>
    <row r="6" spans="1:26" ht="12.75" customHeight="1" x14ac:dyDescent="0.2">
      <c r="A6" s="19" t="s">
        <v>7</v>
      </c>
      <c r="B6" s="20" t="s">
        <v>8</v>
      </c>
      <c r="C6" s="21" t="s">
        <v>9</v>
      </c>
      <c r="D6" s="19" t="s">
        <v>10</v>
      </c>
      <c r="E6" s="22" t="s">
        <v>11</v>
      </c>
      <c r="F6" s="23" t="s">
        <v>12</v>
      </c>
      <c r="G6" s="24" t="s">
        <v>14</v>
      </c>
      <c r="H6" s="24" t="s">
        <v>15</v>
      </c>
      <c r="I6" s="25"/>
      <c r="J6" s="27"/>
      <c r="K6" s="27"/>
      <c r="L6" s="27"/>
      <c r="M6" s="27"/>
      <c r="N6" s="27"/>
      <c r="O6" s="27"/>
      <c r="P6" s="27"/>
      <c r="Q6" s="27"/>
      <c r="R6" s="27"/>
      <c r="S6" s="27"/>
      <c r="T6" s="27"/>
      <c r="U6" s="27"/>
      <c r="V6" s="27"/>
      <c r="W6" s="27"/>
      <c r="X6" s="27"/>
      <c r="Y6" s="27"/>
      <c r="Z6" s="27"/>
    </row>
    <row r="7" spans="1:26" ht="12.75" customHeight="1" x14ac:dyDescent="0.25">
      <c r="A7" s="28">
        <v>1</v>
      </c>
      <c r="B7" s="29"/>
      <c r="C7" s="28" t="s">
        <v>16</v>
      </c>
      <c r="D7" s="30"/>
      <c r="E7" s="31"/>
      <c r="F7" s="32"/>
      <c r="G7" s="32"/>
      <c r="H7" s="32">
        <f>H8+H13+H16</f>
        <v>155862.72</v>
      </c>
      <c r="I7" s="33"/>
      <c r="J7" s="35"/>
      <c r="K7" s="36"/>
      <c r="L7" s="37"/>
      <c r="M7" s="37"/>
      <c r="N7" s="37"/>
      <c r="O7" s="37"/>
      <c r="P7" s="37"/>
      <c r="Q7" s="37"/>
      <c r="R7" s="37"/>
      <c r="S7" s="37"/>
      <c r="T7" s="37"/>
      <c r="U7" s="37"/>
      <c r="V7" s="37"/>
      <c r="W7" s="37"/>
      <c r="X7" s="37"/>
      <c r="Y7" s="37"/>
      <c r="Z7" s="37"/>
    </row>
    <row r="8" spans="1:26" ht="12.75" customHeight="1" x14ac:dyDescent="0.25">
      <c r="A8" s="28" t="s">
        <v>17</v>
      </c>
      <c r="B8" s="29"/>
      <c r="C8" s="28" t="s">
        <v>18</v>
      </c>
      <c r="D8" s="30"/>
      <c r="E8" s="31"/>
      <c r="F8" s="32"/>
      <c r="G8" s="32"/>
      <c r="H8" s="32">
        <f>SUM(H9:H12)</f>
        <v>40767</v>
      </c>
      <c r="I8" s="33"/>
      <c r="J8" s="38"/>
      <c r="K8" s="36"/>
      <c r="L8" s="37"/>
      <c r="M8" s="37"/>
      <c r="N8" s="37"/>
      <c r="O8" s="37"/>
      <c r="P8" s="37"/>
      <c r="Q8" s="37"/>
      <c r="R8" s="37"/>
      <c r="S8" s="37"/>
      <c r="T8" s="37"/>
      <c r="U8" s="37"/>
      <c r="V8" s="37"/>
      <c r="W8" s="37"/>
      <c r="X8" s="37"/>
      <c r="Y8" s="37"/>
      <c r="Z8" s="37"/>
    </row>
    <row r="9" spans="1:26" ht="12.75" customHeight="1" x14ac:dyDescent="0.2">
      <c r="A9" s="40" t="s">
        <v>21</v>
      </c>
      <c r="B9" s="41">
        <v>93208</v>
      </c>
      <c r="C9" s="40" t="s">
        <v>24</v>
      </c>
      <c r="D9" s="42" t="s">
        <v>26</v>
      </c>
      <c r="E9" s="43">
        <v>12</v>
      </c>
      <c r="F9" s="44">
        <v>572.58000000000004</v>
      </c>
      <c r="G9" s="44">
        <f t="shared" ref="G9:G12" si="0">ROUND(F9*(1+$H$35),2)</f>
        <v>680.77</v>
      </c>
      <c r="H9" s="44">
        <f t="shared" ref="H9:H12" si="1">ROUND(E9*G9,2)</f>
        <v>8169.24</v>
      </c>
      <c r="I9" s="33">
        <f t="shared" ref="I9:I12" si="2">H9</f>
        <v>8169.24</v>
      </c>
      <c r="J9" s="38"/>
      <c r="K9" s="45"/>
      <c r="L9" s="46"/>
      <c r="M9" s="46"/>
      <c r="N9" s="46"/>
      <c r="O9" s="46"/>
      <c r="P9" s="46"/>
      <c r="Q9" s="46"/>
      <c r="R9" s="46"/>
      <c r="S9" s="46"/>
      <c r="T9" s="46"/>
      <c r="U9" s="46"/>
      <c r="V9" s="46"/>
      <c r="W9" s="46"/>
      <c r="X9" s="46"/>
      <c r="Y9" s="46"/>
      <c r="Z9" s="46"/>
    </row>
    <row r="10" spans="1:26" ht="12.75" customHeight="1" x14ac:dyDescent="0.2">
      <c r="A10" s="40" t="s">
        <v>28</v>
      </c>
      <c r="B10" s="50">
        <v>93207</v>
      </c>
      <c r="C10" s="40" t="s">
        <v>31</v>
      </c>
      <c r="D10" s="42" t="s">
        <v>26</v>
      </c>
      <c r="E10" s="43">
        <v>12</v>
      </c>
      <c r="F10" s="44">
        <v>745.27</v>
      </c>
      <c r="G10" s="44">
        <f t="shared" si="0"/>
        <v>886.09</v>
      </c>
      <c r="H10" s="44">
        <f t="shared" si="1"/>
        <v>10633.08</v>
      </c>
      <c r="I10" s="33">
        <f t="shared" si="2"/>
        <v>10633.08</v>
      </c>
      <c r="J10" s="38"/>
      <c r="K10" s="45"/>
      <c r="L10" s="46"/>
      <c r="M10" s="46"/>
      <c r="N10" s="46"/>
      <c r="O10" s="46"/>
      <c r="P10" s="46"/>
      <c r="Q10" s="46"/>
      <c r="R10" s="46"/>
      <c r="S10" s="46"/>
      <c r="T10" s="46"/>
      <c r="U10" s="46"/>
      <c r="V10" s="46"/>
      <c r="W10" s="46"/>
      <c r="X10" s="46"/>
      <c r="Y10" s="46"/>
      <c r="Z10" s="46"/>
    </row>
    <row r="11" spans="1:26" ht="12.75" customHeight="1" x14ac:dyDescent="0.2">
      <c r="A11" s="40" t="s">
        <v>36</v>
      </c>
      <c r="B11" s="41">
        <v>93210</v>
      </c>
      <c r="C11" s="40" t="s">
        <v>37</v>
      </c>
      <c r="D11" s="42" t="s">
        <v>26</v>
      </c>
      <c r="E11" s="43">
        <v>18</v>
      </c>
      <c r="F11" s="44">
        <v>372.77</v>
      </c>
      <c r="G11" s="44">
        <f t="shared" si="0"/>
        <v>443.2</v>
      </c>
      <c r="H11" s="44">
        <f t="shared" si="1"/>
        <v>7977.6</v>
      </c>
      <c r="I11" s="33">
        <f t="shared" si="2"/>
        <v>7977.6</v>
      </c>
      <c r="J11" s="38"/>
      <c r="K11" s="46"/>
      <c r="L11" s="46"/>
      <c r="M11" s="46"/>
      <c r="N11" s="46"/>
      <c r="O11" s="46"/>
      <c r="P11" s="46"/>
      <c r="Q11" s="46"/>
      <c r="R11" s="46"/>
      <c r="S11" s="46"/>
      <c r="T11" s="46"/>
      <c r="U11" s="46"/>
      <c r="V11" s="46"/>
      <c r="W11" s="46"/>
      <c r="X11" s="46"/>
      <c r="Y11" s="46"/>
      <c r="Z11" s="46"/>
    </row>
    <row r="12" spans="1:26" ht="12.75" customHeight="1" x14ac:dyDescent="0.2">
      <c r="A12" s="40" t="s">
        <v>42</v>
      </c>
      <c r="B12" s="41">
        <v>93212</v>
      </c>
      <c r="C12" s="40" t="s">
        <v>43</v>
      </c>
      <c r="D12" s="42" t="s">
        <v>26</v>
      </c>
      <c r="E12" s="43">
        <v>18</v>
      </c>
      <c r="F12" s="44">
        <v>653.57000000000005</v>
      </c>
      <c r="G12" s="44">
        <f t="shared" si="0"/>
        <v>777.06</v>
      </c>
      <c r="H12" s="44">
        <f t="shared" si="1"/>
        <v>13987.08</v>
      </c>
      <c r="I12" s="33">
        <f t="shared" si="2"/>
        <v>13987.08</v>
      </c>
      <c r="J12" s="38"/>
      <c r="K12" s="46"/>
      <c r="L12" s="46"/>
      <c r="M12" s="46"/>
      <c r="N12" s="46"/>
      <c r="O12" s="46"/>
      <c r="P12" s="46"/>
      <c r="Q12" s="46"/>
      <c r="R12" s="46"/>
      <c r="S12" s="46"/>
      <c r="T12" s="46"/>
      <c r="U12" s="46"/>
      <c r="V12" s="46"/>
      <c r="W12" s="46"/>
      <c r="X12" s="46"/>
      <c r="Y12" s="46"/>
      <c r="Z12" s="46"/>
    </row>
    <row r="13" spans="1:26" ht="12.75" customHeight="1" x14ac:dyDescent="0.25">
      <c r="A13" s="28" t="s">
        <v>47</v>
      </c>
      <c r="B13" s="29"/>
      <c r="C13" s="28" t="s">
        <v>48</v>
      </c>
      <c r="D13" s="30"/>
      <c r="E13" s="31"/>
      <c r="F13" s="32"/>
      <c r="G13" s="32"/>
      <c r="H13" s="32">
        <f>SUM(H14:H15)</f>
        <v>3422.5699999999997</v>
      </c>
      <c r="I13" s="33"/>
      <c r="J13" s="38"/>
      <c r="K13" s="36"/>
      <c r="L13" s="37"/>
      <c r="M13" s="37"/>
      <c r="N13" s="37"/>
      <c r="O13" s="37"/>
      <c r="P13" s="37"/>
      <c r="Q13" s="37"/>
      <c r="R13" s="37"/>
      <c r="S13" s="37"/>
      <c r="T13" s="37"/>
      <c r="U13" s="37"/>
      <c r="V13" s="37"/>
      <c r="W13" s="37"/>
      <c r="X13" s="37"/>
      <c r="Y13" s="37"/>
      <c r="Z13" s="37"/>
    </row>
    <row r="14" spans="1:26" ht="12.75" customHeight="1" x14ac:dyDescent="0.2">
      <c r="A14" s="40" t="s">
        <v>53</v>
      </c>
      <c r="B14" s="41" t="s">
        <v>55</v>
      </c>
      <c r="C14" s="40" t="s">
        <v>56</v>
      </c>
      <c r="D14" s="42" t="s">
        <v>57</v>
      </c>
      <c r="E14" s="43">
        <v>1</v>
      </c>
      <c r="F14" s="44">
        <v>1386.27</v>
      </c>
      <c r="G14" s="44">
        <f t="shared" ref="G14:G15" si="3">ROUND(F14*(1+$H$35),2)</f>
        <v>1648.2</v>
      </c>
      <c r="H14" s="44">
        <f t="shared" ref="H14:H15" si="4">ROUND(E14*G14,2)</f>
        <v>1648.2</v>
      </c>
      <c r="I14" s="33">
        <f t="shared" ref="I14:I15" si="5">H14</f>
        <v>1648.2</v>
      </c>
      <c r="J14" s="38"/>
      <c r="K14" s="33"/>
      <c r="L14" s="46"/>
      <c r="M14" s="46"/>
      <c r="N14" s="46"/>
      <c r="O14" s="46"/>
      <c r="P14" s="46"/>
      <c r="Q14" s="46"/>
      <c r="R14" s="46"/>
      <c r="S14" s="46"/>
      <c r="T14" s="46"/>
      <c r="U14" s="46"/>
      <c r="V14" s="46"/>
      <c r="W14" s="46"/>
      <c r="X14" s="46"/>
      <c r="Y14" s="46"/>
      <c r="Z14" s="46"/>
    </row>
    <row r="15" spans="1:26" ht="12.75" customHeight="1" x14ac:dyDescent="0.2">
      <c r="A15" s="40" t="s">
        <v>59</v>
      </c>
      <c r="B15" s="50">
        <v>41598</v>
      </c>
      <c r="C15" s="40" t="s">
        <v>60</v>
      </c>
      <c r="D15" s="42" t="s">
        <v>57</v>
      </c>
      <c r="E15" s="43">
        <v>1</v>
      </c>
      <c r="F15" s="44">
        <v>1492.39</v>
      </c>
      <c r="G15" s="44">
        <f t="shared" si="3"/>
        <v>1774.37</v>
      </c>
      <c r="H15" s="44">
        <f t="shared" si="4"/>
        <v>1774.37</v>
      </c>
      <c r="I15" s="33">
        <f t="shared" si="5"/>
        <v>1774.37</v>
      </c>
      <c r="J15" s="38"/>
      <c r="K15" s="46"/>
      <c r="L15" s="46"/>
      <c r="M15" s="46"/>
      <c r="N15" s="46"/>
      <c r="O15" s="46"/>
      <c r="P15" s="46"/>
      <c r="Q15" s="46"/>
      <c r="R15" s="46"/>
      <c r="S15" s="46"/>
      <c r="T15" s="46"/>
      <c r="U15" s="46"/>
      <c r="V15" s="46"/>
      <c r="W15" s="46"/>
      <c r="X15" s="46"/>
      <c r="Y15" s="46"/>
      <c r="Z15" s="46"/>
    </row>
    <row r="16" spans="1:26" ht="12.75" customHeight="1" x14ac:dyDescent="0.25">
      <c r="A16" s="28" t="s">
        <v>62</v>
      </c>
      <c r="B16" s="29"/>
      <c r="C16" s="28" t="s">
        <v>63</v>
      </c>
      <c r="D16" s="30"/>
      <c r="E16" s="31"/>
      <c r="F16" s="32"/>
      <c r="G16" s="32"/>
      <c r="H16" s="32">
        <f>SUM(H17:H18)</f>
        <v>111673.15</v>
      </c>
      <c r="I16" s="33"/>
      <c r="J16" s="38"/>
      <c r="K16" s="36"/>
      <c r="L16" s="37"/>
      <c r="M16" s="37"/>
      <c r="N16" s="37"/>
      <c r="O16" s="37"/>
      <c r="P16" s="37"/>
      <c r="Q16" s="37"/>
      <c r="R16" s="37"/>
      <c r="S16" s="37"/>
      <c r="T16" s="37"/>
      <c r="U16" s="37"/>
      <c r="V16" s="37"/>
      <c r="W16" s="37"/>
      <c r="X16" s="37"/>
      <c r="Y16" s="37"/>
      <c r="Z16" s="37"/>
    </row>
    <row r="17" spans="1:26" ht="12.75" customHeight="1" x14ac:dyDescent="0.2">
      <c r="A17" s="40" t="s">
        <v>67</v>
      </c>
      <c r="B17" s="41" t="s">
        <v>68</v>
      </c>
      <c r="C17" s="40" t="s">
        <v>70</v>
      </c>
      <c r="D17" s="42" t="s">
        <v>26</v>
      </c>
      <c r="E17" s="43">
        <v>9.89</v>
      </c>
      <c r="F17" s="44">
        <v>336.2</v>
      </c>
      <c r="G17" s="44">
        <f t="shared" ref="G17" si="6">ROUND(F17*(1+$H$35),2)</f>
        <v>399.72</v>
      </c>
      <c r="H17" s="44">
        <f t="shared" ref="H17" si="7">ROUND(E17*G17,2)</f>
        <v>3953.23</v>
      </c>
      <c r="I17" s="33">
        <f t="shared" ref="I17:I18" si="8">H17</f>
        <v>3953.23</v>
      </c>
      <c r="J17" s="38"/>
      <c r="K17" s="33"/>
      <c r="L17" s="46"/>
      <c r="M17" s="46"/>
      <c r="N17" s="46"/>
      <c r="O17" s="46"/>
      <c r="P17" s="46"/>
      <c r="Q17" s="46"/>
      <c r="R17" s="46"/>
      <c r="S17" s="46"/>
      <c r="T17" s="46"/>
      <c r="U17" s="46"/>
      <c r="V17" s="46"/>
      <c r="W17" s="46"/>
      <c r="X17" s="46"/>
      <c r="Y17" s="46"/>
      <c r="Z17" s="46"/>
    </row>
    <row r="18" spans="1:26" ht="12.75" customHeight="1" x14ac:dyDescent="0.2">
      <c r="A18" s="40" t="s">
        <v>73</v>
      </c>
      <c r="B18" s="50">
        <v>98459</v>
      </c>
      <c r="C18" s="40" t="s">
        <v>75</v>
      </c>
      <c r="D18" s="42" t="s">
        <v>26</v>
      </c>
      <c r="E18" s="43">
        <f>580*2.2</f>
        <v>1276</v>
      </c>
      <c r="F18" s="44">
        <v>71</v>
      </c>
      <c r="G18" s="44">
        <f>ROUND(F18*(1+$H$35),2)</f>
        <v>84.42</v>
      </c>
      <c r="H18" s="51">
        <f>ROUND(E18*G18,2)</f>
        <v>107719.92</v>
      </c>
      <c r="I18" s="33">
        <f t="shared" si="8"/>
        <v>107719.92</v>
      </c>
      <c r="J18" s="38"/>
      <c r="K18" s="46"/>
      <c r="L18" s="46"/>
      <c r="M18" s="46"/>
      <c r="N18" s="46"/>
      <c r="O18" s="46"/>
      <c r="P18" s="46"/>
      <c r="Q18" s="46"/>
      <c r="R18" s="46"/>
      <c r="S18" s="46"/>
      <c r="T18" s="46"/>
      <c r="U18" s="46"/>
      <c r="V18" s="46"/>
      <c r="W18" s="46"/>
      <c r="X18" s="46"/>
      <c r="Y18" s="46"/>
      <c r="Z18" s="46"/>
    </row>
    <row r="19" spans="1:26" ht="12.75" customHeight="1" x14ac:dyDescent="0.25">
      <c r="A19" s="28">
        <v>7</v>
      </c>
      <c r="B19" s="29"/>
      <c r="C19" s="28" t="s">
        <v>77</v>
      </c>
      <c r="D19" s="30"/>
      <c r="E19" s="31"/>
      <c r="F19" s="32"/>
      <c r="G19" s="32"/>
      <c r="H19" s="32">
        <f>H20+H22+H24</f>
        <v>37920.050000000003</v>
      </c>
      <c r="I19" s="33"/>
      <c r="J19" s="38"/>
      <c r="K19" s="36"/>
      <c r="L19" s="37"/>
      <c r="M19" s="37"/>
      <c r="N19" s="37"/>
      <c r="O19" s="37"/>
      <c r="P19" s="37"/>
      <c r="Q19" s="37"/>
      <c r="R19" s="37"/>
      <c r="S19" s="37"/>
      <c r="T19" s="37"/>
      <c r="U19" s="37"/>
      <c r="V19" s="37"/>
      <c r="W19" s="37"/>
      <c r="X19" s="37"/>
      <c r="Y19" s="37"/>
      <c r="Z19" s="37"/>
    </row>
    <row r="20" spans="1:26" ht="12.75" customHeight="1" x14ac:dyDescent="0.25">
      <c r="A20" s="28" t="s">
        <v>79</v>
      </c>
      <c r="B20" s="29"/>
      <c r="C20" s="28" t="s">
        <v>80</v>
      </c>
      <c r="D20" s="30"/>
      <c r="E20" s="31"/>
      <c r="F20" s="32"/>
      <c r="G20" s="32"/>
      <c r="H20" s="32">
        <f>SUM(H21)</f>
        <v>24585.48</v>
      </c>
      <c r="I20" s="33"/>
      <c r="J20" s="38"/>
      <c r="K20" s="37"/>
      <c r="L20" s="37"/>
      <c r="M20" s="37"/>
      <c r="N20" s="37"/>
      <c r="O20" s="37"/>
      <c r="P20" s="37"/>
      <c r="Q20" s="37"/>
      <c r="R20" s="37"/>
      <c r="S20" s="37"/>
      <c r="T20" s="37"/>
      <c r="U20" s="37"/>
      <c r="V20" s="37"/>
      <c r="W20" s="37"/>
      <c r="X20" s="37"/>
      <c r="Y20" s="37"/>
      <c r="Z20" s="37"/>
    </row>
    <row r="21" spans="1:26" ht="12.75" customHeight="1" x14ac:dyDescent="0.2">
      <c r="A21" s="40" t="s">
        <v>82</v>
      </c>
      <c r="B21" s="41" t="s">
        <v>83</v>
      </c>
      <c r="C21" s="40" t="s">
        <v>84</v>
      </c>
      <c r="D21" s="42" t="s">
        <v>85</v>
      </c>
      <c r="E21" s="43">
        <v>12</v>
      </c>
      <c r="F21" s="44">
        <v>1723.2</v>
      </c>
      <c r="G21" s="44">
        <f>ROUND(F21*(1+$H$35),2)</f>
        <v>2048.79</v>
      </c>
      <c r="H21" s="44">
        <f>ROUND(E21*G21,2)</f>
        <v>24585.48</v>
      </c>
      <c r="I21" s="33">
        <f>H21</f>
        <v>24585.48</v>
      </c>
      <c r="J21" s="38"/>
      <c r="K21" s="53"/>
      <c r="L21" s="53"/>
      <c r="M21" s="53"/>
      <c r="N21" s="53"/>
      <c r="O21" s="53"/>
      <c r="P21" s="53"/>
      <c r="Q21" s="53"/>
      <c r="R21" s="53"/>
      <c r="S21" s="53"/>
      <c r="T21" s="53"/>
      <c r="U21" s="53"/>
      <c r="V21" s="53"/>
      <c r="W21" s="53"/>
      <c r="X21" s="53"/>
      <c r="Y21" s="53"/>
      <c r="Z21" s="53"/>
    </row>
    <row r="22" spans="1:26" ht="12.75" customHeight="1" x14ac:dyDescent="0.25">
      <c r="A22" s="28" t="s">
        <v>90</v>
      </c>
      <c r="B22" s="29"/>
      <c r="C22" s="28" t="s">
        <v>91</v>
      </c>
      <c r="D22" s="30"/>
      <c r="E22" s="31"/>
      <c r="F22" s="32"/>
      <c r="G22" s="32"/>
      <c r="H22" s="32">
        <f>SUM(H23)</f>
        <v>5872.17</v>
      </c>
      <c r="I22" s="33"/>
      <c r="J22" s="38"/>
      <c r="K22" s="36"/>
      <c r="L22" s="37"/>
      <c r="M22" s="37"/>
      <c r="N22" s="37"/>
      <c r="O22" s="37"/>
      <c r="P22" s="37"/>
      <c r="Q22" s="37"/>
      <c r="R22" s="37"/>
      <c r="S22" s="37"/>
      <c r="T22" s="37"/>
      <c r="U22" s="37"/>
      <c r="V22" s="37"/>
      <c r="W22" s="37"/>
      <c r="X22" s="37"/>
      <c r="Y22" s="37"/>
      <c r="Z22" s="37"/>
    </row>
    <row r="23" spans="1:26" ht="12.75" customHeight="1" x14ac:dyDescent="0.2">
      <c r="A23" s="40" t="s">
        <v>95</v>
      </c>
      <c r="B23" s="41" t="s">
        <v>97</v>
      </c>
      <c r="C23" s="40" t="s">
        <v>98</v>
      </c>
      <c r="D23" s="42" t="s">
        <v>26</v>
      </c>
      <c r="E23" s="43">
        <v>10874.39</v>
      </c>
      <c r="F23" s="44">
        <v>0.45</v>
      </c>
      <c r="G23" s="44">
        <f>ROUND(F23*(1+$H$35),2)</f>
        <v>0.54</v>
      </c>
      <c r="H23" s="51">
        <f>ROUND(E23*G23,2)</f>
        <v>5872.17</v>
      </c>
      <c r="I23" s="33">
        <f>H23</f>
        <v>5872.17</v>
      </c>
      <c r="J23" s="38"/>
      <c r="K23" s="33"/>
      <c r="L23" s="46"/>
      <c r="M23" s="46"/>
      <c r="N23" s="46"/>
      <c r="O23" s="46"/>
      <c r="P23" s="46"/>
      <c r="Q23" s="46"/>
      <c r="R23" s="46"/>
      <c r="S23" s="46"/>
      <c r="T23" s="46"/>
      <c r="U23" s="46"/>
      <c r="V23" s="46"/>
      <c r="W23" s="46"/>
      <c r="X23" s="46"/>
      <c r="Y23" s="46"/>
      <c r="Z23" s="46"/>
    </row>
    <row r="24" spans="1:26" ht="12.75" customHeight="1" x14ac:dyDescent="0.25">
      <c r="A24" s="28" t="s">
        <v>100</v>
      </c>
      <c r="B24" s="29"/>
      <c r="C24" s="28" t="s">
        <v>102</v>
      </c>
      <c r="D24" s="30"/>
      <c r="E24" s="31"/>
      <c r="F24" s="32"/>
      <c r="G24" s="32"/>
      <c r="H24" s="32">
        <f>SUM(H25:H26)</f>
        <v>7462.4</v>
      </c>
      <c r="I24" s="33"/>
      <c r="J24" s="38"/>
      <c r="K24" s="37"/>
      <c r="L24" s="37"/>
      <c r="M24" s="37"/>
      <c r="N24" s="37"/>
      <c r="O24" s="37"/>
      <c r="P24" s="37"/>
      <c r="Q24" s="37"/>
      <c r="R24" s="37"/>
      <c r="S24" s="37"/>
      <c r="T24" s="37"/>
      <c r="U24" s="37"/>
      <c r="V24" s="37"/>
      <c r="W24" s="37"/>
      <c r="X24" s="37"/>
      <c r="Y24" s="37"/>
      <c r="Z24" s="37"/>
    </row>
    <row r="25" spans="1:26" ht="12.75" customHeight="1" x14ac:dyDescent="0.2">
      <c r="A25" s="40" t="s">
        <v>104</v>
      </c>
      <c r="B25" s="41" t="s">
        <v>106</v>
      </c>
      <c r="C25" s="40" t="s">
        <v>107</v>
      </c>
      <c r="D25" s="42" t="s">
        <v>109</v>
      </c>
      <c r="E25" s="43">
        <v>880</v>
      </c>
      <c r="F25" s="44">
        <v>6.13</v>
      </c>
      <c r="G25" s="44">
        <f t="shared" ref="G25:G26" si="9">ROUND(F25*(1+$H$35),2)</f>
        <v>7.29</v>
      </c>
      <c r="H25" s="44">
        <f t="shared" ref="H25:H26" si="10">ROUND(E25*G25,2)</f>
        <v>6415.2</v>
      </c>
      <c r="I25" s="33">
        <f t="shared" ref="I25:I26" si="11">H25</f>
        <v>6415.2</v>
      </c>
      <c r="J25" s="38"/>
      <c r="K25" s="33"/>
      <c r="L25" s="46"/>
      <c r="M25" s="46"/>
      <c r="N25" s="46"/>
      <c r="O25" s="46"/>
      <c r="P25" s="46"/>
      <c r="Q25" s="46"/>
      <c r="R25" s="46"/>
      <c r="S25" s="46"/>
      <c r="T25" s="46"/>
      <c r="U25" s="46"/>
      <c r="V25" s="46"/>
      <c r="W25" s="46"/>
      <c r="X25" s="46"/>
      <c r="Y25" s="46"/>
      <c r="Z25" s="46"/>
    </row>
    <row r="26" spans="1:26" ht="12.75" customHeight="1" x14ac:dyDescent="0.2">
      <c r="A26" s="40" t="s">
        <v>113</v>
      </c>
      <c r="B26" s="41" t="s">
        <v>114</v>
      </c>
      <c r="C26" s="40" t="s">
        <v>115</v>
      </c>
      <c r="D26" s="42" t="s">
        <v>109</v>
      </c>
      <c r="E26" s="43">
        <v>880</v>
      </c>
      <c r="F26" s="44">
        <v>1</v>
      </c>
      <c r="G26" s="44">
        <f t="shared" si="9"/>
        <v>1.19</v>
      </c>
      <c r="H26" s="44">
        <f t="shared" si="10"/>
        <v>1047.2</v>
      </c>
      <c r="I26" s="33">
        <f t="shared" si="11"/>
        <v>1047.2</v>
      </c>
      <c r="J26" s="38"/>
      <c r="K26" s="33"/>
      <c r="L26" s="46"/>
      <c r="M26" s="46"/>
      <c r="N26" s="46"/>
      <c r="O26" s="46"/>
      <c r="P26" s="46"/>
      <c r="Q26" s="46"/>
      <c r="R26" s="46"/>
      <c r="S26" s="46"/>
      <c r="T26" s="46"/>
      <c r="U26" s="46"/>
      <c r="V26" s="46"/>
      <c r="W26" s="46"/>
      <c r="X26" s="46"/>
      <c r="Y26" s="46"/>
      <c r="Z26" s="46"/>
    </row>
    <row r="27" spans="1:26" ht="12.75" customHeight="1" x14ac:dyDescent="0.2">
      <c r="A27" s="28">
        <v>8</v>
      </c>
      <c r="B27" s="29"/>
      <c r="C27" s="28" t="s">
        <v>119</v>
      </c>
      <c r="D27" s="30"/>
      <c r="E27" s="31"/>
      <c r="F27" s="32"/>
      <c r="G27" s="32"/>
      <c r="H27" s="32">
        <f>SUM(H28:H31)</f>
        <v>191455.36000000002</v>
      </c>
      <c r="I27" s="33"/>
      <c r="J27" s="38"/>
      <c r="K27" s="39"/>
      <c r="L27" s="39"/>
      <c r="M27" s="39"/>
      <c r="N27" s="39"/>
      <c r="O27" s="39"/>
      <c r="P27" s="39"/>
      <c r="Q27" s="39"/>
      <c r="R27" s="39"/>
      <c r="S27" s="39"/>
      <c r="T27" s="39"/>
      <c r="U27" s="39"/>
      <c r="V27" s="39"/>
      <c r="W27" s="39"/>
      <c r="X27" s="39"/>
      <c r="Y27" s="39"/>
      <c r="Z27" s="39"/>
    </row>
    <row r="28" spans="1:26" ht="12.75" customHeight="1" x14ac:dyDescent="0.2">
      <c r="A28" s="40" t="s">
        <v>123</v>
      </c>
      <c r="B28" s="50">
        <v>93565</v>
      </c>
      <c r="C28" s="40" t="s">
        <v>125</v>
      </c>
      <c r="D28" s="42" t="s">
        <v>85</v>
      </c>
      <c r="E28" s="43">
        <v>12</v>
      </c>
      <c r="F28" s="44">
        <v>8483</v>
      </c>
      <c r="G28" s="44">
        <f t="shared" ref="G28:G31" si="12">ROUND(F28*(1+$H$35),2)</f>
        <v>10085.84</v>
      </c>
      <c r="H28" s="51">
        <f t="shared" ref="H28:H31" si="13">ROUND(E28*G28,2)</f>
        <v>121030.08</v>
      </c>
      <c r="I28" s="33">
        <f t="shared" ref="I28:I31" si="14">H28</f>
        <v>121030.08</v>
      </c>
      <c r="J28" s="38"/>
      <c r="K28" s="33"/>
      <c r="L28" s="46"/>
      <c r="M28" s="46"/>
      <c r="N28" s="46"/>
      <c r="O28" s="46"/>
      <c r="P28" s="46"/>
      <c r="Q28" s="46"/>
      <c r="R28" s="46"/>
      <c r="S28" s="46"/>
      <c r="T28" s="46"/>
      <c r="U28" s="46"/>
      <c r="V28" s="46"/>
      <c r="W28" s="46"/>
      <c r="X28" s="46"/>
      <c r="Y28" s="46"/>
      <c r="Z28" s="46"/>
    </row>
    <row r="29" spans="1:26" ht="12.75" customHeight="1" x14ac:dyDescent="0.2">
      <c r="A29" s="40" t="s">
        <v>128</v>
      </c>
      <c r="B29" s="50">
        <v>91677</v>
      </c>
      <c r="C29" s="40" t="s">
        <v>129</v>
      </c>
      <c r="D29" s="42" t="s">
        <v>109</v>
      </c>
      <c r="E29" s="43">
        <v>176</v>
      </c>
      <c r="F29" s="44">
        <v>72</v>
      </c>
      <c r="G29" s="44">
        <f t="shared" si="12"/>
        <v>85.6</v>
      </c>
      <c r="H29" s="51">
        <f t="shared" si="13"/>
        <v>15065.6</v>
      </c>
      <c r="I29" s="33">
        <f t="shared" si="14"/>
        <v>15065.6</v>
      </c>
      <c r="J29" s="38"/>
      <c r="K29" s="33"/>
      <c r="L29" s="46"/>
      <c r="M29" s="46"/>
      <c r="N29" s="46"/>
      <c r="O29" s="46"/>
      <c r="P29" s="46"/>
      <c r="Q29" s="46"/>
      <c r="R29" s="46"/>
      <c r="S29" s="46"/>
      <c r="T29" s="46"/>
      <c r="U29" s="46"/>
      <c r="V29" s="46"/>
      <c r="W29" s="46"/>
      <c r="X29" s="46"/>
      <c r="Y29" s="46"/>
      <c r="Z29" s="46"/>
    </row>
    <row r="30" spans="1:26" ht="12.75" customHeight="1" x14ac:dyDescent="0.2">
      <c r="A30" s="40" t="s">
        <v>130</v>
      </c>
      <c r="B30" s="50">
        <v>94295</v>
      </c>
      <c r="C30" s="40" t="s">
        <v>132</v>
      </c>
      <c r="D30" s="42" t="s">
        <v>85</v>
      </c>
      <c r="E30" s="43">
        <v>12</v>
      </c>
      <c r="F30" s="55">
        <v>3000</v>
      </c>
      <c r="G30" s="44">
        <f t="shared" si="12"/>
        <v>3566.84</v>
      </c>
      <c r="H30" s="51">
        <f t="shared" si="13"/>
        <v>42802.080000000002</v>
      </c>
      <c r="I30" s="33">
        <f t="shared" si="14"/>
        <v>42802.080000000002</v>
      </c>
      <c r="J30" s="38"/>
      <c r="K30" s="33"/>
      <c r="L30" s="46"/>
      <c r="M30" s="46"/>
      <c r="N30" s="46"/>
      <c r="O30" s="46"/>
      <c r="P30" s="46"/>
      <c r="Q30" s="46"/>
      <c r="R30" s="46"/>
      <c r="S30" s="46"/>
      <c r="T30" s="46"/>
      <c r="U30" s="46"/>
      <c r="V30" s="46"/>
      <c r="W30" s="46"/>
      <c r="X30" s="46"/>
      <c r="Y30" s="46"/>
      <c r="Z30" s="46"/>
    </row>
    <row r="31" spans="1:26" ht="12.75" customHeight="1" x14ac:dyDescent="0.2">
      <c r="A31" s="40" t="s">
        <v>137</v>
      </c>
      <c r="B31" s="50">
        <v>90781</v>
      </c>
      <c r="C31" s="40" t="s">
        <v>138</v>
      </c>
      <c r="D31" s="42" t="s">
        <v>109</v>
      </c>
      <c r="E31" s="43">
        <v>880</v>
      </c>
      <c r="F31" s="44">
        <v>12</v>
      </c>
      <c r="G31" s="44">
        <f t="shared" si="12"/>
        <v>14.27</v>
      </c>
      <c r="H31" s="51">
        <f t="shared" si="13"/>
        <v>12557.6</v>
      </c>
      <c r="I31" s="33">
        <f t="shared" si="14"/>
        <v>12557.6</v>
      </c>
      <c r="J31" s="38"/>
      <c r="K31" s="46"/>
      <c r="L31" s="46"/>
      <c r="M31" s="46"/>
      <c r="N31" s="46"/>
      <c r="O31" s="46"/>
      <c r="P31" s="46"/>
      <c r="Q31" s="46"/>
      <c r="R31" s="46"/>
      <c r="S31" s="46"/>
      <c r="T31" s="46"/>
      <c r="U31" s="46"/>
      <c r="V31" s="46"/>
      <c r="W31" s="46"/>
      <c r="X31" s="46"/>
      <c r="Y31" s="46"/>
      <c r="Z31" s="46"/>
    </row>
    <row r="32" spans="1:26" ht="12.75" customHeight="1" x14ac:dyDescent="0.2">
      <c r="A32" s="56"/>
      <c r="B32" s="15"/>
      <c r="C32" s="57"/>
      <c r="D32" s="58"/>
      <c r="E32" s="59"/>
      <c r="F32" s="60"/>
      <c r="G32" s="60"/>
      <c r="H32" s="61"/>
      <c r="I32" s="54"/>
      <c r="J32" s="38"/>
      <c r="K32" s="9"/>
      <c r="L32" s="9"/>
      <c r="M32" s="9"/>
      <c r="N32" s="9"/>
      <c r="O32" s="9"/>
      <c r="P32" s="9"/>
      <c r="Q32" s="9"/>
      <c r="R32" s="9"/>
      <c r="S32" s="9"/>
      <c r="T32" s="9"/>
      <c r="U32" s="9"/>
      <c r="V32" s="9"/>
      <c r="W32" s="9"/>
      <c r="X32" s="9"/>
      <c r="Y32" s="9"/>
      <c r="Z32" s="9"/>
    </row>
    <row r="33" spans="1:26" ht="12.75" customHeight="1" x14ac:dyDescent="0.2">
      <c r="A33" s="62"/>
      <c r="B33" s="63"/>
      <c r="C33" s="62" t="s">
        <v>146</v>
      </c>
      <c r="D33" s="64"/>
      <c r="E33" s="64"/>
      <c r="F33" s="64"/>
      <c r="G33" s="64"/>
      <c r="H33" s="65">
        <f>H7+H19+H27</f>
        <v>385238.13</v>
      </c>
      <c r="I33" s="25">
        <f>SUM(I7:I31)</f>
        <v>385238.13</v>
      </c>
      <c r="J33" s="66"/>
      <c r="K33" s="27"/>
      <c r="L33" s="27"/>
      <c r="M33" s="27"/>
      <c r="N33" s="27"/>
      <c r="O33" s="27"/>
      <c r="P33" s="27"/>
      <c r="Q33" s="27"/>
      <c r="R33" s="27"/>
      <c r="S33" s="27"/>
      <c r="T33" s="27"/>
      <c r="U33" s="27"/>
      <c r="V33" s="27"/>
      <c r="W33" s="27"/>
      <c r="X33" s="27"/>
      <c r="Y33" s="27"/>
      <c r="Z33" s="27"/>
    </row>
    <row r="34" spans="1:26" x14ac:dyDescent="0.2">
      <c r="A34" s="1"/>
      <c r="B34" s="67"/>
      <c r="C34" s="68"/>
      <c r="D34" s="56"/>
      <c r="E34" s="5"/>
      <c r="F34" s="69"/>
      <c r="G34" s="69"/>
      <c r="H34" s="6"/>
      <c r="I34" s="8"/>
      <c r="J34" s="70"/>
      <c r="K34" s="9"/>
      <c r="L34" s="9"/>
      <c r="M34" s="9"/>
      <c r="N34" s="9"/>
      <c r="O34" s="9"/>
      <c r="P34" s="9"/>
      <c r="Q34" s="9"/>
      <c r="R34" s="9"/>
      <c r="S34" s="9"/>
      <c r="T34" s="9"/>
      <c r="U34" s="9"/>
      <c r="V34" s="9"/>
      <c r="W34" s="9"/>
      <c r="X34" s="9"/>
      <c r="Y34" s="9"/>
      <c r="Z34" s="9"/>
    </row>
    <row r="35" spans="1:26" ht="12.75" customHeight="1" x14ac:dyDescent="0.2">
      <c r="A35" s="56"/>
      <c r="B35" s="15"/>
      <c r="C35" s="3"/>
      <c r="D35" s="56"/>
      <c r="E35" s="5"/>
      <c r="F35" s="69"/>
      <c r="G35" s="69" t="s">
        <v>153</v>
      </c>
      <c r="H35" s="71">
        <f>BDI!D26</f>
        <v>0.18894704395755624</v>
      </c>
      <c r="I35" s="8"/>
      <c r="J35" s="9"/>
      <c r="K35" s="9"/>
      <c r="L35" s="9"/>
      <c r="M35" s="9"/>
      <c r="N35" s="9"/>
      <c r="O35" s="9"/>
      <c r="P35" s="9"/>
      <c r="Q35" s="9"/>
      <c r="R35" s="9"/>
      <c r="S35" s="9"/>
      <c r="T35" s="9"/>
      <c r="U35" s="9"/>
      <c r="V35" s="9"/>
      <c r="W35" s="9"/>
      <c r="X35" s="9"/>
      <c r="Y35" s="9"/>
      <c r="Z35" s="9"/>
    </row>
    <row r="36" spans="1:26" ht="12.75" customHeight="1" x14ac:dyDescent="0.2">
      <c r="A36" s="56"/>
      <c r="B36" s="15"/>
      <c r="C36" s="3"/>
      <c r="D36" s="56"/>
      <c r="E36" s="5"/>
      <c r="F36" s="69"/>
      <c r="G36" s="69" t="s">
        <v>155</v>
      </c>
      <c r="H36" s="71">
        <f>BDI!D45</f>
        <v>0.18268271790963531</v>
      </c>
      <c r="I36" s="8"/>
      <c r="J36" s="9"/>
      <c r="K36" s="9"/>
      <c r="L36" s="9"/>
      <c r="M36" s="9"/>
      <c r="N36" s="9"/>
      <c r="O36" s="9"/>
      <c r="P36" s="9"/>
      <c r="Q36" s="9"/>
      <c r="R36" s="9"/>
      <c r="S36" s="9"/>
      <c r="T36" s="9"/>
      <c r="U36" s="9"/>
      <c r="V36" s="9"/>
      <c r="W36" s="9"/>
      <c r="X36" s="9"/>
      <c r="Y36" s="9"/>
      <c r="Z36" s="9"/>
    </row>
    <row r="37" spans="1:26" ht="12.75" customHeight="1" x14ac:dyDescent="0.2">
      <c r="A37" s="72" t="s">
        <v>156</v>
      </c>
      <c r="B37" s="73">
        <f t="shared" ref="B37:B38" si="15">H35</f>
        <v>0.18894704395755624</v>
      </c>
      <c r="C37" s="74"/>
      <c r="D37" s="56"/>
      <c r="E37" s="5"/>
      <c r="F37" s="69"/>
      <c r="G37" s="69"/>
      <c r="H37" s="6"/>
      <c r="I37" s="8"/>
      <c r="J37" s="7"/>
      <c r="K37" s="9"/>
      <c r="L37" s="9"/>
      <c r="M37" s="9"/>
      <c r="N37" s="9"/>
      <c r="O37" s="9"/>
      <c r="P37" s="9"/>
      <c r="Q37" s="9"/>
      <c r="R37" s="9"/>
      <c r="S37" s="9"/>
      <c r="T37" s="9"/>
      <c r="U37" s="9"/>
      <c r="V37" s="9"/>
      <c r="W37" s="9"/>
      <c r="X37" s="9"/>
      <c r="Y37" s="9"/>
      <c r="Z37" s="9"/>
    </row>
    <row r="38" spans="1:26" ht="12.75" customHeight="1" x14ac:dyDescent="0.2">
      <c r="A38" s="75" t="s">
        <v>159</v>
      </c>
      <c r="B38" s="73">
        <f t="shared" si="15"/>
        <v>0.18268271790963531</v>
      </c>
      <c r="C38" s="76"/>
      <c r="D38" s="56"/>
      <c r="E38" s="5"/>
      <c r="F38" s="69"/>
      <c r="G38" s="69"/>
      <c r="H38" s="6"/>
      <c r="I38" s="8"/>
      <c r="J38" s="9"/>
      <c r="K38" s="9"/>
      <c r="L38" s="9"/>
      <c r="M38" s="9"/>
      <c r="N38" s="9"/>
      <c r="O38" s="9"/>
      <c r="P38" s="9"/>
      <c r="Q38" s="9"/>
      <c r="R38" s="9"/>
      <c r="S38" s="9"/>
      <c r="T38" s="9"/>
      <c r="U38" s="9"/>
      <c r="V38" s="9"/>
      <c r="W38" s="9"/>
      <c r="X38" s="9"/>
      <c r="Y38" s="9"/>
      <c r="Z38" s="9"/>
    </row>
    <row r="39" spans="1:26" ht="12.75" customHeight="1" x14ac:dyDescent="0.2">
      <c r="A39" s="1" t="s">
        <v>162</v>
      </c>
      <c r="B39" s="15"/>
      <c r="C39" s="74"/>
      <c r="D39" s="56"/>
      <c r="E39" s="5"/>
      <c r="F39" s="69"/>
      <c r="G39" s="69"/>
      <c r="H39" s="6"/>
      <c r="I39" s="8"/>
      <c r="J39" s="9"/>
      <c r="K39" s="9"/>
      <c r="L39" s="9"/>
      <c r="M39" s="9"/>
      <c r="N39" s="9"/>
      <c r="O39" s="9"/>
      <c r="P39" s="9"/>
      <c r="Q39" s="9"/>
      <c r="R39" s="9"/>
      <c r="S39" s="9"/>
      <c r="T39" s="9"/>
      <c r="U39" s="9"/>
      <c r="V39" s="9"/>
      <c r="W39" s="9"/>
      <c r="X39" s="9"/>
      <c r="Y39" s="9"/>
      <c r="Z39" s="9"/>
    </row>
    <row r="40" spans="1:26" ht="12.75" customHeight="1" x14ac:dyDescent="0.2">
      <c r="A40" s="1"/>
      <c r="B40" s="15"/>
      <c r="C40" s="74"/>
      <c r="D40" s="56"/>
      <c r="E40" s="5"/>
      <c r="F40" s="69"/>
      <c r="G40" s="69"/>
      <c r="H40" s="6"/>
      <c r="I40" s="8"/>
      <c r="J40" s="7"/>
      <c r="K40" s="9"/>
      <c r="L40" s="9"/>
      <c r="M40" s="9"/>
      <c r="N40" s="9"/>
      <c r="O40" s="9"/>
      <c r="P40" s="9"/>
      <c r="Q40" s="9"/>
      <c r="R40" s="9"/>
      <c r="S40" s="9"/>
      <c r="T40" s="9"/>
      <c r="U40" s="9"/>
      <c r="V40" s="9"/>
      <c r="W40" s="9"/>
      <c r="X40" s="9"/>
      <c r="Y40" s="9"/>
      <c r="Z40" s="9"/>
    </row>
    <row r="41" spans="1:26" ht="12.75" customHeight="1" x14ac:dyDescent="0.2">
      <c r="A41" s="56"/>
      <c r="B41" s="15"/>
      <c r="C41" s="12"/>
      <c r="D41" s="77"/>
      <c r="E41" s="78"/>
      <c r="F41" s="79"/>
      <c r="G41" s="79"/>
      <c r="H41" s="6" t="s">
        <v>13470</v>
      </c>
      <c r="I41" s="8"/>
      <c r="J41" s="9"/>
      <c r="K41" s="9"/>
      <c r="L41" s="9"/>
      <c r="M41" s="9"/>
      <c r="N41" s="9"/>
      <c r="O41" s="9"/>
      <c r="P41" s="9"/>
      <c r="Q41" s="9"/>
      <c r="R41" s="9"/>
      <c r="S41" s="9"/>
      <c r="T41" s="9"/>
      <c r="U41" s="9"/>
      <c r="V41" s="9"/>
      <c r="W41" s="9"/>
      <c r="X41" s="9"/>
      <c r="Y41" s="9"/>
      <c r="Z41" s="9"/>
    </row>
    <row r="42" spans="1:26" ht="12.75" customHeight="1" x14ac:dyDescent="0.2">
      <c r="A42" s="14"/>
      <c r="B42" s="15"/>
      <c r="C42" s="12"/>
      <c r="D42" s="14"/>
      <c r="E42" s="17"/>
      <c r="F42" s="18"/>
      <c r="G42" s="18"/>
      <c r="H42" s="69"/>
      <c r="I42" s="8"/>
      <c r="J42" s="9"/>
      <c r="K42" s="9"/>
      <c r="L42" s="9"/>
      <c r="M42" s="9"/>
      <c r="N42" s="9"/>
      <c r="O42" s="9"/>
      <c r="P42" s="9"/>
      <c r="Q42" s="9"/>
      <c r="R42" s="9"/>
      <c r="S42" s="9"/>
      <c r="T42" s="9"/>
      <c r="U42" s="9"/>
      <c r="V42" s="9"/>
      <c r="W42" s="9"/>
      <c r="X42" s="9"/>
      <c r="Y42" s="9"/>
      <c r="Z42" s="9"/>
    </row>
    <row r="43" spans="1:26" ht="12.75" customHeight="1" x14ac:dyDescent="0.2">
      <c r="A43" s="56"/>
      <c r="B43" s="15"/>
      <c r="C43" s="374" t="s">
        <v>13471</v>
      </c>
      <c r="D43" s="374"/>
      <c r="E43" s="375" t="s">
        <v>13472</v>
      </c>
      <c r="F43" s="375"/>
      <c r="G43" s="69"/>
      <c r="H43" s="6"/>
      <c r="I43" s="8"/>
      <c r="J43" s="9"/>
      <c r="K43" s="9"/>
      <c r="L43" s="9"/>
      <c r="M43" s="9"/>
      <c r="N43" s="9"/>
      <c r="O43" s="9"/>
      <c r="P43" s="9"/>
      <c r="Q43" s="9"/>
      <c r="R43" s="9"/>
      <c r="S43" s="9"/>
      <c r="T43" s="9"/>
      <c r="U43" s="9"/>
      <c r="V43" s="9"/>
      <c r="W43" s="9"/>
      <c r="X43" s="9"/>
      <c r="Y43" s="9"/>
      <c r="Z43" s="9"/>
    </row>
    <row r="44" spans="1:26" ht="12.75" customHeight="1" x14ac:dyDescent="0.2">
      <c r="A44" s="14"/>
      <c r="B44" s="373" t="s">
        <v>13473</v>
      </c>
      <c r="C44" s="373"/>
      <c r="D44" s="373"/>
      <c r="E44" s="373" t="s">
        <v>13474</v>
      </c>
      <c r="F44" s="373"/>
      <c r="G44" s="18"/>
      <c r="H44" s="18"/>
      <c r="I44" s="8"/>
      <c r="J44" s="9"/>
      <c r="K44" s="9"/>
      <c r="L44" s="9"/>
      <c r="M44" s="9"/>
      <c r="N44" s="9"/>
      <c r="O44" s="9"/>
      <c r="P44" s="9"/>
      <c r="Q44" s="9"/>
      <c r="R44" s="9"/>
      <c r="S44" s="9"/>
      <c r="T44" s="9"/>
      <c r="U44" s="9"/>
      <c r="V44" s="9"/>
      <c r="W44" s="9"/>
      <c r="X44" s="9"/>
      <c r="Y44" s="9"/>
      <c r="Z44" s="9"/>
    </row>
    <row r="45" spans="1:26" ht="12.75" customHeight="1" x14ac:dyDescent="0.2">
      <c r="A45" s="14"/>
      <c r="B45" s="15"/>
      <c r="C45" s="16"/>
      <c r="D45" s="14"/>
      <c r="E45" s="17"/>
      <c r="F45" s="18"/>
      <c r="G45" s="18"/>
      <c r="H45" s="18"/>
      <c r="I45" s="8"/>
      <c r="J45" s="9"/>
      <c r="K45" s="9"/>
      <c r="L45" s="9"/>
      <c r="M45" s="9"/>
      <c r="N45" s="9"/>
      <c r="O45" s="9"/>
      <c r="P45" s="9"/>
      <c r="Q45" s="9"/>
      <c r="R45" s="9"/>
      <c r="S45" s="9"/>
      <c r="T45" s="9"/>
      <c r="U45" s="9"/>
      <c r="V45" s="9"/>
      <c r="W45" s="9"/>
      <c r="X45" s="9"/>
      <c r="Y45" s="9"/>
      <c r="Z45" s="9"/>
    </row>
    <row r="46" spans="1:26" ht="12.75" customHeight="1" x14ac:dyDescent="0.2">
      <c r="A46" s="14"/>
      <c r="B46" s="15"/>
      <c r="C46" s="16"/>
      <c r="D46" s="14"/>
      <c r="E46" s="17"/>
      <c r="F46" s="18"/>
      <c r="G46" s="18"/>
      <c r="H46" s="18"/>
      <c r="I46" s="8"/>
      <c r="J46" s="9"/>
      <c r="K46" s="9"/>
      <c r="L46" s="9"/>
      <c r="M46" s="9"/>
      <c r="N46" s="9"/>
      <c r="O46" s="9"/>
      <c r="P46" s="9"/>
      <c r="Q46" s="9"/>
      <c r="R46" s="9"/>
      <c r="S46" s="9"/>
      <c r="T46" s="9"/>
      <c r="U46" s="9"/>
      <c r="V46" s="9"/>
      <c r="W46" s="9"/>
      <c r="X46" s="9"/>
      <c r="Y46" s="9"/>
      <c r="Z46" s="9"/>
    </row>
    <row r="47" spans="1:26" ht="12.75" customHeight="1" x14ac:dyDescent="0.2">
      <c r="A47" s="14"/>
      <c r="B47" s="15"/>
      <c r="C47" s="16"/>
      <c r="D47" s="14"/>
      <c r="E47" s="17"/>
      <c r="F47" s="18"/>
      <c r="G47" s="18"/>
      <c r="H47" s="18"/>
      <c r="I47" s="8"/>
      <c r="J47" s="9"/>
      <c r="K47" s="9"/>
      <c r="L47" s="9"/>
      <c r="M47" s="9"/>
      <c r="N47" s="9"/>
      <c r="O47" s="9"/>
      <c r="P47" s="9"/>
      <c r="Q47" s="9"/>
      <c r="R47" s="9"/>
      <c r="S47" s="9"/>
      <c r="T47" s="9"/>
      <c r="U47" s="9"/>
      <c r="V47" s="9"/>
      <c r="W47" s="9"/>
      <c r="X47" s="9"/>
      <c r="Y47" s="9"/>
      <c r="Z47" s="9"/>
    </row>
    <row r="48" spans="1:26" ht="12.75" customHeight="1" x14ac:dyDescent="0.2">
      <c r="A48" s="14"/>
      <c r="B48" s="15"/>
      <c r="C48" s="16"/>
      <c r="D48" s="14"/>
      <c r="E48" s="17"/>
      <c r="F48" s="18"/>
      <c r="G48" s="18"/>
      <c r="H48" s="18"/>
      <c r="I48" s="8"/>
      <c r="J48" s="9"/>
      <c r="K48" s="9"/>
      <c r="L48" s="9"/>
      <c r="M48" s="9"/>
      <c r="N48" s="9"/>
      <c r="O48" s="9"/>
      <c r="P48" s="9"/>
      <c r="Q48" s="9"/>
      <c r="R48" s="9"/>
      <c r="S48" s="9"/>
      <c r="T48" s="9"/>
      <c r="U48" s="9"/>
      <c r="V48" s="9"/>
      <c r="W48" s="9"/>
      <c r="X48" s="9"/>
      <c r="Y48" s="9"/>
      <c r="Z48" s="9"/>
    </row>
    <row r="49" spans="1:26" ht="12.75" customHeight="1" x14ac:dyDescent="0.2">
      <c r="A49" s="14"/>
      <c r="B49" s="15"/>
      <c r="C49" s="16"/>
      <c r="D49" s="14"/>
      <c r="E49" s="17"/>
      <c r="F49" s="18"/>
      <c r="G49" s="18"/>
      <c r="H49" s="18"/>
      <c r="I49" s="8"/>
      <c r="J49" s="9"/>
      <c r="K49" s="9"/>
      <c r="L49" s="9"/>
      <c r="M49" s="9"/>
      <c r="N49" s="9"/>
      <c r="O49" s="9"/>
      <c r="P49" s="9"/>
      <c r="Q49" s="9"/>
      <c r="R49" s="9"/>
      <c r="S49" s="9"/>
      <c r="T49" s="9"/>
      <c r="U49" s="9"/>
      <c r="V49" s="9"/>
      <c r="W49" s="9"/>
      <c r="X49" s="9"/>
      <c r="Y49" s="9"/>
      <c r="Z49" s="9"/>
    </row>
    <row r="50" spans="1:26" ht="12.75" customHeight="1" x14ac:dyDescent="0.2">
      <c r="A50" s="14"/>
      <c r="B50" s="15"/>
      <c r="C50" s="16"/>
      <c r="D50" s="14"/>
      <c r="E50" s="17"/>
      <c r="F50" s="18"/>
      <c r="G50" s="18"/>
      <c r="H50" s="18"/>
      <c r="I50" s="8"/>
      <c r="J50" s="9"/>
      <c r="K50" s="9"/>
      <c r="L50" s="9"/>
      <c r="M50" s="9"/>
      <c r="N50" s="9"/>
      <c r="O50" s="9"/>
      <c r="P50" s="9"/>
      <c r="Q50" s="9"/>
      <c r="R50" s="9"/>
      <c r="S50" s="9"/>
      <c r="T50" s="9"/>
      <c r="U50" s="9"/>
      <c r="V50" s="9"/>
      <c r="W50" s="9"/>
      <c r="X50" s="9"/>
      <c r="Y50" s="9"/>
      <c r="Z50" s="9"/>
    </row>
    <row r="51" spans="1:26" ht="12.75" customHeight="1" x14ac:dyDescent="0.2">
      <c r="A51" s="14"/>
      <c r="B51" s="15"/>
      <c r="C51" s="16"/>
      <c r="D51" s="14"/>
      <c r="E51" s="17"/>
      <c r="F51" s="18"/>
      <c r="G51" s="18"/>
      <c r="H51" s="18"/>
      <c r="I51" s="8"/>
      <c r="J51" s="9"/>
      <c r="K51" s="9"/>
      <c r="L51" s="9"/>
      <c r="M51" s="9"/>
      <c r="N51" s="9"/>
      <c r="O51" s="9"/>
      <c r="P51" s="9"/>
      <c r="Q51" s="9"/>
      <c r="R51" s="9"/>
      <c r="S51" s="9"/>
      <c r="T51" s="9"/>
      <c r="U51" s="9"/>
      <c r="V51" s="9"/>
      <c r="W51" s="9"/>
      <c r="X51" s="9"/>
      <c r="Y51" s="9"/>
      <c r="Z51" s="9"/>
    </row>
    <row r="52" spans="1:26" ht="12.75" customHeight="1" x14ac:dyDescent="0.2">
      <c r="A52" s="14"/>
      <c r="B52" s="15"/>
      <c r="C52" s="16"/>
      <c r="D52" s="14"/>
      <c r="E52" s="17"/>
      <c r="F52" s="18"/>
      <c r="G52" s="18"/>
      <c r="H52" s="18"/>
      <c r="I52" s="8"/>
      <c r="J52" s="9"/>
      <c r="K52" s="9"/>
      <c r="L52" s="9"/>
      <c r="M52" s="9"/>
      <c r="N52" s="9"/>
      <c r="O52" s="9"/>
      <c r="P52" s="9"/>
      <c r="Q52" s="9"/>
      <c r="R52" s="9"/>
      <c r="S52" s="9"/>
      <c r="T52" s="9"/>
      <c r="U52" s="9"/>
      <c r="V52" s="9"/>
      <c r="W52" s="9"/>
      <c r="X52" s="9"/>
      <c r="Y52" s="9"/>
      <c r="Z52" s="9"/>
    </row>
    <row r="53" spans="1:26" ht="12.75" customHeight="1" x14ac:dyDescent="0.2">
      <c r="A53" s="14"/>
      <c r="B53" s="15"/>
      <c r="C53" s="16"/>
      <c r="D53" s="14"/>
      <c r="E53" s="17"/>
      <c r="F53" s="18"/>
      <c r="G53" s="18"/>
      <c r="H53" s="18"/>
      <c r="I53" s="8"/>
      <c r="J53" s="9"/>
      <c r="K53" s="9"/>
      <c r="L53" s="9"/>
      <c r="M53" s="9"/>
      <c r="N53" s="9"/>
      <c r="O53" s="9"/>
      <c r="P53" s="9"/>
      <c r="Q53" s="9"/>
      <c r="R53" s="9"/>
      <c r="S53" s="9"/>
      <c r="T53" s="9"/>
      <c r="U53" s="9"/>
      <c r="V53" s="9"/>
      <c r="W53" s="9"/>
      <c r="X53" s="9"/>
      <c r="Y53" s="9"/>
      <c r="Z53" s="9"/>
    </row>
    <row r="54" spans="1:26" ht="12.75" customHeight="1" x14ac:dyDescent="0.2">
      <c r="A54" s="14"/>
      <c r="B54" s="15"/>
      <c r="C54" s="16"/>
      <c r="D54" s="14"/>
      <c r="E54" s="17"/>
      <c r="F54" s="18"/>
      <c r="G54" s="18"/>
      <c r="H54" s="18"/>
      <c r="I54" s="8"/>
      <c r="J54" s="9"/>
      <c r="K54" s="9"/>
      <c r="L54" s="9"/>
      <c r="M54" s="9"/>
      <c r="N54" s="9"/>
      <c r="O54" s="9"/>
      <c r="P54" s="9"/>
      <c r="Q54" s="9"/>
      <c r="R54" s="9"/>
      <c r="S54" s="9"/>
      <c r="T54" s="9"/>
      <c r="U54" s="9"/>
      <c r="V54" s="9"/>
      <c r="W54" s="9"/>
      <c r="X54" s="9"/>
      <c r="Y54" s="9"/>
      <c r="Z54" s="9"/>
    </row>
    <row r="55" spans="1:26" ht="12.75" customHeight="1" x14ac:dyDescent="0.2">
      <c r="A55" s="14"/>
      <c r="B55" s="15"/>
      <c r="C55" s="16"/>
      <c r="D55" s="14"/>
      <c r="E55" s="17"/>
      <c r="F55" s="18"/>
      <c r="G55" s="18"/>
      <c r="H55" s="18"/>
      <c r="I55" s="8"/>
      <c r="J55" s="9"/>
      <c r="K55" s="9"/>
      <c r="L55" s="9"/>
      <c r="M55" s="9"/>
      <c r="N55" s="9"/>
      <c r="O55" s="9"/>
      <c r="P55" s="9"/>
      <c r="Q55" s="9"/>
      <c r="R55" s="9"/>
      <c r="S55" s="9"/>
      <c r="T55" s="9"/>
      <c r="U55" s="9"/>
      <c r="V55" s="9"/>
      <c r="W55" s="9"/>
      <c r="X55" s="9"/>
      <c r="Y55" s="9"/>
      <c r="Z55" s="9"/>
    </row>
    <row r="56" spans="1:26" ht="12.75" customHeight="1" x14ac:dyDescent="0.2">
      <c r="A56" s="14"/>
      <c r="B56" s="15"/>
      <c r="C56" s="16"/>
      <c r="D56" s="14"/>
      <c r="E56" s="17"/>
      <c r="F56" s="18"/>
      <c r="G56" s="18"/>
      <c r="H56" s="18"/>
      <c r="I56" s="8"/>
      <c r="J56" s="9"/>
      <c r="K56" s="9"/>
      <c r="L56" s="9"/>
      <c r="M56" s="9"/>
      <c r="N56" s="9"/>
      <c r="O56" s="9"/>
      <c r="P56" s="9"/>
      <c r="Q56" s="9"/>
      <c r="R56" s="9"/>
      <c r="S56" s="9"/>
      <c r="T56" s="9"/>
      <c r="U56" s="9"/>
      <c r="V56" s="9"/>
      <c r="W56" s="9"/>
      <c r="X56" s="9"/>
      <c r="Y56" s="9"/>
      <c r="Z56" s="9"/>
    </row>
    <row r="57" spans="1:26" ht="12.75" customHeight="1" x14ac:dyDescent="0.2">
      <c r="A57" s="14"/>
      <c r="B57" s="15"/>
      <c r="C57" s="16"/>
      <c r="D57" s="14"/>
      <c r="E57" s="17"/>
      <c r="F57" s="18"/>
      <c r="G57" s="18"/>
      <c r="H57" s="18"/>
      <c r="I57" s="8"/>
      <c r="J57" s="9"/>
      <c r="K57" s="9"/>
      <c r="L57" s="9"/>
      <c r="M57" s="9"/>
      <c r="N57" s="9"/>
      <c r="O57" s="9"/>
      <c r="P57" s="9"/>
      <c r="Q57" s="9"/>
      <c r="R57" s="9"/>
      <c r="S57" s="9"/>
      <c r="T57" s="9"/>
      <c r="U57" s="9"/>
      <c r="V57" s="9"/>
      <c r="W57" s="9"/>
      <c r="X57" s="9"/>
      <c r="Y57" s="9"/>
      <c r="Z57" s="9"/>
    </row>
    <row r="58" spans="1:26" ht="12.75" customHeight="1" x14ac:dyDescent="0.2">
      <c r="A58" s="14"/>
      <c r="B58" s="15"/>
      <c r="C58" s="16"/>
      <c r="D58" s="14"/>
      <c r="E58" s="17"/>
      <c r="F58" s="18"/>
      <c r="G58" s="18"/>
      <c r="H58" s="18"/>
      <c r="I58" s="8"/>
      <c r="J58" s="9"/>
      <c r="K58" s="9"/>
      <c r="L58" s="9"/>
      <c r="M58" s="9"/>
      <c r="N58" s="9"/>
      <c r="O58" s="9"/>
      <c r="P58" s="9"/>
      <c r="Q58" s="9"/>
      <c r="R58" s="9"/>
      <c r="S58" s="9"/>
      <c r="T58" s="9"/>
      <c r="U58" s="9"/>
      <c r="V58" s="9"/>
      <c r="W58" s="9"/>
      <c r="X58" s="9"/>
      <c r="Y58" s="9"/>
      <c r="Z58" s="9"/>
    </row>
    <row r="59" spans="1:26" ht="12.75" customHeight="1" x14ac:dyDescent="0.2">
      <c r="A59" s="14"/>
      <c r="B59" s="15"/>
      <c r="C59" s="16"/>
      <c r="D59" s="14"/>
      <c r="E59" s="17"/>
      <c r="F59" s="18"/>
      <c r="G59" s="18"/>
      <c r="H59" s="18"/>
      <c r="I59" s="8"/>
      <c r="J59" s="9"/>
      <c r="K59" s="9"/>
      <c r="L59" s="9"/>
      <c r="M59" s="9"/>
      <c r="N59" s="9"/>
      <c r="O59" s="9"/>
      <c r="P59" s="9"/>
      <c r="Q59" s="9"/>
      <c r="R59" s="9"/>
      <c r="S59" s="9"/>
      <c r="T59" s="9"/>
      <c r="U59" s="9"/>
      <c r="V59" s="9"/>
      <c r="W59" s="9"/>
      <c r="X59" s="9"/>
      <c r="Y59" s="9"/>
      <c r="Z59" s="9"/>
    </row>
    <row r="60" spans="1:26" ht="12.75" customHeight="1" x14ac:dyDescent="0.2">
      <c r="A60" s="14"/>
      <c r="B60" s="15"/>
      <c r="C60" s="16"/>
      <c r="D60" s="14"/>
      <c r="E60" s="17"/>
      <c r="F60" s="18"/>
      <c r="G60" s="18"/>
      <c r="H60" s="18"/>
      <c r="I60" s="8"/>
      <c r="J60" s="9"/>
      <c r="K60" s="9"/>
      <c r="L60" s="9"/>
      <c r="M60" s="9"/>
      <c r="N60" s="9"/>
      <c r="O60" s="9"/>
      <c r="P60" s="9"/>
      <c r="Q60" s="9"/>
      <c r="R60" s="9"/>
      <c r="S60" s="9"/>
      <c r="T60" s="9"/>
      <c r="U60" s="9"/>
      <c r="V60" s="9"/>
      <c r="W60" s="9"/>
      <c r="X60" s="9"/>
      <c r="Y60" s="9"/>
      <c r="Z60" s="9"/>
    </row>
    <row r="61" spans="1:26" ht="12.75" customHeight="1" x14ac:dyDescent="0.2">
      <c r="A61" s="14"/>
      <c r="B61" s="15"/>
      <c r="C61" s="16"/>
      <c r="D61" s="14"/>
      <c r="E61" s="17"/>
      <c r="F61" s="18"/>
      <c r="G61" s="18"/>
      <c r="H61" s="18"/>
      <c r="I61" s="8"/>
      <c r="J61" s="9"/>
      <c r="K61" s="9"/>
      <c r="L61" s="9"/>
      <c r="M61" s="9"/>
      <c r="N61" s="9"/>
      <c r="O61" s="9"/>
      <c r="P61" s="9"/>
      <c r="Q61" s="9"/>
      <c r="R61" s="9"/>
      <c r="S61" s="9"/>
      <c r="T61" s="9"/>
      <c r="U61" s="9"/>
      <c r="V61" s="9"/>
      <c r="W61" s="9"/>
      <c r="X61" s="9"/>
      <c r="Y61" s="9"/>
      <c r="Z61" s="9"/>
    </row>
    <row r="62" spans="1:26" ht="12.75" customHeight="1" x14ac:dyDescent="0.2">
      <c r="A62" s="14"/>
      <c r="B62" s="15"/>
      <c r="C62" s="16"/>
      <c r="D62" s="14"/>
      <c r="E62" s="17"/>
      <c r="F62" s="18"/>
      <c r="G62" s="18"/>
      <c r="H62" s="18"/>
      <c r="I62" s="8"/>
      <c r="J62" s="9"/>
      <c r="K62" s="9"/>
      <c r="L62" s="9"/>
      <c r="M62" s="9"/>
      <c r="N62" s="9"/>
      <c r="O62" s="9"/>
      <c r="P62" s="9"/>
      <c r="Q62" s="9"/>
      <c r="R62" s="9"/>
      <c r="S62" s="9"/>
      <c r="T62" s="9"/>
      <c r="U62" s="9"/>
      <c r="V62" s="9"/>
      <c r="W62" s="9"/>
      <c r="X62" s="9"/>
      <c r="Y62" s="9"/>
      <c r="Z62" s="9"/>
    </row>
    <row r="63" spans="1:26" ht="12.75" customHeight="1" x14ac:dyDescent="0.2">
      <c r="A63" s="14"/>
      <c r="B63" s="15"/>
      <c r="C63" s="16"/>
      <c r="D63" s="14"/>
      <c r="E63" s="17"/>
      <c r="F63" s="18"/>
      <c r="G63" s="18"/>
      <c r="H63" s="18"/>
      <c r="I63" s="8"/>
      <c r="J63" s="9"/>
      <c r="K63" s="9"/>
      <c r="L63" s="9"/>
      <c r="M63" s="9"/>
      <c r="N63" s="9"/>
      <c r="O63" s="9"/>
      <c r="P63" s="9"/>
      <c r="Q63" s="9"/>
      <c r="R63" s="9"/>
      <c r="S63" s="9"/>
      <c r="T63" s="9"/>
      <c r="U63" s="9"/>
      <c r="V63" s="9"/>
      <c r="W63" s="9"/>
      <c r="X63" s="9"/>
      <c r="Y63" s="9"/>
      <c r="Z63" s="9"/>
    </row>
    <row r="64" spans="1:26" ht="12.75" customHeight="1" x14ac:dyDescent="0.2">
      <c r="A64" s="14"/>
      <c r="B64" s="15"/>
      <c r="C64" s="16"/>
      <c r="D64" s="14"/>
      <c r="E64" s="17"/>
      <c r="F64" s="18"/>
      <c r="G64" s="18"/>
      <c r="H64" s="18"/>
      <c r="I64" s="8"/>
      <c r="J64" s="9"/>
      <c r="K64" s="9"/>
      <c r="L64" s="9"/>
      <c r="M64" s="9"/>
      <c r="N64" s="9"/>
      <c r="O64" s="9"/>
      <c r="P64" s="9"/>
      <c r="Q64" s="9"/>
      <c r="R64" s="9"/>
      <c r="S64" s="9"/>
      <c r="T64" s="9"/>
      <c r="U64" s="9"/>
      <c r="V64" s="9"/>
      <c r="W64" s="9"/>
      <c r="X64" s="9"/>
      <c r="Y64" s="9"/>
      <c r="Z64" s="9"/>
    </row>
    <row r="65" spans="1:26" ht="12.75" customHeight="1" x14ac:dyDescent="0.2">
      <c r="A65" s="14"/>
      <c r="B65" s="15"/>
      <c r="C65" s="16"/>
      <c r="D65" s="14"/>
      <c r="E65" s="17"/>
      <c r="F65" s="18"/>
      <c r="G65" s="18"/>
      <c r="H65" s="18"/>
      <c r="I65" s="8"/>
      <c r="J65" s="9"/>
      <c r="K65" s="9"/>
      <c r="L65" s="9"/>
      <c r="M65" s="9"/>
      <c r="N65" s="9"/>
      <c r="O65" s="9"/>
      <c r="P65" s="9"/>
      <c r="Q65" s="9"/>
      <c r="R65" s="9"/>
      <c r="S65" s="9"/>
      <c r="T65" s="9"/>
      <c r="U65" s="9"/>
      <c r="V65" s="9"/>
      <c r="W65" s="9"/>
      <c r="X65" s="9"/>
      <c r="Y65" s="9"/>
      <c r="Z65" s="9"/>
    </row>
    <row r="66" spans="1:26" ht="12.75" customHeight="1" x14ac:dyDescent="0.2">
      <c r="A66" s="14"/>
      <c r="B66" s="15"/>
      <c r="C66" s="16"/>
      <c r="D66" s="14"/>
      <c r="E66" s="17"/>
      <c r="F66" s="18"/>
      <c r="G66" s="18"/>
      <c r="H66" s="18"/>
      <c r="I66" s="8"/>
      <c r="J66" s="9"/>
      <c r="K66" s="9"/>
      <c r="L66" s="9"/>
      <c r="M66" s="9"/>
      <c r="N66" s="9"/>
      <c r="O66" s="9"/>
      <c r="P66" s="9"/>
      <c r="Q66" s="9"/>
      <c r="R66" s="9"/>
      <c r="S66" s="9"/>
      <c r="T66" s="9"/>
      <c r="U66" s="9"/>
      <c r="V66" s="9"/>
      <c r="W66" s="9"/>
      <c r="X66" s="9"/>
      <c r="Y66" s="9"/>
      <c r="Z66" s="9"/>
    </row>
    <row r="67" spans="1:26" ht="12.75" customHeight="1" x14ac:dyDescent="0.2">
      <c r="A67" s="14"/>
      <c r="B67" s="15"/>
      <c r="C67" s="16"/>
      <c r="D67" s="14"/>
      <c r="E67" s="17"/>
      <c r="F67" s="18"/>
      <c r="G67" s="18"/>
      <c r="H67" s="18"/>
      <c r="I67" s="8"/>
      <c r="J67" s="9"/>
      <c r="K67" s="9"/>
      <c r="L67" s="9"/>
      <c r="M67" s="9"/>
      <c r="N67" s="9"/>
      <c r="O67" s="9"/>
      <c r="P67" s="9"/>
      <c r="Q67" s="9"/>
      <c r="R67" s="9"/>
      <c r="S67" s="9"/>
      <c r="T67" s="9"/>
      <c r="U67" s="9"/>
      <c r="V67" s="9"/>
      <c r="W67" s="9"/>
      <c r="X67" s="9"/>
      <c r="Y67" s="9"/>
      <c r="Z67" s="9"/>
    </row>
    <row r="68" spans="1:26" ht="12.75" customHeight="1" x14ac:dyDescent="0.2">
      <c r="A68" s="14"/>
      <c r="B68" s="15"/>
      <c r="C68" s="16"/>
      <c r="D68" s="14"/>
      <c r="E68" s="17"/>
      <c r="F68" s="18"/>
      <c r="G68" s="18"/>
      <c r="H68" s="18"/>
      <c r="I68" s="8"/>
      <c r="J68" s="9"/>
      <c r="K68" s="9"/>
      <c r="L68" s="9"/>
      <c r="M68" s="9"/>
      <c r="N68" s="9"/>
      <c r="O68" s="9"/>
      <c r="P68" s="9"/>
      <c r="Q68" s="9"/>
      <c r="R68" s="9"/>
      <c r="S68" s="9"/>
      <c r="T68" s="9"/>
      <c r="U68" s="9"/>
      <c r="V68" s="9"/>
      <c r="W68" s="9"/>
      <c r="X68" s="9"/>
      <c r="Y68" s="9"/>
      <c r="Z68" s="9"/>
    </row>
    <row r="69" spans="1:26" ht="12.75" customHeight="1" x14ac:dyDescent="0.2">
      <c r="A69" s="14"/>
      <c r="B69" s="15"/>
      <c r="C69" s="16"/>
      <c r="D69" s="14"/>
      <c r="E69" s="17"/>
      <c r="F69" s="18"/>
      <c r="G69" s="18"/>
      <c r="H69" s="18"/>
      <c r="I69" s="8"/>
      <c r="J69" s="9"/>
      <c r="K69" s="9"/>
      <c r="L69" s="9"/>
      <c r="M69" s="9"/>
      <c r="N69" s="9"/>
      <c r="O69" s="9"/>
      <c r="P69" s="9"/>
      <c r="Q69" s="9"/>
      <c r="R69" s="9"/>
      <c r="S69" s="9"/>
      <c r="T69" s="9"/>
      <c r="U69" s="9"/>
      <c r="V69" s="9"/>
      <c r="W69" s="9"/>
      <c r="X69" s="9"/>
      <c r="Y69" s="9"/>
      <c r="Z69" s="9"/>
    </row>
    <row r="70" spans="1:26" ht="12.75" customHeight="1" x14ac:dyDescent="0.2">
      <c r="A70" s="14"/>
      <c r="B70" s="15"/>
      <c r="C70" s="16"/>
      <c r="D70" s="14"/>
      <c r="E70" s="17"/>
      <c r="F70" s="18"/>
      <c r="G70" s="18"/>
      <c r="H70" s="18"/>
      <c r="I70" s="8"/>
      <c r="J70" s="9"/>
      <c r="K70" s="9"/>
      <c r="L70" s="9"/>
      <c r="M70" s="9"/>
      <c r="N70" s="9"/>
      <c r="O70" s="9"/>
      <c r="P70" s="9"/>
      <c r="Q70" s="9"/>
      <c r="R70" s="9"/>
      <c r="S70" s="9"/>
      <c r="T70" s="9"/>
      <c r="U70" s="9"/>
      <c r="V70" s="9"/>
      <c r="W70" s="9"/>
      <c r="X70" s="9"/>
      <c r="Y70" s="9"/>
      <c r="Z70" s="9"/>
    </row>
    <row r="71" spans="1:26" ht="12.75" customHeight="1" x14ac:dyDescent="0.2">
      <c r="A71" s="14"/>
      <c r="B71" s="15"/>
      <c r="C71" s="16"/>
      <c r="D71" s="14"/>
      <c r="E71" s="17"/>
      <c r="F71" s="18"/>
      <c r="G71" s="18"/>
      <c r="H71" s="18"/>
      <c r="I71" s="8"/>
      <c r="J71" s="9"/>
      <c r="K71" s="9"/>
      <c r="L71" s="9"/>
      <c r="M71" s="9"/>
      <c r="N71" s="9"/>
      <c r="O71" s="9"/>
      <c r="P71" s="9"/>
      <c r="Q71" s="9"/>
      <c r="R71" s="9"/>
      <c r="S71" s="9"/>
      <c r="T71" s="9"/>
      <c r="U71" s="9"/>
      <c r="V71" s="9"/>
      <c r="W71" s="9"/>
      <c r="X71" s="9"/>
      <c r="Y71" s="9"/>
      <c r="Z71" s="9"/>
    </row>
    <row r="72" spans="1:26" ht="12.75" customHeight="1" x14ac:dyDescent="0.2">
      <c r="A72" s="14"/>
      <c r="B72" s="15"/>
      <c r="C72" s="16"/>
      <c r="D72" s="14"/>
      <c r="E72" s="17"/>
      <c r="F72" s="18"/>
      <c r="G72" s="18"/>
      <c r="H72" s="18"/>
      <c r="I72" s="8"/>
      <c r="J72" s="9"/>
      <c r="K72" s="9"/>
      <c r="L72" s="9"/>
      <c r="M72" s="9"/>
      <c r="N72" s="9"/>
      <c r="O72" s="9"/>
      <c r="P72" s="9"/>
      <c r="Q72" s="9"/>
      <c r="R72" s="9"/>
      <c r="S72" s="9"/>
      <c r="T72" s="9"/>
      <c r="U72" s="9"/>
      <c r="V72" s="9"/>
      <c r="W72" s="9"/>
      <c r="X72" s="9"/>
      <c r="Y72" s="9"/>
      <c r="Z72" s="9"/>
    </row>
    <row r="73" spans="1:26" ht="12.75" customHeight="1" x14ac:dyDescent="0.2">
      <c r="A73" s="14"/>
      <c r="B73" s="15"/>
      <c r="C73" s="16"/>
      <c r="D73" s="14"/>
      <c r="E73" s="17"/>
      <c r="F73" s="18"/>
      <c r="G73" s="18"/>
      <c r="H73" s="18"/>
      <c r="I73" s="8"/>
      <c r="J73" s="9"/>
      <c r="K73" s="9"/>
      <c r="L73" s="9"/>
      <c r="M73" s="9"/>
      <c r="N73" s="9"/>
      <c r="O73" s="9"/>
      <c r="P73" s="9"/>
      <c r="Q73" s="9"/>
      <c r="R73" s="9"/>
      <c r="S73" s="9"/>
      <c r="T73" s="9"/>
      <c r="U73" s="9"/>
      <c r="V73" s="9"/>
      <c r="W73" s="9"/>
      <c r="X73" s="9"/>
      <c r="Y73" s="9"/>
      <c r="Z73" s="9"/>
    </row>
    <row r="74" spans="1:26" ht="12.75" customHeight="1" x14ac:dyDescent="0.2">
      <c r="A74" s="14"/>
      <c r="B74" s="15"/>
      <c r="C74" s="16"/>
      <c r="D74" s="14"/>
      <c r="E74" s="17"/>
      <c r="F74" s="18"/>
      <c r="G74" s="18"/>
      <c r="H74" s="18"/>
      <c r="I74" s="8"/>
      <c r="J74" s="9"/>
      <c r="K74" s="9"/>
      <c r="L74" s="9"/>
      <c r="M74" s="9"/>
      <c r="N74" s="9"/>
      <c r="O74" s="9"/>
      <c r="P74" s="9"/>
      <c r="Q74" s="9"/>
      <c r="R74" s="9"/>
      <c r="S74" s="9"/>
      <c r="T74" s="9"/>
      <c r="U74" s="9"/>
      <c r="V74" s="9"/>
      <c r="W74" s="9"/>
      <c r="X74" s="9"/>
      <c r="Y74" s="9"/>
      <c r="Z74" s="9"/>
    </row>
    <row r="75" spans="1:26" ht="12.75" customHeight="1" x14ac:dyDescent="0.2">
      <c r="A75" s="14"/>
      <c r="B75" s="15"/>
      <c r="C75" s="16"/>
      <c r="D75" s="14"/>
      <c r="E75" s="17"/>
      <c r="F75" s="18"/>
      <c r="G75" s="18"/>
      <c r="H75" s="18"/>
      <c r="I75" s="8"/>
      <c r="J75" s="9"/>
      <c r="K75" s="9"/>
      <c r="L75" s="9"/>
      <c r="M75" s="9"/>
      <c r="N75" s="9"/>
      <c r="O75" s="9"/>
      <c r="P75" s="9"/>
      <c r="Q75" s="9"/>
      <c r="R75" s="9"/>
      <c r="S75" s="9"/>
      <c r="T75" s="9"/>
      <c r="U75" s="9"/>
      <c r="V75" s="9"/>
      <c r="W75" s="9"/>
      <c r="X75" s="9"/>
      <c r="Y75" s="9"/>
      <c r="Z75" s="9"/>
    </row>
    <row r="76" spans="1:26" ht="12.75" customHeight="1" x14ac:dyDescent="0.2">
      <c r="A76" s="14"/>
      <c r="B76" s="15"/>
      <c r="C76" s="16"/>
      <c r="D76" s="14"/>
      <c r="E76" s="17"/>
      <c r="F76" s="18"/>
      <c r="G76" s="18"/>
      <c r="H76" s="18"/>
      <c r="I76" s="8"/>
      <c r="J76" s="9"/>
      <c r="K76" s="9"/>
      <c r="L76" s="9"/>
      <c r="M76" s="9"/>
      <c r="N76" s="9"/>
      <c r="O76" s="9"/>
      <c r="P76" s="9"/>
      <c r="Q76" s="9"/>
      <c r="R76" s="9"/>
      <c r="S76" s="9"/>
      <c r="T76" s="9"/>
      <c r="U76" s="9"/>
      <c r="V76" s="9"/>
      <c r="W76" s="9"/>
      <c r="X76" s="9"/>
      <c r="Y76" s="9"/>
      <c r="Z76" s="9"/>
    </row>
    <row r="77" spans="1:26" ht="12.75" customHeight="1" x14ac:dyDescent="0.2">
      <c r="A77" s="14"/>
      <c r="B77" s="15"/>
      <c r="C77" s="16"/>
      <c r="D77" s="14"/>
      <c r="E77" s="17"/>
      <c r="F77" s="18"/>
      <c r="G77" s="18"/>
      <c r="H77" s="18"/>
      <c r="I77" s="8"/>
      <c r="J77" s="9"/>
      <c r="K77" s="9"/>
      <c r="L77" s="9"/>
      <c r="M77" s="9"/>
      <c r="N77" s="9"/>
      <c r="O77" s="9"/>
      <c r="P77" s="9"/>
      <c r="Q77" s="9"/>
      <c r="R77" s="9"/>
      <c r="S77" s="9"/>
      <c r="T77" s="9"/>
      <c r="U77" s="9"/>
      <c r="V77" s="9"/>
      <c r="W77" s="9"/>
      <c r="X77" s="9"/>
      <c r="Y77" s="9"/>
      <c r="Z77" s="9"/>
    </row>
    <row r="78" spans="1:26" ht="12.75" customHeight="1" x14ac:dyDescent="0.2">
      <c r="A78" s="14"/>
      <c r="B78" s="15"/>
      <c r="C78" s="16"/>
      <c r="D78" s="14"/>
      <c r="E78" s="17"/>
      <c r="F78" s="18"/>
      <c r="G78" s="18"/>
      <c r="H78" s="18"/>
      <c r="I78" s="8"/>
      <c r="J78" s="9"/>
      <c r="K78" s="9"/>
      <c r="L78" s="9"/>
      <c r="M78" s="9"/>
      <c r="N78" s="9"/>
      <c r="O78" s="9"/>
      <c r="P78" s="9"/>
      <c r="Q78" s="9"/>
      <c r="R78" s="9"/>
      <c r="S78" s="9"/>
      <c r="T78" s="9"/>
      <c r="U78" s="9"/>
      <c r="V78" s="9"/>
      <c r="W78" s="9"/>
      <c r="X78" s="9"/>
      <c r="Y78" s="9"/>
      <c r="Z78" s="9"/>
    </row>
    <row r="79" spans="1:26" ht="12.75" customHeight="1" x14ac:dyDescent="0.2">
      <c r="A79" s="14"/>
      <c r="B79" s="15"/>
      <c r="C79" s="16"/>
      <c r="D79" s="14"/>
      <c r="E79" s="17"/>
      <c r="F79" s="18"/>
      <c r="G79" s="18"/>
      <c r="H79" s="18"/>
      <c r="I79" s="8"/>
      <c r="J79" s="9"/>
      <c r="K79" s="9"/>
      <c r="L79" s="9"/>
      <c r="M79" s="9"/>
      <c r="N79" s="9"/>
      <c r="O79" s="9"/>
      <c r="P79" s="9"/>
      <c r="Q79" s="9"/>
      <c r="R79" s="9"/>
      <c r="S79" s="9"/>
      <c r="T79" s="9"/>
      <c r="U79" s="9"/>
      <c r="V79" s="9"/>
      <c r="W79" s="9"/>
      <c r="X79" s="9"/>
      <c r="Y79" s="9"/>
      <c r="Z79" s="9"/>
    </row>
    <row r="80" spans="1:26" ht="12.75" customHeight="1" x14ac:dyDescent="0.2">
      <c r="A80" s="14"/>
      <c r="B80" s="15"/>
      <c r="C80" s="16"/>
      <c r="D80" s="14"/>
      <c r="E80" s="17"/>
      <c r="F80" s="18"/>
      <c r="G80" s="18"/>
      <c r="H80" s="18"/>
      <c r="I80" s="8"/>
      <c r="J80" s="9"/>
      <c r="K80" s="9"/>
      <c r="L80" s="9"/>
      <c r="M80" s="9"/>
      <c r="N80" s="9"/>
      <c r="O80" s="9"/>
      <c r="P80" s="9"/>
      <c r="Q80" s="9"/>
      <c r="R80" s="9"/>
      <c r="S80" s="9"/>
      <c r="T80" s="9"/>
      <c r="U80" s="9"/>
      <c r="V80" s="9"/>
      <c r="W80" s="9"/>
      <c r="X80" s="9"/>
      <c r="Y80" s="9"/>
      <c r="Z80" s="9"/>
    </row>
    <row r="81" spans="1:26" ht="12.75" customHeight="1" x14ac:dyDescent="0.2">
      <c r="A81" s="14"/>
      <c r="B81" s="15"/>
      <c r="C81" s="16"/>
      <c r="D81" s="14"/>
      <c r="E81" s="17"/>
      <c r="F81" s="18"/>
      <c r="G81" s="18"/>
      <c r="H81" s="18"/>
      <c r="I81" s="8"/>
      <c r="J81" s="9"/>
      <c r="K81" s="9"/>
      <c r="L81" s="9"/>
      <c r="M81" s="9"/>
      <c r="N81" s="9"/>
      <c r="O81" s="9"/>
      <c r="P81" s="9"/>
      <c r="Q81" s="9"/>
      <c r="R81" s="9"/>
      <c r="S81" s="9"/>
      <c r="T81" s="9"/>
      <c r="U81" s="9"/>
      <c r="V81" s="9"/>
      <c r="W81" s="9"/>
      <c r="X81" s="9"/>
      <c r="Y81" s="9"/>
      <c r="Z81" s="9"/>
    </row>
    <row r="82" spans="1:26" ht="12.75" customHeight="1" x14ac:dyDescent="0.2">
      <c r="A82" s="14"/>
      <c r="B82" s="15"/>
      <c r="C82" s="16"/>
      <c r="D82" s="14"/>
      <c r="E82" s="17"/>
      <c r="F82" s="18"/>
      <c r="G82" s="18"/>
      <c r="H82" s="18"/>
      <c r="I82" s="8"/>
      <c r="J82" s="9"/>
      <c r="K82" s="9"/>
      <c r="L82" s="9"/>
      <c r="M82" s="9"/>
      <c r="N82" s="9"/>
      <c r="O82" s="9"/>
      <c r="P82" s="9"/>
      <c r="Q82" s="9"/>
      <c r="R82" s="9"/>
      <c r="S82" s="9"/>
      <c r="T82" s="9"/>
      <c r="U82" s="9"/>
      <c r="V82" s="9"/>
      <c r="W82" s="9"/>
      <c r="X82" s="9"/>
      <c r="Y82" s="9"/>
      <c r="Z82" s="9"/>
    </row>
    <row r="83" spans="1:26" ht="12.75" customHeight="1" x14ac:dyDescent="0.2">
      <c r="A83" s="14"/>
      <c r="B83" s="15"/>
      <c r="C83" s="16"/>
      <c r="D83" s="14"/>
      <c r="E83" s="17"/>
      <c r="F83" s="18"/>
      <c r="G83" s="18"/>
      <c r="H83" s="18"/>
      <c r="I83" s="8"/>
      <c r="J83" s="9"/>
      <c r="K83" s="9"/>
      <c r="L83" s="9"/>
      <c r="M83" s="9"/>
      <c r="N83" s="9"/>
      <c r="O83" s="9"/>
      <c r="P83" s="9"/>
      <c r="Q83" s="9"/>
      <c r="R83" s="9"/>
      <c r="S83" s="9"/>
      <c r="T83" s="9"/>
      <c r="U83" s="9"/>
      <c r="V83" s="9"/>
      <c r="W83" s="9"/>
      <c r="X83" s="9"/>
      <c r="Y83" s="9"/>
      <c r="Z83" s="9"/>
    </row>
    <row r="84" spans="1:26" ht="12.75" customHeight="1" x14ac:dyDescent="0.2">
      <c r="A84" s="14"/>
      <c r="B84" s="15"/>
      <c r="C84" s="16"/>
      <c r="D84" s="14"/>
      <c r="E84" s="17"/>
      <c r="F84" s="18"/>
      <c r="G84" s="18"/>
      <c r="H84" s="18"/>
      <c r="I84" s="8"/>
      <c r="J84" s="9"/>
      <c r="K84" s="9"/>
      <c r="L84" s="9"/>
      <c r="M84" s="9"/>
      <c r="N84" s="9"/>
      <c r="O84" s="9"/>
      <c r="P84" s="9"/>
      <c r="Q84" s="9"/>
      <c r="R84" s="9"/>
      <c r="S84" s="9"/>
      <c r="T84" s="9"/>
      <c r="U84" s="9"/>
      <c r="V84" s="9"/>
      <c r="W84" s="9"/>
      <c r="X84" s="9"/>
      <c r="Y84" s="9"/>
      <c r="Z84" s="9"/>
    </row>
    <row r="85" spans="1:26" ht="12.75" customHeight="1" x14ac:dyDescent="0.2">
      <c r="A85" s="14"/>
      <c r="B85" s="15"/>
      <c r="C85" s="16"/>
      <c r="D85" s="14"/>
      <c r="E85" s="17"/>
      <c r="F85" s="18"/>
      <c r="G85" s="18"/>
      <c r="H85" s="18"/>
      <c r="I85" s="8"/>
      <c r="J85" s="9"/>
      <c r="K85" s="9"/>
      <c r="L85" s="9"/>
      <c r="M85" s="9"/>
      <c r="N85" s="9"/>
      <c r="O85" s="9"/>
      <c r="P85" s="9"/>
      <c r="Q85" s="9"/>
      <c r="R85" s="9"/>
      <c r="S85" s="9"/>
      <c r="T85" s="9"/>
      <c r="U85" s="9"/>
      <c r="V85" s="9"/>
      <c r="W85" s="9"/>
      <c r="X85" s="9"/>
      <c r="Y85" s="9"/>
      <c r="Z85" s="9"/>
    </row>
    <row r="86" spans="1:26" ht="12.75" customHeight="1" x14ac:dyDescent="0.2">
      <c r="A86" s="14"/>
      <c r="B86" s="15"/>
      <c r="C86" s="16"/>
      <c r="D86" s="14"/>
      <c r="E86" s="17"/>
      <c r="F86" s="18"/>
      <c r="G86" s="18"/>
      <c r="H86" s="18"/>
      <c r="I86" s="8"/>
      <c r="J86" s="9"/>
      <c r="K86" s="9"/>
      <c r="L86" s="9"/>
      <c r="M86" s="9"/>
      <c r="N86" s="9"/>
      <c r="O86" s="9"/>
      <c r="P86" s="9"/>
      <c r="Q86" s="9"/>
      <c r="R86" s="9"/>
      <c r="S86" s="9"/>
      <c r="T86" s="9"/>
      <c r="U86" s="9"/>
      <c r="V86" s="9"/>
      <c r="W86" s="9"/>
      <c r="X86" s="9"/>
      <c r="Y86" s="9"/>
      <c r="Z86" s="9"/>
    </row>
    <row r="87" spans="1:26" ht="12.75" customHeight="1" x14ac:dyDescent="0.2">
      <c r="A87" s="14"/>
      <c r="B87" s="15"/>
      <c r="C87" s="16"/>
      <c r="D87" s="14"/>
      <c r="E87" s="17"/>
      <c r="F87" s="18"/>
      <c r="G87" s="18"/>
      <c r="H87" s="18"/>
      <c r="I87" s="8"/>
      <c r="J87" s="9"/>
      <c r="K87" s="9"/>
      <c r="L87" s="9"/>
      <c r="M87" s="9"/>
      <c r="N87" s="9"/>
      <c r="O87" s="9"/>
      <c r="P87" s="9"/>
      <c r="Q87" s="9"/>
      <c r="R87" s="9"/>
      <c r="S87" s="9"/>
      <c r="T87" s="9"/>
      <c r="U87" s="9"/>
      <c r="V87" s="9"/>
      <c r="W87" s="9"/>
      <c r="X87" s="9"/>
      <c r="Y87" s="9"/>
      <c r="Z87" s="9"/>
    </row>
    <row r="88" spans="1:26" ht="12.75" customHeight="1" x14ac:dyDescent="0.2">
      <c r="A88" s="14"/>
      <c r="B88" s="15"/>
      <c r="C88" s="16"/>
      <c r="D88" s="14"/>
      <c r="E88" s="17"/>
      <c r="F88" s="18"/>
      <c r="G88" s="18"/>
      <c r="H88" s="18"/>
      <c r="I88" s="8"/>
      <c r="J88" s="9"/>
      <c r="K88" s="9"/>
      <c r="L88" s="9"/>
      <c r="M88" s="9"/>
      <c r="N88" s="9"/>
      <c r="O88" s="9"/>
      <c r="P88" s="9"/>
      <c r="Q88" s="9"/>
      <c r="R88" s="9"/>
      <c r="S88" s="9"/>
      <c r="T88" s="9"/>
      <c r="U88" s="9"/>
      <c r="V88" s="9"/>
      <c r="W88" s="9"/>
      <c r="X88" s="9"/>
      <c r="Y88" s="9"/>
      <c r="Z88" s="9"/>
    </row>
    <row r="89" spans="1:26" ht="12.75" customHeight="1" x14ac:dyDescent="0.2">
      <c r="A89" s="14"/>
      <c r="B89" s="15"/>
      <c r="C89" s="16"/>
      <c r="D89" s="14"/>
      <c r="E89" s="17"/>
      <c r="F89" s="18"/>
      <c r="G89" s="18"/>
      <c r="H89" s="18"/>
      <c r="I89" s="8"/>
      <c r="J89" s="9"/>
      <c r="K89" s="9"/>
      <c r="L89" s="9"/>
      <c r="M89" s="9"/>
      <c r="N89" s="9"/>
      <c r="O89" s="9"/>
      <c r="P89" s="9"/>
      <c r="Q89" s="9"/>
      <c r="R89" s="9"/>
      <c r="S89" s="9"/>
      <c r="T89" s="9"/>
      <c r="U89" s="9"/>
      <c r="V89" s="9"/>
      <c r="W89" s="9"/>
      <c r="X89" s="9"/>
      <c r="Y89" s="9"/>
      <c r="Z89" s="9"/>
    </row>
    <row r="90" spans="1:26" ht="12.75" customHeight="1" x14ac:dyDescent="0.2">
      <c r="A90" s="14"/>
      <c r="B90" s="15"/>
      <c r="C90" s="16"/>
      <c r="D90" s="14"/>
      <c r="E90" s="17"/>
      <c r="F90" s="18"/>
      <c r="G90" s="18"/>
      <c r="H90" s="18"/>
      <c r="I90" s="8"/>
      <c r="J90" s="9"/>
      <c r="K90" s="9"/>
      <c r="L90" s="9"/>
      <c r="M90" s="9"/>
      <c r="N90" s="9"/>
      <c r="O90" s="9"/>
      <c r="P90" s="9"/>
      <c r="Q90" s="9"/>
      <c r="R90" s="9"/>
      <c r="S90" s="9"/>
      <c r="T90" s="9"/>
      <c r="U90" s="9"/>
      <c r="V90" s="9"/>
      <c r="W90" s="9"/>
      <c r="X90" s="9"/>
      <c r="Y90" s="9"/>
      <c r="Z90" s="9"/>
    </row>
    <row r="91" spans="1:26" ht="12.75" customHeight="1" x14ac:dyDescent="0.2">
      <c r="A91" s="14"/>
      <c r="B91" s="15"/>
      <c r="C91" s="16"/>
      <c r="D91" s="14"/>
      <c r="E91" s="17"/>
      <c r="F91" s="18"/>
      <c r="G91" s="18"/>
      <c r="H91" s="18"/>
      <c r="I91" s="8"/>
      <c r="J91" s="9"/>
      <c r="K91" s="9"/>
      <c r="L91" s="9"/>
      <c r="M91" s="9"/>
      <c r="N91" s="9"/>
      <c r="O91" s="9"/>
      <c r="P91" s="9"/>
      <c r="Q91" s="9"/>
      <c r="R91" s="9"/>
      <c r="S91" s="9"/>
      <c r="T91" s="9"/>
      <c r="U91" s="9"/>
      <c r="V91" s="9"/>
      <c r="W91" s="9"/>
      <c r="X91" s="9"/>
      <c r="Y91" s="9"/>
      <c r="Z91" s="9"/>
    </row>
    <row r="92" spans="1:26" ht="12.75" customHeight="1" x14ac:dyDescent="0.2">
      <c r="A92" s="14"/>
      <c r="B92" s="15"/>
      <c r="C92" s="16"/>
      <c r="D92" s="14"/>
      <c r="E92" s="17"/>
      <c r="F92" s="18"/>
      <c r="G92" s="18"/>
      <c r="H92" s="18"/>
      <c r="I92" s="8"/>
      <c r="J92" s="9"/>
      <c r="K92" s="9"/>
      <c r="L92" s="9"/>
      <c r="M92" s="9"/>
      <c r="N92" s="9"/>
      <c r="O92" s="9"/>
      <c r="P92" s="9"/>
      <c r="Q92" s="9"/>
      <c r="R92" s="9"/>
      <c r="S92" s="9"/>
      <c r="T92" s="9"/>
      <c r="U92" s="9"/>
      <c r="V92" s="9"/>
      <c r="W92" s="9"/>
      <c r="X92" s="9"/>
      <c r="Y92" s="9"/>
      <c r="Z92" s="9"/>
    </row>
    <row r="93" spans="1:26" ht="12.75" customHeight="1" x14ac:dyDescent="0.2">
      <c r="A93" s="14"/>
      <c r="B93" s="15"/>
      <c r="C93" s="16"/>
      <c r="D93" s="14"/>
      <c r="E93" s="17"/>
      <c r="F93" s="18"/>
      <c r="G93" s="18"/>
      <c r="H93" s="18"/>
      <c r="I93" s="8"/>
      <c r="J93" s="9"/>
      <c r="K93" s="9"/>
      <c r="L93" s="9"/>
      <c r="M93" s="9"/>
      <c r="N93" s="9"/>
      <c r="O93" s="9"/>
      <c r="P93" s="9"/>
      <c r="Q93" s="9"/>
      <c r="R93" s="9"/>
      <c r="S93" s="9"/>
      <c r="T93" s="9"/>
      <c r="U93" s="9"/>
      <c r="V93" s="9"/>
      <c r="W93" s="9"/>
      <c r="X93" s="9"/>
      <c r="Y93" s="9"/>
      <c r="Z93" s="9"/>
    </row>
    <row r="94" spans="1:26" ht="12.75" customHeight="1" x14ac:dyDescent="0.2">
      <c r="A94" s="14"/>
      <c r="B94" s="15"/>
      <c r="C94" s="16"/>
      <c r="D94" s="14"/>
      <c r="E94" s="17"/>
      <c r="F94" s="18"/>
      <c r="G94" s="18"/>
      <c r="H94" s="18"/>
      <c r="I94" s="8"/>
      <c r="J94" s="9"/>
      <c r="K94" s="9"/>
      <c r="L94" s="9"/>
      <c r="M94" s="9"/>
      <c r="N94" s="9"/>
      <c r="O94" s="9"/>
      <c r="P94" s="9"/>
      <c r="Q94" s="9"/>
      <c r="R94" s="9"/>
      <c r="S94" s="9"/>
      <c r="T94" s="9"/>
      <c r="U94" s="9"/>
      <c r="V94" s="9"/>
      <c r="W94" s="9"/>
      <c r="X94" s="9"/>
      <c r="Y94" s="9"/>
      <c r="Z94" s="9"/>
    </row>
    <row r="95" spans="1:26" ht="12.75" customHeight="1" x14ac:dyDescent="0.2">
      <c r="A95" s="14"/>
      <c r="B95" s="15"/>
      <c r="C95" s="16"/>
      <c r="D95" s="14"/>
      <c r="E95" s="17"/>
      <c r="F95" s="18"/>
      <c r="G95" s="18"/>
      <c r="H95" s="18"/>
      <c r="I95" s="8"/>
      <c r="J95" s="9"/>
      <c r="K95" s="9"/>
      <c r="L95" s="9"/>
      <c r="M95" s="9"/>
      <c r="N95" s="9"/>
      <c r="O95" s="9"/>
      <c r="P95" s="9"/>
      <c r="Q95" s="9"/>
      <c r="R95" s="9"/>
      <c r="S95" s="9"/>
      <c r="T95" s="9"/>
      <c r="U95" s="9"/>
      <c r="V95" s="9"/>
      <c r="W95" s="9"/>
      <c r="X95" s="9"/>
      <c r="Y95" s="9"/>
      <c r="Z95" s="9"/>
    </row>
    <row r="96" spans="1:26" ht="12.75" customHeight="1" x14ac:dyDescent="0.2">
      <c r="A96" s="14"/>
      <c r="B96" s="15"/>
      <c r="C96" s="16"/>
      <c r="D96" s="14"/>
      <c r="E96" s="17"/>
      <c r="F96" s="18"/>
      <c r="G96" s="18"/>
      <c r="H96" s="18"/>
      <c r="I96" s="8"/>
      <c r="J96" s="9"/>
      <c r="K96" s="9"/>
      <c r="L96" s="9"/>
      <c r="M96" s="9"/>
      <c r="N96" s="9"/>
      <c r="O96" s="9"/>
      <c r="P96" s="9"/>
      <c r="Q96" s="9"/>
      <c r="R96" s="9"/>
      <c r="S96" s="9"/>
      <c r="T96" s="9"/>
      <c r="U96" s="9"/>
      <c r="V96" s="9"/>
      <c r="W96" s="9"/>
      <c r="X96" s="9"/>
      <c r="Y96" s="9"/>
      <c r="Z96" s="9"/>
    </row>
    <row r="97" spans="1:26" ht="12.75" customHeight="1" x14ac:dyDescent="0.2">
      <c r="A97" s="14"/>
      <c r="B97" s="15"/>
      <c r="C97" s="16"/>
      <c r="D97" s="14"/>
      <c r="E97" s="17"/>
      <c r="F97" s="18"/>
      <c r="G97" s="18"/>
      <c r="H97" s="18"/>
      <c r="I97" s="8"/>
      <c r="J97" s="9"/>
      <c r="K97" s="9"/>
      <c r="L97" s="9"/>
      <c r="M97" s="9"/>
      <c r="N97" s="9"/>
      <c r="O97" s="9"/>
      <c r="P97" s="9"/>
      <c r="Q97" s="9"/>
      <c r="R97" s="9"/>
      <c r="S97" s="9"/>
      <c r="T97" s="9"/>
      <c r="U97" s="9"/>
      <c r="V97" s="9"/>
      <c r="W97" s="9"/>
      <c r="X97" s="9"/>
      <c r="Y97" s="9"/>
      <c r="Z97" s="9"/>
    </row>
    <row r="98" spans="1:26" ht="12.75" customHeight="1" x14ac:dyDescent="0.2">
      <c r="A98" s="14"/>
      <c r="B98" s="15"/>
      <c r="C98" s="16"/>
      <c r="D98" s="14"/>
      <c r="E98" s="17"/>
      <c r="F98" s="18"/>
      <c r="G98" s="18"/>
      <c r="H98" s="18"/>
      <c r="I98" s="8"/>
      <c r="J98" s="9"/>
      <c r="K98" s="9"/>
      <c r="L98" s="9"/>
      <c r="M98" s="9"/>
      <c r="N98" s="9"/>
      <c r="O98" s="9"/>
      <c r="P98" s="9"/>
      <c r="Q98" s="9"/>
      <c r="R98" s="9"/>
      <c r="S98" s="9"/>
      <c r="T98" s="9"/>
      <c r="U98" s="9"/>
      <c r="V98" s="9"/>
      <c r="W98" s="9"/>
      <c r="X98" s="9"/>
      <c r="Y98" s="9"/>
      <c r="Z98" s="9"/>
    </row>
    <row r="99" spans="1:26" ht="12.75" customHeight="1" x14ac:dyDescent="0.2">
      <c r="A99" s="14"/>
      <c r="B99" s="15"/>
      <c r="C99" s="16"/>
      <c r="D99" s="14"/>
      <c r="E99" s="17"/>
      <c r="F99" s="18"/>
      <c r="G99" s="18"/>
      <c r="H99" s="18"/>
      <c r="I99" s="8"/>
      <c r="J99" s="9"/>
      <c r="K99" s="9"/>
      <c r="L99" s="9"/>
      <c r="M99" s="9"/>
      <c r="N99" s="9"/>
      <c r="O99" s="9"/>
      <c r="P99" s="9"/>
      <c r="Q99" s="9"/>
      <c r="R99" s="9"/>
      <c r="S99" s="9"/>
      <c r="T99" s="9"/>
      <c r="U99" s="9"/>
      <c r="V99" s="9"/>
      <c r="W99" s="9"/>
      <c r="X99" s="9"/>
      <c r="Y99" s="9"/>
      <c r="Z99" s="9"/>
    </row>
    <row r="100" spans="1:26" ht="12.75" customHeight="1" x14ac:dyDescent="0.2">
      <c r="A100" s="14"/>
      <c r="B100" s="15"/>
      <c r="C100" s="16"/>
      <c r="D100" s="14"/>
      <c r="E100" s="17"/>
      <c r="F100" s="18"/>
      <c r="G100" s="18"/>
      <c r="H100" s="18"/>
      <c r="I100" s="8"/>
      <c r="J100" s="9"/>
      <c r="K100" s="9"/>
      <c r="L100" s="9"/>
      <c r="M100" s="9"/>
      <c r="N100" s="9"/>
      <c r="O100" s="9"/>
      <c r="P100" s="9"/>
      <c r="Q100" s="9"/>
      <c r="R100" s="9"/>
      <c r="S100" s="9"/>
      <c r="T100" s="9"/>
      <c r="U100" s="9"/>
      <c r="V100" s="9"/>
      <c r="W100" s="9"/>
      <c r="X100" s="9"/>
      <c r="Y100" s="9"/>
      <c r="Z100" s="9"/>
    </row>
    <row r="101" spans="1:26" ht="12.75" customHeight="1" x14ac:dyDescent="0.2">
      <c r="A101" s="14"/>
      <c r="B101" s="15"/>
      <c r="C101" s="16"/>
      <c r="D101" s="14"/>
      <c r="E101" s="17"/>
      <c r="F101" s="18"/>
      <c r="G101" s="18"/>
      <c r="H101" s="18"/>
      <c r="I101" s="8"/>
      <c r="J101" s="9"/>
      <c r="K101" s="9"/>
      <c r="L101" s="9"/>
      <c r="M101" s="9"/>
      <c r="N101" s="9"/>
      <c r="O101" s="9"/>
      <c r="P101" s="9"/>
      <c r="Q101" s="9"/>
      <c r="R101" s="9"/>
      <c r="S101" s="9"/>
      <c r="T101" s="9"/>
      <c r="U101" s="9"/>
      <c r="V101" s="9"/>
      <c r="W101" s="9"/>
      <c r="X101" s="9"/>
      <c r="Y101" s="9"/>
      <c r="Z101" s="9"/>
    </row>
    <row r="102" spans="1:26" ht="12.75" customHeight="1" x14ac:dyDescent="0.2">
      <c r="A102" s="14"/>
      <c r="B102" s="15"/>
      <c r="C102" s="16"/>
      <c r="D102" s="14"/>
      <c r="E102" s="17"/>
      <c r="F102" s="18"/>
      <c r="G102" s="18"/>
      <c r="H102" s="18"/>
      <c r="I102" s="8"/>
      <c r="J102" s="9"/>
      <c r="K102" s="9"/>
      <c r="L102" s="9"/>
      <c r="M102" s="9"/>
      <c r="N102" s="9"/>
      <c r="O102" s="9"/>
      <c r="P102" s="9"/>
      <c r="Q102" s="9"/>
      <c r="R102" s="9"/>
      <c r="S102" s="9"/>
      <c r="T102" s="9"/>
      <c r="U102" s="9"/>
      <c r="V102" s="9"/>
      <c r="W102" s="9"/>
      <c r="X102" s="9"/>
      <c r="Y102" s="9"/>
      <c r="Z102" s="9"/>
    </row>
    <row r="103" spans="1:26" ht="12.75" customHeight="1" x14ac:dyDescent="0.2">
      <c r="A103" s="14"/>
      <c r="B103" s="15"/>
      <c r="C103" s="16"/>
      <c r="D103" s="14"/>
      <c r="E103" s="17"/>
      <c r="F103" s="18"/>
      <c r="G103" s="18"/>
      <c r="H103" s="18"/>
      <c r="I103" s="8"/>
      <c r="J103" s="9"/>
      <c r="K103" s="9"/>
      <c r="L103" s="9"/>
      <c r="M103" s="9"/>
      <c r="N103" s="9"/>
      <c r="O103" s="9"/>
      <c r="P103" s="9"/>
      <c r="Q103" s="9"/>
      <c r="R103" s="9"/>
      <c r="S103" s="9"/>
      <c r="T103" s="9"/>
      <c r="U103" s="9"/>
      <c r="V103" s="9"/>
      <c r="W103" s="9"/>
      <c r="X103" s="9"/>
      <c r="Y103" s="9"/>
      <c r="Z103" s="9"/>
    </row>
    <row r="104" spans="1:26" ht="12.75" customHeight="1" x14ac:dyDescent="0.2">
      <c r="A104" s="14"/>
      <c r="B104" s="15"/>
      <c r="C104" s="16"/>
      <c r="D104" s="14"/>
      <c r="E104" s="17"/>
      <c r="F104" s="18"/>
      <c r="G104" s="18"/>
      <c r="H104" s="18"/>
      <c r="I104" s="8"/>
      <c r="J104" s="9"/>
      <c r="K104" s="9"/>
      <c r="L104" s="9"/>
      <c r="M104" s="9"/>
      <c r="N104" s="9"/>
      <c r="O104" s="9"/>
      <c r="P104" s="9"/>
      <c r="Q104" s="9"/>
      <c r="R104" s="9"/>
      <c r="S104" s="9"/>
      <c r="T104" s="9"/>
      <c r="U104" s="9"/>
      <c r="V104" s="9"/>
      <c r="W104" s="9"/>
      <c r="X104" s="9"/>
      <c r="Y104" s="9"/>
      <c r="Z104" s="9"/>
    </row>
    <row r="105" spans="1:26" ht="12.75" customHeight="1" x14ac:dyDescent="0.2">
      <c r="A105" s="14"/>
      <c r="B105" s="15"/>
      <c r="C105" s="16"/>
      <c r="D105" s="14"/>
      <c r="E105" s="17"/>
      <c r="F105" s="18"/>
      <c r="G105" s="18"/>
      <c r="H105" s="18"/>
      <c r="I105" s="8"/>
      <c r="J105" s="9"/>
      <c r="K105" s="9"/>
      <c r="L105" s="9"/>
      <c r="M105" s="9"/>
      <c r="N105" s="9"/>
      <c r="O105" s="9"/>
      <c r="P105" s="9"/>
      <c r="Q105" s="9"/>
      <c r="R105" s="9"/>
      <c r="S105" s="9"/>
      <c r="T105" s="9"/>
      <c r="U105" s="9"/>
      <c r="V105" s="9"/>
      <c r="W105" s="9"/>
      <c r="X105" s="9"/>
      <c r="Y105" s="9"/>
      <c r="Z105" s="9"/>
    </row>
    <row r="106" spans="1:26" ht="12.75" customHeight="1" x14ac:dyDescent="0.2">
      <c r="A106" s="14"/>
      <c r="B106" s="15"/>
      <c r="C106" s="16"/>
      <c r="D106" s="14"/>
      <c r="E106" s="17"/>
      <c r="F106" s="18"/>
      <c r="G106" s="18"/>
      <c r="H106" s="18"/>
      <c r="I106" s="8"/>
      <c r="J106" s="9"/>
      <c r="K106" s="9"/>
      <c r="L106" s="9"/>
      <c r="M106" s="9"/>
      <c r="N106" s="9"/>
      <c r="O106" s="9"/>
      <c r="P106" s="9"/>
      <c r="Q106" s="9"/>
      <c r="R106" s="9"/>
      <c r="S106" s="9"/>
      <c r="T106" s="9"/>
      <c r="U106" s="9"/>
      <c r="V106" s="9"/>
      <c r="W106" s="9"/>
      <c r="X106" s="9"/>
      <c r="Y106" s="9"/>
      <c r="Z106" s="9"/>
    </row>
    <row r="107" spans="1:26" ht="12.75" customHeight="1" x14ac:dyDescent="0.2">
      <c r="A107" s="14"/>
      <c r="B107" s="15"/>
      <c r="C107" s="16"/>
      <c r="D107" s="14"/>
      <c r="E107" s="17"/>
      <c r="F107" s="18"/>
      <c r="G107" s="18"/>
      <c r="H107" s="18"/>
      <c r="I107" s="8"/>
      <c r="J107" s="9"/>
      <c r="K107" s="9"/>
      <c r="L107" s="9"/>
      <c r="M107" s="9"/>
      <c r="N107" s="9"/>
      <c r="O107" s="9"/>
      <c r="P107" s="9"/>
      <c r="Q107" s="9"/>
      <c r="R107" s="9"/>
      <c r="S107" s="9"/>
      <c r="T107" s="9"/>
      <c r="U107" s="9"/>
      <c r="V107" s="9"/>
      <c r="W107" s="9"/>
      <c r="X107" s="9"/>
      <c r="Y107" s="9"/>
      <c r="Z107" s="9"/>
    </row>
    <row r="108" spans="1:26" ht="12.75" customHeight="1" x14ac:dyDescent="0.2">
      <c r="A108" s="14"/>
      <c r="B108" s="15"/>
      <c r="C108" s="16"/>
      <c r="D108" s="14"/>
      <c r="E108" s="17"/>
      <c r="F108" s="18"/>
      <c r="G108" s="18"/>
      <c r="H108" s="18"/>
      <c r="I108" s="8"/>
      <c r="J108" s="9"/>
      <c r="K108" s="9"/>
      <c r="L108" s="9"/>
      <c r="M108" s="9"/>
      <c r="N108" s="9"/>
      <c r="O108" s="9"/>
      <c r="P108" s="9"/>
      <c r="Q108" s="9"/>
      <c r="R108" s="9"/>
      <c r="S108" s="9"/>
      <c r="T108" s="9"/>
      <c r="U108" s="9"/>
      <c r="V108" s="9"/>
      <c r="W108" s="9"/>
      <c r="X108" s="9"/>
      <c r="Y108" s="9"/>
      <c r="Z108" s="9"/>
    </row>
    <row r="109" spans="1:26" ht="12.75" customHeight="1" x14ac:dyDescent="0.2">
      <c r="A109" s="14"/>
      <c r="B109" s="15"/>
      <c r="C109" s="16"/>
      <c r="D109" s="14"/>
      <c r="E109" s="17"/>
      <c r="F109" s="18"/>
      <c r="G109" s="18"/>
      <c r="H109" s="18"/>
      <c r="I109" s="8"/>
      <c r="J109" s="9"/>
      <c r="K109" s="9"/>
      <c r="L109" s="9"/>
      <c r="M109" s="9"/>
      <c r="N109" s="9"/>
      <c r="O109" s="9"/>
      <c r="P109" s="9"/>
      <c r="Q109" s="9"/>
      <c r="R109" s="9"/>
      <c r="S109" s="9"/>
      <c r="T109" s="9"/>
      <c r="U109" s="9"/>
      <c r="V109" s="9"/>
      <c r="W109" s="9"/>
      <c r="X109" s="9"/>
      <c r="Y109" s="9"/>
      <c r="Z109" s="9"/>
    </row>
    <row r="110" spans="1:26" ht="12.75" customHeight="1" x14ac:dyDescent="0.2">
      <c r="A110" s="14"/>
      <c r="B110" s="15"/>
      <c r="C110" s="16"/>
      <c r="D110" s="14"/>
      <c r="E110" s="17"/>
      <c r="F110" s="18"/>
      <c r="G110" s="18"/>
      <c r="H110" s="18"/>
      <c r="I110" s="8"/>
      <c r="J110" s="9"/>
      <c r="K110" s="9"/>
      <c r="L110" s="9"/>
      <c r="M110" s="9"/>
      <c r="N110" s="9"/>
      <c r="O110" s="9"/>
      <c r="P110" s="9"/>
      <c r="Q110" s="9"/>
      <c r="R110" s="9"/>
      <c r="S110" s="9"/>
      <c r="T110" s="9"/>
      <c r="U110" s="9"/>
      <c r="V110" s="9"/>
      <c r="W110" s="9"/>
      <c r="X110" s="9"/>
      <c r="Y110" s="9"/>
      <c r="Z110" s="9"/>
    </row>
    <row r="111" spans="1:26" ht="12.75" customHeight="1" x14ac:dyDescent="0.2">
      <c r="A111" s="14"/>
      <c r="B111" s="15"/>
      <c r="C111" s="16"/>
      <c r="D111" s="14"/>
      <c r="E111" s="17"/>
      <c r="F111" s="18"/>
      <c r="G111" s="18"/>
      <c r="H111" s="18"/>
      <c r="I111" s="8"/>
      <c r="J111" s="9"/>
      <c r="K111" s="9"/>
      <c r="L111" s="9"/>
      <c r="M111" s="9"/>
      <c r="N111" s="9"/>
      <c r="O111" s="9"/>
      <c r="P111" s="9"/>
      <c r="Q111" s="9"/>
      <c r="R111" s="9"/>
      <c r="S111" s="9"/>
      <c r="T111" s="9"/>
      <c r="U111" s="9"/>
      <c r="V111" s="9"/>
      <c r="W111" s="9"/>
      <c r="X111" s="9"/>
      <c r="Y111" s="9"/>
      <c r="Z111" s="9"/>
    </row>
    <row r="112" spans="1:26" ht="12.75" customHeight="1" x14ac:dyDescent="0.2">
      <c r="A112" s="14"/>
      <c r="B112" s="15"/>
      <c r="C112" s="16"/>
      <c r="D112" s="14"/>
      <c r="E112" s="17"/>
      <c r="F112" s="18"/>
      <c r="G112" s="18"/>
      <c r="H112" s="18"/>
      <c r="I112" s="8"/>
      <c r="J112" s="9"/>
      <c r="K112" s="9"/>
      <c r="L112" s="9"/>
      <c r="M112" s="9"/>
      <c r="N112" s="9"/>
      <c r="O112" s="9"/>
      <c r="P112" s="9"/>
      <c r="Q112" s="9"/>
      <c r="R112" s="9"/>
      <c r="S112" s="9"/>
      <c r="T112" s="9"/>
      <c r="U112" s="9"/>
      <c r="V112" s="9"/>
      <c r="W112" s="9"/>
      <c r="X112" s="9"/>
      <c r="Y112" s="9"/>
      <c r="Z112" s="9"/>
    </row>
    <row r="113" spans="1:26" ht="12.75" customHeight="1" x14ac:dyDescent="0.2">
      <c r="A113" s="14"/>
      <c r="B113" s="15"/>
      <c r="C113" s="16"/>
      <c r="D113" s="14"/>
      <c r="E113" s="17"/>
      <c r="F113" s="18"/>
      <c r="G113" s="18"/>
      <c r="H113" s="18"/>
      <c r="I113" s="8"/>
      <c r="J113" s="9"/>
      <c r="K113" s="9"/>
      <c r="L113" s="9"/>
      <c r="M113" s="9"/>
      <c r="N113" s="9"/>
      <c r="O113" s="9"/>
      <c r="P113" s="9"/>
      <c r="Q113" s="9"/>
      <c r="R113" s="9"/>
      <c r="S113" s="9"/>
      <c r="T113" s="9"/>
      <c r="U113" s="9"/>
      <c r="V113" s="9"/>
      <c r="W113" s="9"/>
      <c r="X113" s="9"/>
      <c r="Y113" s="9"/>
      <c r="Z113" s="9"/>
    </row>
    <row r="114" spans="1:26" ht="12.75" customHeight="1" x14ac:dyDescent="0.2">
      <c r="A114" s="14"/>
      <c r="B114" s="15"/>
      <c r="C114" s="16"/>
      <c r="D114" s="14"/>
      <c r="E114" s="17"/>
      <c r="F114" s="18"/>
      <c r="G114" s="18"/>
      <c r="H114" s="18"/>
      <c r="I114" s="8"/>
      <c r="J114" s="9"/>
      <c r="K114" s="9"/>
      <c r="L114" s="9"/>
      <c r="M114" s="9"/>
      <c r="N114" s="9"/>
      <c r="O114" s="9"/>
      <c r="P114" s="9"/>
      <c r="Q114" s="9"/>
      <c r="R114" s="9"/>
      <c r="S114" s="9"/>
      <c r="T114" s="9"/>
      <c r="U114" s="9"/>
      <c r="V114" s="9"/>
      <c r="W114" s="9"/>
      <c r="X114" s="9"/>
      <c r="Y114" s="9"/>
      <c r="Z114" s="9"/>
    </row>
    <row r="115" spans="1:26" ht="12.75" customHeight="1" x14ac:dyDescent="0.2">
      <c r="A115" s="14"/>
      <c r="B115" s="15"/>
      <c r="C115" s="16"/>
      <c r="D115" s="14"/>
      <c r="E115" s="17"/>
      <c r="F115" s="18"/>
      <c r="G115" s="18"/>
      <c r="H115" s="18"/>
      <c r="I115" s="8"/>
      <c r="J115" s="9"/>
      <c r="K115" s="9"/>
      <c r="L115" s="9"/>
      <c r="M115" s="9"/>
      <c r="N115" s="9"/>
      <c r="O115" s="9"/>
      <c r="P115" s="9"/>
      <c r="Q115" s="9"/>
      <c r="R115" s="9"/>
      <c r="S115" s="9"/>
      <c r="T115" s="9"/>
      <c r="U115" s="9"/>
      <c r="V115" s="9"/>
      <c r="W115" s="9"/>
      <c r="X115" s="9"/>
      <c r="Y115" s="9"/>
      <c r="Z115" s="9"/>
    </row>
    <row r="116" spans="1:26" ht="12.75" customHeight="1" x14ac:dyDescent="0.2">
      <c r="A116" s="14"/>
      <c r="B116" s="15"/>
      <c r="C116" s="16"/>
      <c r="D116" s="14"/>
      <c r="E116" s="17"/>
      <c r="F116" s="18"/>
      <c r="G116" s="18"/>
      <c r="H116" s="18"/>
      <c r="I116" s="8"/>
      <c r="J116" s="9"/>
      <c r="K116" s="9"/>
      <c r="L116" s="9"/>
      <c r="M116" s="9"/>
      <c r="N116" s="9"/>
      <c r="O116" s="9"/>
      <c r="P116" s="9"/>
      <c r="Q116" s="9"/>
      <c r="R116" s="9"/>
      <c r="S116" s="9"/>
      <c r="T116" s="9"/>
      <c r="U116" s="9"/>
      <c r="V116" s="9"/>
      <c r="W116" s="9"/>
      <c r="X116" s="9"/>
      <c r="Y116" s="9"/>
      <c r="Z116" s="9"/>
    </row>
    <row r="117" spans="1:26" ht="12.75" customHeight="1" x14ac:dyDescent="0.2">
      <c r="A117" s="14"/>
      <c r="B117" s="15"/>
      <c r="C117" s="16"/>
      <c r="D117" s="14"/>
      <c r="E117" s="17"/>
      <c r="F117" s="18"/>
      <c r="G117" s="18"/>
      <c r="H117" s="18"/>
      <c r="I117" s="8"/>
      <c r="J117" s="9"/>
      <c r="K117" s="9"/>
      <c r="L117" s="9"/>
      <c r="M117" s="9"/>
      <c r="N117" s="9"/>
      <c r="O117" s="9"/>
      <c r="P117" s="9"/>
      <c r="Q117" s="9"/>
      <c r="R117" s="9"/>
      <c r="S117" s="9"/>
      <c r="T117" s="9"/>
      <c r="U117" s="9"/>
      <c r="V117" s="9"/>
      <c r="W117" s="9"/>
      <c r="X117" s="9"/>
      <c r="Y117" s="9"/>
      <c r="Z117" s="9"/>
    </row>
    <row r="118" spans="1:26" ht="12.75" customHeight="1" x14ac:dyDescent="0.2">
      <c r="A118" s="14"/>
      <c r="B118" s="15"/>
      <c r="C118" s="16"/>
      <c r="D118" s="14"/>
      <c r="E118" s="17"/>
      <c r="F118" s="18"/>
      <c r="G118" s="18"/>
      <c r="H118" s="18"/>
      <c r="I118" s="8"/>
      <c r="J118" s="9"/>
      <c r="K118" s="9"/>
      <c r="L118" s="9"/>
      <c r="M118" s="9"/>
      <c r="N118" s="9"/>
      <c r="O118" s="9"/>
      <c r="P118" s="9"/>
      <c r="Q118" s="9"/>
      <c r="R118" s="9"/>
      <c r="S118" s="9"/>
      <c r="T118" s="9"/>
      <c r="U118" s="9"/>
      <c r="V118" s="9"/>
      <c r="W118" s="9"/>
      <c r="X118" s="9"/>
      <c r="Y118" s="9"/>
      <c r="Z118" s="9"/>
    </row>
    <row r="119" spans="1:26" ht="12.75" customHeight="1" x14ac:dyDescent="0.2">
      <c r="A119" s="14"/>
      <c r="B119" s="15"/>
      <c r="C119" s="16"/>
      <c r="D119" s="14"/>
      <c r="E119" s="17"/>
      <c r="F119" s="18"/>
      <c r="G119" s="18"/>
      <c r="H119" s="18"/>
      <c r="I119" s="8"/>
      <c r="J119" s="9"/>
      <c r="K119" s="9"/>
      <c r="L119" s="9"/>
      <c r="M119" s="9"/>
      <c r="N119" s="9"/>
      <c r="O119" s="9"/>
      <c r="P119" s="9"/>
      <c r="Q119" s="9"/>
      <c r="R119" s="9"/>
      <c r="S119" s="9"/>
      <c r="T119" s="9"/>
      <c r="U119" s="9"/>
      <c r="V119" s="9"/>
      <c r="W119" s="9"/>
      <c r="X119" s="9"/>
      <c r="Y119" s="9"/>
      <c r="Z119" s="9"/>
    </row>
    <row r="120" spans="1:26" ht="12.75" customHeight="1" x14ac:dyDescent="0.2">
      <c r="A120" s="14"/>
      <c r="B120" s="15"/>
      <c r="C120" s="16"/>
      <c r="D120" s="14"/>
      <c r="E120" s="17"/>
      <c r="F120" s="18"/>
      <c r="G120" s="18"/>
      <c r="H120" s="18"/>
      <c r="I120" s="8"/>
      <c r="J120" s="9"/>
      <c r="K120" s="9"/>
      <c r="L120" s="9"/>
      <c r="M120" s="9"/>
      <c r="N120" s="9"/>
      <c r="O120" s="9"/>
      <c r="P120" s="9"/>
      <c r="Q120" s="9"/>
      <c r="R120" s="9"/>
      <c r="S120" s="9"/>
      <c r="T120" s="9"/>
      <c r="U120" s="9"/>
      <c r="V120" s="9"/>
      <c r="W120" s="9"/>
      <c r="X120" s="9"/>
      <c r="Y120" s="9"/>
      <c r="Z120" s="9"/>
    </row>
    <row r="121" spans="1:26" ht="12.75" customHeight="1" x14ac:dyDescent="0.2">
      <c r="A121" s="14"/>
      <c r="B121" s="15"/>
      <c r="C121" s="16"/>
      <c r="D121" s="14"/>
      <c r="E121" s="17"/>
      <c r="F121" s="18"/>
      <c r="G121" s="18"/>
      <c r="H121" s="18"/>
      <c r="I121" s="8"/>
      <c r="J121" s="9"/>
      <c r="K121" s="9"/>
      <c r="L121" s="9"/>
      <c r="M121" s="9"/>
      <c r="N121" s="9"/>
      <c r="O121" s="9"/>
      <c r="P121" s="9"/>
      <c r="Q121" s="9"/>
      <c r="R121" s="9"/>
      <c r="S121" s="9"/>
      <c r="T121" s="9"/>
      <c r="U121" s="9"/>
      <c r="V121" s="9"/>
      <c r="W121" s="9"/>
      <c r="X121" s="9"/>
      <c r="Y121" s="9"/>
      <c r="Z121" s="9"/>
    </row>
    <row r="122" spans="1:26" ht="12.75" customHeight="1" x14ac:dyDescent="0.2">
      <c r="A122" s="14"/>
      <c r="B122" s="15"/>
      <c r="C122" s="16"/>
      <c r="D122" s="14"/>
      <c r="E122" s="17"/>
      <c r="F122" s="18"/>
      <c r="G122" s="18"/>
      <c r="H122" s="18"/>
      <c r="I122" s="8"/>
      <c r="J122" s="9"/>
      <c r="K122" s="9"/>
      <c r="L122" s="9"/>
      <c r="M122" s="9"/>
      <c r="N122" s="9"/>
      <c r="O122" s="9"/>
      <c r="P122" s="9"/>
      <c r="Q122" s="9"/>
      <c r="R122" s="9"/>
      <c r="S122" s="9"/>
      <c r="T122" s="9"/>
      <c r="U122" s="9"/>
      <c r="V122" s="9"/>
      <c r="W122" s="9"/>
      <c r="X122" s="9"/>
      <c r="Y122" s="9"/>
      <c r="Z122" s="9"/>
    </row>
    <row r="123" spans="1:26" ht="12.75" customHeight="1" x14ac:dyDescent="0.2">
      <c r="A123" s="14"/>
      <c r="B123" s="15"/>
      <c r="C123" s="16"/>
      <c r="D123" s="14"/>
      <c r="E123" s="17"/>
      <c r="F123" s="18"/>
      <c r="G123" s="18"/>
      <c r="H123" s="18"/>
      <c r="I123" s="8"/>
      <c r="J123" s="9"/>
      <c r="K123" s="9"/>
      <c r="L123" s="9"/>
      <c r="M123" s="9"/>
      <c r="N123" s="9"/>
      <c r="O123" s="9"/>
      <c r="P123" s="9"/>
      <c r="Q123" s="9"/>
      <c r="R123" s="9"/>
      <c r="S123" s="9"/>
      <c r="T123" s="9"/>
      <c r="U123" s="9"/>
      <c r="V123" s="9"/>
      <c r="W123" s="9"/>
      <c r="X123" s="9"/>
      <c r="Y123" s="9"/>
      <c r="Z123" s="9"/>
    </row>
    <row r="124" spans="1:26" ht="12.75" customHeight="1" x14ac:dyDescent="0.2">
      <c r="A124" s="14"/>
      <c r="B124" s="15"/>
      <c r="C124" s="16"/>
      <c r="D124" s="14"/>
      <c r="E124" s="17"/>
      <c r="F124" s="18"/>
      <c r="G124" s="18"/>
      <c r="H124" s="18"/>
      <c r="I124" s="8"/>
      <c r="J124" s="9"/>
      <c r="K124" s="9"/>
      <c r="L124" s="9"/>
      <c r="M124" s="9"/>
      <c r="N124" s="9"/>
      <c r="O124" s="9"/>
      <c r="P124" s="9"/>
      <c r="Q124" s="9"/>
      <c r="R124" s="9"/>
      <c r="S124" s="9"/>
      <c r="T124" s="9"/>
      <c r="U124" s="9"/>
      <c r="V124" s="9"/>
      <c r="W124" s="9"/>
      <c r="X124" s="9"/>
      <c r="Y124" s="9"/>
      <c r="Z124" s="9"/>
    </row>
    <row r="125" spans="1:26" ht="12.75" customHeight="1" x14ac:dyDescent="0.2">
      <c r="A125" s="14"/>
      <c r="B125" s="15"/>
      <c r="C125" s="16"/>
      <c r="D125" s="14"/>
      <c r="E125" s="17"/>
      <c r="F125" s="18"/>
      <c r="G125" s="18"/>
      <c r="H125" s="18"/>
      <c r="I125" s="8"/>
      <c r="J125" s="9"/>
      <c r="K125" s="9"/>
      <c r="L125" s="9"/>
      <c r="M125" s="9"/>
      <c r="N125" s="9"/>
      <c r="O125" s="9"/>
      <c r="P125" s="9"/>
      <c r="Q125" s="9"/>
      <c r="R125" s="9"/>
      <c r="S125" s="9"/>
      <c r="T125" s="9"/>
      <c r="U125" s="9"/>
      <c r="V125" s="9"/>
      <c r="W125" s="9"/>
      <c r="X125" s="9"/>
      <c r="Y125" s="9"/>
      <c r="Z125" s="9"/>
    </row>
    <row r="126" spans="1:26" ht="12.75" customHeight="1" x14ac:dyDescent="0.2">
      <c r="A126" s="14"/>
      <c r="B126" s="15"/>
      <c r="C126" s="16"/>
      <c r="D126" s="14"/>
      <c r="E126" s="17"/>
      <c r="F126" s="18"/>
      <c r="G126" s="18"/>
      <c r="H126" s="18"/>
      <c r="I126" s="8"/>
      <c r="J126" s="9"/>
      <c r="K126" s="9"/>
      <c r="L126" s="9"/>
      <c r="M126" s="9"/>
      <c r="N126" s="9"/>
      <c r="O126" s="9"/>
      <c r="P126" s="9"/>
      <c r="Q126" s="9"/>
      <c r="R126" s="9"/>
      <c r="S126" s="9"/>
      <c r="T126" s="9"/>
      <c r="U126" s="9"/>
      <c r="V126" s="9"/>
      <c r="W126" s="9"/>
      <c r="X126" s="9"/>
      <c r="Y126" s="9"/>
      <c r="Z126" s="9"/>
    </row>
    <row r="127" spans="1:26" ht="12.75" customHeight="1" x14ac:dyDescent="0.2">
      <c r="A127" s="14"/>
      <c r="B127" s="15"/>
      <c r="C127" s="16"/>
      <c r="D127" s="14"/>
      <c r="E127" s="17"/>
      <c r="F127" s="18"/>
      <c r="G127" s="18"/>
      <c r="H127" s="18"/>
      <c r="I127" s="8"/>
      <c r="J127" s="9"/>
      <c r="K127" s="9"/>
      <c r="L127" s="9"/>
      <c r="M127" s="9"/>
      <c r="N127" s="9"/>
      <c r="O127" s="9"/>
      <c r="P127" s="9"/>
      <c r="Q127" s="9"/>
      <c r="R127" s="9"/>
      <c r="S127" s="9"/>
      <c r="T127" s="9"/>
      <c r="U127" s="9"/>
      <c r="V127" s="9"/>
      <c r="W127" s="9"/>
      <c r="X127" s="9"/>
      <c r="Y127" s="9"/>
      <c r="Z127" s="9"/>
    </row>
    <row r="128" spans="1:26" ht="12.75" customHeight="1" x14ac:dyDescent="0.2">
      <c r="A128" s="14"/>
      <c r="B128" s="15"/>
      <c r="C128" s="16"/>
      <c r="D128" s="14"/>
      <c r="E128" s="17"/>
      <c r="F128" s="18"/>
      <c r="G128" s="18"/>
      <c r="H128" s="18"/>
      <c r="I128" s="8"/>
      <c r="J128" s="9"/>
      <c r="K128" s="9"/>
      <c r="L128" s="9"/>
      <c r="M128" s="9"/>
      <c r="N128" s="9"/>
      <c r="O128" s="9"/>
      <c r="P128" s="9"/>
      <c r="Q128" s="9"/>
      <c r="R128" s="9"/>
      <c r="S128" s="9"/>
      <c r="T128" s="9"/>
      <c r="U128" s="9"/>
      <c r="V128" s="9"/>
      <c r="W128" s="9"/>
      <c r="X128" s="9"/>
      <c r="Y128" s="9"/>
      <c r="Z128" s="9"/>
    </row>
    <row r="129" spans="1:26" ht="12.75" customHeight="1" x14ac:dyDescent="0.2">
      <c r="A129" s="14"/>
      <c r="B129" s="15"/>
      <c r="C129" s="16"/>
      <c r="D129" s="14"/>
      <c r="E129" s="17"/>
      <c r="F129" s="18"/>
      <c r="G129" s="18"/>
      <c r="H129" s="18"/>
      <c r="I129" s="8"/>
      <c r="J129" s="9"/>
      <c r="K129" s="9"/>
      <c r="L129" s="9"/>
      <c r="M129" s="9"/>
      <c r="N129" s="9"/>
      <c r="O129" s="9"/>
      <c r="P129" s="9"/>
      <c r="Q129" s="9"/>
      <c r="R129" s="9"/>
      <c r="S129" s="9"/>
      <c r="T129" s="9"/>
      <c r="U129" s="9"/>
      <c r="V129" s="9"/>
      <c r="W129" s="9"/>
      <c r="X129" s="9"/>
      <c r="Y129" s="9"/>
      <c r="Z129" s="9"/>
    </row>
    <row r="130" spans="1:26" ht="12.75" customHeight="1" x14ac:dyDescent="0.2">
      <c r="A130" s="14"/>
      <c r="B130" s="15"/>
      <c r="C130" s="16"/>
      <c r="D130" s="14"/>
      <c r="E130" s="17"/>
      <c r="F130" s="18"/>
      <c r="G130" s="18"/>
      <c r="H130" s="18"/>
      <c r="I130" s="8"/>
      <c r="J130" s="9"/>
      <c r="K130" s="9"/>
      <c r="L130" s="9"/>
      <c r="M130" s="9"/>
      <c r="N130" s="9"/>
      <c r="O130" s="9"/>
      <c r="P130" s="9"/>
      <c r="Q130" s="9"/>
      <c r="R130" s="9"/>
      <c r="S130" s="9"/>
      <c r="T130" s="9"/>
      <c r="U130" s="9"/>
      <c r="V130" s="9"/>
      <c r="W130" s="9"/>
      <c r="X130" s="9"/>
      <c r="Y130" s="9"/>
      <c r="Z130" s="9"/>
    </row>
    <row r="131" spans="1:26" ht="12.75" customHeight="1" x14ac:dyDescent="0.2">
      <c r="A131" s="14"/>
      <c r="B131" s="15"/>
      <c r="C131" s="16"/>
      <c r="D131" s="14"/>
      <c r="E131" s="17"/>
      <c r="F131" s="18"/>
      <c r="G131" s="18"/>
      <c r="H131" s="18"/>
      <c r="I131" s="8"/>
      <c r="J131" s="9"/>
      <c r="K131" s="9"/>
      <c r="L131" s="9"/>
      <c r="M131" s="9"/>
      <c r="N131" s="9"/>
      <c r="O131" s="9"/>
      <c r="P131" s="9"/>
      <c r="Q131" s="9"/>
      <c r="R131" s="9"/>
      <c r="S131" s="9"/>
      <c r="T131" s="9"/>
      <c r="U131" s="9"/>
      <c r="V131" s="9"/>
      <c r="W131" s="9"/>
      <c r="X131" s="9"/>
      <c r="Y131" s="9"/>
      <c r="Z131" s="9"/>
    </row>
    <row r="132" spans="1:26" ht="12.75" customHeight="1" x14ac:dyDescent="0.2">
      <c r="A132" s="14"/>
      <c r="B132" s="15"/>
      <c r="C132" s="16"/>
      <c r="D132" s="14"/>
      <c r="E132" s="17"/>
      <c r="F132" s="18"/>
      <c r="G132" s="18"/>
      <c r="H132" s="18"/>
      <c r="I132" s="8"/>
      <c r="J132" s="9"/>
      <c r="K132" s="9"/>
      <c r="L132" s="9"/>
      <c r="M132" s="9"/>
      <c r="N132" s="9"/>
      <c r="O132" s="9"/>
      <c r="P132" s="9"/>
      <c r="Q132" s="9"/>
      <c r="R132" s="9"/>
      <c r="S132" s="9"/>
      <c r="T132" s="9"/>
      <c r="U132" s="9"/>
      <c r="V132" s="9"/>
      <c r="W132" s="9"/>
      <c r="X132" s="9"/>
      <c r="Y132" s="9"/>
      <c r="Z132" s="9"/>
    </row>
    <row r="133" spans="1:26" ht="12.75" customHeight="1" x14ac:dyDescent="0.2">
      <c r="A133" s="14"/>
      <c r="B133" s="15"/>
      <c r="C133" s="16"/>
      <c r="D133" s="14"/>
      <c r="E133" s="17"/>
      <c r="F133" s="18"/>
      <c r="G133" s="18"/>
      <c r="H133" s="18"/>
      <c r="I133" s="8"/>
      <c r="J133" s="9"/>
      <c r="K133" s="9"/>
      <c r="L133" s="9"/>
      <c r="M133" s="9"/>
      <c r="N133" s="9"/>
      <c r="O133" s="9"/>
      <c r="P133" s="9"/>
      <c r="Q133" s="9"/>
      <c r="R133" s="9"/>
      <c r="S133" s="9"/>
      <c r="T133" s="9"/>
      <c r="U133" s="9"/>
      <c r="V133" s="9"/>
      <c r="W133" s="9"/>
      <c r="X133" s="9"/>
      <c r="Y133" s="9"/>
      <c r="Z133" s="9"/>
    </row>
    <row r="134" spans="1:26" ht="12.75" customHeight="1" x14ac:dyDescent="0.2">
      <c r="A134" s="14"/>
      <c r="B134" s="15"/>
      <c r="C134" s="16"/>
      <c r="D134" s="14"/>
      <c r="E134" s="17"/>
      <c r="F134" s="18"/>
      <c r="G134" s="18"/>
      <c r="H134" s="18"/>
      <c r="I134" s="8"/>
      <c r="J134" s="9"/>
      <c r="K134" s="9"/>
      <c r="L134" s="9"/>
      <c r="M134" s="9"/>
      <c r="N134" s="9"/>
      <c r="O134" s="9"/>
      <c r="P134" s="9"/>
      <c r="Q134" s="9"/>
      <c r="R134" s="9"/>
      <c r="S134" s="9"/>
      <c r="T134" s="9"/>
      <c r="U134" s="9"/>
      <c r="V134" s="9"/>
      <c r="W134" s="9"/>
      <c r="X134" s="9"/>
      <c r="Y134" s="9"/>
      <c r="Z134" s="9"/>
    </row>
    <row r="135" spans="1:26" ht="12.75" customHeight="1" x14ac:dyDescent="0.2">
      <c r="A135" s="14"/>
      <c r="B135" s="15"/>
      <c r="C135" s="16"/>
      <c r="D135" s="14"/>
      <c r="E135" s="17"/>
      <c r="F135" s="18"/>
      <c r="G135" s="18"/>
      <c r="H135" s="18"/>
      <c r="I135" s="8"/>
      <c r="J135" s="9"/>
      <c r="K135" s="9"/>
      <c r="L135" s="9"/>
      <c r="M135" s="9"/>
      <c r="N135" s="9"/>
      <c r="O135" s="9"/>
      <c r="P135" s="9"/>
      <c r="Q135" s="9"/>
      <c r="R135" s="9"/>
      <c r="S135" s="9"/>
      <c r="T135" s="9"/>
      <c r="U135" s="9"/>
      <c r="V135" s="9"/>
      <c r="W135" s="9"/>
      <c r="X135" s="9"/>
      <c r="Y135" s="9"/>
      <c r="Z135" s="9"/>
    </row>
    <row r="136" spans="1:26" ht="12.75" customHeight="1" x14ac:dyDescent="0.2">
      <c r="A136" s="14"/>
      <c r="B136" s="15"/>
      <c r="C136" s="16"/>
      <c r="D136" s="14"/>
      <c r="E136" s="17"/>
      <c r="F136" s="18"/>
      <c r="G136" s="18"/>
      <c r="H136" s="18"/>
      <c r="I136" s="8"/>
      <c r="J136" s="9"/>
      <c r="K136" s="9"/>
      <c r="L136" s="9"/>
      <c r="M136" s="9"/>
      <c r="N136" s="9"/>
      <c r="O136" s="9"/>
      <c r="P136" s="9"/>
      <c r="Q136" s="9"/>
      <c r="R136" s="9"/>
      <c r="S136" s="9"/>
      <c r="T136" s="9"/>
      <c r="U136" s="9"/>
      <c r="V136" s="9"/>
      <c r="W136" s="9"/>
      <c r="X136" s="9"/>
      <c r="Y136" s="9"/>
      <c r="Z136" s="9"/>
    </row>
    <row r="137" spans="1:26" ht="12.75" customHeight="1" x14ac:dyDescent="0.2">
      <c r="A137" s="14"/>
      <c r="B137" s="15"/>
      <c r="C137" s="16"/>
      <c r="D137" s="14"/>
      <c r="E137" s="17"/>
      <c r="F137" s="18"/>
      <c r="G137" s="18"/>
      <c r="H137" s="18"/>
      <c r="I137" s="8"/>
      <c r="J137" s="9"/>
      <c r="K137" s="9"/>
      <c r="L137" s="9"/>
      <c r="M137" s="9"/>
      <c r="N137" s="9"/>
      <c r="O137" s="9"/>
      <c r="P137" s="9"/>
      <c r="Q137" s="9"/>
      <c r="R137" s="9"/>
      <c r="S137" s="9"/>
      <c r="T137" s="9"/>
      <c r="U137" s="9"/>
      <c r="V137" s="9"/>
      <c r="W137" s="9"/>
      <c r="X137" s="9"/>
      <c r="Y137" s="9"/>
      <c r="Z137" s="9"/>
    </row>
    <row r="138" spans="1:26" ht="12.75" customHeight="1" x14ac:dyDescent="0.2">
      <c r="A138" s="14"/>
      <c r="B138" s="15"/>
      <c r="C138" s="16"/>
      <c r="D138" s="14"/>
      <c r="E138" s="17"/>
      <c r="F138" s="18"/>
      <c r="G138" s="18"/>
      <c r="H138" s="18"/>
      <c r="I138" s="8"/>
      <c r="J138" s="9"/>
      <c r="K138" s="9"/>
      <c r="L138" s="9"/>
      <c r="M138" s="9"/>
      <c r="N138" s="9"/>
      <c r="O138" s="9"/>
      <c r="P138" s="9"/>
      <c r="Q138" s="9"/>
      <c r="R138" s="9"/>
      <c r="S138" s="9"/>
      <c r="T138" s="9"/>
      <c r="U138" s="9"/>
      <c r="V138" s="9"/>
      <c r="W138" s="9"/>
      <c r="X138" s="9"/>
      <c r="Y138" s="9"/>
      <c r="Z138" s="9"/>
    </row>
    <row r="139" spans="1:26" ht="12.75" customHeight="1" x14ac:dyDescent="0.2">
      <c r="A139" s="14"/>
      <c r="B139" s="15"/>
      <c r="C139" s="16"/>
      <c r="D139" s="14"/>
      <c r="E139" s="17"/>
      <c r="F139" s="18"/>
      <c r="G139" s="18"/>
      <c r="H139" s="18"/>
      <c r="I139" s="8"/>
      <c r="J139" s="9"/>
      <c r="K139" s="9"/>
      <c r="L139" s="9"/>
      <c r="M139" s="9"/>
      <c r="N139" s="9"/>
      <c r="O139" s="9"/>
      <c r="P139" s="9"/>
      <c r="Q139" s="9"/>
      <c r="R139" s="9"/>
      <c r="S139" s="9"/>
      <c r="T139" s="9"/>
      <c r="U139" s="9"/>
      <c r="V139" s="9"/>
      <c r="W139" s="9"/>
      <c r="X139" s="9"/>
      <c r="Y139" s="9"/>
      <c r="Z139" s="9"/>
    </row>
    <row r="140" spans="1:26" ht="12.75" customHeight="1" x14ac:dyDescent="0.2">
      <c r="A140" s="14"/>
      <c r="B140" s="15"/>
      <c r="C140" s="16"/>
      <c r="D140" s="14"/>
      <c r="E140" s="17"/>
      <c r="F140" s="18"/>
      <c r="G140" s="18"/>
      <c r="H140" s="18"/>
      <c r="I140" s="8"/>
      <c r="J140" s="9"/>
      <c r="K140" s="9"/>
      <c r="L140" s="9"/>
      <c r="M140" s="9"/>
      <c r="N140" s="9"/>
      <c r="O140" s="9"/>
      <c r="P140" s="9"/>
      <c r="Q140" s="9"/>
      <c r="R140" s="9"/>
      <c r="S140" s="9"/>
      <c r="T140" s="9"/>
      <c r="U140" s="9"/>
      <c r="V140" s="9"/>
      <c r="W140" s="9"/>
      <c r="X140" s="9"/>
      <c r="Y140" s="9"/>
      <c r="Z140" s="9"/>
    </row>
    <row r="141" spans="1:26" ht="12.75" customHeight="1" x14ac:dyDescent="0.2">
      <c r="A141" s="14"/>
      <c r="B141" s="15"/>
      <c r="C141" s="16"/>
      <c r="D141" s="14"/>
      <c r="E141" s="17"/>
      <c r="F141" s="18"/>
      <c r="G141" s="18"/>
      <c r="H141" s="18"/>
      <c r="I141" s="8"/>
      <c r="J141" s="9"/>
      <c r="K141" s="9"/>
      <c r="L141" s="9"/>
      <c r="M141" s="9"/>
      <c r="N141" s="9"/>
      <c r="O141" s="9"/>
      <c r="P141" s="9"/>
      <c r="Q141" s="9"/>
      <c r="R141" s="9"/>
      <c r="S141" s="9"/>
      <c r="T141" s="9"/>
      <c r="U141" s="9"/>
      <c r="V141" s="9"/>
      <c r="W141" s="9"/>
      <c r="X141" s="9"/>
      <c r="Y141" s="9"/>
      <c r="Z141" s="9"/>
    </row>
    <row r="142" spans="1:26" ht="12.75" customHeight="1" x14ac:dyDescent="0.2">
      <c r="A142" s="14"/>
      <c r="B142" s="15"/>
      <c r="C142" s="16"/>
      <c r="D142" s="14"/>
      <c r="E142" s="17"/>
      <c r="F142" s="18"/>
      <c r="G142" s="18"/>
      <c r="H142" s="18"/>
      <c r="I142" s="8"/>
      <c r="J142" s="9"/>
      <c r="K142" s="9"/>
      <c r="L142" s="9"/>
      <c r="M142" s="9"/>
      <c r="N142" s="9"/>
      <c r="O142" s="9"/>
      <c r="P142" s="9"/>
      <c r="Q142" s="9"/>
      <c r="R142" s="9"/>
      <c r="S142" s="9"/>
      <c r="T142" s="9"/>
      <c r="U142" s="9"/>
      <c r="V142" s="9"/>
      <c r="W142" s="9"/>
      <c r="X142" s="9"/>
      <c r="Y142" s="9"/>
      <c r="Z142" s="9"/>
    </row>
    <row r="143" spans="1:26" ht="12.75" customHeight="1" x14ac:dyDescent="0.2">
      <c r="A143" s="14"/>
      <c r="B143" s="15"/>
      <c r="C143" s="16"/>
      <c r="D143" s="14"/>
      <c r="E143" s="17"/>
      <c r="F143" s="18"/>
      <c r="G143" s="18"/>
      <c r="H143" s="18"/>
      <c r="I143" s="8"/>
      <c r="J143" s="9"/>
      <c r="K143" s="9"/>
      <c r="L143" s="9"/>
      <c r="M143" s="9"/>
      <c r="N143" s="9"/>
      <c r="O143" s="9"/>
      <c r="P143" s="9"/>
      <c r="Q143" s="9"/>
      <c r="R143" s="9"/>
      <c r="S143" s="9"/>
      <c r="T143" s="9"/>
      <c r="U143" s="9"/>
      <c r="V143" s="9"/>
      <c r="W143" s="9"/>
      <c r="X143" s="9"/>
      <c r="Y143" s="9"/>
      <c r="Z143" s="9"/>
    </row>
    <row r="144" spans="1:26" ht="12.75" customHeight="1" x14ac:dyDescent="0.2">
      <c r="A144" s="14"/>
      <c r="B144" s="15"/>
      <c r="C144" s="16"/>
      <c r="D144" s="14"/>
      <c r="E144" s="17"/>
      <c r="F144" s="18"/>
      <c r="G144" s="18"/>
      <c r="H144" s="18"/>
      <c r="I144" s="8"/>
      <c r="J144" s="9"/>
      <c r="K144" s="9"/>
      <c r="L144" s="9"/>
      <c r="M144" s="9"/>
      <c r="N144" s="9"/>
      <c r="O144" s="9"/>
      <c r="P144" s="9"/>
      <c r="Q144" s="9"/>
      <c r="R144" s="9"/>
      <c r="S144" s="9"/>
      <c r="T144" s="9"/>
      <c r="U144" s="9"/>
      <c r="V144" s="9"/>
      <c r="W144" s="9"/>
      <c r="X144" s="9"/>
      <c r="Y144" s="9"/>
      <c r="Z144" s="9"/>
    </row>
    <row r="145" spans="1:26" ht="12.75" customHeight="1" x14ac:dyDescent="0.2">
      <c r="A145" s="14"/>
      <c r="B145" s="15"/>
      <c r="C145" s="16"/>
      <c r="D145" s="14"/>
      <c r="E145" s="17"/>
      <c r="F145" s="18"/>
      <c r="G145" s="18"/>
      <c r="H145" s="18"/>
      <c r="I145" s="8"/>
      <c r="J145" s="9"/>
      <c r="K145" s="9"/>
      <c r="L145" s="9"/>
      <c r="M145" s="9"/>
      <c r="N145" s="9"/>
      <c r="O145" s="9"/>
      <c r="P145" s="9"/>
      <c r="Q145" s="9"/>
      <c r="R145" s="9"/>
      <c r="S145" s="9"/>
      <c r="T145" s="9"/>
      <c r="U145" s="9"/>
      <c r="V145" s="9"/>
      <c r="W145" s="9"/>
      <c r="X145" s="9"/>
      <c r="Y145" s="9"/>
      <c r="Z145" s="9"/>
    </row>
    <row r="146" spans="1:26" ht="12.75" customHeight="1" x14ac:dyDescent="0.2">
      <c r="A146" s="14"/>
      <c r="B146" s="15"/>
      <c r="C146" s="16"/>
      <c r="D146" s="14"/>
      <c r="E146" s="17"/>
      <c r="F146" s="18"/>
      <c r="G146" s="18"/>
      <c r="H146" s="18"/>
      <c r="I146" s="8"/>
      <c r="J146" s="9"/>
      <c r="K146" s="9"/>
      <c r="L146" s="9"/>
      <c r="M146" s="9"/>
      <c r="N146" s="9"/>
      <c r="O146" s="9"/>
      <c r="P146" s="9"/>
      <c r="Q146" s="9"/>
      <c r="R146" s="9"/>
      <c r="S146" s="9"/>
      <c r="T146" s="9"/>
      <c r="U146" s="9"/>
      <c r="V146" s="9"/>
      <c r="W146" s="9"/>
      <c r="X146" s="9"/>
      <c r="Y146" s="9"/>
      <c r="Z146" s="9"/>
    </row>
    <row r="147" spans="1:26" ht="12.75" customHeight="1" x14ac:dyDescent="0.2">
      <c r="A147" s="14"/>
      <c r="B147" s="15"/>
      <c r="C147" s="16"/>
      <c r="D147" s="14"/>
      <c r="E147" s="17"/>
      <c r="F147" s="18"/>
      <c r="G147" s="18"/>
      <c r="H147" s="18"/>
      <c r="I147" s="8"/>
      <c r="J147" s="9"/>
      <c r="K147" s="9"/>
      <c r="L147" s="9"/>
      <c r="M147" s="9"/>
      <c r="N147" s="9"/>
      <c r="O147" s="9"/>
      <c r="P147" s="9"/>
      <c r="Q147" s="9"/>
      <c r="R147" s="9"/>
      <c r="S147" s="9"/>
      <c r="T147" s="9"/>
      <c r="U147" s="9"/>
      <c r="V147" s="9"/>
      <c r="W147" s="9"/>
      <c r="X147" s="9"/>
      <c r="Y147" s="9"/>
      <c r="Z147" s="9"/>
    </row>
    <row r="148" spans="1:26" ht="12.75" customHeight="1" x14ac:dyDescent="0.2">
      <c r="A148" s="14"/>
      <c r="B148" s="15"/>
      <c r="C148" s="16"/>
      <c r="D148" s="14"/>
      <c r="E148" s="17"/>
      <c r="F148" s="18"/>
      <c r="G148" s="18"/>
      <c r="H148" s="18"/>
      <c r="I148" s="8"/>
      <c r="J148" s="9"/>
      <c r="K148" s="9"/>
      <c r="L148" s="9"/>
      <c r="M148" s="9"/>
      <c r="N148" s="9"/>
      <c r="O148" s="9"/>
      <c r="P148" s="9"/>
      <c r="Q148" s="9"/>
      <c r="R148" s="9"/>
      <c r="S148" s="9"/>
      <c r="T148" s="9"/>
      <c r="U148" s="9"/>
      <c r="V148" s="9"/>
      <c r="W148" s="9"/>
      <c r="X148" s="9"/>
      <c r="Y148" s="9"/>
      <c r="Z148" s="9"/>
    </row>
    <row r="149" spans="1:26" ht="12.75" customHeight="1" x14ac:dyDescent="0.2">
      <c r="A149" s="14"/>
      <c r="B149" s="15"/>
      <c r="C149" s="16"/>
      <c r="D149" s="14"/>
      <c r="E149" s="17"/>
      <c r="F149" s="18"/>
      <c r="G149" s="18"/>
      <c r="H149" s="18"/>
      <c r="I149" s="8"/>
      <c r="J149" s="9"/>
      <c r="K149" s="9"/>
      <c r="L149" s="9"/>
      <c r="M149" s="9"/>
      <c r="N149" s="9"/>
      <c r="O149" s="9"/>
      <c r="P149" s="9"/>
      <c r="Q149" s="9"/>
      <c r="R149" s="9"/>
      <c r="S149" s="9"/>
      <c r="T149" s="9"/>
      <c r="U149" s="9"/>
      <c r="V149" s="9"/>
      <c r="W149" s="9"/>
      <c r="X149" s="9"/>
      <c r="Y149" s="9"/>
      <c r="Z149" s="9"/>
    </row>
    <row r="150" spans="1:26" ht="12.75" customHeight="1" x14ac:dyDescent="0.2">
      <c r="A150" s="14"/>
      <c r="B150" s="15"/>
      <c r="C150" s="16"/>
      <c r="D150" s="14"/>
      <c r="E150" s="17"/>
      <c r="F150" s="18"/>
      <c r="G150" s="18"/>
      <c r="H150" s="18"/>
      <c r="I150" s="8"/>
      <c r="J150" s="9"/>
      <c r="K150" s="9"/>
      <c r="L150" s="9"/>
      <c r="M150" s="9"/>
      <c r="N150" s="9"/>
      <c r="O150" s="9"/>
      <c r="P150" s="9"/>
      <c r="Q150" s="9"/>
      <c r="R150" s="9"/>
      <c r="S150" s="9"/>
      <c r="T150" s="9"/>
      <c r="U150" s="9"/>
      <c r="V150" s="9"/>
      <c r="W150" s="9"/>
      <c r="X150" s="9"/>
      <c r="Y150" s="9"/>
      <c r="Z150" s="9"/>
    </row>
    <row r="151" spans="1:26" ht="12.75" customHeight="1" x14ac:dyDescent="0.2">
      <c r="A151" s="14"/>
      <c r="B151" s="15"/>
      <c r="C151" s="16"/>
      <c r="D151" s="14"/>
      <c r="E151" s="17"/>
      <c r="F151" s="18"/>
      <c r="G151" s="18"/>
      <c r="H151" s="18"/>
      <c r="I151" s="8"/>
      <c r="J151" s="9"/>
      <c r="K151" s="9"/>
      <c r="L151" s="9"/>
      <c r="M151" s="9"/>
      <c r="N151" s="9"/>
      <c r="O151" s="9"/>
      <c r="P151" s="9"/>
      <c r="Q151" s="9"/>
      <c r="R151" s="9"/>
      <c r="S151" s="9"/>
      <c r="T151" s="9"/>
      <c r="U151" s="9"/>
      <c r="V151" s="9"/>
      <c r="W151" s="9"/>
      <c r="X151" s="9"/>
      <c r="Y151" s="9"/>
      <c r="Z151" s="9"/>
    </row>
    <row r="152" spans="1:26" ht="12.75" customHeight="1" x14ac:dyDescent="0.2">
      <c r="A152" s="14"/>
      <c r="B152" s="15"/>
      <c r="C152" s="16"/>
      <c r="D152" s="14"/>
      <c r="E152" s="17"/>
      <c r="F152" s="18"/>
      <c r="G152" s="18"/>
      <c r="H152" s="18"/>
      <c r="I152" s="8"/>
      <c r="J152" s="9"/>
      <c r="K152" s="9"/>
      <c r="L152" s="9"/>
      <c r="M152" s="9"/>
      <c r="N152" s="9"/>
      <c r="O152" s="9"/>
      <c r="P152" s="9"/>
      <c r="Q152" s="9"/>
      <c r="R152" s="9"/>
      <c r="S152" s="9"/>
      <c r="T152" s="9"/>
      <c r="U152" s="9"/>
      <c r="V152" s="9"/>
      <c r="W152" s="9"/>
      <c r="X152" s="9"/>
      <c r="Y152" s="9"/>
      <c r="Z152" s="9"/>
    </row>
    <row r="153" spans="1:26" ht="12.75" customHeight="1" x14ac:dyDescent="0.2">
      <c r="A153" s="14"/>
      <c r="B153" s="15"/>
      <c r="C153" s="16"/>
      <c r="D153" s="14"/>
      <c r="E153" s="17"/>
      <c r="F153" s="18"/>
      <c r="G153" s="18"/>
      <c r="H153" s="18"/>
      <c r="I153" s="8"/>
      <c r="J153" s="9"/>
      <c r="K153" s="9"/>
      <c r="L153" s="9"/>
      <c r="M153" s="9"/>
      <c r="N153" s="9"/>
      <c r="O153" s="9"/>
      <c r="P153" s="9"/>
      <c r="Q153" s="9"/>
      <c r="R153" s="9"/>
      <c r="S153" s="9"/>
      <c r="T153" s="9"/>
      <c r="U153" s="9"/>
      <c r="V153" s="9"/>
      <c r="W153" s="9"/>
      <c r="X153" s="9"/>
      <c r="Y153" s="9"/>
      <c r="Z153" s="9"/>
    </row>
    <row r="154" spans="1:26" ht="12.75" customHeight="1" x14ac:dyDescent="0.2">
      <c r="A154" s="14"/>
      <c r="B154" s="15"/>
      <c r="C154" s="16"/>
      <c r="D154" s="14"/>
      <c r="E154" s="17"/>
      <c r="F154" s="18"/>
      <c r="G154" s="18"/>
      <c r="H154" s="18"/>
      <c r="I154" s="8"/>
      <c r="J154" s="9"/>
      <c r="K154" s="9"/>
      <c r="L154" s="9"/>
      <c r="M154" s="9"/>
      <c r="N154" s="9"/>
      <c r="O154" s="9"/>
      <c r="P154" s="9"/>
      <c r="Q154" s="9"/>
      <c r="R154" s="9"/>
      <c r="S154" s="9"/>
      <c r="T154" s="9"/>
      <c r="U154" s="9"/>
      <c r="V154" s="9"/>
      <c r="W154" s="9"/>
      <c r="X154" s="9"/>
      <c r="Y154" s="9"/>
      <c r="Z154" s="9"/>
    </row>
    <row r="155" spans="1:26" ht="12.75" customHeight="1" x14ac:dyDescent="0.2">
      <c r="A155" s="14"/>
      <c r="B155" s="15"/>
      <c r="C155" s="16"/>
      <c r="D155" s="14"/>
      <c r="E155" s="17"/>
      <c r="F155" s="18"/>
      <c r="G155" s="18"/>
      <c r="H155" s="18"/>
      <c r="I155" s="8"/>
      <c r="J155" s="9"/>
      <c r="K155" s="9"/>
      <c r="L155" s="9"/>
      <c r="M155" s="9"/>
      <c r="N155" s="9"/>
      <c r="O155" s="9"/>
      <c r="P155" s="9"/>
      <c r="Q155" s="9"/>
      <c r="R155" s="9"/>
      <c r="S155" s="9"/>
      <c r="T155" s="9"/>
      <c r="U155" s="9"/>
      <c r="V155" s="9"/>
      <c r="W155" s="9"/>
      <c r="X155" s="9"/>
      <c r="Y155" s="9"/>
      <c r="Z155" s="9"/>
    </row>
    <row r="156" spans="1:26" ht="12.75" customHeight="1" x14ac:dyDescent="0.2">
      <c r="A156" s="14"/>
      <c r="B156" s="15"/>
      <c r="C156" s="16"/>
      <c r="D156" s="14"/>
      <c r="E156" s="17"/>
      <c r="F156" s="18"/>
      <c r="G156" s="18"/>
      <c r="H156" s="18"/>
      <c r="I156" s="8"/>
      <c r="J156" s="9"/>
      <c r="K156" s="9"/>
      <c r="L156" s="9"/>
      <c r="M156" s="9"/>
      <c r="N156" s="9"/>
      <c r="O156" s="9"/>
      <c r="P156" s="9"/>
      <c r="Q156" s="9"/>
      <c r="R156" s="9"/>
      <c r="S156" s="9"/>
      <c r="T156" s="9"/>
      <c r="U156" s="9"/>
      <c r="V156" s="9"/>
      <c r="W156" s="9"/>
      <c r="X156" s="9"/>
      <c r="Y156" s="9"/>
      <c r="Z156" s="9"/>
    </row>
    <row r="157" spans="1:26" ht="12.75" customHeight="1" x14ac:dyDescent="0.2">
      <c r="A157" s="14"/>
      <c r="B157" s="15"/>
      <c r="C157" s="16"/>
      <c r="D157" s="14"/>
      <c r="E157" s="17"/>
      <c r="F157" s="18"/>
      <c r="G157" s="18"/>
      <c r="H157" s="18"/>
      <c r="I157" s="8"/>
      <c r="J157" s="9"/>
      <c r="K157" s="9"/>
      <c r="L157" s="9"/>
      <c r="M157" s="9"/>
      <c r="N157" s="9"/>
      <c r="O157" s="9"/>
      <c r="P157" s="9"/>
      <c r="Q157" s="9"/>
      <c r="R157" s="9"/>
      <c r="S157" s="9"/>
      <c r="T157" s="9"/>
      <c r="U157" s="9"/>
      <c r="V157" s="9"/>
      <c r="W157" s="9"/>
      <c r="X157" s="9"/>
      <c r="Y157" s="9"/>
      <c r="Z157" s="9"/>
    </row>
    <row r="158" spans="1:26" ht="12.75" customHeight="1" x14ac:dyDescent="0.2">
      <c r="A158" s="14"/>
      <c r="B158" s="15"/>
      <c r="C158" s="16"/>
      <c r="D158" s="14"/>
      <c r="E158" s="17"/>
      <c r="F158" s="18"/>
      <c r="G158" s="18"/>
      <c r="H158" s="18"/>
      <c r="I158" s="8"/>
      <c r="J158" s="9"/>
      <c r="K158" s="9"/>
      <c r="L158" s="9"/>
      <c r="M158" s="9"/>
      <c r="N158" s="9"/>
      <c r="O158" s="9"/>
      <c r="P158" s="9"/>
      <c r="Q158" s="9"/>
      <c r="R158" s="9"/>
      <c r="S158" s="9"/>
      <c r="T158" s="9"/>
      <c r="U158" s="9"/>
      <c r="V158" s="9"/>
      <c r="W158" s="9"/>
      <c r="X158" s="9"/>
      <c r="Y158" s="9"/>
      <c r="Z158" s="9"/>
    </row>
    <row r="159" spans="1:26" ht="12.75" customHeight="1" x14ac:dyDescent="0.2">
      <c r="A159" s="14"/>
      <c r="B159" s="15"/>
      <c r="C159" s="16"/>
      <c r="D159" s="14"/>
      <c r="E159" s="17"/>
      <c r="F159" s="18"/>
      <c r="G159" s="18"/>
      <c r="H159" s="18"/>
      <c r="I159" s="8"/>
      <c r="J159" s="9"/>
      <c r="K159" s="9"/>
      <c r="L159" s="9"/>
      <c r="M159" s="9"/>
      <c r="N159" s="9"/>
      <c r="O159" s="9"/>
      <c r="P159" s="9"/>
      <c r="Q159" s="9"/>
      <c r="R159" s="9"/>
      <c r="S159" s="9"/>
      <c r="T159" s="9"/>
      <c r="U159" s="9"/>
      <c r="V159" s="9"/>
      <c r="W159" s="9"/>
      <c r="X159" s="9"/>
      <c r="Y159" s="9"/>
      <c r="Z159" s="9"/>
    </row>
    <row r="160" spans="1:26" ht="12.75" customHeight="1" x14ac:dyDescent="0.2">
      <c r="A160" s="14"/>
      <c r="B160" s="15"/>
      <c r="C160" s="16"/>
      <c r="D160" s="14"/>
      <c r="E160" s="17"/>
      <c r="F160" s="18"/>
      <c r="G160" s="18"/>
      <c r="H160" s="18"/>
      <c r="I160" s="8"/>
      <c r="J160" s="9"/>
      <c r="K160" s="9"/>
      <c r="L160" s="9"/>
      <c r="M160" s="9"/>
      <c r="N160" s="9"/>
      <c r="O160" s="9"/>
      <c r="P160" s="9"/>
      <c r="Q160" s="9"/>
      <c r="R160" s="9"/>
      <c r="S160" s="9"/>
      <c r="T160" s="9"/>
      <c r="U160" s="9"/>
      <c r="V160" s="9"/>
      <c r="W160" s="9"/>
      <c r="X160" s="9"/>
      <c r="Y160" s="9"/>
      <c r="Z160" s="9"/>
    </row>
    <row r="161" spans="1:26" ht="12.75" customHeight="1" x14ac:dyDescent="0.2">
      <c r="A161" s="14"/>
      <c r="B161" s="15"/>
      <c r="C161" s="16"/>
      <c r="D161" s="14"/>
      <c r="E161" s="17"/>
      <c r="F161" s="18"/>
      <c r="G161" s="18"/>
      <c r="H161" s="18"/>
      <c r="I161" s="8"/>
      <c r="J161" s="9"/>
      <c r="K161" s="9"/>
      <c r="L161" s="9"/>
      <c r="M161" s="9"/>
      <c r="N161" s="9"/>
      <c r="O161" s="9"/>
      <c r="P161" s="9"/>
      <c r="Q161" s="9"/>
      <c r="R161" s="9"/>
      <c r="S161" s="9"/>
      <c r="T161" s="9"/>
      <c r="U161" s="9"/>
      <c r="V161" s="9"/>
      <c r="W161" s="9"/>
      <c r="X161" s="9"/>
      <c r="Y161" s="9"/>
      <c r="Z161" s="9"/>
    </row>
    <row r="162" spans="1:26" ht="12.75" customHeight="1" x14ac:dyDescent="0.2">
      <c r="A162" s="14"/>
      <c r="B162" s="15"/>
      <c r="C162" s="16"/>
      <c r="D162" s="14"/>
      <c r="E162" s="17"/>
      <c r="F162" s="18"/>
      <c r="G162" s="18"/>
      <c r="H162" s="18"/>
      <c r="I162" s="8"/>
      <c r="J162" s="9"/>
      <c r="K162" s="9"/>
      <c r="L162" s="9"/>
      <c r="M162" s="9"/>
      <c r="N162" s="9"/>
      <c r="O162" s="9"/>
      <c r="P162" s="9"/>
      <c r="Q162" s="9"/>
      <c r="R162" s="9"/>
      <c r="S162" s="9"/>
      <c r="T162" s="9"/>
      <c r="U162" s="9"/>
      <c r="V162" s="9"/>
      <c r="W162" s="9"/>
      <c r="X162" s="9"/>
      <c r="Y162" s="9"/>
      <c r="Z162" s="9"/>
    </row>
    <row r="163" spans="1:26" ht="12.75" customHeight="1" x14ac:dyDescent="0.2">
      <c r="A163" s="14"/>
      <c r="B163" s="15"/>
      <c r="C163" s="16"/>
      <c r="D163" s="14"/>
      <c r="E163" s="17"/>
      <c r="F163" s="18"/>
      <c r="G163" s="18"/>
      <c r="H163" s="18"/>
      <c r="I163" s="8"/>
      <c r="J163" s="9"/>
      <c r="K163" s="9"/>
      <c r="L163" s="9"/>
      <c r="M163" s="9"/>
      <c r="N163" s="9"/>
      <c r="O163" s="9"/>
      <c r="P163" s="9"/>
      <c r="Q163" s="9"/>
      <c r="R163" s="9"/>
      <c r="S163" s="9"/>
      <c r="T163" s="9"/>
      <c r="U163" s="9"/>
      <c r="V163" s="9"/>
      <c r="W163" s="9"/>
      <c r="X163" s="9"/>
      <c r="Y163" s="9"/>
      <c r="Z163" s="9"/>
    </row>
    <row r="164" spans="1:26" ht="12.75" customHeight="1" x14ac:dyDescent="0.2">
      <c r="A164" s="14"/>
      <c r="B164" s="15"/>
      <c r="C164" s="16"/>
      <c r="D164" s="14"/>
      <c r="E164" s="17"/>
      <c r="F164" s="18"/>
      <c r="G164" s="18"/>
      <c r="H164" s="18"/>
      <c r="I164" s="8"/>
      <c r="J164" s="9"/>
      <c r="K164" s="9"/>
      <c r="L164" s="9"/>
      <c r="M164" s="9"/>
      <c r="N164" s="9"/>
      <c r="O164" s="9"/>
      <c r="P164" s="9"/>
      <c r="Q164" s="9"/>
      <c r="R164" s="9"/>
      <c r="S164" s="9"/>
      <c r="T164" s="9"/>
      <c r="U164" s="9"/>
      <c r="V164" s="9"/>
      <c r="W164" s="9"/>
      <c r="X164" s="9"/>
      <c r="Y164" s="9"/>
      <c r="Z164" s="9"/>
    </row>
    <row r="165" spans="1:26" ht="12.75" customHeight="1" x14ac:dyDescent="0.2">
      <c r="A165" s="14"/>
      <c r="B165" s="15"/>
      <c r="C165" s="16"/>
      <c r="D165" s="14"/>
      <c r="E165" s="17"/>
      <c r="F165" s="18"/>
      <c r="G165" s="18"/>
      <c r="H165" s="18"/>
      <c r="I165" s="8"/>
      <c r="J165" s="9"/>
      <c r="K165" s="9"/>
      <c r="L165" s="9"/>
      <c r="M165" s="9"/>
      <c r="N165" s="9"/>
      <c r="O165" s="9"/>
      <c r="P165" s="9"/>
      <c r="Q165" s="9"/>
      <c r="R165" s="9"/>
      <c r="S165" s="9"/>
      <c r="T165" s="9"/>
      <c r="U165" s="9"/>
      <c r="V165" s="9"/>
      <c r="W165" s="9"/>
      <c r="X165" s="9"/>
      <c r="Y165" s="9"/>
      <c r="Z165" s="9"/>
    </row>
    <row r="166" spans="1:26" ht="12.75" customHeight="1" x14ac:dyDescent="0.2">
      <c r="A166" s="14"/>
      <c r="B166" s="15"/>
      <c r="C166" s="16"/>
      <c r="D166" s="14"/>
      <c r="E166" s="17"/>
      <c r="F166" s="18"/>
      <c r="G166" s="18"/>
      <c r="H166" s="18"/>
      <c r="I166" s="8"/>
      <c r="J166" s="9"/>
      <c r="K166" s="9"/>
      <c r="L166" s="9"/>
      <c r="M166" s="9"/>
      <c r="N166" s="9"/>
      <c r="O166" s="9"/>
      <c r="P166" s="9"/>
      <c r="Q166" s="9"/>
      <c r="R166" s="9"/>
      <c r="S166" s="9"/>
      <c r="T166" s="9"/>
      <c r="U166" s="9"/>
      <c r="V166" s="9"/>
      <c r="W166" s="9"/>
      <c r="X166" s="9"/>
      <c r="Y166" s="9"/>
      <c r="Z166" s="9"/>
    </row>
    <row r="167" spans="1:26" ht="12.75" customHeight="1" x14ac:dyDescent="0.2">
      <c r="A167" s="14"/>
      <c r="B167" s="15"/>
      <c r="C167" s="16"/>
      <c r="D167" s="14"/>
      <c r="E167" s="17"/>
      <c r="F167" s="18"/>
      <c r="G167" s="18"/>
      <c r="H167" s="18"/>
      <c r="I167" s="8"/>
      <c r="J167" s="9"/>
      <c r="K167" s="9"/>
      <c r="L167" s="9"/>
      <c r="M167" s="9"/>
      <c r="N167" s="9"/>
      <c r="O167" s="9"/>
      <c r="P167" s="9"/>
      <c r="Q167" s="9"/>
      <c r="R167" s="9"/>
      <c r="S167" s="9"/>
      <c r="T167" s="9"/>
      <c r="U167" s="9"/>
      <c r="V167" s="9"/>
      <c r="W167" s="9"/>
      <c r="X167" s="9"/>
      <c r="Y167" s="9"/>
      <c r="Z167" s="9"/>
    </row>
    <row r="168" spans="1:26" ht="12.75" customHeight="1" x14ac:dyDescent="0.2">
      <c r="A168" s="14"/>
      <c r="B168" s="15"/>
      <c r="C168" s="16"/>
      <c r="D168" s="14"/>
      <c r="E168" s="17"/>
      <c r="F168" s="18"/>
      <c r="G168" s="18"/>
      <c r="H168" s="18"/>
      <c r="I168" s="8"/>
      <c r="J168" s="9"/>
      <c r="K168" s="9"/>
      <c r="L168" s="9"/>
      <c r="M168" s="9"/>
      <c r="N168" s="9"/>
      <c r="O168" s="9"/>
      <c r="P168" s="9"/>
      <c r="Q168" s="9"/>
      <c r="R168" s="9"/>
      <c r="S168" s="9"/>
      <c r="T168" s="9"/>
      <c r="U168" s="9"/>
      <c r="V168" s="9"/>
      <c r="W168" s="9"/>
      <c r="X168" s="9"/>
      <c r="Y168" s="9"/>
      <c r="Z168" s="9"/>
    </row>
    <row r="169" spans="1:26" ht="12.75" customHeight="1" x14ac:dyDescent="0.2">
      <c r="A169" s="14"/>
      <c r="B169" s="15"/>
      <c r="C169" s="16"/>
      <c r="D169" s="14"/>
      <c r="E169" s="17"/>
      <c r="F169" s="18"/>
      <c r="G169" s="18"/>
      <c r="H169" s="18"/>
      <c r="I169" s="8"/>
      <c r="J169" s="9"/>
      <c r="K169" s="9"/>
      <c r="L169" s="9"/>
      <c r="M169" s="9"/>
      <c r="N169" s="9"/>
      <c r="O169" s="9"/>
      <c r="P169" s="9"/>
      <c r="Q169" s="9"/>
      <c r="R169" s="9"/>
      <c r="S169" s="9"/>
      <c r="T169" s="9"/>
      <c r="U169" s="9"/>
      <c r="V169" s="9"/>
      <c r="W169" s="9"/>
      <c r="X169" s="9"/>
      <c r="Y169" s="9"/>
      <c r="Z169" s="9"/>
    </row>
    <row r="170" spans="1:26" ht="12.75" customHeight="1" x14ac:dyDescent="0.2">
      <c r="A170" s="14"/>
      <c r="B170" s="15"/>
      <c r="C170" s="16"/>
      <c r="D170" s="14"/>
      <c r="E170" s="17"/>
      <c r="F170" s="18"/>
      <c r="G170" s="18"/>
      <c r="H170" s="18"/>
      <c r="I170" s="8"/>
      <c r="J170" s="9"/>
      <c r="K170" s="9"/>
      <c r="L170" s="9"/>
      <c r="M170" s="9"/>
      <c r="N170" s="9"/>
      <c r="O170" s="9"/>
      <c r="P170" s="9"/>
      <c r="Q170" s="9"/>
      <c r="R170" s="9"/>
      <c r="S170" s="9"/>
      <c r="T170" s="9"/>
      <c r="U170" s="9"/>
      <c r="V170" s="9"/>
      <c r="W170" s="9"/>
      <c r="X170" s="9"/>
      <c r="Y170" s="9"/>
      <c r="Z170" s="9"/>
    </row>
    <row r="171" spans="1:26" ht="12.75" customHeight="1" x14ac:dyDescent="0.2">
      <c r="A171" s="14"/>
      <c r="B171" s="15"/>
      <c r="C171" s="16"/>
      <c r="D171" s="14"/>
      <c r="E171" s="17"/>
      <c r="F171" s="18"/>
      <c r="G171" s="18"/>
      <c r="H171" s="18"/>
      <c r="I171" s="8"/>
      <c r="J171" s="9"/>
      <c r="K171" s="9"/>
      <c r="L171" s="9"/>
      <c r="M171" s="9"/>
      <c r="N171" s="9"/>
      <c r="O171" s="9"/>
      <c r="P171" s="9"/>
      <c r="Q171" s="9"/>
      <c r="R171" s="9"/>
      <c r="S171" s="9"/>
      <c r="T171" s="9"/>
      <c r="U171" s="9"/>
      <c r="V171" s="9"/>
      <c r="W171" s="9"/>
      <c r="X171" s="9"/>
      <c r="Y171" s="9"/>
      <c r="Z171" s="9"/>
    </row>
    <row r="172" spans="1:26" ht="12.75" customHeight="1" x14ac:dyDescent="0.2">
      <c r="A172" s="14"/>
      <c r="B172" s="15"/>
      <c r="C172" s="16"/>
      <c r="D172" s="14"/>
      <c r="E172" s="17"/>
      <c r="F172" s="18"/>
      <c r="G172" s="18"/>
      <c r="H172" s="18"/>
      <c r="I172" s="8"/>
      <c r="J172" s="9"/>
      <c r="K172" s="9"/>
      <c r="L172" s="9"/>
      <c r="M172" s="9"/>
      <c r="N172" s="9"/>
      <c r="O172" s="9"/>
      <c r="P172" s="9"/>
      <c r="Q172" s="9"/>
      <c r="R172" s="9"/>
      <c r="S172" s="9"/>
      <c r="T172" s="9"/>
      <c r="U172" s="9"/>
      <c r="V172" s="9"/>
      <c r="W172" s="9"/>
      <c r="X172" s="9"/>
      <c r="Y172" s="9"/>
      <c r="Z172" s="9"/>
    </row>
    <row r="173" spans="1:26" ht="12.75" customHeight="1" x14ac:dyDescent="0.2">
      <c r="A173" s="14"/>
      <c r="B173" s="15"/>
      <c r="C173" s="16"/>
      <c r="D173" s="14"/>
      <c r="E173" s="17"/>
      <c r="F173" s="18"/>
      <c r="G173" s="18"/>
      <c r="H173" s="18"/>
      <c r="I173" s="8"/>
      <c r="J173" s="9"/>
      <c r="K173" s="9"/>
      <c r="L173" s="9"/>
      <c r="M173" s="9"/>
      <c r="N173" s="9"/>
      <c r="O173" s="9"/>
      <c r="P173" s="9"/>
      <c r="Q173" s="9"/>
      <c r="R173" s="9"/>
      <c r="S173" s="9"/>
      <c r="T173" s="9"/>
      <c r="U173" s="9"/>
      <c r="V173" s="9"/>
      <c r="W173" s="9"/>
      <c r="X173" s="9"/>
      <c r="Y173" s="9"/>
      <c r="Z173" s="9"/>
    </row>
    <row r="174" spans="1:26" ht="12.75" customHeight="1" x14ac:dyDescent="0.2">
      <c r="A174" s="14"/>
      <c r="B174" s="15"/>
      <c r="C174" s="16"/>
      <c r="D174" s="14"/>
      <c r="E174" s="17"/>
      <c r="F174" s="18"/>
      <c r="G174" s="18"/>
      <c r="H174" s="18"/>
      <c r="I174" s="8"/>
      <c r="J174" s="9"/>
      <c r="K174" s="9"/>
      <c r="L174" s="9"/>
      <c r="M174" s="9"/>
      <c r="N174" s="9"/>
      <c r="O174" s="9"/>
      <c r="P174" s="9"/>
      <c r="Q174" s="9"/>
      <c r="R174" s="9"/>
      <c r="S174" s="9"/>
      <c r="T174" s="9"/>
      <c r="U174" s="9"/>
      <c r="V174" s="9"/>
      <c r="W174" s="9"/>
      <c r="X174" s="9"/>
      <c r="Y174" s="9"/>
      <c r="Z174" s="9"/>
    </row>
    <row r="175" spans="1:26" ht="12.75" customHeight="1" x14ac:dyDescent="0.2">
      <c r="A175" s="14"/>
      <c r="B175" s="15"/>
      <c r="C175" s="16"/>
      <c r="D175" s="14"/>
      <c r="E175" s="17"/>
      <c r="F175" s="18"/>
      <c r="G175" s="18"/>
      <c r="H175" s="18"/>
      <c r="I175" s="8"/>
      <c r="J175" s="9"/>
      <c r="K175" s="9"/>
      <c r="L175" s="9"/>
      <c r="M175" s="9"/>
      <c r="N175" s="9"/>
      <c r="O175" s="9"/>
      <c r="P175" s="9"/>
      <c r="Q175" s="9"/>
      <c r="R175" s="9"/>
      <c r="S175" s="9"/>
      <c r="T175" s="9"/>
      <c r="U175" s="9"/>
      <c r="V175" s="9"/>
      <c r="W175" s="9"/>
      <c r="X175" s="9"/>
      <c r="Y175" s="9"/>
      <c r="Z175" s="9"/>
    </row>
    <row r="176" spans="1:26" ht="12.75" customHeight="1" x14ac:dyDescent="0.2">
      <c r="A176" s="14"/>
      <c r="B176" s="15"/>
      <c r="C176" s="16"/>
      <c r="D176" s="14"/>
      <c r="E176" s="17"/>
      <c r="F176" s="18"/>
      <c r="G176" s="18"/>
      <c r="H176" s="18"/>
      <c r="I176" s="8"/>
      <c r="J176" s="9"/>
      <c r="K176" s="9"/>
      <c r="L176" s="9"/>
      <c r="M176" s="9"/>
      <c r="N176" s="9"/>
      <c r="O176" s="9"/>
      <c r="P176" s="9"/>
      <c r="Q176" s="9"/>
      <c r="R176" s="9"/>
      <c r="S176" s="9"/>
      <c r="T176" s="9"/>
      <c r="U176" s="9"/>
      <c r="V176" s="9"/>
      <c r="W176" s="9"/>
      <c r="X176" s="9"/>
      <c r="Y176" s="9"/>
      <c r="Z176" s="9"/>
    </row>
    <row r="177" spans="1:26" ht="12.75" customHeight="1" x14ac:dyDescent="0.2">
      <c r="A177" s="14"/>
      <c r="B177" s="15"/>
      <c r="C177" s="16"/>
      <c r="D177" s="14"/>
      <c r="E177" s="17"/>
      <c r="F177" s="18"/>
      <c r="G177" s="18"/>
      <c r="H177" s="18"/>
      <c r="I177" s="8"/>
      <c r="J177" s="9"/>
      <c r="K177" s="9"/>
      <c r="L177" s="9"/>
      <c r="M177" s="9"/>
      <c r="N177" s="9"/>
      <c r="O177" s="9"/>
      <c r="P177" s="9"/>
      <c r="Q177" s="9"/>
      <c r="R177" s="9"/>
      <c r="S177" s="9"/>
      <c r="T177" s="9"/>
      <c r="U177" s="9"/>
      <c r="V177" s="9"/>
      <c r="W177" s="9"/>
      <c r="X177" s="9"/>
      <c r="Y177" s="9"/>
      <c r="Z177" s="9"/>
    </row>
    <row r="178" spans="1:26" ht="12.75" customHeight="1" x14ac:dyDescent="0.2">
      <c r="A178" s="14"/>
      <c r="B178" s="15"/>
      <c r="C178" s="16"/>
      <c r="D178" s="14"/>
      <c r="E178" s="17"/>
      <c r="F178" s="18"/>
      <c r="G178" s="18"/>
      <c r="H178" s="18"/>
      <c r="I178" s="8"/>
      <c r="J178" s="9"/>
      <c r="K178" s="9"/>
      <c r="L178" s="9"/>
      <c r="M178" s="9"/>
      <c r="N178" s="9"/>
      <c r="O178" s="9"/>
      <c r="P178" s="9"/>
      <c r="Q178" s="9"/>
      <c r="R178" s="9"/>
      <c r="S178" s="9"/>
      <c r="T178" s="9"/>
      <c r="U178" s="9"/>
      <c r="V178" s="9"/>
      <c r="W178" s="9"/>
      <c r="X178" s="9"/>
      <c r="Y178" s="9"/>
      <c r="Z178" s="9"/>
    </row>
    <row r="179" spans="1:26" ht="12.75" customHeight="1" x14ac:dyDescent="0.2">
      <c r="A179" s="14"/>
      <c r="B179" s="15"/>
      <c r="C179" s="16"/>
      <c r="D179" s="14"/>
      <c r="E179" s="17"/>
      <c r="F179" s="18"/>
      <c r="G179" s="18"/>
      <c r="H179" s="18"/>
      <c r="I179" s="8"/>
      <c r="J179" s="9"/>
      <c r="K179" s="9"/>
      <c r="L179" s="9"/>
      <c r="M179" s="9"/>
      <c r="N179" s="9"/>
      <c r="O179" s="9"/>
      <c r="P179" s="9"/>
      <c r="Q179" s="9"/>
      <c r="R179" s="9"/>
      <c r="S179" s="9"/>
      <c r="T179" s="9"/>
      <c r="U179" s="9"/>
      <c r="V179" s="9"/>
      <c r="W179" s="9"/>
      <c r="X179" s="9"/>
      <c r="Y179" s="9"/>
      <c r="Z179" s="9"/>
    </row>
    <row r="180" spans="1:26" ht="12.75" customHeight="1" x14ac:dyDescent="0.2">
      <c r="A180" s="14"/>
      <c r="B180" s="15"/>
      <c r="C180" s="16"/>
      <c r="D180" s="14"/>
      <c r="E180" s="17"/>
      <c r="F180" s="18"/>
      <c r="G180" s="18"/>
      <c r="H180" s="18"/>
      <c r="I180" s="8"/>
      <c r="J180" s="9"/>
      <c r="K180" s="9"/>
      <c r="L180" s="9"/>
      <c r="M180" s="9"/>
      <c r="N180" s="9"/>
      <c r="O180" s="9"/>
      <c r="P180" s="9"/>
      <c r="Q180" s="9"/>
      <c r="R180" s="9"/>
      <c r="S180" s="9"/>
      <c r="T180" s="9"/>
      <c r="U180" s="9"/>
      <c r="V180" s="9"/>
      <c r="W180" s="9"/>
      <c r="X180" s="9"/>
      <c r="Y180" s="9"/>
      <c r="Z180" s="9"/>
    </row>
    <row r="181" spans="1:26" ht="12.75" customHeight="1" x14ac:dyDescent="0.2">
      <c r="A181" s="14"/>
      <c r="B181" s="15"/>
      <c r="C181" s="16"/>
      <c r="D181" s="14"/>
      <c r="E181" s="17"/>
      <c r="F181" s="18"/>
      <c r="G181" s="18"/>
      <c r="H181" s="18"/>
      <c r="I181" s="8"/>
      <c r="J181" s="9"/>
      <c r="K181" s="9"/>
      <c r="L181" s="9"/>
      <c r="M181" s="9"/>
      <c r="N181" s="9"/>
      <c r="O181" s="9"/>
      <c r="P181" s="9"/>
      <c r="Q181" s="9"/>
      <c r="R181" s="9"/>
      <c r="S181" s="9"/>
      <c r="T181" s="9"/>
      <c r="U181" s="9"/>
      <c r="V181" s="9"/>
      <c r="W181" s="9"/>
      <c r="X181" s="9"/>
      <c r="Y181" s="9"/>
      <c r="Z181" s="9"/>
    </row>
    <row r="182" spans="1:26" ht="12.75" customHeight="1" x14ac:dyDescent="0.2">
      <c r="A182" s="14"/>
      <c r="B182" s="15"/>
      <c r="C182" s="16"/>
      <c r="D182" s="14"/>
      <c r="E182" s="17"/>
      <c r="F182" s="18"/>
      <c r="G182" s="18"/>
      <c r="H182" s="18"/>
      <c r="I182" s="8"/>
      <c r="J182" s="9"/>
      <c r="K182" s="9"/>
      <c r="L182" s="9"/>
      <c r="M182" s="9"/>
      <c r="N182" s="9"/>
      <c r="O182" s="9"/>
      <c r="P182" s="9"/>
      <c r="Q182" s="9"/>
      <c r="R182" s="9"/>
      <c r="S182" s="9"/>
      <c r="T182" s="9"/>
      <c r="U182" s="9"/>
      <c r="V182" s="9"/>
      <c r="W182" s="9"/>
      <c r="X182" s="9"/>
      <c r="Y182" s="9"/>
      <c r="Z182" s="9"/>
    </row>
    <row r="183" spans="1:26" ht="12.75" customHeight="1" x14ac:dyDescent="0.2">
      <c r="A183" s="14"/>
      <c r="B183" s="15"/>
      <c r="C183" s="16"/>
      <c r="D183" s="14"/>
      <c r="E183" s="17"/>
      <c r="F183" s="18"/>
      <c r="G183" s="18"/>
      <c r="H183" s="18"/>
      <c r="I183" s="8"/>
      <c r="J183" s="9"/>
      <c r="K183" s="9"/>
      <c r="L183" s="9"/>
      <c r="M183" s="9"/>
      <c r="N183" s="9"/>
      <c r="O183" s="9"/>
      <c r="P183" s="9"/>
      <c r="Q183" s="9"/>
      <c r="R183" s="9"/>
      <c r="S183" s="9"/>
      <c r="T183" s="9"/>
      <c r="U183" s="9"/>
      <c r="V183" s="9"/>
      <c r="W183" s="9"/>
      <c r="X183" s="9"/>
      <c r="Y183" s="9"/>
      <c r="Z183" s="9"/>
    </row>
    <row r="184" spans="1:26" ht="12.75" customHeight="1" x14ac:dyDescent="0.2">
      <c r="A184" s="14"/>
      <c r="B184" s="15"/>
      <c r="C184" s="16"/>
      <c r="D184" s="14"/>
      <c r="E184" s="17"/>
      <c r="F184" s="18"/>
      <c r="G184" s="18"/>
      <c r="H184" s="18"/>
      <c r="I184" s="8"/>
      <c r="J184" s="9"/>
      <c r="K184" s="9"/>
      <c r="L184" s="9"/>
      <c r="M184" s="9"/>
      <c r="N184" s="9"/>
      <c r="O184" s="9"/>
      <c r="P184" s="9"/>
      <c r="Q184" s="9"/>
      <c r="R184" s="9"/>
      <c r="S184" s="9"/>
      <c r="T184" s="9"/>
      <c r="U184" s="9"/>
      <c r="V184" s="9"/>
      <c r="W184" s="9"/>
      <c r="X184" s="9"/>
      <c r="Y184" s="9"/>
      <c r="Z184" s="9"/>
    </row>
    <row r="185" spans="1:26" ht="12.75" customHeight="1" x14ac:dyDescent="0.2">
      <c r="A185" s="14"/>
      <c r="B185" s="15"/>
      <c r="C185" s="16"/>
      <c r="D185" s="14"/>
      <c r="E185" s="17"/>
      <c r="F185" s="18"/>
      <c r="G185" s="18"/>
      <c r="H185" s="18"/>
      <c r="I185" s="8"/>
      <c r="J185" s="9"/>
      <c r="K185" s="9"/>
      <c r="L185" s="9"/>
      <c r="M185" s="9"/>
      <c r="N185" s="9"/>
      <c r="O185" s="9"/>
      <c r="P185" s="9"/>
      <c r="Q185" s="9"/>
      <c r="R185" s="9"/>
      <c r="S185" s="9"/>
      <c r="T185" s="9"/>
      <c r="U185" s="9"/>
      <c r="V185" s="9"/>
      <c r="W185" s="9"/>
      <c r="X185" s="9"/>
      <c r="Y185" s="9"/>
      <c r="Z185" s="9"/>
    </row>
    <row r="186" spans="1:26" ht="12.75" customHeight="1" x14ac:dyDescent="0.2">
      <c r="A186" s="14"/>
      <c r="B186" s="15"/>
      <c r="C186" s="16"/>
      <c r="D186" s="14"/>
      <c r="E186" s="17"/>
      <c r="F186" s="18"/>
      <c r="G186" s="18"/>
      <c r="H186" s="18"/>
      <c r="I186" s="8"/>
      <c r="J186" s="9"/>
      <c r="K186" s="9"/>
      <c r="L186" s="9"/>
      <c r="M186" s="9"/>
      <c r="N186" s="9"/>
      <c r="O186" s="9"/>
      <c r="P186" s="9"/>
      <c r="Q186" s="9"/>
      <c r="R186" s="9"/>
      <c r="S186" s="9"/>
      <c r="T186" s="9"/>
      <c r="U186" s="9"/>
      <c r="V186" s="9"/>
      <c r="W186" s="9"/>
      <c r="X186" s="9"/>
      <c r="Y186" s="9"/>
      <c r="Z186" s="9"/>
    </row>
    <row r="187" spans="1:26" ht="12.75" customHeight="1" x14ac:dyDescent="0.2">
      <c r="A187" s="14"/>
      <c r="B187" s="15"/>
      <c r="C187" s="16"/>
      <c r="D187" s="14"/>
      <c r="E187" s="17"/>
      <c r="F187" s="18"/>
      <c r="G187" s="18"/>
      <c r="H187" s="18"/>
      <c r="I187" s="8"/>
      <c r="J187" s="9"/>
      <c r="K187" s="9"/>
      <c r="L187" s="9"/>
      <c r="M187" s="9"/>
      <c r="N187" s="9"/>
      <c r="O187" s="9"/>
      <c r="P187" s="9"/>
      <c r="Q187" s="9"/>
      <c r="R187" s="9"/>
      <c r="S187" s="9"/>
      <c r="T187" s="9"/>
      <c r="U187" s="9"/>
      <c r="V187" s="9"/>
      <c r="W187" s="9"/>
      <c r="X187" s="9"/>
      <c r="Y187" s="9"/>
      <c r="Z187" s="9"/>
    </row>
    <row r="188" spans="1:26" ht="12.75" customHeight="1" x14ac:dyDescent="0.2">
      <c r="A188" s="14"/>
      <c r="B188" s="15"/>
      <c r="C188" s="16"/>
      <c r="D188" s="14"/>
      <c r="E188" s="17"/>
      <c r="F188" s="18"/>
      <c r="G188" s="18"/>
      <c r="H188" s="18"/>
      <c r="I188" s="8"/>
      <c r="J188" s="9"/>
      <c r="K188" s="9"/>
      <c r="L188" s="9"/>
      <c r="M188" s="9"/>
      <c r="N188" s="9"/>
      <c r="O188" s="9"/>
      <c r="P188" s="9"/>
      <c r="Q188" s="9"/>
      <c r="R188" s="9"/>
      <c r="S188" s="9"/>
      <c r="T188" s="9"/>
      <c r="U188" s="9"/>
      <c r="V188" s="9"/>
      <c r="W188" s="9"/>
      <c r="X188" s="9"/>
      <c r="Y188" s="9"/>
      <c r="Z188" s="9"/>
    </row>
    <row r="189" spans="1:26" ht="12.75" customHeight="1" x14ac:dyDescent="0.2">
      <c r="A189" s="14"/>
      <c r="B189" s="15"/>
      <c r="C189" s="16"/>
      <c r="D189" s="14"/>
      <c r="E189" s="17"/>
      <c r="F189" s="18"/>
      <c r="G189" s="18"/>
      <c r="H189" s="18"/>
      <c r="I189" s="8"/>
      <c r="J189" s="9"/>
      <c r="K189" s="9"/>
      <c r="L189" s="9"/>
      <c r="M189" s="9"/>
      <c r="N189" s="9"/>
      <c r="O189" s="9"/>
      <c r="P189" s="9"/>
      <c r="Q189" s="9"/>
      <c r="R189" s="9"/>
      <c r="S189" s="9"/>
      <c r="T189" s="9"/>
      <c r="U189" s="9"/>
      <c r="V189" s="9"/>
      <c r="W189" s="9"/>
      <c r="X189" s="9"/>
      <c r="Y189" s="9"/>
      <c r="Z189" s="9"/>
    </row>
    <row r="190" spans="1:26" ht="12.75" customHeight="1" x14ac:dyDescent="0.2">
      <c r="A190" s="14"/>
      <c r="B190" s="15"/>
      <c r="C190" s="16"/>
      <c r="D190" s="14"/>
      <c r="E190" s="17"/>
      <c r="F190" s="18"/>
      <c r="G190" s="18"/>
      <c r="H190" s="18"/>
      <c r="I190" s="8"/>
      <c r="J190" s="9"/>
      <c r="K190" s="9"/>
      <c r="L190" s="9"/>
      <c r="M190" s="9"/>
      <c r="N190" s="9"/>
      <c r="O190" s="9"/>
      <c r="P190" s="9"/>
      <c r="Q190" s="9"/>
      <c r="R190" s="9"/>
      <c r="S190" s="9"/>
      <c r="T190" s="9"/>
      <c r="U190" s="9"/>
      <c r="V190" s="9"/>
      <c r="W190" s="9"/>
      <c r="X190" s="9"/>
      <c r="Y190" s="9"/>
      <c r="Z190" s="9"/>
    </row>
    <row r="191" spans="1:26" ht="12.75" customHeight="1" x14ac:dyDescent="0.2">
      <c r="A191" s="14"/>
      <c r="B191" s="15"/>
      <c r="C191" s="16"/>
      <c r="D191" s="14"/>
      <c r="E191" s="17"/>
      <c r="F191" s="18"/>
      <c r="G191" s="18"/>
      <c r="H191" s="18"/>
      <c r="I191" s="8"/>
      <c r="J191" s="9"/>
      <c r="K191" s="9"/>
      <c r="L191" s="9"/>
      <c r="M191" s="9"/>
      <c r="N191" s="9"/>
      <c r="O191" s="9"/>
      <c r="P191" s="9"/>
      <c r="Q191" s="9"/>
      <c r="R191" s="9"/>
      <c r="S191" s="9"/>
      <c r="T191" s="9"/>
      <c r="U191" s="9"/>
      <c r="V191" s="9"/>
      <c r="W191" s="9"/>
      <c r="X191" s="9"/>
      <c r="Y191" s="9"/>
      <c r="Z191" s="9"/>
    </row>
    <row r="192" spans="1:26" ht="12.75" customHeight="1" x14ac:dyDescent="0.2">
      <c r="A192" s="14"/>
      <c r="B192" s="15"/>
      <c r="C192" s="16"/>
      <c r="D192" s="14"/>
      <c r="E192" s="17"/>
      <c r="F192" s="18"/>
      <c r="G192" s="18"/>
      <c r="H192" s="18"/>
      <c r="I192" s="8"/>
      <c r="J192" s="9"/>
      <c r="K192" s="9"/>
      <c r="L192" s="9"/>
      <c r="M192" s="9"/>
      <c r="N192" s="9"/>
      <c r="O192" s="9"/>
      <c r="P192" s="9"/>
      <c r="Q192" s="9"/>
      <c r="R192" s="9"/>
      <c r="S192" s="9"/>
      <c r="T192" s="9"/>
      <c r="U192" s="9"/>
      <c r="V192" s="9"/>
      <c r="W192" s="9"/>
      <c r="X192" s="9"/>
      <c r="Y192" s="9"/>
      <c r="Z192" s="9"/>
    </row>
    <row r="193" spans="1:26" ht="12.75" customHeight="1" x14ac:dyDescent="0.2">
      <c r="A193" s="14"/>
      <c r="B193" s="15"/>
      <c r="C193" s="16"/>
      <c r="D193" s="14"/>
      <c r="E193" s="17"/>
      <c r="F193" s="18"/>
      <c r="G193" s="18"/>
      <c r="H193" s="18"/>
      <c r="I193" s="8"/>
      <c r="J193" s="9"/>
      <c r="K193" s="9"/>
      <c r="L193" s="9"/>
      <c r="M193" s="9"/>
      <c r="N193" s="9"/>
      <c r="O193" s="9"/>
      <c r="P193" s="9"/>
      <c r="Q193" s="9"/>
      <c r="R193" s="9"/>
      <c r="S193" s="9"/>
      <c r="T193" s="9"/>
      <c r="U193" s="9"/>
      <c r="V193" s="9"/>
      <c r="W193" s="9"/>
      <c r="X193" s="9"/>
      <c r="Y193" s="9"/>
      <c r="Z193" s="9"/>
    </row>
    <row r="194" spans="1:26" ht="12.75" customHeight="1" x14ac:dyDescent="0.2">
      <c r="A194" s="14"/>
      <c r="B194" s="15"/>
      <c r="C194" s="16"/>
      <c r="D194" s="14"/>
      <c r="E194" s="17"/>
      <c r="F194" s="18"/>
      <c r="G194" s="18"/>
      <c r="H194" s="18"/>
      <c r="I194" s="8"/>
      <c r="J194" s="9"/>
      <c r="K194" s="9"/>
      <c r="L194" s="9"/>
      <c r="M194" s="9"/>
      <c r="N194" s="9"/>
      <c r="O194" s="9"/>
      <c r="P194" s="9"/>
      <c r="Q194" s="9"/>
      <c r="R194" s="9"/>
      <c r="S194" s="9"/>
      <c r="T194" s="9"/>
      <c r="U194" s="9"/>
      <c r="V194" s="9"/>
      <c r="W194" s="9"/>
      <c r="X194" s="9"/>
      <c r="Y194" s="9"/>
      <c r="Z194" s="9"/>
    </row>
    <row r="195" spans="1:26" ht="12.75" customHeight="1" x14ac:dyDescent="0.2">
      <c r="A195" s="14"/>
      <c r="B195" s="15"/>
      <c r="C195" s="16"/>
      <c r="D195" s="14"/>
      <c r="E195" s="17"/>
      <c r="F195" s="18"/>
      <c r="G195" s="18"/>
      <c r="H195" s="18"/>
      <c r="I195" s="8"/>
      <c r="J195" s="9"/>
      <c r="K195" s="9"/>
      <c r="L195" s="9"/>
      <c r="M195" s="9"/>
      <c r="N195" s="9"/>
      <c r="O195" s="9"/>
      <c r="P195" s="9"/>
      <c r="Q195" s="9"/>
      <c r="R195" s="9"/>
      <c r="S195" s="9"/>
      <c r="T195" s="9"/>
      <c r="U195" s="9"/>
      <c r="V195" s="9"/>
      <c r="W195" s="9"/>
      <c r="X195" s="9"/>
      <c r="Y195" s="9"/>
      <c r="Z195" s="9"/>
    </row>
    <row r="196" spans="1:26" ht="12.75" customHeight="1" x14ac:dyDescent="0.2">
      <c r="A196" s="14"/>
      <c r="B196" s="15"/>
      <c r="C196" s="16"/>
      <c r="D196" s="14"/>
      <c r="E196" s="17"/>
      <c r="F196" s="18"/>
      <c r="G196" s="18"/>
      <c r="H196" s="18"/>
      <c r="I196" s="8"/>
      <c r="J196" s="9"/>
      <c r="K196" s="9"/>
      <c r="L196" s="9"/>
      <c r="M196" s="9"/>
      <c r="N196" s="9"/>
      <c r="O196" s="9"/>
      <c r="P196" s="9"/>
      <c r="Q196" s="9"/>
      <c r="R196" s="9"/>
      <c r="S196" s="9"/>
      <c r="T196" s="9"/>
      <c r="U196" s="9"/>
      <c r="V196" s="9"/>
      <c r="W196" s="9"/>
      <c r="X196" s="9"/>
      <c r="Y196" s="9"/>
      <c r="Z196" s="9"/>
    </row>
    <row r="197" spans="1:26" ht="12.75" customHeight="1" x14ac:dyDescent="0.2">
      <c r="A197" s="14"/>
      <c r="B197" s="15"/>
      <c r="C197" s="16"/>
      <c r="D197" s="14"/>
      <c r="E197" s="17"/>
      <c r="F197" s="18"/>
      <c r="G197" s="18"/>
      <c r="H197" s="18"/>
      <c r="I197" s="8"/>
      <c r="J197" s="9"/>
      <c r="K197" s="9"/>
      <c r="L197" s="9"/>
      <c r="M197" s="9"/>
      <c r="N197" s="9"/>
      <c r="O197" s="9"/>
      <c r="P197" s="9"/>
      <c r="Q197" s="9"/>
      <c r="R197" s="9"/>
      <c r="S197" s="9"/>
      <c r="T197" s="9"/>
      <c r="U197" s="9"/>
      <c r="V197" s="9"/>
      <c r="W197" s="9"/>
      <c r="X197" s="9"/>
      <c r="Y197" s="9"/>
      <c r="Z197" s="9"/>
    </row>
    <row r="198" spans="1:26" ht="12.75" customHeight="1" x14ac:dyDescent="0.2">
      <c r="A198" s="14"/>
      <c r="B198" s="15"/>
      <c r="C198" s="16"/>
      <c r="D198" s="14"/>
      <c r="E198" s="17"/>
      <c r="F198" s="18"/>
      <c r="G198" s="18"/>
      <c r="H198" s="18"/>
      <c r="I198" s="8"/>
      <c r="J198" s="9"/>
      <c r="K198" s="9"/>
      <c r="L198" s="9"/>
      <c r="M198" s="9"/>
      <c r="N198" s="9"/>
      <c r="O198" s="9"/>
      <c r="P198" s="9"/>
      <c r="Q198" s="9"/>
      <c r="R198" s="9"/>
      <c r="S198" s="9"/>
      <c r="T198" s="9"/>
      <c r="U198" s="9"/>
      <c r="V198" s="9"/>
      <c r="W198" s="9"/>
      <c r="X198" s="9"/>
      <c r="Y198" s="9"/>
      <c r="Z198" s="9"/>
    </row>
    <row r="199" spans="1:26" ht="12.75" customHeight="1" x14ac:dyDescent="0.2">
      <c r="A199" s="14"/>
      <c r="B199" s="15"/>
      <c r="C199" s="16"/>
      <c r="D199" s="14"/>
      <c r="E199" s="17"/>
      <c r="F199" s="18"/>
      <c r="G199" s="18"/>
      <c r="H199" s="18"/>
      <c r="I199" s="8"/>
      <c r="J199" s="9"/>
      <c r="K199" s="9"/>
      <c r="L199" s="9"/>
      <c r="M199" s="9"/>
      <c r="N199" s="9"/>
      <c r="O199" s="9"/>
      <c r="P199" s="9"/>
      <c r="Q199" s="9"/>
      <c r="R199" s="9"/>
      <c r="S199" s="9"/>
      <c r="T199" s="9"/>
      <c r="U199" s="9"/>
      <c r="V199" s="9"/>
      <c r="W199" s="9"/>
      <c r="X199" s="9"/>
      <c r="Y199" s="9"/>
      <c r="Z199" s="9"/>
    </row>
    <row r="200" spans="1:26" ht="12.75" customHeight="1" x14ac:dyDescent="0.2">
      <c r="A200" s="14"/>
      <c r="B200" s="15"/>
      <c r="C200" s="16"/>
      <c r="D200" s="14"/>
      <c r="E200" s="17"/>
      <c r="F200" s="18"/>
      <c r="G200" s="18"/>
      <c r="H200" s="18"/>
      <c r="I200" s="8"/>
      <c r="J200" s="9"/>
      <c r="K200" s="9"/>
      <c r="L200" s="9"/>
      <c r="M200" s="9"/>
      <c r="N200" s="9"/>
      <c r="O200" s="9"/>
      <c r="P200" s="9"/>
      <c r="Q200" s="9"/>
      <c r="R200" s="9"/>
      <c r="S200" s="9"/>
      <c r="T200" s="9"/>
      <c r="U200" s="9"/>
      <c r="V200" s="9"/>
      <c r="W200" s="9"/>
      <c r="X200" s="9"/>
      <c r="Y200" s="9"/>
      <c r="Z200" s="9"/>
    </row>
    <row r="201" spans="1:26" ht="12.75" customHeight="1" x14ac:dyDescent="0.2">
      <c r="A201" s="14"/>
      <c r="B201" s="15"/>
      <c r="C201" s="16"/>
      <c r="D201" s="14"/>
      <c r="E201" s="17"/>
      <c r="F201" s="18"/>
      <c r="G201" s="18"/>
      <c r="H201" s="18"/>
      <c r="I201" s="8"/>
      <c r="J201" s="9"/>
      <c r="K201" s="9"/>
      <c r="L201" s="9"/>
      <c r="M201" s="9"/>
      <c r="N201" s="9"/>
      <c r="O201" s="9"/>
      <c r="P201" s="9"/>
      <c r="Q201" s="9"/>
      <c r="R201" s="9"/>
      <c r="S201" s="9"/>
      <c r="T201" s="9"/>
      <c r="U201" s="9"/>
      <c r="V201" s="9"/>
      <c r="W201" s="9"/>
      <c r="X201" s="9"/>
      <c r="Y201" s="9"/>
      <c r="Z201" s="9"/>
    </row>
    <row r="202" spans="1:26" ht="12.75" customHeight="1" x14ac:dyDescent="0.2">
      <c r="A202" s="14"/>
      <c r="B202" s="15"/>
      <c r="C202" s="16"/>
      <c r="D202" s="14"/>
      <c r="E202" s="17"/>
      <c r="F202" s="18"/>
      <c r="G202" s="18"/>
      <c r="H202" s="18"/>
      <c r="I202" s="8"/>
      <c r="J202" s="9"/>
      <c r="K202" s="9"/>
      <c r="L202" s="9"/>
      <c r="M202" s="9"/>
      <c r="N202" s="9"/>
      <c r="O202" s="9"/>
      <c r="P202" s="9"/>
      <c r="Q202" s="9"/>
      <c r="R202" s="9"/>
      <c r="S202" s="9"/>
      <c r="T202" s="9"/>
      <c r="U202" s="9"/>
      <c r="V202" s="9"/>
      <c r="W202" s="9"/>
      <c r="X202" s="9"/>
      <c r="Y202" s="9"/>
      <c r="Z202" s="9"/>
    </row>
    <row r="203" spans="1:26" ht="12.75" customHeight="1" x14ac:dyDescent="0.2">
      <c r="A203" s="14"/>
      <c r="B203" s="15"/>
      <c r="C203" s="16"/>
      <c r="D203" s="14"/>
      <c r="E203" s="17"/>
      <c r="F203" s="18"/>
      <c r="G203" s="18"/>
      <c r="H203" s="18"/>
      <c r="I203" s="8"/>
      <c r="J203" s="9"/>
      <c r="K203" s="9"/>
      <c r="L203" s="9"/>
      <c r="M203" s="9"/>
      <c r="N203" s="9"/>
      <c r="O203" s="9"/>
      <c r="P203" s="9"/>
      <c r="Q203" s="9"/>
      <c r="R203" s="9"/>
      <c r="S203" s="9"/>
      <c r="T203" s="9"/>
      <c r="U203" s="9"/>
      <c r="V203" s="9"/>
      <c r="W203" s="9"/>
      <c r="X203" s="9"/>
      <c r="Y203" s="9"/>
      <c r="Z203" s="9"/>
    </row>
    <row r="204" spans="1:26" ht="12.75" customHeight="1" x14ac:dyDescent="0.2">
      <c r="A204" s="14"/>
      <c r="B204" s="15"/>
      <c r="C204" s="16"/>
      <c r="D204" s="14"/>
      <c r="E204" s="17"/>
      <c r="F204" s="18"/>
      <c r="G204" s="18"/>
      <c r="H204" s="18"/>
      <c r="I204" s="8"/>
      <c r="J204" s="9"/>
      <c r="K204" s="9"/>
      <c r="L204" s="9"/>
      <c r="M204" s="9"/>
      <c r="N204" s="9"/>
      <c r="O204" s="9"/>
      <c r="P204" s="9"/>
      <c r="Q204" s="9"/>
      <c r="R204" s="9"/>
      <c r="S204" s="9"/>
      <c r="T204" s="9"/>
      <c r="U204" s="9"/>
      <c r="V204" s="9"/>
      <c r="W204" s="9"/>
      <c r="X204" s="9"/>
      <c r="Y204" s="9"/>
      <c r="Z204" s="9"/>
    </row>
    <row r="205" spans="1:26" ht="12.75" customHeight="1" x14ac:dyDescent="0.2">
      <c r="A205" s="14"/>
      <c r="B205" s="15"/>
      <c r="C205" s="16"/>
      <c r="D205" s="14"/>
      <c r="E205" s="17"/>
      <c r="F205" s="18"/>
      <c r="G205" s="18"/>
      <c r="H205" s="18"/>
      <c r="I205" s="8"/>
      <c r="J205" s="9"/>
      <c r="K205" s="9"/>
      <c r="L205" s="9"/>
      <c r="M205" s="9"/>
      <c r="N205" s="9"/>
      <c r="O205" s="9"/>
      <c r="P205" s="9"/>
      <c r="Q205" s="9"/>
      <c r="R205" s="9"/>
      <c r="S205" s="9"/>
      <c r="T205" s="9"/>
      <c r="U205" s="9"/>
      <c r="V205" s="9"/>
      <c r="W205" s="9"/>
      <c r="X205" s="9"/>
      <c r="Y205" s="9"/>
      <c r="Z205" s="9"/>
    </row>
    <row r="206" spans="1:26" ht="12.75" customHeight="1" x14ac:dyDescent="0.2">
      <c r="A206" s="14"/>
      <c r="B206" s="15"/>
      <c r="C206" s="16"/>
      <c r="D206" s="14"/>
      <c r="E206" s="17"/>
      <c r="F206" s="18"/>
      <c r="G206" s="18"/>
      <c r="H206" s="18"/>
      <c r="I206" s="8"/>
      <c r="J206" s="9"/>
      <c r="K206" s="9"/>
      <c r="L206" s="9"/>
      <c r="M206" s="9"/>
      <c r="N206" s="9"/>
      <c r="O206" s="9"/>
      <c r="P206" s="9"/>
      <c r="Q206" s="9"/>
      <c r="R206" s="9"/>
      <c r="S206" s="9"/>
      <c r="T206" s="9"/>
      <c r="U206" s="9"/>
      <c r="V206" s="9"/>
      <c r="W206" s="9"/>
      <c r="X206" s="9"/>
      <c r="Y206" s="9"/>
      <c r="Z206" s="9"/>
    </row>
    <row r="207" spans="1:26" ht="12.75" customHeight="1" x14ac:dyDescent="0.2">
      <c r="A207" s="14"/>
      <c r="B207" s="15"/>
      <c r="C207" s="16"/>
      <c r="D207" s="14"/>
      <c r="E207" s="17"/>
      <c r="F207" s="18"/>
      <c r="G207" s="18"/>
      <c r="H207" s="18"/>
      <c r="I207" s="8"/>
      <c r="J207" s="9"/>
      <c r="K207" s="9"/>
      <c r="L207" s="9"/>
      <c r="M207" s="9"/>
      <c r="N207" s="9"/>
      <c r="O207" s="9"/>
      <c r="P207" s="9"/>
      <c r="Q207" s="9"/>
      <c r="R207" s="9"/>
      <c r="S207" s="9"/>
      <c r="T207" s="9"/>
      <c r="U207" s="9"/>
      <c r="V207" s="9"/>
      <c r="W207" s="9"/>
      <c r="X207" s="9"/>
      <c r="Y207" s="9"/>
      <c r="Z207" s="9"/>
    </row>
    <row r="208" spans="1:26" ht="12.75" customHeight="1" x14ac:dyDescent="0.2">
      <c r="A208" s="14"/>
      <c r="B208" s="15"/>
      <c r="C208" s="16"/>
      <c r="D208" s="14"/>
      <c r="E208" s="17"/>
      <c r="F208" s="18"/>
      <c r="G208" s="18"/>
      <c r="H208" s="18"/>
      <c r="I208" s="8"/>
      <c r="J208" s="9"/>
      <c r="K208" s="9"/>
      <c r="L208" s="9"/>
      <c r="M208" s="9"/>
      <c r="N208" s="9"/>
      <c r="O208" s="9"/>
      <c r="P208" s="9"/>
      <c r="Q208" s="9"/>
      <c r="R208" s="9"/>
      <c r="S208" s="9"/>
      <c r="T208" s="9"/>
      <c r="U208" s="9"/>
      <c r="V208" s="9"/>
      <c r="W208" s="9"/>
      <c r="X208" s="9"/>
      <c r="Y208" s="9"/>
      <c r="Z208" s="9"/>
    </row>
    <row r="209" spans="1:26" ht="12.75" customHeight="1" x14ac:dyDescent="0.2">
      <c r="A209" s="14"/>
      <c r="B209" s="15"/>
      <c r="C209" s="16"/>
      <c r="D209" s="14"/>
      <c r="E209" s="17"/>
      <c r="F209" s="18"/>
      <c r="G209" s="18"/>
      <c r="H209" s="18"/>
      <c r="I209" s="8"/>
      <c r="J209" s="9"/>
      <c r="K209" s="9"/>
      <c r="L209" s="9"/>
      <c r="M209" s="9"/>
      <c r="N209" s="9"/>
      <c r="O209" s="9"/>
      <c r="P209" s="9"/>
      <c r="Q209" s="9"/>
      <c r="R209" s="9"/>
      <c r="S209" s="9"/>
      <c r="T209" s="9"/>
      <c r="U209" s="9"/>
      <c r="V209" s="9"/>
      <c r="W209" s="9"/>
      <c r="X209" s="9"/>
      <c r="Y209" s="9"/>
      <c r="Z209" s="9"/>
    </row>
    <row r="210" spans="1:26" ht="12.75" customHeight="1" x14ac:dyDescent="0.2">
      <c r="A210" s="14"/>
      <c r="B210" s="15"/>
      <c r="C210" s="16"/>
      <c r="D210" s="14"/>
      <c r="E210" s="17"/>
      <c r="F210" s="18"/>
      <c r="G210" s="18"/>
      <c r="H210" s="18"/>
      <c r="I210" s="8"/>
      <c r="J210" s="9"/>
      <c r="K210" s="9"/>
      <c r="L210" s="9"/>
      <c r="M210" s="9"/>
      <c r="N210" s="9"/>
      <c r="O210" s="9"/>
      <c r="P210" s="9"/>
      <c r="Q210" s="9"/>
      <c r="R210" s="9"/>
      <c r="S210" s="9"/>
      <c r="T210" s="9"/>
      <c r="U210" s="9"/>
      <c r="V210" s="9"/>
      <c r="W210" s="9"/>
      <c r="X210" s="9"/>
      <c r="Y210" s="9"/>
      <c r="Z210" s="9"/>
    </row>
    <row r="211" spans="1:26" ht="12.75" customHeight="1" x14ac:dyDescent="0.2">
      <c r="A211" s="14"/>
      <c r="B211" s="15"/>
      <c r="C211" s="16"/>
      <c r="D211" s="14"/>
      <c r="E211" s="17"/>
      <c r="F211" s="18"/>
      <c r="G211" s="18"/>
      <c r="H211" s="18"/>
      <c r="I211" s="8"/>
      <c r="J211" s="9"/>
      <c r="K211" s="9"/>
      <c r="L211" s="9"/>
      <c r="M211" s="9"/>
      <c r="N211" s="9"/>
      <c r="O211" s="9"/>
      <c r="P211" s="9"/>
      <c r="Q211" s="9"/>
      <c r="R211" s="9"/>
      <c r="S211" s="9"/>
      <c r="T211" s="9"/>
      <c r="U211" s="9"/>
      <c r="V211" s="9"/>
      <c r="W211" s="9"/>
      <c r="X211" s="9"/>
      <c r="Y211" s="9"/>
      <c r="Z211" s="9"/>
    </row>
    <row r="212" spans="1:26" ht="12.75" customHeight="1" x14ac:dyDescent="0.2">
      <c r="A212" s="14"/>
      <c r="B212" s="15"/>
      <c r="C212" s="16"/>
      <c r="D212" s="14"/>
      <c r="E212" s="17"/>
      <c r="F212" s="18"/>
      <c r="G212" s="18"/>
      <c r="H212" s="18"/>
      <c r="I212" s="8"/>
      <c r="J212" s="9"/>
      <c r="K212" s="9"/>
      <c r="L212" s="9"/>
      <c r="M212" s="9"/>
      <c r="N212" s="9"/>
      <c r="O212" s="9"/>
      <c r="P212" s="9"/>
      <c r="Q212" s="9"/>
      <c r="R212" s="9"/>
      <c r="S212" s="9"/>
      <c r="T212" s="9"/>
      <c r="U212" s="9"/>
      <c r="V212" s="9"/>
      <c r="W212" s="9"/>
      <c r="X212" s="9"/>
      <c r="Y212" s="9"/>
      <c r="Z212" s="9"/>
    </row>
    <row r="213" spans="1:26" ht="12.75" customHeight="1" x14ac:dyDescent="0.2">
      <c r="A213" s="14"/>
      <c r="B213" s="15"/>
      <c r="C213" s="16"/>
      <c r="D213" s="14"/>
      <c r="E213" s="17"/>
      <c r="F213" s="18"/>
      <c r="G213" s="18"/>
      <c r="H213" s="18"/>
      <c r="I213" s="8"/>
      <c r="J213" s="9"/>
      <c r="K213" s="9"/>
      <c r="L213" s="9"/>
      <c r="M213" s="9"/>
      <c r="N213" s="9"/>
      <c r="O213" s="9"/>
      <c r="P213" s="9"/>
      <c r="Q213" s="9"/>
      <c r="R213" s="9"/>
      <c r="S213" s="9"/>
      <c r="T213" s="9"/>
      <c r="U213" s="9"/>
      <c r="V213" s="9"/>
      <c r="W213" s="9"/>
      <c r="X213" s="9"/>
      <c r="Y213" s="9"/>
      <c r="Z213" s="9"/>
    </row>
    <row r="214" spans="1:26" ht="12.75" customHeight="1" x14ac:dyDescent="0.2">
      <c r="A214" s="14"/>
      <c r="B214" s="15"/>
      <c r="C214" s="16"/>
      <c r="D214" s="14"/>
      <c r="E214" s="17"/>
      <c r="F214" s="18"/>
      <c r="G214" s="18"/>
      <c r="H214" s="18"/>
      <c r="I214" s="8"/>
      <c r="J214" s="9"/>
      <c r="K214" s="9"/>
      <c r="L214" s="9"/>
      <c r="M214" s="9"/>
      <c r="N214" s="9"/>
      <c r="O214" s="9"/>
      <c r="P214" s="9"/>
      <c r="Q214" s="9"/>
      <c r="R214" s="9"/>
      <c r="S214" s="9"/>
      <c r="T214" s="9"/>
      <c r="U214" s="9"/>
      <c r="V214" s="9"/>
      <c r="W214" s="9"/>
      <c r="X214" s="9"/>
      <c r="Y214" s="9"/>
      <c r="Z214" s="9"/>
    </row>
    <row r="215" spans="1:26" ht="12.75" customHeight="1" x14ac:dyDescent="0.2">
      <c r="A215" s="14"/>
      <c r="B215" s="15"/>
      <c r="C215" s="16"/>
      <c r="D215" s="14"/>
      <c r="E215" s="17"/>
      <c r="F215" s="18"/>
      <c r="G215" s="18"/>
      <c r="H215" s="18"/>
      <c r="I215" s="8"/>
      <c r="J215" s="9"/>
      <c r="K215" s="9"/>
      <c r="L215" s="9"/>
      <c r="M215" s="9"/>
      <c r="N215" s="9"/>
      <c r="O215" s="9"/>
      <c r="P215" s="9"/>
      <c r="Q215" s="9"/>
      <c r="R215" s="9"/>
      <c r="S215" s="9"/>
      <c r="T215" s="9"/>
      <c r="U215" s="9"/>
      <c r="V215" s="9"/>
      <c r="W215" s="9"/>
      <c r="X215" s="9"/>
      <c r="Y215" s="9"/>
      <c r="Z215" s="9"/>
    </row>
    <row r="216" spans="1:26" ht="12.75" customHeight="1" x14ac:dyDescent="0.2">
      <c r="A216" s="14"/>
      <c r="B216" s="15"/>
      <c r="C216" s="16"/>
      <c r="D216" s="14"/>
      <c r="E216" s="17"/>
      <c r="F216" s="18"/>
      <c r="G216" s="18"/>
      <c r="H216" s="18"/>
      <c r="I216" s="8"/>
      <c r="J216" s="9"/>
      <c r="K216" s="9"/>
      <c r="L216" s="9"/>
      <c r="M216" s="9"/>
      <c r="N216" s="9"/>
      <c r="O216" s="9"/>
      <c r="P216" s="9"/>
      <c r="Q216" s="9"/>
      <c r="R216" s="9"/>
      <c r="S216" s="9"/>
      <c r="T216" s="9"/>
      <c r="U216" s="9"/>
      <c r="V216" s="9"/>
      <c r="W216" s="9"/>
      <c r="X216" s="9"/>
      <c r="Y216" s="9"/>
      <c r="Z216" s="9"/>
    </row>
    <row r="217" spans="1:26" ht="12.75" customHeight="1" x14ac:dyDescent="0.2">
      <c r="A217" s="14"/>
      <c r="B217" s="15"/>
      <c r="C217" s="16"/>
      <c r="D217" s="14"/>
      <c r="E217" s="17"/>
      <c r="F217" s="18"/>
      <c r="G217" s="18"/>
      <c r="H217" s="18"/>
      <c r="I217" s="8"/>
      <c r="J217" s="9"/>
      <c r="K217" s="9"/>
      <c r="L217" s="9"/>
      <c r="M217" s="9"/>
      <c r="N217" s="9"/>
      <c r="O217" s="9"/>
      <c r="P217" s="9"/>
      <c r="Q217" s="9"/>
      <c r="R217" s="9"/>
      <c r="S217" s="9"/>
      <c r="T217" s="9"/>
      <c r="U217" s="9"/>
      <c r="V217" s="9"/>
      <c r="W217" s="9"/>
      <c r="X217" s="9"/>
      <c r="Y217" s="9"/>
      <c r="Z217" s="9"/>
    </row>
    <row r="218" spans="1:26" ht="12.75" customHeight="1" x14ac:dyDescent="0.2">
      <c r="A218" s="14"/>
      <c r="B218" s="15"/>
      <c r="C218" s="16"/>
      <c r="D218" s="14"/>
      <c r="E218" s="17"/>
      <c r="F218" s="18"/>
      <c r="G218" s="18"/>
      <c r="H218" s="18"/>
      <c r="I218" s="8"/>
      <c r="J218" s="9"/>
      <c r="K218" s="9"/>
      <c r="L218" s="9"/>
      <c r="M218" s="9"/>
      <c r="N218" s="9"/>
      <c r="O218" s="9"/>
      <c r="P218" s="9"/>
      <c r="Q218" s="9"/>
      <c r="R218" s="9"/>
      <c r="S218" s="9"/>
      <c r="T218" s="9"/>
      <c r="U218" s="9"/>
      <c r="V218" s="9"/>
      <c r="W218" s="9"/>
      <c r="X218" s="9"/>
      <c r="Y218" s="9"/>
      <c r="Z218" s="9"/>
    </row>
    <row r="219" spans="1:26" ht="12.75" customHeight="1" x14ac:dyDescent="0.2">
      <c r="A219" s="14"/>
      <c r="B219" s="15"/>
      <c r="C219" s="16"/>
      <c r="D219" s="14"/>
      <c r="E219" s="17"/>
      <c r="F219" s="18"/>
      <c r="G219" s="18"/>
      <c r="H219" s="18"/>
      <c r="I219" s="8"/>
      <c r="J219" s="9"/>
      <c r="K219" s="9"/>
      <c r="L219" s="9"/>
      <c r="M219" s="9"/>
      <c r="N219" s="9"/>
      <c r="O219" s="9"/>
      <c r="P219" s="9"/>
      <c r="Q219" s="9"/>
      <c r="R219" s="9"/>
      <c r="S219" s="9"/>
      <c r="T219" s="9"/>
      <c r="U219" s="9"/>
      <c r="V219" s="9"/>
      <c r="W219" s="9"/>
      <c r="X219" s="9"/>
      <c r="Y219" s="9"/>
      <c r="Z219" s="9"/>
    </row>
    <row r="220" spans="1:26" ht="12.75" customHeight="1" x14ac:dyDescent="0.2">
      <c r="A220" s="14"/>
      <c r="B220" s="15"/>
      <c r="C220" s="16"/>
      <c r="D220" s="14"/>
      <c r="E220" s="17"/>
      <c r="F220" s="18"/>
      <c r="G220" s="18"/>
      <c r="H220" s="18"/>
      <c r="I220" s="8"/>
      <c r="J220" s="9"/>
      <c r="K220" s="9"/>
      <c r="L220" s="9"/>
      <c r="M220" s="9"/>
      <c r="N220" s="9"/>
      <c r="O220" s="9"/>
      <c r="P220" s="9"/>
      <c r="Q220" s="9"/>
      <c r="R220" s="9"/>
      <c r="S220" s="9"/>
      <c r="T220" s="9"/>
      <c r="U220" s="9"/>
      <c r="V220" s="9"/>
      <c r="W220" s="9"/>
      <c r="X220" s="9"/>
      <c r="Y220" s="9"/>
      <c r="Z220" s="9"/>
    </row>
    <row r="221" spans="1:26" ht="12.75" customHeight="1" x14ac:dyDescent="0.2">
      <c r="A221" s="14"/>
      <c r="B221" s="15"/>
      <c r="C221" s="16"/>
      <c r="D221" s="14"/>
      <c r="E221" s="17"/>
      <c r="F221" s="18"/>
      <c r="G221" s="18"/>
      <c r="H221" s="18"/>
      <c r="I221" s="8"/>
      <c r="J221" s="9"/>
      <c r="K221" s="9"/>
      <c r="L221" s="9"/>
      <c r="M221" s="9"/>
      <c r="N221" s="9"/>
      <c r="O221" s="9"/>
      <c r="P221" s="9"/>
      <c r="Q221" s="9"/>
      <c r="R221" s="9"/>
      <c r="S221" s="9"/>
      <c r="T221" s="9"/>
      <c r="U221" s="9"/>
      <c r="V221" s="9"/>
      <c r="W221" s="9"/>
      <c r="X221" s="9"/>
      <c r="Y221" s="9"/>
      <c r="Z221" s="9"/>
    </row>
    <row r="222" spans="1:26" ht="12.75" customHeight="1" x14ac:dyDescent="0.2">
      <c r="A222" s="14"/>
      <c r="B222" s="15"/>
      <c r="C222" s="16"/>
      <c r="D222" s="14"/>
      <c r="E222" s="17"/>
      <c r="F222" s="18"/>
      <c r="G222" s="18"/>
      <c r="H222" s="18"/>
      <c r="I222" s="8"/>
      <c r="J222" s="9"/>
      <c r="K222" s="9"/>
      <c r="L222" s="9"/>
      <c r="M222" s="9"/>
      <c r="N222" s="9"/>
      <c r="O222" s="9"/>
      <c r="P222" s="9"/>
      <c r="Q222" s="9"/>
      <c r="R222" s="9"/>
      <c r="S222" s="9"/>
      <c r="T222" s="9"/>
      <c r="U222" s="9"/>
      <c r="V222" s="9"/>
      <c r="W222" s="9"/>
      <c r="X222" s="9"/>
      <c r="Y222" s="9"/>
      <c r="Z222" s="9"/>
    </row>
    <row r="223" spans="1:26" ht="12.75" customHeight="1" x14ac:dyDescent="0.2">
      <c r="A223" s="14"/>
      <c r="B223" s="15"/>
      <c r="C223" s="16"/>
      <c r="D223" s="14"/>
      <c r="E223" s="17"/>
      <c r="F223" s="18"/>
      <c r="G223" s="18"/>
      <c r="H223" s="18"/>
      <c r="I223" s="8"/>
      <c r="J223" s="9"/>
      <c r="K223" s="9"/>
      <c r="L223" s="9"/>
      <c r="M223" s="9"/>
      <c r="N223" s="9"/>
      <c r="O223" s="9"/>
      <c r="P223" s="9"/>
      <c r="Q223" s="9"/>
      <c r="R223" s="9"/>
      <c r="S223" s="9"/>
      <c r="T223" s="9"/>
      <c r="U223" s="9"/>
      <c r="V223" s="9"/>
      <c r="W223" s="9"/>
      <c r="X223" s="9"/>
      <c r="Y223" s="9"/>
      <c r="Z223" s="9"/>
    </row>
    <row r="224" spans="1:26" ht="12.75" customHeight="1" x14ac:dyDescent="0.2">
      <c r="A224" s="14"/>
      <c r="B224" s="15"/>
      <c r="C224" s="16"/>
      <c r="D224" s="14"/>
      <c r="E224" s="17"/>
      <c r="F224" s="18"/>
      <c r="G224" s="18"/>
      <c r="H224" s="18"/>
      <c r="I224" s="8"/>
      <c r="J224" s="9"/>
      <c r="K224" s="9"/>
      <c r="L224" s="9"/>
      <c r="M224" s="9"/>
      <c r="N224" s="9"/>
      <c r="O224" s="9"/>
      <c r="P224" s="9"/>
      <c r="Q224" s="9"/>
      <c r="R224" s="9"/>
      <c r="S224" s="9"/>
      <c r="T224" s="9"/>
      <c r="U224" s="9"/>
      <c r="V224" s="9"/>
      <c r="W224" s="9"/>
      <c r="X224" s="9"/>
      <c r="Y224" s="9"/>
      <c r="Z224" s="9"/>
    </row>
    <row r="225" spans="1:26" ht="12.75" customHeight="1" x14ac:dyDescent="0.2">
      <c r="A225" s="14"/>
      <c r="B225" s="15"/>
      <c r="C225" s="16"/>
      <c r="D225" s="14"/>
      <c r="E225" s="17"/>
      <c r="F225" s="18"/>
      <c r="G225" s="18"/>
      <c r="H225" s="18"/>
      <c r="I225" s="8"/>
      <c r="J225" s="9"/>
      <c r="K225" s="9"/>
      <c r="L225" s="9"/>
      <c r="M225" s="9"/>
      <c r="N225" s="9"/>
      <c r="O225" s="9"/>
      <c r="P225" s="9"/>
      <c r="Q225" s="9"/>
      <c r="R225" s="9"/>
      <c r="S225" s="9"/>
      <c r="T225" s="9"/>
      <c r="U225" s="9"/>
      <c r="V225" s="9"/>
      <c r="W225" s="9"/>
      <c r="X225" s="9"/>
      <c r="Y225" s="9"/>
      <c r="Z225" s="9"/>
    </row>
    <row r="226" spans="1:26" ht="12.75" customHeight="1" x14ac:dyDescent="0.2">
      <c r="A226" s="14"/>
      <c r="B226" s="15"/>
      <c r="C226" s="16"/>
      <c r="D226" s="14"/>
      <c r="E226" s="17"/>
      <c r="F226" s="18"/>
      <c r="G226" s="18"/>
      <c r="H226" s="18"/>
      <c r="I226" s="8"/>
      <c r="J226" s="9"/>
      <c r="K226" s="9"/>
      <c r="L226" s="9"/>
      <c r="M226" s="9"/>
      <c r="N226" s="9"/>
      <c r="O226" s="9"/>
      <c r="P226" s="9"/>
      <c r="Q226" s="9"/>
      <c r="R226" s="9"/>
      <c r="S226" s="9"/>
      <c r="T226" s="9"/>
      <c r="U226" s="9"/>
      <c r="V226" s="9"/>
      <c r="W226" s="9"/>
      <c r="X226" s="9"/>
      <c r="Y226" s="9"/>
      <c r="Z226" s="9"/>
    </row>
    <row r="227" spans="1:26" ht="12.75" customHeight="1" x14ac:dyDescent="0.2">
      <c r="A227" s="14"/>
      <c r="B227" s="15"/>
      <c r="C227" s="16"/>
      <c r="D227" s="14"/>
      <c r="E227" s="17"/>
      <c r="F227" s="18"/>
      <c r="G227" s="18"/>
      <c r="H227" s="18"/>
      <c r="I227" s="8"/>
      <c r="J227" s="9"/>
      <c r="K227" s="9"/>
      <c r="L227" s="9"/>
      <c r="M227" s="9"/>
      <c r="N227" s="9"/>
      <c r="O227" s="9"/>
      <c r="P227" s="9"/>
      <c r="Q227" s="9"/>
      <c r="R227" s="9"/>
      <c r="S227" s="9"/>
      <c r="T227" s="9"/>
      <c r="U227" s="9"/>
      <c r="V227" s="9"/>
      <c r="W227" s="9"/>
      <c r="X227" s="9"/>
      <c r="Y227" s="9"/>
      <c r="Z227" s="9"/>
    </row>
    <row r="228" spans="1:26" ht="12.75" customHeight="1" x14ac:dyDescent="0.2">
      <c r="A228" s="14"/>
      <c r="B228" s="15"/>
      <c r="C228" s="16"/>
      <c r="D228" s="14"/>
      <c r="E228" s="17"/>
      <c r="F228" s="18"/>
      <c r="G228" s="18"/>
      <c r="H228" s="18"/>
      <c r="I228" s="8"/>
      <c r="J228" s="9"/>
      <c r="K228" s="9"/>
      <c r="L228" s="9"/>
      <c r="M228" s="9"/>
      <c r="N228" s="9"/>
      <c r="O228" s="9"/>
      <c r="P228" s="9"/>
      <c r="Q228" s="9"/>
      <c r="R228" s="9"/>
      <c r="S228" s="9"/>
      <c r="T228" s="9"/>
      <c r="U228" s="9"/>
      <c r="V228" s="9"/>
      <c r="W228" s="9"/>
      <c r="X228" s="9"/>
      <c r="Y228" s="9"/>
      <c r="Z228" s="9"/>
    </row>
    <row r="229" spans="1:26" ht="12.75" customHeight="1" x14ac:dyDescent="0.2">
      <c r="A229" s="14"/>
      <c r="B229" s="15"/>
      <c r="C229" s="16"/>
      <c r="D229" s="14"/>
      <c r="E229" s="17"/>
      <c r="F229" s="18"/>
      <c r="G229" s="18"/>
      <c r="H229" s="18"/>
      <c r="I229" s="8"/>
      <c r="J229" s="9"/>
      <c r="K229" s="9"/>
      <c r="L229" s="9"/>
      <c r="M229" s="9"/>
      <c r="N229" s="9"/>
      <c r="O229" s="9"/>
      <c r="P229" s="9"/>
      <c r="Q229" s="9"/>
      <c r="R229" s="9"/>
      <c r="S229" s="9"/>
      <c r="T229" s="9"/>
      <c r="U229" s="9"/>
      <c r="V229" s="9"/>
      <c r="W229" s="9"/>
      <c r="X229" s="9"/>
      <c r="Y229" s="9"/>
      <c r="Z229" s="9"/>
    </row>
    <row r="230" spans="1:26" ht="12.75" customHeight="1" x14ac:dyDescent="0.2">
      <c r="A230" s="14"/>
      <c r="B230" s="15"/>
      <c r="C230" s="16"/>
      <c r="D230" s="14"/>
      <c r="E230" s="17"/>
      <c r="F230" s="18"/>
      <c r="G230" s="18"/>
      <c r="H230" s="18"/>
      <c r="I230" s="8"/>
      <c r="J230" s="9"/>
      <c r="K230" s="9"/>
      <c r="L230" s="9"/>
      <c r="M230" s="9"/>
      <c r="N230" s="9"/>
      <c r="O230" s="9"/>
      <c r="P230" s="9"/>
      <c r="Q230" s="9"/>
      <c r="R230" s="9"/>
      <c r="S230" s="9"/>
      <c r="T230" s="9"/>
      <c r="U230" s="9"/>
      <c r="V230" s="9"/>
      <c r="W230" s="9"/>
      <c r="X230" s="9"/>
      <c r="Y230" s="9"/>
      <c r="Z230" s="9"/>
    </row>
    <row r="231" spans="1:26" ht="12.75" customHeight="1" x14ac:dyDescent="0.2">
      <c r="A231" s="14"/>
      <c r="B231" s="15"/>
      <c r="C231" s="16"/>
      <c r="D231" s="14"/>
      <c r="E231" s="17"/>
      <c r="F231" s="18"/>
      <c r="G231" s="18"/>
      <c r="H231" s="18"/>
      <c r="I231" s="8"/>
      <c r="J231" s="9"/>
      <c r="K231" s="9"/>
      <c r="L231" s="9"/>
      <c r="M231" s="9"/>
      <c r="N231" s="9"/>
      <c r="O231" s="9"/>
      <c r="P231" s="9"/>
      <c r="Q231" s="9"/>
      <c r="R231" s="9"/>
      <c r="S231" s="9"/>
      <c r="T231" s="9"/>
      <c r="U231" s="9"/>
      <c r="V231" s="9"/>
      <c r="W231" s="9"/>
      <c r="X231" s="9"/>
      <c r="Y231" s="9"/>
      <c r="Z231" s="9"/>
    </row>
    <row r="232" spans="1:26" ht="12.75" customHeight="1" x14ac:dyDescent="0.2">
      <c r="A232" s="14"/>
      <c r="B232" s="15"/>
      <c r="C232" s="16"/>
      <c r="D232" s="14"/>
      <c r="E232" s="17"/>
      <c r="F232" s="18"/>
      <c r="G232" s="18"/>
      <c r="H232" s="18"/>
      <c r="I232" s="8"/>
      <c r="J232" s="9"/>
      <c r="K232" s="9"/>
      <c r="L232" s="9"/>
      <c r="M232" s="9"/>
      <c r="N232" s="9"/>
      <c r="O232" s="9"/>
      <c r="P232" s="9"/>
      <c r="Q232" s="9"/>
      <c r="R232" s="9"/>
      <c r="S232" s="9"/>
      <c r="T232" s="9"/>
      <c r="U232" s="9"/>
      <c r="V232" s="9"/>
      <c r="W232" s="9"/>
      <c r="X232" s="9"/>
      <c r="Y232" s="9"/>
      <c r="Z232" s="9"/>
    </row>
    <row r="233" spans="1:26" ht="12.75" customHeight="1" x14ac:dyDescent="0.2">
      <c r="A233" s="14"/>
      <c r="B233" s="15"/>
      <c r="C233" s="16"/>
      <c r="D233" s="14"/>
      <c r="E233" s="17"/>
      <c r="F233" s="18"/>
      <c r="G233" s="18"/>
      <c r="H233" s="18"/>
      <c r="I233" s="8"/>
      <c r="J233" s="9"/>
      <c r="K233" s="9"/>
      <c r="L233" s="9"/>
      <c r="M233" s="9"/>
      <c r="N233" s="9"/>
      <c r="O233" s="9"/>
      <c r="P233" s="9"/>
      <c r="Q233" s="9"/>
      <c r="R233" s="9"/>
      <c r="S233" s="9"/>
      <c r="T233" s="9"/>
      <c r="U233" s="9"/>
      <c r="V233" s="9"/>
      <c r="W233" s="9"/>
      <c r="X233" s="9"/>
      <c r="Y233" s="9"/>
      <c r="Z233" s="9"/>
    </row>
    <row r="234" spans="1:26" ht="12.75" customHeight="1" x14ac:dyDescent="0.2">
      <c r="A234" s="14"/>
      <c r="B234" s="15"/>
      <c r="C234" s="16"/>
      <c r="D234" s="14"/>
      <c r="E234" s="17"/>
      <c r="F234" s="18"/>
      <c r="G234" s="18"/>
      <c r="H234" s="18"/>
      <c r="I234" s="8"/>
      <c r="J234" s="9"/>
      <c r="K234" s="9"/>
      <c r="L234" s="9"/>
      <c r="M234" s="9"/>
      <c r="N234" s="9"/>
      <c r="O234" s="9"/>
      <c r="P234" s="9"/>
      <c r="Q234" s="9"/>
      <c r="R234" s="9"/>
      <c r="S234" s="9"/>
      <c r="T234" s="9"/>
      <c r="U234" s="9"/>
      <c r="V234" s="9"/>
      <c r="W234" s="9"/>
      <c r="X234" s="9"/>
      <c r="Y234" s="9"/>
      <c r="Z234" s="9"/>
    </row>
    <row r="235" spans="1:26" ht="12.75" customHeight="1" x14ac:dyDescent="0.2">
      <c r="A235" s="14"/>
      <c r="B235" s="15"/>
      <c r="C235" s="16"/>
      <c r="D235" s="14"/>
      <c r="E235" s="17"/>
      <c r="F235" s="18"/>
      <c r="G235" s="18"/>
      <c r="H235" s="18"/>
      <c r="I235" s="8"/>
      <c r="J235" s="9"/>
      <c r="K235" s="9"/>
      <c r="L235" s="9"/>
      <c r="M235" s="9"/>
      <c r="N235" s="9"/>
      <c r="O235" s="9"/>
      <c r="P235" s="9"/>
      <c r="Q235" s="9"/>
      <c r="R235" s="9"/>
      <c r="S235" s="9"/>
      <c r="T235" s="9"/>
      <c r="U235" s="9"/>
      <c r="V235" s="9"/>
      <c r="W235" s="9"/>
      <c r="X235" s="9"/>
      <c r="Y235" s="9"/>
      <c r="Z235" s="9"/>
    </row>
    <row r="236" spans="1:26" ht="12.75" customHeight="1" x14ac:dyDescent="0.2">
      <c r="A236" s="14"/>
      <c r="B236" s="15"/>
      <c r="C236" s="16"/>
      <c r="D236" s="14"/>
      <c r="E236" s="17"/>
      <c r="F236" s="18"/>
      <c r="G236" s="18"/>
      <c r="H236" s="18"/>
      <c r="I236" s="8"/>
      <c r="J236" s="9"/>
      <c r="K236" s="9"/>
      <c r="L236" s="9"/>
      <c r="M236" s="9"/>
      <c r="N236" s="9"/>
      <c r="O236" s="9"/>
      <c r="P236" s="9"/>
      <c r="Q236" s="9"/>
      <c r="R236" s="9"/>
      <c r="S236" s="9"/>
      <c r="T236" s="9"/>
      <c r="U236" s="9"/>
      <c r="V236" s="9"/>
      <c r="W236" s="9"/>
      <c r="X236" s="9"/>
      <c r="Y236" s="9"/>
      <c r="Z236" s="9"/>
    </row>
    <row r="237" spans="1:26" ht="12.75" customHeight="1" x14ac:dyDescent="0.2">
      <c r="A237" s="14"/>
      <c r="B237" s="15"/>
      <c r="C237" s="16"/>
      <c r="D237" s="14"/>
      <c r="E237" s="17"/>
      <c r="F237" s="18"/>
      <c r="G237" s="18"/>
      <c r="H237" s="18"/>
      <c r="I237" s="8"/>
      <c r="J237" s="9"/>
      <c r="K237" s="9"/>
      <c r="L237" s="9"/>
      <c r="M237" s="9"/>
      <c r="N237" s="9"/>
      <c r="O237" s="9"/>
      <c r="P237" s="9"/>
      <c r="Q237" s="9"/>
      <c r="R237" s="9"/>
      <c r="S237" s="9"/>
      <c r="T237" s="9"/>
      <c r="U237" s="9"/>
      <c r="V237" s="9"/>
      <c r="W237" s="9"/>
      <c r="X237" s="9"/>
      <c r="Y237" s="9"/>
      <c r="Z237" s="9"/>
    </row>
    <row r="238" spans="1:26" ht="12.75" customHeight="1" x14ac:dyDescent="0.2">
      <c r="A238" s="14"/>
      <c r="B238" s="15"/>
      <c r="C238" s="16"/>
      <c r="D238" s="14"/>
      <c r="E238" s="17"/>
      <c r="F238" s="18"/>
      <c r="G238" s="18"/>
      <c r="H238" s="18"/>
      <c r="I238" s="8"/>
      <c r="J238" s="9"/>
      <c r="K238" s="9"/>
      <c r="L238" s="9"/>
      <c r="M238" s="9"/>
      <c r="N238" s="9"/>
      <c r="O238" s="9"/>
      <c r="P238" s="9"/>
      <c r="Q238" s="9"/>
      <c r="R238" s="9"/>
      <c r="S238" s="9"/>
      <c r="T238" s="9"/>
      <c r="U238" s="9"/>
      <c r="V238" s="9"/>
      <c r="W238" s="9"/>
      <c r="X238" s="9"/>
      <c r="Y238" s="9"/>
      <c r="Z238" s="9"/>
    </row>
    <row r="239" spans="1:26" ht="12.75" customHeight="1" x14ac:dyDescent="0.2">
      <c r="A239" s="14"/>
      <c r="B239" s="15"/>
      <c r="C239" s="16"/>
      <c r="D239" s="14"/>
      <c r="E239" s="17"/>
      <c r="F239" s="18"/>
      <c r="G239" s="18"/>
      <c r="H239" s="18"/>
      <c r="I239" s="8"/>
      <c r="J239" s="9"/>
      <c r="K239" s="9"/>
      <c r="L239" s="9"/>
      <c r="M239" s="9"/>
      <c r="N239" s="9"/>
      <c r="O239" s="9"/>
      <c r="P239" s="9"/>
      <c r="Q239" s="9"/>
      <c r="R239" s="9"/>
      <c r="S239" s="9"/>
      <c r="T239" s="9"/>
      <c r="U239" s="9"/>
      <c r="V239" s="9"/>
      <c r="W239" s="9"/>
      <c r="X239" s="9"/>
      <c r="Y239" s="9"/>
      <c r="Z239" s="9"/>
    </row>
    <row r="240" spans="1:26" ht="12.75" customHeight="1" x14ac:dyDescent="0.2">
      <c r="A240" s="14"/>
      <c r="B240" s="15"/>
      <c r="C240" s="16"/>
      <c r="D240" s="14"/>
      <c r="E240" s="17"/>
      <c r="F240" s="18"/>
      <c r="G240" s="18"/>
      <c r="H240" s="18"/>
      <c r="I240" s="8"/>
      <c r="J240" s="9"/>
      <c r="K240" s="9"/>
      <c r="L240" s="9"/>
      <c r="M240" s="9"/>
      <c r="N240" s="9"/>
      <c r="O240" s="9"/>
      <c r="P240" s="9"/>
      <c r="Q240" s="9"/>
      <c r="R240" s="9"/>
      <c r="S240" s="9"/>
      <c r="T240" s="9"/>
      <c r="U240" s="9"/>
      <c r="V240" s="9"/>
      <c r="W240" s="9"/>
      <c r="X240" s="9"/>
      <c r="Y240" s="9"/>
      <c r="Z240" s="9"/>
    </row>
    <row r="241" spans="1:26" ht="12.75" customHeight="1" x14ac:dyDescent="0.2">
      <c r="A241" s="14"/>
      <c r="B241" s="15"/>
      <c r="C241" s="16"/>
      <c r="D241" s="14"/>
      <c r="E241" s="17"/>
      <c r="F241" s="18"/>
      <c r="G241" s="18"/>
      <c r="H241" s="18"/>
      <c r="I241" s="8"/>
      <c r="J241" s="9"/>
      <c r="K241" s="9"/>
      <c r="L241" s="9"/>
      <c r="M241" s="9"/>
      <c r="N241" s="9"/>
      <c r="O241" s="9"/>
      <c r="P241" s="9"/>
      <c r="Q241" s="9"/>
      <c r="R241" s="9"/>
      <c r="S241" s="9"/>
      <c r="T241" s="9"/>
      <c r="U241" s="9"/>
      <c r="V241" s="9"/>
      <c r="W241" s="9"/>
      <c r="X241" s="9"/>
      <c r="Y241" s="9"/>
      <c r="Z241" s="9"/>
    </row>
    <row r="242" spans="1:26" ht="12.75" customHeight="1" x14ac:dyDescent="0.2">
      <c r="A242" s="14"/>
      <c r="B242" s="15"/>
      <c r="C242" s="16"/>
      <c r="D242" s="14"/>
      <c r="E242" s="17"/>
      <c r="F242" s="18"/>
      <c r="G242" s="18"/>
      <c r="H242" s="18"/>
      <c r="I242" s="8"/>
      <c r="J242" s="9"/>
      <c r="K242" s="9"/>
      <c r="L242" s="9"/>
      <c r="M242" s="9"/>
      <c r="N242" s="9"/>
      <c r="O242" s="9"/>
      <c r="P242" s="9"/>
      <c r="Q242" s="9"/>
      <c r="R242" s="9"/>
      <c r="S242" s="9"/>
      <c r="T242" s="9"/>
      <c r="U242" s="9"/>
      <c r="V242" s="9"/>
      <c r="W242" s="9"/>
      <c r="X242" s="9"/>
      <c r="Y242" s="9"/>
      <c r="Z242" s="9"/>
    </row>
    <row r="243" spans="1:26" ht="12.75" customHeight="1" x14ac:dyDescent="0.2">
      <c r="A243" s="14"/>
      <c r="B243" s="15"/>
      <c r="C243" s="16"/>
      <c r="D243" s="14"/>
      <c r="E243" s="17"/>
      <c r="F243" s="18"/>
      <c r="G243" s="18"/>
      <c r="H243" s="18"/>
      <c r="I243" s="8"/>
      <c r="J243" s="9"/>
      <c r="K243" s="9"/>
      <c r="L243" s="9"/>
      <c r="M243" s="9"/>
      <c r="N243" s="9"/>
      <c r="O243" s="9"/>
      <c r="P243" s="9"/>
      <c r="Q243" s="9"/>
      <c r="R243" s="9"/>
      <c r="S243" s="9"/>
      <c r="T243" s="9"/>
      <c r="U243" s="9"/>
      <c r="V243" s="9"/>
      <c r="W243" s="9"/>
      <c r="X243" s="9"/>
      <c r="Y243" s="9"/>
      <c r="Z243" s="9"/>
    </row>
    <row r="244" spans="1:26" ht="12.75" customHeight="1" x14ac:dyDescent="0.2">
      <c r="A244" s="14"/>
      <c r="B244" s="15"/>
      <c r="C244" s="16"/>
      <c r="D244" s="14"/>
      <c r="E244" s="17"/>
      <c r="F244" s="18"/>
      <c r="G244" s="18"/>
      <c r="H244" s="18"/>
      <c r="I244" s="8"/>
      <c r="J244" s="9"/>
      <c r="K244" s="9"/>
      <c r="L244" s="9"/>
      <c r="M244" s="9"/>
      <c r="N244" s="9"/>
      <c r="O244" s="9"/>
      <c r="P244" s="9"/>
      <c r="Q244" s="9"/>
      <c r="R244" s="9"/>
      <c r="S244" s="9"/>
      <c r="T244" s="9"/>
      <c r="U244" s="9"/>
      <c r="V244" s="9"/>
      <c r="W244" s="9"/>
      <c r="X244" s="9"/>
      <c r="Y244" s="9"/>
      <c r="Z244" s="9"/>
    </row>
    <row r="245" spans="1:26" ht="12.75" customHeight="1" x14ac:dyDescent="0.2">
      <c r="A245" s="14"/>
      <c r="B245" s="15"/>
      <c r="C245" s="16"/>
      <c r="D245" s="14"/>
      <c r="E245" s="17"/>
      <c r="F245" s="18"/>
      <c r="G245" s="18"/>
      <c r="H245" s="18"/>
      <c r="I245" s="8"/>
      <c r="J245" s="9"/>
      <c r="K245" s="9"/>
      <c r="L245" s="9"/>
      <c r="M245" s="9"/>
      <c r="N245" s="9"/>
      <c r="O245" s="9"/>
      <c r="P245" s="9"/>
      <c r="Q245" s="9"/>
      <c r="R245" s="9"/>
      <c r="S245" s="9"/>
      <c r="T245" s="9"/>
      <c r="U245" s="9"/>
      <c r="V245" s="9"/>
      <c r="W245" s="9"/>
      <c r="X245" s="9"/>
      <c r="Y245" s="9"/>
      <c r="Z245" s="9"/>
    </row>
    <row r="246" spans="1:26" ht="12.75" customHeight="1" x14ac:dyDescent="0.2">
      <c r="A246" s="14"/>
      <c r="B246" s="15"/>
      <c r="C246" s="16"/>
      <c r="D246" s="14"/>
      <c r="E246" s="17"/>
      <c r="F246" s="18"/>
      <c r="G246" s="18"/>
      <c r="H246" s="18"/>
      <c r="I246" s="8"/>
      <c r="J246" s="9"/>
      <c r="K246" s="9"/>
      <c r="L246" s="9"/>
      <c r="M246" s="9"/>
      <c r="N246" s="9"/>
      <c r="O246" s="9"/>
      <c r="P246" s="9"/>
      <c r="Q246" s="9"/>
      <c r="R246" s="9"/>
      <c r="S246" s="9"/>
      <c r="T246" s="9"/>
      <c r="U246" s="9"/>
      <c r="V246" s="9"/>
      <c r="W246" s="9"/>
      <c r="X246" s="9"/>
      <c r="Y246" s="9"/>
      <c r="Z246" s="9"/>
    </row>
    <row r="247" spans="1:26" ht="12.75" customHeight="1" x14ac:dyDescent="0.2">
      <c r="A247" s="14"/>
      <c r="B247" s="15"/>
      <c r="C247" s="16"/>
      <c r="D247" s="14"/>
      <c r="E247" s="17"/>
      <c r="F247" s="18"/>
      <c r="G247" s="18"/>
      <c r="H247" s="18"/>
      <c r="I247" s="8"/>
      <c r="J247" s="9"/>
      <c r="K247" s="9"/>
      <c r="L247" s="9"/>
      <c r="M247" s="9"/>
      <c r="N247" s="9"/>
      <c r="O247" s="9"/>
      <c r="P247" s="9"/>
      <c r="Q247" s="9"/>
      <c r="R247" s="9"/>
      <c r="S247" s="9"/>
      <c r="T247" s="9"/>
      <c r="U247" s="9"/>
      <c r="V247" s="9"/>
      <c r="W247" s="9"/>
      <c r="X247" s="9"/>
      <c r="Y247" s="9"/>
      <c r="Z247" s="9"/>
    </row>
    <row r="248" spans="1:26" ht="12.75" customHeight="1" x14ac:dyDescent="0.2">
      <c r="A248" s="14"/>
      <c r="B248" s="15"/>
      <c r="C248" s="16"/>
      <c r="D248" s="14"/>
      <c r="E248" s="17"/>
      <c r="F248" s="18"/>
      <c r="G248" s="18"/>
      <c r="H248" s="18"/>
      <c r="I248" s="8"/>
      <c r="J248" s="9"/>
      <c r="K248" s="9"/>
      <c r="L248" s="9"/>
      <c r="M248" s="9"/>
      <c r="N248" s="9"/>
      <c r="O248" s="9"/>
      <c r="P248" s="9"/>
      <c r="Q248" s="9"/>
      <c r="R248" s="9"/>
      <c r="S248" s="9"/>
      <c r="T248" s="9"/>
      <c r="U248" s="9"/>
      <c r="V248" s="9"/>
      <c r="W248" s="9"/>
      <c r="X248" s="9"/>
      <c r="Y248" s="9"/>
      <c r="Z248" s="9"/>
    </row>
    <row r="249" spans="1:26" ht="12.75" customHeight="1" x14ac:dyDescent="0.2">
      <c r="A249" s="14"/>
      <c r="B249" s="15"/>
      <c r="C249" s="16"/>
      <c r="D249" s="14"/>
      <c r="E249" s="17"/>
      <c r="F249" s="18"/>
      <c r="G249" s="18"/>
      <c r="H249" s="18"/>
      <c r="I249" s="8"/>
      <c r="J249" s="9"/>
      <c r="K249" s="9"/>
      <c r="L249" s="9"/>
      <c r="M249" s="9"/>
      <c r="N249" s="9"/>
      <c r="O249" s="9"/>
      <c r="P249" s="9"/>
      <c r="Q249" s="9"/>
      <c r="R249" s="9"/>
      <c r="S249" s="9"/>
      <c r="T249" s="9"/>
      <c r="U249" s="9"/>
      <c r="V249" s="9"/>
      <c r="W249" s="9"/>
      <c r="X249" s="9"/>
      <c r="Y249" s="9"/>
      <c r="Z249" s="9"/>
    </row>
    <row r="250" spans="1:26" ht="12.75" customHeight="1" x14ac:dyDescent="0.2">
      <c r="A250" s="14"/>
      <c r="B250" s="15"/>
      <c r="C250" s="16"/>
      <c r="D250" s="14"/>
      <c r="E250" s="17"/>
      <c r="F250" s="18"/>
      <c r="G250" s="18"/>
      <c r="H250" s="18"/>
      <c r="I250" s="8"/>
      <c r="J250" s="9"/>
      <c r="K250" s="9"/>
      <c r="L250" s="9"/>
      <c r="M250" s="9"/>
      <c r="N250" s="9"/>
      <c r="O250" s="9"/>
      <c r="P250" s="9"/>
      <c r="Q250" s="9"/>
      <c r="R250" s="9"/>
      <c r="S250" s="9"/>
      <c r="T250" s="9"/>
      <c r="U250" s="9"/>
      <c r="V250" s="9"/>
      <c r="W250" s="9"/>
      <c r="X250" s="9"/>
      <c r="Y250" s="9"/>
      <c r="Z250" s="9"/>
    </row>
    <row r="251" spans="1:26" ht="12.75" customHeight="1" x14ac:dyDescent="0.2">
      <c r="A251" s="14"/>
      <c r="B251" s="15"/>
      <c r="C251" s="16"/>
      <c r="D251" s="14"/>
      <c r="E251" s="17"/>
      <c r="F251" s="18"/>
      <c r="G251" s="18"/>
      <c r="H251" s="18"/>
      <c r="I251" s="8"/>
      <c r="J251" s="9"/>
      <c r="K251" s="9"/>
      <c r="L251" s="9"/>
      <c r="M251" s="9"/>
      <c r="N251" s="9"/>
      <c r="O251" s="9"/>
      <c r="P251" s="9"/>
      <c r="Q251" s="9"/>
      <c r="R251" s="9"/>
      <c r="S251" s="9"/>
      <c r="T251" s="9"/>
      <c r="U251" s="9"/>
      <c r="V251" s="9"/>
      <c r="W251" s="9"/>
      <c r="X251" s="9"/>
      <c r="Y251" s="9"/>
      <c r="Z251" s="9"/>
    </row>
    <row r="252" spans="1:26" ht="12.75" customHeight="1" x14ac:dyDescent="0.2">
      <c r="A252" s="14"/>
      <c r="B252" s="15"/>
      <c r="C252" s="16"/>
      <c r="D252" s="14"/>
      <c r="E252" s="17"/>
      <c r="F252" s="18"/>
      <c r="G252" s="18"/>
      <c r="H252" s="18"/>
      <c r="I252" s="8"/>
      <c r="J252" s="9"/>
      <c r="K252" s="9"/>
      <c r="L252" s="9"/>
      <c r="M252" s="9"/>
      <c r="N252" s="9"/>
      <c r="O252" s="9"/>
      <c r="P252" s="9"/>
      <c r="Q252" s="9"/>
      <c r="R252" s="9"/>
      <c r="S252" s="9"/>
      <c r="T252" s="9"/>
      <c r="U252" s="9"/>
      <c r="V252" s="9"/>
      <c r="W252" s="9"/>
      <c r="X252" s="9"/>
      <c r="Y252" s="9"/>
      <c r="Z252" s="9"/>
    </row>
    <row r="253" spans="1:26" ht="12.75" customHeight="1" x14ac:dyDescent="0.2">
      <c r="A253" s="14"/>
      <c r="B253" s="15"/>
      <c r="C253" s="16"/>
      <c r="D253" s="14"/>
      <c r="E253" s="17"/>
      <c r="F253" s="18"/>
      <c r="G253" s="18"/>
      <c r="H253" s="18"/>
      <c r="I253" s="8"/>
      <c r="J253" s="9"/>
      <c r="K253" s="9"/>
      <c r="L253" s="9"/>
      <c r="M253" s="9"/>
      <c r="N253" s="9"/>
      <c r="O253" s="9"/>
      <c r="P253" s="9"/>
      <c r="Q253" s="9"/>
      <c r="R253" s="9"/>
      <c r="S253" s="9"/>
      <c r="T253" s="9"/>
      <c r="U253" s="9"/>
      <c r="V253" s="9"/>
      <c r="W253" s="9"/>
      <c r="X253" s="9"/>
      <c r="Y253" s="9"/>
      <c r="Z253" s="9"/>
    </row>
    <row r="254" spans="1:26" ht="12.75" customHeight="1" x14ac:dyDescent="0.2">
      <c r="A254" s="14"/>
      <c r="B254" s="15"/>
      <c r="C254" s="16"/>
      <c r="D254" s="14"/>
      <c r="E254" s="17"/>
      <c r="F254" s="18"/>
      <c r="G254" s="18"/>
      <c r="H254" s="18"/>
      <c r="I254" s="8"/>
      <c r="J254" s="9"/>
      <c r="K254" s="9"/>
      <c r="L254" s="9"/>
      <c r="M254" s="9"/>
      <c r="N254" s="9"/>
      <c r="O254" s="9"/>
      <c r="P254" s="9"/>
      <c r="Q254" s="9"/>
      <c r="R254" s="9"/>
      <c r="S254" s="9"/>
      <c r="T254" s="9"/>
      <c r="U254" s="9"/>
      <c r="V254" s="9"/>
      <c r="W254" s="9"/>
      <c r="X254" s="9"/>
      <c r="Y254" s="9"/>
      <c r="Z254" s="9"/>
    </row>
    <row r="255" spans="1:26" ht="12.75" customHeight="1" x14ac:dyDescent="0.2">
      <c r="A255" s="14"/>
      <c r="B255" s="15"/>
      <c r="C255" s="16"/>
      <c r="D255" s="14"/>
      <c r="E255" s="17"/>
      <c r="F255" s="18"/>
      <c r="G255" s="18"/>
      <c r="H255" s="18"/>
      <c r="I255" s="8"/>
      <c r="J255" s="9"/>
      <c r="K255" s="9"/>
      <c r="L255" s="9"/>
      <c r="M255" s="9"/>
      <c r="N255" s="9"/>
      <c r="O255" s="9"/>
      <c r="P255" s="9"/>
      <c r="Q255" s="9"/>
      <c r="R255" s="9"/>
      <c r="S255" s="9"/>
      <c r="T255" s="9"/>
      <c r="U255" s="9"/>
      <c r="V255" s="9"/>
      <c r="W255" s="9"/>
      <c r="X255" s="9"/>
      <c r="Y255" s="9"/>
      <c r="Z255" s="9"/>
    </row>
    <row r="256" spans="1:26" ht="12.75" customHeight="1" x14ac:dyDescent="0.2">
      <c r="A256" s="14"/>
      <c r="B256" s="15"/>
      <c r="C256" s="16"/>
      <c r="D256" s="14"/>
      <c r="E256" s="17"/>
      <c r="F256" s="18"/>
      <c r="G256" s="18"/>
      <c r="H256" s="18"/>
      <c r="I256" s="8"/>
      <c r="J256" s="9"/>
      <c r="K256" s="9"/>
      <c r="L256" s="9"/>
      <c r="M256" s="9"/>
      <c r="N256" s="9"/>
      <c r="O256" s="9"/>
      <c r="P256" s="9"/>
      <c r="Q256" s="9"/>
      <c r="R256" s="9"/>
      <c r="S256" s="9"/>
      <c r="T256" s="9"/>
      <c r="U256" s="9"/>
      <c r="V256" s="9"/>
      <c r="W256" s="9"/>
      <c r="X256" s="9"/>
      <c r="Y256" s="9"/>
      <c r="Z256" s="9"/>
    </row>
    <row r="257" spans="1:26" ht="12.75" customHeight="1" x14ac:dyDescent="0.2">
      <c r="A257" s="14"/>
      <c r="B257" s="15"/>
      <c r="C257" s="16"/>
      <c r="D257" s="14"/>
      <c r="E257" s="17"/>
      <c r="F257" s="18"/>
      <c r="G257" s="18"/>
      <c r="H257" s="18"/>
      <c r="I257" s="8"/>
      <c r="J257" s="9"/>
      <c r="K257" s="9"/>
      <c r="L257" s="9"/>
      <c r="M257" s="9"/>
      <c r="N257" s="9"/>
      <c r="O257" s="9"/>
      <c r="P257" s="9"/>
      <c r="Q257" s="9"/>
      <c r="R257" s="9"/>
      <c r="S257" s="9"/>
      <c r="T257" s="9"/>
      <c r="U257" s="9"/>
      <c r="V257" s="9"/>
      <c r="W257" s="9"/>
      <c r="X257" s="9"/>
      <c r="Y257" s="9"/>
      <c r="Z257" s="9"/>
    </row>
    <row r="258" spans="1:26" ht="12.75" customHeight="1" x14ac:dyDescent="0.2">
      <c r="A258" s="14"/>
      <c r="B258" s="15"/>
      <c r="C258" s="16"/>
      <c r="D258" s="14"/>
      <c r="E258" s="17"/>
      <c r="F258" s="18"/>
      <c r="G258" s="18"/>
      <c r="H258" s="18"/>
      <c r="I258" s="8"/>
      <c r="J258" s="9"/>
      <c r="K258" s="9"/>
      <c r="L258" s="9"/>
      <c r="M258" s="9"/>
      <c r="N258" s="9"/>
      <c r="O258" s="9"/>
      <c r="P258" s="9"/>
      <c r="Q258" s="9"/>
      <c r="R258" s="9"/>
      <c r="S258" s="9"/>
      <c r="T258" s="9"/>
      <c r="U258" s="9"/>
      <c r="V258" s="9"/>
      <c r="W258" s="9"/>
      <c r="X258" s="9"/>
      <c r="Y258" s="9"/>
      <c r="Z258" s="9"/>
    </row>
    <row r="259" spans="1:26" ht="12.75" customHeight="1" x14ac:dyDescent="0.2">
      <c r="A259" s="14"/>
      <c r="B259" s="15"/>
      <c r="C259" s="16"/>
      <c r="D259" s="14"/>
      <c r="E259" s="17"/>
      <c r="F259" s="18"/>
      <c r="G259" s="18"/>
      <c r="H259" s="18"/>
      <c r="I259" s="8"/>
      <c r="J259" s="9"/>
      <c r="K259" s="9"/>
      <c r="L259" s="9"/>
      <c r="M259" s="9"/>
      <c r="N259" s="9"/>
      <c r="O259" s="9"/>
      <c r="P259" s="9"/>
      <c r="Q259" s="9"/>
      <c r="R259" s="9"/>
      <c r="S259" s="9"/>
      <c r="T259" s="9"/>
      <c r="U259" s="9"/>
      <c r="V259" s="9"/>
      <c r="W259" s="9"/>
      <c r="X259" s="9"/>
      <c r="Y259" s="9"/>
      <c r="Z259" s="9"/>
    </row>
    <row r="260" spans="1:26" ht="12.75" customHeight="1" x14ac:dyDescent="0.2">
      <c r="A260" s="14"/>
      <c r="B260" s="15"/>
      <c r="C260" s="16"/>
      <c r="D260" s="14"/>
      <c r="E260" s="17"/>
      <c r="F260" s="18"/>
      <c r="G260" s="18"/>
      <c r="H260" s="18"/>
      <c r="I260" s="8"/>
      <c r="J260" s="9"/>
      <c r="K260" s="9"/>
      <c r="L260" s="9"/>
      <c r="M260" s="9"/>
      <c r="N260" s="9"/>
      <c r="O260" s="9"/>
      <c r="P260" s="9"/>
      <c r="Q260" s="9"/>
      <c r="R260" s="9"/>
      <c r="S260" s="9"/>
      <c r="T260" s="9"/>
      <c r="U260" s="9"/>
      <c r="V260" s="9"/>
      <c r="W260" s="9"/>
      <c r="X260" s="9"/>
      <c r="Y260" s="9"/>
      <c r="Z260" s="9"/>
    </row>
    <row r="261" spans="1:26" ht="12.75" customHeight="1" x14ac:dyDescent="0.2">
      <c r="A261" s="14"/>
      <c r="B261" s="15"/>
      <c r="C261" s="16"/>
      <c r="D261" s="14"/>
      <c r="E261" s="17"/>
      <c r="F261" s="18"/>
      <c r="G261" s="18"/>
      <c r="H261" s="18"/>
      <c r="I261" s="8"/>
      <c r="J261" s="9"/>
      <c r="K261" s="9"/>
      <c r="L261" s="9"/>
      <c r="M261" s="9"/>
      <c r="N261" s="9"/>
      <c r="O261" s="9"/>
      <c r="P261" s="9"/>
      <c r="Q261" s="9"/>
      <c r="R261" s="9"/>
      <c r="S261" s="9"/>
      <c r="T261" s="9"/>
      <c r="U261" s="9"/>
      <c r="V261" s="9"/>
      <c r="W261" s="9"/>
      <c r="X261" s="9"/>
      <c r="Y261" s="9"/>
      <c r="Z261" s="9"/>
    </row>
    <row r="262" spans="1:26" ht="12.75" customHeight="1" x14ac:dyDescent="0.2">
      <c r="A262" s="14"/>
      <c r="B262" s="15"/>
      <c r="C262" s="16"/>
      <c r="D262" s="14"/>
      <c r="E262" s="17"/>
      <c r="F262" s="18"/>
      <c r="G262" s="18"/>
      <c r="H262" s="18"/>
      <c r="I262" s="8"/>
      <c r="J262" s="9"/>
      <c r="K262" s="9"/>
      <c r="L262" s="9"/>
      <c r="M262" s="9"/>
      <c r="N262" s="9"/>
      <c r="O262" s="9"/>
      <c r="P262" s="9"/>
      <c r="Q262" s="9"/>
      <c r="R262" s="9"/>
      <c r="S262" s="9"/>
      <c r="T262" s="9"/>
      <c r="U262" s="9"/>
      <c r="V262" s="9"/>
      <c r="W262" s="9"/>
      <c r="X262" s="9"/>
      <c r="Y262" s="9"/>
      <c r="Z262" s="9"/>
    </row>
    <row r="263" spans="1:26" ht="12.75" customHeight="1" x14ac:dyDescent="0.2">
      <c r="A263" s="14"/>
      <c r="B263" s="15"/>
      <c r="C263" s="16"/>
      <c r="D263" s="14"/>
      <c r="E263" s="17"/>
      <c r="F263" s="18"/>
      <c r="G263" s="18"/>
      <c r="H263" s="18"/>
      <c r="I263" s="8"/>
      <c r="J263" s="9"/>
      <c r="K263" s="9"/>
      <c r="L263" s="9"/>
      <c r="M263" s="9"/>
      <c r="N263" s="9"/>
      <c r="O263" s="9"/>
      <c r="P263" s="9"/>
      <c r="Q263" s="9"/>
      <c r="R263" s="9"/>
      <c r="S263" s="9"/>
      <c r="T263" s="9"/>
      <c r="U263" s="9"/>
      <c r="V263" s="9"/>
      <c r="W263" s="9"/>
      <c r="X263" s="9"/>
      <c r="Y263" s="9"/>
      <c r="Z263" s="9"/>
    </row>
    <row r="264" spans="1:26" ht="12.75" customHeight="1" x14ac:dyDescent="0.2">
      <c r="A264" s="14"/>
      <c r="B264" s="15"/>
      <c r="C264" s="16"/>
      <c r="D264" s="14"/>
      <c r="E264" s="17"/>
      <c r="F264" s="18"/>
      <c r="G264" s="18"/>
      <c r="H264" s="18"/>
      <c r="I264" s="8"/>
      <c r="J264" s="9"/>
      <c r="K264" s="9"/>
      <c r="L264" s="9"/>
      <c r="M264" s="9"/>
      <c r="N264" s="9"/>
      <c r="O264" s="9"/>
      <c r="P264" s="9"/>
      <c r="Q264" s="9"/>
      <c r="R264" s="9"/>
      <c r="S264" s="9"/>
      <c r="T264" s="9"/>
      <c r="U264" s="9"/>
      <c r="V264" s="9"/>
      <c r="W264" s="9"/>
      <c r="X264" s="9"/>
      <c r="Y264" s="9"/>
      <c r="Z264" s="9"/>
    </row>
    <row r="265" spans="1:26" ht="12.75" customHeight="1" x14ac:dyDescent="0.2">
      <c r="A265" s="14"/>
      <c r="B265" s="15"/>
      <c r="C265" s="16"/>
      <c r="D265" s="14"/>
      <c r="E265" s="17"/>
      <c r="F265" s="18"/>
      <c r="G265" s="18"/>
      <c r="H265" s="18"/>
      <c r="I265" s="8"/>
      <c r="J265" s="9"/>
      <c r="K265" s="9"/>
      <c r="L265" s="9"/>
      <c r="M265" s="9"/>
      <c r="N265" s="9"/>
      <c r="O265" s="9"/>
      <c r="P265" s="9"/>
      <c r="Q265" s="9"/>
      <c r="R265" s="9"/>
      <c r="S265" s="9"/>
      <c r="T265" s="9"/>
      <c r="U265" s="9"/>
      <c r="V265" s="9"/>
      <c r="W265" s="9"/>
      <c r="X265" s="9"/>
      <c r="Y265" s="9"/>
      <c r="Z265" s="9"/>
    </row>
    <row r="266" spans="1:26" ht="12.75" customHeight="1" x14ac:dyDescent="0.2">
      <c r="A266" s="14"/>
      <c r="B266" s="15"/>
      <c r="C266" s="16"/>
      <c r="D266" s="14"/>
      <c r="E266" s="17"/>
      <c r="F266" s="18"/>
      <c r="G266" s="18"/>
      <c r="H266" s="18"/>
      <c r="I266" s="8"/>
      <c r="J266" s="9"/>
      <c r="K266" s="9"/>
      <c r="L266" s="9"/>
      <c r="M266" s="9"/>
      <c r="N266" s="9"/>
      <c r="O266" s="9"/>
      <c r="P266" s="9"/>
      <c r="Q266" s="9"/>
      <c r="R266" s="9"/>
      <c r="S266" s="9"/>
      <c r="T266" s="9"/>
      <c r="U266" s="9"/>
      <c r="V266" s="9"/>
      <c r="W266" s="9"/>
      <c r="X266" s="9"/>
      <c r="Y266" s="9"/>
      <c r="Z266" s="9"/>
    </row>
    <row r="267" spans="1:26" ht="12.75" customHeight="1" x14ac:dyDescent="0.2">
      <c r="A267" s="14"/>
      <c r="B267" s="15"/>
      <c r="C267" s="16"/>
      <c r="D267" s="14"/>
      <c r="E267" s="17"/>
      <c r="F267" s="18"/>
      <c r="G267" s="18"/>
      <c r="H267" s="18"/>
      <c r="I267" s="8"/>
      <c r="J267" s="9"/>
      <c r="K267" s="9"/>
      <c r="L267" s="9"/>
      <c r="M267" s="9"/>
      <c r="N267" s="9"/>
      <c r="O267" s="9"/>
      <c r="P267" s="9"/>
      <c r="Q267" s="9"/>
      <c r="R267" s="9"/>
      <c r="S267" s="9"/>
      <c r="T267" s="9"/>
      <c r="U267" s="9"/>
      <c r="V267" s="9"/>
      <c r="W267" s="9"/>
      <c r="X267" s="9"/>
      <c r="Y267" s="9"/>
      <c r="Z267" s="9"/>
    </row>
    <row r="268" spans="1:26" ht="12.75" customHeight="1" x14ac:dyDescent="0.2">
      <c r="A268" s="14"/>
      <c r="B268" s="15"/>
      <c r="C268" s="16"/>
      <c r="D268" s="14"/>
      <c r="E268" s="17"/>
      <c r="F268" s="18"/>
      <c r="G268" s="18"/>
      <c r="H268" s="18"/>
      <c r="I268" s="8"/>
      <c r="J268" s="9"/>
      <c r="K268" s="9"/>
      <c r="L268" s="9"/>
      <c r="M268" s="9"/>
      <c r="N268" s="9"/>
      <c r="O268" s="9"/>
      <c r="P268" s="9"/>
      <c r="Q268" s="9"/>
      <c r="R268" s="9"/>
      <c r="S268" s="9"/>
      <c r="T268" s="9"/>
      <c r="U268" s="9"/>
      <c r="V268" s="9"/>
      <c r="W268" s="9"/>
      <c r="X268" s="9"/>
      <c r="Y268" s="9"/>
      <c r="Z268" s="9"/>
    </row>
    <row r="269" spans="1:26" ht="12.75" customHeight="1" x14ac:dyDescent="0.2">
      <c r="A269" s="14"/>
      <c r="B269" s="15"/>
      <c r="C269" s="16"/>
      <c r="D269" s="14"/>
      <c r="E269" s="17"/>
      <c r="F269" s="18"/>
      <c r="G269" s="18"/>
      <c r="H269" s="18"/>
      <c r="I269" s="8"/>
      <c r="J269" s="9"/>
      <c r="K269" s="9"/>
      <c r="L269" s="9"/>
      <c r="M269" s="9"/>
      <c r="N269" s="9"/>
      <c r="O269" s="9"/>
      <c r="P269" s="9"/>
      <c r="Q269" s="9"/>
      <c r="R269" s="9"/>
      <c r="S269" s="9"/>
      <c r="T269" s="9"/>
      <c r="U269" s="9"/>
      <c r="V269" s="9"/>
      <c r="W269" s="9"/>
      <c r="X269" s="9"/>
      <c r="Y269" s="9"/>
      <c r="Z269" s="9"/>
    </row>
    <row r="270" spans="1:26" ht="12.75" customHeight="1" x14ac:dyDescent="0.2">
      <c r="A270" s="14"/>
      <c r="B270" s="15"/>
      <c r="C270" s="16"/>
      <c r="D270" s="14"/>
      <c r="E270" s="17"/>
      <c r="F270" s="18"/>
      <c r="G270" s="18"/>
      <c r="H270" s="18"/>
      <c r="I270" s="8"/>
      <c r="J270" s="9"/>
      <c r="K270" s="9"/>
      <c r="L270" s="9"/>
      <c r="M270" s="9"/>
      <c r="N270" s="9"/>
      <c r="O270" s="9"/>
      <c r="P270" s="9"/>
      <c r="Q270" s="9"/>
      <c r="R270" s="9"/>
      <c r="S270" s="9"/>
      <c r="T270" s="9"/>
      <c r="U270" s="9"/>
      <c r="V270" s="9"/>
      <c r="W270" s="9"/>
      <c r="X270" s="9"/>
      <c r="Y270" s="9"/>
      <c r="Z270" s="9"/>
    </row>
    <row r="271" spans="1:26" ht="12.75" customHeight="1" x14ac:dyDescent="0.2">
      <c r="A271" s="14"/>
      <c r="B271" s="15"/>
      <c r="C271" s="16"/>
      <c r="D271" s="14"/>
      <c r="E271" s="17"/>
      <c r="F271" s="18"/>
      <c r="G271" s="18"/>
      <c r="H271" s="18"/>
      <c r="I271" s="8"/>
      <c r="J271" s="9"/>
      <c r="K271" s="9"/>
      <c r="L271" s="9"/>
      <c r="M271" s="9"/>
      <c r="N271" s="9"/>
      <c r="O271" s="9"/>
      <c r="P271" s="9"/>
      <c r="Q271" s="9"/>
      <c r="R271" s="9"/>
      <c r="S271" s="9"/>
      <c r="T271" s="9"/>
      <c r="U271" s="9"/>
      <c r="V271" s="9"/>
      <c r="W271" s="9"/>
      <c r="X271" s="9"/>
      <c r="Y271" s="9"/>
      <c r="Z271" s="9"/>
    </row>
    <row r="272" spans="1:26" ht="12.75" customHeight="1" x14ac:dyDescent="0.2">
      <c r="A272" s="14"/>
      <c r="B272" s="15"/>
      <c r="C272" s="16"/>
      <c r="D272" s="14"/>
      <c r="E272" s="17"/>
      <c r="F272" s="18"/>
      <c r="G272" s="18"/>
      <c r="H272" s="18"/>
      <c r="I272" s="8"/>
      <c r="J272" s="9"/>
      <c r="K272" s="9"/>
      <c r="L272" s="9"/>
      <c r="M272" s="9"/>
      <c r="N272" s="9"/>
      <c r="O272" s="9"/>
      <c r="P272" s="9"/>
      <c r="Q272" s="9"/>
      <c r="R272" s="9"/>
      <c r="S272" s="9"/>
      <c r="T272" s="9"/>
      <c r="U272" s="9"/>
      <c r="V272" s="9"/>
      <c r="W272" s="9"/>
      <c r="X272" s="9"/>
      <c r="Y272" s="9"/>
      <c r="Z272" s="9"/>
    </row>
    <row r="273" spans="1:26" ht="12.75" customHeight="1" x14ac:dyDescent="0.2">
      <c r="A273" s="14"/>
      <c r="B273" s="15"/>
      <c r="C273" s="16"/>
      <c r="D273" s="14"/>
      <c r="E273" s="17"/>
      <c r="F273" s="18"/>
      <c r="G273" s="18"/>
      <c r="H273" s="18"/>
      <c r="I273" s="8"/>
      <c r="J273" s="9"/>
      <c r="K273" s="9"/>
      <c r="L273" s="9"/>
      <c r="M273" s="9"/>
      <c r="N273" s="9"/>
      <c r="O273" s="9"/>
      <c r="P273" s="9"/>
      <c r="Q273" s="9"/>
      <c r="R273" s="9"/>
      <c r="S273" s="9"/>
      <c r="T273" s="9"/>
      <c r="U273" s="9"/>
      <c r="V273" s="9"/>
      <c r="W273" s="9"/>
      <c r="X273" s="9"/>
      <c r="Y273" s="9"/>
      <c r="Z273" s="9"/>
    </row>
    <row r="274" spans="1:26" ht="12.75" customHeight="1" x14ac:dyDescent="0.2">
      <c r="A274" s="14"/>
      <c r="B274" s="15"/>
      <c r="C274" s="16"/>
      <c r="D274" s="14"/>
      <c r="E274" s="17"/>
      <c r="F274" s="18"/>
      <c r="G274" s="18"/>
      <c r="H274" s="18"/>
      <c r="I274" s="8"/>
      <c r="J274" s="9"/>
      <c r="K274" s="9"/>
      <c r="L274" s="9"/>
      <c r="M274" s="9"/>
      <c r="N274" s="9"/>
      <c r="O274" s="9"/>
      <c r="P274" s="9"/>
      <c r="Q274" s="9"/>
      <c r="R274" s="9"/>
      <c r="S274" s="9"/>
      <c r="T274" s="9"/>
      <c r="U274" s="9"/>
      <c r="V274" s="9"/>
      <c r="W274" s="9"/>
      <c r="X274" s="9"/>
      <c r="Y274" s="9"/>
      <c r="Z274" s="9"/>
    </row>
    <row r="275" spans="1:26" ht="12.75" customHeight="1" x14ac:dyDescent="0.2">
      <c r="A275" s="14"/>
      <c r="B275" s="15"/>
      <c r="C275" s="16"/>
      <c r="D275" s="14"/>
      <c r="E275" s="17"/>
      <c r="F275" s="18"/>
      <c r="G275" s="18"/>
      <c r="H275" s="18"/>
      <c r="I275" s="8"/>
      <c r="J275" s="9"/>
      <c r="K275" s="9"/>
      <c r="L275" s="9"/>
      <c r="M275" s="9"/>
      <c r="N275" s="9"/>
      <c r="O275" s="9"/>
      <c r="P275" s="9"/>
      <c r="Q275" s="9"/>
      <c r="R275" s="9"/>
      <c r="S275" s="9"/>
      <c r="T275" s="9"/>
      <c r="U275" s="9"/>
      <c r="V275" s="9"/>
      <c r="W275" s="9"/>
      <c r="X275" s="9"/>
      <c r="Y275" s="9"/>
      <c r="Z275" s="9"/>
    </row>
    <row r="276" spans="1:26" ht="12.75" customHeight="1" x14ac:dyDescent="0.2">
      <c r="A276" s="14"/>
      <c r="B276" s="15"/>
      <c r="C276" s="16"/>
      <c r="D276" s="14"/>
      <c r="E276" s="17"/>
      <c r="F276" s="18"/>
      <c r="G276" s="18"/>
      <c r="H276" s="18"/>
      <c r="I276" s="8"/>
      <c r="J276" s="9"/>
      <c r="K276" s="9"/>
      <c r="L276" s="9"/>
      <c r="M276" s="9"/>
      <c r="N276" s="9"/>
      <c r="O276" s="9"/>
      <c r="P276" s="9"/>
      <c r="Q276" s="9"/>
      <c r="R276" s="9"/>
      <c r="S276" s="9"/>
      <c r="T276" s="9"/>
      <c r="U276" s="9"/>
      <c r="V276" s="9"/>
      <c r="W276" s="9"/>
      <c r="X276" s="9"/>
      <c r="Y276" s="9"/>
      <c r="Z276" s="9"/>
    </row>
    <row r="277" spans="1:26" ht="12.75" customHeight="1" x14ac:dyDescent="0.2">
      <c r="A277" s="14"/>
      <c r="B277" s="15"/>
      <c r="C277" s="16"/>
      <c r="D277" s="14"/>
      <c r="E277" s="17"/>
      <c r="F277" s="18"/>
      <c r="G277" s="18"/>
      <c r="H277" s="18"/>
      <c r="I277" s="8"/>
      <c r="J277" s="9"/>
      <c r="K277" s="9"/>
      <c r="L277" s="9"/>
      <c r="M277" s="9"/>
      <c r="N277" s="9"/>
      <c r="O277" s="9"/>
      <c r="P277" s="9"/>
      <c r="Q277" s="9"/>
      <c r="R277" s="9"/>
      <c r="S277" s="9"/>
      <c r="T277" s="9"/>
      <c r="U277" s="9"/>
      <c r="V277" s="9"/>
      <c r="W277" s="9"/>
      <c r="X277" s="9"/>
      <c r="Y277" s="9"/>
      <c r="Z277" s="9"/>
    </row>
    <row r="278" spans="1:26" ht="12.75" customHeight="1" x14ac:dyDescent="0.2">
      <c r="A278" s="14"/>
      <c r="B278" s="15"/>
      <c r="C278" s="16"/>
      <c r="D278" s="14"/>
      <c r="E278" s="17"/>
      <c r="F278" s="18"/>
      <c r="G278" s="18"/>
      <c r="H278" s="18"/>
      <c r="I278" s="8"/>
      <c r="J278" s="9"/>
      <c r="K278" s="9"/>
      <c r="L278" s="9"/>
      <c r="M278" s="9"/>
      <c r="N278" s="9"/>
      <c r="O278" s="9"/>
      <c r="P278" s="9"/>
      <c r="Q278" s="9"/>
      <c r="R278" s="9"/>
      <c r="S278" s="9"/>
      <c r="T278" s="9"/>
      <c r="U278" s="9"/>
      <c r="V278" s="9"/>
      <c r="W278" s="9"/>
      <c r="X278" s="9"/>
      <c r="Y278" s="9"/>
      <c r="Z278" s="9"/>
    </row>
    <row r="279" spans="1:26" ht="12.75" customHeight="1" x14ac:dyDescent="0.2">
      <c r="A279" s="14"/>
      <c r="B279" s="15"/>
      <c r="C279" s="16"/>
      <c r="D279" s="14"/>
      <c r="E279" s="17"/>
      <c r="F279" s="18"/>
      <c r="G279" s="18"/>
      <c r="H279" s="18"/>
      <c r="I279" s="8"/>
      <c r="J279" s="9"/>
      <c r="K279" s="9"/>
      <c r="L279" s="9"/>
      <c r="M279" s="9"/>
      <c r="N279" s="9"/>
      <c r="O279" s="9"/>
      <c r="P279" s="9"/>
      <c r="Q279" s="9"/>
      <c r="R279" s="9"/>
      <c r="S279" s="9"/>
      <c r="T279" s="9"/>
      <c r="U279" s="9"/>
      <c r="V279" s="9"/>
      <c r="W279" s="9"/>
      <c r="X279" s="9"/>
      <c r="Y279" s="9"/>
      <c r="Z279" s="9"/>
    </row>
    <row r="280" spans="1:26" ht="12.75" customHeight="1" x14ac:dyDescent="0.2">
      <c r="A280" s="14"/>
      <c r="B280" s="15"/>
      <c r="C280" s="16"/>
      <c r="D280" s="14"/>
      <c r="E280" s="17"/>
      <c r="F280" s="18"/>
      <c r="G280" s="18"/>
      <c r="H280" s="18"/>
      <c r="I280" s="8"/>
      <c r="J280" s="9"/>
      <c r="K280" s="9"/>
      <c r="L280" s="9"/>
      <c r="M280" s="9"/>
      <c r="N280" s="9"/>
      <c r="O280" s="9"/>
      <c r="P280" s="9"/>
      <c r="Q280" s="9"/>
      <c r="R280" s="9"/>
      <c r="S280" s="9"/>
      <c r="T280" s="9"/>
      <c r="U280" s="9"/>
      <c r="V280" s="9"/>
      <c r="W280" s="9"/>
      <c r="X280" s="9"/>
      <c r="Y280" s="9"/>
      <c r="Z280" s="9"/>
    </row>
    <row r="281" spans="1:26" ht="12.75" customHeight="1" x14ac:dyDescent="0.2">
      <c r="A281" s="14"/>
      <c r="B281" s="15"/>
      <c r="C281" s="16"/>
      <c r="D281" s="14"/>
      <c r="E281" s="17"/>
      <c r="F281" s="18"/>
      <c r="G281" s="18"/>
      <c r="H281" s="18"/>
      <c r="I281" s="8"/>
      <c r="J281" s="9"/>
      <c r="K281" s="9"/>
      <c r="L281" s="9"/>
      <c r="M281" s="9"/>
      <c r="N281" s="9"/>
      <c r="O281" s="9"/>
      <c r="P281" s="9"/>
      <c r="Q281" s="9"/>
      <c r="R281" s="9"/>
      <c r="S281" s="9"/>
      <c r="T281" s="9"/>
      <c r="U281" s="9"/>
      <c r="V281" s="9"/>
      <c r="W281" s="9"/>
      <c r="X281" s="9"/>
      <c r="Y281" s="9"/>
      <c r="Z281" s="9"/>
    </row>
    <row r="282" spans="1:26" ht="12.75" customHeight="1" x14ac:dyDescent="0.2">
      <c r="A282" s="14"/>
      <c r="B282" s="15"/>
      <c r="C282" s="16"/>
      <c r="D282" s="14"/>
      <c r="E282" s="17"/>
      <c r="F282" s="18"/>
      <c r="G282" s="18"/>
      <c r="H282" s="18"/>
      <c r="I282" s="8"/>
      <c r="J282" s="9"/>
      <c r="K282" s="9"/>
      <c r="L282" s="9"/>
      <c r="M282" s="9"/>
      <c r="N282" s="9"/>
      <c r="O282" s="9"/>
      <c r="P282" s="9"/>
      <c r="Q282" s="9"/>
      <c r="R282" s="9"/>
      <c r="S282" s="9"/>
      <c r="T282" s="9"/>
      <c r="U282" s="9"/>
      <c r="V282" s="9"/>
      <c r="W282" s="9"/>
      <c r="X282" s="9"/>
      <c r="Y282" s="9"/>
      <c r="Z282" s="9"/>
    </row>
    <row r="283" spans="1:26" ht="12.75" customHeight="1" x14ac:dyDescent="0.2">
      <c r="A283" s="14"/>
      <c r="B283" s="15"/>
      <c r="C283" s="16"/>
      <c r="D283" s="14"/>
      <c r="E283" s="17"/>
      <c r="F283" s="18"/>
      <c r="G283" s="18"/>
      <c r="H283" s="18"/>
      <c r="I283" s="8"/>
      <c r="J283" s="9"/>
      <c r="K283" s="9"/>
      <c r="L283" s="9"/>
      <c r="M283" s="9"/>
      <c r="N283" s="9"/>
      <c r="O283" s="9"/>
      <c r="P283" s="9"/>
      <c r="Q283" s="9"/>
      <c r="R283" s="9"/>
      <c r="S283" s="9"/>
      <c r="T283" s="9"/>
      <c r="U283" s="9"/>
      <c r="V283" s="9"/>
      <c r="W283" s="9"/>
      <c r="X283" s="9"/>
      <c r="Y283" s="9"/>
      <c r="Z283" s="9"/>
    </row>
    <row r="284" spans="1:26" ht="12.75" customHeight="1" x14ac:dyDescent="0.2">
      <c r="A284" s="14"/>
      <c r="B284" s="15"/>
      <c r="C284" s="16"/>
      <c r="D284" s="14"/>
      <c r="E284" s="17"/>
      <c r="F284" s="18"/>
      <c r="G284" s="18"/>
      <c r="H284" s="18"/>
      <c r="I284" s="8"/>
      <c r="J284" s="9"/>
      <c r="K284" s="9"/>
      <c r="L284" s="9"/>
      <c r="M284" s="9"/>
      <c r="N284" s="9"/>
      <c r="O284" s="9"/>
      <c r="P284" s="9"/>
      <c r="Q284" s="9"/>
      <c r="R284" s="9"/>
      <c r="S284" s="9"/>
      <c r="T284" s="9"/>
      <c r="U284" s="9"/>
      <c r="V284" s="9"/>
      <c r="W284" s="9"/>
      <c r="X284" s="9"/>
      <c r="Y284" s="9"/>
      <c r="Z284" s="9"/>
    </row>
    <row r="285" spans="1:26" ht="12.75" customHeight="1" x14ac:dyDescent="0.2">
      <c r="A285" s="14"/>
      <c r="B285" s="15"/>
      <c r="C285" s="16"/>
      <c r="D285" s="14"/>
      <c r="E285" s="17"/>
      <c r="F285" s="18"/>
      <c r="G285" s="18"/>
      <c r="H285" s="18"/>
      <c r="I285" s="8"/>
      <c r="J285" s="9"/>
      <c r="K285" s="9"/>
      <c r="L285" s="9"/>
      <c r="M285" s="9"/>
      <c r="N285" s="9"/>
      <c r="O285" s="9"/>
      <c r="P285" s="9"/>
      <c r="Q285" s="9"/>
      <c r="R285" s="9"/>
      <c r="S285" s="9"/>
      <c r="T285" s="9"/>
      <c r="U285" s="9"/>
      <c r="V285" s="9"/>
      <c r="W285" s="9"/>
      <c r="X285" s="9"/>
      <c r="Y285" s="9"/>
      <c r="Z285" s="9"/>
    </row>
    <row r="286" spans="1:26" ht="12.75" customHeight="1" x14ac:dyDescent="0.2">
      <c r="A286" s="14"/>
      <c r="B286" s="15"/>
      <c r="C286" s="16"/>
      <c r="D286" s="14"/>
      <c r="E286" s="17"/>
      <c r="F286" s="18"/>
      <c r="G286" s="18"/>
      <c r="H286" s="18"/>
      <c r="I286" s="8"/>
      <c r="J286" s="9"/>
      <c r="K286" s="9"/>
      <c r="L286" s="9"/>
      <c r="M286" s="9"/>
      <c r="N286" s="9"/>
      <c r="O286" s="9"/>
      <c r="P286" s="9"/>
      <c r="Q286" s="9"/>
      <c r="R286" s="9"/>
      <c r="S286" s="9"/>
      <c r="T286" s="9"/>
      <c r="U286" s="9"/>
      <c r="V286" s="9"/>
      <c r="W286" s="9"/>
      <c r="X286" s="9"/>
      <c r="Y286" s="9"/>
      <c r="Z286" s="9"/>
    </row>
    <row r="287" spans="1:26" ht="12.75" customHeight="1" x14ac:dyDescent="0.2">
      <c r="A287" s="14"/>
      <c r="B287" s="15"/>
      <c r="C287" s="16"/>
      <c r="D287" s="14"/>
      <c r="E287" s="17"/>
      <c r="F287" s="18"/>
      <c r="G287" s="18"/>
      <c r="H287" s="18"/>
      <c r="I287" s="8"/>
      <c r="J287" s="9"/>
      <c r="K287" s="9"/>
      <c r="L287" s="9"/>
      <c r="M287" s="9"/>
      <c r="N287" s="9"/>
      <c r="O287" s="9"/>
      <c r="P287" s="9"/>
      <c r="Q287" s="9"/>
      <c r="R287" s="9"/>
      <c r="S287" s="9"/>
      <c r="T287" s="9"/>
      <c r="U287" s="9"/>
      <c r="V287" s="9"/>
      <c r="W287" s="9"/>
      <c r="X287" s="9"/>
      <c r="Y287" s="9"/>
      <c r="Z287" s="9"/>
    </row>
    <row r="288" spans="1:26" ht="12.75" customHeight="1" x14ac:dyDescent="0.2">
      <c r="A288" s="14"/>
      <c r="B288" s="15"/>
      <c r="C288" s="16"/>
      <c r="D288" s="14"/>
      <c r="E288" s="17"/>
      <c r="F288" s="18"/>
      <c r="G288" s="18"/>
      <c r="H288" s="18"/>
      <c r="I288" s="8"/>
      <c r="J288" s="9"/>
      <c r="K288" s="9"/>
      <c r="L288" s="9"/>
      <c r="M288" s="9"/>
      <c r="N288" s="9"/>
      <c r="O288" s="9"/>
      <c r="P288" s="9"/>
      <c r="Q288" s="9"/>
      <c r="R288" s="9"/>
      <c r="S288" s="9"/>
      <c r="T288" s="9"/>
      <c r="U288" s="9"/>
      <c r="V288" s="9"/>
      <c r="W288" s="9"/>
      <c r="X288" s="9"/>
      <c r="Y288" s="9"/>
      <c r="Z288" s="9"/>
    </row>
    <row r="289" spans="1:26" ht="12.75" customHeight="1" x14ac:dyDescent="0.2">
      <c r="A289" s="14"/>
      <c r="B289" s="15"/>
      <c r="C289" s="16"/>
      <c r="D289" s="14"/>
      <c r="E289" s="17"/>
      <c r="F289" s="18"/>
      <c r="G289" s="18"/>
      <c r="H289" s="18"/>
      <c r="I289" s="8"/>
      <c r="J289" s="9"/>
      <c r="K289" s="9"/>
      <c r="L289" s="9"/>
      <c r="M289" s="9"/>
      <c r="N289" s="9"/>
      <c r="O289" s="9"/>
      <c r="P289" s="9"/>
      <c r="Q289" s="9"/>
      <c r="R289" s="9"/>
      <c r="S289" s="9"/>
      <c r="T289" s="9"/>
      <c r="U289" s="9"/>
      <c r="V289" s="9"/>
      <c r="W289" s="9"/>
      <c r="X289" s="9"/>
      <c r="Y289" s="9"/>
      <c r="Z289" s="9"/>
    </row>
    <row r="290" spans="1:26" ht="12.75" customHeight="1" x14ac:dyDescent="0.2">
      <c r="A290" s="14"/>
      <c r="B290" s="15"/>
      <c r="C290" s="16"/>
      <c r="D290" s="14"/>
      <c r="E290" s="17"/>
      <c r="F290" s="18"/>
      <c r="G290" s="18"/>
      <c r="H290" s="18"/>
      <c r="I290" s="8"/>
      <c r="J290" s="9"/>
      <c r="K290" s="9"/>
      <c r="L290" s="9"/>
      <c r="M290" s="9"/>
      <c r="N290" s="9"/>
      <c r="O290" s="9"/>
      <c r="P290" s="9"/>
      <c r="Q290" s="9"/>
      <c r="R290" s="9"/>
      <c r="S290" s="9"/>
      <c r="T290" s="9"/>
      <c r="U290" s="9"/>
      <c r="V290" s="9"/>
      <c r="W290" s="9"/>
      <c r="X290" s="9"/>
      <c r="Y290" s="9"/>
      <c r="Z290" s="9"/>
    </row>
    <row r="291" spans="1:26" ht="12.75" customHeight="1" x14ac:dyDescent="0.2">
      <c r="A291" s="14"/>
      <c r="B291" s="15"/>
      <c r="C291" s="16"/>
      <c r="D291" s="14"/>
      <c r="E291" s="17"/>
      <c r="F291" s="18"/>
      <c r="G291" s="18"/>
      <c r="H291" s="18"/>
      <c r="I291" s="8"/>
      <c r="J291" s="9"/>
      <c r="K291" s="9"/>
      <c r="L291" s="9"/>
      <c r="M291" s="9"/>
      <c r="N291" s="9"/>
      <c r="O291" s="9"/>
      <c r="P291" s="9"/>
      <c r="Q291" s="9"/>
      <c r="R291" s="9"/>
      <c r="S291" s="9"/>
      <c r="T291" s="9"/>
      <c r="U291" s="9"/>
      <c r="V291" s="9"/>
      <c r="W291" s="9"/>
      <c r="X291" s="9"/>
      <c r="Y291" s="9"/>
      <c r="Z291" s="9"/>
    </row>
    <row r="292" spans="1:26" ht="12.75" customHeight="1" x14ac:dyDescent="0.2">
      <c r="A292" s="14"/>
      <c r="B292" s="15"/>
      <c r="C292" s="16"/>
      <c r="D292" s="14"/>
      <c r="E292" s="17"/>
      <c r="F292" s="18"/>
      <c r="G292" s="18"/>
      <c r="H292" s="18"/>
      <c r="I292" s="8"/>
      <c r="J292" s="9"/>
      <c r="K292" s="9"/>
      <c r="L292" s="9"/>
      <c r="M292" s="9"/>
      <c r="N292" s="9"/>
      <c r="O292" s="9"/>
      <c r="P292" s="9"/>
      <c r="Q292" s="9"/>
      <c r="R292" s="9"/>
      <c r="S292" s="9"/>
      <c r="T292" s="9"/>
      <c r="U292" s="9"/>
      <c r="V292" s="9"/>
      <c r="W292" s="9"/>
      <c r="X292" s="9"/>
      <c r="Y292" s="9"/>
      <c r="Z292" s="9"/>
    </row>
    <row r="293" spans="1:26" ht="12.75" customHeight="1" x14ac:dyDescent="0.2">
      <c r="A293" s="14"/>
      <c r="B293" s="15"/>
      <c r="C293" s="16"/>
      <c r="D293" s="14"/>
      <c r="E293" s="17"/>
      <c r="F293" s="18"/>
      <c r="G293" s="18"/>
      <c r="H293" s="18"/>
      <c r="I293" s="8"/>
      <c r="J293" s="9"/>
      <c r="K293" s="9"/>
      <c r="L293" s="9"/>
      <c r="M293" s="9"/>
      <c r="N293" s="9"/>
      <c r="O293" s="9"/>
      <c r="P293" s="9"/>
      <c r="Q293" s="9"/>
      <c r="R293" s="9"/>
      <c r="S293" s="9"/>
      <c r="T293" s="9"/>
      <c r="U293" s="9"/>
      <c r="V293" s="9"/>
      <c r="W293" s="9"/>
      <c r="X293" s="9"/>
      <c r="Y293" s="9"/>
      <c r="Z293" s="9"/>
    </row>
    <row r="294" spans="1:26" ht="12.75" customHeight="1" x14ac:dyDescent="0.2">
      <c r="A294" s="14"/>
      <c r="B294" s="15"/>
      <c r="C294" s="16"/>
      <c r="D294" s="14"/>
      <c r="E294" s="17"/>
      <c r="F294" s="18"/>
      <c r="G294" s="18"/>
      <c r="H294" s="18"/>
      <c r="I294" s="8"/>
      <c r="J294" s="9"/>
      <c r="K294" s="9"/>
      <c r="L294" s="9"/>
      <c r="M294" s="9"/>
      <c r="N294" s="9"/>
      <c r="O294" s="9"/>
      <c r="P294" s="9"/>
      <c r="Q294" s="9"/>
      <c r="R294" s="9"/>
      <c r="S294" s="9"/>
      <c r="T294" s="9"/>
      <c r="U294" s="9"/>
      <c r="V294" s="9"/>
      <c r="W294" s="9"/>
      <c r="X294" s="9"/>
      <c r="Y294" s="9"/>
      <c r="Z294" s="9"/>
    </row>
    <row r="295" spans="1:26" ht="12.75" customHeight="1" x14ac:dyDescent="0.2">
      <c r="A295" s="14"/>
      <c r="B295" s="15"/>
      <c r="C295" s="16"/>
      <c r="D295" s="14"/>
      <c r="E295" s="17"/>
      <c r="F295" s="18"/>
      <c r="G295" s="18"/>
      <c r="H295" s="18"/>
      <c r="I295" s="8"/>
      <c r="J295" s="9"/>
      <c r="K295" s="9"/>
      <c r="L295" s="9"/>
      <c r="M295" s="9"/>
      <c r="N295" s="9"/>
      <c r="O295" s="9"/>
      <c r="P295" s="9"/>
      <c r="Q295" s="9"/>
      <c r="R295" s="9"/>
      <c r="S295" s="9"/>
      <c r="T295" s="9"/>
      <c r="U295" s="9"/>
      <c r="V295" s="9"/>
      <c r="W295" s="9"/>
      <c r="X295" s="9"/>
      <c r="Y295" s="9"/>
      <c r="Z295" s="9"/>
    </row>
    <row r="296" spans="1:26" ht="12.75" customHeight="1" x14ac:dyDescent="0.2">
      <c r="A296" s="14"/>
      <c r="B296" s="15"/>
      <c r="C296" s="16"/>
      <c r="D296" s="14"/>
      <c r="E296" s="17"/>
      <c r="F296" s="18"/>
      <c r="G296" s="18"/>
      <c r="H296" s="18"/>
      <c r="I296" s="8"/>
      <c r="J296" s="9"/>
      <c r="K296" s="9"/>
      <c r="L296" s="9"/>
      <c r="M296" s="9"/>
      <c r="N296" s="9"/>
      <c r="O296" s="9"/>
      <c r="P296" s="9"/>
      <c r="Q296" s="9"/>
      <c r="R296" s="9"/>
      <c r="S296" s="9"/>
      <c r="T296" s="9"/>
      <c r="U296" s="9"/>
      <c r="V296" s="9"/>
      <c r="W296" s="9"/>
      <c r="X296" s="9"/>
      <c r="Y296" s="9"/>
      <c r="Z296" s="9"/>
    </row>
    <row r="297" spans="1:26" ht="12.75" customHeight="1" x14ac:dyDescent="0.2">
      <c r="A297" s="14"/>
      <c r="B297" s="15"/>
      <c r="C297" s="16"/>
      <c r="D297" s="14"/>
      <c r="E297" s="17"/>
      <c r="F297" s="18"/>
      <c r="G297" s="18"/>
      <c r="H297" s="18"/>
      <c r="I297" s="8"/>
      <c r="J297" s="9"/>
      <c r="K297" s="9"/>
      <c r="L297" s="9"/>
      <c r="M297" s="9"/>
      <c r="N297" s="9"/>
      <c r="O297" s="9"/>
      <c r="P297" s="9"/>
      <c r="Q297" s="9"/>
      <c r="R297" s="9"/>
      <c r="S297" s="9"/>
      <c r="T297" s="9"/>
      <c r="U297" s="9"/>
      <c r="V297" s="9"/>
      <c r="W297" s="9"/>
      <c r="X297" s="9"/>
      <c r="Y297" s="9"/>
      <c r="Z297" s="9"/>
    </row>
    <row r="298" spans="1:26" ht="12.75" customHeight="1" x14ac:dyDescent="0.2">
      <c r="A298" s="14"/>
      <c r="B298" s="15"/>
      <c r="C298" s="16"/>
      <c r="D298" s="14"/>
      <c r="E298" s="17"/>
      <c r="F298" s="18"/>
      <c r="G298" s="18"/>
      <c r="H298" s="18"/>
      <c r="I298" s="8"/>
      <c r="J298" s="9"/>
      <c r="K298" s="9"/>
      <c r="L298" s="9"/>
      <c r="M298" s="9"/>
      <c r="N298" s="9"/>
      <c r="O298" s="9"/>
      <c r="P298" s="9"/>
      <c r="Q298" s="9"/>
      <c r="R298" s="9"/>
      <c r="S298" s="9"/>
      <c r="T298" s="9"/>
      <c r="U298" s="9"/>
      <c r="V298" s="9"/>
      <c r="W298" s="9"/>
      <c r="X298" s="9"/>
      <c r="Y298" s="9"/>
      <c r="Z298" s="9"/>
    </row>
    <row r="299" spans="1:26" ht="12.75" customHeight="1" x14ac:dyDescent="0.2">
      <c r="A299" s="14"/>
      <c r="B299" s="15"/>
      <c r="C299" s="16"/>
      <c r="D299" s="14"/>
      <c r="E299" s="17"/>
      <c r="F299" s="18"/>
      <c r="G299" s="18"/>
      <c r="H299" s="18"/>
      <c r="I299" s="8"/>
      <c r="J299" s="9"/>
      <c r="K299" s="9"/>
      <c r="L299" s="9"/>
      <c r="M299" s="9"/>
      <c r="N299" s="9"/>
      <c r="O299" s="9"/>
      <c r="P299" s="9"/>
      <c r="Q299" s="9"/>
      <c r="R299" s="9"/>
      <c r="S299" s="9"/>
      <c r="T299" s="9"/>
      <c r="U299" s="9"/>
      <c r="V299" s="9"/>
      <c r="W299" s="9"/>
      <c r="X299" s="9"/>
      <c r="Y299" s="9"/>
      <c r="Z299" s="9"/>
    </row>
    <row r="300" spans="1:26" ht="12.75" customHeight="1" x14ac:dyDescent="0.2">
      <c r="A300" s="14"/>
      <c r="B300" s="15"/>
      <c r="C300" s="16"/>
      <c r="D300" s="14"/>
      <c r="E300" s="17"/>
      <c r="F300" s="18"/>
      <c r="G300" s="18"/>
      <c r="H300" s="18"/>
      <c r="I300" s="8"/>
      <c r="J300" s="9"/>
      <c r="K300" s="9"/>
      <c r="L300" s="9"/>
      <c r="M300" s="9"/>
      <c r="N300" s="9"/>
      <c r="O300" s="9"/>
      <c r="P300" s="9"/>
      <c r="Q300" s="9"/>
      <c r="R300" s="9"/>
      <c r="S300" s="9"/>
      <c r="T300" s="9"/>
      <c r="U300" s="9"/>
      <c r="V300" s="9"/>
      <c r="W300" s="9"/>
      <c r="X300" s="9"/>
      <c r="Y300" s="9"/>
      <c r="Z300" s="9"/>
    </row>
    <row r="301" spans="1:26" ht="12.75" customHeight="1" x14ac:dyDescent="0.2">
      <c r="A301" s="14"/>
      <c r="B301" s="15"/>
      <c r="C301" s="16"/>
      <c r="D301" s="14"/>
      <c r="E301" s="17"/>
      <c r="F301" s="18"/>
      <c r="G301" s="18"/>
      <c r="H301" s="18"/>
      <c r="I301" s="8"/>
      <c r="J301" s="9"/>
      <c r="K301" s="9"/>
      <c r="L301" s="9"/>
      <c r="M301" s="9"/>
      <c r="N301" s="9"/>
      <c r="O301" s="9"/>
      <c r="P301" s="9"/>
      <c r="Q301" s="9"/>
      <c r="R301" s="9"/>
      <c r="S301" s="9"/>
      <c r="T301" s="9"/>
      <c r="U301" s="9"/>
      <c r="V301" s="9"/>
      <c r="W301" s="9"/>
      <c r="X301" s="9"/>
      <c r="Y301" s="9"/>
      <c r="Z301" s="9"/>
    </row>
    <row r="302" spans="1:26" ht="12.75" customHeight="1" x14ac:dyDescent="0.2">
      <c r="A302" s="14"/>
      <c r="B302" s="15"/>
      <c r="C302" s="16"/>
      <c r="D302" s="14"/>
      <c r="E302" s="17"/>
      <c r="F302" s="18"/>
      <c r="G302" s="18"/>
      <c r="H302" s="18"/>
      <c r="I302" s="8"/>
      <c r="J302" s="9"/>
      <c r="K302" s="9"/>
      <c r="L302" s="9"/>
      <c r="M302" s="9"/>
      <c r="N302" s="9"/>
      <c r="O302" s="9"/>
      <c r="P302" s="9"/>
      <c r="Q302" s="9"/>
      <c r="R302" s="9"/>
      <c r="S302" s="9"/>
      <c r="T302" s="9"/>
      <c r="U302" s="9"/>
      <c r="V302" s="9"/>
      <c r="W302" s="9"/>
      <c r="X302" s="9"/>
      <c r="Y302" s="9"/>
      <c r="Z302" s="9"/>
    </row>
    <row r="303" spans="1:26" ht="12.75" customHeight="1" x14ac:dyDescent="0.2">
      <c r="A303" s="14"/>
      <c r="B303" s="15"/>
      <c r="C303" s="16"/>
      <c r="D303" s="14"/>
      <c r="E303" s="17"/>
      <c r="F303" s="18"/>
      <c r="G303" s="18"/>
      <c r="H303" s="18"/>
      <c r="I303" s="8"/>
      <c r="J303" s="9"/>
      <c r="K303" s="9"/>
      <c r="L303" s="9"/>
      <c r="M303" s="9"/>
      <c r="N303" s="9"/>
      <c r="O303" s="9"/>
      <c r="P303" s="9"/>
      <c r="Q303" s="9"/>
      <c r="R303" s="9"/>
      <c r="S303" s="9"/>
      <c r="T303" s="9"/>
      <c r="U303" s="9"/>
      <c r="V303" s="9"/>
      <c r="W303" s="9"/>
      <c r="X303" s="9"/>
      <c r="Y303" s="9"/>
      <c r="Z303" s="9"/>
    </row>
    <row r="304" spans="1:26" ht="12.75" customHeight="1" x14ac:dyDescent="0.2">
      <c r="A304" s="14"/>
      <c r="B304" s="15"/>
      <c r="C304" s="16"/>
      <c r="D304" s="14"/>
      <c r="E304" s="17"/>
      <c r="F304" s="18"/>
      <c r="G304" s="18"/>
      <c r="H304" s="18"/>
      <c r="I304" s="8"/>
      <c r="J304" s="9"/>
      <c r="K304" s="9"/>
      <c r="L304" s="9"/>
      <c r="M304" s="9"/>
      <c r="N304" s="9"/>
      <c r="O304" s="9"/>
      <c r="P304" s="9"/>
      <c r="Q304" s="9"/>
      <c r="R304" s="9"/>
      <c r="S304" s="9"/>
      <c r="T304" s="9"/>
      <c r="U304" s="9"/>
      <c r="V304" s="9"/>
      <c r="W304" s="9"/>
      <c r="X304" s="9"/>
      <c r="Y304" s="9"/>
      <c r="Z304" s="9"/>
    </row>
    <row r="305" spans="1:26" ht="12.75" customHeight="1" x14ac:dyDescent="0.2">
      <c r="A305" s="14"/>
      <c r="B305" s="15"/>
      <c r="C305" s="16"/>
      <c r="D305" s="14"/>
      <c r="E305" s="17"/>
      <c r="F305" s="18"/>
      <c r="G305" s="18"/>
      <c r="H305" s="18"/>
      <c r="I305" s="8"/>
      <c r="J305" s="9"/>
      <c r="K305" s="9"/>
      <c r="L305" s="9"/>
      <c r="M305" s="9"/>
      <c r="N305" s="9"/>
      <c r="O305" s="9"/>
      <c r="P305" s="9"/>
      <c r="Q305" s="9"/>
      <c r="R305" s="9"/>
      <c r="S305" s="9"/>
      <c r="T305" s="9"/>
      <c r="U305" s="9"/>
      <c r="V305" s="9"/>
      <c r="W305" s="9"/>
      <c r="X305" s="9"/>
      <c r="Y305" s="9"/>
      <c r="Z305" s="9"/>
    </row>
    <row r="306" spans="1:26" ht="12.75" customHeight="1" x14ac:dyDescent="0.2">
      <c r="A306" s="14"/>
      <c r="B306" s="15"/>
      <c r="C306" s="16"/>
      <c r="D306" s="14"/>
      <c r="E306" s="17"/>
      <c r="F306" s="18"/>
      <c r="G306" s="18"/>
      <c r="H306" s="18"/>
      <c r="I306" s="8"/>
      <c r="J306" s="9"/>
      <c r="K306" s="9"/>
      <c r="L306" s="9"/>
      <c r="M306" s="9"/>
      <c r="N306" s="9"/>
      <c r="O306" s="9"/>
      <c r="P306" s="9"/>
      <c r="Q306" s="9"/>
      <c r="R306" s="9"/>
      <c r="S306" s="9"/>
      <c r="T306" s="9"/>
      <c r="U306" s="9"/>
      <c r="V306" s="9"/>
      <c r="W306" s="9"/>
      <c r="X306" s="9"/>
      <c r="Y306" s="9"/>
      <c r="Z306" s="9"/>
    </row>
    <row r="307" spans="1:26" ht="12.75" customHeight="1" x14ac:dyDescent="0.2">
      <c r="A307" s="14"/>
      <c r="B307" s="15"/>
      <c r="C307" s="16"/>
      <c r="D307" s="14"/>
      <c r="E307" s="17"/>
      <c r="F307" s="18"/>
      <c r="G307" s="18"/>
      <c r="H307" s="18"/>
      <c r="I307" s="8"/>
      <c r="J307" s="9"/>
      <c r="K307" s="9"/>
      <c r="L307" s="9"/>
      <c r="M307" s="9"/>
      <c r="N307" s="9"/>
      <c r="O307" s="9"/>
      <c r="P307" s="9"/>
      <c r="Q307" s="9"/>
      <c r="R307" s="9"/>
      <c r="S307" s="9"/>
      <c r="T307" s="9"/>
      <c r="U307" s="9"/>
      <c r="V307" s="9"/>
      <c r="W307" s="9"/>
      <c r="X307" s="9"/>
      <c r="Y307" s="9"/>
      <c r="Z307" s="9"/>
    </row>
    <row r="308" spans="1:26" ht="12.75" customHeight="1" x14ac:dyDescent="0.2">
      <c r="A308" s="14"/>
      <c r="B308" s="15"/>
      <c r="C308" s="16"/>
      <c r="D308" s="14"/>
      <c r="E308" s="17"/>
      <c r="F308" s="18"/>
      <c r="G308" s="18"/>
      <c r="H308" s="18"/>
      <c r="I308" s="8"/>
      <c r="J308" s="9"/>
      <c r="K308" s="9"/>
      <c r="L308" s="9"/>
      <c r="M308" s="9"/>
      <c r="N308" s="9"/>
      <c r="O308" s="9"/>
      <c r="P308" s="9"/>
      <c r="Q308" s="9"/>
      <c r="R308" s="9"/>
      <c r="S308" s="9"/>
      <c r="T308" s="9"/>
      <c r="U308" s="9"/>
      <c r="V308" s="9"/>
      <c r="W308" s="9"/>
      <c r="X308" s="9"/>
      <c r="Y308" s="9"/>
      <c r="Z308" s="9"/>
    </row>
    <row r="309" spans="1:26" ht="12.75" customHeight="1" x14ac:dyDescent="0.2">
      <c r="A309" s="14"/>
      <c r="B309" s="15"/>
      <c r="C309" s="16"/>
      <c r="D309" s="14"/>
      <c r="E309" s="17"/>
      <c r="F309" s="18"/>
      <c r="G309" s="18"/>
      <c r="H309" s="18"/>
      <c r="I309" s="8"/>
      <c r="J309" s="9"/>
      <c r="K309" s="9"/>
      <c r="L309" s="9"/>
      <c r="M309" s="9"/>
      <c r="N309" s="9"/>
      <c r="O309" s="9"/>
      <c r="P309" s="9"/>
      <c r="Q309" s="9"/>
      <c r="R309" s="9"/>
      <c r="S309" s="9"/>
      <c r="T309" s="9"/>
      <c r="U309" s="9"/>
      <c r="V309" s="9"/>
      <c r="W309" s="9"/>
      <c r="X309" s="9"/>
      <c r="Y309" s="9"/>
      <c r="Z309" s="9"/>
    </row>
    <row r="310" spans="1:26" ht="12.75" customHeight="1" x14ac:dyDescent="0.2">
      <c r="A310" s="14"/>
      <c r="B310" s="15"/>
      <c r="C310" s="16"/>
      <c r="D310" s="14"/>
      <c r="E310" s="17"/>
      <c r="F310" s="18"/>
      <c r="G310" s="18"/>
      <c r="H310" s="18"/>
      <c r="I310" s="8"/>
      <c r="J310" s="9"/>
      <c r="K310" s="9"/>
      <c r="L310" s="9"/>
      <c r="M310" s="9"/>
      <c r="N310" s="9"/>
      <c r="O310" s="9"/>
      <c r="P310" s="9"/>
      <c r="Q310" s="9"/>
      <c r="R310" s="9"/>
      <c r="S310" s="9"/>
      <c r="T310" s="9"/>
      <c r="U310" s="9"/>
      <c r="V310" s="9"/>
      <c r="W310" s="9"/>
      <c r="X310" s="9"/>
      <c r="Y310" s="9"/>
      <c r="Z310" s="9"/>
    </row>
    <row r="311" spans="1:26" ht="12.75" customHeight="1" x14ac:dyDescent="0.2">
      <c r="A311" s="14"/>
      <c r="B311" s="15"/>
      <c r="C311" s="16"/>
      <c r="D311" s="14"/>
      <c r="E311" s="17"/>
      <c r="F311" s="18"/>
      <c r="G311" s="18"/>
      <c r="H311" s="18"/>
      <c r="I311" s="8"/>
      <c r="J311" s="9"/>
      <c r="K311" s="9"/>
      <c r="L311" s="9"/>
      <c r="M311" s="9"/>
      <c r="N311" s="9"/>
      <c r="O311" s="9"/>
      <c r="P311" s="9"/>
      <c r="Q311" s="9"/>
      <c r="R311" s="9"/>
      <c r="S311" s="9"/>
      <c r="T311" s="9"/>
      <c r="U311" s="9"/>
      <c r="V311" s="9"/>
      <c r="W311" s="9"/>
      <c r="X311" s="9"/>
      <c r="Y311" s="9"/>
      <c r="Z311" s="9"/>
    </row>
    <row r="312" spans="1:26" ht="12.75" customHeight="1" x14ac:dyDescent="0.2">
      <c r="A312" s="14"/>
      <c r="B312" s="15"/>
      <c r="C312" s="16"/>
      <c r="D312" s="14"/>
      <c r="E312" s="17"/>
      <c r="F312" s="18"/>
      <c r="G312" s="18"/>
      <c r="H312" s="18"/>
      <c r="I312" s="8"/>
      <c r="J312" s="9"/>
      <c r="K312" s="9"/>
      <c r="L312" s="9"/>
      <c r="M312" s="9"/>
      <c r="N312" s="9"/>
      <c r="O312" s="9"/>
      <c r="P312" s="9"/>
      <c r="Q312" s="9"/>
      <c r="R312" s="9"/>
      <c r="S312" s="9"/>
      <c r="T312" s="9"/>
      <c r="U312" s="9"/>
      <c r="V312" s="9"/>
      <c r="W312" s="9"/>
      <c r="X312" s="9"/>
      <c r="Y312" s="9"/>
      <c r="Z312" s="9"/>
    </row>
    <row r="313" spans="1:26" ht="12.75" customHeight="1" x14ac:dyDescent="0.2">
      <c r="A313" s="14"/>
      <c r="B313" s="15"/>
      <c r="C313" s="16"/>
      <c r="D313" s="14"/>
      <c r="E313" s="17"/>
      <c r="F313" s="18"/>
      <c r="G313" s="18"/>
      <c r="H313" s="18"/>
      <c r="I313" s="8"/>
      <c r="J313" s="9"/>
      <c r="K313" s="9"/>
      <c r="L313" s="9"/>
      <c r="M313" s="9"/>
      <c r="N313" s="9"/>
      <c r="O313" s="9"/>
      <c r="P313" s="9"/>
      <c r="Q313" s="9"/>
      <c r="R313" s="9"/>
      <c r="S313" s="9"/>
      <c r="T313" s="9"/>
      <c r="U313" s="9"/>
      <c r="V313" s="9"/>
      <c r="W313" s="9"/>
      <c r="X313" s="9"/>
      <c r="Y313" s="9"/>
      <c r="Z313" s="9"/>
    </row>
    <row r="314" spans="1:26" ht="12.75" customHeight="1" x14ac:dyDescent="0.2">
      <c r="A314" s="14"/>
      <c r="B314" s="15"/>
      <c r="C314" s="16"/>
      <c r="D314" s="14"/>
      <c r="E314" s="17"/>
      <c r="F314" s="18"/>
      <c r="G314" s="18"/>
      <c r="H314" s="18"/>
      <c r="I314" s="8"/>
      <c r="J314" s="9"/>
      <c r="K314" s="9"/>
      <c r="L314" s="9"/>
      <c r="M314" s="9"/>
      <c r="N314" s="9"/>
      <c r="O314" s="9"/>
      <c r="P314" s="9"/>
      <c r="Q314" s="9"/>
      <c r="R314" s="9"/>
      <c r="S314" s="9"/>
      <c r="T314" s="9"/>
      <c r="U314" s="9"/>
      <c r="V314" s="9"/>
      <c r="W314" s="9"/>
      <c r="X314" s="9"/>
      <c r="Y314" s="9"/>
      <c r="Z314" s="9"/>
    </row>
    <row r="315" spans="1:26" ht="12.75" customHeight="1" x14ac:dyDescent="0.2">
      <c r="A315" s="14"/>
      <c r="B315" s="15"/>
      <c r="C315" s="16"/>
      <c r="D315" s="14"/>
      <c r="E315" s="17"/>
      <c r="F315" s="18"/>
      <c r="G315" s="18"/>
      <c r="H315" s="18"/>
      <c r="I315" s="8"/>
      <c r="J315" s="9"/>
      <c r="K315" s="9"/>
      <c r="L315" s="9"/>
      <c r="M315" s="9"/>
      <c r="N315" s="9"/>
      <c r="O315" s="9"/>
      <c r="P315" s="9"/>
      <c r="Q315" s="9"/>
      <c r="R315" s="9"/>
      <c r="S315" s="9"/>
      <c r="T315" s="9"/>
      <c r="U315" s="9"/>
      <c r="V315" s="9"/>
      <c r="W315" s="9"/>
      <c r="X315" s="9"/>
      <c r="Y315" s="9"/>
      <c r="Z315" s="9"/>
    </row>
    <row r="316" spans="1:26" ht="12.75" customHeight="1" x14ac:dyDescent="0.2">
      <c r="A316" s="14"/>
      <c r="B316" s="15"/>
      <c r="C316" s="16"/>
      <c r="D316" s="14"/>
      <c r="E316" s="17"/>
      <c r="F316" s="18"/>
      <c r="G316" s="18"/>
      <c r="H316" s="18"/>
      <c r="I316" s="8"/>
      <c r="J316" s="9"/>
      <c r="K316" s="9"/>
      <c r="L316" s="9"/>
      <c r="M316" s="9"/>
      <c r="N316" s="9"/>
      <c r="O316" s="9"/>
      <c r="P316" s="9"/>
      <c r="Q316" s="9"/>
      <c r="R316" s="9"/>
      <c r="S316" s="9"/>
      <c r="T316" s="9"/>
      <c r="U316" s="9"/>
      <c r="V316" s="9"/>
      <c r="W316" s="9"/>
      <c r="X316" s="9"/>
      <c r="Y316" s="9"/>
      <c r="Z316" s="9"/>
    </row>
    <row r="317" spans="1:26" ht="12.75" customHeight="1" x14ac:dyDescent="0.2">
      <c r="A317" s="14"/>
      <c r="B317" s="15"/>
      <c r="C317" s="16"/>
      <c r="D317" s="14"/>
      <c r="E317" s="17"/>
      <c r="F317" s="18"/>
      <c r="G317" s="18"/>
      <c r="H317" s="18"/>
      <c r="I317" s="8"/>
      <c r="J317" s="9"/>
      <c r="K317" s="9"/>
      <c r="L317" s="9"/>
      <c r="M317" s="9"/>
      <c r="N317" s="9"/>
      <c r="O317" s="9"/>
      <c r="P317" s="9"/>
      <c r="Q317" s="9"/>
      <c r="R317" s="9"/>
      <c r="S317" s="9"/>
      <c r="T317" s="9"/>
      <c r="U317" s="9"/>
      <c r="V317" s="9"/>
      <c r="W317" s="9"/>
      <c r="X317" s="9"/>
      <c r="Y317" s="9"/>
      <c r="Z317" s="9"/>
    </row>
    <row r="318" spans="1:26" ht="12.75" customHeight="1" x14ac:dyDescent="0.2">
      <c r="A318" s="14"/>
      <c r="B318" s="15"/>
      <c r="C318" s="16"/>
      <c r="D318" s="14"/>
      <c r="E318" s="17"/>
      <c r="F318" s="18"/>
      <c r="G318" s="18"/>
      <c r="H318" s="18"/>
      <c r="I318" s="8"/>
      <c r="J318" s="9"/>
      <c r="K318" s="9"/>
      <c r="L318" s="9"/>
      <c r="M318" s="9"/>
      <c r="N318" s="9"/>
      <c r="O318" s="9"/>
      <c r="P318" s="9"/>
      <c r="Q318" s="9"/>
      <c r="R318" s="9"/>
      <c r="S318" s="9"/>
      <c r="T318" s="9"/>
      <c r="U318" s="9"/>
      <c r="V318" s="9"/>
      <c r="W318" s="9"/>
      <c r="X318" s="9"/>
      <c r="Y318" s="9"/>
      <c r="Z318" s="9"/>
    </row>
    <row r="319" spans="1:26" ht="12.75" customHeight="1" x14ac:dyDescent="0.2">
      <c r="A319" s="14"/>
      <c r="B319" s="15"/>
      <c r="C319" s="16"/>
      <c r="D319" s="14"/>
      <c r="E319" s="17"/>
      <c r="F319" s="18"/>
      <c r="G319" s="18"/>
      <c r="H319" s="18"/>
      <c r="I319" s="8"/>
      <c r="J319" s="9"/>
      <c r="K319" s="9"/>
      <c r="L319" s="9"/>
      <c r="M319" s="9"/>
      <c r="N319" s="9"/>
      <c r="O319" s="9"/>
      <c r="P319" s="9"/>
      <c r="Q319" s="9"/>
      <c r="R319" s="9"/>
      <c r="S319" s="9"/>
      <c r="T319" s="9"/>
      <c r="U319" s="9"/>
      <c r="V319" s="9"/>
      <c r="W319" s="9"/>
      <c r="X319" s="9"/>
      <c r="Y319" s="9"/>
      <c r="Z319" s="9"/>
    </row>
    <row r="320" spans="1:26" ht="12.75" customHeight="1" x14ac:dyDescent="0.2">
      <c r="A320" s="14"/>
      <c r="B320" s="15"/>
      <c r="C320" s="16"/>
      <c r="D320" s="14"/>
      <c r="E320" s="17"/>
      <c r="F320" s="18"/>
      <c r="G320" s="18"/>
      <c r="H320" s="18"/>
      <c r="I320" s="8"/>
      <c r="J320" s="9"/>
      <c r="K320" s="9"/>
      <c r="L320" s="9"/>
      <c r="M320" s="9"/>
      <c r="N320" s="9"/>
      <c r="O320" s="9"/>
      <c r="P320" s="9"/>
      <c r="Q320" s="9"/>
      <c r="R320" s="9"/>
      <c r="S320" s="9"/>
      <c r="T320" s="9"/>
      <c r="U320" s="9"/>
      <c r="V320" s="9"/>
      <c r="W320" s="9"/>
      <c r="X320" s="9"/>
      <c r="Y320" s="9"/>
      <c r="Z320" s="9"/>
    </row>
    <row r="321" spans="1:26" ht="12.75" customHeight="1" x14ac:dyDescent="0.2">
      <c r="A321" s="14"/>
      <c r="B321" s="15"/>
      <c r="C321" s="16"/>
      <c r="D321" s="14"/>
      <c r="E321" s="17"/>
      <c r="F321" s="18"/>
      <c r="G321" s="18"/>
      <c r="H321" s="18"/>
      <c r="I321" s="8"/>
      <c r="J321" s="9"/>
      <c r="K321" s="9"/>
      <c r="L321" s="9"/>
      <c r="M321" s="9"/>
      <c r="N321" s="9"/>
      <c r="O321" s="9"/>
      <c r="P321" s="9"/>
      <c r="Q321" s="9"/>
      <c r="R321" s="9"/>
      <c r="S321" s="9"/>
      <c r="T321" s="9"/>
      <c r="U321" s="9"/>
      <c r="V321" s="9"/>
      <c r="W321" s="9"/>
      <c r="X321" s="9"/>
      <c r="Y321" s="9"/>
      <c r="Z321" s="9"/>
    </row>
    <row r="322" spans="1:26" ht="12.75" customHeight="1" x14ac:dyDescent="0.2">
      <c r="A322" s="14"/>
      <c r="B322" s="15"/>
      <c r="C322" s="16"/>
      <c r="D322" s="14"/>
      <c r="E322" s="17"/>
      <c r="F322" s="18"/>
      <c r="G322" s="18"/>
      <c r="H322" s="18"/>
      <c r="I322" s="8"/>
      <c r="J322" s="9"/>
      <c r="K322" s="9"/>
      <c r="L322" s="9"/>
      <c r="M322" s="9"/>
      <c r="N322" s="9"/>
      <c r="O322" s="9"/>
      <c r="P322" s="9"/>
      <c r="Q322" s="9"/>
      <c r="R322" s="9"/>
      <c r="S322" s="9"/>
      <c r="T322" s="9"/>
      <c r="U322" s="9"/>
      <c r="V322" s="9"/>
      <c r="W322" s="9"/>
      <c r="X322" s="9"/>
      <c r="Y322" s="9"/>
      <c r="Z322" s="9"/>
    </row>
    <row r="323" spans="1:26" ht="12.75" customHeight="1" x14ac:dyDescent="0.2">
      <c r="A323" s="14"/>
      <c r="B323" s="15"/>
      <c r="C323" s="16"/>
      <c r="D323" s="14"/>
      <c r="E323" s="17"/>
      <c r="F323" s="18"/>
      <c r="G323" s="18"/>
      <c r="H323" s="18"/>
      <c r="I323" s="8"/>
      <c r="J323" s="9"/>
      <c r="K323" s="9"/>
      <c r="L323" s="9"/>
      <c r="M323" s="9"/>
      <c r="N323" s="9"/>
      <c r="O323" s="9"/>
      <c r="P323" s="9"/>
      <c r="Q323" s="9"/>
      <c r="R323" s="9"/>
      <c r="S323" s="9"/>
      <c r="T323" s="9"/>
      <c r="U323" s="9"/>
      <c r="V323" s="9"/>
      <c r="W323" s="9"/>
      <c r="X323" s="9"/>
      <c r="Y323" s="9"/>
      <c r="Z323" s="9"/>
    </row>
    <row r="324" spans="1:26" ht="12.75" customHeight="1" x14ac:dyDescent="0.2">
      <c r="A324" s="14"/>
      <c r="B324" s="15"/>
      <c r="C324" s="16"/>
      <c r="D324" s="14"/>
      <c r="E324" s="17"/>
      <c r="F324" s="18"/>
      <c r="G324" s="18"/>
      <c r="H324" s="18"/>
      <c r="I324" s="8"/>
      <c r="J324" s="9"/>
      <c r="K324" s="9"/>
      <c r="L324" s="9"/>
      <c r="M324" s="9"/>
      <c r="N324" s="9"/>
      <c r="O324" s="9"/>
      <c r="P324" s="9"/>
      <c r="Q324" s="9"/>
      <c r="R324" s="9"/>
      <c r="S324" s="9"/>
      <c r="T324" s="9"/>
      <c r="U324" s="9"/>
      <c r="V324" s="9"/>
      <c r="W324" s="9"/>
      <c r="X324" s="9"/>
      <c r="Y324" s="9"/>
      <c r="Z324" s="9"/>
    </row>
    <row r="325" spans="1:26" ht="12.75" customHeight="1" x14ac:dyDescent="0.2">
      <c r="A325" s="14"/>
      <c r="B325" s="15"/>
      <c r="C325" s="16"/>
      <c r="D325" s="14"/>
      <c r="E325" s="17"/>
      <c r="F325" s="18"/>
      <c r="G325" s="18"/>
      <c r="H325" s="18"/>
      <c r="I325" s="8"/>
      <c r="J325" s="9"/>
      <c r="K325" s="9"/>
      <c r="L325" s="9"/>
      <c r="M325" s="9"/>
      <c r="N325" s="9"/>
      <c r="O325" s="9"/>
      <c r="P325" s="9"/>
      <c r="Q325" s="9"/>
      <c r="R325" s="9"/>
      <c r="S325" s="9"/>
      <c r="T325" s="9"/>
      <c r="U325" s="9"/>
      <c r="V325" s="9"/>
      <c r="W325" s="9"/>
      <c r="X325" s="9"/>
      <c r="Y325" s="9"/>
      <c r="Z325" s="9"/>
    </row>
    <row r="326" spans="1:26" ht="12.75" customHeight="1" x14ac:dyDescent="0.2">
      <c r="A326" s="14"/>
      <c r="B326" s="15"/>
      <c r="C326" s="16"/>
      <c r="D326" s="14"/>
      <c r="E326" s="17"/>
      <c r="F326" s="18"/>
      <c r="G326" s="18"/>
      <c r="H326" s="18"/>
      <c r="I326" s="8"/>
      <c r="J326" s="9"/>
      <c r="K326" s="9"/>
      <c r="L326" s="9"/>
      <c r="M326" s="9"/>
      <c r="N326" s="9"/>
      <c r="O326" s="9"/>
      <c r="P326" s="9"/>
      <c r="Q326" s="9"/>
      <c r="R326" s="9"/>
      <c r="S326" s="9"/>
      <c r="T326" s="9"/>
      <c r="U326" s="9"/>
      <c r="V326" s="9"/>
      <c r="W326" s="9"/>
      <c r="X326" s="9"/>
      <c r="Y326" s="9"/>
      <c r="Z326" s="9"/>
    </row>
    <row r="327" spans="1:26" ht="12.75" customHeight="1" x14ac:dyDescent="0.2">
      <c r="A327" s="14"/>
      <c r="B327" s="15"/>
      <c r="C327" s="16"/>
      <c r="D327" s="14"/>
      <c r="E327" s="17"/>
      <c r="F327" s="18"/>
      <c r="G327" s="18"/>
      <c r="H327" s="18"/>
      <c r="I327" s="8"/>
      <c r="J327" s="9"/>
      <c r="K327" s="9"/>
      <c r="L327" s="9"/>
      <c r="M327" s="9"/>
      <c r="N327" s="9"/>
      <c r="O327" s="9"/>
      <c r="P327" s="9"/>
      <c r="Q327" s="9"/>
      <c r="R327" s="9"/>
      <c r="S327" s="9"/>
      <c r="T327" s="9"/>
      <c r="U327" s="9"/>
      <c r="V327" s="9"/>
      <c r="W327" s="9"/>
      <c r="X327" s="9"/>
      <c r="Y327" s="9"/>
      <c r="Z327" s="9"/>
    </row>
    <row r="328" spans="1:26" ht="12.75" customHeight="1" x14ac:dyDescent="0.2">
      <c r="A328" s="14"/>
      <c r="B328" s="15"/>
      <c r="C328" s="16"/>
      <c r="D328" s="14"/>
      <c r="E328" s="17"/>
      <c r="F328" s="18"/>
      <c r="G328" s="18"/>
      <c r="H328" s="18"/>
      <c r="I328" s="8"/>
      <c r="J328" s="9"/>
      <c r="K328" s="9"/>
      <c r="L328" s="9"/>
      <c r="M328" s="9"/>
      <c r="N328" s="9"/>
      <c r="O328" s="9"/>
      <c r="P328" s="9"/>
      <c r="Q328" s="9"/>
      <c r="R328" s="9"/>
      <c r="S328" s="9"/>
      <c r="T328" s="9"/>
      <c r="U328" s="9"/>
      <c r="V328" s="9"/>
      <c r="W328" s="9"/>
      <c r="X328" s="9"/>
      <c r="Y328" s="9"/>
      <c r="Z328" s="9"/>
    </row>
    <row r="329" spans="1:26" ht="12.75" customHeight="1" x14ac:dyDescent="0.2">
      <c r="A329" s="14"/>
      <c r="B329" s="15"/>
      <c r="C329" s="16"/>
      <c r="D329" s="14"/>
      <c r="E329" s="17"/>
      <c r="F329" s="18"/>
      <c r="G329" s="18"/>
      <c r="H329" s="18"/>
      <c r="I329" s="8"/>
      <c r="J329" s="9"/>
      <c r="K329" s="9"/>
      <c r="L329" s="9"/>
      <c r="M329" s="9"/>
      <c r="N329" s="9"/>
      <c r="O329" s="9"/>
      <c r="P329" s="9"/>
      <c r="Q329" s="9"/>
      <c r="R329" s="9"/>
      <c r="S329" s="9"/>
      <c r="T329" s="9"/>
      <c r="U329" s="9"/>
      <c r="V329" s="9"/>
      <c r="W329" s="9"/>
      <c r="X329" s="9"/>
      <c r="Y329" s="9"/>
      <c r="Z329" s="9"/>
    </row>
    <row r="330" spans="1:26" ht="12.75" customHeight="1" x14ac:dyDescent="0.2">
      <c r="A330" s="14"/>
      <c r="B330" s="15"/>
      <c r="C330" s="16"/>
      <c r="D330" s="14"/>
      <c r="E330" s="17"/>
      <c r="F330" s="18"/>
      <c r="G330" s="18"/>
      <c r="H330" s="18"/>
      <c r="I330" s="8"/>
      <c r="J330" s="9"/>
      <c r="K330" s="9"/>
      <c r="L330" s="9"/>
      <c r="M330" s="9"/>
      <c r="N330" s="9"/>
      <c r="O330" s="9"/>
      <c r="P330" s="9"/>
      <c r="Q330" s="9"/>
      <c r="R330" s="9"/>
      <c r="S330" s="9"/>
      <c r="T330" s="9"/>
      <c r="U330" s="9"/>
      <c r="V330" s="9"/>
      <c r="W330" s="9"/>
      <c r="X330" s="9"/>
      <c r="Y330" s="9"/>
      <c r="Z330" s="9"/>
    </row>
    <row r="331" spans="1:26" ht="12.75" customHeight="1" x14ac:dyDescent="0.2">
      <c r="A331" s="14"/>
      <c r="B331" s="15"/>
      <c r="C331" s="16"/>
      <c r="D331" s="14"/>
      <c r="E331" s="17"/>
      <c r="F331" s="18"/>
      <c r="G331" s="18"/>
      <c r="H331" s="18"/>
      <c r="I331" s="8"/>
      <c r="J331" s="9"/>
      <c r="K331" s="9"/>
      <c r="L331" s="9"/>
      <c r="M331" s="9"/>
      <c r="N331" s="9"/>
      <c r="O331" s="9"/>
      <c r="P331" s="9"/>
      <c r="Q331" s="9"/>
      <c r="R331" s="9"/>
      <c r="S331" s="9"/>
      <c r="T331" s="9"/>
      <c r="U331" s="9"/>
      <c r="V331" s="9"/>
      <c r="W331" s="9"/>
      <c r="X331" s="9"/>
      <c r="Y331" s="9"/>
      <c r="Z331" s="9"/>
    </row>
    <row r="332" spans="1:26" ht="12.75" customHeight="1" x14ac:dyDescent="0.2">
      <c r="A332" s="14"/>
      <c r="B332" s="15"/>
      <c r="C332" s="16"/>
      <c r="D332" s="14"/>
      <c r="E332" s="17"/>
      <c r="F332" s="18"/>
      <c r="G332" s="18"/>
      <c r="H332" s="18"/>
      <c r="I332" s="8"/>
      <c r="J332" s="9"/>
      <c r="K332" s="9"/>
      <c r="L332" s="9"/>
      <c r="M332" s="9"/>
      <c r="N332" s="9"/>
      <c r="O332" s="9"/>
      <c r="P332" s="9"/>
      <c r="Q332" s="9"/>
      <c r="R332" s="9"/>
      <c r="S332" s="9"/>
      <c r="T332" s="9"/>
      <c r="U332" s="9"/>
      <c r="V332" s="9"/>
      <c r="W332" s="9"/>
      <c r="X332" s="9"/>
      <c r="Y332" s="9"/>
      <c r="Z332" s="9"/>
    </row>
    <row r="333" spans="1:26" ht="12.75" customHeight="1" x14ac:dyDescent="0.2">
      <c r="A333" s="14"/>
      <c r="B333" s="15"/>
      <c r="C333" s="16"/>
      <c r="D333" s="14"/>
      <c r="E333" s="17"/>
      <c r="F333" s="18"/>
      <c r="G333" s="18"/>
      <c r="H333" s="18"/>
      <c r="I333" s="8"/>
      <c r="J333" s="9"/>
      <c r="K333" s="9"/>
      <c r="L333" s="9"/>
      <c r="M333" s="9"/>
      <c r="N333" s="9"/>
      <c r="O333" s="9"/>
      <c r="P333" s="9"/>
      <c r="Q333" s="9"/>
      <c r="R333" s="9"/>
      <c r="S333" s="9"/>
      <c r="T333" s="9"/>
      <c r="U333" s="9"/>
      <c r="V333" s="9"/>
      <c r="W333" s="9"/>
      <c r="X333" s="9"/>
      <c r="Y333" s="9"/>
      <c r="Z333" s="9"/>
    </row>
    <row r="334" spans="1:26" ht="12.75" customHeight="1" x14ac:dyDescent="0.2">
      <c r="A334" s="14"/>
      <c r="B334" s="15"/>
      <c r="C334" s="16"/>
      <c r="D334" s="14"/>
      <c r="E334" s="17"/>
      <c r="F334" s="18"/>
      <c r="G334" s="18"/>
      <c r="H334" s="18"/>
      <c r="I334" s="8"/>
      <c r="J334" s="9"/>
      <c r="K334" s="9"/>
      <c r="L334" s="9"/>
      <c r="M334" s="9"/>
      <c r="N334" s="9"/>
      <c r="O334" s="9"/>
      <c r="P334" s="9"/>
      <c r="Q334" s="9"/>
      <c r="R334" s="9"/>
      <c r="S334" s="9"/>
      <c r="T334" s="9"/>
      <c r="U334" s="9"/>
      <c r="V334" s="9"/>
      <c r="W334" s="9"/>
      <c r="X334" s="9"/>
      <c r="Y334" s="9"/>
      <c r="Z334" s="9"/>
    </row>
    <row r="335" spans="1:26" ht="12.75" customHeight="1" x14ac:dyDescent="0.2">
      <c r="A335" s="14"/>
      <c r="B335" s="15"/>
      <c r="C335" s="16"/>
      <c r="D335" s="14"/>
      <c r="E335" s="17"/>
      <c r="F335" s="18"/>
      <c r="G335" s="18"/>
      <c r="H335" s="18"/>
      <c r="I335" s="8"/>
      <c r="J335" s="9"/>
      <c r="K335" s="9"/>
      <c r="L335" s="9"/>
      <c r="M335" s="9"/>
      <c r="N335" s="9"/>
      <c r="O335" s="9"/>
      <c r="P335" s="9"/>
      <c r="Q335" s="9"/>
      <c r="R335" s="9"/>
      <c r="S335" s="9"/>
      <c r="T335" s="9"/>
      <c r="U335" s="9"/>
      <c r="V335" s="9"/>
      <c r="W335" s="9"/>
      <c r="X335" s="9"/>
      <c r="Y335" s="9"/>
      <c r="Z335" s="9"/>
    </row>
    <row r="336" spans="1:26" ht="12.75" customHeight="1" x14ac:dyDescent="0.2">
      <c r="A336" s="14"/>
      <c r="B336" s="15"/>
      <c r="C336" s="16"/>
      <c r="D336" s="14"/>
      <c r="E336" s="17"/>
      <c r="F336" s="18"/>
      <c r="G336" s="18"/>
      <c r="H336" s="18"/>
      <c r="I336" s="8"/>
      <c r="J336" s="9"/>
      <c r="K336" s="9"/>
      <c r="L336" s="9"/>
      <c r="M336" s="9"/>
      <c r="N336" s="9"/>
      <c r="O336" s="9"/>
      <c r="P336" s="9"/>
      <c r="Q336" s="9"/>
      <c r="R336" s="9"/>
      <c r="S336" s="9"/>
      <c r="T336" s="9"/>
      <c r="U336" s="9"/>
      <c r="V336" s="9"/>
      <c r="W336" s="9"/>
      <c r="X336" s="9"/>
      <c r="Y336" s="9"/>
      <c r="Z336" s="9"/>
    </row>
    <row r="337" spans="1:26" ht="12.75" customHeight="1" x14ac:dyDescent="0.2">
      <c r="A337" s="14"/>
      <c r="B337" s="15"/>
      <c r="C337" s="16"/>
      <c r="D337" s="14"/>
      <c r="E337" s="17"/>
      <c r="F337" s="18"/>
      <c r="G337" s="18"/>
      <c r="H337" s="18"/>
      <c r="I337" s="8"/>
      <c r="J337" s="9"/>
      <c r="K337" s="9"/>
      <c r="L337" s="9"/>
      <c r="M337" s="9"/>
      <c r="N337" s="9"/>
      <c r="O337" s="9"/>
      <c r="P337" s="9"/>
      <c r="Q337" s="9"/>
      <c r="R337" s="9"/>
      <c r="S337" s="9"/>
      <c r="T337" s="9"/>
      <c r="U337" s="9"/>
      <c r="V337" s="9"/>
      <c r="W337" s="9"/>
      <c r="X337" s="9"/>
      <c r="Y337" s="9"/>
      <c r="Z337" s="9"/>
    </row>
    <row r="338" spans="1:26" ht="12.75" customHeight="1" x14ac:dyDescent="0.2">
      <c r="A338" s="14"/>
      <c r="B338" s="15"/>
      <c r="C338" s="16"/>
      <c r="D338" s="14"/>
      <c r="E338" s="17"/>
      <c r="F338" s="18"/>
      <c r="G338" s="18"/>
      <c r="H338" s="18"/>
      <c r="I338" s="8"/>
      <c r="J338" s="9"/>
      <c r="K338" s="9"/>
      <c r="L338" s="9"/>
      <c r="M338" s="9"/>
      <c r="N338" s="9"/>
      <c r="O338" s="9"/>
      <c r="P338" s="9"/>
      <c r="Q338" s="9"/>
      <c r="R338" s="9"/>
      <c r="S338" s="9"/>
      <c r="T338" s="9"/>
      <c r="U338" s="9"/>
      <c r="V338" s="9"/>
      <c r="W338" s="9"/>
      <c r="X338" s="9"/>
      <c r="Y338" s="9"/>
      <c r="Z338" s="9"/>
    </row>
    <row r="339" spans="1:26" ht="12.75" customHeight="1" x14ac:dyDescent="0.2">
      <c r="A339" s="14"/>
      <c r="B339" s="15"/>
      <c r="C339" s="16"/>
      <c r="D339" s="14"/>
      <c r="E339" s="17"/>
      <c r="F339" s="18"/>
      <c r="G339" s="18"/>
      <c r="H339" s="18"/>
      <c r="I339" s="8"/>
      <c r="J339" s="9"/>
      <c r="K339" s="9"/>
      <c r="L339" s="9"/>
      <c r="M339" s="9"/>
      <c r="N339" s="9"/>
      <c r="O339" s="9"/>
      <c r="P339" s="9"/>
      <c r="Q339" s="9"/>
      <c r="R339" s="9"/>
      <c r="S339" s="9"/>
      <c r="T339" s="9"/>
      <c r="U339" s="9"/>
      <c r="V339" s="9"/>
      <c r="W339" s="9"/>
      <c r="X339" s="9"/>
      <c r="Y339" s="9"/>
      <c r="Z339" s="9"/>
    </row>
    <row r="340" spans="1:26" ht="12.75" customHeight="1" x14ac:dyDescent="0.2">
      <c r="A340" s="14"/>
      <c r="B340" s="15"/>
      <c r="C340" s="16"/>
      <c r="D340" s="14"/>
      <c r="E340" s="17"/>
      <c r="F340" s="18"/>
      <c r="G340" s="18"/>
      <c r="H340" s="18"/>
      <c r="I340" s="8"/>
      <c r="J340" s="9"/>
      <c r="K340" s="9"/>
      <c r="L340" s="9"/>
      <c r="M340" s="9"/>
      <c r="N340" s="9"/>
      <c r="O340" s="9"/>
      <c r="P340" s="9"/>
      <c r="Q340" s="9"/>
      <c r="R340" s="9"/>
      <c r="S340" s="9"/>
      <c r="T340" s="9"/>
      <c r="U340" s="9"/>
      <c r="V340" s="9"/>
      <c r="W340" s="9"/>
      <c r="X340" s="9"/>
      <c r="Y340" s="9"/>
      <c r="Z340" s="9"/>
    </row>
    <row r="341" spans="1:26" ht="12.75" customHeight="1" x14ac:dyDescent="0.2">
      <c r="A341" s="14"/>
      <c r="B341" s="15"/>
      <c r="C341" s="16"/>
      <c r="D341" s="14"/>
      <c r="E341" s="17"/>
      <c r="F341" s="18"/>
      <c r="G341" s="18"/>
      <c r="H341" s="18"/>
      <c r="I341" s="8"/>
      <c r="J341" s="9"/>
      <c r="K341" s="9"/>
      <c r="L341" s="9"/>
      <c r="M341" s="9"/>
      <c r="N341" s="9"/>
      <c r="O341" s="9"/>
      <c r="P341" s="9"/>
      <c r="Q341" s="9"/>
      <c r="R341" s="9"/>
      <c r="S341" s="9"/>
      <c r="T341" s="9"/>
      <c r="U341" s="9"/>
      <c r="V341" s="9"/>
      <c r="W341" s="9"/>
      <c r="X341" s="9"/>
      <c r="Y341" s="9"/>
      <c r="Z341" s="9"/>
    </row>
    <row r="342" spans="1:26" ht="12.75" customHeight="1" x14ac:dyDescent="0.2">
      <c r="A342" s="14"/>
      <c r="B342" s="15"/>
      <c r="C342" s="16"/>
      <c r="D342" s="14"/>
      <c r="E342" s="17"/>
      <c r="F342" s="18"/>
      <c r="G342" s="18"/>
      <c r="H342" s="18"/>
      <c r="I342" s="8"/>
      <c r="J342" s="9"/>
      <c r="K342" s="9"/>
      <c r="L342" s="9"/>
      <c r="M342" s="9"/>
      <c r="N342" s="9"/>
      <c r="O342" s="9"/>
      <c r="P342" s="9"/>
      <c r="Q342" s="9"/>
      <c r="R342" s="9"/>
      <c r="S342" s="9"/>
      <c r="T342" s="9"/>
      <c r="U342" s="9"/>
      <c r="V342" s="9"/>
      <c r="W342" s="9"/>
      <c r="X342" s="9"/>
      <c r="Y342" s="9"/>
      <c r="Z342" s="9"/>
    </row>
    <row r="343" spans="1:26" ht="12.75" customHeight="1" x14ac:dyDescent="0.2">
      <c r="A343" s="14"/>
      <c r="B343" s="15"/>
      <c r="C343" s="16"/>
      <c r="D343" s="14"/>
      <c r="E343" s="17"/>
      <c r="F343" s="18"/>
      <c r="G343" s="18"/>
      <c r="H343" s="18"/>
      <c r="I343" s="8"/>
      <c r="J343" s="9"/>
      <c r="K343" s="9"/>
      <c r="L343" s="9"/>
      <c r="M343" s="9"/>
      <c r="N343" s="9"/>
      <c r="O343" s="9"/>
      <c r="P343" s="9"/>
      <c r="Q343" s="9"/>
      <c r="R343" s="9"/>
      <c r="S343" s="9"/>
      <c r="T343" s="9"/>
      <c r="U343" s="9"/>
      <c r="V343" s="9"/>
      <c r="W343" s="9"/>
      <c r="X343" s="9"/>
      <c r="Y343" s="9"/>
      <c r="Z343" s="9"/>
    </row>
    <row r="344" spans="1:26" ht="12.75" customHeight="1" x14ac:dyDescent="0.2">
      <c r="A344" s="14"/>
      <c r="B344" s="15"/>
      <c r="C344" s="16"/>
      <c r="D344" s="14"/>
      <c r="E344" s="17"/>
      <c r="F344" s="18"/>
      <c r="G344" s="18"/>
      <c r="H344" s="18"/>
      <c r="I344" s="8"/>
      <c r="J344" s="9"/>
      <c r="K344" s="9"/>
      <c r="L344" s="9"/>
      <c r="M344" s="9"/>
      <c r="N344" s="9"/>
      <c r="O344" s="9"/>
      <c r="P344" s="9"/>
      <c r="Q344" s="9"/>
      <c r="R344" s="9"/>
      <c r="S344" s="9"/>
      <c r="T344" s="9"/>
      <c r="U344" s="9"/>
      <c r="V344" s="9"/>
      <c r="W344" s="9"/>
      <c r="X344" s="9"/>
      <c r="Y344" s="9"/>
      <c r="Z344" s="9"/>
    </row>
    <row r="345" spans="1:26" ht="12.75" customHeight="1" x14ac:dyDescent="0.2">
      <c r="A345" s="14"/>
      <c r="B345" s="15"/>
      <c r="C345" s="16"/>
      <c r="D345" s="14"/>
      <c r="E345" s="17"/>
      <c r="F345" s="18"/>
      <c r="G345" s="18"/>
      <c r="H345" s="18"/>
      <c r="I345" s="8"/>
      <c r="J345" s="9"/>
      <c r="K345" s="9"/>
      <c r="L345" s="9"/>
      <c r="M345" s="9"/>
      <c r="N345" s="9"/>
      <c r="O345" s="9"/>
      <c r="P345" s="9"/>
      <c r="Q345" s="9"/>
      <c r="R345" s="9"/>
      <c r="S345" s="9"/>
      <c r="T345" s="9"/>
      <c r="U345" s="9"/>
      <c r="V345" s="9"/>
      <c r="W345" s="9"/>
      <c r="X345" s="9"/>
      <c r="Y345" s="9"/>
      <c r="Z345" s="9"/>
    </row>
    <row r="346" spans="1:26" ht="12.75" customHeight="1" x14ac:dyDescent="0.2">
      <c r="A346" s="14"/>
      <c r="B346" s="15"/>
      <c r="C346" s="16"/>
      <c r="D346" s="14"/>
      <c r="E346" s="17"/>
      <c r="F346" s="18"/>
      <c r="G346" s="18"/>
      <c r="H346" s="18"/>
      <c r="I346" s="8"/>
      <c r="J346" s="9"/>
      <c r="K346" s="9"/>
      <c r="L346" s="9"/>
      <c r="M346" s="9"/>
      <c r="N346" s="9"/>
      <c r="O346" s="9"/>
      <c r="P346" s="9"/>
      <c r="Q346" s="9"/>
      <c r="R346" s="9"/>
      <c r="S346" s="9"/>
      <c r="T346" s="9"/>
      <c r="U346" s="9"/>
      <c r="V346" s="9"/>
      <c r="W346" s="9"/>
      <c r="X346" s="9"/>
      <c r="Y346" s="9"/>
      <c r="Z346" s="9"/>
    </row>
    <row r="347" spans="1:26" ht="12.75" customHeight="1" x14ac:dyDescent="0.2">
      <c r="A347" s="14"/>
      <c r="B347" s="15"/>
      <c r="C347" s="16"/>
      <c r="D347" s="14"/>
      <c r="E347" s="17"/>
      <c r="F347" s="18"/>
      <c r="G347" s="18"/>
      <c r="H347" s="18"/>
      <c r="I347" s="8"/>
      <c r="J347" s="9"/>
      <c r="K347" s="9"/>
      <c r="L347" s="9"/>
      <c r="M347" s="9"/>
      <c r="N347" s="9"/>
      <c r="O347" s="9"/>
      <c r="P347" s="9"/>
      <c r="Q347" s="9"/>
      <c r="R347" s="9"/>
      <c r="S347" s="9"/>
      <c r="T347" s="9"/>
      <c r="U347" s="9"/>
      <c r="V347" s="9"/>
      <c r="W347" s="9"/>
      <c r="X347" s="9"/>
      <c r="Y347" s="9"/>
      <c r="Z347" s="9"/>
    </row>
    <row r="348" spans="1:26" ht="12.75" customHeight="1" x14ac:dyDescent="0.2">
      <c r="A348" s="14"/>
      <c r="B348" s="15"/>
      <c r="C348" s="16"/>
      <c r="D348" s="14"/>
      <c r="E348" s="17"/>
      <c r="F348" s="18"/>
      <c r="G348" s="18"/>
      <c r="H348" s="18"/>
      <c r="I348" s="8"/>
      <c r="J348" s="9"/>
      <c r="K348" s="9"/>
      <c r="L348" s="9"/>
      <c r="M348" s="9"/>
      <c r="N348" s="9"/>
      <c r="O348" s="9"/>
      <c r="P348" s="9"/>
      <c r="Q348" s="9"/>
      <c r="R348" s="9"/>
      <c r="S348" s="9"/>
      <c r="T348" s="9"/>
      <c r="U348" s="9"/>
      <c r="V348" s="9"/>
      <c r="W348" s="9"/>
      <c r="X348" s="9"/>
      <c r="Y348" s="9"/>
      <c r="Z348" s="9"/>
    </row>
    <row r="349" spans="1:26" ht="12.75" customHeight="1" x14ac:dyDescent="0.2">
      <c r="A349" s="14"/>
      <c r="B349" s="15"/>
      <c r="C349" s="16"/>
      <c r="D349" s="14"/>
      <c r="E349" s="17"/>
      <c r="F349" s="18"/>
      <c r="G349" s="18"/>
      <c r="H349" s="18"/>
      <c r="I349" s="8"/>
      <c r="J349" s="9"/>
      <c r="K349" s="9"/>
      <c r="L349" s="9"/>
      <c r="M349" s="9"/>
      <c r="N349" s="9"/>
      <c r="O349" s="9"/>
      <c r="P349" s="9"/>
      <c r="Q349" s="9"/>
      <c r="R349" s="9"/>
      <c r="S349" s="9"/>
      <c r="T349" s="9"/>
      <c r="U349" s="9"/>
      <c r="V349" s="9"/>
      <c r="W349" s="9"/>
      <c r="X349" s="9"/>
      <c r="Y349" s="9"/>
      <c r="Z349" s="9"/>
    </row>
    <row r="350" spans="1:26" ht="12.75" customHeight="1" x14ac:dyDescent="0.2">
      <c r="A350" s="14"/>
      <c r="B350" s="15"/>
      <c r="C350" s="16"/>
      <c r="D350" s="14"/>
      <c r="E350" s="17"/>
      <c r="F350" s="18"/>
      <c r="G350" s="18"/>
      <c r="H350" s="18"/>
      <c r="I350" s="8"/>
      <c r="J350" s="9"/>
      <c r="K350" s="9"/>
      <c r="L350" s="9"/>
      <c r="M350" s="9"/>
      <c r="N350" s="9"/>
      <c r="O350" s="9"/>
      <c r="P350" s="9"/>
      <c r="Q350" s="9"/>
      <c r="R350" s="9"/>
      <c r="S350" s="9"/>
      <c r="T350" s="9"/>
      <c r="U350" s="9"/>
      <c r="V350" s="9"/>
      <c r="W350" s="9"/>
      <c r="X350" s="9"/>
      <c r="Y350" s="9"/>
      <c r="Z350" s="9"/>
    </row>
    <row r="351" spans="1:26" ht="12.75" customHeight="1" x14ac:dyDescent="0.2">
      <c r="A351" s="14"/>
      <c r="B351" s="15"/>
      <c r="C351" s="16"/>
      <c r="D351" s="14"/>
      <c r="E351" s="17"/>
      <c r="F351" s="18"/>
      <c r="G351" s="18"/>
      <c r="H351" s="18"/>
      <c r="I351" s="8"/>
      <c r="J351" s="9"/>
      <c r="K351" s="9"/>
      <c r="L351" s="9"/>
      <c r="M351" s="9"/>
      <c r="N351" s="9"/>
      <c r="O351" s="9"/>
      <c r="P351" s="9"/>
      <c r="Q351" s="9"/>
      <c r="R351" s="9"/>
      <c r="S351" s="9"/>
      <c r="T351" s="9"/>
      <c r="U351" s="9"/>
      <c r="V351" s="9"/>
      <c r="W351" s="9"/>
      <c r="X351" s="9"/>
      <c r="Y351" s="9"/>
      <c r="Z351" s="9"/>
    </row>
    <row r="352" spans="1:26" ht="12.75" customHeight="1" x14ac:dyDescent="0.2">
      <c r="A352" s="14"/>
      <c r="B352" s="15"/>
      <c r="C352" s="16"/>
      <c r="D352" s="14"/>
      <c r="E352" s="17"/>
      <c r="F352" s="18"/>
      <c r="G352" s="18"/>
      <c r="H352" s="18"/>
      <c r="I352" s="8"/>
      <c r="J352" s="9"/>
      <c r="K352" s="9"/>
      <c r="L352" s="9"/>
      <c r="M352" s="9"/>
      <c r="N352" s="9"/>
      <c r="O352" s="9"/>
      <c r="P352" s="9"/>
      <c r="Q352" s="9"/>
      <c r="R352" s="9"/>
      <c r="S352" s="9"/>
      <c r="T352" s="9"/>
      <c r="U352" s="9"/>
      <c r="V352" s="9"/>
      <c r="W352" s="9"/>
      <c r="X352" s="9"/>
      <c r="Y352" s="9"/>
      <c r="Z352" s="9"/>
    </row>
    <row r="353" spans="1:26" ht="12.75" customHeight="1" x14ac:dyDescent="0.2">
      <c r="A353" s="14"/>
      <c r="B353" s="15"/>
      <c r="C353" s="16"/>
      <c r="D353" s="14"/>
      <c r="E353" s="17"/>
      <c r="F353" s="18"/>
      <c r="G353" s="18"/>
      <c r="H353" s="18"/>
      <c r="I353" s="8"/>
      <c r="J353" s="9"/>
      <c r="K353" s="9"/>
      <c r="L353" s="9"/>
      <c r="M353" s="9"/>
      <c r="N353" s="9"/>
      <c r="O353" s="9"/>
      <c r="P353" s="9"/>
      <c r="Q353" s="9"/>
      <c r="R353" s="9"/>
      <c r="S353" s="9"/>
      <c r="T353" s="9"/>
      <c r="U353" s="9"/>
      <c r="V353" s="9"/>
      <c r="W353" s="9"/>
      <c r="X353" s="9"/>
      <c r="Y353" s="9"/>
      <c r="Z353" s="9"/>
    </row>
    <row r="354" spans="1:26" ht="12.75" customHeight="1" x14ac:dyDescent="0.2">
      <c r="A354" s="14"/>
      <c r="B354" s="15"/>
      <c r="C354" s="16"/>
      <c r="D354" s="14"/>
      <c r="E354" s="17"/>
      <c r="F354" s="18"/>
      <c r="G354" s="18"/>
      <c r="H354" s="18"/>
      <c r="I354" s="8"/>
      <c r="J354" s="9"/>
      <c r="K354" s="9"/>
      <c r="L354" s="9"/>
      <c r="M354" s="9"/>
      <c r="N354" s="9"/>
      <c r="O354" s="9"/>
      <c r="P354" s="9"/>
      <c r="Q354" s="9"/>
      <c r="R354" s="9"/>
      <c r="S354" s="9"/>
      <c r="T354" s="9"/>
      <c r="U354" s="9"/>
      <c r="V354" s="9"/>
      <c r="W354" s="9"/>
      <c r="X354" s="9"/>
      <c r="Y354" s="9"/>
      <c r="Z354" s="9"/>
    </row>
    <row r="355" spans="1:26" ht="12.75" customHeight="1" x14ac:dyDescent="0.2">
      <c r="A355" s="14"/>
      <c r="B355" s="15"/>
      <c r="C355" s="16"/>
      <c r="D355" s="14"/>
      <c r="E355" s="17"/>
      <c r="F355" s="18"/>
      <c r="G355" s="18"/>
      <c r="H355" s="18"/>
      <c r="I355" s="8"/>
      <c r="J355" s="9"/>
      <c r="K355" s="9"/>
      <c r="L355" s="9"/>
      <c r="M355" s="9"/>
      <c r="N355" s="9"/>
      <c r="O355" s="9"/>
      <c r="P355" s="9"/>
      <c r="Q355" s="9"/>
      <c r="R355" s="9"/>
      <c r="S355" s="9"/>
      <c r="T355" s="9"/>
      <c r="U355" s="9"/>
      <c r="V355" s="9"/>
      <c r="W355" s="9"/>
      <c r="X355" s="9"/>
      <c r="Y355" s="9"/>
      <c r="Z355" s="9"/>
    </row>
    <row r="356" spans="1:26" ht="12.75" customHeight="1" x14ac:dyDescent="0.2">
      <c r="A356" s="14"/>
      <c r="B356" s="15"/>
      <c r="C356" s="16"/>
      <c r="D356" s="14"/>
      <c r="E356" s="17"/>
      <c r="F356" s="18"/>
      <c r="G356" s="18"/>
      <c r="H356" s="18"/>
      <c r="I356" s="8"/>
      <c r="J356" s="9"/>
      <c r="K356" s="9"/>
      <c r="L356" s="9"/>
      <c r="M356" s="9"/>
      <c r="N356" s="9"/>
      <c r="O356" s="9"/>
      <c r="P356" s="9"/>
      <c r="Q356" s="9"/>
      <c r="R356" s="9"/>
      <c r="S356" s="9"/>
      <c r="T356" s="9"/>
      <c r="U356" s="9"/>
      <c r="V356" s="9"/>
      <c r="W356" s="9"/>
      <c r="X356" s="9"/>
      <c r="Y356" s="9"/>
      <c r="Z356" s="9"/>
    </row>
    <row r="357" spans="1:26" ht="12.75" customHeight="1" x14ac:dyDescent="0.2">
      <c r="A357" s="14"/>
      <c r="B357" s="15"/>
      <c r="C357" s="16"/>
      <c r="D357" s="14"/>
      <c r="E357" s="17"/>
      <c r="F357" s="18"/>
      <c r="G357" s="18"/>
      <c r="H357" s="18"/>
      <c r="I357" s="8"/>
      <c r="J357" s="9"/>
      <c r="K357" s="9"/>
      <c r="L357" s="9"/>
      <c r="M357" s="9"/>
      <c r="N357" s="9"/>
      <c r="O357" s="9"/>
      <c r="P357" s="9"/>
      <c r="Q357" s="9"/>
      <c r="R357" s="9"/>
      <c r="S357" s="9"/>
      <c r="T357" s="9"/>
      <c r="U357" s="9"/>
      <c r="V357" s="9"/>
      <c r="W357" s="9"/>
      <c r="X357" s="9"/>
      <c r="Y357" s="9"/>
      <c r="Z357" s="9"/>
    </row>
    <row r="358" spans="1:26" ht="12.75" customHeight="1" x14ac:dyDescent="0.2">
      <c r="A358" s="14"/>
      <c r="B358" s="15"/>
      <c r="C358" s="16"/>
      <c r="D358" s="14"/>
      <c r="E358" s="17"/>
      <c r="F358" s="18"/>
      <c r="G358" s="18"/>
      <c r="H358" s="18"/>
      <c r="I358" s="8"/>
      <c r="J358" s="9"/>
      <c r="K358" s="9"/>
      <c r="L358" s="9"/>
      <c r="M358" s="9"/>
      <c r="N358" s="9"/>
      <c r="O358" s="9"/>
      <c r="P358" s="9"/>
      <c r="Q358" s="9"/>
      <c r="R358" s="9"/>
      <c r="S358" s="9"/>
      <c r="T358" s="9"/>
      <c r="U358" s="9"/>
      <c r="V358" s="9"/>
      <c r="W358" s="9"/>
      <c r="X358" s="9"/>
      <c r="Y358" s="9"/>
      <c r="Z358" s="9"/>
    </row>
    <row r="359" spans="1:26" ht="12.75" customHeight="1" x14ac:dyDescent="0.2">
      <c r="A359" s="14"/>
      <c r="B359" s="15"/>
      <c r="C359" s="16"/>
      <c r="D359" s="14"/>
      <c r="E359" s="17"/>
      <c r="F359" s="18"/>
      <c r="G359" s="18"/>
      <c r="H359" s="18"/>
      <c r="I359" s="8"/>
      <c r="J359" s="9"/>
      <c r="K359" s="9"/>
      <c r="L359" s="9"/>
      <c r="M359" s="9"/>
      <c r="N359" s="9"/>
      <c r="O359" s="9"/>
      <c r="P359" s="9"/>
      <c r="Q359" s="9"/>
      <c r="R359" s="9"/>
      <c r="S359" s="9"/>
      <c r="T359" s="9"/>
      <c r="U359" s="9"/>
      <c r="V359" s="9"/>
      <c r="W359" s="9"/>
      <c r="X359" s="9"/>
      <c r="Y359" s="9"/>
      <c r="Z359" s="9"/>
    </row>
    <row r="360" spans="1:26" ht="12.75" customHeight="1" x14ac:dyDescent="0.2">
      <c r="A360" s="14"/>
      <c r="B360" s="15"/>
      <c r="C360" s="16"/>
      <c r="D360" s="14"/>
      <c r="E360" s="17"/>
      <c r="F360" s="18"/>
      <c r="G360" s="18"/>
      <c r="H360" s="18"/>
      <c r="I360" s="8"/>
      <c r="J360" s="9"/>
      <c r="K360" s="9"/>
      <c r="L360" s="9"/>
      <c r="M360" s="9"/>
      <c r="N360" s="9"/>
      <c r="O360" s="9"/>
      <c r="P360" s="9"/>
      <c r="Q360" s="9"/>
      <c r="R360" s="9"/>
      <c r="S360" s="9"/>
      <c r="T360" s="9"/>
      <c r="U360" s="9"/>
      <c r="V360" s="9"/>
      <c r="W360" s="9"/>
      <c r="X360" s="9"/>
      <c r="Y360" s="9"/>
      <c r="Z360" s="9"/>
    </row>
    <row r="361" spans="1:26" ht="12.75" customHeight="1" x14ac:dyDescent="0.2">
      <c r="A361" s="14"/>
      <c r="B361" s="15"/>
      <c r="C361" s="16"/>
      <c r="D361" s="14"/>
      <c r="E361" s="17"/>
      <c r="F361" s="18"/>
      <c r="G361" s="18"/>
      <c r="H361" s="18"/>
      <c r="I361" s="8"/>
      <c r="J361" s="9"/>
      <c r="K361" s="9"/>
      <c r="L361" s="9"/>
      <c r="M361" s="9"/>
      <c r="N361" s="9"/>
      <c r="O361" s="9"/>
      <c r="P361" s="9"/>
      <c r="Q361" s="9"/>
      <c r="R361" s="9"/>
      <c r="S361" s="9"/>
      <c r="T361" s="9"/>
      <c r="U361" s="9"/>
      <c r="V361" s="9"/>
      <c r="W361" s="9"/>
      <c r="X361" s="9"/>
      <c r="Y361" s="9"/>
      <c r="Z361" s="9"/>
    </row>
    <row r="362" spans="1:26" ht="12.75" customHeight="1" x14ac:dyDescent="0.2">
      <c r="A362" s="14"/>
      <c r="B362" s="15"/>
      <c r="C362" s="16"/>
      <c r="D362" s="14"/>
      <c r="E362" s="17"/>
      <c r="F362" s="18"/>
      <c r="G362" s="18"/>
      <c r="H362" s="18"/>
      <c r="I362" s="8"/>
      <c r="J362" s="9"/>
      <c r="K362" s="9"/>
      <c r="L362" s="9"/>
      <c r="M362" s="9"/>
      <c r="N362" s="9"/>
      <c r="O362" s="9"/>
      <c r="P362" s="9"/>
      <c r="Q362" s="9"/>
      <c r="R362" s="9"/>
      <c r="S362" s="9"/>
      <c r="T362" s="9"/>
      <c r="U362" s="9"/>
      <c r="V362" s="9"/>
      <c r="W362" s="9"/>
      <c r="X362" s="9"/>
      <c r="Y362" s="9"/>
      <c r="Z362" s="9"/>
    </row>
    <row r="363" spans="1:26" ht="12.75" customHeight="1" x14ac:dyDescent="0.2">
      <c r="A363" s="14"/>
      <c r="B363" s="15"/>
      <c r="C363" s="16"/>
      <c r="D363" s="14"/>
      <c r="E363" s="17"/>
      <c r="F363" s="18"/>
      <c r="G363" s="18"/>
      <c r="H363" s="18"/>
      <c r="I363" s="8"/>
      <c r="J363" s="9"/>
      <c r="K363" s="9"/>
      <c r="L363" s="9"/>
      <c r="M363" s="9"/>
      <c r="N363" s="9"/>
      <c r="O363" s="9"/>
      <c r="P363" s="9"/>
      <c r="Q363" s="9"/>
      <c r="R363" s="9"/>
      <c r="S363" s="9"/>
      <c r="T363" s="9"/>
      <c r="U363" s="9"/>
      <c r="V363" s="9"/>
      <c r="W363" s="9"/>
      <c r="X363" s="9"/>
      <c r="Y363" s="9"/>
      <c r="Z363" s="9"/>
    </row>
    <row r="364" spans="1:26" ht="12.75" customHeight="1" x14ac:dyDescent="0.2">
      <c r="A364" s="14"/>
      <c r="B364" s="15"/>
      <c r="C364" s="16"/>
      <c r="D364" s="14"/>
      <c r="E364" s="17"/>
      <c r="F364" s="18"/>
      <c r="G364" s="18"/>
      <c r="H364" s="18"/>
      <c r="I364" s="8"/>
      <c r="J364" s="9"/>
      <c r="K364" s="9"/>
      <c r="L364" s="9"/>
      <c r="M364" s="9"/>
      <c r="N364" s="9"/>
      <c r="O364" s="9"/>
      <c r="P364" s="9"/>
      <c r="Q364" s="9"/>
      <c r="R364" s="9"/>
      <c r="S364" s="9"/>
      <c r="T364" s="9"/>
      <c r="U364" s="9"/>
      <c r="V364" s="9"/>
      <c r="W364" s="9"/>
      <c r="X364" s="9"/>
      <c r="Y364" s="9"/>
      <c r="Z364" s="9"/>
    </row>
    <row r="365" spans="1:26" ht="12.75" customHeight="1" x14ac:dyDescent="0.2">
      <c r="A365" s="14"/>
      <c r="B365" s="15"/>
      <c r="C365" s="16"/>
      <c r="D365" s="14"/>
      <c r="E365" s="17"/>
      <c r="F365" s="18"/>
      <c r="G365" s="18"/>
      <c r="H365" s="18"/>
      <c r="I365" s="8"/>
      <c r="J365" s="9"/>
      <c r="K365" s="9"/>
      <c r="L365" s="9"/>
      <c r="M365" s="9"/>
      <c r="N365" s="9"/>
      <c r="O365" s="9"/>
      <c r="P365" s="9"/>
      <c r="Q365" s="9"/>
      <c r="R365" s="9"/>
      <c r="S365" s="9"/>
      <c r="T365" s="9"/>
      <c r="U365" s="9"/>
      <c r="V365" s="9"/>
      <c r="W365" s="9"/>
      <c r="X365" s="9"/>
      <c r="Y365" s="9"/>
      <c r="Z365" s="9"/>
    </row>
    <row r="366" spans="1:26" ht="12.75" customHeight="1" x14ac:dyDescent="0.2">
      <c r="A366" s="14"/>
      <c r="B366" s="15"/>
      <c r="C366" s="16"/>
      <c r="D366" s="14"/>
      <c r="E366" s="17"/>
      <c r="F366" s="18"/>
      <c r="G366" s="18"/>
      <c r="H366" s="18"/>
      <c r="I366" s="8"/>
      <c r="J366" s="9"/>
      <c r="K366" s="9"/>
      <c r="L366" s="9"/>
      <c r="M366" s="9"/>
      <c r="N366" s="9"/>
      <c r="O366" s="9"/>
      <c r="P366" s="9"/>
      <c r="Q366" s="9"/>
      <c r="R366" s="9"/>
      <c r="S366" s="9"/>
      <c r="T366" s="9"/>
      <c r="U366" s="9"/>
      <c r="V366" s="9"/>
      <c r="W366" s="9"/>
      <c r="X366" s="9"/>
      <c r="Y366" s="9"/>
      <c r="Z366" s="9"/>
    </row>
    <row r="367" spans="1:26" ht="12.75" customHeight="1" x14ac:dyDescent="0.2">
      <c r="A367" s="14"/>
      <c r="B367" s="15"/>
      <c r="C367" s="16"/>
      <c r="D367" s="14"/>
      <c r="E367" s="17"/>
      <c r="F367" s="18"/>
      <c r="G367" s="18"/>
      <c r="H367" s="18"/>
      <c r="I367" s="8"/>
      <c r="J367" s="9"/>
      <c r="K367" s="9"/>
      <c r="L367" s="9"/>
      <c r="M367" s="9"/>
      <c r="N367" s="9"/>
      <c r="O367" s="9"/>
      <c r="P367" s="9"/>
      <c r="Q367" s="9"/>
      <c r="R367" s="9"/>
      <c r="S367" s="9"/>
      <c r="T367" s="9"/>
      <c r="U367" s="9"/>
      <c r="V367" s="9"/>
      <c r="W367" s="9"/>
      <c r="X367" s="9"/>
      <c r="Y367" s="9"/>
      <c r="Z367" s="9"/>
    </row>
    <row r="368" spans="1:26" ht="12.75" customHeight="1" x14ac:dyDescent="0.2">
      <c r="A368" s="14"/>
      <c r="B368" s="15"/>
      <c r="C368" s="16"/>
      <c r="D368" s="14"/>
      <c r="E368" s="17"/>
      <c r="F368" s="18"/>
      <c r="G368" s="18"/>
      <c r="H368" s="18"/>
      <c r="I368" s="8"/>
      <c r="J368" s="9"/>
      <c r="K368" s="9"/>
      <c r="L368" s="9"/>
      <c r="M368" s="9"/>
      <c r="N368" s="9"/>
      <c r="O368" s="9"/>
      <c r="P368" s="9"/>
      <c r="Q368" s="9"/>
      <c r="R368" s="9"/>
      <c r="S368" s="9"/>
      <c r="T368" s="9"/>
      <c r="U368" s="9"/>
      <c r="V368" s="9"/>
      <c r="W368" s="9"/>
      <c r="X368" s="9"/>
      <c r="Y368" s="9"/>
      <c r="Z368" s="9"/>
    </row>
    <row r="369" spans="1:26" ht="12.75" customHeight="1" x14ac:dyDescent="0.2">
      <c r="A369" s="14"/>
      <c r="B369" s="15"/>
      <c r="C369" s="16"/>
      <c r="D369" s="14"/>
      <c r="E369" s="17"/>
      <c r="F369" s="18"/>
      <c r="G369" s="18"/>
      <c r="H369" s="18"/>
      <c r="I369" s="8"/>
      <c r="J369" s="9"/>
      <c r="K369" s="9"/>
      <c r="L369" s="9"/>
      <c r="M369" s="9"/>
      <c r="N369" s="9"/>
      <c r="O369" s="9"/>
      <c r="P369" s="9"/>
      <c r="Q369" s="9"/>
      <c r="R369" s="9"/>
      <c r="S369" s="9"/>
      <c r="T369" s="9"/>
      <c r="U369" s="9"/>
      <c r="V369" s="9"/>
      <c r="W369" s="9"/>
      <c r="X369" s="9"/>
      <c r="Y369" s="9"/>
      <c r="Z369" s="9"/>
    </row>
    <row r="370" spans="1:26" ht="12.75" customHeight="1" x14ac:dyDescent="0.2">
      <c r="A370" s="14"/>
      <c r="B370" s="15"/>
      <c r="C370" s="16"/>
      <c r="D370" s="14"/>
      <c r="E370" s="17"/>
      <c r="F370" s="18"/>
      <c r="G370" s="18"/>
      <c r="H370" s="18"/>
      <c r="I370" s="8"/>
      <c r="J370" s="9"/>
      <c r="K370" s="9"/>
      <c r="L370" s="9"/>
      <c r="M370" s="9"/>
      <c r="N370" s="9"/>
      <c r="O370" s="9"/>
      <c r="P370" s="9"/>
      <c r="Q370" s="9"/>
      <c r="R370" s="9"/>
      <c r="S370" s="9"/>
      <c r="T370" s="9"/>
      <c r="U370" s="9"/>
      <c r="V370" s="9"/>
      <c r="W370" s="9"/>
      <c r="X370" s="9"/>
      <c r="Y370" s="9"/>
      <c r="Z370" s="9"/>
    </row>
    <row r="371" spans="1:26" ht="12.75" customHeight="1" x14ac:dyDescent="0.2">
      <c r="A371" s="14"/>
      <c r="B371" s="15"/>
      <c r="C371" s="16"/>
      <c r="D371" s="14"/>
      <c r="E371" s="17"/>
      <c r="F371" s="18"/>
      <c r="G371" s="18"/>
      <c r="H371" s="18"/>
      <c r="I371" s="8"/>
      <c r="J371" s="9"/>
      <c r="K371" s="9"/>
      <c r="L371" s="9"/>
      <c r="M371" s="9"/>
      <c r="N371" s="9"/>
      <c r="O371" s="9"/>
      <c r="P371" s="9"/>
      <c r="Q371" s="9"/>
      <c r="R371" s="9"/>
      <c r="S371" s="9"/>
      <c r="T371" s="9"/>
      <c r="U371" s="9"/>
      <c r="V371" s="9"/>
      <c r="W371" s="9"/>
      <c r="X371" s="9"/>
      <c r="Y371" s="9"/>
      <c r="Z371" s="9"/>
    </row>
    <row r="372" spans="1:26" ht="12.75" customHeight="1" x14ac:dyDescent="0.2">
      <c r="A372" s="14"/>
      <c r="B372" s="15"/>
      <c r="C372" s="16"/>
      <c r="D372" s="14"/>
      <c r="E372" s="17"/>
      <c r="F372" s="18"/>
      <c r="G372" s="18"/>
      <c r="H372" s="18"/>
      <c r="I372" s="8"/>
      <c r="J372" s="9"/>
      <c r="K372" s="9"/>
      <c r="L372" s="9"/>
      <c r="M372" s="9"/>
      <c r="N372" s="9"/>
      <c r="O372" s="9"/>
      <c r="P372" s="9"/>
      <c r="Q372" s="9"/>
      <c r="R372" s="9"/>
      <c r="S372" s="9"/>
      <c r="T372" s="9"/>
      <c r="U372" s="9"/>
      <c r="V372" s="9"/>
      <c r="W372" s="9"/>
      <c r="X372" s="9"/>
      <c r="Y372" s="9"/>
      <c r="Z372" s="9"/>
    </row>
    <row r="373" spans="1:26" ht="12.75" customHeight="1" x14ac:dyDescent="0.2">
      <c r="A373" s="14"/>
      <c r="B373" s="15"/>
      <c r="C373" s="16"/>
      <c r="D373" s="14"/>
      <c r="E373" s="17"/>
      <c r="F373" s="18"/>
      <c r="G373" s="18"/>
      <c r="H373" s="18"/>
      <c r="I373" s="8"/>
      <c r="J373" s="9"/>
      <c r="K373" s="9"/>
      <c r="L373" s="9"/>
      <c r="M373" s="9"/>
      <c r="N373" s="9"/>
      <c r="O373" s="9"/>
      <c r="P373" s="9"/>
      <c r="Q373" s="9"/>
      <c r="R373" s="9"/>
      <c r="S373" s="9"/>
      <c r="T373" s="9"/>
      <c r="U373" s="9"/>
      <c r="V373" s="9"/>
      <c r="W373" s="9"/>
      <c r="X373" s="9"/>
      <c r="Y373" s="9"/>
      <c r="Z373" s="9"/>
    </row>
    <row r="374" spans="1:26" ht="12.75" customHeight="1" x14ac:dyDescent="0.2">
      <c r="A374" s="14"/>
      <c r="B374" s="15"/>
      <c r="C374" s="16"/>
      <c r="D374" s="14"/>
      <c r="E374" s="17"/>
      <c r="F374" s="18"/>
      <c r="G374" s="18"/>
      <c r="H374" s="18"/>
      <c r="I374" s="8"/>
      <c r="J374" s="9"/>
      <c r="K374" s="9"/>
      <c r="L374" s="9"/>
      <c r="M374" s="9"/>
      <c r="N374" s="9"/>
      <c r="O374" s="9"/>
      <c r="P374" s="9"/>
      <c r="Q374" s="9"/>
      <c r="R374" s="9"/>
      <c r="S374" s="9"/>
      <c r="T374" s="9"/>
      <c r="U374" s="9"/>
      <c r="V374" s="9"/>
      <c r="W374" s="9"/>
      <c r="X374" s="9"/>
      <c r="Y374" s="9"/>
      <c r="Z374" s="9"/>
    </row>
    <row r="375" spans="1:26" ht="12.75" customHeight="1" x14ac:dyDescent="0.2">
      <c r="A375" s="14"/>
      <c r="B375" s="15"/>
      <c r="C375" s="16"/>
      <c r="D375" s="14"/>
      <c r="E375" s="17"/>
      <c r="F375" s="18"/>
      <c r="G375" s="18"/>
      <c r="H375" s="18"/>
      <c r="I375" s="8"/>
      <c r="J375" s="9"/>
      <c r="K375" s="9"/>
      <c r="L375" s="9"/>
      <c r="M375" s="9"/>
      <c r="N375" s="9"/>
      <c r="O375" s="9"/>
      <c r="P375" s="9"/>
      <c r="Q375" s="9"/>
      <c r="R375" s="9"/>
      <c r="S375" s="9"/>
      <c r="T375" s="9"/>
      <c r="U375" s="9"/>
      <c r="V375" s="9"/>
      <c r="W375" s="9"/>
      <c r="X375" s="9"/>
      <c r="Y375" s="9"/>
      <c r="Z375" s="9"/>
    </row>
    <row r="376" spans="1:26" ht="12.75" customHeight="1" x14ac:dyDescent="0.2">
      <c r="A376" s="14"/>
      <c r="B376" s="15"/>
      <c r="C376" s="16"/>
      <c r="D376" s="14"/>
      <c r="E376" s="17"/>
      <c r="F376" s="18"/>
      <c r="G376" s="18"/>
      <c r="H376" s="18"/>
      <c r="I376" s="8"/>
      <c r="J376" s="9"/>
      <c r="K376" s="9"/>
      <c r="L376" s="9"/>
      <c r="M376" s="9"/>
      <c r="N376" s="9"/>
      <c r="O376" s="9"/>
      <c r="P376" s="9"/>
      <c r="Q376" s="9"/>
      <c r="R376" s="9"/>
      <c r="S376" s="9"/>
      <c r="T376" s="9"/>
      <c r="U376" s="9"/>
      <c r="V376" s="9"/>
      <c r="W376" s="9"/>
      <c r="X376" s="9"/>
      <c r="Y376" s="9"/>
      <c r="Z376" s="9"/>
    </row>
    <row r="377" spans="1:26" ht="12.75" customHeight="1" x14ac:dyDescent="0.2">
      <c r="A377" s="14"/>
      <c r="B377" s="15"/>
      <c r="C377" s="16"/>
      <c r="D377" s="14"/>
      <c r="E377" s="17"/>
      <c r="F377" s="18"/>
      <c r="G377" s="18"/>
      <c r="H377" s="18"/>
      <c r="I377" s="8"/>
      <c r="J377" s="9"/>
      <c r="K377" s="9"/>
      <c r="L377" s="9"/>
      <c r="M377" s="9"/>
      <c r="N377" s="9"/>
      <c r="O377" s="9"/>
      <c r="P377" s="9"/>
      <c r="Q377" s="9"/>
      <c r="R377" s="9"/>
      <c r="S377" s="9"/>
      <c r="T377" s="9"/>
      <c r="U377" s="9"/>
      <c r="V377" s="9"/>
      <c r="W377" s="9"/>
      <c r="X377" s="9"/>
      <c r="Y377" s="9"/>
      <c r="Z377" s="9"/>
    </row>
    <row r="378" spans="1:26" ht="12.75" customHeight="1" x14ac:dyDescent="0.2">
      <c r="A378" s="14"/>
      <c r="B378" s="15"/>
      <c r="C378" s="16"/>
      <c r="D378" s="14"/>
      <c r="E378" s="17"/>
      <c r="F378" s="18"/>
      <c r="G378" s="18"/>
      <c r="H378" s="18"/>
      <c r="I378" s="8"/>
      <c r="J378" s="9"/>
      <c r="K378" s="9"/>
      <c r="L378" s="9"/>
      <c r="M378" s="9"/>
      <c r="N378" s="9"/>
      <c r="O378" s="9"/>
      <c r="P378" s="9"/>
      <c r="Q378" s="9"/>
      <c r="R378" s="9"/>
      <c r="S378" s="9"/>
      <c r="T378" s="9"/>
      <c r="U378" s="9"/>
      <c r="V378" s="9"/>
      <c r="W378" s="9"/>
      <c r="X378" s="9"/>
      <c r="Y378" s="9"/>
      <c r="Z378" s="9"/>
    </row>
    <row r="379" spans="1:26" ht="12.75" customHeight="1" x14ac:dyDescent="0.2">
      <c r="A379" s="14"/>
      <c r="B379" s="15"/>
      <c r="C379" s="16"/>
      <c r="D379" s="14"/>
      <c r="E379" s="17"/>
      <c r="F379" s="18"/>
      <c r="G379" s="18"/>
      <c r="H379" s="18"/>
      <c r="I379" s="8"/>
      <c r="J379" s="9"/>
      <c r="K379" s="9"/>
      <c r="L379" s="9"/>
      <c r="M379" s="9"/>
      <c r="N379" s="9"/>
      <c r="O379" s="9"/>
      <c r="P379" s="9"/>
      <c r="Q379" s="9"/>
      <c r="R379" s="9"/>
      <c r="S379" s="9"/>
      <c r="T379" s="9"/>
      <c r="U379" s="9"/>
      <c r="V379" s="9"/>
      <c r="W379" s="9"/>
      <c r="X379" s="9"/>
      <c r="Y379" s="9"/>
      <c r="Z379" s="9"/>
    </row>
    <row r="380" spans="1:26" ht="12.75" customHeight="1" x14ac:dyDescent="0.2">
      <c r="A380" s="14"/>
      <c r="B380" s="15"/>
      <c r="C380" s="16"/>
      <c r="D380" s="14"/>
      <c r="E380" s="17"/>
      <c r="F380" s="18"/>
      <c r="G380" s="18"/>
      <c r="H380" s="18"/>
      <c r="I380" s="8"/>
      <c r="J380" s="9"/>
      <c r="K380" s="9"/>
      <c r="L380" s="9"/>
      <c r="M380" s="9"/>
      <c r="N380" s="9"/>
      <c r="O380" s="9"/>
      <c r="P380" s="9"/>
      <c r="Q380" s="9"/>
      <c r="R380" s="9"/>
      <c r="S380" s="9"/>
      <c r="T380" s="9"/>
      <c r="U380" s="9"/>
      <c r="V380" s="9"/>
      <c r="W380" s="9"/>
      <c r="X380" s="9"/>
      <c r="Y380" s="9"/>
      <c r="Z380" s="9"/>
    </row>
    <row r="381" spans="1:26" ht="12.75" customHeight="1" x14ac:dyDescent="0.2">
      <c r="A381" s="14"/>
      <c r="B381" s="15"/>
      <c r="C381" s="16"/>
      <c r="D381" s="14"/>
      <c r="E381" s="17"/>
      <c r="F381" s="18"/>
      <c r="G381" s="18"/>
      <c r="H381" s="18"/>
      <c r="I381" s="8"/>
      <c r="J381" s="9"/>
      <c r="K381" s="9"/>
      <c r="L381" s="9"/>
      <c r="M381" s="9"/>
      <c r="N381" s="9"/>
      <c r="O381" s="9"/>
      <c r="P381" s="9"/>
      <c r="Q381" s="9"/>
      <c r="R381" s="9"/>
      <c r="S381" s="9"/>
      <c r="T381" s="9"/>
      <c r="U381" s="9"/>
      <c r="V381" s="9"/>
      <c r="W381" s="9"/>
      <c r="X381" s="9"/>
      <c r="Y381" s="9"/>
      <c r="Z381" s="9"/>
    </row>
    <row r="382" spans="1:26" ht="12.75" customHeight="1" x14ac:dyDescent="0.2">
      <c r="A382" s="14"/>
      <c r="B382" s="15"/>
      <c r="C382" s="16"/>
      <c r="D382" s="14"/>
      <c r="E382" s="17"/>
      <c r="F382" s="18"/>
      <c r="G382" s="18"/>
      <c r="H382" s="18"/>
      <c r="I382" s="8"/>
      <c r="J382" s="9"/>
      <c r="K382" s="9"/>
      <c r="L382" s="9"/>
      <c r="M382" s="9"/>
      <c r="N382" s="9"/>
      <c r="O382" s="9"/>
      <c r="P382" s="9"/>
      <c r="Q382" s="9"/>
      <c r="R382" s="9"/>
      <c r="S382" s="9"/>
      <c r="T382" s="9"/>
      <c r="U382" s="9"/>
      <c r="V382" s="9"/>
      <c r="W382" s="9"/>
      <c r="X382" s="9"/>
      <c r="Y382" s="9"/>
      <c r="Z382" s="9"/>
    </row>
    <row r="383" spans="1:26" ht="12.75" customHeight="1" x14ac:dyDescent="0.2">
      <c r="A383" s="14"/>
      <c r="B383" s="15"/>
      <c r="C383" s="16"/>
      <c r="D383" s="14"/>
      <c r="E383" s="17"/>
      <c r="F383" s="18"/>
      <c r="G383" s="18"/>
      <c r="H383" s="18"/>
      <c r="I383" s="8"/>
      <c r="J383" s="9"/>
      <c r="K383" s="9"/>
      <c r="L383" s="9"/>
      <c r="M383" s="9"/>
      <c r="N383" s="9"/>
      <c r="O383" s="9"/>
      <c r="P383" s="9"/>
      <c r="Q383" s="9"/>
      <c r="R383" s="9"/>
      <c r="S383" s="9"/>
      <c r="T383" s="9"/>
      <c r="U383" s="9"/>
      <c r="V383" s="9"/>
      <c r="W383" s="9"/>
      <c r="X383" s="9"/>
      <c r="Y383" s="9"/>
      <c r="Z383" s="9"/>
    </row>
    <row r="384" spans="1:26" ht="12.75" customHeight="1" x14ac:dyDescent="0.2">
      <c r="A384" s="14"/>
      <c r="B384" s="15"/>
      <c r="C384" s="16"/>
      <c r="D384" s="14"/>
      <c r="E384" s="17"/>
      <c r="F384" s="18"/>
      <c r="G384" s="18"/>
      <c r="H384" s="18"/>
      <c r="I384" s="8"/>
      <c r="J384" s="9"/>
      <c r="K384" s="9"/>
      <c r="L384" s="9"/>
      <c r="M384" s="9"/>
      <c r="N384" s="9"/>
      <c r="O384" s="9"/>
      <c r="P384" s="9"/>
      <c r="Q384" s="9"/>
      <c r="R384" s="9"/>
      <c r="S384" s="9"/>
      <c r="T384" s="9"/>
      <c r="U384" s="9"/>
      <c r="V384" s="9"/>
      <c r="W384" s="9"/>
      <c r="X384" s="9"/>
      <c r="Y384" s="9"/>
      <c r="Z384" s="9"/>
    </row>
    <row r="385" spans="1:26" ht="12.75" customHeight="1" x14ac:dyDescent="0.2">
      <c r="A385" s="14"/>
      <c r="B385" s="15"/>
      <c r="C385" s="16"/>
      <c r="D385" s="14"/>
      <c r="E385" s="17"/>
      <c r="F385" s="18"/>
      <c r="G385" s="18"/>
      <c r="H385" s="18"/>
      <c r="I385" s="8"/>
      <c r="J385" s="9"/>
      <c r="K385" s="9"/>
      <c r="L385" s="9"/>
      <c r="M385" s="9"/>
      <c r="N385" s="9"/>
      <c r="O385" s="9"/>
      <c r="P385" s="9"/>
      <c r="Q385" s="9"/>
      <c r="R385" s="9"/>
      <c r="S385" s="9"/>
      <c r="T385" s="9"/>
      <c r="U385" s="9"/>
      <c r="V385" s="9"/>
      <c r="W385" s="9"/>
      <c r="X385" s="9"/>
      <c r="Y385" s="9"/>
      <c r="Z385" s="9"/>
    </row>
    <row r="386" spans="1:26" ht="12.75" customHeight="1" x14ac:dyDescent="0.2">
      <c r="A386" s="14"/>
      <c r="B386" s="15"/>
      <c r="C386" s="16"/>
      <c r="D386" s="14"/>
      <c r="E386" s="17"/>
      <c r="F386" s="18"/>
      <c r="G386" s="18"/>
      <c r="H386" s="18"/>
      <c r="I386" s="8"/>
      <c r="J386" s="9"/>
      <c r="K386" s="9"/>
      <c r="L386" s="9"/>
      <c r="M386" s="9"/>
      <c r="N386" s="9"/>
      <c r="O386" s="9"/>
      <c r="P386" s="9"/>
      <c r="Q386" s="9"/>
      <c r="R386" s="9"/>
      <c r="S386" s="9"/>
      <c r="T386" s="9"/>
      <c r="U386" s="9"/>
      <c r="V386" s="9"/>
      <c r="W386" s="9"/>
      <c r="X386" s="9"/>
      <c r="Y386" s="9"/>
      <c r="Z386" s="9"/>
    </row>
    <row r="387" spans="1:26" ht="12.75" customHeight="1" x14ac:dyDescent="0.2">
      <c r="A387" s="14"/>
      <c r="B387" s="15"/>
      <c r="C387" s="16"/>
      <c r="D387" s="14"/>
      <c r="E387" s="17"/>
      <c r="F387" s="18"/>
      <c r="G387" s="18"/>
      <c r="H387" s="18"/>
      <c r="I387" s="8"/>
      <c r="J387" s="9"/>
      <c r="K387" s="9"/>
      <c r="L387" s="9"/>
      <c r="M387" s="9"/>
      <c r="N387" s="9"/>
      <c r="O387" s="9"/>
      <c r="P387" s="9"/>
      <c r="Q387" s="9"/>
      <c r="R387" s="9"/>
      <c r="S387" s="9"/>
      <c r="T387" s="9"/>
      <c r="U387" s="9"/>
      <c r="V387" s="9"/>
      <c r="W387" s="9"/>
      <c r="X387" s="9"/>
      <c r="Y387" s="9"/>
      <c r="Z387" s="9"/>
    </row>
    <row r="388" spans="1:26" ht="12.75" customHeight="1" x14ac:dyDescent="0.2">
      <c r="A388" s="14"/>
      <c r="B388" s="15"/>
      <c r="C388" s="16"/>
      <c r="D388" s="14"/>
      <c r="E388" s="17"/>
      <c r="F388" s="18"/>
      <c r="G388" s="18"/>
      <c r="H388" s="18"/>
      <c r="I388" s="8"/>
      <c r="J388" s="9"/>
      <c r="K388" s="9"/>
      <c r="L388" s="9"/>
      <c r="M388" s="9"/>
      <c r="N388" s="9"/>
      <c r="O388" s="9"/>
      <c r="P388" s="9"/>
      <c r="Q388" s="9"/>
      <c r="R388" s="9"/>
      <c r="S388" s="9"/>
      <c r="T388" s="9"/>
      <c r="U388" s="9"/>
      <c r="V388" s="9"/>
      <c r="W388" s="9"/>
      <c r="X388" s="9"/>
      <c r="Y388" s="9"/>
      <c r="Z388" s="9"/>
    </row>
    <row r="389" spans="1:26" ht="12.75" customHeight="1" x14ac:dyDescent="0.2">
      <c r="A389" s="14"/>
      <c r="B389" s="15"/>
      <c r="C389" s="16"/>
      <c r="D389" s="14"/>
      <c r="E389" s="17"/>
      <c r="F389" s="18"/>
      <c r="G389" s="18"/>
      <c r="H389" s="18"/>
      <c r="I389" s="8"/>
      <c r="J389" s="9"/>
      <c r="K389" s="9"/>
      <c r="L389" s="9"/>
      <c r="M389" s="9"/>
      <c r="N389" s="9"/>
      <c r="O389" s="9"/>
      <c r="P389" s="9"/>
      <c r="Q389" s="9"/>
      <c r="R389" s="9"/>
      <c r="S389" s="9"/>
      <c r="T389" s="9"/>
      <c r="U389" s="9"/>
      <c r="V389" s="9"/>
      <c r="W389" s="9"/>
      <c r="X389" s="9"/>
      <c r="Y389" s="9"/>
      <c r="Z389" s="9"/>
    </row>
    <row r="390" spans="1:26" ht="12.75" customHeight="1" x14ac:dyDescent="0.2">
      <c r="A390" s="14"/>
      <c r="B390" s="15"/>
      <c r="C390" s="16"/>
      <c r="D390" s="14"/>
      <c r="E390" s="17"/>
      <c r="F390" s="18"/>
      <c r="G390" s="18"/>
      <c r="H390" s="18"/>
      <c r="I390" s="8"/>
      <c r="J390" s="9"/>
      <c r="K390" s="9"/>
      <c r="L390" s="9"/>
      <c r="M390" s="9"/>
      <c r="N390" s="9"/>
      <c r="O390" s="9"/>
      <c r="P390" s="9"/>
      <c r="Q390" s="9"/>
      <c r="R390" s="9"/>
      <c r="S390" s="9"/>
      <c r="T390" s="9"/>
      <c r="U390" s="9"/>
      <c r="V390" s="9"/>
      <c r="W390" s="9"/>
      <c r="X390" s="9"/>
      <c r="Y390" s="9"/>
      <c r="Z390" s="9"/>
    </row>
    <row r="391" spans="1:26" ht="12.75" customHeight="1" x14ac:dyDescent="0.2">
      <c r="A391" s="14"/>
      <c r="B391" s="15"/>
      <c r="C391" s="16"/>
      <c r="D391" s="14"/>
      <c r="E391" s="17"/>
      <c r="F391" s="18"/>
      <c r="G391" s="18"/>
      <c r="H391" s="18"/>
      <c r="I391" s="8"/>
      <c r="J391" s="9"/>
      <c r="K391" s="9"/>
      <c r="L391" s="9"/>
      <c r="M391" s="9"/>
      <c r="N391" s="9"/>
      <c r="O391" s="9"/>
      <c r="P391" s="9"/>
      <c r="Q391" s="9"/>
      <c r="R391" s="9"/>
      <c r="S391" s="9"/>
      <c r="T391" s="9"/>
      <c r="U391" s="9"/>
      <c r="V391" s="9"/>
      <c r="W391" s="9"/>
      <c r="X391" s="9"/>
      <c r="Y391" s="9"/>
      <c r="Z391" s="9"/>
    </row>
    <row r="392" spans="1:26" ht="12.75" customHeight="1" x14ac:dyDescent="0.2">
      <c r="A392" s="14"/>
      <c r="B392" s="15"/>
      <c r="C392" s="16"/>
      <c r="D392" s="14"/>
      <c r="E392" s="17"/>
      <c r="F392" s="18"/>
      <c r="G392" s="18"/>
      <c r="H392" s="18"/>
      <c r="I392" s="8"/>
      <c r="J392" s="9"/>
      <c r="K392" s="9"/>
      <c r="L392" s="9"/>
      <c r="M392" s="9"/>
      <c r="N392" s="9"/>
      <c r="O392" s="9"/>
      <c r="P392" s="9"/>
      <c r="Q392" s="9"/>
      <c r="R392" s="9"/>
      <c r="S392" s="9"/>
      <c r="T392" s="9"/>
      <c r="U392" s="9"/>
      <c r="V392" s="9"/>
      <c r="W392" s="9"/>
      <c r="X392" s="9"/>
      <c r="Y392" s="9"/>
      <c r="Z392" s="9"/>
    </row>
    <row r="393" spans="1:26" ht="12.75" customHeight="1" x14ac:dyDescent="0.2">
      <c r="A393" s="14"/>
      <c r="B393" s="15"/>
      <c r="C393" s="16"/>
      <c r="D393" s="14"/>
      <c r="E393" s="17"/>
      <c r="F393" s="18"/>
      <c r="G393" s="18"/>
      <c r="H393" s="18"/>
      <c r="I393" s="8"/>
      <c r="J393" s="9"/>
      <c r="K393" s="9"/>
      <c r="L393" s="9"/>
      <c r="M393" s="9"/>
      <c r="N393" s="9"/>
      <c r="O393" s="9"/>
      <c r="P393" s="9"/>
      <c r="Q393" s="9"/>
      <c r="R393" s="9"/>
      <c r="S393" s="9"/>
      <c r="T393" s="9"/>
      <c r="U393" s="9"/>
      <c r="V393" s="9"/>
      <c r="W393" s="9"/>
      <c r="X393" s="9"/>
      <c r="Y393" s="9"/>
      <c r="Z393" s="9"/>
    </row>
    <row r="394" spans="1:26" ht="12.75" customHeight="1" x14ac:dyDescent="0.2">
      <c r="A394" s="14"/>
      <c r="B394" s="15"/>
      <c r="C394" s="16"/>
      <c r="D394" s="14"/>
      <c r="E394" s="17"/>
      <c r="F394" s="18"/>
      <c r="G394" s="18"/>
      <c r="H394" s="18"/>
      <c r="I394" s="8"/>
      <c r="J394" s="9"/>
      <c r="K394" s="9"/>
      <c r="L394" s="9"/>
      <c r="M394" s="9"/>
      <c r="N394" s="9"/>
      <c r="O394" s="9"/>
      <c r="P394" s="9"/>
      <c r="Q394" s="9"/>
      <c r="R394" s="9"/>
      <c r="S394" s="9"/>
      <c r="T394" s="9"/>
      <c r="U394" s="9"/>
      <c r="V394" s="9"/>
      <c r="W394" s="9"/>
      <c r="X394" s="9"/>
      <c r="Y394" s="9"/>
      <c r="Z394" s="9"/>
    </row>
    <row r="395" spans="1:26" ht="12.75" customHeight="1" x14ac:dyDescent="0.2">
      <c r="A395" s="14"/>
      <c r="B395" s="15"/>
      <c r="C395" s="16"/>
      <c r="D395" s="14"/>
      <c r="E395" s="17"/>
      <c r="F395" s="18"/>
      <c r="G395" s="18"/>
      <c r="H395" s="18"/>
      <c r="I395" s="8"/>
      <c r="J395" s="9"/>
      <c r="K395" s="9"/>
      <c r="L395" s="9"/>
      <c r="M395" s="9"/>
      <c r="N395" s="9"/>
      <c r="O395" s="9"/>
      <c r="P395" s="9"/>
      <c r="Q395" s="9"/>
      <c r="R395" s="9"/>
      <c r="S395" s="9"/>
      <c r="T395" s="9"/>
      <c r="U395" s="9"/>
      <c r="V395" s="9"/>
      <c r="W395" s="9"/>
      <c r="X395" s="9"/>
      <c r="Y395" s="9"/>
      <c r="Z395" s="9"/>
    </row>
    <row r="396" spans="1:26" ht="12.75" customHeight="1" x14ac:dyDescent="0.2">
      <c r="A396" s="14"/>
      <c r="B396" s="15"/>
      <c r="C396" s="16"/>
      <c r="D396" s="14"/>
      <c r="E396" s="17"/>
      <c r="F396" s="18"/>
      <c r="G396" s="18"/>
      <c r="H396" s="18"/>
      <c r="I396" s="8"/>
      <c r="J396" s="9"/>
      <c r="K396" s="9"/>
      <c r="L396" s="9"/>
      <c r="M396" s="9"/>
      <c r="N396" s="9"/>
      <c r="O396" s="9"/>
      <c r="P396" s="9"/>
      <c r="Q396" s="9"/>
      <c r="R396" s="9"/>
      <c r="S396" s="9"/>
      <c r="T396" s="9"/>
      <c r="U396" s="9"/>
      <c r="V396" s="9"/>
      <c r="W396" s="9"/>
      <c r="X396" s="9"/>
      <c r="Y396" s="9"/>
      <c r="Z396" s="9"/>
    </row>
    <row r="397" spans="1:26" ht="12.75" customHeight="1" x14ac:dyDescent="0.2">
      <c r="A397" s="14"/>
      <c r="B397" s="15"/>
      <c r="C397" s="16"/>
      <c r="D397" s="14"/>
      <c r="E397" s="17"/>
      <c r="F397" s="18"/>
      <c r="G397" s="18"/>
      <c r="H397" s="18"/>
      <c r="I397" s="8"/>
      <c r="J397" s="9"/>
      <c r="K397" s="9"/>
      <c r="L397" s="9"/>
      <c r="M397" s="9"/>
      <c r="N397" s="9"/>
      <c r="O397" s="9"/>
      <c r="P397" s="9"/>
      <c r="Q397" s="9"/>
      <c r="R397" s="9"/>
      <c r="S397" s="9"/>
      <c r="T397" s="9"/>
      <c r="U397" s="9"/>
      <c r="V397" s="9"/>
      <c r="W397" s="9"/>
      <c r="X397" s="9"/>
      <c r="Y397" s="9"/>
      <c r="Z397" s="9"/>
    </row>
    <row r="398" spans="1:26" ht="12.75" customHeight="1" x14ac:dyDescent="0.2">
      <c r="A398" s="14"/>
      <c r="B398" s="15"/>
      <c r="C398" s="16"/>
      <c r="D398" s="14"/>
      <c r="E398" s="17"/>
      <c r="F398" s="18"/>
      <c r="G398" s="18"/>
      <c r="H398" s="18"/>
      <c r="I398" s="8"/>
      <c r="J398" s="9"/>
      <c r="K398" s="9"/>
      <c r="L398" s="9"/>
      <c r="M398" s="9"/>
      <c r="N398" s="9"/>
      <c r="O398" s="9"/>
      <c r="P398" s="9"/>
      <c r="Q398" s="9"/>
      <c r="R398" s="9"/>
      <c r="S398" s="9"/>
      <c r="T398" s="9"/>
      <c r="U398" s="9"/>
      <c r="V398" s="9"/>
      <c r="W398" s="9"/>
      <c r="X398" s="9"/>
      <c r="Y398" s="9"/>
      <c r="Z398" s="9"/>
    </row>
    <row r="399" spans="1:26" ht="12.75" customHeight="1" x14ac:dyDescent="0.2">
      <c r="A399" s="14"/>
      <c r="B399" s="15"/>
      <c r="C399" s="16"/>
      <c r="D399" s="14"/>
      <c r="E399" s="17"/>
      <c r="F399" s="18"/>
      <c r="G399" s="18"/>
      <c r="H399" s="18"/>
      <c r="I399" s="8"/>
      <c r="J399" s="9"/>
      <c r="K399" s="9"/>
      <c r="L399" s="9"/>
      <c r="M399" s="9"/>
      <c r="N399" s="9"/>
      <c r="O399" s="9"/>
      <c r="P399" s="9"/>
      <c r="Q399" s="9"/>
      <c r="R399" s="9"/>
      <c r="S399" s="9"/>
      <c r="T399" s="9"/>
      <c r="U399" s="9"/>
      <c r="V399" s="9"/>
      <c r="W399" s="9"/>
      <c r="X399" s="9"/>
      <c r="Y399" s="9"/>
      <c r="Z399" s="9"/>
    </row>
    <row r="400" spans="1:26" ht="12.75" customHeight="1" x14ac:dyDescent="0.2">
      <c r="A400" s="14"/>
      <c r="B400" s="15"/>
      <c r="C400" s="16"/>
      <c r="D400" s="14"/>
      <c r="E400" s="17"/>
      <c r="F400" s="18"/>
      <c r="G400" s="18"/>
      <c r="H400" s="18"/>
      <c r="I400" s="8"/>
      <c r="J400" s="9"/>
      <c r="K400" s="9"/>
      <c r="L400" s="9"/>
      <c r="M400" s="9"/>
      <c r="N400" s="9"/>
      <c r="O400" s="9"/>
      <c r="P400" s="9"/>
      <c r="Q400" s="9"/>
      <c r="R400" s="9"/>
      <c r="S400" s="9"/>
      <c r="T400" s="9"/>
      <c r="U400" s="9"/>
      <c r="V400" s="9"/>
      <c r="W400" s="9"/>
      <c r="X400" s="9"/>
      <c r="Y400" s="9"/>
      <c r="Z400" s="9"/>
    </row>
    <row r="401" spans="1:26" ht="12.75" customHeight="1" x14ac:dyDescent="0.2">
      <c r="A401" s="14"/>
      <c r="B401" s="15"/>
      <c r="C401" s="16"/>
      <c r="D401" s="14"/>
      <c r="E401" s="17"/>
      <c r="F401" s="18"/>
      <c r="G401" s="18"/>
      <c r="H401" s="18"/>
      <c r="I401" s="8"/>
      <c r="J401" s="9"/>
      <c r="K401" s="9"/>
      <c r="L401" s="9"/>
      <c r="M401" s="9"/>
      <c r="N401" s="9"/>
      <c r="O401" s="9"/>
      <c r="P401" s="9"/>
      <c r="Q401" s="9"/>
      <c r="R401" s="9"/>
      <c r="S401" s="9"/>
      <c r="T401" s="9"/>
      <c r="U401" s="9"/>
      <c r="V401" s="9"/>
      <c r="W401" s="9"/>
      <c r="X401" s="9"/>
      <c r="Y401" s="9"/>
      <c r="Z401" s="9"/>
    </row>
    <row r="402" spans="1:26" ht="12.75" customHeight="1" x14ac:dyDescent="0.2">
      <c r="A402" s="14"/>
      <c r="B402" s="15"/>
      <c r="C402" s="16"/>
      <c r="D402" s="14"/>
      <c r="E402" s="17"/>
      <c r="F402" s="18"/>
      <c r="G402" s="18"/>
      <c r="H402" s="18"/>
      <c r="I402" s="8"/>
      <c r="J402" s="9"/>
      <c r="K402" s="9"/>
      <c r="L402" s="9"/>
      <c r="M402" s="9"/>
      <c r="N402" s="9"/>
      <c r="O402" s="9"/>
      <c r="P402" s="9"/>
      <c r="Q402" s="9"/>
      <c r="R402" s="9"/>
      <c r="S402" s="9"/>
      <c r="T402" s="9"/>
      <c r="U402" s="9"/>
      <c r="V402" s="9"/>
      <c r="W402" s="9"/>
      <c r="X402" s="9"/>
      <c r="Y402" s="9"/>
      <c r="Z402" s="9"/>
    </row>
    <row r="403" spans="1:26" ht="12.75" customHeight="1" x14ac:dyDescent="0.2">
      <c r="A403" s="14"/>
      <c r="B403" s="15"/>
      <c r="C403" s="16"/>
      <c r="D403" s="14"/>
      <c r="E403" s="17"/>
      <c r="F403" s="18"/>
      <c r="G403" s="18"/>
      <c r="H403" s="18"/>
      <c r="I403" s="8"/>
      <c r="J403" s="9"/>
      <c r="K403" s="9"/>
      <c r="L403" s="9"/>
      <c r="M403" s="9"/>
      <c r="N403" s="9"/>
      <c r="O403" s="9"/>
      <c r="P403" s="9"/>
      <c r="Q403" s="9"/>
      <c r="R403" s="9"/>
      <c r="S403" s="9"/>
      <c r="T403" s="9"/>
      <c r="U403" s="9"/>
      <c r="V403" s="9"/>
      <c r="W403" s="9"/>
      <c r="X403" s="9"/>
      <c r="Y403" s="9"/>
      <c r="Z403" s="9"/>
    </row>
    <row r="404" spans="1:26" ht="12.75" customHeight="1" x14ac:dyDescent="0.2">
      <c r="A404" s="14"/>
      <c r="B404" s="15"/>
      <c r="C404" s="16"/>
      <c r="D404" s="14"/>
      <c r="E404" s="17"/>
      <c r="F404" s="18"/>
      <c r="G404" s="18"/>
      <c r="H404" s="18"/>
      <c r="I404" s="8"/>
      <c r="J404" s="9"/>
      <c r="K404" s="9"/>
      <c r="L404" s="9"/>
      <c r="M404" s="9"/>
      <c r="N404" s="9"/>
      <c r="O404" s="9"/>
      <c r="P404" s="9"/>
      <c r="Q404" s="9"/>
      <c r="R404" s="9"/>
      <c r="S404" s="9"/>
      <c r="T404" s="9"/>
      <c r="U404" s="9"/>
      <c r="V404" s="9"/>
      <c r="W404" s="9"/>
      <c r="X404" s="9"/>
      <c r="Y404" s="9"/>
      <c r="Z404" s="9"/>
    </row>
    <row r="405" spans="1:26" ht="12.75" customHeight="1" x14ac:dyDescent="0.2">
      <c r="A405" s="14"/>
      <c r="B405" s="15"/>
      <c r="C405" s="16"/>
      <c r="D405" s="14"/>
      <c r="E405" s="17"/>
      <c r="F405" s="18"/>
      <c r="G405" s="18"/>
      <c r="H405" s="18"/>
      <c r="I405" s="8"/>
      <c r="J405" s="9"/>
      <c r="K405" s="9"/>
      <c r="L405" s="9"/>
      <c r="M405" s="9"/>
      <c r="N405" s="9"/>
      <c r="O405" s="9"/>
      <c r="P405" s="9"/>
      <c r="Q405" s="9"/>
      <c r="R405" s="9"/>
      <c r="S405" s="9"/>
      <c r="T405" s="9"/>
      <c r="U405" s="9"/>
      <c r="V405" s="9"/>
      <c r="W405" s="9"/>
      <c r="X405" s="9"/>
      <c r="Y405" s="9"/>
      <c r="Z405" s="9"/>
    </row>
    <row r="406" spans="1:26" ht="12.75" customHeight="1" x14ac:dyDescent="0.2">
      <c r="A406" s="14"/>
      <c r="B406" s="15"/>
      <c r="C406" s="16"/>
      <c r="D406" s="14"/>
      <c r="E406" s="17"/>
      <c r="F406" s="18"/>
      <c r="G406" s="18"/>
      <c r="H406" s="18"/>
      <c r="I406" s="8"/>
      <c r="J406" s="9"/>
      <c r="K406" s="9"/>
      <c r="L406" s="9"/>
      <c r="M406" s="9"/>
      <c r="N406" s="9"/>
      <c r="O406" s="9"/>
      <c r="P406" s="9"/>
      <c r="Q406" s="9"/>
      <c r="R406" s="9"/>
      <c r="S406" s="9"/>
      <c r="T406" s="9"/>
      <c r="U406" s="9"/>
      <c r="V406" s="9"/>
      <c r="W406" s="9"/>
      <c r="X406" s="9"/>
      <c r="Y406" s="9"/>
      <c r="Z406" s="9"/>
    </row>
    <row r="407" spans="1:26" ht="12.75" customHeight="1" x14ac:dyDescent="0.2">
      <c r="A407" s="14"/>
      <c r="B407" s="15"/>
      <c r="C407" s="16"/>
      <c r="D407" s="14"/>
      <c r="E407" s="17"/>
      <c r="F407" s="18"/>
      <c r="G407" s="18"/>
      <c r="H407" s="18"/>
      <c r="I407" s="8"/>
      <c r="J407" s="9"/>
      <c r="K407" s="9"/>
      <c r="L407" s="9"/>
      <c r="M407" s="9"/>
      <c r="N407" s="9"/>
      <c r="O407" s="9"/>
      <c r="P407" s="9"/>
      <c r="Q407" s="9"/>
      <c r="R407" s="9"/>
      <c r="S407" s="9"/>
      <c r="T407" s="9"/>
      <c r="U407" s="9"/>
      <c r="V407" s="9"/>
      <c r="W407" s="9"/>
      <c r="X407" s="9"/>
      <c r="Y407" s="9"/>
      <c r="Z407" s="9"/>
    </row>
    <row r="408" spans="1:26" ht="12.75" customHeight="1" x14ac:dyDescent="0.2">
      <c r="A408" s="14"/>
      <c r="B408" s="15"/>
      <c r="C408" s="16"/>
      <c r="D408" s="14"/>
      <c r="E408" s="17"/>
      <c r="F408" s="18"/>
      <c r="G408" s="18"/>
      <c r="H408" s="18"/>
      <c r="I408" s="8"/>
      <c r="J408" s="9"/>
      <c r="K408" s="9"/>
      <c r="L408" s="9"/>
      <c r="M408" s="9"/>
      <c r="N408" s="9"/>
      <c r="O408" s="9"/>
      <c r="P408" s="9"/>
      <c r="Q408" s="9"/>
      <c r="R408" s="9"/>
      <c r="S408" s="9"/>
      <c r="T408" s="9"/>
      <c r="U408" s="9"/>
      <c r="V408" s="9"/>
      <c r="W408" s="9"/>
      <c r="X408" s="9"/>
      <c r="Y408" s="9"/>
      <c r="Z408" s="9"/>
    </row>
    <row r="409" spans="1:26" ht="12.75" customHeight="1" x14ac:dyDescent="0.2">
      <c r="A409" s="14"/>
      <c r="B409" s="15"/>
      <c r="C409" s="16"/>
      <c r="D409" s="14"/>
      <c r="E409" s="17"/>
      <c r="F409" s="18"/>
      <c r="G409" s="18"/>
      <c r="H409" s="18"/>
      <c r="I409" s="8"/>
      <c r="J409" s="9"/>
      <c r="K409" s="9"/>
      <c r="L409" s="9"/>
      <c r="M409" s="9"/>
      <c r="N409" s="9"/>
      <c r="O409" s="9"/>
      <c r="P409" s="9"/>
      <c r="Q409" s="9"/>
      <c r="R409" s="9"/>
      <c r="S409" s="9"/>
      <c r="T409" s="9"/>
      <c r="U409" s="9"/>
      <c r="V409" s="9"/>
      <c r="W409" s="9"/>
      <c r="X409" s="9"/>
      <c r="Y409" s="9"/>
      <c r="Z409" s="9"/>
    </row>
    <row r="410" spans="1:26" ht="12.75" customHeight="1" x14ac:dyDescent="0.2">
      <c r="A410" s="14"/>
      <c r="B410" s="15"/>
      <c r="C410" s="16"/>
      <c r="D410" s="14"/>
      <c r="E410" s="17"/>
      <c r="F410" s="18"/>
      <c r="G410" s="18"/>
      <c r="H410" s="18"/>
      <c r="I410" s="8"/>
      <c r="J410" s="9"/>
      <c r="K410" s="9"/>
      <c r="L410" s="9"/>
      <c r="M410" s="9"/>
      <c r="N410" s="9"/>
      <c r="O410" s="9"/>
      <c r="P410" s="9"/>
      <c r="Q410" s="9"/>
      <c r="R410" s="9"/>
      <c r="S410" s="9"/>
      <c r="T410" s="9"/>
      <c r="U410" s="9"/>
      <c r="V410" s="9"/>
      <c r="W410" s="9"/>
      <c r="X410" s="9"/>
      <c r="Y410" s="9"/>
      <c r="Z410" s="9"/>
    </row>
    <row r="411" spans="1:26" ht="12.75" customHeight="1" x14ac:dyDescent="0.2">
      <c r="A411" s="14"/>
      <c r="B411" s="15"/>
      <c r="C411" s="16"/>
      <c r="D411" s="14"/>
      <c r="E411" s="17"/>
      <c r="F411" s="18"/>
      <c r="G411" s="18"/>
      <c r="H411" s="18"/>
      <c r="I411" s="8"/>
      <c r="J411" s="9"/>
      <c r="K411" s="9"/>
      <c r="L411" s="9"/>
      <c r="M411" s="9"/>
      <c r="N411" s="9"/>
      <c r="O411" s="9"/>
      <c r="P411" s="9"/>
      <c r="Q411" s="9"/>
      <c r="R411" s="9"/>
      <c r="S411" s="9"/>
      <c r="T411" s="9"/>
      <c r="U411" s="9"/>
      <c r="V411" s="9"/>
      <c r="W411" s="9"/>
      <c r="X411" s="9"/>
      <c r="Y411" s="9"/>
      <c r="Z411" s="9"/>
    </row>
    <row r="412" spans="1:26" ht="12.75" customHeight="1" x14ac:dyDescent="0.2">
      <c r="A412" s="14"/>
      <c r="B412" s="15"/>
      <c r="C412" s="16"/>
      <c r="D412" s="14"/>
      <c r="E412" s="17"/>
      <c r="F412" s="18"/>
      <c r="G412" s="18"/>
      <c r="H412" s="18"/>
      <c r="I412" s="8"/>
      <c r="J412" s="9"/>
      <c r="K412" s="9"/>
      <c r="L412" s="9"/>
      <c r="M412" s="9"/>
      <c r="N412" s="9"/>
      <c r="O412" s="9"/>
      <c r="P412" s="9"/>
      <c r="Q412" s="9"/>
      <c r="R412" s="9"/>
      <c r="S412" s="9"/>
      <c r="T412" s="9"/>
      <c r="U412" s="9"/>
      <c r="V412" s="9"/>
      <c r="W412" s="9"/>
      <c r="X412" s="9"/>
      <c r="Y412" s="9"/>
      <c r="Z412" s="9"/>
    </row>
    <row r="413" spans="1:26" ht="12.75" customHeight="1" x14ac:dyDescent="0.2">
      <c r="A413" s="14"/>
      <c r="B413" s="15"/>
      <c r="C413" s="16"/>
      <c r="D413" s="14"/>
      <c r="E413" s="17"/>
      <c r="F413" s="18"/>
      <c r="G413" s="18"/>
      <c r="H413" s="18"/>
      <c r="I413" s="8"/>
      <c r="J413" s="9"/>
      <c r="K413" s="9"/>
      <c r="L413" s="9"/>
      <c r="M413" s="9"/>
      <c r="N413" s="9"/>
      <c r="O413" s="9"/>
      <c r="P413" s="9"/>
      <c r="Q413" s="9"/>
      <c r="R413" s="9"/>
      <c r="S413" s="9"/>
      <c r="T413" s="9"/>
      <c r="U413" s="9"/>
      <c r="V413" s="9"/>
      <c r="W413" s="9"/>
      <c r="X413" s="9"/>
      <c r="Y413" s="9"/>
      <c r="Z413" s="9"/>
    </row>
    <row r="414" spans="1:26" ht="12.75" customHeight="1" x14ac:dyDescent="0.2">
      <c r="A414" s="14"/>
      <c r="B414" s="15"/>
      <c r="C414" s="16"/>
      <c r="D414" s="14"/>
      <c r="E414" s="17"/>
      <c r="F414" s="18"/>
      <c r="G414" s="18"/>
      <c r="H414" s="18"/>
      <c r="I414" s="8"/>
      <c r="J414" s="9"/>
      <c r="K414" s="9"/>
      <c r="L414" s="9"/>
      <c r="M414" s="9"/>
      <c r="N414" s="9"/>
      <c r="O414" s="9"/>
      <c r="P414" s="9"/>
      <c r="Q414" s="9"/>
      <c r="R414" s="9"/>
      <c r="S414" s="9"/>
      <c r="T414" s="9"/>
      <c r="U414" s="9"/>
      <c r="V414" s="9"/>
      <c r="W414" s="9"/>
      <c r="X414" s="9"/>
      <c r="Y414" s="9"/>
      <c r="Z414" s="9"/>
    </row>
    <row r="415" spans="1:26" ht="12.75" customHeight="1" x14ac:dyDescent="0.2">
      <c r="A415" s="14"/>
      <c r="B415" s="15"/>
      <c r="C415" s="16"/>
      <c r="D415" s="14"/>
      <c r="E415" s="17"/>
      <c r="F415" s="18"/>
      <c r="G415" s="18"/>
      <c r="H415" s="18"/>
      <c r="I415" s="8"/>
      <c r="J415" s="9"/>
      <c r="K415" s="9"/>
      <c r="L415" s="9"/>
      <c r="M415" s="9"/>
      <c r="N415" s="9"/>
      <c r="O415" s="9"/>
      <c r="P415" s="9"/>
      <c r="Q415" s="9"/>
      <c r="R415" s="9"/>
      <c r="S415" s="9"/>
      <c r="T415" s="9"/>
      <c r="U415" s="9"/>
      <c r="V415" s="9"/>
      <c r="W415" s="9"/>
      <c r="X415" s="9"/>
      <c r="Y415" s="9"/>
      <c r="Z415" s="9"/>
    </row>
    <row r="416" spans="1:26" ht="12.75" customHeight="1" x14ac:dyDescent="0.2">
      <c r="A416" s="14"/>
      <c r="B416" s="15"/>
      <c r="C416" s="16"/>
      <c r="D416" s="14"/>
      <c r="E416" s="17"/>
      <c r="F416" s="18"/>
      <c r="G416" s="18"/>
      <c r="H416" s="18"/>
      <c r="I416" s="8"/>
      <c r="J416" s="9"/>
      <c r="K416" s="9"/>
      <c r="L416" s="9"/>
      <c r="M416" s="9"/>
      <c r="N416" s="9"/>
      <c r="O416" s="9"/>
      <c r="P416" s="9"/>
      <c r="Q416" s="9"/>
      <c r="R416" s="9"/>
      <c r="S416" s="9"/>
      <c r="T416" s="9"/>
      <c r="U416" s="9"/>
      <c r="V416" s="9"/>
      <c r="W416" s="9"/>
      <c r="X416" s="9"/>
      <c r="Y416" s="9"/>
      <c r="Z416" s="9"/>
    </row>
    <row r="417" spans="1:26" ht="12.75" customHeight="1" x14ac:dyDescent="0.2">
      <c r="A417" s="14"/>
      <c r="B417" s="15"/>
      <c r="C417" s="16"/>
      <c r="D417" s="14"/>
      <c r="E417" s="17"/>
      <c r="F417" s="18"/>
      <c r="G417" s="18"/>
      <c r="H417" s="18"/>
      <c r="I417" s="8"/>
      <c r="J417" s="9"/>
      <c r="K417" s="9"/>
      <c r="L417" s="9"/>
      <c r="M417" s="9"/>
      <c r="N417" s="9"/>
      <c r="O417" s="9"/>
      <c r="P417" s="9"/>
      <c r="Q417" s="9"/>
      <c r="R417" s="9"/>
      <c r="S417" s="9"/>
      <c r="T417" s="9"/>
      <c r="U417" s="9"/>
      <c r="V417" s="9"/>
      <c r="W417" s="9"/>
      <c r="X417" s="9"/>
      <c r="Y417" s="9"/>
      <c r="Z417" s="9"/>
    </row>
    <row r="418" spans="1:26" ht="12.75" customHeight="1" x14ac:dyDescent="0.2">
      <c r="A418" s="14"/>
      <c r="B418" s="15"/>
      <c r="C418" s="16"/>
      <c r="D418" s="14"/>
      <c r="E418" s="17"/>
      <c r="F418" s="18"/>
      <c r="G418" s="18"/>
      <c r="H418" s="18"/>
      <c r="I418" s="8"/>
      <c r="J418" s="9"/>
      <c r="K418" s="9"/>
      <c r="L418" s="9"/>
      <c r="M418" s="9"/>
      <c r="N418" s="9"/>
      <c r="O418" s="9"/>
      <c r="P418" s="9"/>
      <c r="Q418" s="9"/>
      <c r="R418" s="9"/>
      <c r="S418" s="9"/>
      <c r="T418" s="9"/>
      <c r="U418" s="9"/>
      <c r="V418" s="9"/>
      <c r="W418" s="9"/>
      <c r="X418" s="9"/>
      <c r="Y418" s="9"/>
      <c r="Z418" s="9"/>
    </row>
    <row r="419" spans="1:26" ht="12.75" customHeight="1" x14ac:dyDescent="0.2">
      <c r="A419" s="14"/>
      <c r="B419" s="15"/>
      <c r="C419" s="16"/>
      <c r="D419" s="14"/>
      <c r="E419" s="17"/>
      <c r="F419" s="18"/>
      <c r="G419" s="18"/>
      <c r="H419" s="18"/>
      <c r="I419" s="8"/>
      <c r="J419" s="9"/>
      <c r="K419" s="9"/>
      <c r="L419" s="9"/>
      <c r="M419" s="9"/>
      <c r="N419" s="9"/>
      <c r="O419" s="9"/>
      <c r="P419" s="9"/>
      <c r="Q419" s="9"/>
      <c r="R419" s="9"/>
      <c r="S419" s="9"/>
      <c r="T419" s="9"/>
      <c r="U419" s="9"/>
      <c r="V419" s="9"/>
      <c r="W419" s="9"/>
      <c r="X419" s="9"/>
      <c r="Y419" s="9"/>
      <c r="Z419" s="9"/>
    </row>
    <row r="420" spans="1:26" ht="12.75" customHeight="1" x14ac:dyDescent="0.2">
      <c r="A420" s="14"/>
      <c r="B420" s="15"/>
      <c r="C420" s="16"/>
      <c r="D420" s="14"/>
      <c r="E420" s="17"/>
      <c r="F420" s="18"/>
      <c r="G420" s="18"/>
      <c r="H420" s="18"/>
      <c r="I420" s="8"/>
      <c r="J420" s="9"/>
      <c r="K420" s="9"/>
      <c r="L420" s="9"/>
      <c r="M420" s="9"/>
      <c r="N420" s="9"/>
      <c r="O420" s="9"/>
      <c r="P420" s="9"/>
      <c r="Q420" s="9"/>
      <c r="R420" s="9"/>
      <c r="S420" s="9"/>
      <c r="T420" s="9"/>
      <c r="U420" s="9"/>
      <c r="V420" s="9"/>
      <c r="W420" s="9"/>
      <c r="X420" s="9"/>
      <c r="Y420" s="9"/>
      <c r="Z420" s="9"/>
    </row>
    <row r="421" spans="1:26" ht="12.75" customHeight="1" x14ac:dyDescent="0.2">
      <c r="A421" s="14"/>
      <c r="B421" s="15"/>
      <c r="C421" s="16"/>
      <c r="D421" s="14"/>
      <c r="E421" s="17"/>
      <c r="F421" s="18"/>
      <c r="G421" s="18"/>
      <c r="H421" s="18"/>
      <c r="I421" s="8"/>
      <c r="J421" s="9"/>
      <c r="K421" s="9"/>
      <c r="L421" s="9"/>
      <c r="M421" s="9"/>
      <c r="N421" s="9"/>
      <c r="O421" s="9"/>
      <c r="P421" s="9"/>
      <c r="Q421" s="9"/>
      <c r="R421" s="9"/>
      <c r="S421" s="9"/>
      <c r="T421" s="9"/>
      <c r="U421" s="9"/>
      <c r="V421" s="9"/>
      <c r="W421" s="9"/>
      <c r="X421" s="9"/>
      <c r="Y421" s="9"/>
      <c r="Z421" s="9"/>
    </row>
    <row r="422" spans="1:26" ht="12.75" customHeight="1" x14ac:dyDescent="0.2">
      <c r="A422" s="14"/>
      <c r="B422" s="15"/>
      <c r="C422" s="16"/>
      <c r="D422" s="14"/>
      <c r="E422" s="17"/>
      <c r="F422" s="18"/>
      <c r="G422" s="18"/>
      <c r="H422" s="18"/>
      <c r="I422" s="8"/>
      <c r="J422" s="9"/>
      <c r="K422" s="9"/>
      <c r="L422" s="9"/>
      <c r="M422" s="9"/>
      <c r="N422" s="9"/>
      <c r="O422" s="9"/>
      <c r="P422" s="9"/>
      <c r="Q422" s="9"/>
      <c r="R422" s="9"/>
      <c r="S422" s="9"/>
      <c r="T422" s="9"/>
      <c r="U422" s="9"/>
      <c r="V422" s="9"/>
      <c r="W422" s="9"/>
      <c r="X422" s="9"/>
      <c r="Y422" s="9"/>
      <c r="Z422" s="9"/>
    </row>
    <row r="423" spans="1:26" ht="12.75" customHeight="1" x14ac:dyDescent="0.2">
      <c r="A423" s="14"/>
      <c r="B423" s="15"/>
      <c r="C423" s="16"/>
      <c r="D423" s="14"/>
      <c r="E423" s="17"/>
      <c r="F423" s="18"/>
      <c r="G423" s="18"/>
      <c r="H423" s="18"/>
      <c r="I423" s="8"/>
      <c r="J423" s="9"/>
      <c r="K423" s="9"/>
      <c r="L423" s="9"/>
      <c r="M423" s="9"/>
      <c r="N423" s="9"/>
      <c r="O423" s="9"/>
      <c r="P423" s="9"/>
      <c r="Q423" s="9"/>
      <c r="R423" s="9"/>
      <c r="S423" s="9"/>
      <c r="T423" s="9"/>
      <c r="U423" s="9"/>
      <c r="V423" s="9"/>
      <c r="W423" s="9"/>
      <c r="X423" s="9"/>
      <c r="Y423" s="9"/>
      <c r="Z423" s="9"/>
    </row>
    <row r="424" spans="1:26" ht="12.75" customHeight="1" x14ac:dyDescent="0.2">
      <c r="A424" s="14"/>
      <c r="B424" s="15"/>
      <c r="C424" s="16"/>
      <c r="D424" s="14"/>
      <c r="E424" s="17"/>
      <c r="F424" s="18"/>
      <c r="G424" s="18"/>
      <c r="H424" s="18"/>
      <c r="I424" s="8"/>
      <c r="J424" s="9"/>
      <c r="K424" s="9"/>
      <c r="L424" s="9"/>
      <c r="M424" s="9"/>
      <c r="N424" s="9"/>
      <c r="O424" s="9"/>
      <c r="P424" s="9"/>
      <c r="Q424" s="9"/>
      <c r="R424" s="9"/>
      <c r="S424" s="9"/>
      <c r="T424" s="9"/>
      <c r="U424" s="9"/>
      <c r="V424" s="9"/>
      <c r="W424" s="9"/>
      <c r="X424" s="9"/>
      <c r="Y424" s="9"/>
      <c r="Z424" s="9"/>
    </row>
    <row r="425" spans="1:26" ht="12.75" customHeight="1" x14ac:dyDescent="0.2">
      <c r="A425" s="14"/>
      <c r="B425" s="15"/>
      <c r="C425" s="16"/>
      <c r="D425" s="14"/>
      <c r="E425" s="17"/>
      <c r="F425" s="18"/>
      <c r="G425" s="18"/>
      <c r="H425" s="18"/>
      <c r="I425" s="8"/>
      <c r="J425" s="9"/>
      <c r="K425" s="9"/>
      <c r="L425" s="9"/>
      <c r="M425" s="9"/>
      <c r="N425" s="9"/>
      <c r="O425" s="9"/>
      <c r="P425" s="9"/>
      <c r="Q425" s="9"/>
      <c r="R425" s="9"/>
      <c r="S425" s="9"/>
      <c r="T425" s="9"/>
      <c r="U425" s="9"/>
      <c r="V425" s="9"/>
      <c r="W425" s="9"/>
      <c r="X425" s="9"/>
      <c r="Y425" s="9"/>
      <c r="Z425" s="9"/>
    </row>
    <row r="426" spans="1:26" ht="12.75" customHeight="1" x14ac:dyDescent="0.2">
      <c r="A426" s="14"/>
      <c r="B426" s="15"/>
      <c r="C426" s="16"/>
      <c r="D426" s="14"/>
      <c r="E426" s="17"/>
      <c r="F426" s="18"/>
      <c r="G426" s="18"/>
      <c r="H426" s="18"/>
      <c r="I426" s="8"/>
      <c r="J426" s="9"/>
      <c r="K426" s="9"/>
      <c r="L426" s="9"/>
      <c r="M426" s="9"/>
      <c r="N426" s="9"/>
      <c r="O426" s="9"/>
      <c r="P426" s="9"/>
      <c r="Q426" s="9"/>
      <c r="R426" s="9"/>
      <c r="S426" s="9"/>
      <c r="T426" s="9"/>
      <c r="U426" s="9"/>
      <c r="V426" s="9"/>
      <c r="W426" s="9"/>
      <c r="X426" s="9"/>
      <c r="Y426" s="9"/>
      <c r="Z426" s="9"/>
    </row>
    <row r="427" spans="1:26" ht="12.75" customHeight="1" x14ac:dyDescent="0.2">
      <c r="A427" s="14"/>
      <c r="B427" s="15"/>
      <c r="C427" s="16"/>
      <c r="D427" s="14"/>
      <c r="E427" s="17"/>
      <c r="F427" s="18"/>
      <c r="G427" s="18"/>
      <c r="H427" s="18"/>
      <c r="I427" s="8"/>
      <c r="J427" s="9"/>
      <c r="K427" s="9"/>
      <c r="L427" s="9"/>
      <c r="M427" s="9"/>
      <c r="N427" s="9"/>
      <c r="O427" s="9"/>
      <c r="P427" s="9"/>
      <c r="Q427" s="9"/>
      <c r="R427" s="9"/>
      <c r="S427" s="9"/>
      <c r="T427" s="9"/>
      <c r="U427" s="9"/>
      <c r="V427" s="9"/>
      <c r="W427" s="9"/>
      <c r="X427" s="9"/>
      <c r="Y427" s="9"/>
      <c r="Z427" s="9"/>
    </row>
    <row r="428" spans="1:26" ht="12.75" customHeight="1" x14ac:dyDescent="0.2">
      <c r="A428" s="14"/>
      <c r="B428" s="15"/>
      <c r="C428" s="16"/>
      <c r="D428" s="14"/>
      <c r="E428" s="17"/>
      <c r="F428" s="18"/>
      <c r="G428" s="18"/>
      <c r="H428" s="18"/>
      <c r="I428" s="8"/>
      <c r="J428" s="9"/>
      <c r="K428" s="9"/>
      <c r="L428" s="9"/>
      <c r="M428" s="9"/>
      <c r="N428" s="9"/>
      <c r="O428" s="9"/>
      <c r="P428" s="9"/>
      <c r="Q428" s="9"/>
      <c r="R428" s="9"/>
      <c r="S428" s="9"/>
      <c r="T428" s="9"/>
      <c r="U428" s="9"/>
      <c r="V428" s="9"/>
      <c r="W428" s="9"/>
      <c r="X428" s="9"/>
      <c r="Y428" s="9"/>
      <c r="Z428" s="9"/>
    </row>
    <row r="429" spans="1:26" ht="12.75" customHeight="1" x14ac:dyDescent="0.2">
      <c r="A429" s="14"/>
      <c r="B429" s="15"/>
      <c r="C429" s="16"/>
      <c r="D429" s="14"/>
      <c r="E429" s="17"/>
      <c r="F429" s="18"/>
      <c r="G429" s="18"/>
      <c r="H429" s="18"/>
      <c r="I429" s="8"/>
      <c r="J429" s="9"/>
      <c r="K429" s="9"/>
      <c r="L429" s="9"/>
      <c r="M429" s="9"/>
      <c r="N429" s="9"/>
      <c r="O429" s="9"/>
      <c r="P429" s="9"/>
      <c r="Q429" s="9"/>
      <c r="R429" s="9"/>
      <c r="S429" s="9"/>
      <c r="T429" s="9"/>
      <c r="U429" s="9"/>
      <c r="V429" s="9"/>
      <c r="W429" s="9"/>
      <c r="X429" s="9"/>
      <c r="Y429" s="9"/>
      <c r="Z429" s="9"/>
    </row>
    <row r="430" spans="1:26" ht="12.75" customHeight="1" x14ac:dyDescent="0.2">
      <c r="A430" s="14"/>
      <c r="B430" s="15"/>
      <c r="C430" s="16"/>
      <c r="D430" s="14"/>
      <c r="E430" s="17"/>
      <c r="F430" s="18"/>
      <c r="G430" s="18"/>
      <c r="H430" s="18"/>
      <c r="I430" s="8"/>
      <c r="J430" s="9"/>
      <c r="K430" s="9"/>
      <c r="L430" s="9"/>
      <c r="M430" s="9"/>
      <c r="N430" s="9"/>
      <c r="O430" s="9"/>
      <c r="P430" s="9"/>
      <c r="Q430" s="9"/>
      <c r="R430" s="9"/>
      <c r="S430" s="9"/>
      <c r="T430" s="9"/>
      <c r="U430" s="9"/>
      <c r="V430" s="9"/>
      <c r="W430" s="9"/>
      <c r="X430" s="9"/>
      <c r="Y430" s="9"/>
      <c r="Z430" s="9"/>
    </row>
    <row r="431" spans="1:26" ht="12.75" customHeight="1" x14ac:dyDescent="0.2">
      <c r="A431" s="14"/>
      <c r="B431" s="15"/>
      <c r="C431" s="16"/>
      <c r="D431" s="14"/>
      <c r="E431" s="17"/>
      <c r="F431" s="18"/>
      <c r="G431" s="18"/>
      <c r="H431" s="18"/>
      <c r="I431" s="8"/>
      <c r="J431" s="9"/>
      <c r="K431" s="9"/>
      <c r="L431" s="9"/>
      <c r="M431" s="9"/>
      <c r="N431" s="9"/>
      <c r="O431" s="9"/>
      <c r="P431" s="9"/>
      <c r="Q431" s="9"/>
      <c r="R431" s="9"/>
      <c r="S431" s="9"/>
      <c r="T431" s="9"/>
      <c r="U431" s="9"/>
      <c r="V431" s="9"/>
      <c r="W431" s="9"/>
      <c r="X431" s="9"/>
      <c r="Y431" s="9"/>
      <c r="Z431" s="9"/>
    </row>
    <row r="432" spans="1:26" ht="12.75" customHeight="1" x14ac:dyDescent="0.2">
      <c r="A432" s="14"/>
      <c r="B432" s="15"/>
      <c r="C432" s="16"/>
      <c r="D432" s="14"/>
      <c r="E432" s="17"/>
      <c r="F432" s="18"/>
      <c r="G432" s="18"/>
      <c r="H432" s="18"/>
      <c r="I432" s="8"/>
      <c r="J432" s="9"/>
      <c r="K432" s="9"/>
      <c r="L432" s="9"/>
      <c r="M432" s="9"/>
      <c r="N432" s="9"/>
      <c r="O432" s="9"/>
      <c r="P432" s="9"/>
      <c r="Q432" s="9"/>
      <c r="R432" s="9"/>
      <c r="S432" s="9"/>
      <c r="T432" s="9"/>
      <c r="U432" s="9"/>
      <c r="V432" s="9"/>
      <c r="W432" s="9"/>
      <c r="X432" s="9"/>
      <c r="Y432" s="9"/>
      <c r="Z432" s="9"/>
    </row>
    <row r="433" spans="1:26" ht="12.75" customHeight="1" x14ac:dyDescent="0.2">
      <c r="A433" s="14"/>
      <c r="B433" s="15"/>
      <c r="C433" s="16"/>
      <c r="D433" s="14"/>
      <c r="E433" s="17"/>
      <c r="F433" s="18"/>
      <c r="G433" s="18"/>
      <c r="H433" s="18"/>
      <c r="I433" s="8"/>
      <c r="J433" s="9"/>
      <c r="K433" s="9"/>
      <c r="L433" s="9"/>
      <c r="M433" s="9"/>
      <c r="N433" s="9"/>
      <c r="O433" s="9"/>
      <c r="P433" s="9"/>
      <c r="Q433" s="9"/>
      <c r="R433" s="9"/>
      <c r="S433" s="9"/>
      <c r="T433" s="9"/>
      <c r="U433" s="9"/>
      <c r="V433" s="9"/>
      <c r="W433" s="9"/>
      <c r="X433" s="9"/>
      <c r="Y433" s="9"/>
      <c r="Z433" s="9"/>
    </row>
    <row r="434" spans="1:26" ht="12.75" customHeight="1" x14ac:dyDescent="0.2">
      <c r="A434" s="14"/>
      <c r="B434" s="15"/>
      <c r="C434" s="16"/>
      <c r="D434" s="14"/>
      <c r="E434" s="17"/>
      <c r="F434" s="18"/>
      <c r="G434" s="18"/>
      <c r="H434" s="18"/>
      <c r="I434" s="8"/>
      <c r="J434" s="9"/>
      <c r="K434" s="9"/>
      <c r="L434" s="9"/>
      <c r="M434" s="9"/>
      <c r="N434" s="9"/>
      <c r="O434" s="9"/>
      <c r="P434" s="9"/>
      <c r="Q434" s="9"/>
      <c r="R434" s="9"/>
      <c r="S434" s="9"/>
      <c r="T434" s="9"/>
      <c r="U434" s="9"/>
      <c r="V434" s="9"/>
      <c r="W434" s="9"/>
      <c r="X434" s="9"/>
      <c r="Y434" s="9"/>
      <c r="Z434" s="9"/>
    </row>
    <row r="435" spans="1:26" ht="12.75" customHeight="1" x14ac:dyDescent="0.2">
      <c r="A435" s="14"/>
      <c r="B435" s="15"/>
      <c r="C435" s="16"/>
      <c r="D435" s="14"/>
      <c r="E435" s="17"/>
      <c r="F435" s="18"/>
      <c r="G435" s="18"/>
      <c r="H435" s="18"/>
      <c r="I435" s="8"/>
      <c r="J435" s="9"/>
      <c r="K435" s="9"/>
      <c r="L435" s="9"/>
      <c r="M435" s="9"/>
      <c r="N435" s="9"/>
      <c r="O435" s="9"/>
      <c r="P435" s="9"/>
      <c r="Q435" s="9"/>
      <c r="R435" s="9"/>
      <c r="S435" s="9"/>
      <c r="T435" s="9"/>
      <c r="U435" s="9"/>
      <c r="V435" s="9"/>
      <c r="W435" s="9"/>
      <c r="X435" s="9"/>
      <c r="Y435" s="9"/>
      <c r="Z435" s="9"/>
    </row>
    <row r="436" spans="1:26" ht="12.75" customHeight="1" x14ac:dyDescent="0.2">
      <c r="A436" s="14"/>
      <c r="B436" s="15"/>
      <c r="C436" s="16"/>
      <c r="D436" s="14"/>
      <c r="E436" s="17"/>
      <c r="F436" s="18"/>
      <c r="G436" s="18"/>
      <c r="H436" s="18"/>
      <c r="I436" s="8"/>
      <c r="J436" s="9"/>
      <c r="K436" s="9"/>
      <c r="L436" s="9"/>
      <c r="M436" s="9"/>
      <c r="N436" s="9"/>
      <c r="O436" s="9"/>
      <c r="P436" s="9"/>
      <c r="Q436" s="9"/>
      <c r="R436" s="9"/>
      <c r="S436" s="9"/>
      <c r="T436" s="9"/>
      <c r="U436" s="9"/>
      <c r="V436" s="9"/>
      <c r="W436" s="9"/>
      <c r="X436" s="9"/>
      <c r="Y436" s="9"/>
      <c r="Z436" s="9"/>
    </row>
    <row r="437" spans="1:26" ht="12.75" customHeight="1" x14ac:dyDescent="0.2">
      <c r="A437" s="14"/>
      <c r="B437" s="15"/>
      <c r="C437" s="16"/>
      <c r="D437" s="14"/>
      <c r="E437" s="17"/>
      <c r="F437" s="18"/>
      <c r="G437" s="18"/>
      <c r="H437" s="18"/>
      <c r="I437" s="8"/>
      <c r="J437" s="9"/>
      <c r="K437" s="9"/>
      <c r="L437" s="9"/>
      <c r="M437" s="9"/>
      <c r="N437" s="9"/>
      <c r="O437" s="9"/>
      <c r="P437" s="9"/>
      <c r="Q437" s="9"/>
      <c r="R437" s="9"/>
      <c r="S437" s="9"/>
      <c r="T437" s="9"/>
      <c r="U437" s="9"/>
      <c r="V437" s="9"/>
      <c r="W437" s="9"/>
      <c r="X437" s="9"/>
      <c r="Y437" s="9"/>
      <c r="Z437" s="9"/>
    </row>
    <row r="438" spans="1:26" ht="12.75" customHeight="1" x14ac:dyDescent="0.2">
      <c r="A438" s="14"/>
      <c r="B438" s="15"/>
      <c r="C438" s="16"/>
      <c r="D438" s="14"/>
      <c r="E438" s="17"/>
      <c r="F438" s="18"/>
      <c r="G438" s="18"/>
      <c r="H438" s="18"/>
      <c r="I438" s="8"/>
      <c r="J438" s="9"/>
      <c r="K438" s="9"/>
      <c r="L438" s="9"/>
      <c r="M438" s="9"/>
      <c r="N438" s="9"/>
      <c r="O438" s="9"/>
      <c r="P438" s="9"/>
      <c r="Q438" s="9"/>
      <c r="R438" s="9"/>
      <c r="S438" s="9"/>
      <c r="T438" s="9"/>
      <c r="U438" s="9"/>
      <c r="V438" s="9"/>
      <c r="W438" s="9"/>
      <c r="X438" s="9"/>
      <c r="Y438" s="9"/>
      <c r="Z438" s="9"/>
    </row>
    <row r="439" spans="1:26" ht="12.75" customHeight="1" x14ac:dyDescent="0.2">
      <c r="A439" s="14"/>
      <c r="B439" s="15"/>
      <c r="C439" s="16"/>
      <c r="D439" s="14"/>
      <c r="E439" s="17"/>
      <c r="F439" s="18"/>
      <c r="G439" s="18"/>
      <c r="H439" s="18"/>
      <c r="I439" s="8"/>
      <c r="J439" s="9"/>
      <c r="K439" s="9"/>
      <c r="L439" s="9"/>
      <c r="M439" s="9"/>
      <c r="N439" s="9"/>
      <c r="O439" s="9"/>
      <c r="P439" s="9"/>
      <c r="Q439" s="9"/>
      <c r="R439" s="9"/>
      <c r="S439" s="9"/>
      <c r="T439" s="9"/>
      <c r="U439" s="9"/>
      <c r="V439" s="9"/>
      <c r="W439" s="9"/>
      <c r="X439" s="9"/>
      <c r="Y439" s="9"/>
      <c r="Z439" s="9"/>
    </row>
    <row r="440" spans="1:26" ht="12.75" customHeight="1" x14ac:dyDescent="0.2">
      <c r="A440" s="14"/>
      <c r="B440" s="15"/>
      <c r="C440" s="16"/>
      <c r="D440" s="14"/>
      <c r="E440" s="17"/>
      <c r="F440" s="18"/>
      <c r="G440" s="18"/>
      <c r="H440" s="18"/>
      <c r="I440" s="8"/>
      <c r="J440" s="9"/>
      <c r="K440" s="9"/>
      <c r="L440" s="9"/>
      <c r="M440" s="9"/>
      <c r="N440" s="9"/>
      <c r="O440" s="9"/>
      <c r="P440" s="9"/>
      <c r="Q440" s="9"/>
      <c r="R440" s="9"/>
      <c r="S440" s="9"/>
      <c r="T440" s="9"/>
      <c r="U440" s="9"/>
      <c r="V440" s="9"/>
      <c r="W440" s="9"/>
      <c r="X440" s="9"/>
      <c r="Y440" s="9"/>
      <c r="Z440" s="9"/>
    </row>
    <row r="441" spans="1:26" ht="12.75" customHeight="1" x14ac:dyDescent="0.2">
      <c r="A441" s="14"/>
      <c r="B441" s="15"/>
      <c r="C441" s="16"/>
      <c r="D441" s="14"/>
      <c r="E441" s="17"/>
      <c r="F441" s="18"/>
      <c r="G441" s="18"/>
      <c r="H441" s="18"/>
      <c r="I441" s="8"/>
      <c r="J441" s="9"/>
      <c r="K441" s="9"/>
      <c r="L441" s="9"/>
      <c r="M441" s="9"/>
      <c r="N441" s="9"/>
      <c r="O441" s="9"/>
      <c r="P441" s="9"/>
      <c r="Q441" s="9"/>
      <c r="R441" s="9"/>
      <c r="S441" s="9"/>
      <c r="T441" s="9"/>
      <c r="U441" s="9"/>
      <c r="V441" s="9"/>
      <c r="W441" s="9"/>
      <c r="X441" s="9"/>
      <c r="Y441" s="9"/>
      <c r="Z441" s="9"/>
    </row>
    <row r="442" spans="1:26" ht="12.75" customHeight="1" x14ac:dyDescent="0.2">
      <c r="A442" s="14"/>
      <c r="B442" s="15"/>
      <c r="C442" s="16"/>
      <c r="D442" s="14"/>
      <c r="E442" s="17"/>
      <c r="F442" s="18"/>
      <c r="G442" s="18"/>
      <c r="H442" s="18"/>
      <c r="I442" s="8"/>
      <c r="J442" s="9"/>
      <c r="K442" s="9"/>
      <c r="L442" s="9"/>
      <c r="M442" s="9"/>
      <c r="N442" s="9"/>
      <c r="O442" s="9"/>
      <c r="P442" s="9"/>
      <c r="Q442" s="9"/>
      <c r="R442" s="9"/>
      <c r="S442" s="9"/>
      <c r="T442" s="9"/>
      <c r="U442" s="9"/>
      <c r="V442" s="9"/>
      <c r="W442" s="9"/>
      <c r="X442" s="9"/>
      <c r="Y442" s="9"/>
      <c r="Z442" s="9"/>
    </row>
    <row r="443" spans="1:26" ht="12.75" customHeight="1" x14ac:dyDescent="0.2">
      <c r="A443" s="14"/>
      <c r="B443" s="15"/>
      <c r="C443" s="16"/>
      <c r="D443" s="14"/>
      <c r="E443" s="17"/>
      <c r="F443" s="18"/>
      <c r="G443" s="18"/>
      <c r="H443" s="18"/>
      <c r="I443" s="8"/>
      <c r="J443" s="9"/>
      <c r="K443" s="9"/>
      <c r="L443" s="9"/>
      <c r="M443" s="9"/>
      <c r="N443" s="9"/>
      <c r="O443" s="9"/>
      <c r="P443" s="9"/>
      <c r="Q443" s="9"/>
      <c r="R443" s="9"/>
      <c r="S443" s="9"/>
      <c r="T443" s="9"/>
      <c r="U443" s="9"/>
      <c r="V443" s="9"/>
      <c r="W443" s="9"/>
      <c r="X443" s="9"/>
      <c r="Y443" s="9"/>
      <c r="Z443" s="9"/>
    </row>
    <row r="444" spans="1:26" ht="12.75" customHeight="1" x14ac:dyDescent="0.2">
      <c r="A444" s="14"/>
      <c r="B444" s="15"/>
      <c r="C444" s="16"/>
      <c r="D444" s="14"/>
      <c r="E444" s="17"/>
      <c r="F444" s="18"/>
      <c r="G444" s="18"/>
      <c r="H444" s="18"/>
      <c r="I444" s="8"/>
      <c r="J444" s="9"/>
      <c r="K444" s="9"/>
      <c r="L444" s="9"/>
      <c r="M444" s="9"/>
      <c r="N444" s="9"/>
      <c r="O444" s="9"/>
      <c r="P444" s="9"/>
      <c r="Q444" s="9"/>
      <c r="R444" s="9"/>
      <c r="S444" s="9"/>
      <c r="T444" s="9"/>
      <c r="U444" s="9"/>
      <c r="V444" s="9"/>
      <c r="W444" s="9"/>
      <c r="X444" s="9"/>
      <c r="Y444" s="9"/>
      <c r="Z444" s="9"/>
    </row>
    <row r="445" spans="1:26" ht="12.75" customHeight="1" x14ac:dyDescent="0.2">
      <c r="A445" s="14"/>
      <c r="B445" s="15"/>
      <c r="C445" s="16"/>
      <c r="D445" s="14"/>
      <c r="E445" s="17"/>
      <c r="F445" s="18"/>
      <c r="G445" s="18"/>
      <c r="H445" s="18"/>
      <c r="I445" s="8"/>
      <c r="J445" s="9"/>
      <c r="K445" s="9"/>
      <c r="L445" s="9"/>
      <c r="M445" s="9"/>
      <c r="N445" s="9"/>
      <c r="O445" s="9"/>
      <c r="P445" s="9"/>
      <c r="Q445" s="9"/>
      <c r="R445" s="9"/>
      <c r="S445" s="9"/>
      <c r="T445" s="9"/>
      <c r="U445" s="9"/>
      <c r="V445" s="9"/>
      <c r="W445" s="9"/>
      <c r="X445" s="9"/>
      <c r="Y445" s="9"/>
      <c r="Z445" s="9"/>
    </row>
    <row r="446" spans="1:26" ht="12.75" customHeight="1" x14ac:dyDescent="0.2">
      <c r="A446" s="14"/>
      <c r="B446" s="15"/>
      <c r="C446" s="16"/>
      <c r="D446" s="14"/>
      <c r="E446" s="17"/>
      <c r="F446" s="18"/>
      <c r="G446" s="18"/>
      <c r="H446" s="18"/>
      <c r="I446" s="8"/>
      <c r="J446" s="9"/>
      <c r="K446" s="9"/>
      <c r="L446" s="9"/>
      <c r="M446" s="9"/>
      <c r="N446" s="9"/>
      <c r="O446" s="9"/>
      <c r="P446" s="9"/>
      <c r="Q446" s="9"/>
      <c r="R446" s="9"/>
      <c r="S446" s="9"/>
      <c r="T446" s="9"/>
      <c r="U446" s="9"/>
      <c r="V446" s="9"/>
      <c r="W446" s="9"/>
      <c r="X446" s="9"/>
      <c r="Y446" s="9"/>
      <c r="Z446" s="9"/>
    </row>
    <row r="447" spans="1:26" ht="12.75" customHeight="1" x14ac:dyDescent="0.2">
      <c r="A447" s="14"/>
      <c r="B447" s="15"/>
      <c r="C447" s="16"/>
      <c r="D447" s="14"/>
      <c r="E447" s="17"/>
      <c r="F447" s="18"/>
      <c r="G447" s="18"/>
      <c r="H447" s="18"/>
      <c r="I447" s="8"/>
      <c r="J447" s="9"/>
      <c r="K447" s="9"/>
      <c r="L447" s="9"/>
      <c r="M447" s="9"/>
      <c r="N447" s="9"/>
      <c r="O447" s="9"/>
      <c r="P447" s="9"/>
      <c r="Q447" s="9"/>
      <c r="R447" s="9"/>
      <c r="S447" s="9"/>
      <c r="T447" s="9"/>
      <c r="U447" s="9"/>
      <c r="V447" s="9"/>
      <c r="W447" s="9"/>
      <c r="X447" s="9"/>
      <c r="Y447" s="9"/>
      <c r="Z447" s="9"/>
    </row>
    <row r="448" spans="1:26" ht="12.75" customHeight="1" x14ac:dyDescent="0.2">
      <c r="A448" s="14"/>
      <c r="B448" s="15"/>
      <c r="C448" s="16"/>
      <c r="D448" s="14"/>
      <c r="E448" s="17"/>
      <c r="F448" s="18"/>
      <c r="G448" s="18"/>
      <c r="H448" s="18"/>
      <c r="I448" s="8"/>
      <c r="J448" s="9"/>
      <c r="K448" s="9"/>
      <c r="L448" s="9"/>
      <c r="M448" s="9"/>
      <c r="N448" s="9"/>
      <c r="O448" s="9"/>
      <c r="P448" s="9"/>
      <c r="Q448" s="9"/>
      <c r="R448" s="9"/>
      <c r="S448" s="9"/>
      <c r="T448" s="9"/>
      <c r="U448" s="9"/>
      <c r="V448" s="9"/>
      <c r="W448" s="9"/>
      <c r="X448" s="9"/>
      <c r="Y448" s="9"/>
      <c r="Z448" s="9"/>
    </row>
    <row r="449" spans="1:26" ht="12.75" customHeight="1" x14ac:dyDescent="0.2">
      <c r="A449" s="14"/>
      <c r="B449" s="15"/>
      <c r="C449" s="16"/>
      <c r="D449" s="14"/>
      <c r="E449" s="17"/>
      <c r="F449" s="18"/>
      <c r="G449" s="18"/>
      <c r="H449" s="18"/>
      <c r="I449" s="8"/>
      <c r="J449" s="9"/>
      <c r="K449" s="9"/>
      <c r="L449" s="9"/>
      <c r="M449" s="9"/>
      <c r="N449" s="9"/>
      <c r="O449" s="9"/>
      <c r="P449" s="9"/>
      <c r="Q449" s="9"/>
      <c r="R449" s="9"/>
      <c r="S449" s="9"/>
      <c r="T449" s="9"/>
      <c r="U449" s="9"/>
      <c r="V449" s="9"/>
      <c r="W449" s="9"/>
      <c r="X449" s="9"/>
      <c r="Y449" s="9"/>
      <c r="Z449" s="9"/>
    </row>
    <row r="450" spans="1:26" ht="12.75" customHeight="1" x14ac:dyDescent="0.2">
      <c r="A450" s="14"/>
      <c r="B450" s="15"/>
      <c r="C450" s="16"/>
      <c r="D450" s="14"/>
      <c r="E450" s="17"/>
      <c r="F450" s="18"/>
      <c r="G450" s="18"/>
      <c r="H450" s="18"/>
      <c r="I450" s="8"/>
      <c r="J450" s="9"/>
      <c r="K450" s="9"/>
      <c r="L450" s="9"/>
      <c r="M450" s="9"/>
      <c r="N450" s="9"/>
      <c r="O450" s="9"/>
      <c r="P450" s="9"/>
      <c r="Q450" s="9"/>
      <c r="R450" s="9"/>
      <c r="S450" s="9"/>
      <c r="T450" s="9"/>
      <c r="U450" s="9"/>
      <c r="V450" s="9"/>
      <c r="W450" s="9"/>
      <c r="X450" s="9"/>
      <c r="Y450" s="9"/>
      <c r="Z450" s="9"/>
    </row>
    <row r="451" spans="1:26" ht="12.75" customHeight="1" x14ac:dyDescent="0.2">
      <c r="A451" s="14"/>
      <c r="B451" s="15"/>
      <c r="C451" s="16"/>
      <c r="D451" s="14"/>
      <c r="E451" s="17"/>
      <c r="F451" s="18"/>
      <c r="G451" s="18"/>
      <c r="H451" s="18"/>
      <c r="I451" s="8"/>
      <c r="J451" s="9"/>
      <c r="K451" s="9"/>
      <c r="L451" s="9"/>
      <c r="M451" s="9"/>
      <c r="N451" s="9"/>
      <c r="O451" s="9"/>
      <c r="P451" s="9"/>
      <c r="Q451" s="9"/>
      <c r="R451" s="9"/>
      <c r="S451" s="9"/>
      <c r="T451" s="9"/>
      <c r="U451" s="9"/>
      <c r="V451" s="9"/>
      <c r="W451" s="9"/>
      <c r="X451" s="9"/>
      <c r="Y451" s="9"/>
      <c r="Z451" s="9"/>
    </row>
    <row r="452" spans="1:26" ht="12.75" customHeight="1" x14ac:dyDescent="0.2">
      <c r="A452" s="14"/>
      <c r="B452" s="15"/>
      <c r="C452" s="16"/>
      <c r="D452" s="14"/>
      <c r="E452" s="17"/>
      <c r="F452" s="18"/>
      <c r="G452" s="18"/>
      <c r="H452" s="18"/>
      <c r="I452" s="8"/>
      <c r="J452" s="9"/>
      <c r="K452" s="9"/>
      <c r="L452" s="9"/>
      <c r="M452" s="9"/>
      <c r="N452" s="9"/>
      <c r="O452" s="9"/>
      <c r="P452" s="9"/>
      <c r="Q452" s="9"/>
      <c r="R452" s="9"/>
      <c r="S452" s="9"/>
      <c r="T452" s="9"/>
      <c r="U452" s="9"/>
      <c r="V452" s="9"/>
      <c r="W452" s="9"/>
      <c r="X452" s="9"/>
      <c r="Y452" s="9"/>
      <c r="Z452" s="9"/>
    </row>
    <row r="453" spans="1:26" ht="12.75" customHeight="1" x14ac:dyDescent="0.2">
      <c r="A453" s="14"/>
      <c r="B453" s="15"/>
      <c r="C453" s="16"/>
      <c r="D453" s="14"/>
      <c r="E453" s="17"/>
      <c r="F453" s="18"/>
      <c r="G453" s="18"/>
      <c r="H453" s="18"/>
      <c r="I453" s="8"/>
      <c r="J453" s="9"/>
      <c r="K453" s="9"/>
      <c r="L453" s="9"/>
      <c r="M453" s="9"/>
      <c r="N453" s="9"/>
      <c r="O453" s="9"/>
      <c r="P453" s="9"/>
      <c r="Q453" s="9"/>
      <c r="R453" s="9"/>
      <c r="S453" s="9"/>
      <c r="T453" s="9"/>
      <c r="U453" s="9"/>
      <c r="V453" s="9"/>
      <c r="W453" s="9"/>
      <c r="X453" s="9"/>
      <c r="Y453" s="9"/>
      <c r="Z453" s="9"/>
    </row>
    <row r="454" spans="1:26" ht="12.75" customHeight="1" x14ac:dyDescent="0.2">
      <c r="A454" s="14"/>
      <c r="B454" s="15"/>
      <c r="C454" s="16"/>
      <c r="D454" s="14"/>
      <c r="E454" s="17"/>
      <c r="F454" s="18"/>
      <c r="G454" s="18"/>
      <c r="H454" s="18"/>
      <c r="I454" s="8"/>
      <c r="J454" s="9"/>
      <c r="K454" s="9"/>
      <c r="L454" s="9"/>
      <c r="M454" s="9"/>
      <c r="N454" s="9"/>
      <c r="O454" s="9"/>
      <c r="P454" s="9"/>
      <c r="Q454" s="9"/>
      <c r="R454" s="9"/>
      <c r="S454" s="9"/>
      <c r="T454" s="9"/>
      <c r="U454" s="9"/>
      <c r="V454" s="9"/>
      <c r="W454" s="9"/>
      <c r="X454" s="9"/>
      <c r="Y454" s="9"/>
      <c r="Z454" s="9"/>
    </row>
    <row r="455" spans="1:26" ht="12.75" customHeight="1" x14ac:dyDescent="0.2">
      <c r="A455" s="14"/>
      <c r="B455" s="15"/>
      <c r="C455" s="16"/>
      <c r="D455" s="14"/>
      <c r="E455" s="17"/>
      <c r="F455" s="18"/>
      <c r="G455" s="18"/>
      <c r="H455" s="18"/>
      <c r="I455" s="8"/>
      <c r="J455" s="9"/>
      <c r="K455" s="9"/>
      <c r="L455" s="9"/>
      <c r="M455" s="9"/>
      <c r="N455" s="9"/>
      <c r="O455" s="9"/>
      <c r="P455" s="9"/>
      <c r="Q455" s="9"/>
      <c r="R455" s="9"/>
      <c r="S455" s="9"/>
      <c r="T455" s="9"/>
      <c r="U455" s="9"/>
      <c r="V455" s="9"/>
      <c r="W455" s="9"/>
      <c r="X455" s="9"/>
      <c r="Y455" s="9"/>
      <c r="Z455" s="9"/>
    </row>
    <row r="456" spans="1:26" ht="12.75" customHeight="1" x14ac:dyDescent="0.2">
      <c r="A456" s="14"/>
      <c r="B456" s="15"/>
      <c r="C456" s="16"/>
      <c r="D456" s="14"/>
      <c r="E456" s="17"/>
      <c r="F456" s="18"/>
      <c r="G456" s="18"/>
      <c r="H456" s="18"/>
      <c r="I456" s="8"/>
      <c r="J456" s="9"/>
      <c r="K456" s="9"/>
      <c r="L456" s="9"/>
      <c r="M456" s="9"/>
      <c r="N456" s="9"/>
      <c r="O456" s="9"/>
      <c r="P456" s="9"/>
      <c r="Q456" s="9"/>
      <c r="R456" s="9"/>
      <c r="S456" s="9"/>
      <c r="T456" s="9"/>
      <c r="U456" s="9"/>
      <c r="V456" s="9"/>
      <c r="W456" s="9"/>
      <c r="X456" s="9"/>
      <c r="Y456" s="9"/>
      <c r="Z456" s="9"/>
    </row>
    <row r="457" spans="1:26" ht="12.75" customHeight="1" x14ac:dyDescent="0.2">
      <c r="A457" s="14"/>
      <c r="B457" s="15"/>
      <c r="C457" s="16"/>
      <c r="D457" s="14"/>
      <c r="E457" s="17"/>
      <c r="F457" s="18"/>
      <c r="G457" s="18"/>
      <c r="H457" s="18"/>
      <c r="I457" s="8"/>
      <c r="J457" s="9"/>
      <c r="K457" s="9"/>
      <c r="L457" s="9"/>
      <c r="M457" s="9"/>
      <c r="N457" s="9"/>
      <c r="O457" s="9"/>
      <c r="P457" s="9"/>
      <c r="Q457" s="9"/>
      <c r="R457" s="9"/>
      <c r="S457" s="9"/>
      <c r="T457" s="9"/>
      <c r="U457" s="9"/>
      <c r="V457" s="9"/>
      <c r="W457" s="9"/>
      <c r="X457" s="9"/>
      <c r="Y457" s="9"/>
      <c r="Z457" s="9"/>
    </row>
    <row r="458" spans="1:26" ht="12.75" customHeight="1" x14ac:dyDescent="0.2">
      <c r="A458" s="14"/>
      <c r="B458" s="15"/>
      <c r="C458" s="16"/>
      <c r="D458" s="14"/>
      <c r="E458" s="17"/>
      <c r="F458" s="18"/>
      <c r="G458" s="18"/>
      <c r="H458" s="18"/>
      <c r="I458" s="8"/>
      <c r="J458" s="9"/>
      <c r="K458" s="9"/>
      <c r="L458" s="9"/>
      <c r="M458" s="9"/>
      <c r="N458" s="9"/>
      <c r="O458" s="9"/>
      <c r="P458" s="9"/>
      <c r="Q458" s="9"/>
      <c r="R458" s="9"/>
      <c r="S458" s="9"/>
      <c r="T458" s="9"/>
      <c r="U458" s="9"/>
      <c r="V458" s="9"/>
      <c r="W458" s="9"/>
      <c r="X458" s="9"/>
      <c r="Y458" s="9"/>
      <c r="Z458" s="9"/>
    </row>
    <row r="459" spans="1:26" ht="12.75" customHeight="1" x14ac:dyDescent="0.2">
      <c r="A459" s="14"/>
      <c r="B459" s="15"/>
      <c r="C459" s="16"/>
      <c r="D459" s="14"/>
      <c r="E459" s="17"/>
      <c r="F459" s="18"/>
      <c r="G459" s="18"/>
      <c r="H459" s="18"/>
      <c r="I459" s="8"/>
      <c r="J459" s="9"/>
      <c r="K459" s="9"/>
      <c r="L459" s="9"/>
      <c r="M459" s="9"/>
      <c r="N459" s="9"/>
      <c r="O459" s="9"/>
      <c r="P459" s="9"/>
      <c r="Q459" s="9"/>
      <c r="R459" s="9"/>
      <c r="S459" s="9"/>
      <c r="T459" s="9"/>
      <c r="U459" s="9"/>
      <c r="V459" s="9"/>
      <c r="W459" s="9"/>
      <c r="X459" s="9"/>
      <c r="Y459" s="9"/>
      <c r="Z459" s="9"/>
    </row>
    <row r="460" spans="1:26" ht="12.75" customHeight="1" x14ac:dyDescent="0.2">
      <c r="A460" s="14"/>
      <c r="B460" s="15"/>
      <c r="C460" s="16"/>
      <c r="D460" s="14"/>
      <c r="E460" s="17"/>
      <c r="F460" s="18"/>
      <c r="G460" s="18"/>
      <c r="H460" s="18"/>
      <c r="I460" s="8"/>
      <c r="J460" s="9"/>
      <c r="K460" s="9"/>
      <c r="L460" s="9"/>
      <c r="M460" s="9"/>
      <c r="N460" s="9"/>
      <c r="O460" s="9"/>
      <c r="P460" s="9"/>
      <c r="Q460" s="9"/>
      <c r="R460" s="9"/>
      <c r="S460" s="9"/>
      <c r="T460" s="9"/>
      <c r="U460" s="9"/>
      <c r="V460" s="9"/>
      <c r="W460" s="9"/>
      <c r="X460" s="9"/>
      <c r="Y460" s="9"/>
      <c r="Z460" s="9"/>
    </row>
    <row r="461" spans="1:26" ht="12.75" customHeight="1" x14ac:dyDescent="0.2">
      <c r="A461" s="14"/>
      <c r="B461" s="15"/>
      <c r="C461" s="16"/>
      <c r="D461" s="14"/>
      <c r="E461" s="17"/>
      <c r="F461" s="18"/>
      <c r="G461" s="18"/>
      <c r="H461" s="18"/>
      <c r="I461" s="8"/>
      <c r="J461" s="9"/>
      <c r="K461" s="9"/>
      <c r="L461" s="9"/>
      <c r="M461" s="9"/>
      <c r="N461" s="9"/>
      <c r="O461" s="9"/>
      <c r="P461" s="9"/>
      <c r="Q461" s="9"/>
      <c r="R461" s="9"/>
      <c r="S461" s="9"/>
      <c r="T461" s="9"/>
      <c r="U461" s="9"/>
      <c r="V461" s="9"/>
      <c r="W461" s="9"/>
      <c r="X461" s="9"/>
      <c r="Y461" s="9"/>
      <c r="Z461" s="9"/>
    </row>
    <row r="462" spans="1:26" ht="12.75" customHeight="1" x14ac:dyDescent="0.2">
      <c r="A462" s="14"/>
      <c r="B462" s="15"/>
      <c r="C462" s="16"/>
      <c r="D462" s="14"/>
      <c r="E462" s="17"/>
      <c r="F462" s="18"/>
      <c r="G462" s="18"/>
      <c r="H462" s="18"/>
      <c r="I462" s="8"/>
      <c r="J462" s="9"/>
      <c r="K462" s="9"/>
      <c r="L462" s="9"/>
      <c r="M462" s="9"/>
      <c r="N462" s="9"/>
      <c r="O462" s="9"/>
      <c r="P462" s="9"/>
      <c r="Q462" s="9"/>
      <c r="R462" s="9"/>
      <c r="S462" s="9"/>
      <c r="T462" s="9"/>
      <c r="U462" s="9"/>
      <c r="V462" s="9"/>
      <c r="W462" s="9"/>
      <c r="X462" s="9"/>
      <c r="Y462" s="9"/>
      <c r="Z462" s="9"/>
    </row>
    <row r="463" spans="1:26" ht="12.75" customHeight="1" x14ac:dyDescent="0.2">
      <c r="A463" s="14"/>
      <c r="B463" s="15"/>
      <c r="C463" s="16"/>
      <c r="D463" s="14"/>
      <c r="E463" s="17"/>
      <c r="F463" s="18"/>
      <c r="G463" s="18"/>
      <c r="H463" s="18"/>
      <c r="I463" s="8"/>
      <c r="J463" s="9"/>
      <c r="K463" s="9"/>
      <c r="L463" s="9"/>
      <c r="M463" s="9"/>
      <c r="N463" s="9"/>
      <c r="O463" s="9"/>
      <c r="P463" s="9"/>
      <c r="Q463" s="9"/>
      <c r="R463" s="9"/>
      <c r="S463" s="9"/>
      <c r="T463" s="9"/>
      <c r="U463" s="9"/>
      <c r="V463" s="9"/>
      <c r="W463" s="9"/>
      <c r="X463" s="9"/>
      <c r="Y463" s="9"/>
      <c r="Z463" s="9"/>
    </row>
    <row r="464" spans="1:26" ht="12.75" customHeight="1" x14ac:dyDescent="0.2">
      <c r="A464" s="14"/>
      <c r="B464" s="15"/>
      <c r="C464" s="16"/>
      <c r="D464" s="14"/>
      <c r="E464" s="17"/>
      <c r="F464" s="18"/>
      <c r="G464" s="18"/>
      <c r="H464" s="18"/>
      <c r="I464" s="8"/>
      <c r="J464" s="9"/>
      <c r="K464" s="9"/>
      <c r="L464" s="9"/>
      <c r="M464" s="9"/>
      <c r="N464" s="9"/>
      <c r="O464" s="9"/>
      <c r="P464" s="9"/>
      <c r="Q464" s="9"/>
      <c r="R464" s="9"/>
      <c r="S464" s="9"/>
      <c r="T464" s="9"/>
      <c r="U464" s="9"/>
      <c r="V464" s="9"/>
      <c r="W464" s="9"/>
      <c r="X464" s="9"/>
      <c r="Y464" s="9"/>
      <c r="Z464" s="9"/>
    </row>
    <row r="465" spans="1:26" ht="12.75" customHeight="1" x14ac:dyDescent="0.2">
      <c r="A465" s="14"/>
      <c r="B465" s="15"/>
      <c r="C465" s="16"/>
      <c r="D465" s="14"/>
      <c r="E465" s="17"/>
      <c r="F465" s="18"/>
      <c r="G465" s="18"/>
      <c r="H465" s="18"/>
      <c r="I465" s="8"/>
      <c r="J465" s="9"/>
      <c r="K465" s="9"/>
      <c r="L465" s="9"/>
      <c r="M465" s="9"/>
      <c r="N465" s="9"/>
      <c r="O465" s="9"/>
      <c r="P465" s="9"/>
      <c r="Q465" s="9"/>
      <c r="R465" s="9"/>
      <c r="S465" s="9"/>
      <c r="T465" s="9"/>
      <c r="U465" s="9"/>
      <c r="V465" s="9"/>
      <c r="W465" s="9"/>
      <c r="X465" s="9"/>
      <c r="Y465" s="9"/>
      <c r="Z465" s="9"/>
    </row>
    <row r="466" spans="1:26" ht="12.75" customHeight="1" x14ac:dyDescent="0.2">
      <c r="A466" s="14"/>
      <c r="B466" s="15"/>
      <c r="C466" s="16"/>
      <c r="D466" s="14"/>
      <c r="E466" s="17"/>
      <c r="F466" s="18"/>
      <c r="G466" s="18"/>
      <c r="H466" s="18"/>
      <c r="I466" s="8"/>
      <c r="J466" s="9"/>
      <c r="K466" s="9"/>
      <c r="L466" s="9"/>
      <c r="M466" s="9"/>
      <c r="N466" s="9"/>
      <c r="O466" s="9"/>
      <c r="P466" s="9"/>
      <c r="Q466" s="9"/>
      <c r="R466" s="9"/>
      <c r="S466" s="9"/>
      <c r="T466" s="9"/>
      <c r="U466" s="9"/>
      <c r="V466" s="9"/>
      <c r="W466" s="9"/>
      <c r="X466" s="9"/>
      <c r="Y466" s="9"/>
      <c r="Z466" s="9"/>
    </row>
    <row r="467" spans="1:26" ht="12.75" customHeight="1" x14ac:dyDescent="0.2">
      <c r="A467" s="14"/>
      <c r="B467" s="15"/>
      <c r="C467" s="16"/>
      <c r="D467" s="14"/>
      <c r="E467" s="17"/>
      <c r="F467" s="18"/>
      <c r="G467" s="18"/>
      <c r="H467" s="18"/>
      <c r="I467" s="8"/>
      <c r="J467" s="9"/>
      <c r="K467" s="9"/>
      <c r="L467" s="9"/>
      <c r="M467" s="9"/>
      <c r="N467" s="9"/>
      <c r="O467" s="9"/>
      <c r="P467" s="9"/>
      <c r="Q467" s="9"/>
      <c r="R467" s="9"/>
      <c r="S467" s="9"/>
      <c r="T467" s="9"/>
      <c r="U467" s="9"/>
      <c r="V467" s="9"/>
      <c r="W467" s="9"/>
      <c r="X467" s="9"/>
      <c r="Y467" s="9"/>
      <c r="Z467" s="9"/>
    </row>
    <row r="468" spans="1:26" ht="12.75" customHeight="1" x14ac:dyDescent="0.2">
      <c r="A468" s="14"/>
      <c r="B468" s="15"/>
      <c r="C468" s="16"/>
      <c r="D468" s="14"/>
      <c r="E468" s="17"/>
      <c r="F468" s="18"/>
      <c r="G468" s="18"/>
      <c r="H468" s="18"/>
      <c r="I468" s="8"/>
      <c r="J468" s="9"/>
      <c r="K468" s="9"/>
      <c r="L468" s="9"/>
      <c r="M468" s="9"/>
      <c r="N468" s="9"/>
      <c r="O468" s="9"/>
      <c r="P468" s="9"/>
      <c r="Q468" s="9"/>
      <c r="R468" s="9"/>
      <c r="S468" s="9"/>
      <c r="T468" s="9"/>
      <c r="U468" s="9"/>
      <c r="V468" s="9"/>
      <c r="W468" s="9"/>
      <c r="X468" s="9"/>
      <c r="Y468" s="9"/>
      <c r="Z468" s="9"/>
    </row>
    <row r="469" spans="1:26" ht="12.75" customHeight="1" x14ac:dyDescent="0.2">
      <c r="A469" s="14"/>
      <c r="B469" s="15"/>
      <c r="C469" s="16"/>
      <c r="D469" s="14"/>
      <c r="E469" s="17"/>
      <c r="F469" s="18"/>
      <c r="G469" s="18"/>
      <c r="H469" s="18"/>
      <c r="I469" s="8"/>
      <c r="J469" s="9"/>
      <c r="K469" s="9"/>
      <c r="L469" s="9"/>
      <c r="M469" s="9"/>
      <c r="N469" s="9"/>
      <c r="O469" s="9"/>
      <c r="P469" s="9"/>
      <c r="Q469" s="9"/>
      <c r="R469" s="9"/>
      <c r="S469" s="9"/>
      <c r="T469" s="9"/>
      <c r="U469" s="9"/>
      <c r="V469" s="9"/>
      <c r="W469" s="9"/>
      <c r="X469" s="9"/>
      <c r="Y469" s="9"/>
      <c r="Z469" s="9"/>
    </row>
    <row r="470" spans="1:26" ht="12.75" customHeight="1" x14ac:dyDescent="0.2">
      <c r="A470" s="14"/>
      <c r="B470" s="15"/>
      <c r="C470" s="16"/>
      <c r="D470" s="14"/>
      <c r="E470" s="17"/>
      <c r="F470" s="18"/>
      <c r="G470" s="18"/>
      <c r="H470" s="18"/>
      <c r="I470" s="8"/>
      <c r="J470" s="9"/>
      <c r="K470" s="9"/>
      <c r="L470" s="9"/>
      <c r="M470" s="9"/>
      <c r="N470" s="9"/>
      <c r="O470" s="9"/>
      <c r="P470" s="9"/>
      <c r="Q470" s="9"/>
      <c r="R470" s="9"/>
      <c r="S470" s="9"/>
      <c r="T470" s="9"/>
      <c r="U470" s="9"/>
      <c r="V470" s="9"/>
      <c r="W470" s="9"/>
      <c r="X470" s="9"/>
      <c r="Y470" s="9"/>
      <c r="Z470" s="9"/>
    </row>
    <row r="471" spans="1:26" ht="12.75" customHeight="1" x14ac:dyDescent="0.2">
      <c r="A471" s="14"/>
      <c r="B471" s="15"/>
      <c r="C471" s="16"/>
      <c r="D471" s="14"/>
      <c r="E471" s="17"/>
      <c r="F471" s="18"/>
      <c r="G471" s="18"/>
      <c r="H471" s="18"/>
      <c r="I471" s="8"/>
      <c r="J471" s="9"/>
      <c r="K471" s="9"/>
      <c r="L471" s="9"/>
      <c r="M471" s="9"/>
      <c r="N471" s="9"/>
      <c r="O471" s="9"/>
      <c r="P471" s="9"/>
      <c r="Q471" s="9"/>
      <c r="R471" s="9"/>
      <c r="S471" s="9"/>
      <c r="T471" s="9"/>
      <c r="U471" s="9"/>
      <c r="V471" s="9"/>
      <c r="W471" s="9"/>
      <c r="X471" s="9"/>
      <c r="Y471" s="9"/>
      <c r="Z471" s="9"/>
    </row>
    <row r="472" spans="1:26" ht="12.75" customHeight="1" x14ac:dyDescent="0.2">
      <c r="A472" s="14"/>
      <c r="B472" s="15"/>
      <c r="C472" s="16"/>
      <c r="D472" s="14"/>
      <c r="E472" s="17"/>
      <c r="F472" s="18"/>
      <c r="G472" s="18"/>
      <c r="H472" s="18"/>
      <c r="I472" s="8"/>
      <c r="J472" s="9"/>
      <c r="K472" s="9"/>
      <c r="L472" s="9"/>
      <c r="M472" s="9"/>
      <c r="N472" s="9"/>
      <c r="O472" s="9"/>
      <c r="P472" s="9"/>
      <c r="Q472" s="9"/>
      <c r="R472" s="9"/>
      <c r="S472" s="9"/>
      <c r="T472" s="9"/>
      <c r="U472" s="9"/>
      <c r="V472" s="9"/>
      <c r="W472" s="9"/>
      <c r="X472" s="9"/>
      <c r="Y472" s="9"/>
      <c r="Z472" s="9"/>
    </row>
    <row r="473" spans="1:26" ht="12.75" customHeight="1" x14ac:dyDescent="0.2">
      <c r="A473" s="14"/>
      <c r="B473" s="15"/>
      <c r="C473" s="16"/>
      <c r="D473" s="14"/>
      <c r="E473" s="17"/>
      <c r="F473" s="18"/>
      <c r="G473" s="18"/>
      <c r="H473" s="18"/>
      <c r="I473" s="8"/>
      <c r="J473" s="9"/>
      <c r="K473" s="9"/>
      <c r="L473" s="9"/>
      <c r="M473" s="9"/>
      <c r="N473" s="9"/>
      <c r="O473" s="9"/>
      <c r="P473" s="9"/>
      <c r="Q473" s="9"/>
      <c r="R473" s="9"/>
      <c r="S473" s="9"/>
      <c r="T473" s="9"/>
      <c r="U473" s="9"/>
      <c r="V473" s="9"/>
      <c r="W473" s="9"/>
      <c r="X473" s="9"/>
      <c r="Y473" s="9"/>
      <c r="Z473" s="9"/>
    </row>
    <row r="474" spans="1:26" ht="12.75" customHeight="1" x14ac:dyDescent="0.2">
      <c r="A474" s="14"/>
      <c r="B474" s="15"/>
      <c r="C474" s="16"/>
      <c r="D474" s="14"/>
      <c r="E474" s="17"/>
      <c r="F474" s="18"/>
      <c r="G474" s="18"/>
      <c r="H474" s="18"/>
      <c r="I474" s="8"/>
      <c r="J474" s="9"/>
      <c r="K474" s="9"/>
      <c r="L474" s="9"/>
      <c r="M474" s="9"/>
      <c r="N474" s="9"/>
      <c r="O474" s="9"/>
      <c r="P474" s="9"/>
      <c r="Q474" s="9"/>
      <c r="R474" s="9"/>
      <c r="S474" s="9"/>
      <c r="T474" s="9"/>
      <c r="U474" s="9"/>
      <c r="V474" s="9"/>
      <c r="W474" s="9"/>
      <c r="X474" s="9"/>
      <c r="Y474" s="9"/>
      <c r="Z474" s="9"/>
    </row>
    <row r="475" spans="1:26" ht="12.75" customHeight="1" x14ac:dyDescent="0.2">
      <c r="A475" s="14"/>
      <c r="B475" s="15"/>
      <c r="C475" s="16"/>
      <c r="D475" s="14"/>
      <c r="E475" s="17"/>
      <c r="F475" s="18"/>
      <c r="G475" s="18"/>
      <c r="H475" s="18"/>
      <c r="I475" s="8"/>
      <c r="J475" s="9"/>
      <c r="K475" s="9"/>
      <c r="L475" s="9"/>
      <c r="M475" s="9"/>
      <c r="N475" s="9"/>
      <c r="O475" s="9"/>
      <c r="P475" s="9"/>
      <c r="Q475" s="9"/>
      <c r="R475" s="9"/>
      <c r="S475" s="9"/>
      <c r="T475" s="9"/>
      <c r="U475" s="9"/>
      <c r="V475" s="9"/>
      <c r="W475" s="9"/>
      <c r="X475" s="9"/>
      <c r="Y475" s="9"/>
      <c r="Z475" s="9"/>
    </row>
    <row r="476" spans="1:26" ht="12.75" customHeight="1" x14ac:dyDescent="0.2">
      <c r="A476" s="14"/>
      <c r="B476" s="15"/>
      <c r="C476" s="16"/>
      <c r="D476" s="14"/>
      <c r="E476" s="17"/>
      <c r="F476" s="18"/>
      <c r="G476" s="18"/>
      <c r="H476" s="18"/>
      <c r="I476" s="8"/>
      <c r="J476" s="9"/>
      <c r="K476" s="9"/>
      <c r="L476" s="9"/>
      <c r="M476" s="9"/>
      <c r="N476" s="9"/>
      <c r="O476" s="9"/>
      <c r="P476" s="9"/>
      <c r="Q476" s="9"/>
      <c r="R476" s="9"/>
      <c r="S476" s="9"/>
      <c r="T476" s="9"/>
      <c r="U476" s="9"/>
      <c r="V476" s="9"/>
      <c r="W476" s="9"/>
      <c r="X476" s="9"/>
      <c r="Y476" s="9"/>
      <c r="Z476" s="9"/>
    </row>
    <row r="477" spans="1:26" ht="12.75" customHeight="1" x14ac:dyDescent="0.2">
      <c r="A477" s="14"/>
      <c r="B477" s="15"/>
      <c r="C477" s="16"/>
      <c r="D477" s="14"/>
      <c r="E477" s="17"/>
      <c r="F477" s="18"/>
      <c r="G477" s="18"/>
      <c r="H477" s="18"/>
      <c r="I477" s="8"/>
      <c r="J477" s="9"/>
      <c r="K477" s="9"/>
      <c r="L477" s="9"/>
      <c r="M477" s="9"/>
      <c r="N477" s="9"/>
      <c r="O477" s="9"/>
      <c r="P477" s="9"/>
      <c r="Q477" s="9"/>
      <c r="R477" s="9"/>
      <c r="S477" s="9"/>
      <c r="T477" s="9"/>
      <c r="U477" s="9"/>
      <c r="V477" s="9"/>
      <c r="W477" s="9"/>
      <c r="X477" s="9"/>
      <c r="Y477" s="9"/>
      <c r="Z477" s="9"/>
    </row>
    <row r="478" spans="1:26" ht="12.75" customHeight="1" x14ac:dyDescent="0.2">
      <c r="A478" s="14"/>
      <c r="B478" s="15"/>
      <c r="C478" s="16"/>
      <c r="D478" s="14"/>
      <c r="E478" s="17"/>
      <c r="F478" s="18"/>
      <c r="G478" s="18"/>
      <c r="H478" s="18"/>
      <c r="I478" s="8"/>
      <c r="J478" s="9"/>
      <c r="K478" s="9"/>
      <c r="L478" s="9"/>
      <c r="M478" s="9"/>
      <c r="N478" s="9"/>
      <c r="O478" s="9"/>
      <c r="P478" s="9"/>
      <c r="Q478" s="9"/>
      <c r="R478" s="9"/>
      <c r="S478" s="9"/>
      <c r="T478" s="9"/>
      <c r="U478" s="9"/>
      <c r="V478" s="9"/>
      <c r="W478" s="9"/>
      <c r="X478" s="9"/>
      <c r="Y478" s="9"/>
      <c r="Z478" s="9"/>
    </row>
    <row r="479" spans="1:26" ht="12.75" customHeight="1" x14ac:dyDescent="0.2">
      <c r="A479" s="14"/>
      <c r="B479" s="15"/>
      <c r="C479" s="16"/>
      <c r="D479" s="14"/>
      <c r="E479" s="17"/>
      <c r="F479" s="18"/>
      <c r="G479" s="18"/>
      <c r="H479" s="18"/>
      <c r="I479" s="8"/>
      <c r="J479" s="9"/>
      <c r="K479" s="9"/>
      <c r="L479" s="9"/>
      <c r="M479" s="9"/>
      <c r="N479" s="9"/>
      <c r="O479" s="9"/>
      <c r="P479" s="9"/>
      <c r="Q479" s="9"/>
      <c r="R479" s="9"/>
      <c r="S479" s="9"/>
      <c r="T479" s="9"/>
      <c r="U479" s="9"/>
      <c r="V479" s="9"/>
      <c r="W479" s="9"/>
      <c r="X479" s="9"/>
      <c r="Y479" s="9"/>
      <c r="Z479" s="9"/>
    </row>
    <row r="480" spans="1:26" ht="12.75" customHeight="1" x14ac:dyDescent="0.2">
      <c r="A480" s="14"/>
      <c r="B480" s="15"/>
      <c r="C480" s="16"/>
      <c r="D480" s="14"/>
      <c r="E480" s="17"/>
      <c r="F480" s="18"/>
      <c r="G480" s="18"/>
      <c r="H480" s="18"/>
      <c r="I480" s="8"/>
      <c r="J480" s="9"/>
      <c r="K480" s="9"/>
      <c r="L480" s="9"/>
      <c r="M480" s="9"/>
      <c r="N480" s="9"/>
      <c r="O480" s="9"/>
      <c r="P480" s="9"/>
      <c r="Q480" s="9"/>
      <c r="R480" s="9"/>
      <c r="S480" s="9"/>
      <c r="T480" s="9"/>
      <c r="U480" s="9"/>
      <c r="V480" s="9"/>
      <c r="W480" s="9"/>
      <c r="X480" s="9"/>
      <c r="Y480" s="9"/>
      <c r="Z480" s="9"/>
    </row>
    <row r="481" spans="1:26" ht="12.75" customHeight="1" x14ac:dyDescent="0.2">
      <c r="A481" s="14"/>
      <c r="B481" s="15"/>
      <c r="C481" s="16"/>
      <c r="D481" s="14"/>
      <c r="E481" s="17"/>
      <c r="F481" s="18"/>
      <c r="G481" s="18"/>
      <c r="H481" s="18"/>
      <c r="I481" s="8"/>
      <c r="J481" s="9"/>
      <c r="K481" s="9"/>
      <c r="L481" s="9"/>
      <c r="M481" s="9"/>
      <c r="N481" s="9"/>
      <c r="O481" s="9"/>
      <c r="P481" s="9"/>
      <c r="Q481" s="9"/>
      <c r="R481" s="9"/>
      <c r="S481" s="9"/>
      <c r="T481" s="9"/>
      <c r="U481" s="9"/>
      <c r="V481" s="9"/>
      <c r="W481" s="9"/>
      <c r="X481" s="9"/>
      <c r="Y481" s="9"/>
      <c r="Z481" s="9"/>
    </row>
    <row r="482" spans="1:26" ht="12.75" customHeight="1" x14ac:dyDescent="0.2">
      <c r="A482" s="14"/>
      <c r="B482" s="15"/>
      <c r="C482" s="16"/>
      <c r="D482" s="14"/>
      <c r="E482" s="17"/>
      <c r="F482" s="18"/>
      <c r="G482" s="18"/>
      <c r="H482" s="18"/>
      <c r="I482" s="8"/>
      <c r="J482" s="9"/>
      <c r="K482" s="9"/>
      <c r="L482" s="9"/>
      <c r="M482" s="9"/>
      <c r="N482" s="9"/>
      <c r="O482" s="9"/>
      <c r="P482" s="9"/>
      <c r="Q482" s="9"/>
      <c r="R482" s="9"/>
      <c r="S482" s="9"/>
      <c r="T482" s="9"/>
      <c r="U482" s="9"/>
      <c r="V482" s="9"/>
      <c r="W482" s="9"/>
      <c r="X482" s="9"/>
      <c r="Y482" s="9"/>
      <c r="Z482" s="9"/>
    </row>
    <row r="483" spans="1:26" ht="12.75" customHeight="1" x14ac:dyDescent="0.2">
      <c r="A483" s="14"/>
      <c r="B483" s="15"/>
      <c r="C483" s="16"/>
      <c r="D483" s="14"/>
      <c r="E483" s="17"/>
      <c r="F483" s="18"/>
      <c r="G483" s="18"/>
      <c r="H483" s="18"/>
      <c r="I483" s="8"/>
      <c r="J483" s="9"/>
      <c r="K483" s="9"/>
      <c r="L483" s="9"/>
      <c r="M483" s="9"/>
      <c r="N483" s="9"/>
      <c r="O483" s="9"/>
      <c r="P483" s="9"/>
      <c r="Q483" s="9"/>
      <c r="R483" s="9"/>
      <c r="S483" s="9"/>
      <c r="T483" s="9"/>
      <c r="U483" s="9"/>
      <c r="V483" s="9"/>
      <c r="W483" s="9"/>
      <c r="X483" s="9"/>
      <c r="Y483" s="9"/>
      <c r="Z483" s="9"/>
    </row>
    <row r="484" spans="1:26" ht="12.75" customHeight="1" x14ac:dyDescent="0.2">
      <c r="A484" s="14"/>
      <c r="B484" s="15"/>
      <c r="C484" s="16"/>
      <c r="D484" s="14"/>
      <c r="E484" s="17"/>
      <c r="F484" s="18"/>
      <c r="G484" s="18"/>
      <c r="H484" s="18"/>
      <c r="I484" s="8"/>
      <c r="J484" s="9"/>
      <c r="K484" s="9"/>
      <c r="L484" s="9"/>
      <c r="M484" s="9"/>
      <c r="N484" s="9"/>
      <c r="O484" s="9"/>
      <c r="P484" s="9"/>
      <c r="Q484" s="9"/>
      <c r="R484" s="9"/>
      <c r="S484" s="9"/>
      <c r="T484" s="9"/>
      <c r="U484" s="9"/>
      <c r="V484" s="9"/>
      <c r="W484" s="9"/>
      <c r="X484" s="9"/>
      <c r="Y484" s="9"/>
      <c r="Z484" s="9"/>
    </row>
    <row r="485" spans="1:26" ht="12.75" customHeight="1" x14ac:dyDescent="0.2">
      <c r="A485" s="14"/>
      <c r="B485" s="15"/>
      <c r="C485" s="16"/>
      <c r="D485" s="14"/>
      <c r="E485" s="17"/>
      <c r="F485" s="18"/>
      <c r="G485" s="18"/>
      <c r="H485" s="18"/>
      <c r="I485" s="8"/>
      <c r="J485" s="9"/>
      <c r="K485" s="9"/>
      <c r="L485" s="9"/>
      <c r="M485" s="9"/>
      <c r="N485" s="9"/>
      <c r="O485" s="9"/>
      <c r="P485" s="9"/>
      <c r="Q485" s="9"/>
      <c r="R485" s="9"/>
      <c r="S485" s="9"/>
      <c r="T485" s="9"/>
      <c r="U485" s="9"/>
      <c r="V485" s="9"/>
      <c r="W485" s="9"/>
      <c r="X485" s="9"/>
      <c r="Y485" s="9"/>
      <c r="Z485" s="9"/>
    </row>
    <row r="486" spans="1:26" ht="12.75" customHeight="1" x14ac:dyDescent="0.2">
      <c r="A486" s="14"/>
      <c r="B486" s="15"/>
      <c r="C486" s="16"/>
      <c r="D486" s="14"/>
      <c r="E486" s="17"/>
      <c r="F486" s="18"/>
      <c r="G486" s="18"/>
      <c r="H486" s="18"/>
      <c r="I486" s="8"/>
      <c r="J486" s="9"/>
      <c r="K486" s="9"/>
      <c r="L486" s="9"/>
      <c r="M486" s="9"/>
      <c r="N486" s="9"/>
      <c r="O486" s="9"/>
      <c r="P486" s="9"/>
      <c r="Q486" s="9"/>
      <c r="R486" s="9"/>
      <c r="S486" s="9"/>
      <c r="T486" s="9"/>
      <c r="U486" s="9"/>
      <c r="V486" s="9"/>
      <c r="W486" s="9"/>
      <c r="X486" s="9"/>
      <c r="Y486" s="9"/>
      <c r="Z486" s="9"/>
    </row>
    <row r="487" spans="1:26" ht="12.75" customHeight="1" x14ac:dyDescent="0.2">
      <c r="A487" s="14"/>
      <c r="B487" s="15"/>
      <c r="C487" s="16"/>
      <c r="D487" s="14"/>
      <c r="E487" s="17"/>
      <c r="F487" s="18"/>
      <c r="G487" s="18"/>
      <c r="H487" s="18"/>
      <c r="I487" s="8"/>
      <c r="J487" s="9"/>
      <c r="K487" s="9"/>
      <c r="L487" s="9"/>
      <c r="M487" s="9"/>
      <c r="N487" s="9"/>
      <c r="O487" s="9"/>
      <c r="P487" s="9"/>
      <c r="Q487" s="9"/>
      <c r="R487" s="9"/>
      <c r="S487" s="9"/>
      <c r="T487" s="9"/>
      <c r="U487" s="9"/>
      <c r="V487" s="9"/>
      <c r="W487" s="9"/>
      <c r="X487" s="9"/>
      <c r="Y487" s="9"/>
      <c r="Z487" s="9"/>
    </row>
    <row r="488" spans="1:26" ht="12.75" customHeight="1" x14ac:dyDescent="0.2">
      <c r="A488" s="14"/>
      <c r="B488" s="15"/>
      <c r="C488" s="16"/>
      <c r="D488" s="14"/>
      <c r="E488" s="17"/>
      <c r="F488" s="18"/>
      <c r="G488" s="18"/>
      <c r="H488" s="18"/>
      <c r="I488" s="8"/>
      <c r="J488" s="9"/>
      <c r="K488" s="9"/>
      <c r="L488" s="9"/>
      <c r="M488" s="9"/>
      <c r="N488" s="9"/>
      <c r="O488" s="9"/>
      <c r="P488" s="9"/>
      <c r="Q488" s="9"/>
      <c r="R488" s="9"/>
      <c r="S488" s="9"/>
      <c r="T488" s="9"/>
      <c r="U488" s="9"/>
      <c r="V488" s="9"/>
      <c r="W488" s="9"/>
      <c r="X488" s="9"/>
      <c r="Y488" s="9"/>
      <c r="Z488" s="9"/>
    </row>
    <row r="489" spans="1:26" ht="12.75" customHeight="1" x14ac:dyDescent="0.2">
      <c r="A489" s="14"/>
      <c r="B489" s="15"/>
      <c r="C489" s="16"/>
      <c r="D489" s="14"/>
      <c r="E489" s="17"/>
      <c r="F489" s="18"/>
      <c r="G489" s="18"/>
      <c r="H489" s="18"/>
      <c r="I489" s="8"/>
      <c r="J489" s="9"/>
      <c r="K489" s="9"/>
      <c r="L489" s="9"/>
      <c r="M489" s="9"/>
      <c r="N489" s="9"/>
      <c r="O489" s="9"/>
      <c r="P489" s="9"/>
      <c r="Q489" s="9"/>
      <c r="R489" s="9"/>
      <c r="S489" s="9"/>
      <c r="T489" s="9"/>
      <c r="U489" s="9"/>
      <c r="V489" s="9"/>
      <c r="W489" s="9"/>
      <c r="X489" s="9"/>
      <c r="Y489" s="9"/>
      <c r="Z489" s="9"/>
    </row>
    <row r="490" spans="1:26" ht="12.75" customHeight="1" x14ac:dyDescent="0.2">
      <c r="A490" s="14"/>
      <c r="B490" s="15"/>
      <c r="C490" s="16"/>
      <c r="D490" s="14"/>
      <c r="E490" s="17"/>
      <c r="F490" s="18"/>
      <c r="G490" s="18"/>
      <c r="H490" s="18"/>
      <c r="I490" s="8"/>
      <c r="J490" s="9"/>
      <c r="K490" s="9"/>
      <c r="L490" s="9"/>
      <c r="M490" s="9"/>
      <c r="N490" s="9"/>
      <c r="O490" s="9"/>
      <c r="P490" s="9"/>
      <c r="Q490" s="9"/>
      <c r="R490" s="9"/>
      <c r="S490" s="9"/>
      <c r="T490" s="9"/>
      <c r="U490" s="9"/>
      <c r="V490" s="9"/>
      <c r="W490" s="9"/>
      <c r="X490" s="9"/>
      <c r="Y490" s="9"/>
      <c r="Z490" s="9"/>
    </row>
    <row r="491" spans="1:26" ht="12.75" customHeight="1" x14ac:dyDescent="0.2">
      <c r="A491" s="14"/>
      <c r="B491" s="15"/>
      <c r="C491" s="16"/>
      <c r="D491" s="14"/>
      <c r="E491" s="17"/>
      <c r="F491" s="18"/>
      <c r="G491" s="18"/>
      <c r="H491" s="18"/>
      <c r="I491" s="8"/>
      <c r="J491" s="9"/>
      <c r="K491" s="9"/>
      <c r="L491" s="9"/>
      <c r="M491" s="9"/>
      <c r="N491" s="9"/>
      <c r="O491" s="9"/>
      <c r="P491" s="9"/>
      <c r="Q491" s="9"/>
      <c r="R491" s="9"/>
      <c r="S491" s="9"/>
      <c r="T491" s="9"/>
      <c r="U491" s="9"/>
      <c r="V491" s="9"/>
      <c r="W491" s="9"/>
      <c r="X491" s="9"/>
      <c r="Y491" s="9"/>
      <c r="Z491" s="9"/>
    </row>
    <row r="492" spans="1:26" ht="12.75" customHeight="1" x14ac:dyDescent="0.2">
      <c r="A492" s="14"/>
      <c r="B492" s="15"/>
      <c r="C492" s="16"/>
      <c r="D492" s="14"/>
      <c r="E492" s="17"/>
      <c r="F492" s="18"/>
      <c r="G492" s="18"/>
      <c r="H492" s="18"/>
      <c r="I492" s="8"/>
      <c r="J492" s="9"/>
      <c r="K492" s="9"/>
      <c r="L492" s="9"/>
      <c r="M492" s="9"/>
      <c r="N492" s="9"/>
      <c r="O492" s="9"/>
      <c r="P492" s="9"/>
      <c r="Q492" s="9"/>
      <c r="R492" s="9"/>
      <c r="S492" s="9"/>
      <c r="T492" s="9"/>
      <c r="U492" s="9"/>
      <c r="V492" s="9"/>
      <c r="W492" s="9"/>
      <c r="X492" s="9"/>
      <c r="Y492" s="9"/>
      <c r="Z492" s="9"/>
    </row>
    <row r="493" spans="1:26" ht="12.75" customHeight="1" x14ac:dyDescent="0.2">
      <c r="A493" s="14"/>
      <c r="B493" s="15"/>
      <c r="C493" s="16"/>
      <c r="D493" s="14"/>
      <c r="E493" s="17"/>
      <c r="F493" s="18"/>
      <c r="G493" s="18"/>
      <c r="H493" s="18"/>
      <c r="I493" s="8"/>
      <c r="J493" s="9"/>
      <c r="K493" s="9"/>
      <c r="L493" s="9"/>
      <c r="M493" s="9"/>
      <c r="N493" s="9"/>
      <c r="O493" s="9"/>
      <c r="P493" s="9"/>
      <c r="Q493" s="9"/>
      <c r="R493" s="9"/>
      <c r="S493" s="9"/>
      <c r="T493" s="9"/>
      <c r="U493" s="9"/>
      <c r="V493" s="9"/>
      <c r="W493" s="9"/>
      <c r="X493" s="9"/>
      <c r="Y493" s="9"/>
      <c r="Z493" s="9"/>
    </row>
    <row r="494" spans="1:26" ht="12.75" customHeight="1" x14ac:dyDescent="0.2">
      <c r="A494" s="14"/>
      <c r="B494" s="15"/>
      <c r="C494" s="16"/>
      <c r="D494" s="14"/>
      <c r="E494" s="17"/>
      <c r="F494" s="18"/>
      <c r="G494" s="18"/>
      <c r="H494" s="18"/>
      <c r="I494" s="8"/>
      <c r="J494" s="9"/>
      <c r="K494" s="9"/>
      <c r="L494" s="9"/>
      <c r="M494" s="9"/>
      <c r="N494" s="9"/>
      <c r="O494" s="9"/>
      <c r="P494" s="9"/>
      <c r="Q494" s="9"/>
      <c r="R494" s="9"/>
      <c r="S494" s="9"/>
      <c r="T494" s="9"/>
      <c r="U494" s="9"/>
      <c r="V494" s="9"/>
      <c r="W494" s="9"/>
      <c r="X494" s="9"/>
      <c r="Y494" s="9"/>
      <c r="Z494" s="9"/>
    </row>
    <row r="495" spans="1:26" ht="12.75" customHeight="1" x14ac:dyDescent="0.2">
      <c r="A495" s="14"/>
      <c r="B495" s="15"/>
      <c r="C495" s="16"/>
      <c r="D495" s="14"/>
      <c r="E495" s="17"/>
      <c r="F495" s="18"/>
      <c r="G495" s="18"/>
      <c r="H495" s="18"/>
      <c r="I495" s="8"/>
      <c r="J495" s="9"/>
      <c r="K495" s="9"/>
      <c r="L495" s="9"/>
      <c r="M495" s="9"/>
      <c r="N495" s="9"/>
      <c r="O495" s="9"/>
      <c r="P495" s="9"/>
      <c r="Q495" s="9"/>
      <c r="R495" s="9"/>
      <c r="S495" s="9"/>
      <c r="T495" s="9"/>
      <c r="U495" s="9"/>
      <c r="V495" s="9"/>
      <c r="W495" s="9"/>
      <c r="X495" s="9"/>
      <c r="Y495" s="9"/>
      <c r="Z495" s="9"/>
    </row>
    <row r="496" spans="1:26" ht="12.75" customHeight="1" x14ac:dyDescent="0.2">
      <c r="A496" s="14"/>
      <c r="B496" s="15"/>
      <c r="C496" s="16"/>
      <c r="D496" s="14"/>
      <c r="E496" s="17"/>
      <c r="F496" s="18"/>
      <c r="G496" s="18"/>
      <c r="H496" s="18"/>
      <c r="I496" s="8"/>
      <c r="J496" s="9"/>
      <c r="K496" s="9"/>
      <c r="L496" s="9"/>
      <c r="M496" s="9"/>
      <c r="N496" s="9"/>
      <c r="O496" s="9"/>
      <c r="P496" s="9"/>
      <c r="Q496" s="9"/>
      <c r="R496" s="9"/>
      <c r="S496" s="9"/>
      <c r="T496" s="9"/>
      <c r="U496" s="9"/>
      <c r="V496" s="9"/>
      <c r="W496" s="9"/>
      <c r="X496" s="9"/>
      <c r="Y496" s="9"/>
      <c r="Z496" s="9"/>
    </row>
    <row r="497" spans="1:26" ht="12.75" customHeight="1" x14ac:dyDescent="0.2">
      <c r="A497" s="14"/>
      <c r="B497" s="15"/>
      <c r="C497" s="16"/>
      <c r="D497" s="14"/>
      <c r="E497" s="17"/>
      <c r="F497" s="18"/>
      <c r="G497" s="18"/>
      <c r="H497" s="18"/>
      <c r="I497" s="8"/>
      <c r="J497" s="9"/>
      <c r="K497" s="9"/>
      <c r="L497" s="9"/>
      <c r="M497" s="9"/>
      <c r="N497" s="9"/>
      <c r="O497" s="9"/>
      <c r="P497" s="9"/>
      <c r="Q497" s="9"/>
      <c r="R497" s="9"/>
      <c r="S497" s="9"/>
      <c r="T497" s="9"/>
      <c r="U497" s="9"/>
      <c r="V497" s="9"/>
      <c r="W497" s="9"/>
      <c r="X497" s="9"/>
      <c r="Y497" s="9"/>
      <c r="Z497" s="9"/>
    </row>
    <row r="498" spans="1:26" ht="12.75" customHeight="1" x14ac:dyDescent="0.2">
      <c r="A498" s="14"/>
      <c r="B498" s="15"/>
      <c r="C498" s="16"/>
      <c r="D498" s="14"/>
      <c r="E498" s="17"/>
      <c r="F498" s="18"/>
      <c r="G498" s="18"/>
      <c r="H498" s="18"/>
      <c r="I498" s="8"/>
      <c r="J498" s="9"/>
      <c r="K498" s="9"/>
      <c r="L498" s="9"/>
      <c r="M498" s="9"/>
      <c r="N498" s="9"/>
      <c r="O498" s="9"/>
      <c r="P498" s="9"/>
      <c r="Q498" s="9"/>
      <c r="R498" s="9"/>
      <c r="S498" s="9"/>
      <c r="T498" s="9"/>
      <c r="U498" s="9"/>
      <c r="V498" s="9"/>
      <c r="W498" s="9"/>
      <c r="X498" s="9"/>
      <c r="Y498" s="9"/>
      <c r="Z498" s="9"/>
    </row>
    <row r="499" spans="1:26" ht="12.75" customHeight="1" x14ac:dyDescent="0.2">
      <c r="A499" s="14"/>
      <c r="B499" s="15"/>
      <c r="C499" s="16"/>
      <c r="D499" s="14"/>
      <c r="E499" s="17"/>
      <c r="F499" s="18"/>
      <c r="G499" s="18"/>
      <c r="H499" s="18"/>
      <c r="I499" s="8"/>
      <c r="J499" s="9"/>
      <c r="K499" s="9"/>
      <c r="L499" s="9"/>
      <c r="M499" s="9"/>
      <c r="N499" s="9"/>
      <c r="O499" s="9"/>
      <c r="P499" s="9"/>
      <c r="Q499" s="9"/>
      <c r="R499" s="9"/>
      <c r="S499" s="9"/>
      <c r="T499" s="9"/>
      <c r="U499" s="9"/>
      <c r="V499" s="9"/>
      <c r="W499" s="9"/>
      <c r="X499" s="9"/>
      <c r="Y499" s="9"/>
      <c r="Z499" s="9"/>
    </row>
    <row r="500" spans="1:26" ht="12.75" customHeight="1" x14ac:dyDescent="0.2">
      <c r="A500" s="14"/>
      <c r="B500" s="15"/>
      <c r="C500" s="16"/>
      <c r="D500" s="14"/>
      <c r="E500" s="17"/>
      <c r="F500" s="18"/>
      <c r="G500" s="18"/>
      <c r="H500" s="18"/>
      <c r="I500" s="8"/>
      <c r="J500" s="9"/>
      <c r="K500" s="9"/>
      <c r="L500" s="9"/>
      <c r="M500" s="9"/>
      <c r="N500" s="9"/>
      <c r="O500" s="9"/>
      <c r="P500" s="9"/>
      <c r="Q500" s="9"/>
      <c r="R500" s="9"/>
      <c r="S500" s="9"/>
      <c r="T500" s="9"/>
      <c r="U500" s="9"/>
      <c r="V500" s="9"/>
      <c r="W500" s="9"/>
      <c r="X500" s="9"/>
      <c r="Y500" s="9"/>
      <c r="Z500" s="9"/>
    </row>
    <row r="501" spans="1:26" ht="12.75" customHeight="1" x14ac:dyDescent="0.2">
      <c r="A501" s="14"/>
      <c r="B501" s="15"/>
      <c r="C501" s="16"/>
      <c r="D501" s="14"/>
      <c r="E501" s="17"/>
      <c r="F501" s="18"/>
      <c r="G501" s="18"/>
      <c r="H501" s="18"/>
      <c r="I501" s="8"/>
      <c r="J501" s="9"/>
      <c r="K501" s="9"/>
      <c r="L501" s="9"/>
      <c r="M501" s="9"/>
      <c r="N501" s="9"/>
      <c r="O501" s="9"/>
      <c r="P501" s="9"/>
      <c r="Q501" s="9"/>
      <c r="R501" s="9"/>
      <c r="S501" s="9"/>
      <c r="T501" s="9"/>
      <c r="U501" s="9"/>
      <c r="V501" s="9"/>
      <c r="W501" s="9"/>
      <c r="X501" s="9"/>
      <c r="Y501" s="9"/>
      <c r="Z501" s="9"/>
    </row>
    <row r="502" spans="1:26" ht="12.75" customHeight="1" x14ac:dyDescent="0.2">
      <c r="A502" s="14"/>
      <c r="B502" s="15"/>
      <c r="C502" s="16"/>
      <c r="D502" s="14"/>
      <c r="E502" s="17"/>
      <c r="F502" s="18"/>
      <c r="G502" s="18"/>
      <c r="H502" s="18"/>
      <c r="I502" s="8"/>
      <c r="J502" s="9"/>
      <c r="K502" s="9"/>
      <c r="L502" s="9"/>
      <c r="M502" s="9"/>
      <c r="N502" s="9"/>
      <c r="O502" s="9"/>
      <c r="P502" s="9"/>
      <c r="Q502" s="9"/>
      <c r="R502" s="9"/>
      <c r="S502" s="9"/>
      <c r="T502" s="9"/>
      <c r="U502" s="9"/>
      <c r="V502" s="9"/>
      <c r="W502" s="9"/>
      <c r="X502" s="9"/>
      <c r="Y502" s="9"/>
      <c r="Z502" s="9"/>
    </row>
    <row r="503" spans="1:26" ht="12.75" customHeight="1" x14ac:dyDescent="0.2">
      <c r="A503" s="14"/>
      <c r="B503" s="15"/>
      <c r="C503" s="16"/>
      <c r="D503" s="14"/>
      <c r="E503" s="17"/>
      <c r="F503" s="18"/>
      <c r="G503" s="18"/>
      <c r="H503" s="18"/>
      <c r="I503" s="8"/>
      <c r="J503" s="9"/>
      <c r="K503" s="9"/>
      <c r="L503" s="9"/>
      <c r="M503" s="9"/>
      <c r="N503" s="9"/>
      <c r="O503" s="9"/>
      <c r="P503" s="9"/>
      <c r="Q503" s="9"/>
      <c r="R503" s="9"/>
      <c r="S503" s="9"/>
      <c r="T503" s="9"/>
      <c r="U503" s="9"/>
      <c r="V503" s="9"/>
      <c r="W503" s="9"/>
      <c r="X503" s="9"/>
      <c r="Y503" s="9"/>
      <c r="Z503" s="9"/>
    </row>
    <row r="504" spans="1:26" ht="12.75" customHeight="1" x14ac:dyDescent="0.2">
      <c r="A504" s="14"/>
      <c r="B504" s="15"/>
      <c r="C504" s="16"/>
      <c r="D504" s="14"/>
      <c r="E504" s="17"/>
      <c r="F504" s="18"/>
      <c r="G504" s="18"/>
      <c r="H504" s="18"/>
      <c r="I504" s="8"/>
      <c r="J504" s="9"/>
      <c r="K504" s="9"/>
      <c r="L504" s="9"/>
      <c r="M504" s="9"/>
      <c r="N504" s="9"/>
      <c r="O504" s="9"/>
      <c r="P504" s="9"/>
      <c r="Q504" s="9"/>
      <c r="R504" s="9"/>
      <c r="S504" s="9"/>
      <c r="T504" s="9"/>
      <c r="U504" s="9"/>
      <c r="V504" s="9"/>
      <c r="W504" s="9"/>
      <c r="X504" s="9"/>
      <c r="Y504" s="9"/>
      <c r="Z504" s="9"/>
    </row>
    <row r="505" spans="1:26" ht="12.75" customHeight="1" x14ac:dyDescent="0.2">
      <c r="A505" s="14"/>
      <c r="B505" s="15"/>
      <c r="C505" s="16"/>
      <c r="D505" s="14"/>
      <c r="E505" s="17"/>
      <c r="F505" s="18"/>
      <c r="G505" s="18"/>
      <c r="H505" s="18"/>
      <c r="I505" s="8"/>
      <c r="J505" s="9"/>
      <c r="K505" s="9"/>
      <c r="L505" s="9"/>
      <c r="M505" s="9"/>
      <c r="N505" s="9"/>
      <c r="O505" s="9"/>
      <c r="P505" s="9"/>
      <c r="Q505" s="9"/>
      <c r="R505" s="9"/>
      <c r="S505" s="9"/>
      <c r="T505" s="9"/>
      <c r="U505" s="9"/>
      <c r="V505" s="9"/>
      <c r="W505" s="9"/>
      <c r="X505" s="9"/>
      <c r="Y505" s="9"/>
      <c r="Z505" s="9"/>
    </row>
    <row r="506" spans="1:26" ht="12.75" customHeight="1" x14ac:dyDescent="0.2">
      <c r="A506" s="14"/>
      <c r="B506" s="15"/>
      <c r="C506" s="16"/>
      <c r="D506" s="14"/>
      <c r="E506" s="17"/>
      <c r="F506" s="18"/>
      <c r="G506" s="18"/>
      <c r="H506" s="18"/>
      <c r="I506" s="8"/>
      <c r="J506" s="9"/>
      <c r="K506" s="9"/>
      <c r="L506" s="9"/>
      <c r="M506" s="9"/>
      <c r="N506" s="9"/>
      <c r="O506" s="9"/>
      <c r="P506" s="9"/>
      <c r="Q506" s="9"/>
      <c r="R506" s="9"/>
      <c r="S506" s="9"/>
      <c r="T506" s="9"/>
      <c r="U506" s="9"/>
      <c r="V506" s="9"/>
      <c r="W506" s="9"/>
      <c r="X506" s="9"/>
      <c r="Y506" s="9"/>
      <c r="Z506" s="9"/>
    </row>
    <row r="507" spans="1:26" ht="12.75" customHeight="1" x14ac:dyDescent="0.2">
      <c r="A507" s="14"/>
      <c r="B507" s="15"/>
      <c r="C507" s="16"/>
      <c r="D507" s="14"/>
      <c r="E507" s="17"/>
      <c r="F507" s="18"/>
      <c r="G507" s="18"/>
      <c r="H507" s="18"/>
      <c r="I507" s="8"/>
      <c r="J507" s="9"/>
      <c r="K507" s="9"/>
      <c r="L507" s="9"/>
      <c r="M507" s="9"/>
      <c r="N507" s="9"/>
      <c r="O507" s="9"/>
      <c r="P507" s="9"/>
      <c r="Q507" s="9"/>
      <c r="R507" s="9"/>
      <c r="S507" s="9"/>
      <c r="T507" s="9"/>
      <c r="U507" s="9"/>
      <c r="V507" s="9"/>
      <c r="W507" s="9"/>
      <c r="X507" s="9"/>
      <c r="Y507" s="9"/>
      <c r="Z507" s="9"/>
    </row>
    <row r="508" spans="1:26" ht="12.75" customHeight="1" x14ac:dyDescent="0.2">
      <c r="A508" s="14"/>
      <c r="B508" s="15"/>
      <c r="C508" s="16"/>
      <c r="D508" s="14"/>
      <c r="E508" s="17"/>
      <c r="F508" s="18"/>
      <c r="G508" s="18"/>
      <c r="H508" s="18"/>
      <c r="I508" s="8"/>
      <c r="J508" s="9"/>
      <c r="K508" s="9"/>
      <c r="L508" s="9"/>
      <c r="M508" s="9"/>
      <c r="N508" s="9"/>
      <c r="O508" s="9"/>
      <c r="P508" s="9"/>
      <c r="Q508" s="9"/>
      <c r="R508" s="9"/>
      <c r="S508" s="9"/>
      <c r="T508" s="9"/>
      <c r="U508" s="9"/>
      <c r="V508" s="9"/>
      <c r="W508" s="9"/>
      <c r="X508" s="9"/>
      <c r="Y508" s="9"/>
      <c r="Z508" s="9"/>
    </row>
    <row r="509" spans="1:26" ht="12.75" customHeight="1" x14ac:dyDescent="0.2">
      <c r="A509" s="14"/>
      <c r="B509" s="15"/>
      <c r="C509" s="16"/>
      <c r="D509" s="14"/>
      <c r="E509" s="17"/>
      <c r="F509" s="18"/>
      <c r="G509" s="18"/>
      <c r="H509" s="18"/>
      <c r="I509" s="8"/>
      <c r="J509" s="9"/>
      <c r="K509" s="9"/>
      <c r="L509" s="9"/>
      <c r="M509" s="9"/>
      <c r="N509" s="9"/>
      <c r="O509" s="9"/>
      <c r="P509" s="9"/>
      <c r="Q509" s="9"/>
      <c r="R509" s="9"/>
      <c r="S509" s="9"/>
      <c r="T509" s="9"/>
      <c r="U509" s="9"/>
      <c r="V509" s="9"/>
      <c r="W509" s="9"/>
      <c r="X509" s="9"/>
      <c r="Y509" s="9"/>
      <c r="Z509" s="9"/>
    </row>
    <row r="510" spans="1:26" ht="12.75" customHeight="1" x14ac:dyDescent="0.2">
      <c r="A510" s="14"/>
      <c r="B510" s="15"/>
      <c r="C510" s="16"/>
      <c r="D510" s="14"/>
      <c r="E510" s="17"/>
      <c r="F510" s="18"/>
      <c r="G510" s="18"/>
      <c r="H510" s="18"/>
      <c r="I510" s="8"/>
      <c r="J510" s="9"/>
      <c r="K510" s="9"/>
      <c r="L510" s="9"/>
      <c r="M510" s="9"/>
      <c r="N510" s="9"/>
      <c r="O510" s="9"/>
      <c r="P510" s="9"/>
      <c r="Q510" s="9"/>
      <c r="R510" s="9"/>
      <c r="S510" s="9"/>
      <c r="T510" s="9"/>
      <c r="U510" s="9"/>
      <c r="V510" s="9"/>
      <c r="W510" s="9"/>
      <c r="X510" s="9"/>
      <c r="Y510" s="9"/>
      <c r="Z510" s="9"/>
    </row>
    <row r="511" spans="1:26" ht="12.75" customHeight="1" x14ac:dyDescent="0.2">
      <c r="A511" s="14"/>
      <c r="B511" s="15"/>
      <c r="C511" s="16"/>
      <c r="D511" s="14"/>
      <c r="E511" s="17"/>
      <c r="F511" s="18"/>
      <c r="G511" s="18"/>
      <c r="H511" s="18"/>
      <c r="I511" s="8"/>
      <c r="J511" s="9"/>
      <c r="K511" s="9"/>
      <c r="L511" s="9"/>
      <c r="M511" s="9"/>
      <c r="N511" s="9"/>
      <c r="O511" s="9"/>
      <c r="P511" s="9"/>
      <c r="Q511" s="9"/>
      <c r="R511" s="9"/>
      <c r="S511" s="9"/>
      <c r="T511" s="9"/>
      <c r="U511" s="9"/>
      <c r="V511" s="9"/>
      <c r="W511" s="9"/>
      <c r="X511" s="9"/>
      <c r="Y511" s="9"/>
      <c r="Z511" s="9"/>
    </row>
    <row r="512" spans="1:26" ht="12.75" customHeight="1" x14ac:dyDescent="0.2">
      <c r="A512" s="14"/>
      <c r="B512" s="15"/>
      <c r="C512" s="16"/>
      <c r="D512" s="14"/>
      <c r="E512" s="17"/>
      <c r="F512" s="18"/>
      <c r="G512" s="18"/>
      <c r="H512" s="18"/>
      <c r="I512" s="8"/>
      <c r="J512" s="9"/>
      <c r="K512" s="9"/>
      <c r="L512" s="9"/>
      <c r="M512" s="9"/>
      <c r="N512" s="9"/>
      <c r="O512" s="9"/>
      <c r="P512" s="9"/>
      <c r="Q512" s="9"/>
      <c r="R512" s="9"/>
      <c r="S512" s="9"/>
      <c r="T512" s="9"/>
      <c r="U512" s="9"/>
      <c r="V512" s="9"/>
      <c r="W512" s="9"/>
      <c r="X512" s="9"/>
      <c r="Y512" s="9"/>
      <c r="Z512" s="9"/>
    </row>
    <row r="513" spans="1:26" ht="12.75" customHeight="1" x14ac:dyDescent="0.2">
      <c r="A513" s="14"/>
      <c r="B513" s="15"/>
      <c r="C513" s="16"/>
      <c r="D513" s="14"/>
      <c r="E513" s="17"/>
      <c r="F513" s="18"/>
      <c r="G513" s="18"/>
      <c r="H513" s="18"/>
      <c r="I513" s="8"/>
      <c r="J513" s="9"/>
      <c r="K513" s="9"/>
      <c r="L513" s="9"/>
      <c r="M513" s="9"/>
      <c r="N513" s="9"/>
      <c r="O513" s="9"/>
      <c r="P513" s="9"/>
      <c r="Q513" s="9"/>
      <c r="R513" s="9"/>
      <c r="S513" s="9"/>
      <c r="T513" s="9"/>
      <c r="U513" s="9"/>
      <c r="V513" s="9"/>
      <c r="W513" s="9"/>
      <c r="X513" s="9"/>
      <c r="Y513" s="9"/>
      <c r="Z513" s="9"/>
    </row>
    <row r="514" spans="1:26" ht="12.75" customHeight="1" x14ac:dyDescent="0.2">
      <c r="A514" s="14"/>
      <c r="B514" s="15"/>
      <c r="C514" s="16"/>
      <c r="D514" s="14"/>
      <c r="E514" s="17"/>
      <c r="F514" s="18"/>
      <c r="G514" s="18"/>
      <c r="H514" s="18"/>
      <c r="I514" s="8"/>
      <c r="J514" s="9"/>
      <c r="K514" s="9"/>
      <c r="L514" s="9"/>
      <c r="M514" s="9"/>
      <c r="N514" s="9"/>
      <c r="O514" s="9"/>
      <c r="P514" s="9"/>
      <c r="Q514" s="9"/>
      <c r="R514" s="9"/>
      <c r="S514" s="9"/>
      <c r="T514" s="9"/>
      <c r="U514" s="9"/>
      <c r="V514" s="9"/>
      <c r="W514" s="9"/>
      <c r="X514" s="9"/>
      <c r="Y514" s="9"/>
      <c r="Z514" s="9"/>
    </row>
    <row r="515" spans="1:26" ht="12.75" customHeight="1" x14ac:dyDescent="0.2">
      <c r="A515" s="14"/>
      <c r="B515" s="15"/>
      <c r="C515" s="16"/>
      <c r="D515" s="14"/>
      <c r="E515" s="17"/>
      <c r="F515" s="18"/>
      <c r="G515" s="18"/>
      <c r="H515" s="18"/>
      <c r="I515" s="8"/>
      <c r="J515" s="9"/>
      <c r="K515" s="9"/>
      <c r="L515" s="9"/>
      <c r="M515" s="9"/>
      <c r="N515" s="9"/>
      <c r="O515" s="9"/>
      <c r="P515" s="9"/>
      <c r="Q515" s="9"/>
      <c r="R515" s="9"/>
      <c r="S515" s="9"/>
      <c r="T515" s="9"/>
      <c r="U515" s="9"/>
      <c r="V515" s="9"/>
      <c r="W515" s="9"/>
      <c r="X515" s="9"/>
      <c r="Y515" s="9"/>
      <c r="Z515" s="9"/>
    </row>
    <row r="516" spans="1:26" ht="12.75" customHeight="1" x14ac:dyDescent="0.2">
      <c r="A516" s="14"/>
      <c r="B516" s="15"/>
      <c r="C516" s="16"/>
      <c r="D516" s="14"/>
      <c r="E516" s="17"/>
      <c r="F516" s="18"/>
      <c r="G516" s="18"/>
      <c r="H516" s="18"/>
      <c r="I516" s="8"/>
      <c r="J516" s="9"/>
      <c r="K516" s="9"/>
      <c r="L516" s="9"/>
      <c r="M516" s="9"/>
      <c r="N516" s="9"/>
      <c r="O516" s="9"/>
      <c r="P516" s="9"/>
      <c r="Q516" s="9"/>
      <c r="R516" s="9"/>
      <c r="S516" s="9"/>
      <c r="T516" s="9"/>
      <c r="U516" s="9"/>
      <c r="V516" s="9"/>
      <c r="W516" s="9"/>
      <c r="X516" s="9"/>
      <c r="Y516" s="9"/>
      <c r="Z516" s="9"/>
    </row>
    <row r="517" spans="1:26" ht="12.75" customHeight="1" x14ac:dyDescent="0.2">
      <c r="A517" s="14"/>
      <c r="B517" s="15"/>
      <c r="C517" s="16"/>
      <c r="D517" s="14"/>
      <c r="E517" s="17"/>
      <c r="F517" s="18"/>
      <c r="G517" s="18"/>
      <c r="H517" s="18"/>
      <c r="I517" s="8"/>
      <c r="J517" s="9"/>
      <c r="K517" s="9"/>
      <c r="L517" s="9"/>
      <c r="M517" s="9"/>
      <c r="N517" s="9"/>
      <c r="O517" s="9"/>
      <c r="P517" s="9"/>
      <c r="Q517" s="9"/>
      <c r="R517" s="9"/>
      <c r="S517" s="9"/>
      <c r="T517" s="9"/>
      <c r="U517" s="9"/>
      <c r="V517" s="9"/>
      <c r="W517" s="9"/>
      <c r="X517" s="9"/>
      <c r="Y517" s="9"/>
      <c r="Z517" s="9"/>
    </row>
    <row r="518" spans="1:26" ht="12.75" customHeight="1" x14ac:dyDescent="0.2">
      <c r="A518" s="14"/>
      <c r="B518" s="15"/>
      <c r="C518" s="16"/>
      <c r="D518" s="14"/>
      <c r="E518" s="17"/>
      <c r="F518" s="18"/>
      <c r="G518" s="18"/>
      <c r="H518" s="18"/>
      <c r="I518" s="8"/>
      <c r="J518" s="9"/>
      <c r="K518" s="9"/>
      <c r="L518" s="9"/>
      <c r="M518" s="9"/>
      <c r="N518" s="9"/>
      <c r="O518" s="9"/>
      <c r="P518" s="9"/>
      <c r="Q518" s="9"/>
      <c r="R518" s="9"/>
      <c r="S518" s="9"/>
      <c r="T518" s="9"/>
      <c r="U518" s="9"/>
      <c r="V518" s="9"/>
      <c r="W518" s="9"/>
      <c r="X518" s="9"/>
      <c r="Y518" s="9"/>
      <c r="Z518" s="9"/>
    </row>
    <row r="519" spans="1:26" ht="12.75" customHeight="1" x14ac:dyDescent="0.2">
      <c r="A519" s="14"/>
      <c r="B519" s="15"/>
      <c r="C519" s="16"/>
      <c r="D519" s="14"/>
      <c r="E519" s="17"/>
      <c r="F519" s="18"/>
      <c r="G519" s="18"/>
      <c r="H519" s="18"/>
      <c r="I519" s="8"/>
      <c r="J519" s="9"/>
      <c r="K519" s="9"/>
      <c r="L519" s="9"/>
      <c r="M519" s="9"/>
      <c r="N519" s="9"/>
      <c r="O519" s="9"/>
      <c r="P519" s="9"/>
      <c r="Q519" s="9"/>
      <c r="R519" s="9"/>
      <c r="S519" s="9"/>
      <c r="T519" s="9"/>
      <c r="U519" s="9"/>
      <c r="V519" s="9"/>
      <c r="W519" s="9"/>
      <c r="X519" s="9"/>
      <c r="Y519" s="9"/>
      <c r="Z519" s="9"/>
    </row>
    <row r="520" spans="1:26" ht="12.75" customHeight="1" x14ac:dyDescent="0.2">
      <c r="A520" s="14"/>
      <c r="B520" s="15"/>
      <c r="C520" s="16"/>
      <c r="D520" s="14"/>
      <c r="E520" s="17"/>
      <c r="F520" s="18"/>
      <c r="G520" s="18"/>
      <c r="H520" s="18"/>
      <c r="I520" s="8"/>
      <c r="J520" s="9"/>
      <c r="K520" s="9"/>
      <c r="L520" s="9"/>
      <c r="M520" s="9"/>
      <c r="N520" s="9"/>
      <c r="O520" s="9"/>
      <c r="P520" s="9"/>
      <c r="Q520" s="9"/>
      <c r="R520" s="9"/>
      <c r="S520" s="9"/>
      <c r="T520" s="9"/>
      <c r="U520" s="9"/>
      <c r="V520" s="9"/>
      <c r="W520" s="9"/>
      <c r="X520" s="9"/>
      <c r="Y520" s="9"/>
      <c r="Z520" s="9"/>
    </row>
    <row r="521" spans="1:26" ht="12.75" customHeight="1" x14ac:dyDescent="0.2">
      <c r="A521" s="14"/>
      <c r="B521" s="15"/>
      <c r="C521" s="16"/>
      <c r="D521" s="14"/>
      <c r="E521" s="17"/>
      <c r="F521" s="18"/>
      <c r="G521" s="18"/>
      <c r="H521" s="18"/>
      <c r="I521" s="8"/>
      <c r="J521" s="9"/>
      <c r="K521" s="9"/>
      <c r="L521" s="9"/>
      <c r="M521" s="9"/>
      <c r="N521" s="9"/>
      <c r="O521" s="9"/>
      <c r="P521" s="9"/>
      <c r="Q521" s="9"/>
      <c r="R521" s="9"/>
      <c r="S521" s="9"/>
      <c r="T521" s="9"/>
      <c r="U521" s="9"/>
      <c r="V521" s="9"/>
      <c r="W521" s="9"/>
      <c r="X521" s="9"/>
      <c r="Y521" s="9"/>
      <c r="Z521" s="9"/>
    </row>
    <row r="522" spans="1:26" ht="12.75" customHeight="1" x14ac:dyDescent="0.2">
      <c r="A522" s="14"/>
      <c r="B522" s="15"/>
      <c r="C522" s="16"/>
      <c r="D522" s="14"/>
      <c r="E522" s="17"/>
      <c r="F522" s="18"/>
      <c r="G522" s="18"/>
      <c r="H522" s="18"/>
      <c r="I522" s="8"/>
      <c r="J522" s="9"/>
      <c r="K522" s="9"/>
      <c r="L522" s="9"/>
      <c r="M522" s="9"/>
      <c r="N522" s="9"/>
      <c r="O522" s="9"/>
      <c r="P522" s="9"/>
      <c r="Q522" s="9"/>
      <c r="R522" s="9"/>
      <c r="S522" s="9"/>
      <c r="T522" s="9"/>
      <c r="U522" s="9"/>
      <c r="V522" s="9"/>
      <c r="W522" s="9"/>
      <c r="X522" s="9"/>
      <c r="Y522" s="9"/>
      <c r="Z522" s="9"/>
    </row>
    <row r="523" spans="1:26" ht="12.75" customHeight="1" x14ac:dyDescent="0.2">
      <c r="A523" s="14"/>
      <c r="B523" s="15"/>
      <c r="C523" s="16"/>
      <c r="D523" s="14"/>
      <c r="E523" s="17"/>
      <c r="F523" s="18"/>
      <c r="G523" s="18"/>
      <c r="H523" s="18"/>
      <c r="I523" s="8"/>
      <c r="J523" s="9"/>
      <c r="K523" s="9"/>
      <c r="L523" s="9"/>
      <c r="M523" s="9"/>
      <c r="N523" s="9"/>
      <c r="O523" s="9"/>
      <c r="P523" s="9"/>
      <c r="Q523" s="9"/>
      <c r="R523" s="9"/>
      <c r="S523" s="9"/>
      <c r="T523" s="9"/>
      <c r="U523" s="9"/>
      <c r="V523" s="9"/>
      <c r="W523" s="9"/>
      <c r="X523" s="9"/>
      <c r="Y523" s="9"/>
      <c r="Z523" s="9"/>
    </row>
    <row r="524" spans="1:26" ht="12.75" customHeight="1" x14ac:dyDescent="0.2">
      <c r="A524" s="14"/>
      <c r="B524" s="15"/>
      <c r="C524" s="16"/>
      <c r="D524" s="14"/>
      <c r="E524" s="17"/>
      <c r="F524" s="18"/>
      <c r="G524" s="18"/>
      <c r="H524" s="18"/>
      <c r="I524" s="8"/>
      <c r="J524" s="9"/>
      <c r="K524" s="9"/>
      <c r="L524" s="9"/>
      <c r="M524" s="9"/>
      <c r="N524" s="9"/>
      <c r="O524" s="9"/>
      <c r="P524" s="9"/>
      <c r="Q524" s="9"/>
      <c r="R524" s="9"/>
      <c r="S524" s="9"/>
      <c r="T524" s="9"/>
      <c r="U524" s="9"/>
      <c r="V524" s="9"/>
      <c r="W524" s="9"/>
      <c r="X524" s="9"/>
      <c r="Y524" s="9"/>
      <c r="Z524" s="9"/>
    </row>
    <row r="525" spans="1:26" ht="12.75" customHeight="1" x14ac:dyDescent="0.2">
      <c r="A525" s="14"/>
      <c r="B525" s="15"/>
      <c r="C525" s="16"/>
      <c r="D525" s="14"/>
      <c r="E525" s="17"/>
      <c r="F525" s="18"/>
      <c r="G525" s="18"/>
      <c r="H525" s="18"/>
      <c r="I525" s="8"/>
      <c r="J525" s="9"/>
      <c r="K525" s="9"/>
      <c r="L525" s="9"/>
      <c r="M525" s="9"/>
      <c r="N525" s="9"/>
      <c r="O525" s="9"/>
      <c r="P525" s="9"/>
      <c r="Q525" s="9"/>
      <c r="R525" s="9"/>
      <c r="S525" s="9"/>
      <c r="T525" s="9"/>
      <c r="U525" s="9"/>
      <c r="V525" s="9"/>
      <c r="W525" s="9"/>
      <c r="X525" s="9"/>
      <c r="Y525" s="9"/>
      <c r="Z525" s="9"/>
    </row>
    <row r="526" spans="1:26" ht="12.75" customHeight="1" x14ac:dyDescent="0.2">
      <c r="A526" s="14"/>
      <c r="B526" s="15"/>
      <c r="C526" s="16"/>
      <c r="D526" s="14"/>
      <c r="E526" s="17"/>
      <c r="F526" s="18"/>
      <c r="G526" s="18"/>
      <c r="H526" s="18"/>
      <c r="I526" s="8"/>
      <c r="J526" s="9"/>
      <c r="K526" s="9"/>
      <c r="L526" s="9"/>
      <c r="M526" s="9"/>
      <c r="N526" s="9"/>
      <c r="O526" s="9"/>
      <c r="P526" s="9"/>
      <c r="Q526" s="9"/>
      <c r="R526" s="9"/>
      <c r="S526" s="9"/>
      <c r="T526" s="9"/>
      <c r="U526" s="9"/>
      <c r="V526" s="9"/>
      <c r="W526" s="9"/>
      <c r="X526" s="9"/>
      <c r="Y526" s="9"/>
      <c r="Z526" s="9"/>
    </row>
    <row r="527" spans="1:26" ht="12.75" customHeight="1" x14ac:dyDescent="0.2">
      <c r="A527" s="14"/>
      <c r="B527" s="15"/>
      <c r="C527" s="16"/>
      <c r="D527" s="14"/>
      <c r="E527" s="17"/>
      <c r="F527" s="18"/>
      <c r="G527" s="18"/>
      <c r="H527" s="18"/>
      <c r="I527" s="8"/>
      <c r="J527" s="9"/>
      <c r="K527" s="9"/>
      <c r="L527" s="9"/>
      <c r="M527" s="9"/>
      <c r="N527" s="9"/>
      <c r="O527" s="9"/>
      <c r="P527" s="9"/>
      <c r="Q527" s="9"/>
      <c r="R527" s="9"/>
      <c r="S527" s="9"/>
      <c r="T527" s="9"/>
      <c r="U527" s="9"/>
      <c r="V527" s="9"/>
      <c r="W527" s="9"/>
      <c r="X527" s="9"/>
      <c r="Y527" s="9"/>
      <c r="Z527" s="9"/>
    </row>
    <row r="528" spans="1:26" ht="12.75" customHeight="1" x14ac:dyDescent="0.2">
      <c r="A528" s="14"/>
      <c r="B528" s="15"/>
      <c r="C528" s="16"/>
      <c r="D528" s="14"/>
      <c r="E528" s="17"/>
      <c r="F528" s="18"/>
      <c r="G528" s="18"/>
      <c r="H528" s="18"/>
      <c r="I528" s="8"/>
      <c r="J528" s="9"/>
      <c r="K528" s="9"/>
      <c r="L528" s="9"/>
      <c r="M528" s="9"/>
      <c r="N528" s="9"/>
      <c r="O528" s="9"/>
      <c r="P528" s="9"/>
      <c r="Q528" s="9"/>
      <c r="R528" s="9"/>
      <c r="S528" s="9"/>
      <c r="T528" s="9"/>
      <c r="U528" s="9"/>
      <c r="V528" s="9"/>
      <c r="W528" s="9"/>
      <c r="X528" s="9"/>
      <c r="Y528" s="9"/>
      <c r="Z528" s="9"/>
    </row>
    <row r="529" spans="1:26" ht="12.75" customHeight="1" x14ac:dyDescent="0.2">
      <c r="A529" s="14"/>
      <c r="B529" s="15"/>
      <c r="C529" s="16"/>
      <c r="D529" s="14"/>
      <c r="E529" s="17"/>
      <c r="F529" s="18"/>
      <c r="G529" s="18"/>
      <c r="H529" s="18"/>
      <c r="I529" s="8"/>
      <c r="J529" s="9"/>
      <c r="K529" s="9"/>
      <c r="L529" s="9"/>
      <c r="M529" s="9"/>
      <c r="N529" s="9"/>
      <c r="O529" s="9"/>
      <c r="P529" s="9"/>
      <c r="Q529" s="9"/>
      <c r="R529" s="9"/>
      <c r="S529" s="9"/>
      <c r="T529" s="9"/>
      <c r="U529" s="9"/>
      <c r="V529" s="9"/>
      <c r="W529" s="9"/>
      <c r="X529" s="9"/>
      <c r="Y529" s="9"/>
      <c r="Z529" s="9"/>
    </row>
    <row r="530" spans="1:26" ht="12.75" customHeight="1" x14ac:dyDescent="0.2">
      <c r="A530" s="14"/>
      <c r="B530" s="15"/>
      <c r="C530" s="16"/>
      <c r="D530" s="14"/>
      <c r="E530" s="17"/>
      <c r="F530" s="18"/>
      <c r="G530" s="18"/>
      <c r="H530" s="18"/>
      <c r="I530" s="8"/>
      <c r="J530" s="9"/>
      <c r="K530" s="9"/>
      <c r="L530" s="9"/>
      <c r="M530" s="9"/>
      <c r="N530" s="9"/>
      <c r="O530" s="9"/>
      <c r="P530" s="9"/>
      <c r="Q530" s="9"/>
      <c r="R530" s="9"/>
      <c r="S530" s="9"/>
      <c r="T530" s="9"/>
      <c r="U530" s="9"/>
      <c r="V530" s="9"/>
      <c r="W530" s="9"/>
      <c r="X530" s="9"/>
      <c r="Y530" s="9"/>
      <c r="Z530" s="9"/>
    </row>
    <row r="531" spans="1:26" ht="12.75" customHeight="1" x14ac:dyDescent="0.2">
      <c r="A531" s="14"/>
      <c r="B531" s="15"/>
      <c r="C531" s="16"/>
      <c r="D531" s="14"/>
      <c r="E531" s="17"/>
      <c r="F531" s="18"/>
      <c r="G531" s="18"/>
      <c r="H531" s="18"/>
      <c r="I531" s="8"/>
      <c r="J531" s="9"/>
      <c r="K531" s="9"/>
      <c r="L531" s="9"/>
      <c r="M531" s="9"/>
      <c r="N531" s="9"/>
      <c r="O531" s="9"/>
      <c r="P531" s="9"/>
      <c r="Q531" s="9"/>
      <c r="R531" s="9"/>
      <c r="S531" s="9"/>
      <c r="T531" s="9"/>
      <c r="U531" s="9"/>
      <c r="V531" s="9"/>
      <c r="W531" s="9"/>
      <c r="X531" s="9"/>
      <c r="Y531" s="9"/>
      <c r="Z531" s="9"/>
    </row>
    <row r="532" spans="1:26" ht="12.75" customHeight="1" x14ac:dyDescent="0.2">
      <c r="A532" s="14"/>
      <c r="B532" s="15"/>
      <c r="C532" s="16"/>
      <c r="D532" s="14"/>
      <c r="E532" s="17"/>
      <c r="F532" s="18"/>
      <c r="G532" s="18"/>
      <c r="H532" s="18"/>
      <c r="I532" s="8"/>
      <c r="J532" s="9"/>
      <c r="K532" s="9"/>
      <c r="L532" s="9"/>
      <c r="M532" s="9"/>
      <c r="N532" s="9"/>
      <c r="O532" s="9"/>
      <c r="P532" s="9"/>
      <c r="Q532" s="9"/>
      <c r="R532" s="9"/>
      <c r="S532" s="9"/>
      <c r="T532" s="9"/>
      <c r="U532" s="9"/>
      <c r="V532" s="9"/>
      <c r="W532" s="9"/>
      <c r="X532" s="9"/>
      <c r="Y532" s="9"/>
      <c r="Z532" s="9"/>
    </row>
    <row r="533" spans="1:26" ht="12.75" customHeight="1" x14ac:dyDescent="0.2">
      <c r="A533" s="14"/>
      <c r="B533" s="15"/>
      <c r="C533" s="16"/>
      <c r="D533" s="14"/>
      <c r="E533" s="17"/>
      <c r="F533" s="18"/>
      <c r="G533" s="18"/>
      <c r="H533" s="18"/>
      <c r="I533" s="8"/>
      <c r="J533" s="9"/>
      <c r="K533" s="9"/>
      <c r="L533" s="9"/>
      <c r="M533" s="9"/>
      <c r="N533" s="9"/>
      <c r="O533" s="9"/>
      <c r="P533" s="9"/>
      <c r="Q533" s="9"/>
      <c r="R533" s="9"/>
      <c r="S533" s="9"/>
      <c r="T533" s="9"/>
      <c r="U533" s="9"/>
      <c r="V533" s="9"/>
      <c r="W533" s="9"/>
      <c r="X533" s="9"/>
      <c r="Y533" s="9"/>
      <c r="Z533" s="9"/>
    </row>
    <row r="534" spans="1:26" ht="12.75" customHeight="1" x14ac:dyDescent="0.2">
      <c r="A534" s="14"/>
      <c r="B534" s="15"/>
      <c r="C534" s="16"/>
      <c r="D534" s="14"/>
      <c r="E534" s="17"/>
      <c r="F534" s="18"/>
      <c r="G534" s="18"/>
      <c r="H534" s="18"/>
      <c r="I534" s="8"/>
      <c r="J534" s="9"/>
      <c r="K534" s="9"/>
      <c r="L534" s="9"/>
      <c r="M534" s="9"/>
      <c r="N534" s="9"/>
      <c r="O534" s="9"/>
      <c r="P534" s="9"/>
      <c r="Q534" s="9"/>
      <c r="R534" s="9"/>
      <c r="S534" s="9"/>
      <c r="T534" s="9"/>
      <c r="U534" s="9"/>
      <c r="V534" s="9"/>
      <c r="W534" s="9"/>
      <c r="X534" s="9"/>
      <c r="Y534" s="9"/>
      <c r="Z534" s="9"/>
    </row>
    <row r="535" spans="1:26" ht="12.75" customHeight="1" x14ac:dyDescent="0.2">
      <c r="A535" s="14"/>
      <c r="B535" s="15"/>
      <c r="C535" s="16"/>
      <c r="D535" s="14"/>
      <c r="E535" s="17"/>
      <c r="F535" s="18"/>
      <c r="G535" s="18"/>
      <c r="H535" s="18"/>
      <c r="I535" s="8"/>
      <c r="J535" s="9"/>
      <c r="K535" s="9"/>
      <c r="L535" s="9"/>
      <c r="M535" s="9"/>
      <c r="N535" s="9"/>
      <c r="O535" s="9"/>
      <c r="P535" s="9"/>
      <c r="Q535" s="9"/>
      <c r="R535" s="9"/>
      <c r="S535" s="9"/>
      <c r="T535" s="9"/>
      <c r="U535" s="9"/>
      <c r="V535" s="9"/>
      <c r="W535" s="9"/>
      <c r="X535" s="9"/>
      <c r="Y535" s="9"/>
      <c r="Z535" s="9"/>
    </row>
    <row r="536" spans="1:26" ht="12.75" customHeight="1" x14ac:dyDescent="0.2">
      <c r="A536" s="14"/>
      <c r="B536" s="15"/>
      <c r="C536" s="16"/>
      <c r="D536" s="14"/>
      <c r="E536" s="17"/>
      <c r="F536" s="18"/>
      <c r="G536" s="18"/>
      <c r="H536" s="18"/>
      <c r="I536" s="8"/>
      <c r="J536" s="9"/>
      <c r="K536" s="9"/>
      <c r="L536" s="9"/>
      <c r="M536" s="9"/>
      <c r="N536" s="9"/>
      <c r="O536" s="9"/>
      <c r="P536" s="9"/>
      <c r="Q536" s="9"/>
      <c r="R536" s="9"/>
      <c r="S536" s="9"/>
      <c r="T536" s="9"/>
      <c r="U536" s="9"/>
      <c r="V536" s="9"/>
      <c r="W536" s="9"/>
      <c r="X536" s="9"/>
      <c r="Y536" s="9"/>
      <c r="Z536" s="9"/>
    </row>
    <row r="537" spans="1:26" ht="12.75" customHeight="1" x14ac:dyDescent="0.2">
      <c r="A537" s="14"/>
      <c r="B537" s="15"/>
      <c r="C537" s="16"/>
      <c r="D537" s="14"/>
      <c r="E537" s="17"/>
      <c r="F537" s="18"/>
      <c r="G537" s="18"/>
      <c r="H537" s="18"/>
      <c r="I537" s="8"/>
      <c r="J537" s="9"/>
      <c r="K537" s="9"/>
      <c r="L537" s="9"/>
      <c r="M537" s="9"/>
      <c r="N537" s="9"/>
      <c r="O537" s="9"/>
      <c r="P537" s="9"/>
      <c r="Q537" s="9"/>
      <c r="R537" s="9"/>
      <c r="S537" s="9"/>
      <c r="T537" s="9"/>
      <c r="U537" s="9"/>
      <c r="V537" s="9"/>
      <c r="W537" s="9"/>
      <c r="X537" s="9"/>
      <c r="Y537" s="9"/>
      <c r="Z537" s="9"/>
    </row>
    <row r="538" spans="1:26" ht="12.75" customHeight="1" x14ac:dyDescent="0.2">
      <c r="A538" s="14"/>
      <c r="B538" s="15"/>
      <c r="C538" s="16"/>
      <c r="D538" s="14"/>
      <c r="E538" s="17"/>
      <c r="F538" s="18"/>
      <c r="G538" s="18"/>
      <c r="H538" s="18"/>
      <c r="I538" s="8"/>
      <c r="J538" s="9"/>
      <c r="K538" s="9"/>
      <c r="L538" s="9"/>
      <c r="M538" s="9"/>
      <c r="N538" s="9"/>
      <c r="O538" s="9"/>
      <c r="P538" s="9"/>
      <c r="Q538" s="9"/>
      <c r="R538" s="9"/>
      <c r="S538" s="9"/>
      <c r="T538" s="9"/>
      <c r="U538" s="9"/>
      <c r="V538" s="9"/>
      <c r="W538" s="9"/>
      <c r="X538" s="9"/>
      <c r="Y538" s="9"/>
      <c r="Z538" s="9"/>
    </row>
    <row r="539" spans="1:26" ht="12.75" customHeight="1" x14ac:dyDescent="0.2">
      <c r="A539" s="14"/>
      <c r="B539" s="15"/>
      <c r="C539" s="16"/>
      <c r="D539" s="14"/>
      <c r="E539" s="17"/>
      <c r="F539" s="18"/>
      <c r="G539" s="18"/>
      <c r="H539" s="18"/>
      <c r="I539" s="8"/>
      <c r="J539" s="9"/>
      <c r="K539" s="9"/>
      <c r="L539" s="9"/>
      <c r="M539" s="9"/>
      <c r="N539" s="9"/>
      <c r="O539" s="9"/>
      <c r="P539" s="9"/>
      <c r="Q539" s="9"/>
      <c r="R539" s="9"/>
      <c r="S539" s="9"/>
      <c r="T539" s="9"/>
      <c r="U539" s="9"/>
      <c r="V539" s="9"/>
      <c r="W539" s="9"/>
      <c r="X539" s="9"/>
      <c r="Y539" s="9"/>
      <c r="Z539" s="9"/>
    </row>
    <row r="540" spans="1:26" ht="12.75" customHeight="1" x14ac:dyDescent="0.2">
      <c r="A540" s="14"/>
      <c r="B540" s="15"/>
      <c r="C540" s="16"/>
      <c r="D540" s="14"/>
      <c r="E540" s="17"/>
      <c r="F540" s="18"/>
      <c r="G540" s="18"/>
      <c r="H540" s="18"/>
      <c r="I540" s="8"/>
      <c r="J540" s="9"/>
      <c r="K540" s="9"/>
      <c r="L540" s="9"/>
      <c r="M540" s="9"/>
      <c r="N540" s="9"/>
      <c r="O540" s="9"/>
      <c r="P540" s="9"/>
      <c r="Q540" s="9"/>
      <c r="R540" s="9"/>
      <c r="S540" s="9"/>
      <c r="T540" s="9"/>
      <c r="U540" s="9"/>
      <c r="V540" s="9"/>
      <c r="W540" s="9"/>
      <c r="X540" s="9"/>
      <c r="Y540" s="9"/>
      <c r="Z540" s="9"/>
    </row>
    <row r="541" spans="1:26" ht="12.75" customHeight="1" x14ac:dyDescent="0.2">
      <c r="A541" s="14"/>
      <c r="B541" s="15"/>
      <c r="C541" s="16"/>
      <c r="D541" s="14"/>
      <c r="E541" s="17"/>
      <c r="F541" s="18"/>
      <c r="G541" s="18"/>
      <c r="H541" s="18"/>
      <c r="I541" s="8"/>
      <c r="J541" s="9"/>
      <c r="K541" s="9"/>
      <c r="L541" s="9"/>
      <c r="M541" s="9"/>
      <c r="N541" s="9"/>
      <c r="O541" s="9"/>
      <c r="P541" s="9"/>
      <c r="Q541" s="9"/>
      <c r="R541" s="9"/>
      <c r="S541" s="9"/>
      <c r="T541" s="9"/>
      <c r="U541" s="9"/>
      <c r="V541" s="9"/>
      <c r="W541" s="9"/>
      <c r="X541" s="9"/>
      <c r="Y541" s="9"/>
      <c r="Z541" s="9"/>
    </row>
    <row r="542" spans="1:26" ht="12.75" customHeight="1" x14ac:dyDescent="0.2">
      <c r="A542" s="14"/>
      <c r="B542" s="15"/>
      <c r="C542" s="16"/>
      <c r="D542" s="14"/>
      <c r="E542" s="17"/>
      <c r="F542" s="18"/>
      <c r="G542" s="18"/>
      <c r="H542" s="18"/>
      <c r="I542" s="8"/>
      <c r="J542" s="9"/>
      <c r="K542" s="9"/>
      <c r="L542" s="9"/>
      <c r="M542" s="9"/>
      <c r="N542" s="9"/>
      <c r="O542" s="9"/>
      <c r="P542" s="9"/>
      <c r="Q542" s="9"/>
      <c r="R542" s="9"/>
      <c r="S542" s="9"/>
      <c r="T542" s="9"/>
      <c r="U542" s="9"/>
      <c r="V542" s="9"/>
      <c r="W542" s="9"/>
      <c r="X542" s="9"/>
      <c r="Y542" s="9"/>
      <c r="Z542" s="9"/>
    </row>
    <row r="543" spans="1:26" ht="12.75" customHeight="1" x14ac:dyDescent="0.2">
      <c r="A543" s="14"/>
      <c r="B543" s="15"/>
      <c r="C543" s="16"/>
      <c r="D543" s="14"/>
      <c r="E543" s="17"/>
      <c r="F543" s="18"/>
      <c r="G543" s="18"/>
      <c r="H543" s="18"/>
      <c r="I543" s="8"/>
      <c r="J543" s="9"/>
      <c r="K543" s="9"/>
      <c r="L543" s="9"/>
      <c r="M543" s="9"/>
      <c r="N543" s="9"/>
      <c r="O543" s="9"/>
      <c r="P543" s="9"/>
      <c r="Q543" s="9"/>
      <c r="R543" s="9"/>
      <c r="S543" s="9"/>
      <c r="T543" s="9"/>
      <c r="U543" s="9"/>
      <c r="V543" s="9"/>
      <c r="W543" s="9"/>
      <c r="X543" s="9"/>
      <c r="Y543" s="9"/>
      <c r="Z543" s="9"/>
    </row>
    <row r="544" spans="1:26" ht="12.75" customHeight="1" x14ac:dyDescent="0.2">
      <c r="A544" s="14"/>
      <c r="B544" s="15"/>
      <c r="C544" s="16"/>
      <c r="D544" s="14"/>
      <c r="E544" s="17"/>
      <c r="F544" s="18"/>
      <c r="G544" s="18"/>
      <c r="H544" s="18"/>
      <c r="I544" s="8"/>
      <c r="J544" s="9"/>
      <c r="K544" s="9"/>
      <c r="L544" s="9"/>
      <c r="M544" s="9"/>
      <c r="N544" s="9"/>
      <c r="O544" s="9"/>
      <c r="P544" s="9"/>
      <c r="Q544" s="9"/>
      <c r="R544" s="9"/>
      <c r="S544" s="9"/>
      <c r="T544" s="9"/>
      <c r="U544" s="9"/>
      <c r="V544" s="9"/>
      <c r="W544" s="9"/>
      <c r="X544" s="9"/>
      <c r="Y544" s="9"/>
      <c r="Z544" s="9"/>
    </row>
    <row r="545" spans="1:26" ht="12.75" customHeight="1" x14ac:dyDescent="0.2">
      <c r="A545" s="14"/>
      <c r="B545" s="15"/>
      <c r="C545" s="16"/>
      <c r="D545" s="14"/>
      <c r="E545" s="17"/>
      <c r="F545" s="18"/>
      <c r="G545" s="18"/>
      <c r="H545" s="18"/>
      <c r="I545" s="8"/>
      <c r="J545" s="9"/>
      <c r="K545" s="9"/>
      <c r="L545" s="9"/>
      <c r="M545" s="9"/>
      <c r="N545" s="9"/>
      <c r="O545" s="9"/>
      <c r="P545" s="9"/>
      <c r="Q545" s="9"/>
      <c r="R545" s="9"/>
      <c r="S545" s="9"/>
      <c r="T545" s="9"/>
      <c r="U545" s="9"/>
      <c r="V545" s="9"/>
      <c r="W545" s="9"/>
      <c r="X545" s="9"/>
      <c r="Y545" s="9"/>
      <c r="Z545" s="9"/>
    </row>
    <row r="546" spans="1:26" ht="12.75" customHeight="1" x14ac:dyDescent="0.2">
      <c r="A546" s="14"/>
      <c r="B546" s="15"/>
      <c r="C546" s="16"/>
      <c r="D546" s="14"/>
      <c r="E546" s="17"/>
      <c r="F546" s="18"/>
      <c r="G546" s="18"/>
      <c r="H546" s="18"/>
      <c r="I546" s="8"/>
      <c r="J546" s="9"/>
      <c r="K546" s="9"/>
      <c r="L546" s="9"/>
      <c r="M546" s="9"/>
      <c r="N546" s="9"/>
      <c r="O546" s="9"/>
      <c r="P546" s="9"/>
      <c r="Q546" s="9"/>
      <c r="R546" s="9"/>
      <c r="S546" s="9"/>
      <c r="T546" s="9"/>
      <c r="U546" s="9"/>
      <c r="V546" s="9"/>
      <c r="W546" s="9"/>
      <c r="X546" s="9"/>
      <c r="Y546" s="9"/>
      <c r="Z546" s="9"/>
    </row>
    <row r="547" spans="1:26" ht="12.75" customHeight="1" x14ac:dyDescent="0.2">
      <c r="A547" s="14"/>
      <c r="B547" s="15"/>
      <c r="C547" s="16"/>
      <c r="D547" s="14"/>
      <c r="E547" s="17"/>
      <c r="F547" s="18"/>
      <c r="G547" s="18"/>
      <c r="H547" s="18"/>
      <c r="I547" s="8"/>
      <c r="J547" s="9"/>
      <c r="K547" s="9"/>
      <c r="L547" s="9"/>
      <c r="M547" s="9"/>
      <c r="N547" s="9"/>
      <c r="O547" s="9"/>
      <c r="P547" s="9"/>
      <c r="Q547" s="9"/>
      <c r="R547" s="9"/>
      <c r="S547" s="9"/>
      <c r="T547" s="9"/>
      <c r="U547" s="9"/>
      <c r="V547" s="9"/>
      <c r="W547" s="9"/>
      <c r="X547" s="9"/>
      <c r="Y547" s="9"/>
      <c r="Z547" s="9"/>
    </row>
    <row r="548" spans="1:26" ht="12.75" customHeight="1" x14ac:dyDescent="0.2">
      <c r="A548" s="14"/>
      <c r="B548" s="15"/>
      <c r="C548" s="16"/>
      <c r="D548" s="14"/>
      <c r="E548" s="17"/>
      <c r="F548" s="18"/>
      <c r="G548" s="18"/>
      <c r="H548" s="18"/>
      <c r="I548" s="8"/>
      <c r="J548" s="9"/>
      <c r="K548" s="9"/>
      <c r="L548" s="9"/>
      <c r="M548" s="9"/>
      <c r="N548" s="9"/>
      <c r="O548" s="9"/>
      <c r="P548" s="9"/>
      <c r="Q548" s="9"/>
      <c r="R548" s="9"/>
      <c r="S548" s="9"/>
      <c r="T548" s="9"/>
      <c r="U548" s="9"/>
      <c r="V548" s="9"/>
      <c r="W548" s="9"/>
      <c r="X548" s="9"/>
      <c r="Y548" s="9"/>
      <c r="Z548" s="9"/>
    </row>
    <row r="549" spans="1:26" ht="12.75" customHeight="1" x14ac:dyDescent="0.2">
      <c r="A549" s="14"/>
      <c r="B549" s="15"/>
      <c r="C549" s="16"/>
      <c r="D549" s="14"/>
      <c r="E549" s="17"/>
      <c r="F549" s="18"/>
      <c r="G549" s="18"/>
      <c r="H549" s="18"/>
      <c r="I549" s="8"/>
      <c r="J549" s="9"/>
      <c r="K549" s="9"/>
      <c r="L549" s="9"/>
      <c r="M549" s="9"/>
      <c r="N549" s="9"/>
      <c r="O549" s="9"/>
      <c r="P549" s="9"/>
      <c r="Q549" s="9"/>
      <c r="R549" s="9"/>
      <c r="S549" s="9"/>
      <c r="T549" s="9"/>
      <c r="U549" s="9"/>
      <c r="V549" s="9"/>
      <c r="W549" s="9"/>
      <c r="X549" s="9"/>
      <c r="Y549" s="9"/>
      <c r="Z549" s="9"/>
    </row>
    <row r="550" spans="1:26" ht="12.75" customHeight="1" x14ac:dyDescent="0.2">
      <c r="A550" s="14"/>
      <c r="B550" s="15"/>
      <c r="C550" s="16"/>
      <c r="D550" s="14"/>
      <c r="E550" s="17"/>
      <c r="F550" s="18"/>
      <c r="G550" s="18"/>
      <c r="H550" s="18"/>
      <c r="I550" s="8"/>
      <c r="J550" s="9"/>
      <c r="K550" s="9"/>
      <c r="L550" s="9"/>
      <c r="M550" s="9"/>
      <c r="N550" s="9"/>
      <c r="O550" s="9"/>
      <c r="P550" s="9"/>
      <c r="Q550" s="9"/>
      <c r="R550" s="9"/>
      <c r="S550" s="9"/>
      <c r="T550" s="9"/>
      <c r="U550" s="9"/>
      <c r="V550" s="9"/>
      <c r="W550" s="9"/>
      <c r="X550" s="9"/>
      <c r="Y550" s="9"/>
      <c r="Z550" s="9"/>
    </row>
    <row r="551" spans="1:26" ht="12.75" customHeight="1" x14ac:dyDescent="0.2">
      <c r="A551" s="14"/>
      <c r="B551" s="15"/>
      <c r="C551" s="16"/>
      <c r="D551" s="14"/>
      <c r="E551" s="17"/>
      <c r="F551" s="18"/>
      <c r="G551" s="18"/>
      <c r="H551" s="18"/>
      <c r="I551" s="8"/>
      <c r="J551" s="9"/>
      <c r="K551" s="9"/>
      <c r="L551" s="9"/>
      <c r="M551" s="9"/>
      <c r="N551" s="9"/>
      <c r="O551" s="9"/>
      <c r="P551" s="9"/>
      <c r="Q551" s="9"/>
      <c r="R551" s="9"/>
      <c r="S551" s="9"/>
      <c r="T551" s="9"/>
      <c r="U551" s="9"/>
      <c r="V551" s="9"/>
      <c r="W551" s="9"/>
      <c r="X551" s="9"/>
      <c r="Y551" s="9"/>
      <c r="Z551" s="9"/>
    </row>
    <row r="552" spans="1:26" ht="12.75" customHeight="1" x14ac:dyDescent="0.2">
      <c r="A552" s="14"/>
      <c r="B552" s="15"/>
      <c r="C552" s="16"/>
      <c r="D552" s="14"/>
      <c r="E552" s="17"/>
      <c r="F552" s="18"/>
      <c r="G552" s="18"/>
      <c r="H552" s="18"/>
      <c r="I552" s="8"/>
      <c r="J552" s="9"/>
      <c r="K552" s="9"/>
      <c r="L552" s="9"/>
      <c r="M552" s="9"/>
      <c r="N552" s="9"/>
      <c r="O552" s="9"/>
      <c r="P552" s="9"/>
      <c r="Q552" s="9"/>
      <c r="R552" s="9"/>
      <c r="S552" s="9"/>
      <c r="T552" s="9"/>
      <c r="U552" s="9"/>
      <c r="V552" s="9"/>
      <c r="W552" s="9"/>
      <c r="X552" s="9"/>
      <c r="Y552" s="9"/>
      <c r="Z552" s="9"/>
    </row>
    <row r="553" spans="1:26" ht="12.75" customHeight="1" x14ac:dyDescent="0.2">
      <c r="A553" s="14"/>
      <c r="B553" s="15"/>
      <c r="C553" s="16"/>
      <c r="D553" s="14"/>
      <c r="E553" s="17"/>
      <c r="F553" s="18"/>
      <c r="G553" s="18"/>
      <c r="H553" s="18"/>
      <c r="I553" s="8"/>
      <c r="J553" s="9"/>
      <c r="K553" s="9"/>
      <c r="L553" s="9"/>
      <c r="M553" s="9"/>
      <c r="N553" s="9"/>
      <c r="O553" s="9"/>
      <c r="P553" s="9"/>
      <c r="Q553" s="9"/>
      <c r="R553" s="9"/>
      <c r="S553" s="9"/>
      <c r="T553" s="9"/>
      <c r="U553" s="9"/>
      <c r="V553" s="9"/>
      <c r="W553" s="9"/>
      <c r="X553" s="9"/>
      <c r="Y553" s="9"/>
      <c r="Z553" s="9"/>
    </row>
    <row r="554" spans="1:26" ht="12.75" customHeight="1" x14ac:dyDescent="0.2">
      <c r="A554" s="14"/>
      <c r="B554" s="15"/>
      <c r="C554" s="16"/>
      <c r="D554" s="14"/>
      <c r="E554" s="17"/>
      <c r="F554" s="18"/>
      <c r="G554" s="18"/>
      <c r="H554" s="18"/>
      <c r="I554" s="8"/>
      <c r="J554" s="9"/>
      <c r="K554" s="9"/>
      <c r="L554" s="9"/>
      <c r="M554" s="9"/>
      <c r="N554" s="9"/>
      <c r="O554" s="9"/>
      <c r="P554" s="9"/>
      <c r="Q554" s="9"/>
      <c r="R554" s="9"/>
      <c r="S554" s="9"/>
      <c r="T554" s="9"/>
      <c r="U554" s="9"/>
      <c r="V554" s="9"/>
      <c r="W554" s="9"/>
      <c r="X554" s="9"/>
      <c r="Y554" s="9"/>
      <c r="Z554" s="9"/>
    </row>
    <row r="555" spans="1:26" ht="12.75" customHeight="1" x14ac:dyDescent="0.2">
      <c r="A555" s="14"/>
      <c r="B555" s="15"/>
      <c r="C555" s="16"/>
      <c r="D555" s="14"/>
      <c r="E555" s="17"/>
      <c r="F555" s="18"/>
      <c r="G555" s="18"/>
      <c r="H555" s="18"/>
      <c r="I555" s="8"/>
      <c r="J555" s="9"/>
      <c r="K555" s="9"/>
      <c r="L555" s="9"/>
      <c r="M555" s="9"/>
      <c r="N555" s="9"/>
      <c r="O555" s="9"/>
      <c r="P555" s="9"/>
      <c r="Q555" s="9"/>
      <c r="R555" s="9"/>
      <c r="S555" s="9"/>
      <c r="T555" s="9"/>
      <c r="U555" s="9"/>
      <c r="V555" s="9"/>
      <c r="W555" s="9"/>
      <c r="X555" s="9"/>
      <c r="Y555" s="9"/>
      <c r="Z555" s="9"/>
    </row>
    <row r="556" spans="1:26" ht="12.75" customHeight="1" x14ac:dyDescent="0.2">
      <c r="A556" s="14"/>
      <c r="B556" s="15"/>
      <c r="C556" s="16"/>
      <c r="D556" s="14"/>
      <c r="E556" s="17"/>
      <c r="F556" s="18"/>
      <c r="G556" s="18"/>
      <c r="H556" s="18"/>
      <c r="I556" s="8"/>
      <c r="J556" s="9"/>
      <c r="K556" s="9"/>
      <c r="L556" s="9"/>
      <c r="M556" s="9"/>
      <c r="N556" s="9"/>
      <c r="O556" s="9"/>
      <c r="P556" s="9"/>
      <c r="Q556" s="9"/>
      <c r="R556" s="9"/>
      <c r="S556" s="9"/>
      <c r="T556" s="9"/>
      <c r="U556" s="9"/>
      <c r="V556" s="9"/>
      <c r="W556" s="9"/>
      <c r="X556" s="9"/>
      <c r="Y556" s="9"/>
      <c r="Z556" s="9"/>
    </row>
    <row r="557" spans="1:26" ht="12.75" customHeight="1" x14ac:dyDescent="0.2">
      <c r="A557" s="14"/>
      <c r="B557" s="15"/>
      <c r="C557" s="16"/>
      <c r="D557" s="14"/>
      <c r="E557" s="17"/>
      <c r="F557" s="18"/>
      <c r="G557" s="18"/>
      <c r="H557" s="18"/>
      <c r="I557" s="8"/>
      <c r="J557" s="9"/>
      <c r="K557" s="9"/>
      <c r="L557" s="9"/>
      <c r="M557" s="9"/>
      <c r="N557" s="9"/>
      <c r="O557" s="9"/>
      <c r="P557" s="9"/>
      <c r="Q557" s="9"/>
      <c r="R557" s="9"/>
      <c r="S557" s="9"/>
      <c r="T557" s="9"/>
      <c r="U557" s="9"/>
      <c r="V557" s="9"/>
      <c r="W557" s="9"/>
      <c r="X557" s="9"/>
      <c r="Y557" s="9"/>
      <c r="Z557" s="9"/>
    </row>
    <row r="558" spans="1:26" ht="12.75" customHeight="1" x14ac:dyDescent="0.2">
      <c r="A558" s="14"/>
      <c r="B558" s="15"/>
      <c r="C558" s="16"/>
      <c r="D558" s="14"/>
      <c r="E558" s="17"/>
      <c r="F558" s="18"/>
      <c r="G558" s="18"/>
      <c r="H558" s="18"/>
      <c r="I558" s="8"/>
      <c r="J558" s="9"/>
      <c r="K558" s="9"/>
      <c r="L558" s="9"/>
      <c r="M558" s="9"/>
      <c r="N558" s="9"/>
      <c r="O558" s="9"/>
      <c r="P558" s="9"/>
      <c r="Q558" s="9"/>
      <c r="R558" s="9"/>
      <c r="S558" s="9"/>
      <c r="T558" s="9"/>
      <c r="U558" s="9"/>
      <c r="V558" s="9"/>
      <c r="W558" s="9"/>
      <c r="X558" s="9"/>
      <c r="Y558" s="9"/>
      <c r="Z558" s="9"/>
    </row>
    <row r="559" spans="1:26" ht="12.75" customHeight="1" x14ac:dyDescent="0.2">
      <c r="A559" s="14"/>
      <c r="B559" s="15"/>
      <c r="C559" s="16"/>
      <c r="D559" s="14"/>
      <c r="E559" s="17"/>
      <c r="F559" s="18"/>
      <c r="G559" s="18"/>
      <c r="H559" s="18"/>
      <c r="I559" s="8"/>
      <c r="J559" s="9"/>
      <c r="K559" s="9"/>
      <c r="L559" s="9"/>
      <c r="M559" s="9"/>
      <c r="N559" s="9"/>
      <c r="O559" s="9"/>
      <c r="P559" s="9"/>
      <c r="Q559" s="9"/>
      <c r="R559" s="9"/>
      <c r="S559" s="9"/>
      <c r="T559" s="9"/>
      <c r="U559" s="9"/>
      <c r="V559" s="9"/>
      <c r="W559" s="9"/>
      <c r="X559" s="9"/>
      <c r="Y559" s="9"/>
      <c r="Z559" s="9"/>
    </row>
    <row r="560" spans="1:26" ht="12.75" customHeight="1" x14ac:dyDescent="0.2">
      <c r="A560" s="14"/>
      <c r="B560" s="15"/>
      <c r="C560" s="16"/>
      <c r="D560" s="14"/>
      <c r="E560" s="17"/>
      <c r="F560" s="18"/>
      <c r="G560" s="18"/>
      <c r="H560" s="18"/>
      <c r="I560" s="8"/>
      <c r="J560" s="9"/>
      <c r="K560" s="9"/>
      <c r="L560" s="9"/>
      <c r="M560" s="9"/>
      <c r="N560" s="9"/>
      <c r="O560" s="9"/>
      <c r="P560" s="9"/>
      <c r="Q560" s="9"/>
      <c r="R560" s="9"/>
      <c r="S560" s="9"/>
      <c r="T560" s="9"/>
      <c r="U560" s="9"/>
      <c r="V560" s="9"/>
      <c r="W560" s="9"/>
      <c r="X560" s="9"/>
      <c r="Y560" s="9"/>
      <c r="Z560" s="9"/>
    </row>
    <row r="561" spans="1:26" ht="12.75" customHeight="1" x14ac:dyDescent="0.2">
      <c r="A561" s="14"/>
      <c r="B561" s="15"/>
      <c r="C561" s="16"/>
      <c r="D561" s="14"/>
      <c r="E561" s="17"/>
      <c r="F561" s="18"/>
      <c r="G561" s="18"/>
      <c r="H561" s="18"/>
      <c r="I561" s="8"/>
      <c r="J561" s="9"/>
      <c r="K561" s="9"/>
      <c r="L561" s="9"/>
      <c r="M561" s="9"/>
      <c r="N561" s="9"/>
      <c r="O561" s="9"/>
      <c r="P561" s="9"/>
      <c r="Q561" s="9"/>
      <c r="R561" s="9"/>
      <c r="S561" s="9"/>
      <c r="T561" s="9"/>
      <c r="U561" s="9"/>
      <c r="V561" s="9"/>
      <c r="W561" s="9"/>
      <c r="X561" s="9"/>
      <c r="Y561" s="9"/>
      <c r="Z561" s="9"/>
    </row>
    <row r="562" spans="1:26" ht="12.75" customHeight="1" x14ac:dyDescent="0.2">
      <c r="A562" s="14"/>
      <c r="B562" s="15"/>
      <c r="C562" s="16"/>
      <c r="D562" s="14"/>
      <c r="E562" s="17"/>
      <c r="F562" s="18"/>
      <c r="G562" s="18"/>
      <c r="H562" s="18"/>
      <c r="I562" s="8"/>
      <c r="J562" s="9"/>
      <c r="K562" s="9"/>
      <c r="L562" s="9"/>
      <c r="M562" s="9"/>
      <c r="N562" s="9"/>
      <c r="O562" s="9"/>
      <c r="P562" s="9"/>
      <c r="Q562" s="9"/>
      <c r="R562" s="9"/>
      <c r="S562" s="9"/>
      <c r="T562" s="9"/>
      <c r="U562" s="9"/>
      <c r="V562" s="9"/>
      <c r="W562" s="9"/>
      <c r="X562" s="9"/>
      <c r="Y562" s="9"/>
      <c r="Z562" s="9"/>
    </row>
    <row r="563" spans="1:26" ht="12.75" customHeight="1" x14ac:dyDescent="0.2">
      <c r="A563" s="14"/>
      <c r="B563" s="15"/>
      <c r="C563" s="16"/>
      <c r="D563" s="14"/>
      <c r="E563" s="17"/>
      <c r="F563" s="18"/>
      <c r="G563" s="18"/>
      <c r="H563" s="18"/>
      <c r="I563" s="8"/>
      <c r="J563" s="9"/>
      <c r="K563" s="9"/>
      <c r="L563" s="9"/>
      <c r="M563" s="9"/>
      <c r="N563" s="9"/>
      <c r="O563" s="9"/>
      <c r="P563" s="9"/>
      <c r="Q563" s="9"/>
      <c r="R563" s="9"/>
      <c r="S563" s="9"/>
      <c r="T563" s="9"/>
      <c r="U563" s="9"/>
      <c r="V563" s="9"/>
      <c r="W563" s="9"/>
      <c r="X563" s="9"/>
      <c r="Y563" s="9"/>
      <c r="Z563" s="9"/>
    </row>
    <row r="564" spans="1:26" ht="12.75" customHeight="1" x14ac:dyDescent="0.2">
      <c r="A564" s="14"/>
      <c r="B564" s="15"/>
      <c r="C564" s="16"/>
      <c r="D564" s="14"/>
      <c r="E564" s="17"/>
      <c r="F564" s="18"/>
      <c r="G564" s="18"/>
      <c r="H564" s="18"/>
      <c r="I564" s="8"/>
      <c r="J564" s="9"/>
      <c r="K564" s="9"/>
      <c r="L564" s="9"/>
      <c r="M564" s="9"/>
      <c r="N564" s="9"/>
      <c r="O564" s="9"/>
      <c r="P564" s="9"/>
      <c r="Q564" s="9"/>
      <c r="R564" s="9"/>
      <c r="S564" s="9"/>
      <c r="T564" s="9"/>
      <c r="U564" s="9"/>
      <c r="V564" s="9"/>
      <c r="W564" s="9"/>
      <c r="X564" s="9"/>
      <c r="Y564" s="9"/>
      <c r="Z564" s="9"/>
    </row>
    <row r="565" spans="1:26" ht="12.75" customHeight="1" x14ac:dyDescent="0.2">
      <c r="A565" s="14"/>
      <c r="B565" s="15"/>
      <c r="C565" s="16"/>
      <c r="D565" s="14"/>
      <c r="E565" s="17"/>
      <c r="F565" s="18"/>
      <c r="G565" s="18"/>
      <c r="H565" s="18"/>
      <c r="I565" s="8"/>
      <c r="J565" s="9"/>
      <c r="K565" s="9"/>
      <c r="L565" s="9"/>
      <c r="M565" s="9"/>
      <c r="N565" s="9"/>
      <c r="O565" s="9"/>
      <c r="P565" s="9"/>
      <c r="Q565" s="9"/>
      <c r="R565" s="9"/>
      <c r="S565" s="9"/>
      <c r="T565" s="9"/>
      <c r="U565" s="9"/>
      <c r="V565" s="9"/>
      <c r="W565" s="9"/>
      <c r="X565" s="9"/>
      <c r="Y565" s="9"/>
      <c r="Z565" s="9"/>
    </row>
    <row r="566" spans="1:26" ht="12.75" customHeight="1" x14ac:dyDescent="0.2">
      <c r="A566" s="14"/>
      <c r="B566" s="15"/>
      <c r="C566" s="16"/>
      <c r="D566" s="14"/>
      <c r="E566" s="17"/>
      <c r="F566" s="18"/>
      <c r="G566" s="18"/>
      <c r="H566" s="18"/>
      <c r="I566" s="8"/>
      <c r="J566" s="9"/>
      <c r="K566" s="9"/>
      <c r="L566" s="9"/>
      <c r="M566" s="9"/>
      <c r="N566" s="9"/>
      <c r="O566" s="9"/>
      <c r="P566" s="9"/>
      <c r="Q566" s="9"/>
      <c r="R566" s="9"/>
      <c r="S566" s="9"/>
      <c r="T566" s="9"/>
      <c r="U566" s="9"/>
      <c r="V566" s="9"/>
      <c r="W566" s="9"/>
      <c r="X566" s="9"/>
      <c r="Y566" s="9"/>
      <c r="Z566" s="9"/>
    </row>
    <row r="567" spans="1:26" ht="12.75" customHeight="1" x14ac:dyDescent="0.2">
      <c r="A567" s="14"/>
      <c r="B567" s="15"/>
      <c r="C567" s="16"/>
      <c r="D567" s="14"/>
      <c r="E567" s="17"/>
      <c r="F567" s="18"/>
      <c r="G567" s="18"/>
      <c r="H567" s="18"/>
      <c r="I567" s="8"/>
      <c r="J567" s="9"/>
      <c r="K567" s="9"/>
      <c r="L567" s="9"/>
      <c r="M567" s="9"/>
      <c r="N567" s="9"/>
      <c r="O567" s="9"/>
      <c r="P567" s="9"/>
      <c r="Q567" s="9"/>
      <c r="R567" s="9"/>
      <c r="S567" s="9"/>
      <c r="T567" s="9"/>
      <c r="U567" s="9"/>
      <c r="V567" s="9"/>
      <c r="W567" s="9"/>
      <c r="X567" s="9"/>
      <c r="Y567" s="9"/>
      <c r="Z567" s="9"/>
    </row>
    <row r="568" spans="1:26" ht="12.75" customHeight="1" x14ac:dyDescent="0.2">
      <c r="A568" s="14"/>
      <c r="B568" s="15"/>
      <c r="C568" s="16"/>
      <c r="D568" s="14"/>
      <c r="E568" s="17"/>
      <c r="F568" s="18"/>
      <c r="G568" s="18"/>
      <c r="H568" s="18"/>
      <c r="I568" s="8"/>
      <c r="J568" s="9"/>
      <c r="K568" s="9"/>
      <c r="L568" s="9"/>
      <c r="M568" s="9"/>
      <c r="N568" s="9"/>
      <c r="O568" s="9"/>
      <c r="P568" s="9"/>
      <c r="Q568" s="9"/>
      <c r="R568" s="9"/>
      <c r="S568" s="9"/>
      <c r="T568" s="9"/>
      <c r="U568" s="9"/>
      <c r="V568" s="9"/>
      <c r="W568" s="9"/>
      <c r="X568" s="9"/>
      <c r="Y568" s="9"/>
      <c r="Z568" s="9"/>
    </row>
    <row r="569" spans="1:26" ht="12.75" customHeight="1" x14ac:dyDescent="0.2">
      <c r="A569" s="14"/>
      <c r="B569" s="15"/>
      <c r="C569" s="16"/>
      <c r="D569" s="14"/>
      <c r="E569" s="17"/>
      <c r="F569" s="18"/>
      <c r="G569" s="18"/>
      <c r="H569" s="18"/>
      <c r="I569" s="8"/>
      <c r="J569" s="9"/>
      <c r="K569" s="9"/>
      <c r="L569" s="9"/>
      <c r="M569" s="9"/>
      <c r="N569" s="9"/>
      <c r="O569" s="9"/>
      <c r="P569" s="9"/>
      <c r="Q569" s="9"/>
      <c r="R569" s="9"/>
      <c r="S569" s="9"/>
      <c r="T569" s="9"/>
      <c r="U569" s="9"/>
      <c r="V569" s="9"/>
      <c r="W569" s="9"/>
      <c r="X569" s="9"/>
      <c r="Y569" s="9"/>
      <c r="Z569" s="9"/>
    </row>
    <row r="570" spans="1:26" ht="12.75" customHeight="1" x14ac:dyDescent="0.2">
      <c r="A570" s="14"/>
      <c r="B570" s="15"/>
      <c r="C570" s="16"/>
      <c r="D570" s="14"/>
      <c r="E570" s="17"/>
      <c r="F570" s="18"/>
      <c r="G570" s="18"/>
      <c r="H570" s="18"/>
      <c r="I570" s="8"/>
      <c r="J570" s="9"/>
      <c r="K570" s="9"/>
      <c r="L570" s="9"/>
      <c r="M570" s="9"/>
      <c r="N570" s="9"/>
      <c r="O570" s="9"/>
      <c r="P570" s="9"/>
      <c r="Q570" s="9"/>
      <c r="R570" s="9"/>
      <c r="S570" s="9"/>
      <c r="T570" s="9"/>
      <c r="U570" s="9"/>
      <c r="V570" s="9"/>
      <c r="W570" s="9"/>
      <c r="X570" s="9"/>
      <c r="Y570" s="9"/>
      <c r="Z570" s="9"/>
    </row>
    <row r="571" spans="1:26" ht="12.75" customHeight="1" x14ac:dyDescent="0.2">
      <c r="A571" s="14"/>
      <c r="B571" s="15"/>
      <c r="C571" s="16"/>
      <c r="D571" s="14"/>
      <c r="E571" s="17"/>
      <c r="F571" s="18"/>
      <c r="G571" s="18"/>
      <c r="H571" s="18"/>
      <c r="I571" s="8"/>
      <c r="J571" s="9"/>
      <c r="K571" s="9"/>
      <c r="L571" s="9"/>
      <c r="M571" s="9"/>
      <c r="N571" s="9"/>
      <c r="O571" s="9"/>
      <c r="P571" s="9"/>
      <c r="Q571" s="9"/>
      <c r="R571" s="9"/>
      <c r="S571" s="9"/>
      <c r="T571" s="9"/>
      <c r="U571" s="9"/>
      <c r="V571" s="9"/>
      <c r="W571" s="9"/>
      <c r="X571" s="9"/>
      <c r="Y571" s="9"/>
      <c r="Z571" s="9"/>
    </row>
    <row r="572" spans="1:26" ht="12.75" customHeight="1" x14ac:dyDescent="0.2">
      <c r="A572" s="14"/>
      <c r="B572" s="15"/>
      <c r="C572" s="16"/>
      <c r="D572" s="14"/>
      <c r="E572" s="17"/>
      <c r="F572" s="18"/>
      <c r="G572" s="18"/>
      <c r="H572" s="18"/>
      <c r="I572" s="8"/>
      <c r="J572" s="9"/>
      <c r="K572" s="9"/>
      <c r="L572" s="9"/>
      <c r="M572" s="9"/>
      <c r="N572" s="9"/>
      <c r="O572" s="9"/>
      <c r="P572" s="9"/>
      <c r="Q572" s="9"/>
      <c r="R572" s="9"/>
      <c r="S572" s="9"/>
      <c r="T572" s="9"/>
      <c r="U572" s="9"/>
      <c r="V572" s="9"/>
      <c r="W572" s="9"/>
      <c r="X572" s="9"/>
      <c r="Y572" s="9"/>
      <c r="Z572" s="9"/>
    </row>
    <row r="573" spans="1:26" ht="12.75" customHeight="1" x14ac:dyDescent="0.2">
      <c r="A573" s="14"/>
      <c r="B573" s="15"/>
      <c r="C573" s="16"/>
      <c r="D573" s="14"/>
      <c r="E573" s="17"/>
      <c r="F573" s="18"/>
      <c r="G573" s="18"/>
      <c r="H573" s="18"/>
      <c r="I573" s="8"/>
      <c r="J573" s="9"/>
      <c r="K573" s="9"/>
      <c r="L573" s="9"/>
      <c r="M573" s="9"/>
      <c r="N573" s="9"/>
      <c r="O573" s="9"/>
      <c r="P573" s="9"/>
      <c r="Q573" s="9"/>
      <c r="R573" s="9"/>
      <c r="S573" s="9"/>
      <c r="T573" s="9"/>
      <c r="U573" s="9"/>
      <c r="V573" s="9"/>
      <c r="W573" s="9"/>
      <c r="X573" s="9"/>
      <c r="Y573" s="9"/>
      <c r="Z573" s="9"/>
    </row>
    <row r="574" spans="1:26" ht="12.75" customHeight="1" x14ac:dyDescent="0.2">
      <c r="A574" s="14"/>
      <c r="B574" s="15"/>
      <c r="C574" s="16"/>
      <c r="D574" s="14"/>
      <c r="E574" s="17"/>
      <c r="F574" s="18"/>
      <c r="G574" s="18"/>
      <c r="H574" s="18"/>
      <c r="I574" s="8"/>
      <c r="J574" s="9"/>
      <c r="K574" s="9"/>
      <c r="L574" s="9"/>
      <c r="M574" s="9"/>
      <c r="N574" s="9"/>
      <c r="O574" s="9"/>
      <c r="P574" s="9"/>
      <c r="Q574" s="9"/>
      <c r="R574" s="9"/>
      <c r="S574" s="9"/>
      <c r="T574" s="9"/>
      <c r="U574" s="9"/>
      <c r="V574" s="9"/>
      <c r="W574" s="9"/>
      <c r="X574" s="9"/>
      <c r="Y574" s="9"/>
      <c r="Z574" s="9"/>
    </row>
    <row r="575" spans="1:26" ht="12.75" customHeight="1" x14ac:dyDescent="0.2">
      <c r="A575" s="14"/>
      <c r="B575" s="15"/>
      <c r="C575" s="16"/>
      <c r="D575" s="14"/>
      <c r="E575" s="17"/>
      <c r="F575" s="18"/>
      <c r="G575" s="18"/>
      <c r="H575" s="18"/>
      <c r="I575" s="8"/>
      <c r="J575" s="9"/>
      <c r="K575" s="9"/>
      <c r="L575" s="9"/>
      <c r="M575" s="9"/>
      <c r="N575" s="9"/>
      <c r="O575" s="9"/>
      <c r="P575" s="9"/>
      <c r="Q575" s="9"/>
      <c r="R575" s="9"/>
      <c r="S575" s="9"/>
      <c r="T575" s="9"/>
      <c r="U575" s="9"/>
      <c r="V575" s="9"/>
      <c r="W575" s="9"/>
      <c r="X575" s="9"/>
      <c r="Y575" s="9"/>
      <c r="Z575" s="9"/>
    </row>
    <row r="576" spans="1:26" ht="12.75" customHeight="1" x14ac:dyDescent="0.2">
      <c r="A576" s="14"/>
      <c r="B576" s="15"/>
      <c r="C576" s="16"/>
      <c r="D576" s="14"/>
      <c r="E576" s="17"/>
      <c r="F576" s="18"/>
      <c r="G576" s="18"/>
      <c r="H576" s="18"/>
      <c r="I576" s="8"/>
      <c r="J576" s="9"/>
      <c r="K576" s="9"/>
      <c r="L576" s="9"/>
      <c r="M576" s="9"/>
      <c r="N576" s="9"/>
      <c r="O576" s="9"/>
      <c r="P576" s="9"/>
      <c r="Q576" s="9"/>
      <c r="R576" s="9"/>
      <c r="S576" s="9"/>
      <c r="T576" s="9"/>
      <c r="U576" s="9"/>
      <c r="V576" s="9"/>
      <c r="W576" s="9"/>
      <c r="X576" s="9"/>
      <c r="Y576" s="9"/>
      <c r="Z576" s="9"/>
    </row>
    <row r="577" spans="1:26" ht="12.75" customHeight="1" x14ac:dyDescent="0.2">
      <c r="A577" s="14"/>
      <c r="B577" s="15"/>
      <c r="C577" s="16"/>
      <c r="D577" s="14"/>
      <c r="E577" s="17"/>
      <c r="F577" s="18"/>
      <c r="G577" s="18"/>
      <c r="H577" s="18"/>
      <c r="I577" s="8"/>
      <c r="J577" s="9"/>
      <c r="K577" s="9"/>
      <c r="L577" s="9"/>
      <c r="M577" s="9"/>
      <c r="N577" s="9"/>
      <c r="O577" s="9"/>
      <c r="P577" s="9"/>
      <c r="Q577" s="9"/>
      <c r="R577" s="9"/>
      <c r="S577" s="9"/>
      <c r="T577" s="9"/>
      <c r="U577" s="9"/>
      <c r="V577" s="9"/>
      <c r="W577" s="9"/>
      <c r="X577" s="9"/>
      <c r="Y577" s="9"/>
      <c r="Z577" s="9"/>
    </row>
    <row r="578" spans="1:26" ht="12.75" customHeight="1" x14ac:dyDescent="0.2">
      <c r="A578" s="14"/>
      <c r="B578" s="15"/>
      <c r="C578" s="16"/>
      <c r="D578" s="14"/>
      <c r="E578" s="17"/>
      <c r="F578" s="18"/>
      <c r="G578" s="18"/>
      <c r="H578" s="18"/>
      <c r="I578" s="8"/>
      <c r="J578" s="9"/>
      <c r="K578" s="9"/>
      <c r="L578" s="9"/>
      <c r="M578" s="9"/>
      <c r="N578" s="9"/>
      <c r="O578" s="9"/>
      <c r="P578" s="9"/>
      <c r="Q578" s="9"/>
      <c r="R578" s="9"/>
      <c r="S578" s="9"/>
      <c r="T578" s="9"/>
      <c r="U578" s="9"/>
      <c r="V578" s="9"/>
      <c r="W578" s="9"/>
      <c r="X578" s="9"/>
      <c r="Y578" s="9"/>
      <c r="Z578" s="9"/>
    </row>
    <row r="579" spans="1:26" ht="12.75" customHeight="1" x14ac:dyDescent="0.2">
      <c r="A579" s="14"/>
      <c r="B579" s="15"/>
      <c r="C579" s="16"/>
      <c r="D579" s="14"/>
      <c r="E579" s="17"/>
      <c r="F579" s="18"/>
      <c r="G579" s="18"/>
      <c r="H579" s="18"/>
      <c r="I579" s="8"/>
      <c r="J579" s="9"/>
      <c r="K579" s="9"/>
      <c r="L579" s="9"/>
      <c r="M579" s="9"/>
      <c r="N579" s="9"/>
      <c r="O579" s="9"/>
      <c r="P579" s="9"/>
      <c r="Q579" s="9"/>
      <c r="R579" s="9"/>
      <c r="S579" s="9"/>
      <c r="T579" s="9"/>
      <c r="U579" s="9"/>
      <c r="V579" s="9"/>
      <c r="W579" s="9"/>
      <c r="X579" s="9"/>
      <c r="Y579" s="9"/>
      <c r="Z579" s="9"/>
    </row>
    <row r="580" spans="1:26" ht="12.75" customHeight="1" x14ac:dyDescent="0.2">
      <c r="A580" s="14"/>
      <c r="B580" s="15"/>
      <c r="C580" s="16"/>
      <c r="D580" s="14"/>
      <c r="E580" s="17"/>
      <c r="F580" s="18"/>
      <c r="G580" s="18"/>
      <c r="H580" s="18"/>
      <c r="I580" s="8"/>
      <c r="J580" s="9"/>
      <c r="K580" s="9"/>
      <c r="L580" s="9"/>
      <c r="M580" s="9"/>
      <c r="N580" s="9"/>
      <c r="O580" s="9"/>
      <c r="P580" s="9"/>
      <c r="Q580" s="9"/>
      <c r="R580" s="9"/>
      <c r="S580" s="9"/>
      <c r="T580" s="9"/>
      <c r="U580" s="9"/>
      <c r="V580" s="9"/>
      <c r="W580" s="9"/>
      <c r="X580" s="9"/>
      <c r="Y580" s="9"/>
      <c r="Z580" s="9"/>
    </row>
    <row r="581" spans="1:26" ht="12.75" customHeight="1" x14ac:dyDescent="0.2">
      <c r="A581" s="14"/>
      <c r="B581" s="15"/>
      <c r="C581" s="16"/>
      <c r="D581" s="14"/>
      <c r="E581" s="17"/>
      <c r="F581" s="18"/>
      <c r="G581" s="18"/>
      <c r="H581" s="18"/>
      <c r="I581" s="8"/>
      <c r="J581" s="9"/>
      <c r="K581" s="9"/>
      <c r="L581" s="9"/>
      <c r="M581" s="9"/>
      <c r="N581" s="9"/>
      <c r="O581" s="9"/>
      <c r="P581" s="9"/>
      <c r="Q581" s="9"/>
      <c r="R581" s="9"/>
      <c r="S581" s="9"/>
      <c r="T581" s="9"/>
      <c r="U581" s="9"/>
      <c r="V581" s="9"/>
      <c r="W581" s="9"/>
      <c r="X581" s="9"/>
      <c r="Y581" s="9"/>
      <c r="Z581" s="9"/>
    </row>
    <row r="582" spans="1:26" ht="12.75" customHeight="1" x14ac:dyDescent="0.2">
      <c r="A582" s="14"/>
      <c r="B582" s="15"/>
      <c r="C582" s="16"/>
      <c r="D582" s="14"/>
      <c r="E582" s="17"/>
      <c r="F582" s="18"/>
      <c r="G582" s="18"/>
      <c r="H582" s="18"/>
      <c r="I582" s="8"/>
      <c r="J582" s="9"/>
      <c r="K582" s="9"/>
      <c r="L582" s="9"/>
      <c r="M582" s="9"/>
      <c r="N582" s="9"/>
      <c r="O582" s="9"/>
      <c r="P582" s="9"/>
      <c r="Q582" s="9"/>
      <c r="R582" s="9"/>
      <c r="S582" s="9"/>
      <c r="T582" s="9"/>
      <c r="U582" s="9"/>
      <c r="V582" s="9"/>
      <c r="W582" s="9"/>
      <c r="X582" s="9"/>
      <c r="Y582" s="9"/>
      <c r="Z582" s="9"/>
    </row>
    <row r="583" spans="1:26" ht="12.75" customHeight="1" x14ac:dyDescent="0.2">
      <c r="A583" s="14"/>
      <c r="B583" s="15"/>
      <c r="C583" s="16"/>
      <c r="D583" s="14"/>
      <c r="E583" s="17"/>
      <c r="F583" s="18"/>
      <c r="G583" s="18"/>
      <c r="H583" s="18"/>
      <c r="I583" s="8"/>
      <c r="J583" s="9"/>
      <c r="K583" s="9"/>
      <c r="L583" s="9"/>
      <c r="M583" s="9"/>
      <c r="N583" s="9"/>
      <c r="O583" s="9"/>
      <c r="P583" s="9"/>
      <c r="Q583" s="9"/>
      <c r="R583" s="9"/>
      <c r="S583" s="9"/>
      <c r="T583" s="9"/>
      <c r="U583" s="9"/>
      <c r="V583" s="9"/>
      <c r="W583" s="9"/>
      <c r="X583" s="9"/>
      <c r="Y583" s="9"/>
      <c r="Z583" s="9"/>
    </row>
    <row r="584" spans="1:26" ht="12.75" customHeight="1" x14ac:dyDescent="0.2">
      <c r="A584" s="14"/>
      <c r="B584" s="15"/>
      <c r="C584" s="16"/>
      <c r="D584" s="14"/>
      <c r="E584" s="17"/>
      <c r="F584" s="18"/>
      <c r="G584" s="18"/>
      <c r="H584" s="18"/>
      <c r="I584" s="8"/>
      <c r="J584" s="9"/>
      <c r="K584" s="9"/>
      <c r="L584" s="9"/>
      <c r="M584" s="9"/>
      <c r="N584" s="9"/>
      <c r="O584" s="9"/>
      <c r="P584" s="9"/>
      <c r="Q584" s="9"/>
      <c r="R584" s="9"/>
      <c r="S584" s="9"/>
      <c r="T584" s="9"/>
      <c r="U584" s="9"/>
      <c r="V584" s="9"/>
      <c r="W584" s="9"/>
      <c r="X584" s="9"/>
      <c r="Y584" s="9"/>
      <c r="Z584" s="9"/>
    </row>
    <row r="585" spans="1:26" ht="12.75" customHeight="1" x14ac:dyDescent="0.2">
      <c r="A585" s="14"/>
      <c r="B585" s="15"/>
      <c r="C585" s="16"/>
      <c r="D585" s="14"/>
      <c r="E585" s="17"/>
      <c r="F585" s="18"/>
      <c r="G585" s="18"/>
      <c r="H585" s="18"/>
      <c r="I585" s="8"/>
      <c r="J585" s="9"/>
      <c r="K585" s="9"/>
      <c r="L585" s="9"/>
      <c r="M585" s="9"/>
      <c r="N585" s="9"/>
      <c r="O585" s="9"/>
      <c r="P585" s="9"/>
      <c r="Q585" s="9"/>
      <c r="R585" s="9"/>
      <c r="S585" s="9"/>
      <c r="T585" s="9"/>
      <c r="U585" s="9"/>
      <c r="V585" s="9"/>
      <c r="W585" s="9"/>
      <c r="X585" s="9"/>
      <c r="Y585" s="9"/>
      <c r="Z585" s="9"/>
    </row>
    <row r="586" spans="1:26" ht="12.75" customHeight="1" x14ac:dyDescent="0.2">
      <c r="A586" s="14"/>
      <c r="B586" s="15"/>
      <c r="C586" s="16"/>
      <c r="D586" s="14"/>
      <c r="E586" s="17"/>
      <c r="F586" s="18"/>
      <c r="G586" s="18"/>
      <c r="H586" s="18"/>
      <c r="I586" s="8"/>
      <c r="J586" s="9"/>
      <c r="K586" s="9"/>
      <c r="L586" s="9"/>
      <c r="M586" s="9"/>
      <c r="N586" s="9"/>
      <c r="O586" s="9"/>
      <c r="P586" s="9"/>
      <c r="Q586" s="9"/>
      <c r="R586" s="9"/>
      <c r="S586" s="9"/>
      <c r="T586" s="9"/>
      <c r="U586" s="9"/>
      <c r="V586" s="9"/>
      <c r="W586" s="9"/>
      <c r="X586" s="9"/>
      <c r="Y586" s="9"/>
      <c r="Z586" s="9"/>
    </row>
    <row r="587" spans="1:26" ht="12.75" customHeight="1" x14ac:dyDescent="0.2">
      <c r="A587" s="14"/>
      <c r="B587" s="15"/>
      <c r="C587" s="16"/>
      <c r="D587" s="14"/>
      <c r="E587" s="17"/>
      <c r="F587" s="18"/>
      <c r="G587" s="18"/>
      <c r="H587" s="18"/>
      <c r="I587" s="8"/>
      <c r="J587" s="9"/>
      <c r="K587" s="9"/>
      <c r="L587" s="9"/>
      <c r="M587" s="9"/>
      <c r="N587" s="9"/>
      <c r="O587" s="9"/>
      <c r="P587" s="9"/>
      <c r="Q587" s="9"/>
      <c r="R587" s="9"/>
      <c r="S587" s="9"/>
      <c r="T587" s="9"/>
      <c r="U587" s="9"/>
      <c r="V587" s="9"/>
      <c r="W587" s="9"/>
      <c r="X587" s="9"/>
      <c r="Y587" s="9"/>
      <c r="Z587" s="9"/>
    </row>
    <row r="588" spans="1:26" ht="12.75" customHeight="1" x14ac:dyDescent="0.2">
      <c r="A588" s="14"/>
      <c r="B588" s="15"/>
      <c r="C588" s="16"/>
      <c r="D588" s="14"/>
      <c r="E588" s="17"/>
      <c r="F588" s="18"/>
      <c r="G588" s="18"/>
      <c r="H588" s="18"/>
      <c r="I588" s="8"/>
      <c r="J588" s="9"/>
      <c r="K588" s="9"/>
      <c r="L588" s="9"/>
      <c r="M588" s="9"/>
      <c r="N588" s="9"/>
      <c r="O588" s="9"/>
      <c r="P588" s="9"/>
      <c r="Q588" s="9"/>
      <c r="R588" s="9"/>
      <c r="S588" s="9"/>
      <c r="T588" s="9"/>
      <c r="U588" s="9"/>
      <c r="V588" s="9"/>
      <c r="W588" s="9"/>
      <c r="X588" s="9"/>
      <c r="Y588" s="9"/>
      <c r="Z588" s="9"/>
    </row>
    <row r="589" spans="1:26" ht="12.75" customHeight="1" x14ac:dyDescent="0.2">
      <c r="A589" s="14"/>
      <c r="B589" s="15"/>
      <c r="C589" s="16"/>
      <c r="D589" s="14"/>
      <c r="E589" s="17"/>
      <c r="F589" s="18"/>
      <c r="G589" s="18"/>
      <c r="H589" s="18"/>
      <c r="I589" s="8"/>
      <c r="J589" s="9"/>
      <c r="K589" s="9"/>
      <c r="L589" s="9"/>
      <c r="M589" s="9"/>
      <c r="N589" s="9"/>
      <c r="O589" s="9"/>
      <c r="P589" s="9"/>
      <c r="Q589" s="9"/>
      <c r="R589" s="9"/>
      <c r="S589" s="9"/>
      <c r="T589" s="9"/>
      <c r="U589" s="9"/>
      <c r="V589" s="9"/>
      <c r="W589" s="9"/>
      <c r="X589" s="9"/>
      <c r="Y589" s="9"/>
      <c r="Z589" s="9"/>
    </row>
    <row r="590" spans="1:26" ht="12.75" customHeight="1" x14ac:dyDescent="0.2">
      <c r="A590" s="14"/>
      <c r="B590" s="15"/>
      <c r="C590" s="16"/>
      <c r="D590" s="14"/>
      <c r="E590" s="17"/>
      <c r="F590" s="18"/>
      <c r="G590" s="18"/>
      <c r="H590" s="18"/>
      <c r="I590" s="8"/>
      <c r="J590" s="9"/>
      <c r="K590" s="9"/>
      <c r="L590" s="9"/>
      <c r="M590" s="9"/>
      <c r="N590" s="9"/>
      <c r="O590" s="9"/>
      <c r="P590" s="9"/>
      <c r="Q590" s="9"/>
      <c r="R590" s="9"/>
      <c r="S590" s="9"/>
      <c r="T590" s="9"/>
      <c r="U590" s="9"/>
      <c r="V590" s="9"/>
      <c r="W590" s="9"/>
      <c r="X590" s="9"/>
      <c r="Y590" s="9"/>
      <c r="Z590" s="9"/>
    </row>
    <row r="591" spans="1:26" ht="12.75" customHeight="1" x14ac:dyDescent="0.2">
      <c r="A591" s="14"/>
      <c r="B591" s="15"/>
      <c r="C591" s="16"/>
      <c r="D591" s="14"/>
      <c r="E591" s="17"/>
      <c r="F591" s="18"/>
      <c r="G591" s="18"/>
      <c r="H591" s="18"/>
      <c r="I591" s="8"/>
      <c r="J591" s="9"/>
      <c r="K591" s="9"/>
      <c r="L591" s="9"/>
      <c r="M591" s="9"/>
      <c r="N591" s="9"/>
      <c r="O591" s="9"/>
      <c r="P591" s="9"/>
      <c r="Q591" s="9"/>
      <c r="R591" s="9"/>
      <c r="S591" s="9"/>
      <c r="T591" s="9"/>
      <c r="U591" s="9"/>
      <c r="V591" s="9"/>
      <c r="W591" s="9"/>
      <c r="X591" s="9"/>
      <c r="Y591" s="9"/>
      <c r="Z591" s="9"/>
    </row>
    <row r="592" spans="1:26" ht="12.75" customHeight="1" x14ac:dyDescent="0.2">
      <c r="A592" s="14"/>
      <c r="B592" s="15"/>
      <c r="C592" s="16"/>
      <c r="D592" s="14"/>
      <c r="E592" s="17"/>
      <c r="F592" s="18"/>
      <c r="G592" s="18"/>
      <c r="H592" s="18"/>
      <c r="I592" s="8"/>
      <c r="J592" s="9"/>
      <c r="K592" s="9"/>
      <c r="L592" s="9"/>
      <c r="M592" s="9"/>
      <c r="N592" s="9"/>
      <c r="O592" s="9"/>
      <c r="P592" s="9"/>
      <c r="Q592" s="9"/>
      <c r="R592" s="9"/>
      <c r="S592" s="9"/>
      <c r="T592" s="9"/>
      <c r="U592" s="9"/>
      <c r="V592" s="9"/>
      <c r="W592" s="9"/>
      <c r="X592" s="9"/>
      <c r="Y592" s="9"/>
      <c r="Z592" s="9"/>
    </row>
    <row r="593" spans="1:26" ht="12.75" customHeight="1" x14ac:dyDescent="0.2">
      <c r="A593" s="14"/>
      <c r="B593" s="15"/>
      <c r="C593" s="16"/>
      <c r="D593" s="14"/>
      <c r="E593" s="17"/>
      <c r="F593" s="18"/>
      <c r="G593" s="18"/>
      <c r="H593" s="18"/>
      <c r="I593" s="8"/>
      <c r="J593" s="9"/>
      <c r="K593" s="9"/>
      <c r="L593" s="9"/>
      <c r="M593" s="9"/>
      <c r="N593" s="9"/>
      <c r="O593" s="9"/>
      <c r="P593" s="9"/>
      <c r="Q593" s="9"/>
      <c r="R593" s="9"/>
      <c r="S593" s="9"/>
      <c r="T593" s="9"/>
      <c r="U593" s="9"/>
      <c r="V593" s="9"/>
      <c r="W593" s="9"/>
      <c r="X593" s="9"/>
      <c r="Y593" s="9"/>
      <c r="Z593" s="9"/>
    </row>
    <row r="594" spans="1:26" ht="12.75" customHeight="1" x14ac:dyDescent="0.2">
      <c r="A594" s="14"/>
      <c r="B594" s="15"/>
      <c r="C594" s="16"/>
      <c r="D594" s="14"/>
      <c r="E594" s="17"/>
      <c r="F594" s="18"/>
      <c r="G594" s="18"/>
      <c r="H594" s="18"/>
      <c r="I594" s="8"/>
      <c r="J594" s="9"/>
      <c r="K594" s="9"/>
      <c r="L594" s="9"/>
      <c r="M594" s="9"/>
      <c r="N594" s="9"/>
      <c r="O594" s="9"/>
      <c r="P594" s="9"/>
      <c r="Q594" s="9"/>
      <c r="R594" s="9"/>
      <c r="S594" s="9"/>
      <c r="T594" s="9"/>
      <c r="U594" s="9"/>
      <c r="V594" s="9"/>
      <c r="W594" s="9"/>
      <c r="X594" s="9"/>
      <c r="Y594" s="9"/>
      <c r="Z594" s="9"/>
    </row>
    <row r="595" spans="1:26" ht="12.75" customHeight="1" x14ac:dyDescent="0.2">
      <c r="A595" s="14"/>
      <c r="B595" s="15"/>
      <c r="C595" s="16"/>
      <c r="D595" s="14"/>
      <c r="E595" s="17"/>
      <c r="F595" s="18"/>
      <c r="G595" s="18"/>
      <c r="H595" s="18"/>
      <c r="I595" s="8"/>
      <c r="J595" s="9"/>
      <c r="K595" s="9"/>
      <c r="L595" s="9"/>
      <c r="M595" s="9"/>
      <c r="N595" s="9"/>
      <c r="O595" s="9"/>
      <c r="P595" s="9"/>
      <c r="Q595" s="9"/>
      <c r="R595" s="9"/>
      <c r="S595" s="9"/>
      <c r="T595" s="9"/>
      <c r="U595" s="9"/>
      <c r="V595" s="9"/>
      <c r="W595" s="9"/>
      <c r="X595" s="9"/>
      <c r="Y595" s="9"/>
      <c r="Z595" s="9"/>
    </row>
    <row r="596" spans="1:26" ht="12.75" customHeight="1" x14ac:dyDescent="0.2">
      <c r="A596" s="14"/>
      <c r="B596" s="15"/>
      <c r="C596" s="16"/>
      <c r="D596" s="14"/>
      <c r="E596" s="17"/>
      <c r="F596" s="18"/>
      <c r="G596" s="18"/>
      <c r="H596" s="18"/>
      <c r="I596" s="8"/>
      <c r="J596" s="9"/>
      <c r="K596" s="9"/>
      <c r="L596" s="9"/>
      <c r="M596" s="9"/>
      <c r="N596" s="9"/>
      <c r="O596" s="9"/>
      <c r="P596" s="9"/>
      <c r="Q596" s="9"/>
      <c r="R596" s="9"/>
      <c r="S596" s="9"/>
      <c r="T596" s="9"/>
      <c r="U596" s="9"/>
      <c r="V596" s="9"/>
      <c r="W596" s="9"/>
      <c r="X596" s="9"/>
      <c r="Y596" s="9"/>
      <c r="Z596" s="9"/>
    </row>
    <row r="597" spans="1:26" ht="12.75" customHeight="1" x14ac:dyDescent="0.2">
      <c r="A597" s="14"/>
      <c r="B597" s="15"/>
      <c r="C597" s="16"/>
      <c r="D597" s="14"/>
      <c r="E597" s="17"/>
      <c r="F597" s="18"/>
      <c r="G597" s="18"/>
      <c r="H597" s="18"/>
      <c r="I597" s="8"/>
      <c r="J597" s="9"/>
      <c r="K597" s="9"/>
      <c r="L597" s="9"/>
      <c r="M597" s="9"/>
      <c r="N597" s="9"/>
      <c r="O597" s="9"/>
      <c r="P597" s="9"/>
      <c r="Q597" s="9"/>
      <c r="R597" s="9"/>
      <c r="S597" s="9"/>
      <c r="T597" s="9"/>
      <c r="U597" s="9"/>
      <c r="V597" s="9"/>
      <c r="W597" s="9"/>
      <c r="X597" s="9"/>
      <c r="Y597" s="9"/>
      <c r="Z597" s="9"/>
    </row>
    <row r="598" spans="1:26" ht="12.75" customHeight="1" x14ac:dyDescent="0.2">
      <c r="A598" s="14"/>
      <c r="B598" s="15"/>
      <c r="C598" s="16"/>
      <c r="D598" s="14"/>
      <c r="E598" s="17"/>
      <c r="F598" s="18"/>
      <c r="G598" s="18"/>
      <c r="H598" s="18"/>
      <c r="I598" s="8"/>
      <c r="J598" s="9"/>
      <c r="K598" s="9"/>
      <c r="L598" s="9"/>
      <c r="M598" s="9"/>
      <c r="N598" s="9"/>
      <c r="O598" s="9"/>
      <c r="P598" s="9"/>
      <c r="Q598" s="9"/>
      <c r="R598" s="9"/>
      <c r="S598" s="9"/>
      <c r="T598" s="9"/>
      <c r="U598" s="9"/>
      <c r="V598" s="9"/>
      <c r="W598" s="9"/>
      <c r="X598" s="9"/>
      <c r="Y598" s="9"/>
      <c r="Z598" s="9"/>
    </row>
    <row r="599" spans="1:26" ht="12.75" customHeight="1" x14ac:dyDescent="0.2">
      <c r="A599" s="14"/>
      <c r="B599" s="15"/>
      <c r="C599" s="16"/>
      <c r="D599" s="14"/>
      <c r="E599" s="17"/>
      <c r="F599" s="18"/>
      <c r="G599" s="18"/>
      <c r="H599" s="18"/>
      <c r="I599" s="8"/>
      <c r="J599" s="9"/>
      <c r="K599" s="9"/>
      <c r="L599" s="9"/>
      <c r="M599" s="9"/>
      <c r="N599" s="9"/>
      <c r="O599" s="9"/>
      <c r="P599" s="9"/>
      <c r="Q599" s="9"/>
      <c r="R599" s="9"/>
      <c r="S599" s="9"/>
      <c r="T599" s="9"/>
      <c r="U599" s="9"/>
      <c r="V599" s="9"/>
      <c r="W599" s="9"/>
      <c r="X599" s="9"/>
      <c r="Y599" s="9"/>
      <c r="Z599" s="9"/>
    </row>
    <row r="600" spans="1:26" ht="12.75" customHeight="1" x14ac:dyDescent="0.2">
      <c r="A600" s="14"/>
      <c r="B600" s="15"/>
      <c r="C600" s="16"/>
      <c r="D600" s="14"/>
      <c r="E600" s="17"/>
      <c r="F600" s="18"/>
      <c r="G600" s="18"/>
      <c r="H600" s="18"/>
      <c r="I600" s="8"/>
      <c r="J600" s="9"/>
      <c r="K600" s="9"/>
      <c r="L600" s="9"/>
      <c r="M600" s="9"/>
      <c r="N600" s="9"/>
      <c r="O600" s="9"/>
      <c r="P600" s="9"/>
      <c r="Q600" s="9"/>
      <c r="R600" s="9"/>
      <c r="S600" s="9"/>
      <c r="T600" s="9"/>
      <c r="U600" s="9"/>
      <c r="V600" s="9"/>
      <c r="W600" s="9"/>
      <c r="X600" s="9"/>
      <c r="Y600" s="9"/>
      <c r="Z600" s="9"/>
    </row>
    <row r="601" spans="1:26" ht="12.75" customHeight="1" x14ac:dyDescent="0.2">
      <c r="A601" s="14"/>
      <c r="B601" s="15"/>
      <c r="C601" s="16"/>
      <c r="D601" s="14"/>
      <c r="E601" s="17"/>
      <c r="F601" s="18"/>
      <c r="G601" s="18"/>
      <c r="H601" s="18"/>
      <c r="I601" s="8"/>
      <c r="J601" s="9"/>
      <c r="K601" s="9"/>
      <c r="L601" s="9"/>
      <c r="M601" s="9"/>
      <c r="N601" s="9"/>
      <c r="O601" s="9"/>
      <c r="P601" s="9"/>
      <c r="Q601" s="9"/>
      <c r="R601" s="9"/>
      <c r="S601" s="9"/>
      <c r="T601" s="9"/>
      <c r="U601" s="9"/>
      <c r="V601" s="9"/>
      <c r="W601" s="9"/>
      <c r="X601" s="9"/>
      <c r="Y601" s="9"/>
      <c r="Z601" s="9"/>
    </row>
    <row r="602" spans="1:26" ht="12.75" customHeight="1" x14ac:dyDescent="0.2">
      <c r="A602" s="14"/>
      <c r="B602" s="15"/>
      <c r="C602" s="16"/>
      <c r="D602" s="14"/>
      <c r="E602" s="17"/>
      <c r="F602" s="18"/>
      <c r="G602" s="18"/>
      <c r="H602" s="18"/>
      <c r="I602" s="8"/>
      <c r="J602" s="9"/>
      <c r="K602" s="9"/>
      <c r="L602" s="9"/>
      <c r="M602" s="9"/>
      <c r="N602" s="9"/>
      <c r="O602" s="9"/>
      <c r="P602" s="9"/>
      <c r="Q602" s="9"/>
      <c r="R602" s="9"/>
      <c r="S602" s="9"/>
      <c r="T602" s="9"/>
      <c r="U602" s="9"/>
      <c r="V602" s="9"/>
      <c r="W602" s="9"/>
      <c r="X602" s="9"/>
      <c r="Y602" s="9"/>
      <c r="Z602" s="9"/>
    </row>
    <row r="603" spans="1:26" ht="12.75" customHeight="1" x14ac:dyDescent="0.2">
      <c r="A603" s="14"/>
      <c r="B603" s="15"/>
      <c r="C603" s="16"/>
      <c r="D603" s="14"/>
      <c r="E603" s="17"/>
      <c r="F603" s="18"/>
      <c r="G603" s="18"/>
      <c r="H603" s="18"/>
      <c r="I603" s="8"/>
      <c r="J603" s="9"/>
      <c r="K603" s="9"/>
      <c r="L603" s="9"/>
      <c r="M603" s="9"/>
      <c r="N603" s="9"/>
      <c r="O603" s="9"/>
      <c r="P603" s="9"/>
      <c r="Q603" s="9"/>
      <c r="R603" s="9"/>
      <c r="S603" s="9"/>
      <c r="T603" s="9"/>
      <c r="U603" s="9"/>
      <c r="V603" s="9"/>
      <c r="W603" s="9"/>
      <c r="X603" s="9"/>
      <c r="Y603" s="9"/>
      <c r="Z603" s="9"/>
    </row>
    <row r="604" spans="1:26" ht="12.75" customHeight="1" x14ac:dyDescent="0.2">
      <c r="A604" s="14"/>
      <c r="B604" s="15"/>
      <c r="C604" s="16"/>
      <c r="D604" s="14"/>
      <c r="E604" s="17"/>
      <c r="F604" s="18"/>
      <c r="G604" s="18"/>
      <c r="H604" s="18"/>
      <c r="I604" s="8"/>
      <c r="J604" s="9"/>
      <c r="K604" s="9"/>
      <c r="L604" s="9"/>
      <c r="M604" s="9"/>
      <c r="N604" s="9"/>
      <c r="O604" s="9"/>
      <c r="P604" s="9"/>
      <c r="Q604" s="9"/>
      <c r="R604" s="9"/>
      <c r="S604" s="9"/>
      <c r="T604" s="9"/>
      <c r="U604" s="9"/>
      <c r="V604" s="9"/>
      <c r="W604" s="9"/>
      <c r="X604" s="9"/>
      <c r="Y604" s="9"/>
      <c r="Z604" s="9"/>
    </row>
    <row r="605" spans="1:26" ht="12.75" customHeight="1" x14ac:dyDescent="0.2">
      <c r="A605" s="14"/>
      <c r="B605" s="15"/>
      <c r="C605" s="16"/>
      <c r="D605" s="14"/>
      <c r="E605" s="17"/>
      <c r="F605" s="18"/>
      <c r="G605" s="18"/>
      <c r="H605" s="18"/>
      <c r="I605" s="8"/>
      <c r="J605" s="9"/>
      <c r="K605" s="9"/>
      <c r="L605" s="9"/>
      <c r="M605" s="9"/>
      <c r="N605" s="9"/>
      <c r="O605" s="9"/>
      <c r="P605" s="9"/>
      <c r="Q605" s="9"/>
      <c r="R605" s="9"/>
      <c r="S605" s="9"/>
      <c r="T605" s="9"/>
      <c r="U605" s="9"/>
      <c r="V605" s="9"/>
      <c r="W605" s="9"/>
      <c r="X605" s="9"/>
      <c r="Y605" s="9"/>
      <c r="Z605" s="9"/>
    </row>
    <row r="606" spans="1:26" ht="12.75" customHeight="1" x14ac:dyDescent="0.2">
      <c r="A606" s="14"/>
      <c r="B606" s="15"/>
      <c r="C606" s="16"/>
      <c r="D606" s="14"/>
      <c r="E606" s="17"/>
      <c r="F606" s="18"/>
      <c r="G606" s="18"/>
      <c r="H606" s="18"/>
      <c r="I606" s="8"/>
      <c r="J606" s="9"/>
      <c r="K606" s="9"/>
      <c r="L606" s="9"/>
      <c r="M606" s="9"/>
      <c r="N606" s="9"/>
      <c r="O606" s="9"/>
      <c r="P606" s="9"/>
      <c r="Q606" s="9"/>
      <c r="R606" s="9"/>
      <c r="S606" s="9"/>
      <c r="T606" s="9"/>
      <c r="U606" s="9"/>
      <c r="V606" s="9"/>
      <c r="W606" s="9"/>
      <c r="X606" s="9"/>
      <c r="Y606" s="9"/>
      <c r="Z606" s="9"/>
    </row>
    <row r="607" spans="1:26" ht="12.75" customHeight="1" x14ac:dyDescent="0.2">
      <c r="A607" s="14"/>
      <c r="B607" s="15"/>
      <c r="C607" s="16"/>
      <c r="D607" s="14"/>
      <c r="E607" s="17"/>
      <c r="F607" s="18"/>
      <c r="G607" s="18"/>
      <c r="H607" s="18"/>
      <c r="I607" s="8"/>
      <c r="J607" s="9"/>
      <c r="K607" s="9"/>
      <c r="L607" s="9"/>
      <c r="M607" s="9"/>
      <c r="N607" s="9"/>
      <c r="O607" s="9"/>
      <c r="P607" s="9"/>
      <c r="Q607" s="9"/>
      <c r="R607" s="9"/>
      <c r="S607" s="9"/>
      <c r="T607" s="9"/>
      <c r="U607" s="9"/>
      <c r="V607" s="9"/>
      <c r="W607" s="9"/>
      <c r="X607" s="9"/>
      <c r="Y607" s="9"/>
      <c r="Z607" s="9"/>
    </row>
    <row r="608" spans="1:26" ht="12.75" customHeight="1" x14ac:dyDescent="0.2">
      <c r="A608" s="14"/>
      <c r="B608" s="15"/>
      <c r="C608" s="16"/>
      <c r="D608" s="14"/>
      <c r="E608" s="17"/>
      <c r="F608" s="18"/>
      <c r="G608" s="18"/>
      <c r="H608" s="18"/>
      <c r="I608" s="8"/>
      <c r="J608" s="9"/>
      <c r="K608" s="9"/>
      <c r="L608" s="9"/>
      <c r="M608" s="9"/>
      <c r="N608" s="9"/>
      <c r="O608" s="9"/>
      <c r="P608" s="9"/>
      <c r="Q608" s="9"/>
      <c r="R608" s="9"/>
      <c r="S608" s="9"/>
      <c r="T608" s="9"/>
      <c r="U608" s="9"/>
      <c r="V608" s="9"/>
      <c r="W608" s="9"/>
      <c r="X608" s="9"/>
      <c r="Y608" s="9"/>
      <c r="Z608" s="9"/>
    </row>
    <row r="609" spans="1:26" ht="12.75" customHeight="1" x14ac:dyDescent="0.2">
      <c r="A609" s="14"/>
      <c r="B609" s="15"/>
      <c r="C609" s="16"/>
      <c r="D609" s="14"/>
      <c r="E609" s="17"/>
      <c r="F609" s="18"/>
      <c r="G609" s="18"/>
      <c r="H609" s="18"/>
      <c r="I609" s="8"/>
      <c r="J609" s="9"/>
      <c r="K609" s="9"/>
      <c r="L609" s="9"/>
      <c r="M609" s="9"/>
      <c r="N609" s="9"/>
      <c r="O609" s="9"/>
      <c r="P609" s="9"/>
      <c r="Q609" s="9"/>
      <c r="R609" s="9"/>
      <c r="S609" s="9"/>
      <c r="T609" s="9"/>
      <c r="U609" s="9"/>
      <c r="V609" s="9"/>
      <c r="W609" s="9"/>
      <c r="X609" s="9"/>
      <c r="Y609" s="9"/>
      <c r="Z609" s="9"/>
    </row>
    <row r="610" spans="1:26" ht="12.75" customHeight="1" x14ac:dyDescent="0.2">
      <c r="A610" s="14"/>
      <c r="B610" s="15"/>
      <c r="C610" s="16"/>
      <c r="D610" s="14"/>
      <c r="E610" s="17"/>
      <c r="F610" s="18"/>
      <c r="G610" s="18"/>
      <c r="H610" s="18"/>
      <c r="I610" s="8"/>
      <c r="J610" s="9"/>
      <c r="K610" s="9"/>
      <c r="L610" s="9"/>
      <c r="M610" s="9"/>
      <c r="N610" s="9"/>
      <c r="O610" s="9"/>
      <c r="P610" s="9"/>
      <c r="Q610" s="9"/>
      <c r="R610" s="9"/>
      <c r="S610" s="9"/>
      <c r="T610" s="9"/>
      <c r="U610" s="9"/>
      <c r="V610" s="9"/>
      <c r="W610" s="9"/>
      <c r="X610" s="9"/>
      <c r="Y610" s="9"/>
      <c r="Z610" s="9"/>
    </row>
    <row r="611" spans="1:26" ht="12.75" customHeight="1" x14ac:dyDescent="0.2">
      <c r="A611" s="14"/>
      <c r="B611" s="15"/>
      <c r="C611" s="16"/>
      <c r="D611" s="14"/>
      <c r="E611" s="17"/>
      <c r="F611" s="18"/>
      <c r="G611" s="18"/>
      <c r="H611" s="18"/>
      <c r="I611" s="8"/>
      <c r="J611" s="9"/>
      <c r="K611" s="9"/>
      <c r="L611" s="9"/>
      <c r="M611" s="9"/>
      <c r="N611" s="9"/>
      <c r="O611" s="9"/>
      <c r="P611" s="9"/>
      <c r="Q611" s="9"/>
      <c r="R611" s="9"/>
      <c r="S611" s="9"/>
      <c r="T611" s="9"/>
      <c r="U611" s="9"/>
      <c r="V611" s="9"/>
      <c r="W611" s="9"/>
      <c r="X611" s="9"/>
      <c r="Y611" s="9"/>
      <c r="Z611" s="9"/>
    </row>
    <row r="612" spans="1:26" ht="12.75" customHeight="1" x14ac:dyDescent="0.2">
      <c r="A612" s="14"/>
      <c r="B612" s="15"/>
      <c r="C612" s="16"/>
      <c r="D612" s="14"/>
      <c r="E612" s="17"/>
      <c r="F612" s="18"/>
      <c r="G612" s="18"/>
      <c r="H612" s="18"/>
      <c r="I612" s="8"/>
      <c r="J612" s="9"/>
      <c r="K612" s="9"/>
      <c r="L612" s="9"/>
      <c r="M612" s="9"/>
      <c r="N612" s="9"/>
      <c r="O612" s="9"/>
      <c r="P612" s="9"/>
      <c r="Q612" s="9"/>
      <c r="R612" s="9"/>
      <c r="S612" s="9"/>
      <c r="T612" s="9"/>
      <c r="U612" s="9"/>
      <c r="V612" s="9"/>
      <c r="W612" s="9"/>
      <c r="X612" s="9"/>
      <c r="Y612" s="9"/>
      <c r="Z612" s="9"/>
    </row>
    <row r="613" spans="1:26" ht="12.75" customHeight="1" x14ac:dyDescent="0.2">
      <c r="A613" s="14"/>
      <c r="B613" s="15"/>
      <c r="C613" s="16"/>
      <c r="D613" s="14"/>
      <c r="E613" s="17"/>
      <c r="F613" s="18"/>
      <c r="G613" s="18"/>
      <c r="H613" s="18"/>
      <c r="I613" s="8"/>
      <c r="J613" s="9"/>
      <c r="K613" s="9"/>
      <c r="L613" s="9"/>
      <c r="M613" s="9"/>
      <c r="N613" s="9"/>
      <c r="O613" s="9"/>
      <c r="P613" s="9"/>
      <c r="Q613" s="9"/>
      <c r="R613" s="9"/>
      <c r="S613" s="9"/>
      <c r="T613" s="9"/>
      <c r="U613" s="9"/>
      <c r="V613" s="9"/>
      <c r="W613" s="9"/>
      <c r="X613" s="9"/>
      <c r="Y613" s="9"/>
      <c r="Z613" s="9"/>
    </row>
    <row r="614" spans="1:26" ht="12.75" customHeight="1" x14ac:dyDescent="0.2">
      <c r="A614" s="14"/>
      <c r="B614" s="15"/>
      <c r="C614" s="16"/>
      <c r="D614" s="14"/>
      <c r="E614" s="17"/>
      <c r="F614" s="18"/>
      <c r="G614" s="18"/>
      <c r="H614" s="18"/>
      <c r="I614" s="8"/>
      <c r="J614" s="9"/>
      <c r="K614" s="9"/>
      <c r="L614" s="9"/>
      <c r="M614" s="9"/>
      <c r="N614" s="9"/>
      <c r="O614" s="9"/>
      <c r="P614" s="9"/>
      <c r="Q614" s="9"/>
      <c r="R614" s="9"/>
      <c r="S614" s="9"/>
      <c r="T614" s="9"/>
      <c r="U614" s="9"/>
      <c r="V614" s="9"/>
      <c r="W614" s="9"/>
      <c r="X614" s="9"/>
      <c r="Y614" s="9"/>
      <c r="Z614" s="9"/>
    </row>
    <row r="615" spans="1:26" ht="12.75" customHeight="1" x14ac:dyDescent="0.2">
      <c r="A615" s="14"/>
      <c r="B615" s="15"/>
      <c r="C615" s="16"/>
      <c r="D615" s="14"/>
      <c r="E615" s="17"/>
      <c r="F615" s="18"/>
      <c r="G615" s="18"/>
      <c r="H615" s="18"/>
      <c r="I615" s="8"/>
      <c r="J615" s="9"/>
      <c r="K615" s="9"/>
      <c r="L615" s="9"/>
      <c r="M615" s="9"/>
      <c r="N615" s="9"/>
      <c r="O615" s="9"/>
      <c r="P615" s="9"/>
      <c r="Q615" s="9"/>
      <c r="R615" s="9"/>
      <c r="S615" s="9"/>
      <c r="T615" s="9"/>
      <c r="U615" s="9"/>
      <c r="V615" s="9"/>
      <c r="W615" s="9"/>
      <c r="X615" s="9"/>
      <c r="Y615" s="9"/>
      <c r="Z615" s="9"/>
    </row>
    <row r="616" spans="1:26" ht="12.75" customHeight="1" x14ac:dyDescent="0.2">
      <c r="A616" s="14"/>
      <c r="B616" s="15"/>
      <c r="C616" s="16"/>
      <c r="D616" s="14"/>
      <c r="E616" s="17"/>
      <c r="F616" s="18"/>
      <c r="G616" s="18"/>
      <c r="H616" s="18"/>
      <c r="I616" s="8"/>
      <c r="J616" s="9"/>
      <c r="K616" s="9"/>
      <c r="L616" s="9"/>
      <c r="M616" s="9"/>
      <c r="N616" s="9"/>
      <c r="O616" s="9"/>
      <c r="P616" s="9"/>
      <c r="Q616" s="9"/>
      <c r="R616" s="9"/>
      <c r="S616" s="9"/>
      <c r="T616" s="9"/>
      <c r="U616" s="9"/>
      <c r="V616" s="9"/>
      <c r="W616" s="9"/>
      <c r="X616" s="9"/>
      <c r="Y616" s="9"/>
      <c r="Z616" s="9"/>
    </row>
    <row r="617" spans="1:26" ht="12.75" customHeight="1" x14ac:dyDescent="0.2">
      <c r="A617" s="14"/>
      <c r="B617" s="15"/>
      <c r="C617" s="16"/>
      <c r="D617" s="14"/>
      <c r="E617" s="17"/>
      <c r="F617" s="18"/>
      <c r="G617" s="18"/>
      <c r="H617" s="18"/>
      <c r="I617" s="8"/>
      <c r="J617" s="9"/>
      <c r="K617" s="9"/>
      <c r="L617" s="9"/>
      <c r="M617" s="9"/>
      <c r="N617" s="9"/>
      <c r="O617" s="9"/>
      <c r="P617" s="9"/>
      <c r="Q617" s="9"/>
      <c r="R617" s="9"/>
      <c r="S617" s="9"/>
      <c r="T617" s="9"/>
      <c r="U617" s="9"/>
      <c r="V617" s="9"/>
      <c r="W617" s="9"/>
      <c r="X617" s="9"/>
      <c r="Y617" s="9"/>
      <c r="Z617" s="9"/>
    </row>
    <row r="618" spans="1:26" ht="12.75" customHeight="1" x14ac:dyDescent="0.2">
      <c r="A618" s="14"/>
      <c r="B618" s="15"/>
      <c r="C618" s="16"/>
      <c r="D618" s="14"/>
      <c r="E618" s="17"/>
      <c r="F618" s="18"/>
      <c r="G618" s="18"/>
      <c r="H618" s="18"/>
      <c r="I618" s="8"/>
      <c r="J618" s="9"/>
      <c r="K618" s="9"/>
      <c r="L618" s="9"/>
      <c r="M618" s="9"/>
      <c r="N618" s="9"/>
      <c r="O618" s="9"/>
      <c r="P618" s="9"/>
      <c r="Q618" s="9"/>
      <c r="R618" s="9"/>
      <c r="S618" s="9"/>
      <c r="T618" s="9"/>
      <c r="U618" s="9"/>
      <c r="V618" s="9"/>
      <c r="W618" s="9"/>
      <c r="X618" s="9"/>
      <c r="Y618" s="9"/>
      <c r="Z618" s="9"/>
    </row>
    <row r="619" spans="1:26" ht="12.75" customHeight="1" x14ac:dyDescent="0.2">
      <c r="A619" s="14"/>
      <c r="B619" s="15"/>
      <c r="C619" s="16"/>
      <c r="D619" s="14"/>
      <c r="E619" s="17"/>
      <c r="F619" s="18"/>
      <c r="G619" s="18"/>
      <c r="H619" s="18"/>
      <c r="I619" s="8"/>
      <c r="J619" s="9"/>
      <c r="K619" s="9"/>
      <c r="L619" s="9"/>
      <c r="M619" s="9"/>
      <c r="N619" s="9"/>
      <c r="O619" s="9"/>
      <c r="P619" s="9"/>
      <c r="Q619" s="9"/>
      <c r="R619" s="9"/>
      <c r="S619" s="9"/>
      <c r="T619" s="9"/>
      <c r="U619" s="9"/>
      <c r="V619" s="9"/>
      <c r="W619" s="9"/>
      <c r="X619" s="9"/>
      <c r="Y619" s="9"/>
      <c r="Z619" s="9"/>
    </row>
    <row r="620" spans="1:26" ht="12.75" customHeight="1" x14ac:dyDescent="0.2">
      <c r="A620" s="14"/>
      <c r="B620" s="15"/>
      <c r="C620" s="16"/>
      <c r="D620" s="14"/>
      <c r="E620" s="17"/>
      <c r="F620" s="18"/>
      <c r="G620" s="18"/>
      <c r="H620" s="18"/>
      <c r="I620" s="8"/>
      <c r="J620" s="9"/>
      <c r="K620" s="9"/>
      <c r="L620" s="9"/>
      <c r="M620" s="9"/>
      <c r="N620" s="9"/>
      <c r="O620" s="9"/>
      <c r="P620" s="9"/>
      <c r="Q620" s="9"/>
      <c r="R620" s="9"/>
      <c r="S620" s="9"/>
      <c r="T620" s="9"/>
      <c r="U620" s="9"/>
      <c r="V620" s="9"/>
      <c r="W620" s="9"/>
      <c r="X620" s="9"/>
      <c r="Y620" s="9"/>
      <c r="Z620" s="9"/>
    </row>
    <row r="621" spans="1:26" ht="12.75" customHeight="1" x14ac:dyDescent="0.2">
      <c r="A621" s="14"/>
      <c r="B621" s="15"/>
      <c r="C621" s="16"/>
      <c r="D621" s="14"/>
      <c r="E621" s="17"/>
      <c r="F621" s="18"/>
      <c r="G621" s="18"/>
      <c r="H621" s="18"/>
      <c r="I621" s="8"/>
      <c r="J621" s="9"/>
      <c r="K621" s="9"/>
      <c r="L621" s="9"/>
      <c r="M621" s="9"/>
      <c r="N621" s="9"/>
      <c r="O621" s="9"/>
      <c r="P621" s="9"/>
      <c r="Q621" s="9"/>
      <c r="R621" s="9"/>
      <c r="S621" s="9"/>
      <c r="T621" s="9"/>
      <c r="U621" s="9"/>
      <c r="V621" s="9"/>
      <c r="W621" s="9"/>
      <c r="X621" s="9"/>
      <c r="Y621" s="9"/>
      <c r="Z621" s="9"/>
    </row>
    <row r="622" spans="1:26" ht="12.75" customHeight="1" x14ac:dyDescent="0.2">
      <c r="A622" s="14"/>
      <c r="B622" s="15"/>
      <c r="C622" s="16"/>
      <c r="D622" s="14"/>
      <c r="E622" s="17"/>
      <c r="F622" s="18"/>
      <c r="G622" s="18"/>
      <c r="H622" s="18"/>
      <c r="I622" s="8"/>
      <c r="J622" s="9"/>
      <c r="K622" s="9"/>
      <c r="L622" s="9"/>
      <c r="M622" s="9"/>
      <c r="N622" s="9"/>
      <c r="O622" s="9"/>
      <c r="P622" s="9"/>
      <c r="Q622" s="9"/>
      <c r="R622" s="9"/>
      <c r="S622" s="9"/>
      <c r="T622" s="9"/>
      <c r="U622" s="9"/>
      <c r="V622" s="9"/>
      <c r="W622" s="9"/>
      <c r="X622" s="9"/>
      <c r="Y622" s="9"/>
      <c r="Z622" s="9"/>
    </row>
    <row r="623" spans="1:26" ht="12.75" customHeight="1" x14ac:dyDescent="0.2">
      <c r="A623" s="14"/>
      <c r="B623" s="15"/>
      <c r="C623" s="16"/>
      <c r="D623" s="14"/>
      <c r="E623" s="17"/>
      <c r="F623" s="18"/>
      <c r="G623" s="18"/>
      <c r="H623" s="18"/>
      <c r="I623" s="8"/>
      <c r="J623" s="9"/>
      <c r="K623" s="9"/>
      <c r="L623" s="9"/>
      <c r="M623" s="9"/>
      <c r="N623" s="9"/>
      <c r="O623" s="9"/>
      <c r="P623" s="9"/>
      <c r="Q623" s="9"/>
      <c r="R623" s="9"/>
      <c r="S623" s="9"/>
      <c r="T623" s="9"/>
      <c r="U623" s="9"/>
      <c r="V623" s="9"/>
      <c r="W623" s="9"/>
      <c r="X623" s="9"/>
      <c r="Y623" s="9"/>
      <c r="Z623" s="9"/>
    </row>
    <row r="624" spans="1:26" ht="12.75" customHeight="1" x14ac:dyDescent="0.2">
      <c r="A624" s="14"/>
      <c r="B624" s="15"/>
      <c r="C624" s="16"/>
      <c r="D624" s="14"/>
      <c r="E624" s="17"/>
      <c r="F624" s="18"/>
      <c r="G624" s="18"/>
      <c r="H624" s="18"/>
      <c r="I624" s="8"/>
      <c r="J624" s="9"/>
      <c r="K624" s="9"/>
      <c r="L624" s="9"/>
      <c r="M624" s="9"/>
      <c r="N624" s="9"/>
      <c r="O624" s="9"/>
      <c r="P624" s="9"/>
      <c r="Q624" s="9"/>
      <c r="R624" s="9"/>
      <c r="S624" s="9"/>
      <c r="T624" s="9"/>
      <c r="U624" s="9"/>
      <c r="V624" s="9"/>
      <c r="W624" s="9"/>
      <c r="X624" s="9"/>
      <c r="Y624" s="9"/>
      <c r="Z624" s="9"/>
    </row>
    <row r="625" spans="1:26" ht="12.75" customHeight="1" x14ac:dyDescent="0.2">
      <c r="A625" s="14"/>
      <c r="B625" s="15"/>
      <c r="C625" s="16"/>
      <c r="D625" s="14"/>
      <c r="E625" s="17"/>
      <c r="F625" s="18"/>
      <c r="G625" s="18"/>
      <c r="H625" s="18"/>
      <c r="I625" s="8"/>
      <c r="J625" s="9"/>
      <c r="K625" s="9"/>
      <c r="L625" s="9"/>
      <c r="M625" s="9"/>
      <c r="N625" s="9"/>
      <c r="O625" s="9"/>
      <c r="P625" s="9"/>
      <c r="Q625" s="9"/>
      <c r="R625" s="9"/>
      <c r="S625" s="9"/>
      <c r="T625" s="9"/>
      <c r="U625" s="9"/>
      <c r="V625" s="9"/>
      <c r="W625" s="9"/>
      <c r="X625" s="9"/>
      <c r="Y625" s="9"/>
      <c r="Z625" s="9"/>
    </row>
    <row r="626" spans="1:26" ht="12.75" customHeight="1" x14ac:dyDescent="0.2">
      <c r="A626" s="14"/>
      <c r="B626" s="15"/>
      <c r="C626" s="16"/>
      <c r="D626" s="14"/>
      <c r="E626" s="17"/>
      <c r="F626" s="18"/>
      <c r="G626" s="18"/>
      <c r="H626" s="18"/>
      <c r="I626" s="8"/>
      <c r="J626" s="9"/>
      <c r="K626" s="9"/>
      <c r="L626" s="9"/>
      <c r="M626" s="9"/>
      <c r="N626" s="9"/>
      <c r="O626" s="9"/>
      <c r="P626" s="9"/>
      <c r="Q626" s="9"/>
      <c r="R626" s="9"/>
      <c r="S626" s="9"/>
      <c r="T626" s="9"/>
      <c r="U626" s="9"/>
      <c r="V626" s="9"/>
      <c r="W626" s="9"/>
      <c r="X626" s="9"/>
      <c r="Y626" s="9"/>
      <c r="Z626" s="9"/>
    </row>
    <row r="627" spans="1:26" ht="12.75" customHeight="1" x14ac:dyDescent="0.2">
      <c r="A627" s="14"/>
      <c r="B627" s="15"/>
      <c r="C627" s="16"/>
      <c r="D627" s="14"/>
      <c r="E627" s="17"/>
      <c r="F627" s="18"/>
      <c r="G627" s="18"/>
      <c r="H627" s="18"/>
      <c r="I627" s="8"/>
      <c r="J627" s="9"/>
      <c r="K627" s="9"/>
      <c r="L627" s="9"/>
      <c r="M627" s="9"/>
      <c r="N627" s="9"/>
      <c r="O627" s="9"/>
      <c r="P627" s="9"/>
      <c r="Q627" s="9"/>
      <c r="R627" s="9"/>
      <c r="S627" s="9"/>
      <c r="T627" s="9"/>
      <c r="U627" s="9"/>
      <c r="V627" s="9"/>
      <c r="W627" s="9"/>
      <c r="X627" s="9"/>
      <c r="Y627" s="9"/>
      <c r="Z627" s="9"/>
    </row>
    <row r="628" spans="1:26" ht="12.75" customHeight="1" x14ac:dyDescent="0.2">
      <c r="A628" s="14"/>
      <c r="B628" s="15"/>
      <c r="C628" s="16"/>
      <c r="D628" s="14"/>
      <c r="E628" s="17"/>
      <c r="F628" s="18"/>
      <c r="G628" s="18"/>
      <c r="H628" s="18"/>
      <c r="I628" s="8"/>
      <c r="J628" s="9"/>
      <c r="K628" s="9"/>
      <c r="L628" s="9"/>
      <c r="M628" s="9"/>
      <c r="N628" s="9"/>
      <c r="O628" s="9"/>
      <c r="P628" s="9"/>
      <c r="Q628" s="9"/>
      <c r="R628" s="9"/>
      <c r="S628" s="9"/>
      <c r="T628" s="9"/>
      <c r="U628" s="9"/>
      <c r="V628" s="9"/>
      <c r="W628" s="9"/>
      <c r="X628" s="9"/>
      <c r="Y628" s="9"/>
      <c r="Z628" s="9"/>
    </row>
    <row r="629" spans="1:26" ht="12.75" customHeight="1" x14ac:dyDescent="0.2">
      <c r="A629" s="14"/>
      <c r="B629" s="15"/>
      <c r="C629" s="16"/>
      <c r="D629" s="14"/>
      <c r="E629" s="17"/>
      <c r="F629" s="18"/>
      <c r="G629" s="18"/>
      <c r="H629" s="18"/>
      <c r="I629" s="8"/>
      <c r="J629" s="9"/>
      <c r="K629" s="9"/>
      <c r="L629" s="9"/>
      <c r="M629" s="9"/>
      <c r="N629" s="9"/>
      <c r="O629" s="9"/>
      <c r="P629" s="9"/>
      <c r="Q629" s="9"/>
      <c r="R629" s="9"/>
      <c r="S629" s="9"/>
      <c r="T629" s="9"/>
      <c r="U629" s="9"/>
      <c r="V629" s="9"/>
      <c r="W629" s="9"/>
      <c r="X629" s="9"/>
      <c r="Y629" s="9"/>
      <c r="Z629" s="9"/>
    </row>
    <row r="630" spans="1:26" ht="12.75" customHeight="1" x14ac:dyDescent="0.2">
      <c r="A630" s="14"/>
      <c r="B630" s="15"/>
      <c r="C630" s="16"/>
      <c r="D630" s="14"/>
      <c r="E630" s="17"/>
      <c r="F630" s="18"/>
      <c r="G630" s="18"/>
      <c r="H630" s="18"/>
      <c r="I630" s="8"/>
      <c r="J630" s="9"/>
      <c r="K630" s="9"/>
      <c r="L630" s="9"/>
      <c r="M630" s="9"/>
      <c r="N630" s="9"/>
      <c r="O630" s="9"/>
      <c r="P630" s="9"/>
      <c r="Q630" s="9"/>
      <c r="R630" s="9"/>
      <c r="S630" s="9"/>
      <c r="T630" s="9"/>
      <c r="U630" s="9"/>
      <c r="V630" s="9"/>
      <c r="W630" s="9"/>
      <c r="X630" s="9"/>
      <c r="Y630" s="9"/>
      <c r="Z630" s="9"/>
    </row>
    <row r="631" spans="1:26" ht="12.75" customHeight="1" x14ac:dyDescent="0.2">
      <c r="A631" s="14"/>
      <c r="B631" s="15"/>
      <c r="C631" s="16"/>
      <c r="D631" s="14"/>
      <c r="E631" s="17"/>
      <c r="F631" s="18"/>
      <c r="G631" s="18"/>
      <c r="H631" s="18"/>
      <c r="I631" s="8"/>
      <c r="J631" s="9"/>
      <c r="K631" s="9"/>
      <c r="L631" s="9"/>
      <c r="M631" s="9"/>
      <c r="N631" s="9"/>
      <c r="O631" s="9"/>
      <c r="P631" s="9"/>
      <c r="Q631" s="9"/>
      <c r="R631" s="9"/>
      <c r="S631" s="9"/>
      <c r="T631" s="9"/>
      <c r="U631" s="9"/>
      <c r="V631" s="9"/>
      <c r="W631" s="9"/>
      <c r="X631" s="9"/>
      <c r="Y631" s="9"/>
      <c r="Z631" s="9"/>
    </row>
    <row r="632" spans="1:26" ht="12.75" customHeight="1" x14ac:dyDescent="0.2">
      <c r="A632" s="14"/>
      <c r="B632" s="15"/>
      <c r="C632" s="16"/>
      <c r="D632" s="14"/>
      <c r="E632" s="17"/>
      <c r="F632" s="18"/>
      <c r="G632" s="18"/>
      <c r="H632" s="18"/>
      <c r="I632" s="8"/>
      <c r="J632" s="9"/>
      <c r="K632" s="9"/>
      <c r="L632" s="9"/>
      <c r="M632" s="9"/>
      <c r="N632" s="9"/>
      <c r="O632" s="9"/>
      <c r="P632" s="9"/>
      <c r="Q632" s="9"/>
      <c r="R632" s="9"/>
      <c r="S632" s="9"/>
      <c r="T632" s="9"/>
      <c r="U632" s="9"/>
      <c r="V632" s="9"/>
      <c r="W632" s="9"/>
      <c r="X632" s="9"/>
      <c r="Y632" s="9"/>
      <c r="Z632" s="9"/>
    </row>
    <row r="633" spans="1:26" ht="12.75" customHeight="1" x14ac:dyDescent="0.2">
      <c r="A633" s="14"/>
      <c r="B633" s="15"/>
      <c r="C633" s="16"/>
      <c r="D633" s="14"/>
      <c r="E633" s="17"/>
      <c r="F633" s="18"/>
      <c r="G633" s="18"/>
      <c r="H633" s="18"/>
      <c r="I633" s="8"/>
      <c r="J633" s="9"/>
      <c r="K633" s="9"/>
      <c r="L633" s="9"/>
      <c r="M633" s="9"/>
      <c r="N633" s="9"/>
      <c r="O633" s="9"/>
      <c r="P633" s="9"/>
      <c r="Q633" s="9"/>
      <c r="R633" s="9"/>
      <c r="S633" s="9"/>
      <c r="T633" s="9"/>
      <c r="U633" s="9"/>
      <c r="V633" s="9"/>
      <c r="W633" s="9"/>
      <c r="X633" s="9"/>
      <c r="Y633" s="9"/>
      <c r="Z633" s="9"/>
    </row>
    <row r="634" spans="1:26" ht="12.75" customHeight="1" x14ac:dyDescent="0.2">
      <c r="A634" s="14"/>
      <c r="B634" s="15"/>
      <c r="C634" s="16"/>
      <c r="D634" s="14"/>
      <c r="E634" s="17"/>
      <c r="F634" s="18"/>
      <c r="G634" s="18"/>
      <c r="H634" s="18"/>
      <c r="I634" s="8"/>
      <c r="J634" s="9"/>
      <c r="K634" s="9"/>
      <c r="L634" s="9"/>
      <c r="M634" s="9"/>
      <c r="N634" s="9"/>
      <c r="O634" s="9"/>
      <c r="P634" s="9"/>
      <c r="Q634" s="9"/>
      <c r="R634" s="9"/>
      <c r="S634" s="9"/>
      <c r="T634" s="9"/>
      <c r="U634" s="9"/>
      <c r="V634" s="9"/>
      <c r="W634" s="9"/>
      <c r="X634" s="9"/>
      <c r="Y634" s="9"/>
      <c r="Z634" s="9"/>
    </row>
    <row r="635" spans="1:26" ht="12.75" customHeight="1" x14ac:dyDescent="0.2">
      <c r="A635" s="14"/>
      <c r="B635" s="15"/>
      <c r="C635" s="16"/>
      <c r="D635" s="14"/>
      <c r="E635" s="17"/>
      <c r="F635" s="18"/>
      <c r="G635" s="18"/>
      <c r="H635" s="18"/>
      <c r="I635" s="8"/>
      <c r="J635" s="9"/>
      <c r="K635" s="9"/>
      <c r="L635" s="9"/>
      <c r="M635" s="9"/>
      <c r="N635" s="9"/>
      <c r="O635" s="9"/>
      <c r="P635" s="9"/>
      <c r="Q635" s="9"/>
      <c r="R635" s="9"/>
      <c r="S635" s="9"/>
      <c r="T635" s="9"/>
      <c r="U635" s="9"/>
      <c r="V635" s="9"/>
      <c r="W635" s="9"/>
      <c r="X635" s="9"/>
      <c r="Y635" s="9"/>
      <c r="Z635" s="9"/>
    </row>
    <row r="636" spans="1:26" ht="12.75" customHeight="1" x14ac:dyDescent="0.2">
      <c r="A636" s="14"/>
      <c r="B636" s="15"/>
      <c r="C636" s="16"/>
      <c r="D636" s="14"/>
      <c r="E636" s="17"/>
      <c r="F636" s="18"/>
      <c r="G636" s="18"/>
      <c r="H636" s="18"/>
      <c r="I636" s="8"/>
      <c r="J636" s="9"/>
      <c r="K636" s="9"/>
      <c r="L636" s="9"/>
      <c r="M636" s="9"/>
      <c r="N636" s="9"/>
      <c r="O636" s="9"/>
      <c r="P636" s="9"/>
      <c r="Q636" s="9"/>
      <c r="R636" s="9"/>
      <c r="S636" s="9"/>
      <c r="T636" s="9"/>
      <c r="U636" s="9"/>
      <c r="V636" s="9"/>
      <c r="W636" s="9"/>
      <c r="X636" s="9"/>
      <c r="Y636" s="9"/>
      <c r="Z636" s="9"/>
    </row>
    <row r="637" spans="1:26" ht="12.75" customHeight="1" x14ac:dyDescent="0.2">
      <c r="A637" s="14"/>
      <c r="B637" s="15"/>
      <c r="C637" s="16"/>
      <c r="D637" s="14"/>
      <c r="E637" s="17"/>
      <c r="F637" s="18"/>
      <c r="G637" s="18"/>
      <c r="H637" s="18"/>
      <c r="I637" s="8"/>
      <c r="J637" s="9"/>
      <c r="K637" s="9"/>
      <c r="L637" s="9"/>
      <c r="M637" s="9"/>
      <c r="N637" s="9"/>
      <c r="O637" s="9"/>
      <c r="P637" s="9"/>
      <c r="Q637" s="9"/>
      <c r="R637" s="9"/>
      <c r="S637" s="9"/>
      <c r="T637" s="9"/>
      <c r="U637" s="9"/>
      <c r="V637" s="9"/>
      <c r="W637" s="9"/>
      <c r="X637" s="9"/>
      <c r="Y637" s="9"/>
      <c r="Z637" s="9"/>
    </row>
    <row r="638" spans="1:26" ht="12.75" customHeight="1" x14ac:dyDescent="0.2">
      <c r="A638" s="14"/>
      <c r="B638" s="15"/>
      <c r="C638" s="16"/>
      <c r="D638" s="14"/>
      <c r="E638" s="17"/>
      <c r="F638" s="18"/>
      <c r="G638" s="18"/>
      <c r="H638" s="18"/>
      <c r="I638" s="8"/>
      <c r="J638" s="9"/>
      <c r="K638" s="9"/>
      <c r="L638" s="9"/>
      <c r="M638" s="9"/>
      <c r="N638" s="9"/>
      <c r="O638" s="9"/>
      <c r="P638" s="9"/>
      <c r="Q638" s="9"/>
      <c r="R638" s="9"/>
      <c r="S638" s="9"/>
      <c r="T638" s="9"/>
      <c r="U638" s="9"/>
      <c r="V638" s="9"/>
      <c r="W638" s="9"/>
      <c r="X638" s="9"/>
      <c r="Y638" s="9"/>
      <c r="Z638" s="9"/>
    </row>
    <row r="639" spans="1:26" ht="12.75" customHeight="1" x14ac:dyDescent="0.2">
      <c r="A639" s="14"/>
      <c r="B639" s="15"/>
      <c r="C639" s="16"/>
      <c r="D639" s="14"/>
      <c r="E639" s="17"/>
      <c r="F639" s="18"/>
      <c r="G639" s="18"/>
      <c r="H639" s="18"/>
      <c r="I639" s="8"/>
      <c r="J639" s="9"/>
      <c r="K639" s="9"/>
      <c r="L639" s="9"/>
      <c r="M639" s="9"/>
      <c r="N639" s="9"/>
      <c r="O639" s="9"/>
      <c r="P639" s="9"/>
      <c r="Q639" s="9"/>
      <c r="R639" s="9"/>
      <c r="S639" s="9"/>
      <c r="T639" s="9"/>
      <c r="U639" s="9"/>
      <c r="V639" s="9"/>
      <c r="W639" s="9"/>
      <c r="X639" s="9"/>
      <c r="Y639" s="9"/>
      <c r="Z639" s="9"/>
    </row>
    <row r="640" spans="1:26" ht="12.75" customHeight="1" x14ac:dyDescent="0.2">
      <c r="A640" s="14"/>
      <c r="B640" s="15"/>
      <c r="C640" s="16"/>
      <c r="D640" s="14"/>
      <c r="E640" s="17"/>
      <c r="F640" s="18"/>
      <c r="G640" s="18"/>
      <c r="H640" s="18"/>
      <c r="I640" s="8"/>
      <c r="J640" s="9"/>
      <c r="K640" s="9"/>
      <c r="L640" s="9"/>
      <c r="M640" s="9"/>
      <c r="N640" s="9"/>
      <c r="O640" s="9"/>
      <c r="P640" s="9"/>
      <c r="Q640" s="9"/>
      <c r="R640" s="9"/>
      <c r="S640" s="9"/>
      <c r="T640" s="9"/>
      <c r="U640" s="9"/>
      <c r="V640" s="9"/>
      <c r="W640" s="9"/>
      <c r="X640" s="9"/>
      <c r="Y640" s="9"/>
      <c r="Z640" s="9"/>
    </row>
    <row r="641" spans="1:26" ht="12.75" customHeight="1" x14ac:dyDescent="0.2">
      <c r="A641" s="14"/>
      <c r="B641" s="15"/>
      <c r="C641" s="16"/>
      <c r="D641" s="14"/>
      <c r="E641" s="17"/>
      <c r="F641" s="18"/>
      <c r="G641" s="18"/>
      <c r="H641" s="18"/>
      <c r="I641" s="8"/>
      <c r="J641" s="9"/>
      <c r="K641" s="9"/>
      <c r="L641" s="9"/>
      <c r="M641" s="9"/>
      <c r="N641" s="9"/>
      <c r="O641" s="9"/>
      <c r="P641" s="9"/>
      <c r="Q641" s="9"/>
      <c r="R641" s="9"/>
      <c r="S641" s="9"/>
      <c r="T641" s="9"/>
      <c r="U641" s="9"/>
      <c r="V641" s="9"/>
      <c r="W641" s="9"/>
      <c r="X641" s="9"/>
      <c r="Y641" s="9"/>
      <c r="Z641" s="9"/>
    </row>
    <row r="642" spans="1:26" ht="12.75" customHeight="1" x14ac:dyDescent="0.2">
      <c r="A642" s="14"/>
      <c r="B642" s="15"/>
      <c r="C642" s="16"/>
      <c r="D642" s="14"/>
      <c r="E642" s="17"/>
      <c r="F642" s="18"/>
      <c r="G642" s="18"/>
      <c r="H642" s="18"/>
      <c r="I642" s="8"/>
      <c r="J642" s="9"/>
      <c r="K642" s="9"/>
      <c r="L642" s="9"/>
      <c r="M642" s="9"/>
      <c r="N642" s="9"/>
      <c r="O642" s="9"/>
      <c r="P642" s="9"/>
      <c r="Q642" s="9"/>
      <c r="R642" s="9"/>
      <c r="S642" s="9"/>
      <c r="T642" s="9"/>
      <c r="U642" s="9"/>
      <c r="V642" s="9"/>
      <c r="W642" s="9"/>
      <c r="X642" s="9"/>
      <c r="Y642" s="9"/>
      <c r="Z642" s="9"/>
    </row>
    <row r="643" spans="1:26" ht="12.75" customHeight="1" x14ac:dyDescent="0.2">
      <c r="A643" s="14"/>
      <c r="B643" s="15"/>
      <c r="C643" s="16"/>
      <c r="D643" s="14"/>
      <c r="E643" s="17"/>
      <c r="F643" s="18"/>
      <c r="G643" s="18"/>
      <c r="H643" s="18"/>
      <c r="I643" s="8"/>
      <c r="J643" s="9"/>
      <c r="K643" s="9"/>
      <c r="L643" s="9"/>
      <c r="M643" s="9"/>
      <c r="N643" s="9"/>
      <c r="O643" s="9"/>
      <c r="P643" s="9"/>
      <c r="Q643" s="9"/>
      <c r="R643" s="9"/>
      <c r="S643" s="9"/>
      <c r="T643" s="9"/>
      <c r="U643" s="9"/>
      <c r="V643" s="9"/>
      <c r="W643" s="9"/>
      <c r="X643" s="9"/>
      <c r="Y643" s="9"/>
      <c r="Z643" s="9"/>
    </row>
    <row r="644" spans="1:26" ht="12.75" customHeight="1" x14ac:dyDescent="0.2">
      <c r="A644" s="14"/>
      <c r="B644" s="15"/>
      <c r="C644" s="16"/>
      <c r="D644" s="14"/>
      <c r="E644" s="17"/>
      <c r="F644" s="18"/>
      <c r="G644" s="18"/>
      <c r="H644" s="18"/>
      <c r="I644" s="8"/>
      <c r="J644" s="9"/>
      <c r="K644" s="9"/>
      <c r="L644" s="9"/>
      <c r="M644" s="9"/>
      <c r="N644" s="9"/>
      <c r="O644" s="9"/>
      <c r="P644" s="9"/>
      <c r="Q644" s="9"/>
      <c r="R644" s="9"/>
      <c r="S644" s="9"/>
      <c r="T644" s="9"/>
      <c r="U644" s="9"/>
      <c r="V644" s="9"/>
      <c r="W644" s="9"/>
      <c r="X644" s="9"/>
      <c r="Y644" s="9"/>
      <c r="Z644" s="9"/>
    </row>
    <row r="645" spans="1:26" ht="12.75" customHeight="1" x14ac:dyDescent="0.2">
      <c r="A645" s="14"/>
      <c r="B645" s="15"/>
      <c r="C645" s="16"/>
      <c r="D645" s="14"/>
      <c r="E645" s="17"/>
      <c r="F645" s="18"/>
      <c r="G645" s="18"/>
      <c r="H645" s="18"/>
      <c r="I645" s="8"/>
      <c r="J645" s="9"/>
      <c r="K645" s="9"/>
      <c r="L645" s="9"/>
      <c r="M645" s="9"/>
      <c r="N645" s="9"/>
      <c r="O645" s="9"/>
      <c r="P645" s="9"/>
      <c r="Q645" s="9"/>
      <c r="R645" s="9"/>
      <c r="S645" s="9"/>
      <c r="T645" s="9"/>
      <c r="U645" s="9"/>
      <c r="V645" s="9"/>
      <c r="W645" s="9"/>
      <c r="X645" s="9"/>
      <c r="Y645" s="9"/>
      <c r="Z645" s="9"/>
    </row>
    <row r="646" spans="1:26" ht="12.75" customHeight="1" x14ac:dyDescent="0.2">
      <c r="A646" s="14"/>
      <c r="B646" s="15"/>
      <c r="C646" s="16"/>
      <c r="D646" s="14"/>
      <c r="E646" s="17"/>
      <c r="F646" s="18"/>
      <c r="G646" s="18"/>
      <c r="H646" s="18"/>
      <c r="I646" s="8"/>
      <c r="J646" s="9"/>
      <c r="K646" s="9"/>
      <c r="L646" s="9"/>
      <c r="M646" s="9"/>
      <c r="N646" s="9"/>
      <c r="O646" s="9"/>
      <c r="P646" s="9"/>
      <c r="Q646" s="9"/>
      <c r="R646" s="9"/>
      <c r="S646" s="9"/>
      <c r="T646" s="9"/>
      <c r="U646" s="9"/>
      <c r="V646" s="9"/>
      <c r="W646" s="9"/>
      <c r="X646" s="9"/>
      <c r="Y646" s="9"/>
      <c r="Z646" s="9"/>
    </row>
    <row r="647" spans="1:26" ht="12.75" customHeight="1" x14ac:dyDescent="0.2">
      <c r="A647" s="14"/>
      <c r="B647" s="15"/>
      <c r="C647" s="16"/>
      <c r="D647" s="14"/>
      <c r="E647" s="17"/>
      <c r="F647" s="18"/>
      <c r="G647" s="18"/>
      <c r="H647" s="18"/>
      <c r="I647" s="8"/>
      <c r="J647" s="9"/>
      <c r="K647" s="9"/>
      <c r="L647" s="9"/>
      <c r="M647" s="9"/>
      <c r="N647" s="9"/>
      <c r="O647" s="9"/>
      <c r="P647" s="9"/>
      <c r="Q647" s="9"/>
      <c r="R647" s="9"/>
      <c r="S647" s="9"/>
      <c r="T647" s="9"/>
      <c r="U647" s="9"/>
      <c r="V647" s="9"/>
      <c r="W647" s="9"/>
      <c r="X647" s="9"/>
      <c r="Y647" s="9"/>
      <c r="Z647" s="9"/>
    </row>
    <row r="648" spans="1:26" ht="12.75" customHeight="1" x14ac:dyDescent="0.2">
      <c r="A648" s="14"/>
      <c r="B648" s="15"/>
      <c r="C648" s="16"/>
      <c r="D648" s="14"/>
      <c r="E648" s="17"/>
      <c r="F648" s="18"/>
      <c r="G648" s="18"/>
      <c r="H648" s="18"/>
      <c r="I648" s="8"/>
      <c r="J648" s="9"/>
      <c r="K648" s="9"/>
      <c r="L648" s="9"/>
      <c r="M648" s="9"/>
      <c r="N648" s="9"/>
      <c r="O648" s="9"/>
      <c r="P648" s="9"/>
      <c r="Q648" s="9"/>
      <c r="R648" s="9"/>
      <c r="S648" s="9"/>
      <c r="T648" s="9"/>
      <c r="U648" s="9"/>
      <c r="V648" s="9"/>
      <c r="W648" s="9"/>
      <c r="X648" s="9"/>
      <c r="Y648" s="9"/>
      <c r="Z648" s="9"/>
    </row>
    <row r="649" spans="1:26" ht="12.75" customHeight="1" x14ac:dyDescent="0.2">
      <c r="A649" s="14"/>
      <c r="B649" s="15"/>
      <c r="C649" s="16"/>
      <c r="D649" s="14"/>
      <c r="E649" s="17"/>
      <c r="F649" s="18"/>
      <c r="G649" s="18"/>
      <c r="H649" s="18"/>
      <c r="I649" s="8"/>
      <c r="J649" s="9"/>
      <c r="K649" s="9"/>
      <c r="L649" s="9"/>
      <c r="M649" s="9"/>
      <c r="N649" s="9"/>
      <c r="O649" s="9"/>
      <c r="P649" s="9"/>
      <c r="Q649" s="9"/>
      <c r="R649" s="9"/>
      <c r="S649" s="9"/>
      <c r="T649" s="9"/>
      <c r="U649" s="9"/>
      <c r="V649" s="9"/>
      <c r="W649" s="9"/>
      <c r="X649" s="9"/>
      <c r="Y649" s="9"/>
      <c r="Z649" s="9"/>
    </row>
    <row r="650" spans="1:26" ht="12.75" customHeight="1" x14ac:dyDescent="0.2">
      <c r="A650" s="14"/>
      <c r="B650" s="15"/>
      <c r="C650" s="16"/>
      <c r="D650" s="14"/>
      <c r="E650" s="17"/>
      <c r="F650" s="18"/>
      <c r="G650" s="18"/>
      <c r="H650" s="18"/>
      <c r="I650" s="8"/>
      <c r="J650" s="9"/>
      <c r="K650" s="9"/>
      <c r="L650" s="9"/>
      <c r="M650" s="9"/>
      <c r="N650" s="9"/>
      <c r="O650" s="9"/>
      <c r="P650" s="9"/>
      <c r="Q650" s="9"/>
      <c r="R650" s="9"/>
      <c r="S650" s="9"/>
      <c r="T650" s="9"/>
      <c r="U650" s="9"/>
      <c r="V650" s="9"/>
      <c r="W650" s="9"/>
      <c r="X650" s="9"/>
      <c r="Y650" s="9"/>
      <c r="Z650" s="9"/>
    </row>
    <row r="651" spans="1:26" ht="12.75" customHeight="1" x14ac:dyDescent="0.2">
      <c r="A651" s="14"/>
      <c r="B651" s="15"/>
      <c r="C651" s="16"/>
      <c r="D651" s="14"/>
      <c r="E651" s="17"/>
      <c r="F651" s="18"/>
      <c r="G651" s="18"/>
      <c r="H651" s="18"/>
      <c r="I651" s="8"/>
      <c r="J651" s="9"/>
      <c r="K651" s="9"/>
      <c r="L651" s="9"/>
      <c r="M651" s="9"/>
      <c r="N651" s="9"/>
      <c r="O651" s="9"/>
      <c r="P651" s="9"/>
      <c r="Q651" s="9"/>
      <c r="R651" s="9"/>
      <c r="S651" s="9"/>
      <c r="T651" s="9"/>
      <c r="U651" s="9"/>
      <c r="V651" s="9"/>
      <c r="W651" s="9"/>
      <c r="X651" s="9"/>
      <c r="Y651" s="9"/>
      <c r="Z651" s="9"/>
    </row>
    <row r="652" spans="1:26" ht="12.75" customHeight="1" x14ac:dyDescent="0.2">
      <c r="A652" s="14"/>
      <c r="B652" s="15"/>
      <c r="C652" s="16"/>
      <c r="D652" s="14"/>
      <c r="E652" s="17"/>
      <c r="F652" s="18"/>
      <c r="G652" s="18"/>
      <c r="H652" s="18"/>
      <c r="I652" s="8"/>
      <c r="J652" s="9"/>
      <c r="K652" s="9"/>
      <c r="L652" s="9"/>
      <c r="M652" s="9"/>
      <c r="N652" s="9"/>
      <c r="O652" s="9"/>
      <c r="P652" s="9"/>
      <c r="Q652" s="9"/>
      <c r="R652" s="9"/>
      <c r="S652" s="9"/>
      <c r="T652" s="9"/>
      <c r="U652" s="9"/>
      <c r="V652" s="9"/>
      <c r="W652" s="9"/>
      <c r="X652" s="9"/>
      <c r="Y652" s="9"/>
      <c r="Z652" s="9"/>
    </row>
    <row r="653" spans="1:26" ht="12.75" customHeight="1" x14ac:dyDescent="0.2">
      <c r="A653" s="14"/>
      <c r="B653" s="15"/>
      <c r="C653" s="16"/>
      <c r="D653" s="14"/>
      <c r="E653" s="17"/>
      <c r="F653" s="18"/>
      <c r="G653" s="18"/>
      <c r="H653" s="18"/>
      <c r="I653" s="8"/>
      <c r="J653" s="9"/>
      <c r="K653" s="9"/>
      <c r="L653" s="9"/>
      <c r="M653" s="9"/>
      <c r="N653" s="9"/>
      <c r="O653" s="9"/>
      <c r="P653" s="9"/>
      <c r="Q653" s="9"/>
      <c r="R653" s="9"/>
      <c r="S653" s="9"/>
      <c r="T653" s="9"/>
      <c r="U653" s="9"/>
      <c r="V653" s="9"/>
      <c r="W653" s="9"/>
      <c r="X653" s="9"/>
      <c r="Y653" s="9"/>
      <c r="Z653" s="9"/>
    </row>
    <row r="654" spans="1:26" ht="12.75" customHeight="1" x14ac:dyDescent="0.2">
      <c r="A654" s="14"/>
      <c r="B654" s="15"/>
      <c r="C654" s="16"/>
      <c r="D654" s="14"/>
      <c r="E654" s="17"/>
      <c r="F654" s="18"/>
      <c r="G654" s="18"/>
      <c r="H654" s="18"/>
      <c r="I654" s="8"/>
      <c r="J654" s="9"/>
      <c r="K654" s="9"/>
      <c r="L654" s="9"/>
      <c r="M654" s="9"/>
      <c r="N654" s="9"/>
      <c r="O654" s="9"/>
      <c r="P654" s="9"/>
      <c r="Q654" s="9"/>
      <c r="R654" s="9"/>
      <c r="S654" s="9"/>
      <c r="T654" s="9"/>
      <c r="U654" s="9"/>
      <c r="V654" s="9"/>
      <c r="W654" s="9"/>
      <c r="X654" s="9"/>
      <c r="Y654" s="9"/>
      <c r="Z654" s="9"/>
    </row>
    <row r="655" spans="1:26" ht="12.75" customHeight="1" x14ac:dyDescent="0.2">
      <c r="A655" s="14"/>
      <c r="B655" s="15"/>
      <c r="C655" s="16"/>
      <c r="D655" s="14"/>
      <c r="E655" s="17"/>
      <c r="F655" s="18"/>
      <c r="G655" s="18"/>
      <c r="H655" s="18"/>
      <c r="I655" s="8"/>
      <c r="J655" s="9"/>
      <c r="K655" s="9"/>
      <c r="L655" s="9"/>
      <c r="M655" s="9"/>
      <c r="N655" s="9"/>
      <c r="O655" s="9"/>
      <c r="P655" s="9"/>
      <c r="Q655" s="9"/>
      <c r="R655" s="9"/>
      <c r="S655" s="9"/>
      <c r="T655" s="9"/>
      <c r="U655" s="9"/>
      <c r="V655" s="9"/>
      <c r="W655" s="9"/>
      <c r="X655" s="9"/>
      <c r="Y655" s="9"/>
      <c r="Z655" s="9"/>
    </row>
    <row r="656" spans="1:26" ht="12.75" customHeight="1" x14ac:dyDescent="0.2">
      <c r="A656" s="14"/>
      <c r="B656" s="15"/>
      <c r="C656" s="16"/>
      <c r="D656" s="14"/>
      <c r="E656" s="17"/>
      <c r="F656" s="18"/>
      <c r="G656" s="18"/>
      <c r="H656" s="18"/>
      <c r="I656" s="8"/>
      <c r="J656" s="9"/>
      <c r="K656" s="9"/>
      <c r="L656" s="9"/>
      <c r="M656" s="9"/>
      <c r="N656" s="9"/>
      <c r="O656" s="9"/>
      <c r="P656" s="9"/>
      <c r="Q656" s="9"/>
      <c r="R656" s="9"/>
      <c r="S656" s="9"/>
      <c r="T656" s="9"/>
      <c r="U656" s="9"/>
      <c r="V656" s="9"/>
      <c r="W656" s="9"/>
      <c r="X656" s="9"/>
      <c r="Y656" s="9"/>
      <c r="Z656" s="9"/>
    </row>
    <row r="657" spans="1:26" ht="12.75" customHeight="1" x14ac:dyDescent="0.2">
      <c r="A657" s="14"/>
      <c r="B657" s="15"/>
      <c r="C657" s="16"/>
      <c r="D657" s="14"/>
      <c r="E657" s="17"/>
      <c r="F657" s="18"/>
      <c r="G657" s="18"/>
      <c r="H657" s="18"/>
      <c r="I657" s="8"/>
      <c r="J657" s="9"/>
      <c r="K657" s="9"/>
      <c r="L657" s="9"/>
      <c r="M657" s="9"/>
      <c r="N657" s="9"/>
      <c r="O657" s="9"/>
      <c r="P657" s="9"/>
      <c r="Q657" s="9"/>
      <c r="R657" s="9"/>
      <c r="S657" s="9"/>
      <c r="T657" s="9"/>
      <c r="U657" s="9"/>
      <c r="V657" s="9"/>
      <c r="W657" s="9"/>
      <c r="X657" s="9"/>
      <c r="Y657" s="9"/>
      <c r="Z657" s="9"/>
    </row>
    <row r="658" spans="1:26" ht="12.75" customHeight="1" x14ac:dyDescent="0.2">
      <c r="A658" s="14"/>
      <c r="B658" s="15"/>
      <c r="C658" s="16"/>
      <c r="D658" s="14"/>
      <c r="E658" s="17"/>
      <c r="F658" s="18"/>
      <c r="G658" s="18"/>
      <c r="H658" s="18"/>
      <c r="I658" s="8"/>
      <c r="J658" s="9"/>
      <c r="K658" s="9"/>
      <c r="L658" s="9"/>
      <c r="M658" s="9"/>
      <c r="N658" s="9"/>
      <c r="O658" s="9"/>
      <c r="P658" s="9"/>
      <c r="Q658" s="9"/>
      <c r="R658" s="9"/>
      <c r="S658" s="9"/>
      <c r="T658" s="9"/>
      <c r="U658" s="9"/>
      <c r="V658" s="9"/>
      <c r="W658" s="9"/>
      <c r="X658" s="9"/>
      <c r="Y658" s="9"/>
      <c r="Z658" s="9"/>
    </row>
    <row r="659" spans="1:26" ht="12.75" customHeight="1" x14ac:dyDescent="0.2">
      <c r="A659" s="14"/>
      <c r="B659" s="15"/>
      <c r="C659" s="16"/>
      <c r="D659" s="14"/>
      <c r="E659" s="17"/>
      <c r="F659" s="18"/>
      <c r="G659" s="18"/>
      <c r="H659" s="18"/>
      <c r="I659" s="8"/>
      <c r="J659" s="9"/>
      <c r="K659" s="9"/>
      <c r="L659" s="9"/>
      <c r="M659" s="9"/>
      <c r="N659" s="9"/>
      <c r="O659" s="9"/>
      <c r="P659" s="9"/>
      <c r="Q659" s="9"/>
      <c r="R659" s="9"/>
      <c r="S659" s="9"/>
      <c r="T659" s="9"/>
      <c r="U659" s="9"/>
      <c r="V659" s="9"/>
      <c r="W659" s="9"/>
      <c r="X659" s="9"/>
      <c r="Y659" s="9"/>
      <c r="Z659" s="9"/>
    </row>
    <row r="660" spans="1:26" ht="12.75" customHeight="1" x14ac:dyDescent="0.2">
      <c r="A660" s="14"/>
      <c r="B660" s="15"/>
      <c r="C660" s="16"/>
      <c r="D660" s="14"/>
      <c r="E660" s="17"/>
      <c r="F660" s="18"/>
      <c r="G660" s="18"/>
      <c r="H660" s="18"/>
      <c r="I660" s="8"/>
      <c r="J660" s="9"/>
      <c r="K660" s="9"/>
      <c r="L660" s="9"/>
      <c r="M660" s="9"/>
      <c r="N660" s="9"/>
      <c r="O660" s="9"/>
      <c r="P660" s="9"/>
      <c r="Q660" s="9"/>
      <c r="R660" s="9"/>
      <c r="S660" s="9"/>
      <c r="T660" s="9"/>
      <c r="U660" s="9"/>
      <c r="V660" s="9"/>
      <c r="W660" s="9"/>
      <c r="X660" s="9"/>
      <c r="Y660" s="9"/>
      <c r="Z660" s="9"/>
    </row>
    <row r="661" spans="1:26" ht="12.75" customHeight="1" x14ac:dyDescent="0.2">
      <c r="A661" s="14"/>
      <c r="B661" s="15"/>
      <c r="C661" s="16"/>
      <c r="D661" s="14"/>
      <c r="E661" s="17"/>
      <c r="F661" s="18"/>
      <c r="G661" s="18"/>
      <c r="H661" s="18"/>
      <c r="I661" s="8"/>
      <c r="J661" s="9"/>
      <c r="K661" s="9"/>
      <c r="L661" s="9"/>
      <c r="M661" s="9"/>
      <c r="N661" s="9"/>
      <c r="O661" s="9"/>
      <c r="P661" s="9"/>
      <c r="Q661" s="9"/>
      <c r="R661" s="9"/>
      <c r="S661" s="9"/>
      <c r="T661" s="9"/>
      <c r="U661" s="9"/>
      <c r="V661" s="9"/>
      <c r="W661" s="9"/>
      <c r="X661" s="9"/>
      <c r="Y661" s="9"/>
      <c r="Z661" s="9"/>
    </row>
    <row r="662" spans="1:26" ht="12.75" customHeight="1" x14ac:dyDescent="0.2">
      <c r="A662" s="14"/>
      <c r="B662" s="15"/>
      <c r="C662" s="16"/>
      <c r="D662" s="14"/>
      <c r="E662" s="17"/>
      <c r="F662" s="18"/>
      <c r="G662" s="18"/>
      <c r="H662" s="18"/>
      <c r="I662" s="8"/>
      <c r="J662" s="9"/>
      <c r="K662" s="9"/>
      <c r="L662" s="9"/>
      <c r="M662" s="9"/>
      <c r="N662" s="9"/>
      <c r="O662" s="9"/>
      <c r="P662" s="9"/>
      <c r="Q662" s="9"/>
      <c r="R662" s="9"/>
      <c r="S662" s="9"/>
      <c r="T662" s="9"/>
      <c r="U662" s="9"/>
      <c r="V662" s="9"/>
      <c r="W662" s="9"/>
      <c r="X662" s="9"/>
      <c r="Y662" s="9"/>
      <c r="Z662" s="9"/>
    </row>
    <row r="663" spans="1:26" ht="12.75" customHeight="1" x14ac:dyDescent="0.2">
      <c r="A663" s="14"/>
      <c r="B663" s="15"/>
      <c r="C663" s="16"/>
      <c r="D663" s="14"/>
      <c r="E663" s="17"/>
      <c r="F663" s="18"/>
      <c r="G663" s="18"/>
      <c r="H663" s="18"/>
      <c r="I663" s="8"/>
      <c r="J663" s="9"/>
      <c r="K663" s="9"/>
      <c r="L663" s="9"/>
      <c r="M663" s="9"/>
      <c r="N663" s="9"/>
      <c r="O663" s="9"/>
      <c r="P663" s="9"/>
      <c r="Q663" s="9"/>
      <c r="R663" s="9"/>
      <c r="S663" s="9"/>
      <c r="T663" s="9"/>
      <c r="U663" s="9"/>
      <c r="V663" s="9"/>
      <c r="W663" s="9"/>
      <c r="X663" s="9"/>
      <c r="Y663" s="9"/>
      <c r="Z663" s="9"/>
    </row>
    <row r="664" spans="1:26" ht="12.75" customHeight="1" x14ac:dyDescent="0.2">
      <c r="A664" s="14"/>
      <c r="B664" s="15"/>
      <c r="C664" s="16"/>
      <c r="D664" s="14"/>
      <c r="E664" s="17"/>
      <c r="F664" s="18"/>
      <c r="G664" s="18"/>
      <c r="H664" s="18"/>
      <c r="I664" s="8"/>
      <c r="J664" s="9"/>
      <c r="K664" s="9"/>
      <c r="L664" s="9"/>
      <c r="M664" s="9"/>
      <c r="N664" s="9"/>
      <c r="O664" s="9"/>
      <c r="P664" s="9"/>
      <c r="Q664" s="9"/>
      <c r="R664" s="9"/>
      <c r="S664" s="9"/>
      <c r="T664" s="9"/>
      <c r="U664" s="9"/>
      <c r="V664" s="9"/>
      <c r="W664" s="9"/>
      <c r="X664" s="9"/>
      <c r="Y664" s="9"/>
      <c r="Z664" s="9"/>
    </row>
    <row r="665" spans="1:26" ht="12.75" customHeight="1" x14ac:dyDescent="0.2">
      <c r="A665" s="14"/>
      <c r="B665" s="15"/>
      <c r="C665" s="16"/>
      <c r="D665" s="14"/>
      <c r="E665" s="17"/>
      <c r="F665" s="18"/>
      <c r="G665" s="18"/>
      <c r="H665" s="18"/>
      <c r="I665" s="8"/>
      <c r="J665" s="9"/>
      <c r="K665" s="9"/>
      <c r="L665" s="9"/>
      <c r="M665" s="9"/>
      <c r="N665" s="9"/>
      <c r="O665" s="9"/>
      <c r="P665" s="9"/>
      <c r="Q665" s="9"/>
      <c r="R665" s="9"/>
      <c r="S665" s="9"/>
      <c r="T665" s="9"/>
      <c r="U665" s="9"/>
      <c r="V665" s="9"/>
      <c r="W665" s="9"/>
      <c r="X665" s="9"/>
      <c r="Y665" s="9"/>
      <c r="Z665" s="9"/>
    </row>
    <row r="666" spans="1:26" ht="12.75" customHeight="1" x14ac:dyDescent="0.2">
      <c r="A666" s="14"/>
      <c r="B666" s="15"/>
      <c r="C666" s="16"/>
      <c r="D666" s="14"/>
      <c r="E666" s="17"/>
      <c r="F666" s="18"/>
      <c r="G666" s="18"/>
      <c r="H666" s="18"/>
      <c r="I666" s="8"/>
      <c r="J666" s="9"/>
      <c r="K666" s="9"/>
      <c r="L666" s="9"/>
      <c r="M666" s="9"/>
      <c r="N666" s="9"/>
      <c r="O666" s="9"/>
      <c r="P666" s="9"/>
      <c r="Q666" s="9"/>
      <c r="R666" s="9"/>
      <c r="S666" s="9"/>
      <c r="T666" s="9"/>
      <c r="U666" s="9"/>
      <c r="V666" s="9"/>
      <c r="W666" s="9"/>
      <c r="X666" s="9"/>
      <c r="Y666" s="9"/>
      <c r="Z666" s="9"/>
    </row>
    <row r="667" spans="1:26" ht="12.75" customHeight="1" x14ac:dyDescent="0.2">
      <c r="A667" s="14"/>
      <c r="B667" s="15"/>
      <c r="C667" s="16"/>
      <c r="D667" s="14"/>
      <c r="E667" s="17"/>
      <c r="F667" s="18"/>
      <c r="G667" s="18"/>
      <c r="H667" s="18"/>
      <c r="I667" s="8"/>
      <c r="J667" s="9"/>
      <c r="K667" s="9"/>
      <c r="L667" s="9"/>
      <c r="M667" s="9"/>
      <c r="N667" s="9"/>
      <c r="O667" s="9"/>
      <c r="P667" s="9"/>
      <c r="Q667" s="9"/>
      <c r="R667" s="9"/>
      <c r="S667" s="9"/>
      <c r="T667" s="9"/>
      <c r="U667" s="9"/>
      <c r="V667" s="9"/>
      <c r="W667" s="9"/>
      <c r="X667" s="9"/>
      <c r="Y667" s="9"/>
      <c r="Z667" s="9"/>
    </row>
    <row r="668" spans="1:26" ht="12.75" customHeight="1" x14ac:dyDescent="0.2">
      <c r="A668" s="14"/>
      <c r="B668" s="15"/>
      <c r="C668" s="16"/>
      <c r="D668" s="14"/>
      <c r="E668" s="17"/>
      <c r="F668" s="18"/>
      <c r="G668" s="18"/>
      <c r="H668" s="18"/>
      <c r="I668" s="8"/>
      <c r="J668" s="9"/>
      <c r="K668" s="9"/>
      <c r="L668" s="9"/>
      <c r="M668" s="9"/>
      <c r="N668" s="9"/>
      <c r="O668" s="9"/>
      <c r="P668" s="9"/>
      <c r="Q668" s="9"/>
      <c r="R668" s="9"/>
      <c r="S668" s="9"/>
      <c r="T668" s="9"/>
      <c r="U668" s="9"/>
      <c r="V668" s="9"/>
      <c r="W668" s="9"/>
      <c r="X668" s="9"/>
      <c r="Y668" s="9"/>
      <c r="Z668" s="9"/>
    </row>
    <row r="669" spans="1:26" ht="12.75" customHeight="1" x14ac:dyDescent="0.2">
      <c r="A669" s="14"/>
      <c r="B669" s="15"/>
      <c r="C669" s="16"/>
      <c r="D669" s="14"/>
      <c r="E669" s="17"/>
      <c r="F669" s="18"/>
      <c r="G669" s="18"/>
      <c r="H669" s="18"/>
      <c r="I669" s="8"/>
      <c r="J669" s="9"/>
      <c r="K669" s="9"/>
      <c r="L669" s="9"/>
      <c r="M669" s="9"/>
      <c r="N669" s="9"/>
      <c r="O669" s="9"/>
      <c r="P669" s="9"/>
      <c r="Q669" s="9"/>
      <c r="R669" s="9"/>
      <c r="S669" s="9"/>
      <c r="T669" s="9"/>
      <c r="U669" s="9"/>
      <c r="V669" s="9"/>
      <c r="W669" s="9"/>
      <c r="X669" s="9"/>
      <c r="Y669" s="9"/>
      <c r="Z669" s="9"/>
    </row>
    <row r="670" spans="1:26" ht="12.75" customHeight="1" x14ac:dyDescent="0.2">
      <c r="A670" s="14"/>
      <c r="B670" s="15"/>
      <c r="C670" s="16"/>
      <c r="D670" s="14"/>
      <c r="E670" s="17"/>
      <c r="F670" s="18"/>
      <c r="G670" s="18"/>
      <c r="H670" s="18"/>
      <c r="I670" s="8"/>
      <c r="J670" s="9"/>
      <c r="K670" s="9"/>
      <c r="L670" s="9"/>
      <c r="M670" s="9"/>
      <c r="N670" s="9"/>
      <c r="O670" s="9"/>
      <c r="P670" s="9"/>
      <c r="Q670" s="9"/>
      <c r="R670" s="9"/>
      <c r="S670" s="9"/>
      <c r="T670" s="9"/>
      <c r="U670" s="9"/>
      <c r="V670" s="9"/>
      <c r="W670" s="9"/>
      <c r="X670" s="9"/>
      <c r="Y670" s="9"/>
      <c r="Z670" s="9"/>
    </row>
    <row r="671" spans="1:26" ht="12.75" customHeight="1" x14ac:dyDescent="0.2">
      <c r="A671" s="14"/>
      <c r="B671" s="15"/>
      <c r="C671" s="16"/>
      <c r="D671" s="14"/>
      <c r="E671" s="17"/>
      <c r="F671" s="18"/>
      <c r="G671" s="18"/>
      <c r="H671" s="18"/>
      <c r="I671" s="8"/>
      <c r="J671" s="9"/>
      <c r="K671" s="9"/>
      <c r="L671" s="9"/>
      <c r="M671" s="9"/>
      <c r="N671" s="9"/>
      <c r="O671" s="9"/>
      <c r="P671" s="9"/>
      <c r="Q671" s="9"/>
      <c r="R671" s="9"/>
      <c r="S671" s="9"/>
      <c r="T671" s="9"/>
      <c r="U671" s="9"/>
      <c r="V671" s="9"/>
      <c r="W671" s="9"/>
      <c r="X671" s="9"/>
      <c r="Y671" s="9"/>
      <c r="Z671" s="9"/>
    </row>
    <row r="672" spans="1:26" ht="12.75" customHeight="1" x14ac:dyDescent="0.2">
      <c r="A672" s="14"/>
      <c r="B672" s="15"/>
      <c r="C672" s="16"/>
      <c r="D672" s="14"/>
      <c r="E672" s="17"/>
      <c r="F672" s="18"/>
      <c r="G672" s="18"/>
      <c r="H672" s="18"/>
      <c r="I672" s="8"/>
      <c r="J672" s="9"/>
      <c r="K672" s="9"/>
      <c r="L672" s="9"/>
      <c r="M672" s="9"/>
      <c r="N672" s="9"/>
      <c r="O672" s="9"/>
      <c r="P672" s="9"/>
      <c r="Q672" s="9"/>
      <c r="R672" s="9"/>
      <c r="S672" s="9"/>
      <c r="T672" s="9"/>
      <c r="U672" s="9"/>
      <c r="V672" s="9"/>
      <c r="W672" s="9"/>
      <c r="X672" s="9"/>
      <c r="Y672" s="9"/>
      <c r="Z672" s="9"/>
    </row>
    <row r="673" spans="1:26" ht="12.75" customHeight="1" x14ac:dyDescent="0.2">
      <c r="A673" s="14"/>
      <c r="B673" s="15"/>
      <c r="C673" s="16"/>
      <c r="D673" s="14"/>
      <c r="E673" s="17"/>
      <c r="F673" s="18"/>
      <c r="G673" s="18"/>
      <c r="H673" s="18"/>
      <c r="I673" s="8"/>
      <c r="J673" s="9"/>
      <c r="K673" s="9"/>
      <c r="L673" s="9"/>
      <c r="M673" s="9"/>
      <c r="N673" s="9"/>
      <c r="O673" s="9"/>
      <c r="P673" s="9"/>
      <c r="Q673" s="9"/>
      <c r="R673" s="9"/>
      <c r="S673" s="9"/>
      <c r="T673" s="9"/>
      <c r="U673" s="9"/>
      <c r="V673" s="9"/>
      <c r="W673" s="9"/>
      <c r="X673" s="9"/>
      <c r="Y673" s="9"/>
      <c r="Z673" s="9"/>
    </row>
    <row r="674" spans="1:26" ht="12.75" customHeight="1" x14ac:dyDescent="0.2">
      <c r="A674" s="14"/>
      <c r="B674" s="15"/>
      <c r="C674" s="16"/>
      <c r="D674" s="14"/>
      <c r="E674" s="17"/>
      <c r="F674" s="18"/>
      <c r="G674" s="18"/>
      <c r="H674" s="18"/>
      <c r="I674" s="8"/>
      <c r="J674" s="9"/>
      <c r="K674" s="9"/>
      <c r="L674" s="9"/>
      <c r="M674" s="9"/>
      <c r="N674" s="9"/>
      <c r="O674" s="9"/>
      <c r="P674" s="9"/>
      <c r="Q674" s="9"/>
      <c r="R674" s="9"/>
      <c r="S674" s="9"/>
      <c r="T674" s="9"/>
      <c r="U674" s="9"/>
      <c r="V674" s="9"/>
      <c r="W674" s="9"/>
      <c r="X674" s="9"/>
      <c r="Y674" s="9"/>
      <c r="Z674" s="9"/>
    </row>
    <row r="675" spans="1:26" ht="12.75" customHeight="1" x14ac:dyDescent="0.2">
      <c r="A675" s="14"/>
      <c r="B675" s="15"/>
      <c r="C675" s="16"/>
      <c r="D675" s="14"/>
      <c r="E675" s="17"/>
      <c r="F675" s="18"/>
      <c r="G675" s="18"/>
      <c r="H675" s="18"/>
      <c r="I675" s="8"/>
      <c r="J675" s="9"/>
      <c r="K675" s="9"/>
      <c r="L675" s="9"/>
      <c r="M675" s="9"/>
      <c r="N675" s="9"/>
      <c r="O675" s="9"/>
      <c r="P675" s="9"/>
      <c r="Q675" s="9"/>
      <c r="R675" s="9"/>
      <c r="S675" s="9"/>
      <c r="T675" s="9"/>
      <c r="U675" s="9"/>
      <c r="V675" s="9"/>
      <c r="W675" s="9"/>
      <c r="X675" s="9"/>
      <c r="Y675" s="9"/>
      <c r="Z675" s="9"/>
    </row>
    <row r="676" spans="1:26" ht="12.75" customHeight="1" x14ac:dyDescent="0.2">
      <c r="A676" s="14"/>
      <c r="B676" s="15"/>
      <c r="C676" s="16"/>
      <c r="D676" s="14"/>
      <c r="E676" s="17"/>
      <c r="F676" s="18"/>
      <c r="G676" s="18"/>
      <c r="H676" s="18"/>
      <c r="I676" s="8"/>
      <c r="J676" s="9"/>
      <c r="K676" s="9"/>
      <c r="L676" s="9"/>
      <c r="M676" s="9"/>
      <c r="N676" s="9"/>
      <c r="O676" s="9"/>
      <c r="P676" s="9"/>
      <c r="Q676" s="9"/>
      <c r="R676" s="9"/>
      <c r="S676" s="9"/>
      <c r="T676" s="9"/>
      <c r="U676" s="9"/>
      <c r="V676" s="9"/>
      <c r="W676" s="9"/>
      <c r="X676" s="9"/>
      <c r="Y676" s="9"/>
      <c r="Z676" s="9"/>
    </row>
    <row r="677" spans="1:26" ht="12.75" customHeight="1" x14ac:dyDescent="0.2">
      <c r="A677" s="14"/>
      <c r="B677" s="15"/>
      <c r="C677" s="16"/>
      <c r="D677" s="14"/>
      <c r="E677" s="17"/>
      <c r="F677" s="18"/>
      <c r="G677" s="18"/>
      <c r="H677" s="18"/>
      <c r="I677" s="8"/>
      <c r="J677" s="9"/>
      <c r="K677" s="9"/>
      <c r="L677" s="9"/>
      <c r="M677" s="9"/>
      <c r="N677" s="9"/>
      <c r="O677" s="9"/>
      <c r="P677" s="9"/>
      <c r="Q677" s="9"/>
      <c r="R677" s="9"/>
      <c r="S677" s="9"/>
      <c r="T677" s="9"/>
      <c r="U677" s="9"/>
      <c r="V677" s="9"/>
      <c r="W677" s="9"/>
      <c r="X677" s="9"/>
      <c r="Y677" s="9"/>
      <c r="Z677" s="9"/>
    </row>
    <row r="678" spans="1:26" ht="12.75" customHeight="1" x14ac:dyDescent="0.2">
      <c r="A678" s="14"/>
      <c r="B678" s="15"/>
      <c r="C678" s="16"/>
      <c r="D678" s="14"/>
      <c r="E678" s="17"/>
      <c r="F678" s="18"/>
      <c r="G678" s="18"/>
      <c r="H678" s="18"/>
      <c r="I678" s="8"/>
      <c r="J678" s="9"/>
      <c r="K678" s="9"/>
      <c r="L678" s="9"/>
      <c r="M678" s="9"/>
      <c r="N678" s="9"/>
      <c r="O678" s="9"/>
      <c r="P678" s="9"/>
      <c r="Q678" s="9"/>
      <c r="R678" s="9"/>
      <c r="S678" s="9"/>
      <c r="T678" s="9"/>
      <c r="U678" s="9"/>
      <c r="V678" s="9"/>
      <c r="W678" s="9"/>
      <c r="X678" s="9"/>
      <c r="Y678" s="9"/>
      <c r="Z678" s="9"/>
    </row>
    <row r="679" spans="1:26" ht="12.75" customHeight="1" x14ac:dyDescent="0.2">
      <c r="A679" s="14"/>
      <c r="B679" s="15"/>
      <c r="C679" s="16"/>
      <c r="D679" s="14"/>
      <c r="E679" s="17"/>
      <c r="F679" s="18"/>
      <c r="G679" s="18"/>
      <c r="H679" s="18"/>
      <c r="I679" s="8"/>
      <c r="J679" s="9"/>
      <c r="K679" s="9"/>
      <c r="L679" s="9"/>
      <c r="M679" s="9"/>
      <c r="N679" s="9"/>
      <c r="O679" s="9"/>
      <c r="P679" s="9"/>
      <c r="Q679" s="9"/>
      <c r="R679" s="9"/>
      <c r="S679" s="9"/>
      <c r="T679" s="9"/>
      <c r="U679" s="9"/>
      <c r="V679" s="9"/>
      <c r="W679" s="9"/>
      <c r="X679" s="9"/>
      <c r="Y679" s="9"/>
      <c r="Z679" s="9"/>
    </row>
    <row r="680" spans="1:26" ht="12.75" customHeight="1" x14ac:dyDescent="0.2">
      <c r="A680" s="14"/>
      <c r="B680" s="15"/>
      <c r="C680" s="16"/>
      <c r="D680" s="14"/>
      <c r="E680" s="17"/>
      <c r="F680" s="18"/>
      <c r="G680" s="18"/>
      <c r="H680" s="18"/>
      <c r="I680" s="8"/>
      <c r="J680" s="9"/>
      <c r="K680" s="9"/>
      <c r="L680" s="9"/>
      <c r="M680" s="9"/>
      <c r="N680" s="9"/>
      <c r="O680" s="9"/>
      <c r="P680" s="9"/>
      <c r="Q680" s="9"/>
      <c r="R680" s="9"/>
      <c r="S680" s="9"/>
      <c r="T680" s="9"/>
      <c r="U680" s="9"/>
      <c r="V680" s="9"/>
      <c r="W680" s="9"/>
      <c r="X680" s="9"/>
      <c r="Y680" s="9"/>
      <c r="Z680" s="9"/>
    </row>
    <row r="681" spans="1:26" ht="12.75" customHeight="1" x14ac:dyDescent="0.2">
      <c r="A681" s="14"/>
      <c r="B681" s="15"/>
      <c r="C681" s="16"/>
      <c r="D681" s="14"/>
      <c r="E681" s="17"/>
      <c r="F681" s="18"/>
      <c r="G681" s="18"/>
      <c r="H681" s="18"/>
      <c r="I681" s="8"/>
      <c r="J681" s="9"/>
      <c r="K681" s="9"/>
      <c r="L681" s="9"/>
      <c r="M681" s="9"/>
      <c r="N681" s="9"/>
      <c r="O681" s="9"/>
      <c r="P681" s="9"/>
      <c r="Q681" s="9"/>
      <c r="R681" s="9"/>
      <c r="S681" s="9"/>
      <c r="T681" s="9"/>
      <c r="U681" s="9"/>
      <c r="V681" s="9"/>
      <c r="W681" s="9"/>
      <c r="X681" s="9"/>
      <c r="Y681" s="9"/>
      <c r="Z681" s="9"/>
    </row>
    <row r="682" spans="1:26" ht="12.75" customHeight="1" x14ac:dyDescent="0.2">
      <c r="A682" s="14"/>
      <c r="B682" s="15"/>
      <c r="C682" s="16"/>
      <c r="D682" s="14"/>
      <c r="E682" s="17"/>
      <c r="F682" s="18"/>
      <c r="G682" s="18"/>
      <c r="H682" s="18"/>
      <c r="I682" s="8"/>
      <c r="J682" s="9"/>
      <c r="K682" s="9"/>
      <c r="L682" s="9"/>
      <c r="M682" s="9"/>
      <c r="N682" s="9"/>
      <c r="O682" s="9"/>
      <c r="P682" s="9"/>
      <c r="Q682" s="9"/>
      <c r="R682" s="9"/>
      <c r="S682" s="9"/>
      <c r="T682" s="9"/>
      <c r="U682" s="9"/>
      <c r="V682" s="9"/>
      <c r="W682" s="9"/>
      <c r="X682" s="9"/>
      <c r="Y682" s="9"/>
      <c r="Z682" s="9"/>
    </row>
    <row r="683" spans="1:26" ht="12.75" customHeight="1" x14ac:dyDescent="0.2">
      <c r="A683" s="14"/>
      <c r="B683" s="15"/>
      <c r="C683" s="16"/>
      <c r="D683" s="14"/>
      <c r="E683" s="17"/>
      <c r="F683" s="18"/>
      <c r="G683" s="18"/>
      <c r="H683" s="18"/>
      <c r="I683" s="8"/>
      <c r="J683" s="9"/>
      <c r="K683" s="9"/>
      <c r="L683" s="9"/>
      <c r="M683" s="9"/>
      <c r="N683" s="9"/>
      <c r="O683" s="9"/>
      <c r="P683" s="9"/>
      <c r="Q683" s="9"/>
      <c r="R683" s="9"/>
      <c r="S683" s="9"/>
      <c r="T683" s="9"/>
      <c r="U683" s="9"/>
      <c r="V683" s="9"/>
      <c r="W683" s="9"/>
      <c r="X683" s="9"/>
      <c r="Y683" s="9"/>
      <c r="Z683" s="9"/>
    </row>
    <row r="684" spans="1:26" ht="12.75" customHeight="1" x14ac:dyDescent="0.2">
      <c r="A684" s="14"/>
      <c r="B684" s="15"/>
      <c r="C684" s="16"/>
      <c r="D684" s="14"/>
      <c r="E684" s="17"/>
      <c r="F684" s="18"/>
      <c r="G684" s="18"/>
      <c r="H684" s="18"/>
      <c r="I684" s="8"/>
      <c r="J684" s="9"/>
      <c r="K684" s="9"/>
      <c r="L684" s="9"/>
      <c r="M684" s="9"/>
      <c r="N684" s="9"/>
      <c r="O684" s="9"/>
      <c r="P684" s="9"/>
      <c r="Q684" s="9"/>
      <c r="R684" s="9"/>
      <c r="S684" s="9"/>
      <c r="T684" s="9"/>
      <c r="U684" s="9"/>
      <c r="V684" s="9"/>
      <c r="W684" s="9"/>
      <c r="X684" s="9"/>
      <c r="Y684" s="9"/>
      <c r="Z684" s="9"/>
    </row>
    <row r="685" spans="1:26" ht="12.75" customHeight="1" x14ac:dyDescent="0.2">
      <c r="A685" s="14"/>
      <c r="B685" s="15"/>
      <c r="C685" s="16"/>
      <c r="D685" s="14"/>
      <c r="E685" s="17"/>
      <c r="F685" s="18"/>
      <c r="G685" s="18"/>
      <c r="H685" s="18"/>
      <c r="I685" s="8"/>
      <c r="J685" s="9"/>
      <c r="K685" s="9"/>
      <c r="L685" s="9"/>
      <c r="M685" s="9"/>
      <c r="N685" s="9"/>
      <c r="O685" s="9"/>
      <c r="P685" s="9"/>
      <c r="Q685" s="9"/>
      <c r="R685" s="9"/>
      <c r="S685" s="9"/>
      <c r="T685" s="9"/>
      <c r="U685" s="9"/>
      <c r="V685" s="9"/>
      <c r="W685" s="9"/>
      <c r="X685" s="9"/>
      <c r="Y685" s="9"/>
      <c r="Z685" s="9"/>
    </row>
    <row r="686" spans="1:26" ht="12.75" customHeight="1" x14ac:dyDescent="0.2">
      <c r="A686" s="14"/>
      <c r="B686" s="15"/>
      <c r="C686" s="16"/>
      <c r="D686" s="14"/>
      <c r="E686" s="17"/>
      <c r="F686" s="18"/>
      <c r="G686" s="18"/>
      <c r="H686" s="18"/>
      <c r="I686" s="8"/>
      <c r="J686" s="9"/>
      <c r="K686" s="9"/>
      <c r="L686" s="9"/>
      <c r="M686" s="9"/>
      <c r="N686" s="9"/>
      <c r="O686" s="9"/>
      <c r="P686" s="9"/>
      <c r="Q686" s="9"/>
      <c r="R686" s="9"/>
      <c r="S686" s="9"/>
      <c r="T686" s="9"/>
      <c r="U686" s="9"/>
      <c r="V686" s="9"/>
      <c r="W686" s="9"/>
      <c r="X686" s="9"/>
      <c r="Y686" s="9"/>
      <c r="Z686" s="9"/>
    </row>
    <row r="687" spans="1:26" ht="12.75" customHeight="1" x14ac:dyDescent="0.2">
      <c r="A687" s="14"/>
      <c r="B687" s="15"/>
      <c r="C687" s="16"/>
      <c r="D687" s="14"/>
      <c r="E687" s="17"/>
      <c r="F687" s="18"/>
      <c r="G687" s="18"/>
      <c r="H687" s="18"/>
      <c r="I687" s="8"/>
      <c r="J687" s="9"/>
      <c r="K687" s="9"/>
      <c r="L687" s="9"/>
      <c r="M687" s="9"/>
      <c r="N687" s="9"/>
      <c r="O687" s="9"/>
      <c r="P687" s="9"/>
      <c r="Q687" s="9"/>
      <c r="R687" s="9"/>
      <c r="S687" s="9"/>
      <c r="T687" s="9"/>
      <c r="U687" s="9"/>
      <c r="V687" s="9"/>
      <c r="W687" s="9"/>
      <c r="X687" s="9"/>
      <c r="Y687" s="9"/>
      <c r="Z687" s="9"/>
    </row>
    <row r="688" spans="1:26" ht="12.75" customHeight="1" x14ac:dyDescent="0.2">
      <c r="A688" s="14"/>
      <c r="B688" s="15"/>
      <c r="C688" s="16"/>
      <c r="D688" s="14"/>
      <c r="E688" s="17"/>
      <c r="F688" s="18"/>
      <c r="G688" s="18"/>
      <c r="H688" s="18"/>
      <c r="I688" s="8"/>
      <c r="J688" s="9"/>
      <c r="K688" s="9"/>
      <c r="L688" s="9"/>
      <c r="M688" s="9"/>
      <c r="N688" s="9"/>
      <c r="O688" s="9"/>
      <c r="P688" s="9"/>
      <c r="Q688" s="9"/>
      <c r="R688" s="9"/>
      <c r="S688" s="9"/>
      <c r="T688" s="9"/>
      <c r="U688" s="9"/>
      <c r="V688" s="9"/>
      <c r="W688" s="9"/>
      <c r="X688" s="9"/>
      <c r="Y688" s="9"/>
      <c r="Z688" s="9"/>
    </row>
    <row r="689" spans="1:26" ht="12.75" customHeight="1" x14ac:dyDescent="0.2">
      <c r="A689" s="14"/>
      <c r="B689" s="15"/>
      <c r="C689" s="16"/>
      <c r="D689" s="14"/>
      <c r="E689" s="17"/>
      <c r="F689" s="18"/>
      <c r="G689" s="18"/>
      <c r="H689" s="18"/>
      <c r="I689" s="8"/>
      <c r="J689" s="9"/>
      <c r="K689" s="9"/>
      <c r="L689" s="9"/>
      <c r="M689" s="9"/>
      <c r="N689" s="9"/>
      <c r="O689" s="9"/>
      <c r="P689" s="9"/>
      <c r="Q689" s="9"/>
      <c r="R689" s="9"/>
      <c r="S689" s="9"/>
      <c r="T689" s="9"/>
      <c r="U689" s="9"/>
      <c r="V689" s="9"/>
      <c r="W689" s="9"/>
      <c r="X689" s="9"/>
      <c r="Y689" s="9"/>
      <c r="Z689" s="9"/>
    </row>
    <row r="690" spans="1:26" ht="12.75" customHeight="1" x14ac:dyDescent="0.2">
      <c r="A690" s="14"/>
      <c r="B690" s="15"/>
      <c r="C690" s="16"/>
      <c r="D690" s="14"/>
      <c r="E690" s="17"/>
      <c r="F690" s="18"/>
      <c r="G690" s="18"/>
      <c r="H690" s="18"/>
      <c r="I690" s="8"/>
      <c r="J690" s="9"/>
      <c r="K690" s="9"/>
      <c r="L690" s="9"/>
      <c r="M690" s="9"/>
      <c r="N690" s="9"/>
      <c r="O690" s="9"/>
      <c r="P690" s="9"/>
      <c r="Q690" s="9"/>
      <c r="R690" s="9"/>
      <c r="S690" s="9"/>
      <c r="T690" s="9"/>
      <c r="U690" s="9"/>
      <c r="V690" s="9"/>
      <c r="W690" s="9"/>
      <c r="X690" s="9"/>
      <c r="Y690" s="9"/>
      <c r="Z690" s="9"/>
    </row>
    <row r="691" spans="1:26" ht="12.75" customHeight="1" x14ac:dyDescent="0.2">
      <c r="A691" s="14"/>
      <c r="B691" s="15"/>
      <c r="C691" s="16"/>
      <c r="D691" s="14"/>
      <c r="E691" s="17"/>
      <c r="F691" s="18"/>
      <c r="G691" s="18"/>
      <c r="H691" s="18"/>
      <c r="I691" s="8"/>
      <c r="J691" s="9"/>
      <c r="K691" s="9"/>
      <c r="L691" s="9"/>
      <c r="M691" s="9"/>
      <c r="N691" s="9"/>
      <c r="O691" s="9"/>
      <c r="P691" s="9"/>
      <c r="Q691" s="9"/>
      <c r="R691" s="9"/>
      <c r="S691" s="9"/>
      <c r="T691" s="9"/>
      <c r="U691" s="9"/>
      <c r="V691" s="9"/>
      <c r="W691" s="9"/>
      <c r="X691" s="9"/>
      <c r="Y691" s="9"/>
      <c r="Z691" s="9"/>
    </row>
    <row r="692" spans="1:26" ht="12.75" customHeight="1" x14ac:dyDescent="0.2">
      <c r="A692" s="14"/>
      <c r="B692" s="15"/>
      <c r="C692" s="16"/>
      <c r="D692" s="14"/>
      <c r="E692" s="17"/>
      <c r="F692" s="18"/>
      <c r="G692" s="18"/>
      <c r="H692" s="18"/>
      <c r="I692" s="8"/>
      <c r="J692" s="9"/>
      <c r="K692" s="9"/>
      <c r="L692" s="9"/>
      <c r="M692" s="9"/>
      <c r="N692" s="9"/>
      <c r="O692" s="9"/>
      <c r="P692" s="9"/>
      <c r="Q692" s="9"/>
      <c r="R692" s="9"/>
      <c r="S692" s="9"/>
      <c r="T692" s="9"/>
      <c r="U692" s="9"/>
      <c r="V692" s="9"/>
      <c r="W692" s="9"/>
      <c r="X692" s="9"/>
      <c r="Y692" s="9"/>
      <c r="Z692" s="9"/>
    </row>
    <row r="693" spans="1:26" ht="12.75" customHeight="1" x14ac:dyDescent="0.2">
      <c r="A693" s="14"/>
      <c r="B693" s="15"/>
      <c r="C693" s="16"/>
      <c r="D693" s="14"/>
      <c r="E693" s="17"/>
      <c r="F693" s="18"/>
      <c r="G693" s="18"/>
      <c r="H693" s="18"/>
      <c r="I693" s="8"/>
      <c r="J693" s="9"/>
      <c r="K693" s="9"/>
      <c r="L693" s="9"/>
      <c r="M693" s="9"/>
      <c r="N693" s="9"/>
      <c r="O693" s="9"/>
      <c r="P693" s="9"/>
      <c r="Q693" s="9"/>
      <c r="R693" s="9"/>
      <c r="S693" s="9"/>
      <c r="T693" s="9"/>
      <c r="U693" s="9"/>
      <c r="V693" s="9"/>
      <c r="W693" s="9"/>
      <c r="X693" s="9"/>
      <c r="Y693" s="9"/>
      <c r="Z693" s="9"/>
    </row>
    <row r="694" spans="1:26" ht="12.75" customHeight="1" x14ac:dyDescent="0.2">
      <c r="A694" s="14"/>
      <c r="B694" s="15"/>
      <c r="C694" s="16"/>
      <c r="D694" s="14"/>
      <c r="E694" s="17"/>
      <c r="F694" s="18"/>
      <c r="G694" s="18"/>
      <c r="H694" s="18"/>
      <c r="I694" s="8"/>
      <c r="J694" s="9"/>
      <c r="K694" s="9"/>
      <c r="L694" s="9"/>
      <c r="M694" s="9"/>
      <c r="N694" s="9"/>
      <c r="O694" s="9"/>
      <c r="P694" s="9"/>
      <c r="Q694" s="9"/>
      <c r="R694" s="9"/>
      <c r="S694" s="9"/>
      <c r="T694" s="9"/>
      <c r="U694" s="9"/>
      <c r="V694" s="9"/>
      <c r="W694" s="9"/>
      <c r="X694" s="9"/>
      <c r="Y694" s="9"/>
      <c r="Z694" s="9"/>
    </row>
    <row r="695" spans="1:26" ht="12.75" customHeight="1" x14ac:dyDescent="0.2">
      <c r="A695" s="14"/>
      <c r="B695" s="15"/>
      <c r="C695" s="16"/>
      <c r="D695" s="14"/>
      <c r="E695" s="17"/>
      <c r="F695" s="18"/>
      <c r="G695" s="18"/>
      <c r="H695" s="18"/>
      <c r="I695" s="8"/>
      <c r="J695" s="9"/>
      <c r="K695" s="9"/>
      <c r="L695" s="9"/>
      <c r="M695" s="9"/>
      <c r="N695" s="9"/>
      <c r="O695" s="9"/>
      <c r="P695" s="9"/>
      <c r="Q695" s="9"/>
      <c r="R695" s="9"/>
      <c r="S695" s="9"/>
      <c r="T695" s="9"/>
      <c r="U695" s="9"/>
      <c r="V695" s="9"/>
      <c r="W695" s="9"/>
      <c r="X695" s="9"/>
      <c r="Y695" s="9"/>
      <c r="Z695" s="9"/>
    </row>
    <row r="696" spans="1:26" ht="12.75" customHeight="1" x14ac:dyDescent="0.2">
      <c r="A696" s="14"/>
      <c r="B696" s="15"/>
      <c r="C696" s="16"/>
      <c r="D696" s="14"/>
      <c r="E696" s="17"/>
      <c r="F696" s="18"/>
      <c r="G696" s="18"/>
      <c r="H696" s="18"/>
      <c r="I696" s="8"/>
      <c r="J696" s="9"/>
      <c r="K696" s="9"/>
      <c r="L696" s="9"/>
      <c r="M696" s="9"/>
      <c r="N696" s="9"/>
      <c r="O696" s="9"/>
      <c r="P696" s="9"/>
      <c r="Q696" s="9"/>
      <c r="R696" s="9"/>
      <c r="S696" s="9"/>
      <c r="T696" s="9"/>
      <c r="U696" s="9"/>
      <c r="V696" s="9"/>
      <c r="W696" s="9"/>
      <c r="X696" s="9"/>
      <c r="Y696" s="9"/>
      <c r="Z696" s="9"/>
    </row>
    <row r="697" spans="1:26" ht="12.75" customHeight="1" x14ac:dyDescent="0.2">
      <c r="A697" s="14"/>
      <c r="B697" s="15"/>
      <c r="C697" s="16"/>
      <c r="D697" s="14"/>
      <c r="E697" s="17"/>
      <c r="F697" s="18"/>
      <c r="G697" s="18"/>
      <c r="H697" s="18"/>
      <c r="I697" s="8"/>
      <c r="J697" s="9"/>
      <c r="K697" s="9"/>
      <c r="L697" s="9"/>
      <c r="M697" s="9"/>
      <c r="N697" s="9"/>
      <c r="O697" s="9"/>
      <c r="P697" s="9"/>
      <c r="Q697" s="9"/>
      <c r="R697" s="9"/>
      <c r="S697" s="9"/>
      <c r="T697" s="9"/>
      <c r="U697" s="9"/>
      <c r="V697" s="9"/>
      <c r="W697" s="9"/>
      <c r="X697" s="9"/>
      <c r="Y697" s="9"/>
      <c r="Z697" s="9"/>
    </row>
    <row r="698" spans="1:26" ht="12.75" customHeight="1" x14ac:dyDescent="0.2">
      <c r="A698" s="14"/>
      <c r="B698" s="15"/>
      <c r="C698" s="16"/>
      <c r="D698" s="14"/>
      <c r="E698" s="17"/>
      <c r="F698" s="18"/>
      <c r="G698" s="18"/>
      <c r="H698" s="18"/>
      <c r="I698" s="8"/>
      <c r="J698" s="9"/>
      <c r="K698" s="9"/>
      <c r="L698" s="9"/>
      <c r="M698" s="9"/>
      <c r="N698" s="9"/>
      <c r="O698" s="9"/>
      <c r="P698" s="9"/>
      <c r="Q698" s="9"/>
      <c r="R698" s="9"/>
      <c r="S698" s="9"/>
      <c r="T698" s="9"/>
      <c r="U698" s="9"/>
      <c r="V698" s="9"/>
      <c r="W698" s="9"/>
      <c r="X698" s="9"/>
      <c r="Y698" s="9"/>
      <c r="Z698" s="9"/>
    </row>
    <row r="699" spans="1:26" ht="12.75" customHeight="1" x14ac:dyDescent="0.2">
      <c r="A699" s="14"/>
      <c r="B699" s="15"/>
      <c r="C699" s="16"/>
      <c r="D699" s="14"/>
      <c r="E699" s="17"/>
      <c r="F699" s="18"/>
      <c r="G699" s="18"/>
      <c r="H699" s="18"/>
      <c r="I699" s="8"/>
      <c r="J699" s="9"/>
      <c r="K699" s="9"/>
      <c r="L699" s="9"/>
      <c r="M699" s="9"/>
      <c r="N699" s="9"/>
      <c r="O699" s="9"/>
      <c r="P699" s="9"/>
      <c r="Q699" s="9"/>
      <c r="R699" s="9"/>
      <c r="S699" s="9"/>
      <c r="T699" s="9"/>
      <c r="U699" s="9"/>
      <c r="V699" s="9"/>
      <c r="W699" s="9"/>
      <c r="X699" s="9"/>
      <c r="Y699" s="9"/>
      <c r="Z699" s="9"/>
    </row>
    <row r="700" spans="1:26" ht="12.75" customHeight="1" x14ac:dyDescent="0.2">
      <c r="A700" s="14"/>
      <c r="B700" s="15"/>
      <c r="C700" s="16"/>
      <c r="D700" s="14"/>
      <c r="E700" s="17"/>
      <c r="F700" s="18"/>
      <c r="G700" s="18"/>
      <c r="H700" s="18"/>
      <c r="I700" s="8"/>
      <c r="J700" s="9"/>
      <c r="K700" s="9"/>
      <c r="L700" s="9"/>
      <c r="M700" s="9"/>
      <c r="N700" s="9"/>
      <c r="O700" s="9"/>
      <c r="P700" s="9"/>
      <c r="Q700" s="9"/>
      <c r="R700" s="9"/>
      <c r="S700" s="9"/>
      <c r="T700" s="9"/>
      <c r="U700" s="9"/>
      <c r="V700" s="9"/>
      <c r="W700" s="9"/>
      <c r="X700" s="9"/>
      <c r="Y700" s="9"/>
      <c r="Z700" s="9"/>
    </row>
    <row r="701" spans="1:26" ht="12.75" customHeight="1" x14ac:dyDescent="0.2">
      <c r="A701" s="14"/>
      <c r="B701" s="15"/>
      <c r="C701" s="16"/>
      <c r="D701" s="14"/>
      <c r="E701" s="17"/>
      <c r="F701" s="18"/>
      <c r="G701" s="18"/>
      <c r="H701" s="18"/>
      <c r="I701" s="8"/>
      <c r="J701" s="9"/>
      <c r="K701" s="9"/>
      <c r="L701" s="9"/>
      <c r="M701" s="9"/>
      <c r="N701" s="9"/>
      <c r="O701" s="9"/>
      <c r="P701" s="9"/>
      <c r="Q701" s="9"/>
      <c r="R701" s="9"/>
      <c r="S701" s="9"/>
      <c r="T701" s="9"/>
      <c r="U701" s="9"/>
      <c r="V701" s="9"/>
      <c r="W701" s="9"/>
      <c r="X701" s="9"/>
      <c r="Y701" s="9"/>
      <c r="Z701" s="9"/>
    </row>
    <row r="702" spans="1:26" ht="12.75" customHeight="1" x14ac:dyDescent="0.2">
      <c r="A702" s="14"/>
      <c r="B702" s="15"/>
      <c r="C702" s="16"/>
      <c r="D702" s="14"/>
      <c r="E702" s="17"/>
      <c r="F702" s="18"/>
      <c r="G702" s="18"/>
      <c r="H702" s="18"/>
      <c r="I702" s="8"/>
      <c r="J702" s="9"/>
      <c r="K702" s="9"/>
      <c r="L702" s="9"/>
      <c r="M702" s="9"/>
      <c r="N702" s="9"/>
      <c r="O702" s="9"/>
      <c r="P702" s="9"/>
      <c r="Q702" s="9"/>
      <c r="R702" s="9"/>
      <c r="S702" s="9"/>
      <c r="T702" s="9"/>
      <c r="U702" s="9"/>
      <c r="V702" s="9"/>
      <c r="W702" s="9"/>
      <c r="X702" s="9"/>
      <c r="Y702" s="9"/>
      <c r="Z702" s="9"/>
    </row>
    <row r="703" spans="1:26" ht="12.75" customHeight="1" x14ac:dyDescent="0.2">
      <c r="A703" s="14"/>
      <c r="B703" s="15"/>
      <c r="C703" s="16"/>
      <c r="D703" s="14"/>
      <c r="E703" s="17"/>
      <c r="F703" s="18"/>
      <c r="G703" s="18"/>
      <c r="H703" s="18"/>
      <c r="I703" s="8"/>
      <c r="J703" s="9"/>
      <c r="K703" s="9"/>
      <c r="L703" s="9"/>
      <c r="M703" s="9"/>
      <c r="N703" s="9"/>
      <c r="O703" s="9"/>
      <c r="P703" s="9"/>
      <c r="Q703" s="9"/>
      <c r="R703" s="9"/>
      <c r="S703" s="9"/>
      <c r="T703" s="9"/>
      <c r="U703" s="9"/>
      <c r="V703" s="9"/>
      <c r="W703" s="9"/>
      <c r="X703" s="9"/>
      <c r="Y703" s="9"/>
      <c r="Z703" s="9"/>
    </row>
    <row r="704" spans="1:26" ht="12.75" customHeight="1" x14ac:dyDescent="0.2">
      <c r="A704" s="14"/>
      <c r="B704" s="15"/>
      <c r="C704" s="16"/>
      <c r="D704" s="14"/>
      <c r="E704" s="17"/>
      <c r="F704" s="18"/>
      <c r="G704" s="18"/>
      <c r="H704" s="18"/>
      <c r="I704" s="8"/>
      <c r="J704" s="9"/>
      <c r="K704" s="9"/>
      <c r="L704" s="9"/>
      <c r="M704" s="9"/>
      <c r="N704" s="9"/>
      <c r="O704" s="9"/>
      <c r="P704" s="9"/>
      <c r="Q704" s="9"/>
      <c r="R704" s="9"/>
      <c r="S704" s="9"/>
      <c r="T704" s="9"/>
      <c r="U704" s="9"/>
      <c r="V704" s="9"/>
      <c r="W704" s="9"/>
      <c r="X704" s="9"/>
      <c r="Y704" s="9"/>
      <c r="Z704" s="9"/>
    </row>
    <row r="705" spans="1:26" ht="12.75" customHeight="1" x14ac:dyDescent="0.2">
      <c r="A705" s="14"/>
      <c r="B705" s="15"/>
      <c r="C705" s="16"/>
      <c r="D705" s="14"/>
      <c r="E705" s="17"/>
      <c r="F705" s="18"/>
      <c r="G705" s="18"/>
      <c r="H705" s="18"/>
      <c r="I705" s="8"/>
      <c r="J705" s="9"/>
      <c r="K705" s="9"/>
      <c r="L705" s="9"/>
      <c r="M705" s="9"/>
      <c r="N705" s="9"/>
      <c r="O705" s="9"/>
      <c r="P705" s="9"/>
      <c r="Q705" s="9"/>
      <c r="R705" s="9"/>
      <c r="S705" s="9"/>
      <c r="T705" s="9"/>
      <c r="U705" s="9"/>
      <c r="V705" s="9"/>
      <c r="W705" s="9"/>
      <c r="X705" s="9"/>
      <c r="Y705" s="9"/>
      <c r="Z705" s="9"/>
    </row>
    <row r="706" spans="1:26" ht="12.75" customHeight="1" x14ac:dyDescent="0.2">
      <c r="A706" s="14"/>
      <c r="B706" s="15"/>
      <c r="C706" s="16"/>
      <c r="D706" s="14"/>
      <c r="E706" s="17"/>
      <c r="F706" s="18"/>
      <c r="G706" s="18"/>
      <c r="H706" s="18"/>
      <c r="I706" s="8"/>
      <c r="J706" s="9"/>
      <c r="K706" s="9"/>
      <c r="L706" s="9"/>
      <c r="M706" s="9"/>
      <c r="N706" s="9"/>
      <c r="O706" s="9"/>
      <c r="P706" s="9"/>
      <c r="Q706" s="9"/>
      <c r="R706" s="9"/>
      <c r="S706" s="9"/>
      <c r="T706" s="9"/>
      <c r="U706" s="9"/>
      <c r="V706" s="9"/>
      <c r="W706" s="9"/>
      <c r="X706" s="9"/>
      <c r="Y706" s="9"/>
      <c r="Z706" s="9"/>
    </row>
    <row r="707" spans="1:26" ht="12.75" customHeight="1" x14ac:dyDescent="0.2">
      <c r="A707" s="14"/>
      <c r="B707" s="15"/>
      <c r="C707" s="16"/>
      <c r="D707" s="14"/>
      <c r="E707" s="17"/>
      <c r="F707" s="18"/>
      <c r="G707" s="18"/>
      <c r="H707" s="18"/>
      <c r="I707" s="8"/>
      <c r="J707" s="9"/>
      <c r="K707" s="9"/>
      <c r="L707" s="9"/>
      <c r="M707" s="9"/>
      <c r="N707" s="9"/>
      <c r="O707" s="9"/>
      <c r="P707" s="9"/>
      <c r="Q707" s="9"/>
      <c r="R707" s="9"/>
      <c r="S707" s="9"/>
      <c r="T707" s="9"/>
      <c r="U707" s="9"/>
      <c r="V707" s="9"/>
      <c r="W707" s="9"/>
      <c r="X707" s="9"/>
      <c r="Y707" s="9"/>
      <c r="Z707" s="9"/>
    </row>
    <row r="708" spans="1:26" ht="12.75" customHeight="1" x14ac:dyDescent="0.2">
      <c r="A708" s="14"/>
      <c r="B708" s="15"/>
      <c r="C708" s="16"/>
      <c r="D708" s="14"/>
      <c r="E708" s="17"/>
      <c r="F708" s="18"/>
      <c r="G708" s="18"/>
      <c r="H708" s="18"/>
      <c r="I708" s="8"/>
      <c r="J708" s="9"/>
      <c r="K708" s="9"/>
      <c r="L708" s="9"/>
      <c r="M708" s="9"/>
      <c r="N708" s="9"/>
      <c r="O708" s="9"/>
      <c r="P708" s="9"/>
      <c r="Q708" s="9"/>
      <c r="R708" s="9"/>
      <c r="S708" s="9"/>
      <c r="T708" s="9"/>
      <c r="U708" s="9"/>
      <c r="V708" s="9"/>
      <c r="W708" s="9"/>
      <c r="X708" s="9"/>
      <c r="Y708" s="9"/>
      <c r="Z708" s="9"/>
    </row>
    <row r="709" spans="1:26" ht="12.75" customHeight="1" x14ac:dyDescent="0.2">
      <c r="A709" s="14"/>
      <c r="B709" s="15"/>
      <c r="C709" s="16"/>
      <c r="D709" s="14"/>
      <c r="E709" s="17"/>
      <c r="F709" s="18"/>
      <c r="G709" s="18"/>
      <c r="H709" s="18"/>
      <c r="I709" s="8"/>
      <c r="J709" s="9"/>
      <c r="K709" s="9"/>
      <c r="L709" s="9"/>
      <c r="M709" s="9"/>
      <c r="N709" s="9"/>
      <c r="O709" s="9"/>
      <c r="P709" s="9"/>
      <c r="Q709" s="9"/>
      <c r="R709" s="9"/>
      <c r="S709" s="9"/>
      <c r="T709" s="9"/>
      <c r="U709" s="9"/>
      <c r="V709" s="9"/>
      <c r="W709" s="9"/>
      <c r="X709" s="9"/>
      <c r="Y709" s="9"/>
      <c r="Z709" s="9"/>
    </row>
    <row r="710" spans="1:26" ht="12.75" customHeight="1" x14ac:dyDescent="0.2">
      <c r="A710" s="14"/>
      <c r="B710" s="15"/>
      <c r="C710" s="16"/>
      <c r="D710" s="14"/>
      <c r="E710" s="17"/>
      <c r="F710" s="18"/>
      <c r="G710" s="18"/>
      <c r="H710" s="18"/>
      <c r="I710" s="8"/>
      <c r="J710" s="9"/>
      <c r="K710" s="9"/>
      <c r="L710" s="9"/>
      <c r="M710" s="9"/>
      <c r="N710" s="9"/>
      <c r="O710" s="9"/>
      <c r="P710" s="9"/>
      <c r="Q710" s="9"/>
      <c r="R710" s="9"/>
      <c r="S710" s="9"/>
      <c r="T710" s="9"/>
      <c r="U710" s="9"/>
      <c r="V710" s="9"/>
      <c r="W710" s="9"/>
      <c r="X710" s="9"/>
      <c r="Y710" s="9"/>
      <c r="Z710" s="9"/>
    </row>
    <row r="711" spans="1:26" ht="12.75" customHeight="1" x14ac:dyDescent="0.2">
      <c r="A711" s="14"/>
      <c r="B711" s="15"/>
      <c r="C711" s="16"/>
      <c r="D711" s="14"/>
      <c r="E711" s="17"/>
      <c r="F711" s="18"/>
      <c r="G711" s="18"/>
      <c r="H711" s="18"/>
      <c r="I711" s="8"/>
      <c r="J711" s="9"/>
      <c r="K711" s="9"/>
      <c r="L711" s="9"/>
      <c r="M711" s="9"/>
      <c r="N711" s="9"/>
      <c r="O711" s="9"/>
      <c r="P711" s="9"/>
      <c r="Q711" s="9"/>
      <c r="R711" s="9"/>
      <c r="S711" s="9"/>
      <c r="T711" s="9"/>
      <c r="U711" s="9"/>
      <c r="V711" s="9"/>
      <c r="W711" s="9"/>
      <c r="X711" s="9"/>
      <c r="Y711" s="9"/>
      <c r="Z711" s="9"/>
    </row>
    <row r="712" spans="1:26" ht="12.75" customHeight="1" x14ac:dyDescent="0.2">
      <c r="A712" s="14"/>
      <c r="B712" s="15"/>
      <c r="C712" s="16"/>
      <c r="D712" s="14"/>
      <c r="E712" s="17"/>
      <c r="F712" s="18"/>
      <c r="G712" s="18"/>
      <c r="H712" s="18"/>
      <c r="I712" s="8"/>
      <c r="J712" s="9"/>
      <c r="K712" s="9"/>
      <c r="L712" s="9"/>
      <c r="M712" s="9"/>
      <c r="N712" s="9"/>
      <c r="O712" s="9"/>
      <c r="P712" s="9"/>
      <c r="Q712" s="9"/>
      <c r="R712" s="9"/>
      <c r="S712" s="9"/>
      <c r="T712" s="9"/>
      <c r="U712" s="9"/>
      <c r="V712" s="9"/>
      <c r="W712" s="9"/>
      <c r="X712" s="9"/>
      <c r="Y712" s="9"/>
      <c r="Z712" s="9"/>
    </row>
    <row r="713" spans="1:26" ht="12.75" customHeight="1" x14ac:dyDescent="0.2">
      <c r="A713" s="14"/>
      <c r="B713" s="15"/>
      <c r="C713" s="16"/>
      <c r="D713" s="14"/>
      <c r="E713" s="17"/>
      <c r="F713" s="18"/>
      <c r="G713" s="18"/>
      <c r="H713" s="18"/>
      <c r="I713" s="8"/>
      <c r="J713" s="9"/>
      <c r="K713" s="9"/>
      <c r="L713" s="9"/>
      <c r="M713" s="9"/>
      <c r="N713" s="9"/>
      <c r="O713" s="9"/>
      <c r="P713" s="9"/>
      <c r="Q713" s="9"/>
      <c r="R713" s="9"/>
      <c r="S713" s="9"/>
      <c r="T713" s="9"/>
      <c r="U713" s="9"/>
      <c r="V713" s="9"/>
      <c r="W713" s="9"/>
      <c r="X713" s="9"/>
      <c r="Y713" s="9"/>
      <c r="Z713" s="9"/>
    </row>
    <row r="714" spans="1:26" ht="12.75" customHeight="1" x14ac:dyDescent="0.2">
      <c r="A714" s="14"/>
      <c r="B714" s="15"/>
      <c r="C714" s="16"/>
      <c r="D714" s="14"/>
      <c r="E714" s="17"/>
      <c r="F714" s="18"/>
      <c r="G714" s="18"/>
      <c r="H714" s="18"/>
      <c r="I714" s="8"/>
      <c r="J714" s="9"/>
      <c r="K714" s="9"/>
      <c r="L714" s="9"/>
      <c r="M714" s="9"/>
      <c r="N714" s="9"/>
      <c r="O714" s="9"/>
      <c r="P714" s="9"/>
      <c r="Q714" s="9"/>
      <c r="R714" s="9"/>
      <c r="S714" s="9"/>
      <c r="T714" s="9"/>
      <c r="U714" s="9"/>
      <c r="V714" s="9"/>
      <c r="W714" s="9"/>
      <c r="X714" s="9"/>
      <c r="Y714" s="9"/>
      <c r="Z714" s="9"/>
    </row>
    <row r="715" spans="1:26" ht="12.75" customHeight="1" x14ac:dyDescent="0.2">
      <c r="A715" s="14"/>
      <c r="B715" s="15"/>
      <c r="C715" s="16"/>
      <c r="D715" s="14"/>
      <c r="E715" s="17"/>
      <c r="F715" s="18"/>
      <c r="G715" s="18"/>
      <c r="H715" s="18"/>
      <c r="I715" s="8"/>
      <c r="J715" s="9"/>
      <c r="K715" s="9"/>
      <c r="L715" s="9"/>
      <c r="M715" s="9"/>
      <c r="N715" s="9"/>
      <c r="O715" s="9"/>
      <c r="P715" s="9"/>
      <c r="Q715" s="9"/>
      <c r="R715" s="9"/>
      <c r="S715" s="9"/>
      <c r="T715" s="9"/>
      <c r="U715" s="9"/>
      <c r="V715" s="9"/>
      <c r="W715" s="9"/>
      <c r="X715" s="9"/>
      <c r="Y715" s="9"/>
      <c r="Z715" s="9"/>
    </row>
    <row r="716" spans="1:26" ht="12.75" customHeight="1" x14ac:dyDescent="0.2">
      <c r="A716" s="14"/>
      <c r="B716" s="15"/>
      <c r="C716" s="16"/>
      <c r="D716" s="14"/>
      <c r="E716" s="17"/>
      <c r="F716" s="18"/>
      <c r="G716" s="18"/>
      <c r="H716" s="18"/>
      <c r="I716" s="8"/>
      <c r="J716" s="9"/>
      <c r="K716" s="9"/>
      <c r="L716" s="9"/>
      <c r="M716" s="9"/>
      <c r="N716" s="9"/>
      <c r="O716" s="9"/>
      <c r="P716" s="9"/>
      <c r="Q716" s="9"/>
      <c r="R716" s="9"/>
      <c r="S716" s="9"/>
      <c r="T716" s="9"/>
      <c r="U716" s="9"/>
      <c r="V716" s="9"/>
      <c r="W716" s="9"/>
      <c r="X716" s="9"/>
      <c r="Y716" s="9"/>
      <c r="Z716" s="9"/>
    </row>
    <row r="717" spans="1:26" ht="12.75" customHeight="1" x14ac:dyDescent="0.2">
      <c r="A717" s="14"/>
      <c r="B717" s="15"/>
      <c r="C717" s="16"/>
      <c r="D717" s="14"/>
      <c r="E717" s="17"/>
      <c r="F717" s="18"/>
      <c r="G717" s="18"/>
      <c r="H717" s="18"/>
      <c r="I717" s="8"/>
      <c r="J717" s="9"/>
      <c r="K717" s="9"/>
      <c r="L717" s="9"/>
      <c r="M717" s="9"/>
      <c r="N717" s="9"/>
      <c r="O717" s="9"/>
      <c r="P717" s="9"/>
      <c r="Q717" s="9"/>
      <c r="R717" s="9"/>
      <c r="S717" s="9"/>
      <c r="T717" s="9"/>
      <c r="U717" s="9"/>
      <c r="V717" s="9"/>
      <c r="W717" s="9"/>
      <c r="X717" s="9"/>
      <c r="Y717" s="9"/>
      <c r="Z717" s="9"/>
    </row>
    <row r="718" spans="1:26" ht="12.75" customHeight="1" x14ac:dyDescent="0.2">
      <c r="A718" s="14"/>
      <c r="B718" s="15"/>
      <c r="C718" s="16"/>
      <c r="D718" s="14"/>
      <c r="E718" s="17"/>
      <c r="F718" s="18"/>
      <c r="G718" s="18"/>
      <c r="H718" s="18"/>
      <c r="I718" s="8"/>
      <c r="J718" s="9"/>
      <c r="K718" s="9"/>
      <c r="L718" s="9"/>
      <c r="M718" s="9"/>
      <c r="N718" s="9"/>
      <c r="O718" s="9"/>
      <c r="P718" s="9"/>
      <c r="Q718" s="9"/>
      <c r="R718" s="9"/>
      <c r="S718" s="9"/>
      <c r="T718" s="9"/>
      <c r="U718" s="9"/>
      <c r="V718" s="9"/>
      <c r="W718" s="9"/>
      <c r="X718" s="9"/>
      <c r="Y718" s="9"/>
      <c r="Z718" s="9"/>
    </row>
    <row r="719" spans="1:26" ht="12.75" customHeight="1" x14ac:dyDescent="0.2">
      <c r="A719" s="14"/>
      <c r="B719" s="15"/>
      <c r="C719" s="16"/>
      <c r="D719" s="14"/>
      <c r="E719" s="17"/>
      <c r="F719" s="18"/>
      <c r="G719" s="18"/>
      <c r="H719" s="18"/>
      <c r="I719" s="8"/>
      <c r="J719" s="9"/>
      <c r="K719" s="9"/>
      <c r="L719" s="9"/>
      <c r="M719" s="9"/>
      <c r="N719" s="9"/>
      <c r="O719" s="9"/>
      <c r="P719" s="9"/>
      <c r="Q719" s="9"/>
      <c r="R719" s="9"/>
      <c r="S719" s="9"/>
      <c r="T719" s="9"/>
      <c r="U719" s="9"/>
      <c r="V719" s="9"/>
      <c r="W719" s="9"/>
      <c r="X719" s="9"/>
      <c r="Y719" s="9"/>
      <c r="Z719" s="9"/>
    </row>
    <row r="720" spans="1:26" ht="12.75" customHeight="1" x14ac:dyDescent="0.2">
      <c r="A720" s="14"/>
      <c r="B720" s="15"/>
      <c r="C720" s="16"/>
      <c r="D720" s="14"/>
      <c r="E720" s="17"/>
      <c r="F720" s="18"/>
      <c r="G720" s="18"/>
      <c r="H720" s="18"/>
      <c r="I720" s="8"/>
      <c r="J720" s="9"/>
      <c r="K720" s="9"/>
      <c r="L720" s="9"/>
      <c r="M720" s="9"/>
      <c r="N720" s="9"/>
      <c r="O720" s="9"/>
      <c r="P720" s="9"/>
      <c r="Q720" s="9"/>
      <c r="R720" s="9"/>
      <c r="S720" s="9"/>
      <c r="T720" s="9"/>
      <c r="U720" s="9"/>
      <c r="V720" s="9"/>
      <c r="W720" s="9"/>
      <c r="X720" s="9"/>
      <c r="Y720" s="9"/>
      <c r="Z720" s="9"/>
    </row>
    <row r="721" spans="1:26" ht="12.75" customHeight="1" x14ac:dyDescent="0.2">
      <c r="A721" s="14"/>
      <c r="B721" s="15"/>
      <c r="C721" s="16"/>
      <c r="D721" s="14"/>
      <c r="E721" s="17"/>
      <c r="F721" s="18"/>
      <c r="G721" s="18"/>
      <c r="H721" s="18"/>
      <c r="I721" s="8"/>
      <c r="J721" s="9"/>
      <c r="K721" s="9"/>
      <c r="L721" s="9"/>
      <c r="M721" s="9"/>
      <c r="N721" s="9"/>
      <c r="O721" s="9"/>
      <c r="P721" s="9"/>
      <c r="Q721" s="9"/>
      <c r="R721" s="9"/>
      <c r="S721" s="9"/>
      <c r="T721" s="9"/>
      <c r="U721" s="9"/>
      <c r="V721" s="9"/>
      <c r="W721" s="9"/>
      <c r="X721" s="9"/>
      <c r="Y721" s="9"/>
      <c r="Z721" s="9"/>
    </row>
    <row r="722" spans="1:26" ht="12.75" customHeight="1" x14ac:dyDescent="0.2">
      <c r="A722" s="14"/>
      <c r="B722" s="15"/>
      <c r="C722" s="16"/>
      <c r="D722" s="14"/>
      <c r="E722" s="17"/>
      <c r="F722" s="18"/>
      <c r="G722" s="18"/>
      <c r="H722" s="18"/>
      <c r="I722" s="8"/>
      <c r="J722" s="9"/>
      <c r="K722" s="9"/>
      <c r="L722" s="9"/>
      <c r="M722" s="9"/>
      <c r="N722" s="9"/>
      <c r="O722" s="9"/>
      <c r="P722" s="9"/>
      <c r="Q722" s="9"/>
      <c r="R722" s="9"/>
      <c r="S722" s="9"/>
      <c r="T722" s="9"/>
      <c r="U722" s="9"/>
      <c r="V722" s="9"/>
      <c r="W722" s="9"/>
      <c r="X722" s="9"/>
      <c r="Y722" s="9"/>
      <c r="Z722" s="9"/>
    </row>
    <row r="723" spans="1:26" ht="12.75" customHeight="1" x14ac:dyDescent="0.2">
      <c r="A723" s="14"/>
      <c r="B723" s="15"/>
      <c r="C723" s="16"/>
      <c r="D723" s="14"/>
      <c r="E723" s="17"/>
      <c r="F723" s="18"/>
      <c r="G723" s="18"/>
      <c r="H723" s="18"/>
      <c r="I723" s="8"/>
      <c r="J723" s="9"/>
      <c r="K723" s="9"/>
      <c r="L723" s="9"/>
      <c r="M723" s="9"/>
      <c r="N723" s="9"/>
      <c r="O723" s="9"/>
      <c r="P723" s="9"/>
      <c r="Q723" s="9"/>
      <c r="R723" s="9"/>
      <c r="S723" s="9"/>
      <c r="T723" s="9"/>
      <c r="U723" s="9"/>
      <c r="V723" s="9"/>
      <c r="W723" s="9"/>
      <c r="X723" s="9"/>
      <c r="Y723" s="9"/>
      <c r="Z723" s="9"/>
    </row>
    <row r="724" spans="1:26" ht="12.75" customHeight="1" x14ac:dyDescent="0.2">
      <c r="A724" s="14"/>
      <c r="B724" s="15"/>
      <c r="C724" s="16"/>
      <c r="D724" s="14"/>
      <c r="E724" s="17"/>
      <c r="F724" s="18"/>
      <c r="G724" s="18"/>
      <c r="H724" s="18"/>
      <c r="I724" s="8"/>
      <c r="J724" s="9"/>
      <c r="K724" s="9"/>
      <c r="L724" s="9"/>
      <c r="M724" s="9"/>
      <c r="N724" s="9"/>
      <c r="O724" s="9"/>
      <c r="P724" s="9"/>
      <c r="Q724" s="9"/>
      <c r="R724" s="9"/>
      <c r="S724" s="9"/>
      <c r="T724" s="9"/>
      <c r="U724" s="9"/>
      <c r="V724" s="9"/>
      <c r="W724" s="9"/>
      <c r="X724" s="9"/>
      <c r="Y724" s="9"/>
      <c r="Z724" s="9"/>
    </row>
    <row r="725" spans="1:26" ht="12.75" customHeight="1" x14ac:dyDescent="0.2">
      <c r="A725" s="14"/>
      <c r="B725" s="15"/>
      <c r="C725" s="16"/>
      <c r="D725" s="14"/>
      <c r="E725" s="17"/>
      <c r="F725" s="18"/>
      <c r="G725" s="18"/>
      <c r="H725" s="18"/>
      <c r="I725" s="8"/>
      <c r="J725" s="9"/>
      <c r="K725" s="9"/>
      <c r="L725" s="9"/>
      <c r="M725" s="9"/>
      <c r="N725" s="9"/>
      <c r="O725" s="9"/>
      <c r="P725" s="9"/>
      <c r="Q725" s="9"/>
      <c r="R725" s="9"/>
      <c r="S725" s="9"/>
      <c r="T725" s="9"/>
      <c r="U725" s="9"/>
      <c r="V725" s="9"/>
      <c r="W725" s="9"/>
      <c r="X725" s="9"/>
      <c r="Y725" s="9"/>
      <c r="Z725" s="9"/>
    </row>
    <row r="726" spans="1:26" ht="12.75" customHeight="1" x14ac:dyDescent="0.2">
      <c r="A726" s="14"/>
      <c r="B726" s="15"/>
      <c r="C726" s="16"/>
      <c r="D726" s="14"/>
      <c r="E726" s="17"/>
      <c r="F726" s="18"/>
      <c r="G726" s="18"/>
      <c r="H726" s="18"/>
      <c r="I726" s="8"/>
      <c r="J726" s="9"/>
      <c r="K726" s="9"/>
      <c r="L726" s="9"/>
      <c r="M726" s="9"/>
      <c r="N726" s="9"/>
      <c r="O726" s="9"/>
      <c r="P726" s="9"/>
      <c r="Q726" s="9"/>
      <c r="R726" s="9"/>
      <c r="S726" s="9"/>
      <c r="T726" s="9"/>
      <c r="U726" s="9"/>
      <c r="V726" s="9"/>
      <c r="W726" s="9"/>
      <c r="X726" s="9"/>
      <c r="Y726" s="9"/>
      <c r="Z726" s="9"/>
    </row>
    <row r="727" spans="1:26" ht="12.75" customHeight="1" x14ac:dyDescent="0.2">
      <c r="A727" s="14"/>
      <c r="B727" s="15"/>
      <c r="C727" s="16"/>
      <c r="D727" s="14"/>
      <c r="E727" s="17"/>
      <c r="F727" s="18"/>
      <c r="G727" s="18"/>
      <c r="H727" s="18"/>
      <c r="I727" s="8"/>
      <c r="J727" s="9"/>
      <c r="K727" s="9"/>
      <c r="L727" s="9"/>
      <c r="M727" s="9"/>
      <c r="N727" s="9"/>
      <c r="O727" s="9"/>
      <c r="P727" s="9"/>
      <c r="Q727" s="9"/>
      <c r="R727" s="9"/>
      <c r="S727" s="9"/>
      <c r="T727" s="9"/>
      <c r="U727" s="9"/>
      <c r="V727" s="9"/>
      <c r="W727" s="9"/>
      <c r="X727" s="9"/>
      <c r="Y727" s="9"/>
      <c r="Z727" s="9"/>
    </row>
    <row r="728" spans="1:26" ht="12.75" customHeight="1" x14ac:dyDescent="0.2">
      <c r="A728" s="14"/>
      <c r="B728" s="15"/>
      <c r="C728" s="16"/>
      <c r="D728" s="14"/>
      <c r="E728" s="17"/>
      <c r="F728" s="18"/>
      <c r="G728" s="18"/>
      <c r="H728" s="18"/>
      <c r="I728" s="8"/>
      <c r="J728" s="9"/>
      <c r="K728" s="9"/>
      <c r="L728" s="9"/>
      <c r="M728" s="9"/>
      <c r="N728" s="9"/>
      <c r="O728" s="9"/>
      <c r="P728" s="9"/>
      <c r="Q728" s="9"/>
      <c r="R728" s="9"/>
      <c r="S728" s="9"/>
      <c r="T728" s="9"/>
      <c r="U728" s="9"/>
      <c r="V728" s="9"/>
      <c r="W728" s="9"/>
      <c r="X728" s="9"/>
      <c r="Y728" s="9"/>
      <c r="Z728" s="9"/>
    </row>
    <row r="729" spans="1:26" ht="12.75" customHeight="1" x14ac:dyDescent="0.2">
      <c r="A729" s="14"/>
      <c r="B729" s="15"/>
      <c r="C729" s="16"/>
      <c r="D729" s="14"/>
      <c r="E729" s="17"/>
      <c r="F729" s="18"/>
      <c r="G729" s="18"/>
      <c r="H729" s="18"/>
      <c r="I729" s="8"/>
      <c r="J729" s="9"/>
      <c r="K729" s="9"/>
      <c r="L729" s="9"/>
      <c r="M729" s="9"/>
      <c r="N729" s="9"/>
      <c r="O729" s="9"/>
      <c r="P729" s="9"/>
      <c r="Q729" s="9"/>
      <c r="R729" s="9"/>
      <c r="S729" s="9"/>
      <c r="T729" s="9"/>
      <c r="U729" s="9"/>
      <c r="V729" s="9"/>
      <c r="W729" s="9"/>
      <c r="X729" s="9"/>
      <c r="Y729" s="9"/>
      <c r="Z729" s="9"/>
    </row>
    <row r="730" spans="1:26" ht="12.75" customHeight="1" x14ac:dyDescent="0.2">
      <c r="A730" s="14"/>
      <c r="B730" s="15"/>
      <c r="C730" s="16"/>
      <c r="D730" s="14"/>
      <c r="E730" s="17"/>
      <c r="F730" s="18"/>
      <c r="G730" s="18"/>
      <c r="H730" s="18"/>
      <c r="I730" s="8"/>
      <c r="J730" s="9"/>
      <c r="K730" s="9"/>
      <c r="L730" s="9"/>
      <c r="M730" s="9"/>
      <c r="N730" s="9"/>
      <c r="O730" s="9"/>
      <c r="P730" s="9"/>
      <c r="Q730" s="9"/>
      <c r="R730" s="9"/>
      <c r="S730" s="9"/>
      <c r="T730" s="9"/>
      <c r="U730" s="9"/>
      <c r="V730" s="9"/>
      <c r="W730" s="9"/>
      <c r="X730" s="9"/>
      <c r="Y730" s="9"/>
      <c r="Z730" s="9"/>
    </row>
    <row r="731" spans="1:26" ht="12.75" customHeight="1" x14ac:dyDescent="0.2">
      <c r="A731" s="14"/>
      <c r="B731" s="15"/>
      <c r="C731" s="16"/>
      <c r="D731" s="14"/>
      <c r="E731" s="17"/>
      <c r="F731" s="18"/>
      <c r="G731" s="18"/>
      <c r="H731" s="18"/>
      <c r="I731" s="8"/>
      <c r="J731" s="9"/>
      <c r="K731" s="9"/>
      <c r="L731" s="9"/>
      <c r="M731" s="9"/>
      <c r="N731" s="9"/>
      <c r="O731" s="9"/>
      <c r="P731" s="9"/>
      <c r="Q731" s="9"/>
      <c r="R731" s="9"/>
      <c r="S731" s="9"/>
      <c r="T731" s="9"/>
      <c r="U731" s="9"/>
      <c r="V731" s="9"/>
      <c r="W731" s="9"/>
      <c r="X731" s="9"/>
      <c r="Y731" s="9"/>
      <c r="Z731" s="9"/>
    </row>
    <row r="732" spans="1:26" ht="12.75" customHeight="1" x14ac:dyDescent="0.2">
      <c r="A732" s="14"/>
      <c r="B732" s="15"/>
      <c r="C732" s="16"/>
      <c r="D732" s="14"/>
      <c r="E732" s="17"/>
      <c r="F732" s="18"/>
      <c r="G732" s="18"/>
      <c r="H732" s="18"/>
      <c r="I732" s="8"/>
      <c r="J732" s="9"/>
      <c r="K732" s="9"/>
      <c r="L732" s="9"/>
      <c r="M732" s="9"/>
      <c r="N732" s="9"/>
      <c r="O732" s="9"/>
      <c r="P732" s="9"/>
      <c r="Q732" s="9"/>
      <c r="R732" s="9"/>
      <c r="S732" s="9"/>
      <c r="T732" s="9"/>
      <c r="U732" s="9"/>
      <c r="V732" s="9"/>
      <c r="W732" s="9"/>
      <c r="X732" s="9"/>
      <c r="Y732" s="9"/>
      <c r="Z732" s="9"/>
    </row>
    <row r="733" spans="1:26" ht="12.75" customHeight="1" x14ac:dyDescent="0.2">
      <c r="A733" s="14"/>
      <c r="B733" s="15"/>
      <c r="C733" s="16"/>
      <c r="D733" s="14"/>
      <c r="E733" s="17"/>
      <c r="F733" s="18"/>
      <c r="G733" s="18"/>
      <c r="H733" s="18"/>
      <c r="I733" s="8"/>
      <c r="J733" s="9"/>
      <c r="K733" s="9"/>
      <c r="L733" s="9"/>
      <c r="M733" s="9"/>
      <c r="N733" s="9"/>
      <c r="O733" s="9"/>
      <c r="P733" s="9"/>
      <c r="Q733" s="9"/>
      <c r="R733" s="9"/>
      <c r="S733" s="9"/>
      <c r="T733" s="9"/>
      <c r="U733" s="9"/>
      <c r="V733" s="9"/>
      <c r="W733" s="9"/>
      <c r="X733" s="9"/>
      <c r="Y733" s="9"/>
      <c r="Z733" s="9"/>
    </row>
    <row r="734" spans="1:26" ht="12.75" customHeight="1" x14ac:dyDescent="0.2">
      <c r="A734" s="14"/>
      <c r="B734" s="15"/>
      <c r="C734" s="16"/>
      <c r="D734" s="14"/>
      <c r="E734" s="17"/>
      <c r="F734" s="18"/>
      <c r="G734" s="18"/>
      <c r="H734" s="18"/>
      <c r="I734" s="8"/>
      <c r="J734" s="9"/>
      <c r="K734" s="9"/>
      <c r="L734" s="9"/>
      <c r="M734" s="9"/>
      <c r="N734" s="9"/>
      <c r="O734" s="9"/>
      <c r="P734" s="9"/>
      <c r="Q734" s="9"/>
      <c r="R734" s="9"/>
      <c r="S734" s="9"/>
      <c r="T734" s="9"/>
      <c r="U734" s="9"/>
      <c r="V734" s="9"/>
      <c r="W734" s="9"/>
      <c r="X734" s="9"/>
      <c r="Y734" s="9"/>
      <c r="Z734" s="9"/>
    </row>
    <row r="735" spans="1:26" ht="12.75" customHeight="1" x14ac:dyDescent="0.2">
      <c r="A735" s="14"/>
      <c r="B735" s="15"/>
      <c r="C735" s="16"/>
      <c r="D735" s="14"/>
      <c r="E735" s="17"/>
      <c r="F735" s="18"/>
      <c r="G735" s="18"/>
      <c r="H735" s="18"/>
      <c r="I735" s="8"/>
      <c r="J735" s="9"/>
      <c r="K735" s="9"/>
      <c r="L735" s="9"/>
      <c r="M735" s="9"/>
      <c r="N735" s="9"/>
      <c r="O735" s="9"/>
      <c r="P735" s="9"/>
      <c r="Q735" s="9"/>
      <c r="R735" s="9"/>
      <c r="S735" s="9"/>
      <c r="T735" s="9"/>
      <c r="U735" s="9"/>
      <c r="V735" s="9"/>
      <c r="W735" s="9"/>
      <c r="X735" s="9"/>
      <c r="Y735" s="9"/>
      <c r="Z735" s="9"/>
    </row>
    <row r="736" spans="1:26" ht="12.75" customHeight="1" x14ac:dyDescent="0.2">
      <c r="A736" s="14"/>
      <c r="B736" s="15"/>
      <c r="C736" s="16"/>
      <c r="D736" s="14"/>
      <c r="E736" s="17"/>
      <c r="F736" s="18"/>
      <c r="G736" s="18"/>
      <c r="H736" s="18"/>
      <c r="I736" s="8"/>
      <c r="J736" s="9"/>
      <c r="K736" s="9"/>
      <c r="L736" s="9"/>
      <c r="M736" s="9"/>
      <c r="N736" s="9"/>
      <c r="O736" s="9"/>
      <c r="P736" s="9"/>
      <c r="Q736" s="9"/>
      <c r="R736" s="9"/>
      <c r="S736" s="9"/>
      <c r="T736" s="9"/>
      <c r="U736" s="9"/>
      <c r="V736" s="9"/>
      <c r="W736" s="9"/>
      <c r="X736" s="9"/>
      <c r="Y736" s="9"/>
      <c r="Z736" s="9"/>
    </row>
    <row r="737" spans="1:26" ht="12.75" customHeight="1" x14ac:dyDescent="0.2">
      <c r="A737" s="14"/>
      <c r="B737" s="15"/>
      <c r="C737" s="16"/>
      <c r="D737" s="14"/>
      <c r="E737" s="17"/>
      <c r="F737" s="18"/>
      <c r="G737" s="18"/>
      <c r="H737" s="18"/>
      <c r="I737" s="8"/>
      <c r="J737" s="9"/>
      <c r="K737" s="9"/>
      <c r="L737" s="9"/>
      <c r="M737" s="9"/>
      <c r="N737" s="9"/>
      <c r="O737" s="9"/>
      <c r="P737" s="9"/>
      <c r="Q737" s="9"/>
      <c r="R737" s="9"/>
      <c r="S737" s="9"/>
      <c r="T737" s="9"/>
      <c r="U737" s="9"/>
      <c r="V737" s="9"/>
      <c r="W737" s="9"/>
      <c r="X737" s="9"/>
      <c r="Y737" s="9"/>
      <c r="Z737" s="9"/>
    </row>
    <row r="738" spans="1:26" ht="12.75" customHeight="1" x14ac:dyDescent="0.2">
      <c r="A738" s="14"/>
      <c r="B738" s="15"/>
      <c r="C738" s="16"/>
      <c r="D738" s="14"/>
      <c r="E738" s="17"/>
      <c r="F738" s="18"/>
      <c r="G738" s="18"/>
      <c r="H738" s="18"/>
      <c r="I738" s="8"/>
      <c r="J738" s="9"/>
      <c r="K738" s="9"/>
      <c r="L738" s="9"/>
      <c r="M738" s="9"/>
      <c r="N738" s="9"/>
      <c r="O738" s="9"/>
      <c r="P738" s="9"/>
      <c r="Q738" s="9"/>
      <c r="R738" s="9"/>
      <c r="S738" s="9"/>
      <c r="T738" s="9"/>
      <c r="U738" s="9"/>
      <c r="V738" s="9"/>
      <c r="W738" s="9"/>
      <c r="X738" s="9"/>
      <c r="Y738" s="9"/>
      <c r="Z738" s="9"/>
    </row>
    <row r="739" spans="1:26" ht="12.75" customHeight="1" x14ac:dyDescent="0.2">
      <c r="A739" s="14"/>
      <c r="B739" s="15"/>
      <c r="C739" s="16"/>
      <c r="D739" s="14"/>
      <c r="E739" s="17"/>
      <c r="F739" s="18"/>
      <c r="G739" s="18"/>
      <c r="H739" s="18"/>
      <c r="I739" s="8"/>
      <c r="J739" s="9"/>
      <c r="K739" s="9"/>
      <c r="L739" s="9"/>
      <c r="M739" s="9"/>
      <c r="N739" s="9"/>
      <c r="O739" s="9"/>
      <c r="P739" s="9"/>
      <c r="Q739" s="9"/>
      <c r="R739" s="9"/>
      <c r="S739" s="9"/>
      <c r="T739" s="9"/>
      <c r="U739" s="9"/>
      <c r="V739" s="9"/>
      <c r="W739" s="9"/>
      <c r="X739" s="9"/>
      <c r="Y739" s="9"/>
      <c r="Z739" s="9"/>
    </row>
    <row r="740" spans="1:26" ht="12.75" customHeight="1" x14ac:dyDescent="0.2">
      <c r="A740" s="14"/>
      <c r="B740" s="15"/>
      <c r="C740" s="16"/>
      <c r="D740" s="14"/>
      <c r="E740" s="17"/>
      <c r="F740" s="18"/>
      <c r="G740" s="18"/>
      <c r="H740" s="18"/>
      <c r="I740" s="8"/>
      <c r="J740" s="9"/>
      <c r="K740" s="9"/>
      <c r="L740" s="9"/>
      <c r="M740" s="9"/>
      <c r="N740" s="9"/>
      <c r="O740" s="9"/>
      <c r="P740" s="9"/>
      <c r="Q740" s="9"/>
      <c r="R740" s="9"/>
      <c r="S740" s="9"/>
      <c r="T740" s="9"/>
      <c r="U740" s="9"/>
      <c r="V740" s="9"/>
      <c r="W740" s="9"/>
      <c r="X740" s="9"/>
      <c r="Y740" s="9"/>
      <c r="Z740" s="9"/>
    </row>
    <row r="741" spans="1:26" ht="12.75" customHeight="1" x14ac:dyDescent="0.2">
      <c r="A741" s="14"/>
      <c r="B741" s="15"/>
      <c r="C741" s="16"/>
      <c r="D741" s="14"/>
      <c r="E741" s="17"/>
      <c r="F741" s="18"/>
      <c r="G741" s="18"/>
      <c r="H741" s="18"/>
      <c r="I741" s="8"/>
      <c r="J741" s="9"/>
      <c r="K741" s="9"/>
      <c r="L741" s="9"/>
      <c r="M741" s="9"/>
      <c r="N741" s="9"/>
      <c r="O741" s="9"/>
      <c r="P741" s="9"/>
      <c r="Q741" s="9"/>
      <c r="R741" s="9"/>
      <c r="S741" s="9"/>
      <c r="T741" s="9"/>
      <c r="U741" s="9"/>
      <c r="V741" s="9"/>
      <c r="W741" s="9"/>
      <c r="X741" s="9"/>
      <c r="Y741" s="9"/>
      <c r="Z741" s="9"/>
    </row>
    <row r="742" spans="1:26" ht="12.75" customHeight="1" x14ac:dyDescent="0.2">
      <c r="A742" s="14"/>
      <c r="B742" s="15"/>
      <c r="C742" s="16"/>
      <c r="D742" s="14"/>
      <c r="E742" s="17"/>
      <c r="F742" s="18"/>
      <c r="G742" s="18"/>
      <c r="H742" s="18"/>
      <c r="I742" s="8"/>
      <c r="J742" s="9"/>
      <c r="K742" s="9"/>
      <c r="L742" s="9"/>
      <c r="M742" s="9"/>
      <c r="N742" s="9"/>
      <c r="O742" s="9"/>
      <c r="P742" s="9"/>
      <c r="Q742" s="9"/>
      <c r="R742" s="9"/>
      <c r="S742" s="9"/>
      <c r="T742" s="9"/>
      <c r="U742" s="9"/>
      <c r="V742" s="9"/>
      <c r="W742" s="9"/>
      <c r="X742" s="9"/>
      <c r="Y742" s="9"/>
      <c r="Z742" s="9"/>
    </row>
    <row r="743" spans="1:26" ht="12.75" customHeight="1" x14ac:dyDescent="0.2">
      <c r="A743" s="14"/>
      <c r="B743" s="15"/>
      <c r="C743" s="16"/>
      <c r="D743" s="14"/>
      <c r="E743" s="17"/>
      <c r="F743" s="18"/>
      <c r="G743" s="18"/>
      <c r="H743" s="18"/>
      <c r="I743" s="8"/>
      <c r="J743" s="9"/>
      <c r="K743" s="9"/>
      <c r="L743" s="9"/>
      <c r="M743" s="9"/>
      <c r="N743" s="9"/>
      <c r="O743" s="9"/>
      <c r="P743" s="9"/>
      <c r="Q743" s="9"/>
      <c r="R743" s="9"/>
      <c r="S743" s="9"/>
      <c r="T743" s="9"/>
      <c r="U743" s="9"/>
      <c r="V743" s="9"/>
      <c r="W743" s="9"/>
      <c r="X743" s="9"/>
      <c r="Y743" s="9"/>
      <c r="Z743" s="9"/>
    </row>
    <row r="744" spans="1:26" ht="12.75" customHeight="1" x14ac:dyDescent="0.2">
      <c r="A744" s="14"/>
      <c r="B744" s="15"/>
      <c r="C744" s="16"/>
      <c r="D744" s="14"/>
      <c r="E744" s="17"/>
      <c r="F744" s="18"/>
      <c r="G744" s="18"/>
      <c r="H744" s="18"/>
      <c r="I744" s="8"/>
      <c r="J744" s="9"/>
      <c r="K744" s="9"/>
      <c r="L744" s="9"/>
      <c r="M744" s="9"/>
      <c r="N744" s="9"/>
      <c r="O744" s="9"/>
      <c r="P744" s="9"/>
      <c r="Q744" s="9"/>
      <c r="R744" s="9"/>
      <c r="S744" s="9"/>
      <c r="T744" s="9"/>
      <c r="U744" s="9"/>
      <c r="V744" s="9"/>
      <c r="W744" s="9"/>
      <c r="X744" s="9"/>
      <c r="Y744" s="9"/>
      <c r="Z744" s="9"/>
    </row>
    <row r="745" spans="1:26" ht="12.75" customHeight="1" x14ac:dyDescent="0.2">
      <c r="A745" s="14"/>
      <c r="B745" s="15"/>
      <c r="C745" s="16"/>
      <c r="D745" s="14"/>
      <c r="E745" s="17"/>
      <c r="F745" s="18"/>
      <c r="G745" s="18"/>
      <c r="H745" s="18"/>
      <c r="I745" s="8"/>
      <c r="J745" s="9"/>
      <c r="K745" s="9"/>
      <c r="L745" s="9"/>
      <c r="M745" s="9"/>
      <c r="N745" s="9"/>
      <c r="O745" s="9"/>
      <c r="P745" s="9"/>
      <c r="Q745" s="9"/>
      <c r="R745" s="9"/>
      <c r="S745" s="9"/>
      <c r="T745" s="9"/>
      <c r="U745" s="9"/>
      <c r="V745" s="9"/>
      <c r="W745" s="9"/>
      <c r="X745" s="9"/>
      <c r="Y745" s="9"/>
      <c r="Z745" s="9"/>
    </row>
    <row r="746" spans="1:26" ht="12.75" customHeight="1" x14ac:dyDescent="0.2">
      <c r="A746" s="14"/>
      <c r="B746" s="15"/>
      <c r="C746" s="16"/>
      <c r="D746" s="14"/>
      <c r="E746" s="17"/>
      <c r="F746" s="18"/>
      <c r="G746" s="18"/>
      <c r="H746" s="18"/>
      <c r="I746" s="8"/>
      <c r="J746" s="9"/>
      <c r="K746" s="9"/>
      <c r="L746" s="9"/>
      <c r="M746" s="9"/>
      <c r="N746" s="9"/>
      <c r="O746" s="9"/>
      <c r="P746" s="9"/>
      <c r="Q746" s="9"/>
      <c r="R746" s="9"/>
      <c r="S746" s="9"/>
      <c r="T746" s="9"/>
      <c r="U746" s="9"/>
      <c r="V746" s="9"/>
      <c r="W746" s="9"/>
      <c r="X746" s="9"/>
      <c r="Y746" s="9"/>
      <c r="Z746" s="9"/>
    </row>
    <row r="747" spans="1:26" ht="12.75" customHeight="1" x14ac:dyDescent="0.2">
      <c r="A747" s="14"/>
      <c r="B747" s="15"/>
      <c r="C747" s="16"/>
      <c r="D747" s="14"/>
      <c r="E747" s="17"/>
      <c r="F747" s="18"/>
      <c r="G747" s="18"/>
      <c r="H747" s="18"/>
      <c r="I747" s="8"/>
      <c r="J747" s="9"/>
      <c r="K747" s="9"/>
      <c r="L747" s="9"/>
      <c r="M747" s="9"/>
      <c r="N747" s="9"/>
      <c r="O747" s="9"/>
      <c r="P747" s="9"/>
      <c r="Q747" s="9"/>
      <c r="R747" s="9"/>
      <c r="S747" s="9"/>
      <c r="T747" s="9"/>
      <c r="U747" s="9"/>
      <c r="V747" s="9"/>
      <c r="W747" s="9"/>
      <c r="X747" s="9"/>
      <c r="Y747" s="9"/>
      <c r="Z747" s="9"/>
    </row>
    <row r="748" spans="1:26" ht="12.75" customHeight="1" x14ac:dyDescent="0.2">
      <c r="A748" s="14"/>
      <c r="B748" s="15"/>
      <c r="C748" s="16"/>
      <c r="D748" s="14"/>
      <c r="E748" s="17"/>
      <c r="F748" s="18"/>
      <c r="G748" s="18"/>
      <c r="H748" s="18"/>
      <c r="I748" s="8"/>
      <c r="J748" s="9"/>
      <c r="K748" s="9"/>
      <c r="L748" s="9"/>
      <c r="M748" s="9"/>
      <c r="N748" s="9"/>
      <c r="O748" s="9"/>
      <c r="P748" s="9"/>
      <c r="Q748" s="9"/>
      <c r="R748" s="9"/>
      <c r="S748" s="9"/>
      <c r="T748" s="9"/>
      <c r="U748" s="9"/>
      <c r="V748" s="9"/>
      <c r="W748" s="9"/>
      <c r="X748" s="9"/>
      <c r="Y748" s="9"/>
      <c r="Z748" s="9"/>
    </row>
    <row r="749" spans="1:26" ht="12.75" customHeight="1" x14ac:dyDescent="0.2">
      <c r="A749" s="14"/>
      <c r="B749" s="15"/>
      <c r="C749" s="16"/>
      <c r="D749" s="14"/>
      <c r="E749" s="17"/>
      <c r="F749" s="18"/>
      <c r="G749" s="18"/>
      <c r="H749" s="18"/>
      <c r="I749" s="8"/>
      <c r="J749" s="9"/>
      <c r="K749" s="9"/>
      <c r="L749" s="9"/>
      <c r="M749" s="9"/>
      <c r="N749" s="9"/>
      <c r="O749" s="9"/>
      <c r="P749" s="9"/>
      <c r="Q749" s="9"/>
      <c r="R749" s="9"/>
      <c r="S749" s="9"/>
      <c r="T749" s="9"/>
      <c r="U749" s="9"/>
      <c r="V749" s="9"/>
      <c r="W749" s="9"/>
      <c r="X749" s="9"/>
      <c r="Y749" s="9"/>
      <c r="Z749" s="9"/>
    </row>
    <row r="750" spans="1:26" ht="12.75" customHeight="1" x14ac:dyDescent="0.2">
      <c r="A750" s="14"/>
      <c r="B750" s="15"/>
      <c r="C750" s="16"/>
      <c r="D750" s="14"/>
      <c r="E750" s="17"/>
      <c r="F750" s="18"/>
      <c r="G750" s="18"/>
      <c r="H750" s="18"/>
      <c r="I750" s="8"/>
      <c r="J750" s="9"/>
      <c r="K750" s="9"/>
      <c r="L750" s="9"/>
      <c r="M750" s="9"/>
      <c r="N750" s="9"/>
      <c r="O750" s="9"/>
      <c r="P750" s="9"/>
      <c r="Q750" s="9"/>
      <c r="R750" s="9"/>
      <c r="S750" s="9"/>
      <c r="T750" s="9"/>
      <c r="U750" s="9"/>
      <c r="V750" s="9"/>
      <c r="W750" s="9"/>
      <c r="X750" s="9"/>
      <c r="Y750" s="9"/>
      <c r="Z750" s="9"/>
    </row>
    <row r="751" spans="1:26" ht="12.75" customHeight="1" x14ac:dyDescent="0.2">
      <c r="A751" s="14"/>
      <c r="B751" s="15"/>
      <c r="C751" s="16"/>
      <c r="D751" s="14"/>
      <c r="E751" s="17"/>
      <c r="F751" s="18"/>
      <c r="G751" s="18"/>
      <c r="H751" s="18"/>
      <c r="I751" s="8"/>
      <c r="J751" s="9"/>
      <c r="K751" s="9"/>
      <c r="L751" s="9"/>
      <c r="M751" s="9"/>
      <c r="N751" s="9"/>
      <c r="O751" s="9"/>
      <c r="P751" s="9"/>
      <c r="Q751" s="9"/>
      <c r="R751" s="9"/>
      <c r="S751" s="9"/>
      <c r="T751" s="9"/>
      <c r="U751" s="9"/>
      <c r="V751" s="9"/>
      <c r="W751" s="9"/>
      <c r="X751" s="9"/>
      <c r="Y751" s="9"/>
      <c r="Z751" s="9"/>
    </row>
    <row r="752" spans="1:26" ht="12.75" customHeight="1" x14ac:dyDescent="0.2">
      <c r="A752" s="14"/>
      <c r="B752" s="15"/>
      <c r="C752" s="16"/>
      <c r="D752" s="14"/>
      <c r="E752" s="17"/>
      <c r="F752" s="18"/>
      <c r="G752" s="18"/>
      <c r="H752" s="18"/>
      <c r="I752" s="8"/>
      <c r="J752" s="9"/>
      <c r="K752" s="9"/>
      <c r="L752" s="9"/>
      <c r="M752" s="9"/>
      <c r="N752" s="9"/>
      <c r="O752" s="9"/>
      <c r="P752" s="9"/>
      <c r="Q752" s="9"/>
      <c r="R752" s="9"/>
      <c r="S752" s="9"/>
      <c r="T752" s="9"/>
      <c r="U752" s="9"/>
      <c r="V752" s="9"/>
      <c r="W752" s="9"/>
      <c r="X752" s="9"/>
      <c r="Y752" s="9"/>
      <c r="Z752" s="9"/>
    </row>
    <row r="753" spans="1:26" ht="12.75" customHeight="1" x14ac:dyDescent="0.2">
      <c r="A753" s="14"/>
      <c r="B753" s="15"/>
      <c r="C753" s="16"/>
      <c r="D753" s="14"/>
      <c r="E753" s="17"/>
      <c r="F753" s="18"/>
      <c r="G753" s="18"/>
      <c r="H753" s="18"/>
      <c r="I753" s="8"/>
      <c r="J753" s="9"/>
      <c r="K753" s="9"/>
      <c r="L753" s="9"/>
      <c r="M753" s="9"/>
      <c r="N753" s="9"/>
      <c r="O753" s="9"/>
      <c r="P753" s="9"/>
      <c r="Q753" s="9"/>
      <c r="R753" s="9"/>
      <c r="S753" s="9"/>
      <c r="T753" s="9"/>
      <c r="U753" s="9"/>
      <c r="V753" s="9"/>
      <c r="W753" s="9"/>
      <c r="X753" s="9"/>
      <c r="Y753" s="9"/>
      <c r="Z753" s="9"/>
    </row>
    <row r="754" spans="1:26" ht="12.75" customHeight="1" x14ac:dyDescent="0.2">
      <c r="A754" s="14"/>
      <c r="B754" s="15"/>
      <c r="C754" s="16"/>
      <c r="D754" s="14"/>
      <c r="E754" s="17"/>
      <c r="F754" s="18"/>
      <c r="G754" s="18"/>
      <c r="H754" s="18"/>
      <c r="I754" s="8"/>
      <c r="J754" s="9"/>
      <c r="K754" s="9"/>
      <c r="L754" s="9"/>
      <c r="M754" s="9"/>
      <c r="N754" s="9"/>
      <c r="O754" s="9"/>
      <c r="P754" s="9"/>
      <c r="Q754" s="9"/>
      <c r="R754" s="9"/>
      <c r="S754" s="9"/>
      <c r="T754" s="9"/>
      <c r="U754" s="9"/>
      <c r="V754" s="9"/>
      <c r="W754" s="9"/>
      <c r="X754" s="9"/>
      <c r="Y754" s="9"/>
      <c r="Z754" s="9"/>
    </row>
    <row r="755" spans="1:26" ht="12.75" customHeight="1" x14ac:dyDescent="0.2">
      <c r="A755" s="14"/>
      <c r="B755" s="15"/>
      <c r="C755" s="16"/>
      <c r="D755" s="14"/>
      <c r="E755" s="17"/>
      <c r="F755" s="18"/>
      <c r="G755" s="18"/>
      <c r="H755" s="18"/>
      <c r="I755" s="8"/>
      <c r="J755" s="9"/>
      <c r="K755" s="9"/>
      <c r="L755" s="9"/>
      <c r="M755" s="9"/>
      <c r="N755" s="9"/>
      <c r="O755" s="9"/>
      <c r="P755" s="9"/>
      <c r="Q755" s="9"/>
      <c r="R755" s="9"/>
      <c r="S755" s="9"/>
      <c r="T755" s="9"/>
      <c r="U755" s="9"/>
      <c r="V755" s="9"/>
      <c r="W755" s="9"/>
      <c r="X755" s="9"/>
      <c r="Y755" s="9"/>
      <c r="Z755" s="9"/>
    </row>
    <row r="756" spans="1:26" ht="12.75" customHeight="1" x14ac:dyDescent="0.2">
      <c r="A756" s="14"/>
      <c r="B756" s="15"/>
      <c r="C756" s="16"/>
      <c r="D756" s="14"/>
      <c r="E756" s="17"/>
      <c r="F756" s="18"/>
      <c r="G756" s="18"/>
      <c r="H756" s="18"/>
      <c r="I756" s="8"/>
      <c r="J756" s="9"/>
      <c r="K756" s="9"/>
      <c r="L756" s="9"/>
      <c r="M756" s="9"/>
      <c r="N756" s="9"/>
      <c r="O756" s="9"/>
      <c r="P756" s="9"/>
      <c r="Q756" s="9"/>
      <c r="R756" s="9"/>
      <c r="S756" s="9"/>
      <c r="T756" s="9"/>
      <c r="U756" s="9"/>
      <c r="V756" s="9"/>
      <c r="W756" s="9"/>
      <c r="X756" s="9"/>
      <c r="Y756" s="9"/>
      <c r="Z756" s="9"/>
    </row>
    <row r="757" spans="1:26" ht="12.75" customHeight="1" x14ac:dyDescent="0.2">
      <c r="A757" s="14"/>
      <c r="B757" s="15"/>
      <c r="C757" s="16"/>
      <c r="D757" s="14"/>
      <c r="E757" s="17"/>
      <c r="F757" s="18"/>
      <c r="G757" s="18"/>
      <c r="H757" s="18"/>
      <c r="I757" s="8"/>
      <c r="J757" s="9"/>
      <c r="K757" s="9"/>
      <c r="L757" s="9"/>
      <c r="M757" s="9"/>
      <c r="N757" s="9"/>
      <c r="O757" s="9"/>
      <c r="P757" s="9"/>
      <c r="Q757" s="9"/>
      <c r="R757" s="9"/>
      <c r="S757" s="9"/>
      <c r="T757" s="9"/>
      <c r="U757" s="9"/>
      <c r="V757" s="9"/>
      <c r="W757" s="9"/>
      <c r="X757" s="9"/>
      <c r="Y757" s="9"/>
      <c r="Z757" s="9"/>
    </row>
    <row r="758" spans="1:26" ht="12.75" customHeight="1" x14ac:dyDescent="0.2">
      <c r="A758" s="14"/>
      <c r="B758" s="15"/>
      <c r="C758" s="16"/>
      <c r="D758" s="14"/>
      <c r="E758" s="17"/>
      <c r="F758" s="18"/>
      <c r="G758" s="18"/>
      <c r="H758" s="18"/>
      <c r="I758" s="8"/>
      <c r="J758" s="9"/>
      <c r="K758" s="9"/>
      <c r="L758" s="9"/>
      <c r="M758" s="9"/>
      <c r="N758" s="9"/>
      <c r="O758" s="9"/>
      <c r="P758" s="9"/>
      <c r="Q758" s="9"/>
      <c r="R758" s="9"/>
      <c r="S758" s="9"/>
      <c r="T758" s="9"/>
      <c r="U758" s="9"/>
      <c r="V758" s="9"/>
      <c r="W758" s="9"/>
      <c r="X758" s="9"/>
      <c r="Y758" s="9"/>
      <c r="Z758" s="9"/>
    </row>
    <row r="759" spans="1:26" ht="12.75" customHeight="1" x14ac:dyDescent="0.2">
      <c r="A759" s="14"/>
      <c r="B759" s="15"/>
      <c r="C759" s="16"/>
      <c r="D759" s="14"/>
      <c r="E759" s="17"/>
      <c r="F759" s="18"/>
      <c r="G759" s="18"/>
      <c r="H759" s="18"/>
      <c r="I759" s="8"/>
      <c r="J759" s="9"/>
      <c r="K759" s="9"/>
      <c r="L759" s="9"/>
      <c r="M759" s="9"/>
      <c r="N759" s="9"/>
      <c r="O759" s="9"/>
      <c r="P759" s="9"/>
      <c r="Q759" s="9"/>
      <c r="R759" s="9"/>
      <c r="S759" s="9"/>
      <c r="T759" s="9"/>
      <c r="U759" s="9"/>
      <c r="V759" s="9"/>
      <c r="W759" s="9"/>
      <c r="X759" s="9"/>
      <c r="Y759" s="9"/>
      <c r="Z759" s="9"/>
    </row>
    <row r="760" spans="1:26" ht="12.75" customHeight="1" x14ac:dyDescent="0.2">
      <c r="A760" s="14"/>
      <c r="B760" s="15"/>
      <c r="C760" s="16"/>
      <c r="D760" s="14"/>
      <c r="E760" s="17"/>
      <c r="F760" s="18"/>
      <c r="G760" s="18"/>
      <c r="H760" s="18"/>
      <c r="I760" s="8"/>
      <c r="J760" s="9"/>
      <c r="K760" s="9"/>
      <c r="L760" s="9"/>
      <c r="M760" s="9"/>
      <c r="N760" s="9"/>
      <c r="O760" s="9"/>
      <c r="P760" s="9"/>
      <c r="Q760" s="9"/>
      <c r="R760" s="9"/>
      <c r="S760" s="9"/>
      <c r="T760" s="9"/>
      <c r="U760" s="9"/>
      <c r="V760" s="9"/>
      <c r="W760" s="9"/>
      <c r="X760" s="9"/>
      <c r="Y760" s="9"/>
      <c r="Z760" s="9"/>
    </row>
    <row r="761" spans="1:26" ht="12.75" customHeight="1" x14ac:dyDescent="0.2">
      <c r="A761" s="14"/>
      <c r="B761" s="15"/>
      <c r="C761" s="16"/>
      <c r="D761" s="14"/>
      <c r="E761" s="17"/>
      <c r="F761" s="18"/>
      <c r="G761" s="18"/>
      <c r="H761" s="18"/>
      <c r="I761" s="8"/>
      <c r="J761" s="9"/>
      <c r="K761" s="9"/>
      <c r="L761" s="9"/>
      <c r="M761" s="9"/>
      <c r="N761" s="9"/>
      <c r="O761" s="9"/>
      <c r="P761" s="9"/>
      <c r="Q761" s="9"/>
      <c r="R761" s="9"/>
      <c r="S761" s="9"/>
      <c r="T761" s="9"/>
      <c r="U761" s="9"/>
      <c r="V761" s="9"/>
      <c r="W761" s="9"/>
      <c r="X761" s="9"/>
      <c r="Y761" s="9"/>
      <c r="Z761" s="9"/>
    </row>
    <row r="762" spans="1:26" ht="12.75" customHeight="1" x14ac:dyDescent="0.2">
      <c r="A762" s="14"/>
      <c r="B762" s="15"/>
      <c r="C762" s="16"/>
      <c r="D762" s="14"/>
      <c r="E762" s="17"/>
      <c r="F762" s="18"/>
      <c r="G762" s="18"/>
      <c r="H762" s="18"/>
      <c r="I762" s="8"/>
      <c r="J762" s="9"/>
      <c r="K762" s="9"/>
      <c r="L762" s="9"/>
      <c r="M762" s="9"/>
      <c r="N762" s="9"/>
      <c r="O762" s="9"/>
      <c r="P762" s="9"/>
      <c r="Q762" s="9"/>
      <c r="R762" s="9"/>
      <c r="S762" s="9"/>
      <c r="T762" s="9"/>
      <c r="U762" s="9"/>
      <c r="V762" s="9"/>
      <c r="W762" s="9"/>
      <c r="X762" s="9"/>
      <c r="Y762" s="9"/>
      <c r="Z762" s="9"/>
    </row>
    <row r="763" spans="1:26" ht="12.75" customHeight="1" x14ac:dyDescent="0.2">
      <c r="A763" s="14"/>
      <c r="B763" s="15"/>
      <c r="C763" s="16"/>
      <c r="D763" s="14"/>
      <c r="E763" s="17"/>
      <c r="F763" s="18"/>
      <c r="G763" s="18"/>
      <c r="H763" s="18"/>
      <c r="I763" s="8"/>
      <c r="J763" s="9"/>
      <c r="K763" s="9"/>
      <c r="L763" s="9"/>
      <c r="M763" s="9"/>
      <c r="N763" s="9"/>
      <c r="O763" s="9"/>
      <c r="P763" s="9"/>
      <c r="Q763" s="9"/>
      <c r="R763" s="9"/>
      <c r="S763" s="9"/>
      <c r="T763" s="9"/>
      <c r="U763" s="9"/>
      <c r="V763" s="9"/>
      <c r="W763" s="9"/>
      <c r="X763" s="9"/>
      <c r="Y763" s="9"/>
      <c r="Z763" s="9"/>
    </row>
    <row r="764" spans="1:26" ht="12.75" customHeight="1" x14ac:dyDescent="0.2">
      <c r="A764" s="14"/>
      <c r="B764" s="15"/>
      <c r="C764" s="16"/>
      <c r="D764" s="14"/>
      <c r="E764" s="17"/>
      <c r="F764" s="18"/>
      <c r="G764" s="18"/>
      <c r="H764" s="18"/>
      <c r="I764" s="8"/>
      <c r="J764" s="9"/>
      <c r="K764" s="9"/>
      <c r="L764" s="9"/>
      <c r="M764" s="9"/>
      <c r="N764" s="9"/>
      <c r="O764" s="9"/>
      <c r="P764" s="9"/>
      <c r="Q764" s="9"/>
      <c r="R764" s="9"/>
      <c r="S764" s="9"/>
      <c r="T764" s="9"/>
      <c r="U764" s="9"/>
      <c r="V764" s="9"/>
      <c r="W764" s="9"/>
      <c r="X764" s="9"/>
      <c r="Y764" s="9"/>
      <c r="Z764" s="9"/>
    </row>
    <row r="765" spans="1:26" ht="12.75" customHeight="1" x14ac:dyDescent="0.2">
      <c r="A765" s="14"/>
      <c r="B765" s="15"/>
      <c r="C765" s="16"/>
      <c r="D765" s="14"/>
      <c r="E765" s="17"/>
      <c r="F765" s="18"/>
      <c r="G765" s="18"/>
      <c r="H765" s="18"/>
      <c r="I765" s="8"/>
      <c r="J765" s="9"/>
      <c r="K765" s="9"/>
      <c r="L765" s="9"/>
      <c r="M765" s="9"/>
      <c r="N765" s="9"/>
      <c r="O765" s="9"/>
      <c r="P765" s="9"/>
      <c r="Q765" s="9"/>
      <c r="R765" s="9"/>
      <c r="S765" s="9"/>
      <c r="T765" s="9"/>
      <c r="U765" s="9"/>
      <c r="V765" s="9"/>
      <c r="W765" s="9"/>
      <c r="X765" s="9"/>
      <c r="Y765" s="9"/>
      <c r="Z765" s="9"/>
    </row>
    <row r="766" spans="1:26" ht="12.75" customHeight="1" x14ac:dyDescent="0.2">
      <c r="A766" s="14"/>
      <c r="B766" s="15"/>
      <c r="C766" s="16"/>
      <c r="D766" s="14"/>
      <c r="E766" s="17"/>
      <c r="F766" s="18"/>
      <c r="G766" s="18"/>
      <c r="H766" s="18"/>
      <c r="I766" s="8"/>
      <c r="J766" s="9"/>
      <c r="K766" s="9"/>
      <c r="L766" s="9"/>
      <c r="M766" s="9"/>
      <c r="N766" s="9"/>
      <c r="O766" s="9"/>
      <c r="P766" s="9"/>
      <c r="Q766" s="9"/>
      <c r="R766" s="9"/>
      <c r="S766" s="9"/>
      <c r="T766" s="9"/>
      <c r="U766" s="9"/>
      <c r="V766" s="9"/>
      <c r="W766" s="9"/>
      <c r="X766" s="9"/>
      <c r="Y766" s="9"/>
      <c r="Z766" s="9"/>
    </row>
    <row r="767" spans="1:26" ht="12.75" customHeight="1" x14ac:dyDescent="0.2">
      <c r="A767" s="14"/>
      <c r="B767" s="15"/>
      <c r="C767" s="16"/>
      <c r="D767" s="14"/>
      <c r="E767" s="17"/>
      <c r="F767" s="18"/>
      <c r="G767" s="18"/>
      <c r="H767" s="18"/>
      <c r="I767" s="8"/>
      <c r="J767" s="9"/>
      <c r="K767" s="9"/>
      <c r="L767" s="9"/>
      <c r="M767" s="9"/>
      <c r="N767" s="9"/>
      <c r="O767" s="9"/>
      <c r="P767" s="9"/>
      <c r="Q767" s="9"/>
      <c r="R767" s="9"/>
      <c r="S767" s="9"/>
      <c r="T767" s="9"/>
      <c r="U767" s="9"/>
      <c r="V767" s="9"/>
      <c r="W767" s="9"/>
      <c r="X767" s="9"/>
      <c r="Y767" s="9"/>
      <c r="Z767" s="9"/>
    </row>
    <row r="768" spans="1:26" ht="12.75" customHeight="1" x14ac:dyDescent="0.2">
      <c r="A768" s="14"/>
      <c r="B768" s="15"/>
      <c r="C768" s="16"/>
      <c r="D768" s="14"/>
      <c r="E768" s="17"/>
      <c r="F768" s="18"/>
      <c r="G768" s="18"/>
      <c r="H768" s="18"/>
      <c r="I768" s="8"/>
      <c r="J768" s="9"/>
      <c r="K768" s="9"/>
      <c r="L768" s="9"/>
      <c r="M768" s="9"/>
      <c r="N768" s="9"/>
      <c r="O768" s="9"/>
      <c r="P768" s="9"/>
      <c r="Q768" s="9"/>
      <c r="R768" s="9"/>
      <c r="S768" s="9"/>
      <c r="T768" s="9"/>
      <c r="U768" s="9"/>
      <c r="V768" s="9"/>
      <c r="W768" s="9"/>
      <c r="X768" s="9"/>
      <c r="Y768" s="9"/>
      <c r="Z768" s="9"/>
    </row>
    <row r="769" spans="1:26" ht="12.75" customHeight="1" x14ac:dyDescent="0.2">
      <c r="A769" s="14"/>
      <c r="B769" s="15"/>
      <c r="C769" s="16"/>
      <c r="D769" s="14"/>
      <c r="E769" s="17"/>
      <c r="F769" s="18"/>
      <c r="G769" s="18"/>
      <c r="H769" s="18"/>
      <c r="I769" s="8"/>
      <c r="J769" s="9"/>
      <c r="K769" s="9"/>
      <c r="L769" s="9"/>
      <c r="M769" s="9"/>
      <c r="N769" s="9"/>
      <c r="O769" s="9"/>
      <c r="P769" s="9"/>
      <c r="Q769" s="9"/>
      <c r="R769" s="9"/>
      <c r="S769" s="9"/>
      <c r="T769" s="9"/>
      <c r="U769" s="9"/>
      <c r="V769" s="9"/>
      <c r="W769" s="9"/>
      <c r="X769" s="9"/>
      <c r="Y769" s="9"/>
      <c r="Z769" s="9"/>
    </row>
    <row r="770" spans="1:26" ht="12.75" customHeight="1" x14ac:dyDescent="0.2">
      <c r="A770" s="14"/>
      <c r="B770" s="15"/>
      <c r="C770" s="16"/>
      <c r="D770" s="14"/>
      <c r="E770" s="17"/>
      <c r="F770" s="18"/>
      <c r="G770" s="18"/>
      <c r="H770" s="18"/>
      <c r="I770" s="8"/>
      <c r="J770" s="9"/>
      <c r="K770" s="9"/>
      <c r="L770" s="9"/>
      <c r="M770" s="9"/>
      <c r="N770" s="9"/>
      <c r="O770" s="9"/>
      <c r="P770" s="9"/>
      <c r="Q770" s="9"/>
      <c r="R770" s="9"/>
      <c r="S770" s="9"/>
      <c r="T770" s="9"/>
      <c r="U770" s="9"/>
      <c r="V770" s="9"/>
      <c r="W770" s="9"/>
      <c r="X770" s="9"/>
      <c r="Y770" s="9"/>
      <c r="Z770" s="9"/>
    </row>
    <row r="771" spans="1:26" ht="12.75" customHeight="1" x14ac:dyDescent="0.2">
      <c r="A771" s="14"/>
      <c r="B771" s="15"/>
      <c r="C771" s="16"/>
      <c r="D771" s="14"/>
      <c r="E771" s="17"/>
      <c r="F771" s="18"/>
      <c r="G771" s="18"/>
      <c r="H771" s="18"/>
      <c r="I771" s="8"/>
      <c r="J771" s="9"/>
      <c r="K771" s="9"/>
      <c r="L771" s="9"/>
      <c r="M771" s="9"/>
      <c r="N771" s="9"/>
      <c r="O771" s="9"/>
      <c r="P771" s="9"/>
      <c r="Q771" s="9"/>
      <c r="R771" s="9"/>
      <c r="S771" s="9"/>
      <c r="T771" s="9"/>
      <c r="U771" s="9"/>
      <c r="V771" s="9"/>
      <c r="W771" s="9"/>
      <c r="X771" s="9"/>
      <c r="Y771" s="9"/>
      <c r="Z771" s="9"/>
    </row>
    <row r="772" spans="1:26" ht="12.75" customHeight="1" x14ac:dyDescent="0.2">
      <c r="A772" s="14"/>
      <c r="B772" s="15"/>
      <c r="C772" s="16"/>
      <c r="D772" s="14"/>
      <c r="E772" s="17"/>
      <c r="F772" s="18"/>
      <c r="G772" s="18"/>
      <c r="H772" s="18"/>
      <c r="I772" s="8"/>
      <c r="J772" s="9"/>
      <c r="K772" s="9"/>
      <c r="L772" s="9"/>
      <c r="M772" s="9"/>
      <c r="N772" s="9"/>
      <c r="O772" s="9"/>
      <c r="P772" s="9"/>
      <c r="Q772" s="9"/>
      <c r="R772" s="9"/>
      <c r="S772" s="9"/>
      <c r="T772" s="9"/>
      <c r="U772" s="9"/>
      <c r="V772" s="9"/>
      <c r="W772" s="9"/>
      <c r="X772" s="9"/>
      <c r="Y772" s="9"/>
      <c r="Z772" s="9"/>
    </row>
    <row r="773" spans="1:26" ht="12.75" customHeight="1" x14ac:dyDescent="0.2">
      <c r="A773" s="14"/>
      <c r="B773" s="15"/>
      <c r="C773" s="16"/>
      <c r="D773" s="14"/>
      <c r="E773" s="17"/>
      <c r="F773" s="18"/>
      <c r="G773" s="18"/>
      <c r="H773" s="18"/>
      <c r="I773" s="8"/>
      <c r="J773" s="9"/>
      <c r="K773" s="9"/>
      <c r="L773" s="9"/>
      <c r="M773" s="9"/>
      <c r="N773" s="9"/>
      <c r="O773" s="9"/>
      <c r="P773" s="9"/>
      <c r="Q773" s="9"/>
      <c r="R773" s="9"/>
      <c r="S773" s="9"/>
      <c r="T773" s="9"/>
      <c r="U773" s="9"/>
      <c r="V773" s="9"/>
      <c r="W773" s="9"/>
      <c r="X773" s="9"/>
      <c r="Y773" s="9"/>
      <c r="Z773" s="9"/>
    </row>
    <row r="774" spans="1:26" ht="12.75" customHeight="1" x14ac:dyDescent="0.2">
      <c r="A774" s="14"/>
      <c r="B774" s="15"/>
      <c r="C774" s="16"/>
      <c r="D774" s="14"/>
      <c r="E774" s="17"/>
      <c r="F774" s="18"/>
      <c r="G774" s="18"/>
      <c r="H774" s="18"/>
      <c r="I774" s="8"/>
      <c r="J774" s="9"/>
      <c r="K774" s="9"/>
      <c r="L774" s="9"/>
      <c r="M774" s="9"/>
      <c r="N774" s="9"/>
      <c r="O774" s="9"/>
      <c r="P774" s="9"/>
      <c r="Q774" s="9"/>
      <c r="R774" s="9"/>
      <c r="S774" s="9"/>
      <c r="T774" s="9"/>
      <c r="U774" s="9"/>
      <c r="V774" s="9"/>
      <c r="W774" s="9"/>
      <c r="X774" s="9"/>
      <c r="Y774" s="9"/>
      <c r="Z774" s="9"/>
    </row>
    <row r="775" spans="1:26" ht="12.75" customHeight="1" x14ac:dyDescent="0.2">
      <c r="A775" s="14"/>
      <c r="B775" s="15"/>
      <c r="C775" s="16"/>
      <c r="D775" s="14"/>
      <c r="E775" s="17"/>
      <c r="F775" s="18"/>
      <c r="G775" s="18"/>
      <c r="H775" s="18"/>
      <c r="I775" s="8"/>
      <c r="J775" s="9"/>
      <c r="K775" s="9"/>
      <c r="L775" s="9"/>
      <c r="M775" s="9"/>
      <c r="N775" s="9"/>
      <c r="O775" s="9"/>
      <c r="P775" s="9"/>
      <c r="Q775" s="9"/>
      <c r="R775" s="9"/>
      <c r="S775" s="9"/>
      <c r="T775" s="9"/>
      <c r="U775" s="9"/>
      <c r="V775" s="9"/>
      <c r="W775" s="9"/>
      <c r="X775" s="9"/>
      <c r="Y775" s="9"/>
      <c r="Z775" s="9"/>
    </row>
    <row r="776" spans="1:26" ht="12.75" customHeight="1" x14ac:dyDescent="0.2">
      <c r="A776" s="14"/>
      <c r="B776" s="15"/>
      <c r="C776" s="16"/>
      <c r="D776" s="14"/>
      <c r="E776" s="17"/>
      <c r="F776" s="18"/>
      <c r="G776" s="18"/>
      <c r="H776" s="18"/>
      <c r="I776" s="8"/>
      <c r="J776" s="9"/>
      <c r="K776" s="9"/>
      <c r="L776" s="9"/>
      <c r="M776" s="9"/>
      <c r="N776" s="9"/>
      <c r="O776" s="9"/>
      <c r="P776" s="9"/>
      <c r="Q776" s="9"/>
      <c r="R776" s="9"/>
      <c r="S776" s="9"/>
      <c r="T776" s="9"/>
      <c r="U776" s="9"/>
      <c r="V776" s="9"/>
      <c r="W776" s="9"/>
      <c r="X776" s="9"/>
      <c r="Y776" s="9"/>
      <c r="Z776" s="9"/>
    </row>
    <row r="777" spans="1:26" ht="12.75" customHeight="1" x14ac:dyDescent="0.2">
      <c r="A777" s="14"/>
      <c r="B777" s="15"/>
      <c r="C777" s="16"/>
      <c r="D777" s="14"/>
      <c r="E777" s="17"/>
      <c r="F777" s="18"/>
      <c r="G777" s="18"/>
      <c r="H777" s="18"/>
      <c r="I777" s="8"/>
      <c r="J777" s="9"/>
      <c r="K777" s="9"/>
      <c r="L777" s="9"/>
      <c r="M777" s="9"/>
      <c r="N777" s="9"/>
      <c r="O777" s="9"/>
      <c r="P777" s="9"/>
      <c r="Q777" s="9"/>
      <c r="R777" s="9"/>
      <c r="S777" s="9"/>
      <c r="T777" s="9"/>
      <c r="U777" s="9"/>
      <c r="V777" s="9"/>
      <c r="W777" s="9"/>
      <c r="X777" s="9"/>
      <c r="Y777" s="9"/>
      <c r="Z777" s="9"/>
    </row>
    <row r="778" spans="1:26" ht="12.75" customHeight="1" x14ac:dyDescent="0.2">
      <c r="A778" s="14"/>
      <c r="B778" s="15"/>
      <c r="C778" s="16"/>
      <c r="D778" s="14"/>
      <c r="E778" s="17"/>
      <c r="F778" s="18"/>
      <c r="G778" s="18"/>
      <c r="H778" s="18"/>
      <c r="I778" s="8"/>
      <c r="J778" s="9"/>
      <c r="K778" s="9"/>
      <c r="L778" s="9"/>
      <c r="M778" s="9"/>
      <c r="N778" s="9"/>
      <c r="O778" s="9"/>
      <c r="P778" s="9"/>
      <c r="Q778" s="9"/>
      <c r="R778" s="9"/>
      <c r="S778" s="9"/>
      <c r="T778" s="9"/>
      <c r="U778" s="9"/>
      <c r="V778" s="9"/>
      <c r="W778" s="9"/>
      <c r="X778" s="9"/>
      <c r="Y778" s="9"/>
      <c r="Z778" s="9"/>
    </row>
    <row r="779" spans="1:26" ht="12.75" customHeight="1" x14ac:dyDescent="0.2">
      <c r="A779" s="14"/>
      <c r="B779" s="15"/>
      <c r="C779" s="16"/>
      <c r="D779" s="14"/>
      <c r="E779" s="17"/>
      <c r="F779" s="18"/>
      <c r="G779" s="18"/>
      <c r="H779" s="18"/>
      <c r="I779" s="8"/>
      <c r="J779" s="9"/>
      <c r="K779" s="9"/>
      <c r="L779" s="9"/>
      <c r="M779" s="9"/>
      <c r="N779" s="9"/>
      <c r="O779" s="9"/>
      <c r="P779" s="9"/>
      <c r="Q779" s="9"/>
      <c r="R779" s="9"/>
      <c r="S779" s="9"/>
      <c r="T779" s="9"/>
      <c r="U779" s="9"/>
      <c r="V779" s="9"/>
      <c r="W779" s="9"/>
      <c r="X779" s="9"/>
      <c r="Y779" s="9"/>
      <c r="Z779" s="9"/>
    </row>
    <row r="780" spans="1:26" ht="12.75" customHeight="1" x14ac:dyDescent="0.2">
      <c r="A780" s="14"/>
      <c r="B780" s="15"/>
      <c r="C780" s="16"/>
      <c r="D780" s="14"/>
      <c r="E780" s="17"/>
      <c r="F780" s="18"/>
      <c r="G780" s="18"/>
      <c r="H780" s="18"/>
      <c r="I780" s="8"/>
      <c r="J780" s="9"/>
      <c r="K780" s="9"/>
      <c r="L780" s="9"/>
      <c r="M780" s="9"/>
      <c r="N780" s="9"/>
      <c r="O780" s="9"/>
      <c r="P780" s="9"/>
      <c r="Q780" s="9"/>
      <c r="R780" s="9"/>
      <c r="S780" s="9"/>
      <c r="T780" s="9"/>
      <c r="U780" s="9"/>
      <c r="V780" s="9"/>
      <c r="W780" s="9"/>
      <c r="X780" s="9"/>
      <c r="Y780" s="9"/>
      <c r="Z780" s="9"/>
    </row>
    <row r="781" spans="1:26" ht="12.75" customHeight="1" x14ac:dyDescent="0.2">
      <c r="A781" s="14"/>
      <c r="B781" s="15"/>
      <c r="C781" s="16"/>
      <c r="D781" s="14"/>
      <c r="E781" s="17"/>
      <c r="F781" s="18"/>
      <c r="G781" s="18"/>
      <c r="H781" s="18"/>
      <c r="I781" s="8"/>
      <c r="J781" s="9"/>
      <c r="K781" s="9"/>
      <c r="L781" s="9"/>
      <c r="M781" s="9"/>
      <c r="N781" s="9"/>
      <c r="O781" s="9"/>
      <c r="P781" s="9"/>
      <c r="Q781" s="9"/>
      <c r="R781" s="9"/>
      <c r="S781" s="9"/>
      <c r="T781" s="9"/>
      <c r="U781" s="9"/>
      <c r="V781" s="9"/>
      <c r="W781" s="9"/>
      <c r="X781" s="9"/>
      <c r="Y781" s="9"/>
      <c r="Z781" s="9"/>
    </row>
    <row r="782" spans="1:26" ht="12.75" customHeight="1" x14ac:dyDescent="0.2">
      <c r="A782" s="14"/>
      <c r="B782" s="15"/>
      <c r="C782" s="16"/>
      <c r="D782" s="14"/>
      <c r="E782" s="17"/>
      <c r="F782" s="18"/>
      <c r="G782" s="18"/>
      <c r="H782" s="18"/>
      <c r="I782" s="8"/>
      <c r="J782" s="9"/>
      <c r="K782" s="9"/>
      <c r="L782" s="9"/>
      <c r="M782" s="9"/>
      <c r="N782" s="9"/>
      <c r="O782" s="9"/>
      <c r="P782" s="9"/>
      <c r="Q782" s="9"/>
      <c r="R782" s="9"/>
      <c r="S782" s="9"/>
      <c r="T782" s="9"/>
      <c r="U782" s="9"/>
      <c r="V782" s="9"/>
      <c r="W782" s="9"/>
      <c r="X782" s="9"/>
      <c r="Y782" s="9"/>
      <c r="Z782" s="9"/>
    </row>
    <row r="783" spans="1:26" ht="12.75" customHeight="1" x14ac:dyDescent="0.2">
      <c r="A783" s="14"/>
      <c r="B783" s="15"/>
      <c r="C783" s="16"/>
      <c r="D783" s="14"/>
      <c r="E783" s="17"/>
      <c r="F783" s="18"/>
      <c r="G783" s="18"/>
      <c r="H783" s="18"/>
      <c r="I783" s="8"/>
      <c r="J783" s="9"/>
      <c r="K783" s="9"/>
      <c r="L783" s="9"/>
      <c r="M783" s="9"/>
      <c r="N783" s="9"/>
      <c r="O783" s="9"/>
      <c r="P783" s="9"/>
      <c r="Q783" s="9"/>
      <c r="R783" s="9"/>
      <c r="S783" s="9"/>
      <c r="T783" s="9"/>
      <c r="U783" s="9"/>
      <c r="V783" s="9"/>
      <c r="W783" s="9"/>
      <c r="X783" s="9"/>
      <c r="Y783" s="9"/>
      <c r="Z783" s="9"/>
    </row>
    <row r="784" spans="1:26" ht="12.75" customHeight="1" x14ac:dyDescent="0.2">
      <c r="A784" s="14"/>
      <c r="B784" s="15"/>
      <c r="C784" s="16"/>
      <c r="D784" s="14"/>
      <c r="E784" s="17"/>
      <c r="F784" s="18"/>
      <c r="G784" s="18"/>
      <c r="H784" s="18"/>
      <c r="I784" s="8"/>
      <c r="J784" s="9"/>
      <c r="K784" s="9"/>
      <c r="L784" s="9"/>
      <c r="M784" s="9"/>
      <c r="N784" s="9"/>
      <c r="O784" s="9"/>
      <c r="P784" s="9"/>
      <c r="Q784" s="9"/>
      <c r="R784" s="9"/>
      <c r="S784" s="9"/>
      <c r="T784" s="9"/>
      <c r="U784" s="9"/>
      <c r="V784" s="9"/>
      <c r="W784" s="9"/>
      <c r="X784" s="9"/>
      <c r="Y784" s="9"/>
      <c r="Z784" s="9"/>
    </row>
    <row r="785" spans="1:26" ht="12.75" customHeight="1" x14ac:dyDescent="0.2">
      <c r="A785" s="14"/>
      <c r="B785" s="15"/>
      <c r="C785" s="16"/>
      <c r="D785" s="14"/>
      <c r="E785" s="17"/>
      <c r="F785" s="18"/>
      <c r="G785" s="18"/>
      <c r="H785" s="18"/>
      <c r="I785" s="8"/>
      <c r="J785" s="9"/>
      <c r="K785" s="9"/>
      <c r="L785" s="9"/>
      <c r="M785" s="9"/>
      <c r="N785" s="9"/>
      <c r="O785" s="9"/>
      <c r="P785" s="9"/>
      <c r="Q785" s="9"/>
      <c r="R785" s="9"/>
      <c r="S785" s="9"/>
      <c r="T785" s="9"/>
      <c r="U785" s="9"/>
      <c r="V785" s="9"/>
      <c r="W785" s="9"/>
      <c r="X785" s="9"/>
      <c r="Y785" s="9"/>
      <c r="Z785" s="9"/>
    </row>
    <row r="786" spans="1:26" ht="12.75" customHeight="1" x14ac:dyDescent="0.2">
      <c r="A786" s="14"/>
      <c r="B786" s="15"/>
      <c r="C786" s="16"/>
      <c r="D786" s="14"/>
      <c r="E786" s="17"/>
      <c r="F786" s="18"/>
      <c r="G786" s="18"/>
      <c r="H786" s="18"/>
      <c r="I786" s="8"/>
      <c r="J786" s="9"/>
      <c r="K786" s="9"/>
      <c r="L786" s="9"/>
      <c r="M786" s="9"/>
      <c r="N786" s="9"/>
      <c r="O786" s="9"/>
      <c r="P786" s="9"/>
      <c r="Q786" s="9"/>
      <c r="R786" s="9"/>
      <c r="S786" s="9"/>
      <c r="T786" s="9"/>
      <c r="U786" s="9"/>
      <c r="V786" s="9"/>
      <c r="W786" s="9"/>
      <c r="X786" s="9"/>
      <c r="Y786" s="9"/>
      <c r="Z786" s="9"/>
    </row>
    <row r="787" spans="1:26" ht="12.75" customHeight="1" x14ac:dyDescent="0.2">
      <c r="A787" s="14"/>
      <c r="B787" s="15"/>
      <c r="C787" s="16"/>
      <c r="D787" s="14"/>
      <c r="E787" s="17"/>
      <c r="F787" s="18"/>
      <c r="G787" s="18"/>
      <c r="H787" s="18"/>
      <c r="I787" s="8"/>
      <c r="J787" s="9"/>
      <c r="K787" s="9"/>
      <c r="L787" s="9"/>
      <c r="M787" s="9"/>
      <c r="N787" s="9"/>
      <c r="O787" s="9"/>
      <c r="P787" s="9"/>
      <c r="Q787" s="9"/>
      <c r="R787" s="9"/>
      <c r="S787" s="9"/>
      <c r="T787" s="9"/>
      <c r="U787" s="9"/>
      <c r="V787" s="9"/>
      <c r="W787" s="9"/>
      <c r="X787" s="9"/>
      <c r="Y787" s="9"/>
      <c r="Z787" s="9"/>
    </row>
    <row r="788" spans="1:26" ht="12.75" customHeight="1" x14ac:dyDescent="0.2">
      <c r="A788" s="14"/>
      <c r="B788" s="15"/>
      <c r="C788" s="16"/>
      <c r="D788" s="14"/>
      <c r="E788" s="17"/>
      <c r="F788" s="18"/>
      <c r="G788" s="18"/>
      <c r="H788" s="18"/>
      <c r="I788" s="8"/>
      <c r="J788" s="9"/>
      <c r="K788" s="9"/>
      <c r="L788" s="9"/>
      <c r="M788" s="9"/>
      <c r="N788" s="9"/>
      <c r="O788" s="9"/>
      <c r="P788" s="9"/>
      <c r="Q788" s="9"/>
      <c r="R788" s="9"/>
      <c r="S788" s="9"/>
      <c r="T788" s="9"/>
      <c r="U788" s="9"/>
      <c r="V788" s="9"/>
      <c r="W788" s="9"/>
      <c r="X788" s="9"/>
      <c r="Y788" s="9"/>
      <c r="Z788" s="9"/>
    </row>
    <row r="789" spans="1:26" ht="12.75" customHeight="1" x14ac:dyDescent="0.2">
      <c r="A789" s="14"/>
      <c r="B789" s="15"/>
      <c r="C789" s="16"/>
      <c r="D789" s="14"/>
      <c r="E789" s="17"/>
      <c r="F789" s="18"/>
      <c r="G789" s="18"/>
      <c r="H789" s="18"/>
      <c r="I789" s="8"/>
      <c r="J789" s="9"/>
      <c r="K789" s="9"/>
      <c r="L789" s="9"/>
      <c r="M789" s="9"/>
      <c r="N789" s="9"/>
      <c r="O789" s="9"/>
      <c r="P789" s="9"/>
      <c r="Q789" s="9"/>
      <c r="R789" s="9"/>
      <c r="S789" s="9"/>
      <c r="T789" s="9"/>
      <c r="U789" s="9"/>
      <c r="V789" s="9"/>
      <c r="W789" s="9"/>
      <c r="X789" s="9"/>
      <c r="Y789" s="9"/>
      <c r="Z789" s="9"/>
    </row>
    <row r="790" spans="1:26" ht="12.75" customHeight="1" x14ac:dyDescent="0.2">
      <c r="A790" s="14"/>
      <c r="B790" s="15"/>
      <c r="C790" s="16"/>
      <c r="D790" s="14"/>
      <c r="E790" s="17"/>
      <c r="F790" s="18"/>
      <c r="G790" s="18"/>
      <c r="H790" s="18"/>
      <c r="I790" s="8"/>
      <c r="J790" s="9"/>
      <c r="K790" s="9"/>
      <c r="L790" s="9"/>
      <c r="M790" s="9"/>
      <c r="N790" s="9"/>
      <c r="O790" s="9"/>
      <c r="P790" s="9"/>
      <c r="Q790" s="9"/>
      <c r="R790" s="9"/>
      <c r="S790" s="9"/>
      <c r="T790" s="9"/>
      <c r="U790" s="9"/>
      <c r="V790" s="9"/>
      <c r="W790" s="9"/>
      <c r="X790" s="9"/>
      <c r="Y790" s="9"/>
      <c r="Z790" s="9"/>
    </row>
    <row r="791" spans="1:26" ht="12.75" customHeight="1" x14ac:dyDescent="0.2">
      <c r="A791" s="14"/>
      <c r="B791" s="15"/>
      <c r="C791" s="16"/>
      <c r="D791" s="14"/>
      <c r="E791" s="17"/>
      <c r="F791" s="18"/>
      <c r="G791" s="18"/>
      <c r="H791" s="18"/>
      <c r="I791" s="8"/>
      <c r="J791" s="9"/>
      <c r="K791" s="9"/>
      <c r="L791" s="9"/>
      <c r="M791" s="9"/>
      <c r="N791" s="9"/>
      <c r="O791" s="9"/>
      <c r="P791" s="9"/>
      <c r="Q791" s="9"/>
      <c r="R791" s="9"/>
      <c r="S791" s="9"/>
      <c r="T791" s="9"/>
      <c r="U791" s="9"/>
      <c r="V791" s="9"/>
      <c r="W791" s="9"/>
      <c r="X791" s="9"/>
      <c r="Y791" s="9"/>
      <c r="Z791" s="9"/>
    </row>
    <row r="792" spans="1:26" ht="12.75" customHeight="1" x14ac:dyDescent="0.2">
      <c r="A792" s="14"/>
      <c r="B792" s="15"/>
      <c r="C792" s="16"/>
      <c r="D792" s="14"/>
      <c r="E792" s="17"/>
      <c r="F792" s="18"/>
      <c r="G792" s="18"/>
      <c r="H792" s="18"/>
      <c r="I792" s="8"/>
      <c r="J792" s="9"/>
      <c r="K792" s="9"/>
      <c r="L792" s="9"/>
      <c r="M792" s="9"/>
      <c r="N792" s="9"/>
      <c r="O792" s="9"/>
      <c r="P792" s="9"/>
      <c r="Q792" s="9"/>
      <c r="R792" s="9"/>
      <c r="S792" s="9"/>
      <c r="T792" s="9"/>
      <c r="U792" s="9"/>
      <c r="V792" s="9"/>
      <c r="W792" s="9"/>
      <c r="X792" s="9"/>
      <c r="Y792" s="9"/>
      <c r="Z792" s="9"/>
    </row>
    <row r="793" spans="1:26" ht="12.75" customHeight="1" x14ac:dyDescent="0.2">
      <c r="A793" s="14"/>
      <c r="B793" s="15"/>
      <c r="C793" s="16"/>
      <c r="D793" s="14"/>
      <c r="E793" s="17"/>
      <c r="F793" s="18"/>
      <c r="G793" s="18"/>
      <c r="H793" s="18"/>
      <c r="I793" s="8"/>
      <c r="J793" s="9"/>
      <c r="K793" s="9"/>
      <c r="L793" s="9"/>
      <c r="M793" s="9"/>
      <c r="N793" s="9"/>
      <c r="O793" s="9"/>
      <c r="P793" s="9"/>
      <c r="Q793" s="9"/>
      <c r="R793" s="9"/>
      <c r="S793" s="9"/>
      <c r="T793" s="9"/>
      <c r="U793" s="9"/>
      <c r="V793" s="9"/>
      <c r="W793" s="9"/>
      <c r="X793" s="9"/>
      <c r="Y793" s="9"/>
      <c r="Z793" s="9"/>
    </row>
    <row r="794" spans="1:26" ht="12.75" customHeight="1" x14ac:dyDescent="0.2">
      <c r="A794" s="14"/>
      <c r="B794" s="15"/>
      <c r="C794" s="16"/>
      <c r="D794" s="14"/>
      <c r="E794" s="17"/>
      <c r="F794" s="18"/>
      <c r="G794" s="18"/>
      <c r="H794" s="18"/>
      <c r="I794" s="8"/>
      <c r="J794" s="9"/>
      <c r="K794" s="9"/>
      <c r="L794" s="9"/>
      <c r="M794" s="9"/>
      <c r="N794" s="9"/>
      <c r="O794" s="9"/>
      <c r="P794" s="9"/>
      <c r="Q794" s="9"/>
      <c r="R794" s="9"/>
      <c r="S794" s="9"/>
      <c r="T794" s="9"/>
      <c r="U794" s="9"/>
      <c r="V794" s="9"/>
      <c r="W794" s="9"/>
      <c r="X794" s="9"/>
      <c r="Y794" s="9"/>
      <c r="Z794" s="9"/>
    </row>
    <row r="795" spans="1:26" ht="12.75" customHeight="1" x14ac:dyDescent="0.2">
      <c r="A795" s="14"/>
      <c r="B795" s="15"/>
      <c r="C795" s="16"/>
      <c r="D795" s="14"/>
      <c r="E795" s="17"/>
      <c r="F795" s="18"/>
      <c r="G795" s="18"/>
      <c r="H795" s="18"/>
      <c r="I795" s="8"/>
      <c r="J795" s="9"/>
      <c r="K795" s="9"/>
      <c r="L795" s="9"/>
      <c r="M795" s="9"/>
      <c r="N795" s="9"/>
      <c r="O795" s="9"/>
      <c r="P795" s="9"/>
      <c r="Q795" s="9"/>
      <c r="R795" s="9"/>
      <c r="S795" s="9"/>
      <c r="T795" s="9"/>
      <c r="U795" s="9"/>
      <c r="V795" s="9"/>
      <c r="W795" s="9"/>
      <c r="X795" s="9"/>
      <c r="Y795" s="9"/>
      <c r="Z795" s="9"/>
    </row>
    <row r="796" spans="1:26" ht="12.75" customHeight="1" x14ac:dyDescent="0.2">
      <c r="A796" s="14"/>
      <c r="B796" s="15"/>
      <c r="C796" s="16"/>
      <c r="D796" s="14"/>
      <c r="E796" s="17"/>
      <c r="F796" s="18"/>
      <c r="G796" s="18"/>
      <c r="H796" s="18"/>
      <c r="I796" s="8"/>
      <c r="J796" s="9"/>
      <c r="K796" s="9"/>
      <c r="L796" s="9"/>
      <c r="M796" s="9"/>
      <c r="N796" s="9"/>
      <c r="O796" s="9"/>
      <c r="P796" s="9"/>
      <c r="Q796" s="9"/>
      <c r="R796" s="9"/>
      <c r="S796" s="9"/>
      <c r="T796" s="9"/>
      <c r="U796" s="9"/>
      <c r="V796" s="9"/>
      <c r="W796" s="9"/>
      <c r="X796" s="9"/>
      <c r="Y796" s="9"/>
      <c r="Z796" s="9"/>
    </row>
    <row r="797" spans="1:26" ht="12.75" customHeight="1" x14ac:dyDescent="0.2">
      <c r="A797" s="14"/>
      <c r="B797" s="15"/>
      <c r="C797" s="16"/>
      <c r="D797" s="14"/>
      <c r="E797" s="17"/>
      <c r="F797" s="18"/>
      <c r="G797" s="18"/>
      <c r="H797" s="18"/>
      <c r="I797" s="8"/>
      <c r="J797" s="9"/>
      <c r="K797" s="9"/>
      <c r="L797" s="9"/>
      <c r="M797" s="9"/>
      <c r="N797" s="9"/>
      <c r="O797" s="9"/>
      <c r="P797" s="9"/>
      <c r="Q797" s="9"/>
      <c r="R797" s="9"/>
      <c r="S797" s="9"/>
      <c r="T797" s="9"/>
      <c r="U797" s="9"/>
      <c r="V797" s="9"/>
      <c r="W797" s="9"/>
      <c r="X797" s="9"/>
      <c r="Y797" s="9"/>
      <c r="Z797" s="9"/>
    </row>
    <row r="798" spans="1:26" ht="12.75" customHeight="1" x14ac:dyDescent="0.2">
      <c r="A798" s="14"/>
      <c r="B798" s="15"/>
      <c r="C798" s="16"/>
      <c r="D798" s="14"/>
      <c r="E798" s="17"/>
      <c r="F798" s="18"/>
      <c r="G798" s="18"/>
      <c r="H798" s="18"/>
      <c r="I798" s="8"/>
      <c r="J798" s="9"/>
      <c r="K798" s="9"/>
      <c r="L798" s="9"/>
      <c r="M798" s="9"/>
      <c r="N798" s="9"/>
      <c r="O798" s="9"/>
      <c r="P798" s="9"/>
      <c r="Q798" s="9"/>
      <c r="R798" s="9"/>
      <c r="S798" s="9"/>
      <c r="T798" s="9"/>
      <c r="U798" s="9"/>
      <c r="V798" s="9"/>
      <c r="W798" s="9"/>
      <c r="X798" s="9"/>
      <c r="Y798" s="9"/>
      <c r="Z798" s="9"/>
    </row>
    <row r="799" spans="1:26" ht="12.75" customHeight="1" x14ac:dyDescent="0.2">
      <c r="A799" s="14"/>
      <c r="B799" s="15"/>
      <c r="C799" s="16"/>
      <c r="D799" s="14"/>
      <c r="E799" s="17"/>
      <c r="F799" s="18"/>
      <c r="G799" s="18"/>
      <c r="H799" s="18"/>
      <c r="I799" s="8"/>
      <c r="J799" s="9"/>
      <c r="K799" s="9"/>
      <c r="L799" s="9"/>
      <c r="M799" s="9"/>
      <c r="N799" s="9"/>
      <c r="O799" s="9"/>
      <c r="P799" s="9"/>
      <c r="Q799" s="9"/>
      <c r="R799" s="9"/>
      <c r="S799" s="9"/>
      <c r="T799" s="9"/>
      <c r="U799" s="9"/>
      <c r="V799" s="9"/>
      <c r="W799" s="9"/>
      <c r="X799" s="9"/>
      <c r="Y799" s="9"/>
      <c r="Z799" s="9"/>
    </row>
    <row r="800" spans="1:26" ht="12.75" customHeight="1" x14ac:dyDescent="0.2">
      <c r="A800" s="14"/>
      <c r="B800" s="15"/>
      <c r="C800" s="16"/>
      <c r="D800" s="14"/>
      <c r="E800" s="17"/>
      <c r="F800" s="18"/>
      <c r="G800" s="18"/>
      <c r="H800" s="18"/>
      <c r="I800" s="8"/>
      <c r="J800" s="9"/>
      <c r="K800" s="9"/>
      <c r="L800" s="9"/>
      <c r="M800" s="9"/>
      <c r="N800" s="9"/>
      <c r="O800" s="9"/>
      <c r="P800" s="9"/>
      <c r="Q800" s="9"/>
      <c r="R800" s="9"/>
      <c r="S800" s="9"/>
      <c r="T800" s="9"/>
      <c r="U800" s="9"/>
      <c r="V800" s="9"/>
      <c r="W800" s="9"/>
      <c r="X800" s="9"/>
      <c r="Y800" s="9"/>
      <c r="Z800" s="9"/>
    </row>
    <row r="801" spans="1:26" ht="12.75" customHeight="1" x14ac:dyDescent="0.2">
      <c r="A801" s="14"/>
      <c r="B801" s="15"/>
      <c r="C801" s="16"/>
      <c r="D801" s="14"/>
      <c r="E801" s="17"/>
      <c r="F801" s="18"/>
      <c r="G801" s="18"/>
      <c r="H801" s="18"/>
      <c r="I801" s="8"/>
      <c r="J801" s="9"/>
      <c r="K801" s="9"/>
      <c r="L801" s="9"/>
      <c r="M801" s="9"/>
      <c r="N801" s="9"/>
      <c r="O801" s="9"/>
      <c r="P801" s="9"/>
      <c r="Q801" s="9"/>
      <c r="R801" s="9"/>
      <c r="S801" s="9"/>
      <c r="T801" s="9"/>
      <c r="U801" s="9"/>
      <c r="V801" s="9"/>
      <c r="W801" s="9"/>
      <c r="X801" s="9"/>
      <c r="Y801" s="9"/>
      <c r="Z801" s="9"/>
    </row>
    <row r="802" spans="1:26" ht="12.75" customHeight="1" x14ac:dyDescent="0.2">
      <c r="A802" s="14"/>
      <c r="B802" s="15"/>
      <c r="C802" s="16"/>
      <c r="D802" s="14"/>
      <c r="E802" s="17"/>
      <c r="F802" s="18"/>
      <c r="G802" s="18"/>
      <c r="H802" s="18"/>
      <c r="I802" s="8"/>
      <c r="J802" s="9"/>
      <c r="K802" s="9"/>
      <c r="L802" s="9"/>
      <c r="M802" s="9"/>
      <c r="N802" s="9"/>
      <c r="O802" s="9"/>
      <c r="P802" s="9"/>
      <c r="Q802" s="9"/>
      <c r="R802" s="9"/>
      <c r="S802" s="9"/>
      <c r="T802" s="9"/>
      <c r="U802" s="9"/>
      <c r="V802" s="9"/>
      <c r="W802" s="9"/>
      <c r="X802" s="9"/>
      <c r="Y802" s="9"/>
      <c r="Z802" s="9"/>
    </row>
    <row r="803" spans="1:26" ht="12.75" customHeight="1" x14ac:dyDescent="0.2">
      <c r="A803" s="14"/>
      <c r="B803" s="15"/>
      <c r="C803" s="16"/>
      <c r="D803" s="14"/>
      <c r="E803" s="17"/>
      <c r="F803" s="18"/>
      <c r="G803" s="18"/>
      <c r="H803" s="18"/>
      <c r="I803" s="8"/>
      <c r="J803" s="9"/>
      <c r="K803" s="9"/>
      <c r="L803" s="9"/>
      <c r="M803" s="9"/>
      <c r="N803" s="9"/>
      <c r="O803" s="9"/>
      <c r="P803" s="9"/>
      <c r="Q803" s="9"/>
      <c r="R803" s="9"/>
      <c r="S803" s="9"/>
      <c r="T803" s="9"/>
      <c r="U803" s="9"/>
      <c r="V803" s="9"/>
      <c r="W803" s="9"/>
      <c r="X803" s="9"/>
      <c r="Y803" s="9"/>
      <c r="Z803" s="9"/>
    </row>
    <row r="804" spans="1:26" ht="12.75" customHeight="1" x14ac:dyDescent="0.2">
      <c r="A804" s="14"/>
      <c r="B804" s="15"/>
      <c r="C804" s="16"/>
      <c r="D804" s="14"/>
      <c r="E804" s="17"/>
      <c r="F804" s="18"/>
      <c r="G804" s="18"/>
      <c r="H804" s="18"/>
      <c r="I804" s="8"/>
      <c r="J804" s="9"/>
      <c r="K804" s="9"/>
      <c r="L804" s="9"/>
      <c r="M804" s="9"/>
      <c r="N804" s="9"/>
      <c r="O804" s="9"/>
      <c r="P804" s="9"/>
      <c r="Q804" s="9"/>
      <c r="R804" s="9"/>
      <c r="S804" s="9"/>
      <c r="T804" s="9"/>
      <c r="U804" s="9"/>
      <c r="V804" s="9"/>
      <c r="W804" s="9"/>
      <c r="X804" s="9"/>
      <c r="Y804" s="9"/>
      <c r="Z804" s="9"/>
    </row>
    <row r="805" spans="1:26" ht="12.75" customHeight="1" x14ac:dyDescent="0.2">
      <c r="A805" s="14"/>
      <c r="B805" s="15"/>
      <c r="C805" s="16"/>
      <c r="D805" s="14"/>
      <c r="E805" s="17"/>
      <c r="F805" s="18"/>
      <c r="G805" s="18"/>
      <c r="H805" s="18"/>
      <c r="I805" s="8"/>
      <c r="J805" s="9"/>
      <c r="K805" s="9"/>
      <c r="L805" s="9"/>
      <c r="M805" s="9"/>
      <c r="N805" s="9"/>
      <c r="O805" s="9"/>
      <c r="P805" s="9"/>
      <c r="Q805" s="9"/>
      <c r="R805" s="9"/>
      <c r="S805" s="9"/>
      <c r="T805" s="9"/>
      <c r="U805" s="9"/>
      <c r="V805" s="9"/>
      <c r="W805" s="9"/>
      <c r="X805" s="9"/>
      <c r="Y805" s="9"/>
      <c r="Z805" s="9"/>
    </row>
    <row r="806" spans="1:26" ht="12.75" customHeight="1" x14ac:dyDescent="0.2">
      <c r="A806" s="14"/>
      <c r="B806" s="15"/>
      <c r="C806" s="16"/>
      <c r="D806" s="14"/>
      <c r="E806" s="17"/>
      <c r="F806" s="18"/>
      <c r="G806" s="18"/>
      <c r="H806" s="18"/>
      <c r="I806" s="8"/>
      <c r="J806" s="9"/>
      <c r="K806" s="9"/>
      <c r="L806" s="9"/>
      <c r="M806" s="9"/>
      <c r="N806" s="9"/>
      <c r="O806" s="9"/>
      <c r="P806" s="9"/>
      <c r="Q806" s="9"/>
      <c r="R806" s="9"/>
      <c r="S806" s="9"/>
      <c r="T806" s="9"/>
      <c r="U806" s="9"/>
      <c r="V806" s="9"/>
      <c r="W806" s="9"/>
      <c r="X806" s="9"/>
      <c r="Y806" s="9"/>
      <c r="Z806" s="9"/>
    </row>
    <row r="807" spans="1:26" ht="12.75" customHeight="1" x14ac:dyDescent="0.2">
      <c r="A807" s="14"/>
      <c r="B807" s="15"/>
      <c r="C807" s="16"/>
      <c r="D807" s="14"/>
      <c r="E807" s="17"/>
      <c r="F807" s="18"/>
      <c r="G807" s="18"/>
      <c r="H807" s="18"/>
      <c r="I807" s="8"/>
      <c r="J807" s="9"/>
      <c r="K807" s="9"/>
      <c r="L807" s="9"/>
      <c r="M807" s="9"/>
      <c r="N807" s="9"/>
      <c r="O807" s="9"/>
      <c r="P807" s="9"/>
      <c r="Q807" s="9"/>
      <c r="R807" s="9"/>
      <c r="S807" s="9"/>
      <c r="T807" s="9"/>
      <c r="U807" s="9"/>
      <c r="V807" s="9"/>
      <c r="W807" s="9"/>
      <c r="X807" s="9"/>
      <c r="Y807" s="9"/>
      <c r="Z807" s="9"/>
    </row>
    <row r="808" spans="1:26" ht="12.75" customHeight="1" x14ac:dyDescent="0.2">
      <c r="A808" s="14"/>
      <c r="B808" s="15"/>
      <c r="C808" s="16"/>
      <c r="D808" s="14"/>
      <c r="E808" s="17"/>
      <c r="F808" s="18"/>
      <c r="G808" s="18"/>
      <c r="H808" s="18"/>
      <c r="I808" s="8"/>
      <c r="J808" s="9"/>
      <c r="K808" s="9"/>
      <c r="L808" s="9"/>
      <c r="M808" s="9"/>
      <c r="N808" s="9"/>
      <c r="O808" s="9"/>
      <c r="P808" s="9"/>
      <c r="Q808" s="9"/>
      <c r="R808" s="9"/>
      <c r="S808" s="9"/>
      <c r="T808" s="9"/>
      <c r="U808" s="9"/>
      <c r="V808" s="9"/>
      <c r="W808" s="9"/>
      <c r="X808" s="9"/>
      <c r="Y808" s="9"/>
      <c r="Z808" s="9"/>
    </row>
    <row r="809" spans="1:26" ht="12.75" customHeight="1" x14ac:dyDescent="0.2">
      <c r="A809" s="14"/>
      <c r="B809" s="15"/>
      <c r="C809" s="16"/>
      <c r="D809" s="14"/>
      <c r="E809" s="17"/>
      <c r="F809" s="18"/>
      <c r="G809" s="18"/>
      <c r="H809" s="18"/>
      <c r="I809" s="8"/>
      <c r="J809" s="9"/>
      <c r="K809" s="9"/>
      <c r="L809" s="9"/>
      <c r="M809" s="9"/>
      <c r="N809" s="9"/>
      <c r="O809" s="9"/>
      <c r="P809" s="9"/>
      <c r="Q809" s="9"/>
      <c r="R809" s="9"/>
      <c r="S809" s="9"/>
      <c r="T809" s="9"/>
      <c r="U809" s="9"/>
      <c r="V809" s="9"/>
      <c r="W809" s="9"/>
      <c r="X809" s="9"/>
      <c r="Y809" s="9"/>
      <c r="Z809" s="9"/>
    </row>
    <row r="810" spans="1:26" ht="12.75" customHeight="1" x14ac:dyDescent="0.2">
      <c r="A810" s="14"/>
      <c r="B810" s="15"/>
      <c r="C810" s="16"/>
      <c r="D810" s="14"/>
      <c r="E810" s="17"/>
      <c r="F810" s="18"/>
      <c r="G810" s="18"/>
      <c r="H810" s="18"/>
      <c r="I810" s="8"/>
      <c r="J810" s="9"/>
      <c r="K810" s="9"/>
      <c r="L810" s="9"/>
      <c r="M810" s="9"/>
      <c r="N810" s="9"/>
      <c r="O810" s="9"/>
      <c r="P810" s="9"/>
      <c r="Q810" s="9"/>
      <c r="R810" s="9"/>
      <c r="S810" s="9"/>
      <c r="T810" s="9"/>
      <c r="U810" s="9"/>
      <c r="V810" s="9"/>
      <c r="W810" s="9"/>
      <c r="X810" s="9"/>
      <c r="Y810" s="9"/>
      <c r="Z810" s="9"/>
    </row>
    <row r="811" spans="1:26" ht="12.75" customHeight="1" x14ac:dyDescent="0.2">
      <c r="A811" s="14"/>
      <c r="B811" s="15"/>
      <c r="C811" s="16"/>
      <c r="D811" s="14"/>
      <c r="E811" s="17"/>
      <c r="F811" s="18"/>
      <c r="G811" s="18"/>
      <c r="H811" s="18"/>
      <c r="I811" s="8"/>
      <c r="J811" s="9"/>
      <c r="K811" s="9"/>
      <c r="L811" s="9"/>
      <c r="M811" s="9"/>
      <c r="N811" s="9"/>
      <c r="O811" s="9"/>
      <c r="P811" s="9"/>
      <c r="Q811" s="9"/>
      <c r="R811" s="9"/>
      <c r="S811" s="9"/>
      <c r="T811" s="9"/>
      <c r="U811" s="9"/>
      <c r="V811" s="9"/>
      <c r="W811" s="9"/>
      <c r="X811" s="9"/>
      <c r="Y811" s="9"/>
      <c r="Z811" s="9"/>
    </row>
    <row r="812" spans="1:26" ht="12.75" customHeight="1" x14ac:dyDescent="0.2">
      <c r="A812" s="14"/>
      <c r="B812" s="15"/>
      <c r="C812" s="16"/>
      <c r="D812" s="14"/>
      <c r="E812" s="17"/>
      <c r="F812" s="18"/>
      <c r="G812" s="18"/>
      <c r="H812" s="18"/>
      <c r="I812" s="8"/>
      <c r="J812" s="9"/>
      <c r="K812" s="9"/>
      <c r="L812" s="9"/>
      <c r="M812" s="9"/>
      <c r="N812" s="9"/>
      <c r="O812" s="9"/>
      <c r="P812" s="9"/>
      <c r="Q812" s="9"/>
      <c r="R812" s="9"/>
      <c r="S812" s="9"/>
      <c r="T812" s="9"/>
      <c r="U812" s="9"/>
      <c r="V812" s="9"/>
      <c r="W812" s="9"/>
      <c r="X812" s="9"/>
      <c r="Y812" s="9"/>
      <c r="Z812" s="9"/>
    </row>
    <row r="813" spans="1:26" ht="12.75" customHeight="1" x14ac:dyDescent="0.2">
      <c r="A813" s="14"/>
      <c r="B813" s="15"/>
      <c r="C813" s="16"/>
      <c r="D813" s="14"/>
      <c r="E813" s="17"/>
      <c r="F813" s="18"/>
      <c r="G813" s="18"/>
      <c r="H813" s="18"/>
      <c r="I813" s="8"/>
      <c r="J813" s="9"/>
      <c r="K813" s="9"/>
      <c r="L813" s="9"/>
      <c r="M813" s="9"/>
      <c r="N813" s="9"/>
      <c r="O813" s="9"/>
      <c r="P813" s="9"/>
      <c r="Q813" s="9"/>
      <c r="R813" s="9"/>
      <c r="S813" s="9"/>
      <c r="T813" s="9"/>
      <c r="U813" s="9"/>
      <c r="V813" s="9"/>
      <c r="W813" s="9"/>
      <c r="X813" s="9"/>
      <c r="Y813" s="9"/>
      <c r="Z813" s="9"/>
    </row>
    <row r="814" spans="1:26" ht="12.75" customHeight="1" x14ac:dyDescent="0.2">
      <c r="A814" s="14"/>
      <c r="B814" s="15"/>
      <c r="C814" s="16"/>
      <c r="D814" s="14"/>
      <c r="E814" s="17"/>
      <c r="F814" s="18"/>
      <c r="G814" s="18"/>
      <c r="H814" s="18"/>
      <c r="I814" s="8"/>
      <c r="J814" s="9"/>
      <c r="K814" s="9"/>
      <c r="L814" s="9"/>
      <c r="M814" s="9"/>
      <c r="N814" s="9"/>
      <c r="O814" s="9"/>
      <c r="P814" s="9"/>
      <c r="Q814" s="9"/>
      <c r="R814" s="9"/>
      <c r="S814" s="9"/>
      <c r="T814" s="9"/>
      <c r="U814" s="9"/>
      <c r="V814" s="9"/>
      <c r="W814" s="9"/>
      <c r="X814" s="9"/>
      <c r="Y814" s="9"/>
      <c r="Z814" s="9"/>
    </row>
    <row r="815" spans="1:26" ht="12.75" customHeight="1" x14ac:dyDescent="0.2">
      <c r="A815" s="14"/>
      <c r="B815" s="15"/>
      <c r="C815" s="16"/>
      <c r="D815" s="14"/>
      <c r="E815" s="17"/>
      <c r="F815" s="18"/>
      <c r="G815" s="18"/>
      <c r="H815" s="18"/>
      <c r="I815" s="8"/>
      <c r="J815" s="9"/>
      <c r="K815" s="9"/>
      <c r="L815" s="9"/>
      <c r="M815" s="9"/>
      <c r="N815" s="9"/>
      <c r="O815" s="9"/>
      <c r="P815" s="9"/>
      <c r="Q815" s="9"/>
      <c r="R815" s="9"/>
      <c r="S815" s="9"/>
      <c r="T815" s="9"/>
      <c r="U815" s="9"/>
      <c r="V815" s="9"/>
      <c r="W815" s="9"/>
      <c r="X815" s="9"/>
      <c r="Y815" s="9"/>
      <c r="Z815" s="9"/>
    </row>
    <row r="816" spans="1:26" ht="12.75" customHeight="1" x14ac:dyDescent="0.2">
      <c r="A816" s="14"/>
      <c r="B816" s="15"/>
      <c r="C816" s="16"/>
      <c r="D816" s="14"/>
      <c r="E816" s="17"/>
      <c r="F816" s="18"/>
      <c r="G816" s="18"/>
      <c r="H816" s="18"/>
      <c r="I816" s="8"/>
      <c r="J816" s="9"/>
      <c r="K816" s="9"/>
      <c r="L816" s="9"/>
      <c r="M816" s="9"/>
      <c r="N816" s="9"/>
      <c r="O816" s="9"/>
      <c r="P816" s="9"/>
      <c r="Q816" s="9"/>
      <c r="R816" s="9"/>
      <c r="S816" s="9"/>
      <c r="T816" s="9"/>
      <c r="U816" s="9"/>
      <c r="V816" s="9"/>
      <c r="W816" s="9"/>
      <c r="X816" s="9"/>
      <c r="Y816" s="9"/>
      <c r="Z816" s="9"/>
    </row>
    <row r="817" spans="1:26" ht="12.75" customHeight="1" x14ac:dyDescent="0.2">
      <c r="A817" s="14"/>
      <c r="B817" s="15"/>
      <c r="C817" s="16"/>
      <c r="D817" s="14"/>
      <c r="E817" s="17"/>
      <c r="F817" s="18"/>
      <c r="G817" s="18"/>
      <c r="H817" s="18"/>
      <c r="I817" s="8"/>
      <c r="J817" s="9"/>
      <c r="K817" s="9"/>
      <c r="L817" s="9"/>
      <c r="M817" s="9"/>
      <c r="N817" s="9"/>
      <c r="O817" s="9"/>
      <c r="P817" s="9"/>
      <c r="Q817" s="9"/>
      <c r="R817" s="9"/>
      <c r="S817" s="9"/>
      <c r="T817" s="9"/>
      <c r="U817" s="9"/>
      <c r="V817" s="9"/>
      <c r="W817" s="9"/>
      <c r="X817" s="9"/>
      <c r="Y817" s="9"/>
      <c r="Z817" s="9"/>
    </row>
    <row r="818" spans="1:26" ht="12.75" customHeight="1" x14ac:dyDescent="0.2">
      <c r="A818" s="14"/>
      <c r="B818" s="15"/>
      <c r="C818" s="16"/>
      <c r="D818" s="14"/>
      <c r="E818" s="17"/>
      <c r="F818" s="18"/>
      <c r="G818" s="18"/>
      <c r="H818" s="18"/>
      <c r="I818" s="8"/>
      <c r="J818" s="9"/>
      <c r="K818" s="9"/>
      <c r="L818" s="9"/>
      <c r="M818" s="9"/>
      <c r="N818" s="9"/>
      <c r="O818" s="9"/>
      <c r="P818" s="9"/>
      <c r="Q818" s="9"/>
      <c r="R818" s="9"/>
      <c r="S818" s="9"/>
      <c r="T818" s="9"/>
      <c r="U818" s="9"/>
      <c r="V818" s="9"/>
      <c r="W818" s="9"/>
      <c r="X818" s="9"/>
      <c r="Y818" s="9"/>
      <c r="Z818" s="9"/>
    </row>
    <row r="819" spans="1:26" ht="12.75" customHeight="1" x14ac:dyDescent="0.2">
      <c r="A819" s="14"/>
      <c r="B819" s="15"/>
      <c r="C819" s="16"/>
      <c r="D819" s="14"/>
      <c r="E819" s="17"/>
      <c r="F819" s="18"/>
      <c r="G819" s="18"/>
      <c r="H819" s="18"/>
      <c r="I819" s="8"/>
      <c r="J819" s="9"/>
      <c r="K819" s="9"/>
      <c r="L819" s="9"/>
      <c r="M819" s="9"/>
      <c r="N819" s="9"/>
      <c r="O819" s="9"/>
      <c r="P819" s="9"/>
      <c r="Q819" s="9"/>
      <c r="R819" s="9"/>
      <c r="S819" s="9"/>
      <c r="T819" s="9"/>
      <c r="U819" s="9"/>
      <c r="V819" s="9"/>
      <c r="W819" s="9"/>
      <c r="X819" s="9"/>
      <c r="Y819" s="9"/>
      <c r="Z819" s="9"/>
    </row>
    <row r="820" spans="1:26" ht="12.75" customHeight="1" x14ac:dyDescent="0.2">
      <c r="A820" s="14"/>
      <c r="B820" s="15"/>
      <c r="C820" s="16"/>
      <c r="D820" s="14"/>
      <c r="E820" s="17"/>
      <c r="F820" s="18"/>
      <c r="G820" s="18"/>
      <c r="H820" s="18"/>
      <c r="I820" s="8"/>
      <c r="J820" s="9"/>
      <c r="K820" s="9"/>
      <c r="L820" s="9"/>
      <c r="M820" s="9"/>
      <c r="N820" s="9"/>
      <c r="O820" s="9"/>
      <c r="P820" s="9"/>
      <c r="Q820" s="9"/>
      <c r="R820" s="9"/>
      <c r="S820" s="9"/>
      <c r="T820" s="9"/>
      <c r="U820" s="9"/>
      <c r="V820" s="9"/>
      <c r="W820" s="9"/>
      <c r="X820" s="9"/>
      <c r="Y820" s="9"/>
      <c r="Z820" s="9"/>
    </row>
    <row r="821" spans="1:26" ht="12.75" customHeight="1" x14ac:dyDescent="0.2">
      <c r="A821" s="14"/>
      <c r="B821" s="15"/>
      <c r="C821" s="16"/>
      <c r="D821" s="14"/>
      <c r="E821" s="17"/>
      <c r="F821" s="18"/>
      <c r="G821" s="18"/>
      <c r="H821" s="18"/>
      <c r="I821" s="8"/>
      <c r="J821" s="9"/>
      <c r="K821" s="9"/>
      <c r="L821" s="9"/>
      <c r="M821" s="9"/>
      <c r="N821" s="9"/>
      <c r="O821" s="9"/>
      <c r="P821" s="9"/>
      <c r="Q821" s="9"/>
      <c r="R821" s="9"/>
      <c r="S821" s="9"/>
      <c r="T821" s="9"/>
      <c r="U821" s="9"/>
      <c r="V821" s="9"/>
      <c r="W821" s="9"/>
      <c r="X821" s="9"/>
      <c r="Y821" s="9"/>
      <c r="Z821" s="9"/>
    </row>
    <row r="822" spans="1:26" ht="12.75" customHeight="1" x14ac:dyDescent="0.2">
      <c r="A822" s="14"/>
      <c r="B822" s="15"/>
      <c r="C822" s="16"/>
      <c r="D822" s="14"/>
      <c r="E822" s="17"/>
      <c r="F822" s="18"/>
      <c r="G822" s="18"/>
      <c r="H822" s="18"/>
      <c r="I822" s="8"/>
      <c r="J822" s="9"/>
      <c r="K822" s="9"/>
      <c r="L822" s="9"/>
      <c r="M822" s="9"/>
      <c r="N822" s="9"/>
      <c r="O822" s="9"/>
      <c r="P822" s="9"/>
      <c r="Q822" s="9"/>
      <c r="R822" s="9"/>
      <c r="S822" s="9"/>
      <c r="T822" s="9"/>
      <c r="U822" s="9"/>
      <c r="V822" s="9"/>
      <c r="W822" s="9"/>
      <c r="X822" s="9"/>
      <c r="Y822" s="9"/>
      <c r="Z822" s="9"/>
    </row>
    <row r="823" spans="1:26" ht="12.75" customHeight="1" x14ac:dyDescent="0.2">
      <c r="A823" s="14"/>
      <c r="B823" s="15"/>
      <c r="C823" s="16"/>
      <c r="D823" s="14"/>
      <c r="E823" s="17"/>
      <c r="F823" s="18"/>
      <c r="G823" s="18"/>
      <c r="H823" s="18"/>
      <c r="I823" s="8"/>
      <c r="J823" s="9"/>
      <c r="K823" s="9"/>
      <c r="L823" s="9"/>
      <c r="M823" s="9"/>
      <c r="N823" s="9"/>
      <c r="O823" s="9"/>
      <c r="P823" s="9"/>
      <c r="Q823" s="9"/>
      <c r="R823" s="9"/>
      <c r="S823" s="9"/>
      <c r="T823" s="9"/>
      <c r="U823" s="9"/>
      <c r="V823" s="9"/>
      <c r="W823" s="9"/>
      <c r="X823" s="9"/>
      <c r="Y823" s="9"/>
      <c r="Z823" s="9"/>
    </row>
    <row r="824" spans="1:26" ht="12.75" customHeight="1" x14ac:dyDescent="0.2">
      <c r="A824" s="14"/>
      <c r="B824" s="15"/>
      <c r="C824" s="16"/>
      <c r="D824" s="14"/>
      <c r="E824" s="17"/>
      <c r="F824" s="18"/>
      <c r="G824" s="18"/>
      <c r="H824" s="18"/>
      <c r="I824" s="8"/>
      <c r="J824" s="9"/>
      <c r="K824" s="9"/>
      <c r="L824" s="9"/>
      <c r="M824" s="9"/>
      <c r="N824" s="9"/>
      <c r="O824" s="9"/>
      <c r="P824" s="9"/>
      <c r="Q824" s="9"/>
      <c r="R824" s="9"/>
      <c r="S824" s="9"/>
      <c r="T824" s="9"/>
      <c r="U824" s="9"/>
      <c r="V824" s="9"/>
      <c r="W824" s="9"/>
      <c r="X824" s="9"/>
      <c r="Y824" s="9"/>
      <c r="Z824" s="9"/>
    </row>
    <row r="825" spans="1:26" ht="12.75" customHeight="1" x14ac:dyDescent="0.2">
      <c r="A825" s="14"/>
      <c r="B825" s="15"/>
      <c r="C825" s="16"/>
      <c r="D825" s="14"/>
      <c r="E825" s="17"/>
      <c r="F825" s="18"/>
      <c r="G825" s="18"/>
      <c r="H825" s="18"/>
      <c r="I825" s="8"/>
      <c r="J825" s="9"/>
      <c r="K825" s="9"/>
      <c r="L825" s="9"/>
      <c r="M825" s="9"/>
      <c r="N825" s="9"/>
      <c r="O825" s="9"/>
      <c r="P825" s="9"/>
      <c r="Q825" s="9"/>
      <c r="R825" s="9"/>
      <c r="S825" s="9"/>
      <c r="T825" s="9"/>
      <c r="U825" s="9"/>
      <c r="V825" s="9"/>
      <c r="W825" s="9"/>
      <c r="X825" s="9"/>
      <c r="Y825" s="9"/>
      <c r="Z825" s="9"/>
    </row>
    <row r="826" spans="1:26" ht="12.75" customHeight="1" x14ac:dyDescent="0.2">
      <c r="A826" s="14"/>
      <c r="B826" s="15"/>
      <c r="C826" s="16"/>
      <c r="D826" s="14"/>
      <c r="E826" s="17"/>
      <c r="F826" s="18"/>
      <c r="G826" s="18"/>
      <c r="H826" s="18"/>
      <c r="I826" s="8"/>
      <c r="J826" s="9"/>
      <c r="K826" s="9"/>
      <c r="L826" s="9"/>
      <c r="M826" s="9"/>
      <c r="N826" s="9"/>
      <c r="O826" s="9"/>
      <c r="P826" s="9"/>
      <c r="Q826" s="9"/>
      <c r="R826" s="9"/>
      <c r="S826" s="9"/>
      <c r="T826" s="9"/>
      <c r="U826" s="9"/>
      <c r="V826" s="9"/>
      <c r="W826" s="9"/>
      <c r="X826" s="9"/>
      <c r="Y826" s="9"/>
      <c r="Z826" s="9"/>
    </row>
    <row r="827" spans="1:26" ht="12.75" customHeight="1" x14ac:dyDescent="0.2">
      <c r="A827" s="14"/>
      <c r="B827" s="15"/>
      <c r="C827" s="16"/>
      <c r="D827" s="14"/>
      <c r="E827" s="17"/>
      <c r="F827" s="18"/>
      <c r="G827" s="18"/>
      <c r="H827" s="18"/>
      <c r="I827" s="8"/>
      <c r="J827" s="9"/>
      <c r="K827" s="9"/>
      <c r="L827" s="9"/>
      <c r="M827" s="9"/>
      <c r="N827" s="9"/>
      <c r="O827" s="9"/>
      <c r="P827" s="9"/>
      <c r="Q827" s="9"/>
      <c r="R827" s="9"/>
      <c r="S827" s="9"/>
      <c r="T827" s="9"/>
      <c r="U827" s="9"/>
      <c r="V827" s="9"/>
      <c r="W827" s="9"/>
      <c r="X827" s="9"/>
      <c r="Y827" s="9"/>
      <c r="Z827" s="9"/>
    </row>
    <row r="828" spans="1:26" ht="12.75" customHeight="1" x14ac:dyDescent="0.2">
      <c r="A828" s="14"/>
      <c r="B828" s="15"/>
      <c r="C828" s="16"/>
      <c r="D828" s="14"/>
      <c r="E828" s="17"/>
      <c r="F828" s="18"/>
      <c r="G828" s="18"/>
      <c r="H828" s="18"/>
      <c r="I828" s="8"/>
      <c r="J828" s="9"/>
      <c r="K828" s="9"/>
      <c r="L828" s="9"/>
      <c r="M828" s="9"/>
      <c r="N828" s="9"/>
      <c r="O828" s="9"/>
      <c r="P828" s="9"/>
      <c r="Q828" s="9"/>
      <c r="R828" s="9"/>
      <c r="S828" s="9"/>
      <c r="T828" s="9"/>
      <c r="U828" s="9"/>
      <c r="V828" s="9"/>
      <c r="W828" s="9"/>
      <c r="X828" s="9"/>
      <c r="Y828" s="9"/>
      <c r="Z828" s="9"/>
    </row>
    <row r="829" spans="1:26" ht="12.75" customHeight="1" x14ac:dyDescent="0.2">
      <c r="A829" s="14"/>
      <c r="B829" s="15"/>
      <c r="C829" s="16"/>
      <c r="D829" s="14"/>
      <c r="E829" s="17"/>
      <c r="F829" s="18"/>
      <c r="G829" s="18"/>
      <c r="H829" s="18"/>
      <c r="I829" s="8"/>
      <c r="J829" s="9"/>
      <c r="K829" s="9"/>
      <c r="L829" s="9"/>
      <c r="M829" s="9"/>
      <c r="N829" s="9"/>
      <c r="O829" s="9"/>
      <c r="P829" s="9"/>
      <c r="Q829" s="9"/>
      <c r="R829" s="9"/>
      <c r="S829" s="9"/>
      <c r="T829" s="9"/>
      <c r="U829" s="9"/>
      <c r="V829" s="9"/>
      <c r="W829" s="9"/>
      <c r="X829" s="9"/>
      <c r="Y829" s="9"/>
      <c r="Z829" s="9"/>
    </row>
    <row r="830" spans="1:26" ht="12.75" customHeight="1" x14ac:dyDescent="0.2">
      <c r="A830" s="14"/>
      <c r="B830" s="15"/>
      <c r="C830" s="16"/>
      <c r="D830" s="14"/>
      <c r="E830" s="17"/>
      <c r="F830" s="18"/>
      <c r="G830" s="18"/>
      <c r="H830" s="18"/>
      <c r="I830" s="8"/>
      <c r="J830" s="9"/>
      <c r="K830" s="9"/>
      <c r="L830" s="9"/>
      <c r="M830" s="9"/>
      <c r="N830" s="9"/>
      <c r="O830" s="9"/>
      <c r="P830" s="9"/>
      <c r="Q830" s="9"/>
      <c r="R830" s="9"/>
      <c r="S830" s="9"/>
      <c r="T830" s="9"/>
      <c r="U830" s="9"/>
      <c r="V830" s="9"/>
      <c r="W830" s="9"/>
      <c r="X830" s="9"/>
      <c r="Y830" s="9"/>
      <c r="Z830" s="9"/>
    </row>
    <row r="831" spans="1:26" ht="12.75" customHeight="1" x14ac:dyDescent="0.2">
      <c r="A831" s="14"/>
      <c r="B831" s="15"/>
      <c r="C831" s="16"/>
      <c r="D831" s="14"/>
      <c r="E831" s="17"/>
      <c r="F831" s="18"/>
      <c r="G831" s="18"/>
      <c r="H831" s="18"/>
      <c r="I831" s="8"/>
      <c r="J831" s="9"/>
      <c r="K831" s="9"/>
      <c r="L831" s="9"/>
      <c r="M831" s="9"/>
      <c r="N831" s="9"/>
      <c r="O831" s="9"/>
      <c r="P831" s="9"/>
      <c r="Q831" s="9"/>
      <c r="R831" s="9"/>
      <c r="S831" s="9"/>
      <c r="T831" s="9"/>
      <c r="U831" s="9"/>
      <c r="V831" s="9"/>
      <c r="W831" s="9"/>
      <c r="X831" s="9"/>
      <c r="Y831" s="9"/>
      <c r="Z831" s="9"/>
    </row>
    <row r="832" spans="1:26" ht="12.75" customHeight="1" x14ac:dyDescent="0.2">
      <c r="A832" s="14"/>
      <c r="B832" s="15"/>
      <c r="C832" s="16"/>
      <c r="D832" s="14"/>
      <c r="E832" s="17"/>
      <c r="F832" s="18"/>
      <c r="G832" s="18"/>
      <c r="H832" s="18"/>
      <c r="I832" s="8"/>
      <c r="J832" s="9"/>
      <c r="K832" s="9"/>
      <c r="L832" s="9"/>
      <c r="M832" s="9"/>
      <c r="N832" s="9"/>
      <c r="O832" s="9"/>
      <c r="P832" s="9"/>
      <c r="Q832" s="9"/>
      <c r="R832" s="9"/>
      <c r="S832" s="9"/>
      <c r="T832" s="9"/>
      <c r="U832" s="9"/>
      <c r="V832" s="9"/>
      <c r="W832" s="9"/>
      <c r="X832" s="9"/>
      <c r="Y832" s="9"/>
      <c r="Z832" s="9"/>
    </row>
    <row r="833" spans="1:26" ht="12.75" customHeight="1" x14ac:dyDescent="0.2">
      <c r="A833" s="14"/>
      <c r="B833" s="15"/>
      <c r="C833" s="16"/>
      <c r="D833" s="14"/>
      <c r="E833" s="17"/>
      <c r="F833" s="18"/>
      <c r="G833" s="18"/>
      <c r="H833" s="18"/>
      <c r="I833" s="8"/>
      <c r="J833" s="9"/>
      <c r="K833" s="9"/>
      <c r="L833" s="9"/>
      <c r="M833" s="9"/>
      <c r="N833" s="9"/>
      <c r="O833" s="9"/>
      <c r="P833" s="9"/>
      <c r="Q833" s="9"/>
      <c r="R833" s="9"/>
      <c r="S833" s="9"/>
      <c r="T833" s="9"/>
      <c r="U833" s="9"/>
      <c r="V833" s="9"/>
      <c r="W833" s="9"/>
      <c r="X833" s="9"/>
      <c r="Y833" s="9"/>
      <c r="Z833" s="9"/>
    </row>
    <row r="834" spans="1:26" ht="12.75" customHeight="1" x14ac:dyDescent="0.2">
      <c r="A834" s="14"/>
      <c r="B834" s="15"/>
      <c r="C834" s="16"/>
      <c r="D834" s="14"/>
      <c r="E834" s="17"/>
      <c r="F834" s="18"/>
      <c r="G834" s="18"/>
      <c r="H834" s="18"/>
      <c r="I834" s="8"/>
      <c r="J834" s="9"/>
      <c r="K834" s="9"/>
      <c r="L834" s="9"/>
      <c r="M834" s="9"/>
      <c r="N834" s="9"/>
      <c r="O834" s="9"/>
      <c r="P834" s="9"/>
      <c r="Q834" s="9"/>
      <c r="R834" s="9"/>
      <c r="S834" s="9"/>
      <c r="T834" s="9"/>
      <c r="U834" s="9"/>
      <c r="V834" s="9"/>
      <c r="W834" s="9"/>
      <c r="X834" s="9"/>
      <c r="Y834" s="9"/>
      <c r="Z834" s="9"/>
    </row>
    <row r="835" spans="1:26" ht="12.75" customHeight="1" x14ac:dyDescent="0.2">
      <c r="A835" s="14"/>
      <c r="B835" s="15"/>
      <c r="C835" s="16"/>
      <c r="D835" s="14"/>
      <c r="E835" s="17"/>
      <c r="F835" s="18"/>
      <c r="G835" s="18"/>
      <c r="H835" s="18"/>
      <c r="I835" s="8"/>
      <c r="J835" s="9"/>
      <c r="K835" s="9"/>
      <c r="L835" s="9"/>
      <c r="M835" s="9"/>
      <c r="N835" s="9"/>
      <c r="O835" s="9"/>
      <c r="P835" s="9"/>
      <c r="Q835" s="9"/>
      <c r="R835" s="9"/>
      <c r="S835" s="9"/>
      <c r="T835" s="9"/>
      <c r="U835" s="9"/>
      <c r="V835" s="9"/>
      <c r="W835" s="9"/>
      <c r="X835" s="9"/>
      <c r="Y835" s="9"/>
      <c r="Z835" s="9"/>
    </row>
    <row r="836" spans="1:26" ht="12.75" customHeight="1" x14ac:dyDescent="0.2">
      <c r="A836" s="14"/>
      <c r="B836" s="15"/>
      <c r="C836" s="16"/>
      <c r="D836" s="14"/>
      <c r="E836" s="17"/>
      <c r="F836" s="18"/>
      <c r="G836" s="18"/>
      <c r="H836" s="18"/>
      <c r="I836" s="8"/>
      <c r="J836" s="9"/>
      <c r="K836" s="9"/>
      <c r="L836" s="9"/>
      <c r="M836" s="9"/>
      <c r="N836" s="9"/>
      <c r="O836" s="9"/>
      <c r="P836" s="9"/>
      <c r="Q836" s="9"/>
      <c r="R836" s="9"/>
      <c r="S836" s="9"/>
      <c r="T836" s="9"/>
      <c r="U836" s="9"/>
      <c r="V836" s="9"/>
      <c r="W836" s="9"/>
      <c r="X836" s="9"/>
      <c r="Y836" s="9"/>
      <c r="Z836" s="9"/>
    </row>
    <row r="837" spans="1:26" ht="12.75" customHeight="1" x14ac:dyDescent="0.2">
      <c r="A837" s="14"/>
      <c r="B837" s="15"/>
      <c r="C837" s="16"/>
      <c r="D837" s="14"/>
      <c r="E837" s="17"/>
      <c r="F837" s="18"/>
      <c r="G837" s="18"/>
      <c r="H837" s="18"/>
      <c r="I837" s="8"/>
      <c r="J837" s="9"/>
      <c r="K837" s="9"/>
      <c r="L837" s="9"/>
      <c r="M837" s="9"/>
      <c r="N837" s="9"/>
      <c r="O837" s="9"/>
      <c r="P837" s="9"/>
      <c r="Q837" s="9"/>
      <c r="R837" s="9"/>
      <c r="S837" s="9"/>
      <c r="T837" s="9"/>
      <c r="U837" s="9"/>
      <c r="V837" s="9"/>
      <c r="W837" s="9"/>
      <c r="X837" s="9"/>
      <c r="Y837" s="9"/>
      <c r="Z837" s="9"/>
    </row>
    <row r="838" spans="1:26" ht="12.75" customHeight="1" x14ac:dyDescent="0.2">
      <c r="A838" s="14"/>
      <c r="B838" s="15"/>
      <c r="C838" s="16"/>
      <c r="D838" s="14"/>
      <c r="E838" s="17"/>
      <c r="F838" s="18"/>
      <c r="G838" s="18"/>
      <c r="H838" s="18"/>
      <c r="I838" s="8"/>
      <c r="J838" s="9"/>
      <c r="K838" s="9"/>
      <c r="L838" s="9"/>
      <c r="M838" s="9"/>
      <c r="N838" s="9"/>
      <c r="O838" s="9"/>
      <c r="P838" s="9"/>
      <c r="Q838" s="9"/>
      <c r="R838" s="9"/>
      <c r="S838" s="9"/>
      <c r="T838" s="9"/>
      <c r="U838" s="9"/>
      <c r="V838" s="9"/>
      <c r="W838" s="9"/>
      <c r="X838" s="9"/>
      <c r="Y838" s="9"/>
      <c r="Z838" s="9"/>
    </row>
    <row r="839" spans="1:26" ht="12.75" customHeight="1" x14ac:dyDescent="0.2">
      <c r="A839" s="14"/>
      <c r="B839" s="15"/>
      <c r="C839" s="16"/>
      <c r="D839" s="14"/>
      <c r="E839" s="17"/>
      <c r="F839" s="18"/>
      <c r="G839" s="18"/>
      <c r="H839" s="18"/>
      <c r="I839" s="8"/>
      <c r="J839" s="9"/>
      <c r="K839" s="9"/>
      <c r="L839" s="9"/>
      <c r="M839" s="9"/>
      <c r="N839" s="9"/>
      <c r="O839" s="9"/>
      <c r="P839" s="9"/>
      <c r="Q839" s="9"/>
      <c r="R839" s="9"/>
      <c r="S839" s="9"/>
      <c r="T839" s="9"/>
      <c r="U839" s="9"/>
      <c r="V839" s="9"/>
      <c r="W839" s="9"/>
      <c r="X839" s="9"/>
      <c r="Y839" s="9"/>
      <c r="Z839" s="9"/>
    </row>
    <row r="840" spans="1:26" ht="12.75" customHeight="1" x14ac:dyDescent="0.2">
      <c r="A840" s="14"/>
      <c r="B840" s="15"/>
      <c r="C840" s="16"/>
      <c r="D840" s="14"/>
      <c r="E840" s="17"/>
      <c r="F840" s="18"/>
      <c r="G840" s="18"/>
      <c r="H840" s="18"/>
      <c r="I840" s="8"/>
      <c r="J840" s="9"/>
      <c r="K840" s="9"/>
      <c r="L840" s="9"/>
      <c r="M840" s="9"/>
      <c r="N840" s="9"/>
      <c r="O840" s="9"/>
      <c r="P840" s="9"/>
      <c r="Q840" s="9"/>
      <c r="R840" s="9"/>
      <c r="S840" s="9"/>
      <c r="T840" s="9"/>
      <c r="U840" s="9"/>
      <c r="V840" s="9"/>
      <c r="W840" s="9"/>
      <c r="X840" s="9"/>
      <c r="Y840" s="9"/>
      <c r="Z840" s="9"/>
    </row>
    <row r="841" spans="1:26" ht="12.75" customHeight="1" x14ac:dyDescent="0.2">
      <c r="A841" s="14"/>
      <c r="B841" s="15"/>
      <c r="C841" s="16"/>
      <c r="D841" s="14"/>
      <c r="E841" s="17"/>
      <c r="F841" s="18"/>
      <c r="G841" s="18"/>
      <c r="H841" s="18"/>
      <c r="I841" s="8"/>
      <c r="J841" s="9"/>
      <c r="K841" s="9"/>
      <c r="L841" s="9"/>
      <c r="M841" s="9"/>
      <c r="N841" s="9"/>
      <c r="O841" s="9"/>
      <c r="P841" s="9"/>
      <c r="Q841" s="9"/>
      <c r="R841" s="9"/>
      <c r="S841" s="9"/>
      <c r="T841" s="9"/>
      <c r="U841" s="9"/>
      <c r="V841" s="9"/>
      <c r="W841" s="9"/>
      <c r="X841" s="9"/>
      <c r="Y841" s="9"/>
      <c r="Z841" s="9"/>
    </row>
    <row r="842" spans="1:26" ht="12.75" customHeight="1" x14ac:dyDescent="0.2">
      <c r="A842" s="14"/>
      <c r="B842" s="15"/>
      <c r="C842" s="16"/>
      <c r="D842" s="14"/>
      <c r="E842" s="17"/>
      <c r="F842" s="18"/>
      <c r="G842" s="18"/>
      <c r="H842" s="18"/>
      <c r="I842" s="8"/>
      <c r="J842" s="9"/>
      <c r="K842" s="9"/>
      <c r="L842" s="9"/>
      <c r="M842" s="9"/>
      <c r="N842" s="9"/>
      <c r="O842" s="9"/>
      <c r="P842" s="9"/>
      <c r="Q842" s="9"/>
      <c r="R842" s="9"/>
      <c r="S842" s="9"/>
      <c r="T842" s="9"/>
      <c r="U842" s="9"/>
      <c r="V842" s="9"/>
      <c r="W842" s="9"/>
      <c r="X842" s="9"/>
      <c r="Y842" s="9"/>
      <c r="Z842" s="9"/>
    </row>
    <row r="843" spans="1:26" ht="12.75" customHeight="1" x14ac:dyDescent="0.2">
      <c r="A843" s="14"/>
      <c r="B843" s="15"/>
      <c r="C843" s="16"/>
      <c r="D843" s="14"/>
      <c r="E843" s="17"/>
      <c r="F843" s="18"/>
      <c r="G843" s="18"/>
      <c r="H843" s="18"/>
      <c r="I843" s="8"/>
      <c r="J843" s="9"/>
      <c r="K843" s="9"/>
      <c r="L843" s="9"/>
      <c r="M843" s="9"/>
      <c r="N843" s="9"/>
      <c r="O843" s="9"/>
      <c r="P843" s="9"/>
      <c r="Q843" s="9"/>
      <c r="R843" s="9"/>
      <c r="S843" s="9"/>
      <c r="T843" s="9"/>
      <c r="U843" s="9"/>
      <c r="V843" s="9"/>
      <c r="W843" s="9"/>
      <c r="X843" s="9"/>
      <c r="Y843" s="9"/>
      <c r="Z843" s="9"/>
    </row>
    <row r="844" spans="1:26" ht="12.75" customHeight="1" x14ac:dyDescent="0.2">
      <c r="A844" s="14"/>
      <c r="B844" s="15"/>
      <c r="C844" s="16"/>
      <c r="D844" s="14"/>
      <c r="E844" s="17"/>
      <c r="F844" s="18"/>
      <c r="G844" s="18"/>
      <c r="H844" s="18"/>
      <c r="I844" s="8"/>
      <c r="J844" s="9"/>
      <c r="K844" s="9"/>
      <c r="L844" s="9"/>
      <c r="M844" s="9"/>
      <c r="N844" s="9"/>
      <c r="O844" s="9"/>
      <c r="P844" s="9"/>
      <c r="Q844" s="9"/>
      <c r="R844" s="9"/>
      <c r="S844" s="9"/>
      <c r="T844" s="9"/>
      <c r="U844" s="9"/>
      <c r="V844" s="9"/>
      <c r="W844" s="9"/>
      <c r="X844" s="9"/>
      <c r="Y844" s="9"/>
      <c r="Z844" s="9"/>
    </row>
    <row r="845" spans="1:26" ht="12.75" customHeight="1" x14ac:dyDescent="0.2">
      <c r="A845" s="14"/>
      <c r="B845" s="15"/>
      <c r="C845" s="16"/>
      <c r="D845" s="14"/>
      <c r="E845" s="17"/>
      <c r="F845" s="18"/>
      <c r="G845" s="18"/>
      <c r="H845" s="18"/>
      <c r="I845" s="8"/>
      <c r="J845" s="9"/>
      <c r="K845" s="9"/>
      <c r="L845" s="9"/>
      <c r="M845" s="9"/>
      <c r="N845" s="9"/>
      <c r="O845" s="9"/>
      <c r="P845" s="9"/>
      <c r="Q845" s="9"/>
      <c r="R845" s="9"/>
      <c r="S845" s="9"/>
      <c r="T845" s="9"/>
      <c r="U845" s="9"/>
      <c r="V845" s="9"/>
      <c r="W845" s="9"/>
      <c r="X845" s="9"/>
      <c r="Y845" s="9"/>
      <c r="Z845" s="9"/>
    </row>
    <row r="846" spans="1:26" ht="12.75" customHeight="1" x14ac:dyDescent="0.2">
      <c r="A846" s="14"/>
      <c r="B846" s="15"/>
      <c r="C846" s="16"/>
      <c r="D846" s="14"/>
      <c r="E846" s="17"/>
      <c r="F846" s="18"/>
      <c r="G846" s="18"/>
      <c r="H846" s="18"/>
      <c r="I846" s="8"/>
      <c r="J846" s="9"/>
      <c r="K846" s="9"/>
      <c r="L846" s="9"/>
      <c r="M846" s="9"/>
      <c r="N846" s="9"/>
      <c r="O846" s="9"/>
      <c r="P846" s="9"/>
      <c r="Q846" s="9"/>
      <c r="R846" s="9"/>
      <c r="S846" s="9"/>
      <c r="T846" s="9"/>
      <c r="U846" s="9"/>
      <c r="V846" s="9"/>
      <c r="W846" s="9"/>
      <c r="X846" s="9"/>
      <c r="Y846" s="9"/>
      <c r="Z846" s="9"/>
    </row>
    <row r="847" spans="1:26" ht="12.75" customHeight="1" x14ac:dyDescent="0.2">
      <c r="A847" s="14"/>
      <c r="B847" s="15"/>
      <c r="C847" s="16"/>
      <c r="D847" s="14"/>
      <c r="E847" s="17"/>
      <c r="F847" s="18"/>
      <c r="G847" s="18"/>
      <c r="H847" s="18"/>
      <c r="I847" s="8"/>
      <c r="J847" s="9"/>
      <c r="K847" s="9"/>
      <c r="L847" s="9"/>
      <c r="M847" s="9"/>
      <c r="N847" s="9"/>
      <c r="O847" s="9"/>
      <c r="P847" s="9"/>
      <c r="Q847" s="9"/>
      <c r="R847" s="9"/>
      <c r="S847" s="9"/>
      <c r="T847" s="9"/>
      <c r="U847" s="9"/>
      <c r="V847" s="9"/>
      <c r="W847" s="9"/>
      <c r="X847" s="9"/>
      <c r="Y847" s="9"/>
      <c r="Z847" s="9"/>
    </row>
    <row r="848" spans="1:26" ht="12.75" customHeight="1" x14ac:dyDescent="0.2">
      <c r="A848" s="14"/>
      <c r="B848" s="15"/>
      <c r="C848" s="16"/>
      <c r="D848" s="14"/>
      <c r="E848" s="17"/>
      <c r="F848" s="18"/>
      <c r="G848" s="18"/>
      <c r="H848" s="18"/>
      <c r="I848" s="8"/>
      <c r="J848" s="9"/>
      <c r="K848" s="9"/>
      <c r="L848" s="9"/>
      <c r="M848" s="9"/>
      <c r="N848" s="9"/>
      <c r="O848" s="9"/>
      <c r="P848" s="9"/>
      <c r="Q848" s="9"/>
      <c r="R848" s="9"/>
      <c r="S848" s="9"/>
      <c r="T848" s="9"/>
      <c r="U848" s="9"/>
      <c r="V848" s="9"/>
      <c r="W848" s="9"/>
      <c r="X848" s="9"/>
      <c r="Y848" s="9"/>
      <c r="Z848" s="9"/>
    </row>
    <row r="849" spans="1:26" ht="12.75" customHeight="1" x14ac:dyDescent="0.2">
      <c r="A849" s="14"/>
      <c r="B849" s="15"/>
      <c r="C849" s="16"/>
      <c r="D849" s="14"/>
      <c r="E849" s="17"/>
      <c r="F849" s="18"/>
      <c r="G849" s="18"/>
      <c r="H849" s="18"/>
      <c r="I849" s="8"/>
      <c r="J849" s="9"/>
      <c r="K849" s="9"/>
      <c r="L849" s="9"/>
      <c r="M849" s="9"/>
      <c r="N849" s="9"/>
      <c r="O849" s="9"/>
      <c r="P849" s="9"/>
      <c r="Q849" s="9"/>
      <c r="R849" s="9"/>
      <c r="S849" s="9"/>
      <c r="T849" s="9"/>
      <c r="U849" s="9"/>
      <c r="V849" s="9"/>
      <c r="W849" s="9"/>
      <c r="X849" s="9"/>
      <c r="Y849" s="9"/>
      <c r="Z849" s="9"/>
    </row>
    <row r="850" spans="1:26" ht="12.75" customHeight="1" x14ac:dyDescent="0.2">
      <c r="A850" s="14"/>
      <c r="B850" s="15"/>
      <c r="C850" s="16"/>
      <c r="D850" s="14"/>
      <c r="E850" s="17"/>
      <c r="F850" s="18"/>
      <c r="G850" s="18"/>
      <c r="H850" s="18"/>
      <c r="I850" s="8"/>
      <c r="J850" s="9"/>
      <c r="K850" s="9"/>
      <c r="L850" s="9"/>
      <c r="M850" s="9"/>
      <c r="N850" s="9"/>
      <c r="O850" s="9"/>
      <c r="P850" s="9"/>
      <c r="Q850" s="9"/>
      <c r="R850" s="9"/>
      <c r="S850" s="9"/>
      <c r="T850" s="9"/>
      <c r="U850" s="9"/>
      <c r="V850" s="9"/>
      <c r="W850" s="9"/>
      <c r="X850" s="9"/>
      <c r="Y850" s="9"/>
      <c r="Z850" s="9"/>
    </row>
    <row r="851" spans="1:26" ht="12.75" customHeight="1" x14ac:dyDescent="0.2">
      <c r="A851" s="14"/>
      <c r="B851" s="15"/>
      <c r="C851" s="16"/>
      <c r="D851" s="14"/>
      <c r="E851" s="17"/>
      <c r="F851" s="18"/>
      <c r="G851" s="18"/>
      <c r="H851" s="18"/>
      <c r="I851" s="8"/>
      <c r="J851" s="9"/>
      <c r="K851" s="9"/>
      <c r="L851" s="9"/>
      <c r="M851" s="9"/>
      <c r="N851" s="9"/>
      <c r="O851" s="9"/>
      <c r="P851" s="9"/>
      <c r="Q851" s="9"/>
      <c r="R851" s="9"/>
      <c r="S851" s="9"/>
      <c r="T851" s="9"/>
      <c r="U851" s="9"/>
      <c r="V851" s="9"/>
      <c r="W851" s="9"/>
      <c r="X851" s="9"/>
      <c r="Y851" s="9"/>
      <c r="Z851" s="9"/>
    </row>
    <row r="852" spans="1:26" ht="12.75" customHeight="1" x14ac:dyDescent="0.2">
      <c r="A852" s="14"/>
      <c r="B852" s="15"/>
      <c r="C852" s="16"/>
      <c r="D852" s="14"/>
      <c r="E852" s="17"/>
      <c r="F852" s="18"/>
      <c r="G852" s="18"/>
      <c r="H852" s="18"/>
      <c r="I852" s="8"/>
      <c r="J852" s="9"/>
      <c r="K852" s="9"/>
      <c r="L852" s="9"/>
      <c r="M852" s="9"/>
      <c r="N852" s="9"/>
      <c r="O852" s="9"/>
      <c r="P852" s="9"/>
      <c r="Q852" s="9"/>
      <c r="R852" s="9"/>
      <c r="S852" s="9"/>
      <c r="T852" s="9"/>
      <c r="U852" s="9"/>
      <c r="V852" s="9"/>
      <c r="W852" s="9"/>
      <c r="X852" s="9"/>
      <c r="Y852" s="9"/>
      <c r="Z852" s="9"/>
    </row>
    <row r="853" spans="1:26" ht="12.75" customHeight="1" x14ac:dyDescent="0.2">
      <c r="A853" s="14"/>
      <c r="B853" s="15"/>
      <c r="C853" s="16"/>
      <c r="D853" s="14"/>
      <c r="E853" s="17"/>
      <c r="F853" s="18"/>
      <c r="G853" s="18"/>
      <c r="H853" s="18"/>
      <c r="I853" s="8"/>
      <c r="J853" s="9"/>
      <c r="K853" s="9"/>
      <c r="L853" s="9"/>
      <c r="M853" s="9"/>
      <c r="N853" s="9"/>
      <c r="O853" s="9"/>
      <c r="P853" s="9"/>
      <c r="Q853" s="9"/>
      <c r="R853" s="9"/>
      <c r="S853" s="9"/>
      <c r="T853" s="9"/>
      <c r="U853" s="9"/>
      <c r="V853" s="9"/>
      <c r="W853" s="9"/>
      <c r="X853" s="9"/>
      <c r="Y853" s="9"/>
      <c r="Z853" s="9"/>
    </row>
    <row r="854" spans="1:26" ht="12.75" customHeight="1" x14ac:dyDescent="0.2">
      <c r="A854" s="14"/>
      <c r="B854" s="15"/>
      <c r="C854" s="16"/>
      <c r="D854" s="14"/>
      <c r="E854" s="17"/>
      <c r="F854" s="18"/>
      <c r="G854" s="18"/>
      <c r="H854" s="18"/>
      <c r="I854" s="8"/>
      <c r="J854" s="9"/>
      <c r="K854" s="9"/>
      <c r="L854" s="9"/>
      <c r="M854" s="9"/>
      <c r="N854" s="9"/>
      <c r="O854" s="9"/>
      <c r="P854" s="9"/>
      <c r="Q854" s="9"/>
      <c r="R854" s="9"/>
      <c r="S854" s="9"/>
      <c r="T854" s="9"/>
      <c r="U854" s="9"/>
      <c r="V854" s="9"/>
      <c r="W854" s="9"/>
      <c r="X854" s="9"/>
      <c r="Y854" s="9"/>
      <c r="Z854" s="9"/>
    </row>
    <row r="855" spans="1:26" ht="12.75" customHeight="1" x14ac:dyDescent="0.2">
      <c r="A855" s="14"/>
      <c r="B855" s="15"/>
      <c r="C855" s="16"/>
      <c r="D855" s="14"/>
      <c r="E855" s="17"/>
      <c r="F855" s="18"/>
      <c r="G855" s="18"/>
      <c r="H855" s="18"/>
      <c r="I855" s="8"/>
      <c r="J855" s="9"/>
      <c r="K855" s="9"/>
      <c r="L855" s="9"/>
      <c r="M855" s="9"/>
      <c r="N855" s="9"/>
      <c r="O855" s="9"/>
      <c r="P855" s="9"/>
      <c r="Q855" s="9"/>
      <c r="R855" s="9"/>
      <c r="S855" s="9"/>
      <c r="T855" s="9"/>
      <c r="U855" s="9"/>
      <c r="V855" s="9"/>
      <c r="W855" s="9"/>
      <c r="X855" s="9"/>
      <c r="Y855" s="9"/>
      <c r="Z855" s="9"/>
    </row>
    <row r="856" spans="1:26" ht="12.75" customHeight="1" x14ac:dyDescent="0.2">
      <c r="A856" s="14"/>
      <c r="B856" s="15"/>
      <c r="C856" s="16"/>
      <c r="D856" s="14"/>
      <c r="E856" s="17"/>
      <c r="F856" s="18"/>
      <c r="G856" s="18"/>
      <c r="H856" s="18"/>
      <c r="I856" s="8"/>
      <c r="J856" s="9"/>
      <c r="K856" s="9"/>
      <c r="L856" s="9"/>
      <c r="M856" s="9"/>
      <c r="N856" s="9"/>
      <c r="O856" s="9"/>
      <c r="P856" s="9"/>
      <c r="Q856" s="9"/>
      <c r="R856" s="9"/>
      <c r="S856" s="9"/>
      <c r="T856" s="9"/>
      <c r="U856" s="9"/>
      <c r="V856" s="9"/>
      <c r="W856" s="9"/>
      <c r="X856" s="9"/>
      <c r="Y856" s="9"/>
      <c r="Z856" s="9"/>
    </row>
    <row r="857" spans="1:26" ht="12.75" customHeight="1" x14ac:dyDescent="0.2">
      <c r="A857" s="14"/>
      <c r="B857" s="15"/>
      <c r="C857" s="16"/>
      <c r="D857" s="14"/>
      <c r="E857" s="17"/>
      <c r="F857" s="18"/>
      <c r="G857" s="18"/>
      <c r="H857" s="18"/>
      <c r="I857" s="8"/>
      <c r="J857" s="9"/>
      <c r="K857" s="9"/>
      <c r="L857" s="9"/>
      <c r="M857" s="9"/>
      <c r="N857" s="9"/>
      <c r="O857" s="9"/>
      <c r="P857" s="9"/>
      <c r="Q857" s="9"/>
      <c r="R857" s="9"/>
      <c r="S857" s="9"/>
      <c r="T857" s="9"/>
      <c r="U857" s="9"/>
      <c r="V857" s="9"/>
      <c r="W857" s="9"/>
      <c r="X857" s="9"/>
      <c r="Y857" s="9"/>
      <c r="Z857" s="9"/>
    </row>
    <row r="858" spans="1:26" ht="12.75" customHeight="1" x14ac:dyDescent="0.2">
      <c r="A858" s="14"/>
      <c r="B858" s="15"/>
      <c r="C858" s="16"/>
      <c r="D858" s="14"/>
      <c r="E858" s="17"/>
      <c r="F858" s="18"/>
      <c r="G858" s="18"/>
      <c r="H858" s="18"/>
      <c r="I858" s="8"/>
      <c r="J858" s="9"/>
      <c r="K858" s="9"/>
      <c r="L858" s="9"/>
      <c r="M858" s="9"/>
      <c r="N858" s="9"/>
      <c r="O858" s="9"/>
      <c r="P858" s="9"/>
      <c r="Q858" s="9"/>
      <c r="R858" s="9"/>
      <c r="S858" s="9"/>
      <c r="T858" s="9"/>
      <c r="U858" s="9"/>
      <c r="V858" s="9"/>
      <c r="W858" s="9"/>
      <c r="X858" s="9"/>
      <c r="Y858" s="9"/>
      <c r="Z858" s="9"/>
    </row>
    <row r="859" spans="1:26" ht="12.75" customHeight="1" x14ac:dyDescent="0.2">
      <c r="A859" s="14"/>
      <c r="B859" s="15"/>
      <c r="C859" s="16"/>
      <c r="D859" s="14"/>
      <c r="E859" s="17"/>
      <c r="F859" s="18"/>
      <c r="G859" s="18"/>
      <c r="H859" s="18"/>
      <c r="I859" s="8"/>
      <c r="J859" s="9"/>
      <c r="K859" s="9"/>
      <c r="L859" s="9"/>
      <c r="M859" s="9"/>
      <c r="N859" s="9"/>
      <c r="O859" s="9"/>
      <c r="P859" s="9"/>
      <c r="Q859" s="9"/>
      <c r="R859" s="9"/>
      <c r="S859" s="9"/>
      <c r="T859" s="9"/>
      <c r="U859" s="9"/>
      <c r="V859" s="9"/>
      <c r="W859" s="9"/>
      <c r="X859" s="9"/>
      <c r="Y859" s="9"/>
      <c r="Z859" s="9"/>
    </row>
    <row r="860" spans="1:26" ht="12.75" customHeight="1" x14ac:dyDescent="0.2">
      <c r="A860" s="14"/>
      <c r="B860" s="15"/>
      <c r="C860" s="16"/>
      <c r="D860" s="14"/>
      <c r="E860" s="17"/>
      <c r="F860" s="18"/>
      <c r="G860" s="18"/>
      <c r="H860" s="18"/>
      <c r="I860" s="8"/>
      <c r="J860" s="9"/>
      <c r="K860" s="9"/>
      <c r="L860" s="9"/>
      <c r="M860" s="9"/>
      <c r="N860" s="9"/>
      <c r="O860" s="9"/>
      <c r="P860" s="9"/>
      <c r="Q860" s="9"/>
      <c r="R860" s="9"/>
      <c r="S860" s="9"/>
      <c r="T860" s="9"/>
      <c r="U860" s="9"/>
      <c r="V860" s="9"/>
      <c r="W860" s="9"/>
      <c r="X860" s="9"/>
      <c r="Y860" s="9"/>
      <c r="Z860" s="9"/>
    </row>
    <row r="861" spans="1:26" ht="12.75" customHeight="1" x14ac:dyDescent="0.2">
      <c r="A861" s="14"/>
      <c r="B861" s="15"/>
      <c r="C861" s="16"/>
      <c r="D861" s="14"/>
      <c r="E861" s="17"/>
      <c r="F861" s="18"/>
      <c r="G861" s="18"/>
      <c r="H861" s="18"/>
      <c r="I861" s="8"/>
      <c r="J861" s="9"/>
      <c r="K861" s="9"/>
      <c r="L861" s="9"/>
      <c r="M861" s="9"/>
      <c r="N861" s="9"/>
      <c r="O861" s="9"/>
      <c r="P861" s="9"/>
      <c r="Q861" s="9"/>
      <c r="R861" s="9"/>
      <c r="S861" s="9"/>
      <c r="T861" s="9"/>
      <c r="U861" s="9"/>
      <c r="V861" s="9"/>
      <c r="W861" s="9"/>
      <c r="X861" s="9"/>
      <c r="Y861" s="9"/>
      <c r="Z861" s="9"/>
    </row>
    <row r="862" spans="1:26" ht="12.75" customHeight="1" x14ac:dyDescent="0.2">
      <c r="A862" s="14"/>
      <c r="B862" s="15"/>
      <c r="C862" s="16"/>
      <c r="D862" s="14"/>
      <c r="E862" s="17"/>
      <c r="F862" s="18"/>
      <c r="G862" s="18"/>
      <c r="H862" s="18"/>
      <c r="I862" s="8"/>
      <c r="J862" s="9"/>
      <c r="K862" s="9"/>
      <c r="L862" s="9"/>
      <c r="M862" s="9"/>
      <c r="N862" s="9"/>
      <c r="O862" s="9"/>
      <c r="P862" s="9"/>
      <c r="Q862" s="9"/>
      <c r="R862" s="9"/>
      <c r="S862" s="9"/>
      <c r="T862" s="9"/>
      <c r="U862" s="9"/>
      <c r="V862" s="9"/>
      <c r="W862" s="9"/>
      <c r="X862" s="9"/>
      <c r="Y862" s="9"/>
      <c r="Z862" s="9"/>
    </row>
    <row r="863" spans="1:26" ht="12.75" customHeight="1" x14ac:dyDescent="0.2">
      <c r="A863" s="14"/>
      <c r="B863" s="15"/>
      <c r="C863" s="16"/>
      <c r="D863" s="14"/>
      <c r="E863" s="17"/>
      <c r="F863" s="18"/>
      <c r="G863" s="18"/>
      <c r="H863" s="18"/>
      <c r="I863" s="8"/>
      <c r="J863" s="9"/>
      <c r="K863" s="9"/>
      <c r="L863" s="9"/>
      <c r="M863" s="9"/>
      <c r="N863" s="9"/>
      <c r="O863" s="9"/>
      <c r="P863" s="9"/>
      <c r="Q863" s="9"/>
      <c r="R863" s="9"/>
      <c r="S863" s="9"/>
      <c r="T863" s="9"/>
      <c r="U863" s="9"/>
      <c r="V863" s="9"/>
      <c r="W863" s="9"/>
      <c r="X863" s="9"/>
      <c r="Y863" s="9"/>
      <c r="Z863" s="9"/>
    </row>
    <row r="864" spans="1:26" ht="12.75" customHeight="1" x14ac:dyDescent="0.2">
      <c r="A864" s="14"/>
      <c r="B864" s="15"/>
      <c r="C864" s="16"/>
      <c r="D864" s="14"/>
      <c r="E864" s="17"/>
      <c r="F864" s="18"/>
      <c r="G864" s="18"/>
      <c r="H864" s="18"/>
      <c r="I864" s="8"/>
      <c r="J864" s="9"/>
      <c r="K864" s="9"/>
      <c r="L864" s="9"/>
      <c r="M864" s="9"/>
      <c r="N864" s="9"/>
      <c r="O864" s="9"/>
      <c r="P864" s="9"/>
      <c r="Q864" s="9"/>
      <c r="R864" s="9"/>
      <c r="S864" s="9"/>
      <c r="T864" s="9"/>
      <c r="U864" s="9"/>
      <c r="V864" s="9"/>
      <c r="W864" s="9"/>
      <c r="X864" s="9"/>
      <c r="Y864" s="9"/>
      <c r="Z864" s="9"/>
    </row>
    <row r="865" spans="1:26" ht="12.75" customHeight="1" x14ac:dyDescent="0.2">
      <c r="A865" s="14"/>
      <c r="B865" s="15"/>
      <c r="C865" s="16"/>
      <c r="D865" s="14"/>
      <c r="E865" s="17"/>
      <c r="F865" s="18"/>
      <c r="G865" s="18"/>
      <c r="H865" s="18"/>
      <c r="I865" s="8"/>
      <c r="J865" s="9"/>
      <c r="K865" s="9"/>
      <c r="L865" s="9"/>
      <c r="M865" s="9"/>
      <c r="N865" s="9"/>
      <c r="O865" s="9"/>
      <c r="P865" s="9"/>
      <c r="Q865" s="9"/>
      <c r="R865" s="9"/>
      <c r="S865" s="9"/>
      <c r="T865" s="9"/>
      <c r="U865" s="9"/>
      <c r="V865" s="9"/>
      <c r="W865" s="9"/>
      <c r="X865" s="9"/>
      <c r="Y865" s="9"/>
      <c r="Z865" s="9"/>
    </row>
    <row r="866" spans="1:26" ht="12.75" customHeight="1" x14ac:dyDescent="0.2">
      <c r="A866" s="14"/>
      <c r="B866" s="15"/>
      <c r="C866" s="16"/>
      <c r="D866" s="14"/>
      <c r="E866" s="17"/>
      <c r="F866" s="18"/>
      <c r="G866" s="18"/>
      <c r="H866" s="18"/>
      <c r="I866" s="8"/>
      <c r="J866" s="9"/>
      <c r="K866" s="9"/>
      <c r="L866" s="9"/>
      <c r="M866" s="9"/>
      <c r="N866" s="9"/>
      <c r="O866" s="9"/>
      <c r="P866" s="9"/>
      <c r="Q866" s="9"/>
      <c r="R866" s="9"/>
      <c r="S866" s="9"/>
      <c r="T866" s="9"/>
      <c r="U866" s="9"/>
      <c r="V866" s="9"/>
      <c r="W866" s="9"/>
      <c r="X866" s="9"/>
      <c r="Y866" s="9"/>
      <c r="Z866" s="9"/>
    </row>
    <row r="867" spans="1:26" ht="12.75" customHeight="1" x14ac:dyDescent="0.2">
      <c r="A867" s="14"/>
      <c r="B867" s="15"/>
      <c r="C867" s="16"/>
      <c r="D867" s="14"/>
      <c r="E867" s="17"/>
      <c r="F867" s="18"/>
      <c r="G867" s="18"/>
      <c r="H867" s="18"/>
      <c r="I867" s="8"/>
      <c r="J867" s="9"/>
      <c r="K867" s="9"/>
      <c r="L867" s="9"/>
      <c r="M867" s="9"/>
      <c r="N867" s="9"/>
      <c r="O867" s="9"/>
      <c r="P867" s="9"/>
      <c r="Q867" s="9"/>
      <c r="R867" s="9"/>
      <c r="S867" s="9"/>
      <c r="T867" s="9"/>
      <c r="U867" s="9"/>
      <c r="V867" s="9"/>
      <c r="W867" s="9"/>
      <c r="X867" s="9"/>
      <c r="Y867" s="9"/>
      <c r="Z867" s="9"/>
    </row>
    <row r="868" spans="1:26" ht="12.75" customHeight="1" x14ac:dyDescent="0.2">
      <c r="A868" s="14"/>
      <c r="B868" s="15"/>
      <c r="C868" s="16"/>
      <c r="D868" s="14"/>
      <c r="E868" s="17"/>
      <c r="F868" s="18"/>
      <c r="G868" s="18"/>
      <c r="H868" s="18"/>
      <c r="I868" s="8"/>
      <c r="J868" s="9"/>
      <c r="K868" s="9"/>
      <c r="L868" s="9"/>
      <c r="M868" s="9"/>
      <c r="N868" s="9"/>
      <c r="O868" s="9"/>
      <c r="P868" s="9"/>
      <c r="Q868" s="9"/>
      <c r="R868" s="9"/>
      <c r="S868" s="9"/>
      <c r="T868" s="9"/>
      <c r="U868" s="9"/>
      <c r="V868" s="9"/>
      <c r="W868" s="9"/>
      <c r="X868" s="9"/>
      <c r="Y868" s="9"/>
      <c r="Z868" s="9"/>
    </row>
    <row r="869" spans="1:26" ht="12.75" customHeight="1" x14ac:dyDescent="0.2">
      <c r="A869" s="14"/>
      <c r="B869" s="15"/>
      <c r="C869" s="16"/>
      <c r="D869" s="14"/>
      <c r="E869" s="17"/>
      <c r="F869" s="18"/>
      <c r="G869" s="18"/>
      <c r="H869" s="18"/>
      <c r="I869" s="8"/>
      <c r="J869" s="9"/>
      <c r="K869" s="9"/>
      <c r="L869" s="9"/>
      <c r="M869" s="9"/>
      <c r="N869" s="9"/>
      <c r="O869" s="9"/>
      <c r="P869" s="9"/>
      <c r="Q869" s="9"/>
      <c r="R869" s="9"/>
      <c r="S869" s="9"/>
      <c r="T869" s="9"/>
      <c r="U869" s="9"/>
      <c r="V869" s="9"/>
      <c r="W869" s="9"/>
      <c r="X869" s="9"/>
      <c r="Y869" s="9"/>
      <c r="Z869" s="9"/>
    </row>
    <row r="870" spans="1:26" ht="12.75" customHeight="1" x14ac:dyDescent="0.2">
      <c r="A870" s="14"/>
      <c r="B870" s="15"/>
      <c r="C870" s="16"/>
      <c r="D870" s="14"/>
      <c r="E870" s="17"/>
      <c r="F870" s="18"/>
      <c r="G870" s="18"/>
      <c r="H870" s="18"/>
      <c r="I870" s="8"/>
      <c r="J870" s="9"/>
      <c r="K870" s="9"/>
      <c r="L870" s="9"/>
      <c r="M870" s="9"/>
      <c r="N870" s="9"/>
      <c r="O870" s="9"/>
      <c r="P870" s="9"/>
      <c r="Q870" s="9"/>
      <c r="R870" s="9"/>
      <c r="S870" s="9"/>
      <c r="T870" s="9"/>
      <c r="U870" s="9"/>
      <c r="V870" s="9"/>
      <c r="W870" s="9"/>
      <c r="X870" s="9"/>
      <c r="Y870" s="9"/>
      <c r="Z870" s="9"/>
    </row>
    <row r="871" spans="1:26" ht="12.75" customHeight="1" x14ac:dyDescent="0.2">
      <c r="A871" s="14"/>
      <c r="B871" s="15"/>
      <c r="C871" s="16"/>
      <c r="D871" s="14"/>
      <c r="E871" s="17"/>
      <c r="F871" s="18"/>
      <c r="G871" s="18"/>
      <c r="H871" s="18"/>
      <c r="I871" s="8"/>
      <c r="J871" s="9"/>
      <c r="K871" s="9"/>
      <c r="L871" s="9"/>
      <c r="M871" s="9"/>
      <c r="N871" s="9"/>
      <c r="O871" s="9"/>
      <c r="P871" s="9"/>
      <c r="Q871" s="9"/>
      <c r="R871" s="9"/>
      <c r="S871" s="9"/>
      <c r="T871" s="9"/>
      <c r="U871" s="9"/>
      <c r="V871" s="9"/>
      <c r="W871" s="9"/>
      <c r="X871" s="9"/>
      <c r="Y871" s="9"/>
      <c r="Z871" s="9"/>
    </row>
    <row r="872" spans="1:26" ht="12.75" customHeight="1" x14ac:dyDescent="0.2">
      <c r="A872" s="14"/>
      <c r="B872" s="15"/>
      <c r="C872" s="16"/>
      <c r="D872" s="14"/>
      <c r="E872" s="17"/>
      <c r="F872" s="18"/>
      <c r="G872" s="18"/>
      <c r="H872" s="18"/>
      <c r="I872" s="8"/>
      <c r="J872" s="9"/>
      <c r="K872" s="9"/>
      <c r="L872" s="9"/>
      <c r="M872" s="9"/>
      <c r="N872" s="9"/>
      <c r="O872" s="9"/>
      <c r="P872" s="9"/>
      <c r="Q872" s="9"/>
      <c r="R872" s="9"/>
      <c r="S872" s="9"/>
      <c r="T872" s="9"/>
      <c r="U872" s="9"/>
      <c r="V872" s="9"/>
      <c r="W872" s="9"/>
      <c r="X872" s="9"/>
      <c r="Y872" s="9"/>
      <c r="Z872" s="9"/>
    </row>
    <row r="873" spans="1:26" ht="12.75" customHeight="1" x14ac:dyDescent="0.2">
      <c r="A873" s="14"/>
      <c r="B873" s="15"/>
      <c r="C873" s="16"/>
      <c r="D873" s="14"/>
      <c r="E873" s="17"/>
      <c r="F873" s="18"/>
      <c r="G873" s="18"/>
      <c r="H873" s="18"/>
      <c r="I873" s="8"/>
      <c r="J873" s="9"/>
      <c r="K873" s="9"/>
      <c r="L873" s="9"/>
      <c r="M873" s="9"/>
      <c r="N873" s="9"/>
      <c r="O873" s="9"/>
      <c r="P873" s="9"/>
      <c r="Q873" s="9"/>
      <c r="R873" s="9"/>
      <c r="S873" s="9"/>
      <c r="T873" s="9"/>
      <c r="U873" s="9"/>
      <c r="V873" s="9"/>
      <c r="W873" s="9"/>
      <c r="X873" s="9"/>
      <c r="Y873" s="9"/>
      <c r="Z873" s="9"/>
    </row>
    <row r="874" spans="1:26" ht="12.75" customHeight="1" x14ac:dyDescent="0.2">
      <c r="A874" s="14"/>
      <c r="B874" s="15"/>
      <c r="C874" s="16"/>
      <c r="D874" s="14"/>
      <c r="E874" s="17"/>
      <c r="F874" s="18"/>
      <c r="G874" s="18"/>
      <c r="H874" s="18"/>
      <c r="I874" s="8"/>
      <c r="J874" s="9"/>
      <c r="K874" s="9"/>
      <c r="L874" s="9"/>
      <c r="M874" s="9"/>
      <c r="N874" s="9"/>
      <c r="O874" s="9"/>
      <c r="P874" s="9"/>
      <c r="Q874" s="9"/>
      <c r="R874" s="9"/>
      <c r="S874" s="9"/>
      <c r="T874" s="9"/>
      <c r="U874" s="9"/>
      <c r="V874" s="9"/>
      <c r="W874" s="9"/>
      <c r="X874" s="9"/>
      <c r="Y874" s="9"/>
      <c r="Z874" s="9"/>
    </row>
    <row r="875" spans="1:26" ht="12.75" customHeight="1" x14ac:dyDescent="0.2">
      <c r="A875" s="14"/>
      <c r="B875" s="15"/>
      <c r="C875" s="16"/>
      <c r="D875" s="14"/>
      <c r="E875" s="17"/>
      <c r="F875" s="18"/>
      <c r="G875" s="18"/>
      <c r="H875" s="18"/>
      <c r="I875" s="8"/>
      <c r="J875" s="9"/>
      <c r="K875" s="9"/>
      <c r="L875" s="9"/>
      <c r="M875" s="9"/>
      <c r="N875" s="9"/>
      <c r="O875" s="9"/>
      <c r="P875" s="9"/>
      <c r="Q875" s="9"/>
      <c r="R875" s="9"/>
      <c r="S875" s="9"/>
      <c r="T875" s="9"/>
      <c r="U875" s="9"/>
      <c r="V875" s="9"/>
      <c r="W875" s="9"/>
      <c r="X875" s="9"/>
      <c r="Y875" s="9"/>
      <c r="Z875" s="9"/>
    </row>
    <row r="876" spans="1:26" ht="12.75" customHeight="1" x14ac:dyDescent="0.2">
      <c r="A876" s="14"/>
      <c r="B876" s="15"/>
      <c r="C876" s="16"/>
      <c r="D876" s="14"/>
      <c r="E876" s="17"/>
      <c r="F876" s="18"/>
      <c r="G876" s="18"/>
      <c r="H876" s="18"/>
      <c r="I876" s="8"/>
      <c r="J876" s="9"/>
      <c r="K876" s="9"/>
      <c r="L876" s="9"/>
      <c r="M876" s="9"/>
      <c r="N876" s="9"/>
      <c r="O876" s="9"/>
      <c r="P876" s="9"/>
      <c r="Q876" s="9"/>
      <c r="R876" s="9"/>
      <c r="S876" s="9"/>
      <c r="T876" s="9"/>
      <c r="U876" s="9"/>
      <c r="V876" s="9"/>
      <c r="W876" s="9"/>
      <c r="X876" s="9"/>
      <c r="Y876" s="9"/>
      <c r="Z876" s="9"/>
    </row>
    <row r="877" spans="1:26" ht="12.75" customHeight="1" x14ac:dyDescent="0.2">
      <c r="A877" s="14"/>
      <c r="B877" s="15"/>
      <c r="C877" s="16"/>
      <c r="D877" s="14"/>
      <c r="E877" s="17"/>
      <c r="F877" s="18"/>
      <c r="G877" s="18"/>
      <c r="H877" s="18"/>
      <c r="I877" s="8"/>
      <c r="J877" s="9"/>
      <c r="K877" s="9"/>
      <c r="L877" s="9"/>
      <c r="M877" s="9"/>
      <c r="N877" s="9"/>
      <c r="O877" s="9"/>
      <c r="P877" s="9"/>
      <c r="Q877" s="9"/>
      <c r="R877" s="9"/>
      <c r="S877" s="9"/>
      <c r="T877" s="9"/>
      <c r="U877" s="9"/>
      <c r="V877" s="9"/>
      <c r="W877" s="9"/>
      <c r="X877" s="9"/>
      <c r="Y877" s="9"/>
      <c r="Z877" s="9"/>
    </row>
    <row r="878" spans="1:26" ht="12.75" customHeight="1" x14ac:dyDescent="0.2">
      <c r="A878" s="14"/>
      <c r="B878" s="15"/>
      <c r="C878" s="16"/>
      <c r="D878" s="14"/>
      <c r="E878" s="17"/>
      <c r="F878" s="18"/>
      <c r="G878" s="18"/>
      <c r="H878" s="18"/>
      <c r="I878" s="8"/>
      <c r="J878" s="9"/>
      <c r="K878" s="9"/>
      <c r="L878" s="9"/>
      <c r="M878" s="9"/>
      <c r="N878" s="9"/>
      <c r="O878" s="9"/>
      <c r="P878" s="9"/>
      <c r="Q878" s="9"/>
      <c r="R878" s="9"/>
      <c r="S878" s="9"/>
      <c r="T878" s="9"/>
      <c r="U878" s="9"/>
      <c r="V878" s="9"/>
      <c r="W878" s="9"/>
      <c r="X878" s="9"/>
      <c r="Y878" s="9"/>
      <c r="Z878" s="9"/>
    </row>
    <row r="879" spans="1:26" ht="12.75" customHeight="1" x14ac:dyDescent="0.2">
      <c r="A879" s="14"/>
      <c r="B879" s="15"/>
      <c r="C879" s="16"/>
      <c r="D879" s="14"/>
      <c r="E879" s="17"/>
      <c r="F879" s="18"/>
      <c r="G879" s="18"/>
      <c r="H879" s="18"/>
      <c r="I879" s="8"/>
      <c r="J879" s="9"/>
      <c r="K879" s="9"/>
      <c r="L879" s="9"/>
      <c r="M879" s="9"/>
      <c r="N879" s="9"/>
      <c r="O879" s="9"/>
      <c r="P879" s="9"/>
      <c r="Q879" s="9"/>
      <c r="R879" s="9"/>
      <c r="S879" s="9"/>
      <c r="T879" s="9"/>
      <c r="U879" s="9"/>
      <c r="V879" s="9"/>
      <c r="W879" s="9"/>
      <c r="X879" s="9"/>
      <c r="Y879" s="9"/>
      <c r="Z879" s="9"/>
    </row>
    <row r="880" spans="1:26" ht="12.75" customHeight="1" x14ac:dyDescent="0.2">
      <c r="A880" s="14"/>
      <c r="B880" s="15"/>
      <c r="C880" s="16"/>
      <c r="D880" s="14"/>
      <c r="E880" s="17"/>
      <c r="F880" s="18"/>
      <c r="G880" s="18"/>
      <c r="H880" s="18"/>
      <c r="I880" s="8"/>
      <c r="J880" s="9"/>
      <c r="K880" s="9"/>
      <c r="L880" s="9"/>
      <c r="M880" s="9"/>
      <c r="N880" s="9"/>
      <c r="O880" s="9"/>
      <c r="P880" s="9"/>
      <c r="Q880" s="9"/>
      <c r="R880" s="9"/>
      <c r="S880" s="9"/>
      <c r="T880" s="9"/>
      <c r="U880" s="9"/>
      <c r="V880" s="9"/>
      <c r="W880" s="9"/>
      <c r="X880" s="9"/>
      <c r="Y880" s="9"/>
      <c r="Z880" s="9"/>
    </row>
    <row r="881" spans="1:26" ht="12.75" customHeight="1" x14ac:dyDescent="0.2">
      <c r="A881" s="14"/>
      <c r="B881" s="15"/>
      <c r="C881" s="16"/>
      <c r="D881" s="14"/>
      <c r="E881" s="17"/>
      <c r="F881" s="18"/>
      <c r="G881" s="18"/>
      <c r="H881" s="18"/>
      <c r="I881" s="8"/>
      <c r="J881" s="9"/>
      <c r="K881" s="9"/>
      <c r="L881" s="9"/>
      <c r="M881" s="9"/>
      <c r="N881" s="9"/>
      <c r="O881" s="9"/>
      <c r="P881" s="9"/>
      <c r="Q881" s="9"/>
      <c r="R881" s="9"/>
      <c r="S881" s="9"/>
      <c r="T881" s="9"/>
      <c r="U881" s="9"/>
      <c r="V881" s="9"/>
      <c r="W881" s="9"/>
      <c r="X881" s="9"/>
      <c r="Y881" s="9"/>
      <c r="Z881" s="9"/>
    </row>
    <row r="882" spans="1:26" ht="12.75" customHeight="1" x14ac:dyDescent="0.2">
      <c r="A882" s="14"/>
      <c r="B882" s="15"/>
      <c r="C882" s="16"/>
      <c r="D882" s="14"/>
      <c r="E882" s="17"/>
      <c r="F882" s="18"/>
      <c r="G882" s="18"/>
      <c r="H882" s="18"/>
      <c r="I882" s="8"/>
      <c r="J882" s="9"/>
      <c r="K882" s="9"/>
      <c r="L882" s="9"/>
      <c r="M882" s="9"/>
      <c r="N882" s="9"/>
      <c r="O882" s="9"/>
      <c r="P882" s="9"/>
      <c r="Q882" s="9"/>
      <c r="R882" s="9"/>
      <c r="S882" s="9"/>
      <c r="T882" s="9"/>
      <c r="U882" s="9"/>
      <c r="V882" s="9"/>
      <c r="W882" s="9"/>
      <c r="X882" s="9"/>
      <c r="Y882" s="9"/>
      <c r="Z882" s="9"/>
    </row>
    <row r="883" spans="1:26" ht="12.75" customHeight="1" x14ac:dyDescent="0.2">
      <c r="A883" s="14"/>
      <c r="B883" s="15"/>
      <c r="C883" s="16"/>
      <c r="D883" s="14"/>
      <c r="E883" s="17"/>
      <c r="F883" s="18"/>
      <c r="G883" s="18"/>
      <c r="H883" s="18"/>
      <c r="I883" s="8"/>
      <c r="J883" s="9"/>
      <c r="K883" s="9"/>
      <c r="L883" s="9"/>
      <c r="M883" s="9"/>
      <c r="N883" s="9"/>
      <c r="O883" s="9"/>
      <c r="P883" s="9"/>
      <c r="Q883" s="9"/>
      <c r="R883" s="9"/>
      <c r="S883" s="9"/>
      <c r="T883" s="9"/>
      <c r="U883" s="9"/>
      <c r="V883" s="9"/>
      <c r="W883" s="9"/>
      <c r="X883" s="9"/>
      <c r="Y883" s="9"/>
      <c r="Z883" s="9"/>
    </row>
    <row r="884" spans="1:26" ht="12.75" customHeight="1" x14ac:dyDescent="0.2">
      <c r="A884" s="14"/>
      <c r="B884" s="15"/>
      <c r="C884" s="16"/>
      <c r="D884" s="14"/>
      <c r="E884" s="17"/>
      <c r="F884" s="18"/>
      <c r="G884" s="18"/>
      <c r="H884" s="18"/>
      <c r="I884" s="8"/>
      <c r="J884" s="9"/>
      <c r="K884" s="9"/>
      <c r="L884" s="9"/>
      <c r="M884" s="9"/>
      <c r="N884" s="9"/>
      <c r="O884" s="9"/>
      <c r="P884" s="9"/>
      <c r="Q884" s="9"/>
      <c r="R884" s="9"/>
      <c r="S884" s="9"/>
      <c r="T884" s="9"/>
      <c r="U884" s="9"/>
      <c r="V884" s="9"/>
      <c r="W884" s="9"/>
      <c r="X884" s="9"/>
      <c r="Y884" s="9"/>
      <c r="Z884" s="9"/>
    </row>
    <row r="885" spans="1:26" ht="12.75" customHeight="1" x14ac:dyDescent="0.2">
      <c r="A885" s="14"/>
      <c r="B885" s="15"/>
      <c r="C885" s="16"/>
      <c r="D885" s="14"/>
      <c r="E885" s="17"/>
      <c r="F885" s="18"/>
      <c r="G885" s="18"/>
      <c r="H885" s="18"/>
      <c r="I885" s="8"/>
      <c r="J885" s="9"/>
      <c r="K885" s="9"/>
      <c r="L885" s="9"/>
      <c r="M885" s="9"/>
      <c r="N885" s="9"/>
      <c r="O885" s="9"/>
      <c r="P885" s="9"/>
      <c r="Q885" s="9"/>
      <c r="R885" s="9"/>
      <c r="S885" s="9"/>
      <c r="T885" s="9"/>
      <c r="U885" s="9"/>
      <c r="V885" s="9"/>
      <c r="W885" s="9"/>
      <c r="X885" s="9"/>
      <c r="Y885" s="9"/>
      <c r="Z885" s="9"/>
    </row>
    <row r="886" spans="1:26" ht="12.75" customHeight="1" x14ac:dyDescent="0.2">
      <c r="A886" s="14"/>
      <c r="B886" s="15"/>
      <c r="C886" s="16"/>
      <c r="D886" s="14"/>
      <c r="E886" s="17"/>
      <c r="F886" s="18"/>
      <c r="G886" s="18"/>
      <c r="H886" s="18"/>
      <c r="I886" s="8"/>
      <c r="J886" s="9"/>
      <c r="K886" s="9"/>
      <c r="L886" s="9"/>
      <c r="M886" s="9"/>
      <c r="N886" s="9"/>
      <c r="O886" s="9"/>
      <c r="P886" s="9"/>
      <c r="Q886" s="9"/>
      <c r="R886" s="9"/>
      <c r="S886" s="9"/>
      <c r="T886" s="9"/>
      <c r="U886" s="9"/>
      <c r="V886" s="9"/>
      <c r="W886" s="9"/>
      <c r="X886" s="9"/>
      <c r="Y886" s="9"/>
      <c r="Z886" s="9"/>
    </row>
    <row r="887" spans="1:26" ht="12.75" customHeight="1" x14ac:dyDescent="0.2">
      <c r="A887" s="14"/>
      <c r="B887" s="15"/>
      <c r="C887" s="16"/>
      <c r="D887" s="14"/>
      <c r="E887" s="17"/>
      <c r="F887" s="18"/>
      <c r="G887" s="18"/>
      <c r="H887" s="18"/>
      <c r="I887" s="8"/>
      <c r="J887" s="9"/>
      <c r="K887" s="9"/>
      <c r="L887" s="9"/>
      <c r="M887" s="9"/>
      <c r="N887" s="9"/>
      <c r="O887" s="9"/>
      <c r="P887" s="9"/>
      <c r="Q887" s="9"/>
      <c r="R887" s="9"/>
      <c r="S887" s="9"/>
      <c r="T887" s="9"/>
      <c r="U887" s="9"/>
      <c r="V887" s="9"/>
      <c r="W887" s="9"/>
      <c r="X887" s="9"/>
      <c r="Y887" s="9"/>
      <c r="Z887" s="9"/>
    </row>
    <row r="888" spans="1:26" ht="12.75" customHeight="1" x14ac:dyDescent="0.2">
      <c r="A888" s="14"/>
      <c r="B888" s="15"/>
      <c r="C888" s="16"/>
      <c r="D888" s="14"/>
      <c r="E888" s="17"/>
      <c r="F888" s="18"/>
      <c r="G888" s="18"/>
      <c r="H888" s="18"/>
      <c r="I888" s="8"/>
      <c r="J888" s="9"/>
      <c r="K888" s="9"/>
      <c r="L888" s="9"/>
      <c r="M888" s="9"/>
      <c r="N888" s="9"/>
      <c r="O888" s="9"/>
      <c r="P888" s="9"/>
      <c r="Q888" s="9"/>
      <c r="R888" s="9"/>
      <c r="S888" s="9"/>
      <c r="T888" s="9"/>
      <c r="U888" s="9"/>
      <c r="V888" s="9"/>
      <c r="W888" s="9"/>
      <c r="X888" s="9"/>
      <c r="Y888" s="9"/>
      <c r="Z888" s="9"/>
    </row>
    <row r="889" spans="1:26" ht="12.75" customHeight="1" x14ac:dyDescent="0.2">
      <c r="A889" s="14"/>
      <c r="B889" s="15"/>
      <c r="C889" s="16"/>
      <c r="D889" s="14"/>
      <c r="E889" s="17"/>
      <c r="F889" s="18"/>
      <c r="G889" s="18"/>
      <c r="H889" s="18"/>
      <c r="I889" s="8"/>
      <c r="J889" s="9"/>
      <c r="K889" s="9"/>
      <c r="L889" s="9"/>
      <c r="M889" s="9"/>
      <c r="N889" s="9"/>
      <c r="O889" s="9"/>
      <c r="P889" s="9"/>
      <c r="Q889" s="9"/>
      <c r="R889" s="9"/>
      <c r="S889" s="9"/>
      <c r="T889" s="9"/>
      <c r="U889" s="9"/>
      <c r="V889" s="9"/>
      <c r="W889" s="9"/>
      <c r="X889" s="9"/>
      <c r="Y889" s="9"/>
      <c r="Z889" s="9"/>
    </row>
    <row r="890" spans="1:26" ht="12.75" customHeight="1" x14ac:dyDescent="0.2">
      <c r="A890" s="14"/>
      <c r="B890" s="15"/>
      <c r="C890" s="16"/>
      <c r="D890" s="14"/>
      <c r="E890" s="17"/>
      <c r="F890" s="18"/>
      <c r="G890" s="18"/>
      <c r="H890" s="18"/>
      <c r="I890" s="8"/>
      <c r="J890" s="9"/>
      <c r="K890" s="9"/>
      <c r="L890" s="9"/>
      <c r="M890" s="9"/>
      <c r="N890" s="9"/>
      <c r="O890" s="9"/>
      <c r="P890" s="9"/>
      <c r="Q890" s="9"/>
      <c r="R890" s="9"/>
      <c r="S890" s="9"/>
      <c r="T890" s="9"/>
      <c r="U890" s="9"/>
      <c r="V890" s="9"/>
      <c r="W890" s="9"/>
      <c r="X890" s="9"/>
      <c r="Y890" s="9"/>
      <c r="Z890" s="9"/>
    </row>
    <row r="891" spans="1:26" ht="12.75" customHeight="1" x14ac:dyDescent="0.2">
      <c r="A891" s="14"/>
      <c r="B891" s="15"/>
      <c r="C891" s="16"/>
      <c r="D891" s="14"/>
      <c r="E891" s="17"/>
      <c r="F891" s="18"/>
      <c r="G891" s="18"/>
      <c r="H891" s="18"/>
      <c r="I891" s="8"/>
      <c r="J891" s="9"/>
      <c r="K891" s="9"/>
      <c r="L891" s="9"/>
      <c r="M891" s="9"/>
      <c r="N891" s="9"/>
      <c r="O891" s="9"/>
      <c r="P891" s="9"/>
      <c r="Q891" s="9"/>
      <c r="R891" s="9"/>
      <c r="S891" s="9"/>
      <c r="T891" s="9"/>
      <c r="U891" s="9"/>
      <c r="V891" s="9"/>
      <c r="W891" s="9"/>
      <c r="X891" s="9"/>
      <c r="Y891" s="9"/>
      <c r="Z891" s="9"/>
    </row>
    <row r="892" spans="1:26" ht="12.75" customHeight="1" x14ac:dyDescent="0.2">
      <c r="A892" s="14"/>
      <c r="B892" s="15"/>
      <c r="C892" s="16"/>
      <c r="D892" s="14"/>
      <c r="E892" s="17"/>
      <c r="F892" s="18"/>
      <c r="G892" s="18"/>
      <c r="H892" s="18"/>
      <c r="I892" s="8"/>
      <c r="J892" s="9"/>
      <c r="K892" s="9"/>
      <c r="L892" s="9"/>
      <c r="M892" s="9"/>
      <c r="N892" s="9"/>
      <c r="O892" s="9"/>
      <c r="P892" s="9"/>
      <c r="Q892" s="9"/>
      <c r="R892" s="9"/>
      <c r="S892" s="9"/>
      <c r="T892" s="9"/>
      <c r="U892" s="9"/>
      <c r="V892" s="9"/>
      <c r="W892" s="9"/>
      <c r="X892" s="9"/>
      <c r="Y892" s="9"/>
      <c r="Z892" s="9"/>
    </row>
    <row r="893" spans="1:26" ht="12.75" customHeight="1" x14ac:dyDescent="0.2">
      <c r="A893" s="14"/>
      <c r="B893" s="15"/>
      <c r="C893" s="16"/>
      <c r="D893" s="14"/>
      <c r="E893" s="17"/>
      <c r="F893" s="18"/>
      <c r="G893" s="18"/>
      <c r="H893" s="18"/>
      <c r="I893" s="8"/>
      <c r="J893" s="9"/>
      <c r="K893" s="9"/>
      <c r="L893" s="9"/>
      <c r="M893" s="9"/>
      <c r="N893" s="9"/>
      <c r="O893" s="9"/>
      <c r="P893" s="9"/>
      <c r="Q893" s="9"/>
      <c r="R893" s="9"/>
      <c r="S893" s="9"/>
      <c r="T893" s="9"/>
      <c r="U893" s="9"/>
      <c r="V893" s="9"/>
      <c r="W893" s="9"/>
      <c r="X893" s="9"/>
      <c r="Y893" s="9"/>
      <c r="Z893" s="9"/>
    </row>
    <row r="894" spans="1:26" ht="12.75" customHeight="1" x14ac:dyDescent="0.2">
      <c r="A894" s="14"/>
      <c r="B894" s="15"/>
      <c r="C894" s="16"/>
      <c r="D894" s="14"/>
      <c r="E894" s="17"/>
      <c r="F894" s="18"/>
      <c r="G894" s="18"/>
      <c r="H894" s="18"/>
      <c r="I894" s="8"/>
      <c r="J894" s="9"/>
      <c r="K894" s="9"/>
      <c r="L894" s="9"/>
      <c r="M894" s="9"/>
      <c r="N894" s="9"/>
      <c r="O894" s="9"/>
      <c r="P894" s="9"/>
      <c r="Q894" s="9"/>
      <c r="R894" s="9"/>
      <c r="S894" s="9"/>
      <c r="T894" s="9"/>
      <c r="U894" s="9"/>
      <c r="V894" s="9"/>
      <c r="W894" s="9"/>
      <c r="X894" s="9"/>
      <c r="Y894" s="9"/>
      <c r="Z894" s="9"/>
    </row>
    <row r="895" spans="1:26" ht="12.75" customHeight="1" x14ac:dyDescent="0.2">
      <c r="A895" s="14"/>
      <c r="B895" s="15"/>
      <c r="C895" s="16"/>
      <c r="D895" s="14"/>
      <c r="E895" s="17"/>
      <c r="F895" s="18"/>
      <c r="G895" s="18"/>
      <c r="H895" s="18"/>
      <c r="I895" s="8"/>
      <c r="J895" s="9"/>
      <c r="K895" s="9"/>
      <c r="L895" s="9"/>
      <c r="M895" s="9"/>
      <c r="N895" s="9"/>
      <c r="O895" s="9"/>
      <c r="P895" s="9"/>
      <c r="Q895" s="9"/>
      <c r="R895" s="9"/>
      <c r="S895" s="9"/>
      <c r="T895" s="9"/>
      <c r="U895" s="9"/>
      <c r="V895" s="9"/>
      <c r="W895" s="9"/>
      <c r="X895" s="9"/>
      <c r="Y895" s="9"/>
      <c r="Z895" s="9"/>
    </row>
    <row r="896" spans="1:26" ht="12.75" customHeight="1" x14ac:dyDescent="0.2">
      <c r="A896" s="14"/>
      <c r="B896" s="15"/>
      <c r="C896" s="16"/>
      <c r="D896" s="14"/>
      <c r="E896" s="17"/>
      <c r="F896" s="18"/>
      <c r="G896" s="18"/>
      <c r="H896" s="18"/>
      <c r="I896" s="8"/>
      <c r="J896" s="9"/>
      <c r="K896" s="9"/>
      <c r="L896" s="9"/>
      <c r="M896" s="9"/>
      <c r="N896" s="9"/>
      <c r="O896" s="9"/>
      <c r="P896" s="9"/>
      <c r="Q896" s="9"/>
      <c r="R896" s="9"/>
      <c r="S896" s="9"/>
      <c r="T896" s="9"/>
      <c r="U896" s="9"/>
      <c r="V896" s="9"/>
      <c r="W896" s="9"/>
      <c r="X896" s="9"/>
      <c r="Y896" s="9"/>
      <c r="Z896" s="9"/>
    </row>
    <row r="897" spans="1:26" ht="12.75" customHeight="1" x14ac:dyDescent="0.2">
      <c r="A897" s="14"/>
      <c r="B897" s="15"/>
      <c r="C897" s="16"/>
      <c r="D897" s="14"/>
      <c r="E897" s="17"/>
      <c r="F897" s="18"/>
      <c r="G897" s="18"/>
      <c r="H897" s="18"/>
      <c r="I897" s="8"/>
      <c r="J897" s="9"/>
      <c r="K897" s="9"/>
      <c r="L897" s="9"/>
      <c r="M897" s="9"/>
      <c r="N897" s="9"/>
      <c r="O897" s="9"/>
      <c r="P897" s="9"/>
      <c r="Q897" s="9"/>
      <c r="R897" s="9"/>
      <c r="S897" s="9"/>
      <c r="T897" s="9"/>
      <c r="U897" s="9"/>
      <c r="V897" s="9"/>
      <c r="W897" s="9"/>
      <c r="X897" s="9"/>
      <c r="Y897" s="9"/>
      <c r="Z897" s="9"/>
    </row>
    <row r="898" spans="1:26" ht="12.75" customHeight="1" x14ac:dyDescent="0.2">
      <c r="A898" s="14"/>
      <c r="B898" s="15"/>
      <c r="C898" s="16"/>
      <c r="D898" s="14"/>
      <c r="E898" s="17"/>
      <c r="F898" s="18"/>
      <c r="G898" s="18"/>
      <c r="H898" s="18"/>
      <c r="I898" s="8"/>
      <c r="J898" s="9"/>
      <c r="K898" s="9"/>
      <c r="L898" s="9"/>
      <c r="M898" s="9"/>
      <c r="N898" s="9"/>
      <c r="O898" s="9"/>
      <c r="P898" s="9"/>
      <c r="Q898" s="9"/>
      <c r="R898" s="9"/>
      <c r="S898" s="9"/>
      <c r="T898" s="9"/>
      <c r="U898" s="9"/>
      <c r="V898" s="9"/>
      <c r="W898" s="9"/>
      <c r="X898" s="9"/>
      <c r="Y898" s="9"/>
      <c r="Z898" s="9"/>
    </row>
    <row r="899" spans="1:26" ht="12.75" customHeight="1" x14ac:dyDescent="0.2">
      <c r="A899" s="14"/>
      <c r="B899" s="15"/>
      <c r="C899" s="16"/>
      <c r="D899" s="14"/>
      <c r="E899" s="17"/>
      <c r="F899" s="18"/>
      <c r="G899" s="18"/>
      <c r="H899" s="18"/>
      <c r="I899" s="8"/>
      <c r="J899" s="9"/>
      <c r="K899" s="9"/>
      <c r="L899" s="9"/>
      <c r="M899" s="9"/>
      <c r="N899" s="9"/>
      <c r="O899" s="9"/>
      <c r="P899" s="9"/>
      <c r="Q899" s="9"/>
      <c r="R899" s="9"/>
      <c r="S899" s="9"/>
      <c r="T899" s="9"/>
      <c r="U899" s="9"/>
      <c r="V899" s="9"/>
      <c r="W899" s="9"/>
      <c r="X899" s="9"/>
      <c r="Y899" s="9"/>
      <c r="Z899" s="9"/>
    </row>
    <row r="900" spans="1:26" ht="12.75" customHeight="1" x14ac:dyDescent="0.2">
      <c r="A900" s="14"/>
      <c r="B900" s="15"/>
      <c r="C900" s="16"/>
      <c r="D900" s="14"/>
      <c r="E900" s="17"/>
      <c r="F900" s="18"/>
      <c r="G900" s="18"/>
      <c r="H900" s="18"/>
      <c r="I900" s="8"/>
      <c r="J900" s="9"/>
      <c r="K900" s="9"/>
      <c r="L900" s="9"/>
      <c r="M900" s="9"/>
      <c r="N900" s="9"/>
      <c r="O900" s="9"/>
      <c r="P900" s="9"/>
      <c r="Q900" s="9"/>
      <c r="R900" s="9"/>
      <c r="S900" s="9"/>
      <c r="T900" s="9"/>
      <c r="U900" s="9"/>
      <c r="V900" s="9"/>
      <c r="W900" s="9"/>
      <c r="X900" s="9"/>
      <c r="Y900" s="9"/>
      <c r="Z900" s="9"/>
    </row>
    <row r="901" spans="1:26" ht="12.75" customHeight="1" x14ac:dyDescent="0.2">
      <c r="A901" s="14"/>
      <c r="B901" s="15"/>
      <c r="C901" s="16"/>
      <c r="D901" s="14"/>
      <c r="E901" s="17"/>
      <c r="F901" s="18"/>
      <c r="G901" s="18"/>
      <c r="H901" s="18"/>
      <c r="I901" s="8"/>
      <c r="J901" s="9"/>
      <c r="K901" s="9"/>
      <c r="L901" s="9"/>
      <c r="M901" s="9"/>
      <c r="N901" s="9"/>
      <c r="O901" s="9"/>
      <c r="P901" s="9"/>
      <c r="Q901" s="9"/>
      <c r="R901" s="9"/>
      <c r="S901" s="9"/>
      <c r="T901" s="9"/>
      <c r="U901" s="9"/>
      <c r="V901" s="9"/>
      <c r="W901" s="9"/>
      <c r="X901" s="9"/>
      <c r="Y901" s="9"/>
      <c r="Z901" s="9"/>
    </row>
    <row r="902" spans="1:26" ht="12.75" customHeight="1" x14ac:dyDescent="0.2">
      <c r="A902" s="14"/>
      <c r="B902" s="15"/>
      <c r="C902" s="16"/>
      <c r="D902" s="14"/>
      <c r="E902" s="17"/>
      <c r="F902" s="18"/>
      <c r="G902" s="18"/>
      <c r="H902" s="18"/>
      <c r="I902" s="8"/>
      <c r="J902" s="9"/>
      <c r="K902" s="9"/>
      <c r="L902" s="9"/>
      <c r="M902" s="9"/>
      <c r="N902" s="9"/>
      <c r="O902" s="9"/>
      <c r="P902" s="9"/>
      <c r="Q902" s="9"/>
      <c r="R902" s="9"/>
      <c r="S902" s="9"/>
      <c r="T902" s="9"/>
      <c r="U902" s="9"/>
      <c r="V902" s="9"/>
      <c r="W902" s="9"/>
      <c r="X902" s="9"/>
      <c r="Y902" s="9"/>
      <c r="Z902" s="9"/>
    </row>
    <row r="903" spans="1:26" ht="12.75" customHeight="1" x14ac:dyDescent="0.2">
      <c r="A903" s="14"/>
      <c r="B903" s="15"/>
      <c r="C903" s="16"/>
      <c r="D903" s="14"/>
      <c r="E903" s="17"/>
      <c r="F903" s="18"/>
      <c r="G903" s="18"/>
      <c r="H903" s="18"/>
      <c r="I903" s="8"/>
      <c r="J903" s="9"/>
      <c r="K903" s="9"/>
      <c r="L903" s="9"/>
      <c r="M903" s="9"/>
      <c r="N903" s="9"/>
      <c r="O903" s="9"/>
      <c r="P903" s="9"/>
      <c r="Q903" s="9"/>
      <c r="R903" s="9"/>
      <c r="S903" s="9"/>
      <c r="T903" s="9"/>
      <c r="U903" s="9"/>
      <c r="V903" s="9"/>
      <c r="W903" s="9"/>
      <c r="X903" s="9"/>
      <c r="Y903" s="9"/>
      <c r="Z903" s="9"/>
    </row>
    <row r="904" spans="1:26" ht="12.75" customHeight="1" x14ac:dyDescent="0.2">
      <c r="A904" s="14"/>
      <c r="B904" s="15"/>
      <c r="C904" s="16"/>
      <c r="D904" s="14"/>
      <c r="E904" s="17"/>
      <c r="F904" s="18"/>
      <c r="G904" s="18"/>
      <c r="H904" s="18"/>
      <c r="I904" s="8"/>
      <c r="J904" s="9"/>
      <c r="K904" s="9"/>
      <c r="L904" s="9"/>
      <c r="M904" s="9"/>
      <c r="N904" s="9"/>
      <c r="O904" s="9"/>
      <c r="P904" s="9"/>
      <c r="Q904" s="9"/>
      <c r="R904" s="9"/>
      <c r="S904" s="9"/>
      <c r="T904" s="9"/>
      <c r="U904" s="9"/>
      <c r="V904" s="9"/>
      <c r="W904" s="9"/>
      <c r="X904" s="9"/>
      <c r="Y904" s="9"/>
      <c r="Z904" s="9"/>
    </row>
    <row r="905" spans="1:26" ht="12.75" customHeight="1" x14ac:dyDescent="0.2">
      <c r="A905" s="14"/>
      <c r="B905" s="15"/>
      <c r="C905" s="16"/>
      <c r="D905" s="14"/>
      <c r="E905" s="17"/>
      <c r="F905" s="18"/>
      <c r="G905" s="18"/>
      <c r="H905" s="18"/>
      <c r="I905" s="8"/>
      <c r="J905" s="9"/>
      <c r="K905" s="9"/>
      <c r="L905" s="9"/>
      <c r="M905" s="9"/>
      <c r="N905" s="9"/>
      <c r="O905" s="9"/>
      <c r="P905" s="9"/>
      <c r="Q905" s="9"/>
      <c r="R905" s="9"/>
      <c r="S905" s="9"/>
      <c r="T905" s="9"/>
      <c r="U905" s="9"/>
      <c r="V905" s="9"/>
      <c r="W905" s="9"/>
      <c r="X905" s="9"/>
      <c r="Y905" s="9"/>
      <c r="Z905" s="9"/>
    </row>
    <row r="906" spans="1:26" ht="12.75" customHeight="1" x14ac:dyDescent="0.2">
      <c r="A906" s="14"/>
      <c r="B906" s="15"/>
      <c r="C906" s="16"/>
      <c r="D906" s="14"/>
      <c r="E906" s="17"/>
      <c r="F906" s="18"/>
      <c r="G906" s="18"/>
      <c r="H906" s="18"/>
      <c r="I906" s="8"/>
      <c r="J906" s="9"/>
      <c r="K906" s="9"/>
      <c r="L906" s="9"/>
      <c r="M906" s="9"/>
      <c r="N906" s="9"/>
      <c r="O906" s="9"/>
      <c r="P906" s="9"/>
      <c r="Q906" s="9"/>
      <c r="R906" s="9"/>
      <c r="S906" s="9"/>
      <c r="T906" s="9"/>
      <c r="U906" s="9"/>
      <c r="V906" s="9"/>
      <c r="W906" s="9"/>
      <c r="X906" s="9"/>
      <c r="Y906" s="9"/>
      <c r="Z906" s="9"/>
    </row>
    <row r="907" spans="1:26" ht="12.75" customHeight="1" x14ac:dyDescent="0.2">
      <c r="A907" s="14"/>
      <c r="B907" s="15"/>
      <c r="C907" s="16"/>
      <c r="D907" s="14"/>
      <c r="E907" s="17"/>
      <c r="F907" s="18"/>
      <c r="G907" s="18"/>
      <c r="H907" s="18"/>
      <c r="I907" s="8"/>
      <c r="J907" s="9"/>
      <c r="K907" s="9"/>
      <c r="L907" s="9"/>
      <c r="M907" s="9"/>
      <c r="N907" s="9"/>
      <c r="O907" s="9"/>
      <c r="P907" s="9"/>
      <c r="Q907" s="9"/>
      <c r="R907" s="9"/>
      <c r="S907" s="9"/>
      <c r="T907" s="9"/>
      <c r="U907" s="9"/>
      <c r="V907" s="9"/>
      <c r="W907" s="9"/>
      <c r="X907" s="9"/>
      <c r="Y907" s="9"/>
      <c r="Z907" s="9"/>
    </row>
    <row r="908" spans="1:26" ht="12.75" customHeight="1" x14ac:dyDescent="0.2">
      <c r="A908" s="14"/>
      <c r="B908" s="15"/>
      <c r="C908" s="16"/>
      <c r="D908" s="14"/>
      <c r="E908" s="17"/>
      <c r="F908" s="18"/>
      <c r="G908" s="18"/>
      <c r="H908" s="18"/>
      <c r="I908" s="8"/>
      <c r="J908" s="9"/>
      <c r="K908" s="9"/>
      <c r="L908" s="9"/>
      <c r="M908" s="9"/>
      <c r="N908" s="9"/>
      <c r="O908" s="9"/>
      <c r="P908" s="9"/>
      <c r="Q908" s="9"/>
      <c r="R908" s="9"/>
      <c r="S908" s="9"/>
      <c r="T908" s="9"/>
      <c r="U908" s="9"/>
      <c r="V908" s="9"/>
      <c r="W908" s="9"/>
      <c r="X908" s="9"/>
      <c r="Y908" s="9"/>
      <c r="Z908" s="9"/>
    </row>
    <row r="909" spans="1:26" ht="12.75" customHeight="1" x14ac:dyDescent="0.2">
      <c r="A909" s="14"/>
      <c r="B909" s="15"/>
      <c r="C909" s="16"/>
      <c r="D909" s="14"/>
      <c r="E909" s="17"/>
      <c r="F909" s="18"/>
      <c r="G909" s="18"/>
      <c r="H909" s="18"/>
      <c r="I909" s="8"/>
      <c r="J909" s="9"/>
      <c r="K909" s="9"/>
      <c r="L909" s="9"/>
      <c r="M909" s="9"/>
      <c r="N909" s="9"/>
      <c r="O909" s="9"/>
      <c r="P909" s="9"/>
      <c r="Q909" s="9"/>
      <c r="R909" s="9"/>
      <c r="S909" s="9"/>
      <c r="T909" s="9"/>
      <c r="U909" s="9"/>
      <c r="V909" s="9"/>
      <c r="W909" s="9"/>
      <c r="X909" s="9"/>
      <c r="Y909" s="9"/>
      <c r="Z909" s="9"/>
    </row>
    <row r="910" spans="1:26" ht="12.75" customHeight="1" x14ac:dyDescent="0.2">
      <c r="A910" s="14"/>
      <c r="B910" s="15"/>
      <c r="C910" s="16"/>
      <c r="D910" s="14"/>
      <c r="E910" s="17"/>
      <c r="F910" s="18"/>
      <c r="G910" s="18"/>
      <c r="H910" s="18"/>
      <c r="I910" s="8"/>
      <c r="J910" s="9"/>
      <c r="K910" s="9"/>
      <c r="L910" s="9"/>
      <c r="M910" s="9"/>
      <c r="N910" s="9"/>
      <c r="O910" s="9"/>
      <c r="P910" s="9"/>
      <c r="Q910" s="9"/>
      <c r="R910" s="9"/>
      <c r="S910" s="9"/>
      <c r="T910" s="9"/>
      <c r="U910" s="9"/>
      <c r="V910" s="9"/>
      <c r="W910" s="9"/>
      <c r="X910" s="9"/>
      <c r="Y910" s="9"/>
      <c r="Z910" s="9"/>
    </row>
    <row r="911" spans="1:26" ht="12.75" customHeight="1" x14ac:dyDescent="0.2">
      <c r="A911" s="14"/>
      <c r="B911" s="15"/>
      <c r="C911" s="16"/>
      <c r="D911" s="14"/>
      <c r="E911" s="17"/>
      <c r="F911" s="18"/>
      <c r="G911" s="18"/>
      <c r="H911" s="18"/>
      <c r="I911" s="8"/>
      <c r="J911" s="9"/>
      <c r="K911" s="9"/>
      <c r="L911" s="9"/>
      <c r="M911" s="9"/>
      <c r="N911" s="9"/>
      <c r="O911" s="9"/>
      <c r="P911" s="9"/>
      <c r="Q911" s="9"/>
      <c r="R911" s="9"/>
      <c r="S911" s="9"/>
      <c r="T911" s="9"/>
      <c r="U911" s="9"/>
      <c r="V911" s="9"/>
      <c r="W911" s="9"/>
      <c r="X911" s="9"/>
      <c r="Y911" s="9"/>
      <c r="Z911" s="9"/>
    </row>
    <row r="912" spans="1:26" ht="12.75" customHeight="1" x14ac:dyDescent="0.2">
      <c r="A912" s="14"/>
      <c r="B912" s="15"/>
      <c r="C912" s="16"/>
      <c r="D912" s="14"/>
      <c r="E912" s="17"/>
      <c r="F912" s="18"/>
      <c r="G912" s="18"/>
      <c r="H912" s="18"/>
      <c r="I912" s="8"/>
      <c r="J912" s="9"/>
      <c r="K912" s="9"/>
      <c r="L912" s="9"/>
      <c r="M912" s="9"/>
      <c r="N912" s="9"/>
      <c r="O912" s="9"/>
      <c r="P912" s="9"/>
      <c r="Q912" s="9"/>
      <c r="R912" s="9"/>
      <c r="S912" s="9"/>
      <c r="T912" s="9"/>
      <c r="U912" s="9"/>
      <c r="V912" s="9"/>
      <c r="W912" s="9"/>
      <c r="X912" s="9"/>
      <c r="Y912" s="9"/>
      <c r="Z912" s="9"/>
    </row>
    <row r="913" spans="1:26" ht="12.75" customHeight="1" x14ac:dyDescent="0.2">
      <c r="A913" s="14"/>
      <c r="B913" s="15"/>
      <c r="C913" s="16"/>
      <c r="D913" s="14"/>
      <c r="E913" s="17"/>
      <c r="F913" s="18"/>
      <c r="G913" s="18"/>
      <c r="H913" s="18"/>
      <c r="I913" s="8"/>
      <c r="J913" s="9"/>
      <c r="K913" s="9"/>
      <c r="L913" s="9"/>
      <c r="M913" s="9"/>
      <c r="N913" s="9"/>
      <c r="O913" s="9"/>
      <c r="P913" s="9"/>
      <c r="Q913" s="9"/>
      <c r="R913" s="9"/>
      <c r="S913" s="9"/>
      <c r="T913" s="9"/>
      <c r="U913" s="9"/>
      <c r="V913" s="9"/>
      <c r="W913" s="9"/>
      <c r="X913" s="9"/>
      <c r="Y913" s="9"/>
      <c r="Z913" s="9"/>
    </row>
    <row r="914" spans="1:26" ht="12.75" customHeight="1" x14ac:dyDescent="0.2">
      <c r="A914" s="14"/>
      <c r="B914" s="15"/>
      <c r="C914" s="16"/>
      <c r="D914" s="14"/>
      <c r="E914" s="17"/>
      <c r="F914" s="18"/>
      <c r="G914" s="18"/>
      <c r="H914" s="18"/>
      <c r="I914" s="8"/>
      <c r="J914" s="9"/>
      <c r="K914" s="9"/>
      <c r="L914" s="9"/>
      <c r="M914" s="9"/>
      <c r="N914" s="9"/>
      <c r="O914" s="9"/>
      <c r="P914" s="9"/>
      <c r="Q914" s="9"/>
      <c r="R914" s="9"/>
      <c r="S914" s="9"/>
      <c r="T914" s="9"/>
      <c r="U914" s="9"/>
      <c r="V914" s="9"/>
      <c r="W914" s="9"/>
      <c r="X914" s="9"/>
      <c r="Y914" s="9"/>
      <c r="Z914" s="9"/>
    </row>
    <row r="915" spans="1:26" ht="12.75" customHeight="1" x14ac:dyDescent="0.2">
      <c r="A915" s="14"/>
      <c r="B915" s="15"/>
      <c r="C915" s="16"/>
      <c r="D915" s="14"/>
      <c r="E915" s="17"/>
      <c r="F915" s="18"/>
      <c r="G915" s="18"/>
      <c r="H915" s="18"/>
      <c r="I915" s="8"/>
      <c r="J915" s="9"/>
      <c r="K915" s="9"/>
      <c r="L915" s="9"/>
      <c r="M915" s="9"/>
      <c r="N915" s="9"/>
      <c r="O915" s="9"/>
      <c r="P915" s="9"/>
      <c r="Q915" s="9"/>
      <c r="R915" s="9"/>
      <c r="S915" s="9"/>
      <c r="T915" s="9"/>
      <c r="U915" s="9"/>
      <c r="V915" s="9"/>
      <c r="W915" s="9"/>
      <c r="X915" s="9"/>
      <c r="Y915" s="9"/>
      <c r="Z915" s="9"/>
    </row>
    <row r="916" spans="1:26" ht="12.75" customHeight="1" x14ac:dyDescent="0.2">
      <c r="A916" s="14"/>
      <c r="B916" s="15"/>
      <c r="C916" s="16"/>
      <c r="D916" s="14"/>
      <c r="E916" s="17"/>
      <c r="F916" s="18"/>
      <c r="G916" s="18"/>
      <c r="H916" s="18"/>
      <c r="I916" s="8"/>
      <c r="J916" s="9"/>
      <c r="K916" s="9"/>
      <c r="L916" s="9"/>
      <c r="M916" s="9"/>
      <c r="N916" s="9"/>
      <c r="O916" s="9"/>
      <c r="P916" s="9"/>
      <c r="Q916" s="9"/>
      <c r="R916" s="9"/>
      <c r="S916" s="9"/>
      <c r="T916" s="9"/>
      <c r="U916" s="9"/>
      <c r="V916" s="9"/>
      <c r="W916" s="9"/>
      <c r="X916" s="9"/>
      <c r="Y916" s="9"/>
      <c r="Z916" s="9"/>
    </row>
    <row r="917" spans="1:26" ht="12.75" customHeight="1" x14ac:dyDescent="0.2">
      <c r="A917" s="14"/>
      <c r="B917" s="15"/>
      <c r="C917" s="16"/>
      <c r="D917" s="14"/>
      <c r="E917" s="17"/>
      <c r="F917" s="18"/>
      <c r="G917" s="18"/>
      <c r="H917" s="18"/>
      <c r="I917" s="8"/>
      <c r="J917" s="9"/>
      <c r="K917" s="9"/>
      <c r="L917" s="9"/>
      <c r="M917" s="9"/>
      <c r="N917" s="9"/>
      <c r="O917" s="9"/>
      <c r="P917" s="9"/>
      <c r="Q917" s="9"/>
      <c r="R917" s="9"/>
      <c r="S917" s="9"/>
      <c r="T917" s="9"/>
      <c r="U917" s="9"/>
      <c r="V917" s="9"/>
      <c r="W917" s="9"/>
      <c r="X917" s="9"/>
      <c r="Y917" s="9"/>
      <c r="Z917" s="9"/>
    </row>
    <row r="918" spans="1:26" ht="12.75" customHeight="1" x14ac:dyDescent="0.2">
      <c r="A918" s="14"/>
      <c r="B918" s="15"/>
      <c r="C918" s="16"/>
      <c r="D918" s="14"/>
      <c r="E918" s="17"/>
      <c r="F918" s="18"/>
      <c r="G918" s="18"/>
      <c r="H918" s="18"/>
      <c r="I918" s="8"/>
      <c r="J918" s="9"/>
      <c r="K918" s="9"/>
      <c r="L918" s="9"/>
      <c r="M918" s="9"/>
      <c r="N918" s="9"/>
      <c r="O918" s="9"/>
      <c r="P918" s="9"/>
      <c r="Q918" s="9"/>
      <c r="R918" s="9"/>
      <c r="S918" s="9"/>
      <c r="T918" s="9"/>
      <c r="U918" s="9"/>
      <c r="V918" s="9"/>
      <c r="W918" s="9"/>
      <c r="X918" s="9"/>
      <c r="Y918" s="9"/>
      <c r="Z918" s="9"/>
    </row>
    <row r="919" spans="1:26" ht="12.75" customHeight="1" x14ac:dyDescent="0.2">
      <c r="A919" s="14"/>
      <c r="B919" s="15"/>
      <c r="C919" s="16"/>
      <c r="D919" s="14"/>
      <c r="E919" s="17"/>
      <c r="F919" s="18"/>
      <c r="G919" s="18"/>
      <c r="H919" s="18"/>
      <c r="I919" s="8"/>
      <c r="J919" s="9"/>
      <c r="K919" s="9"/>
      <c r="L919" s="9"/>
      <c r="M919" s="9"/>
      <c r="N919" s="9"/>
      <c r="O919" s="9"/>
      <c r="P919" s="9"/>
      <c r="Q919" s="9"/>
      <c r="R919" s="9"/>
      <c r="S919" s="9"/>
      <c r="T919" s="9"/>
      <c r="U919" s="9"/>
      <c r="V919" s="9"/>
      <c r="W919" s="9"/>
      <c r="X919" s="9"/>
      <c r="Y919" s="9"/>
      <c r="Z919" s="9"/>
    </row>
    <row r="920" spans="1:26" ht="12.75" customHeight="1" x14ac:dyDescent="0.2">
      <c r="A920" s="14"/>
      <c r="B920" s="15"/>
      <c r="C920" s="16"/>
      <c r="D920" s="14"/>
      <c r="E920" s="17"/>
      <c r="F920" s="18"/>
      <c r="G920" s="18"/>
      <c r="H920" s="18"/>
      <c r="I920" s="8"/>
      <c r="J920" s="9"/>
      <c r="K920" s="9"/>
      <c r="L920" s="9"/>
      <c r="M920" s="9"/>
      <c r="N920" s="9"/>
      <c r="O920" s="9"/>
      <c r="P920" s="9"/>
      <c r="Q920" s="9"/>
      <c r="R920" s="9"/>
      <c r="S920" s="9"/>
      <c r="T920" s="9"/>
      <c r="U920" s="9"/>
      <c r="V920" s="9"/>
      <c r="W920" s="9"/>
      <c r="X920" s="9"/>
      <c r="Y920" s="9"/>
      <c r="Z920" s="9"/>
    </row>
    <row r="921" spans="1:26" ht="12.75" customHeight="1" x14ac:dyDescent="0.2">
      <c r="A921" s="14"/>
      <c r="B921" s="15"/>
      <c r="C921" s="16"/>
      <c r="D921" s="14"/>
      <c r="E921" s="17"/>
      <c r="F921" s="18"/>
      <c r="G921" s="18"/>
      <c r="H921" s="18"/>
      <c r="I921" s="8"/>
      <c r="J921" s="9"/>
      <c r="K921" s="9"/>
      <c r="L921" s="9"/>
      <c r="M921" s="9"/>
      <c r="N921" s="9"/>
      <c r="O921" s="9"/>
      <c r="P921" s="9"/>
      <c r="Q921" s="9"/>
      <c r="R921" s="9"/>
      <c r="S921" s="9"/>
      <c r="T921" s="9"/>
      <c r="U921" s="9"/>
      <c r="V921" s="9"/>
      <c r="W921" s="9"/>
      <c r="X921" s="9"/>
      <c r="Y921" s="9"/>
      <c r="Z921" s="9"/>
    </row>
    <row r="922" spans="1:26" ht="12.75" customHeight="1" x14ac:dyDescent="0.2">
      <c r="A922" s="14"/>
      <c r="B922" s="15"/>
      <c r="C922" s="16"/>
      <c r="D922" s="14"/>
      <c r="E922" s="17"/>
      <c r="F922" s="18"/>
      <c r="G922" s="18"/>
      <c r="H922" s="18"/>
      <c r="I922" s="8"/>
      <c r="J922" s="9"/>
      <c r="K922" s="9"/>
      <c r="L922" s="9"/>
      <c r="M922" s="9"/>
      <c r="N922" s="9"/>
      <c r="O922" s="9"/>
      <c r="P922" s="9"/>
      <c r="Q922" s="9"/>
      <c r="R922" s="9"/>
      <c r="S922" s="9"/>
      <c r="T922" s="9"/>
      <c r="U922" s="9"/>
      <c r="V922" s="9"/>
      <c r="W922" s="9"/>
      <c r="X922" s="9"/>
      <c r="Y922" s="9"/>
      <c r="Z922" s="9"/>
    </row>
    <row r="923" spans="1:26" ht="12.75" customHeight="1" x14ac:dyDescent="0.2">
      <c r="A923" s="14"/>
      <c r="B923" s="15"/>
      <c r="C923" s="16"/>
      <c r="D923" s="14"/>
      <c r="E923" s="17"/>
      <c r="F923" s="18"/>
      <c r="G923" s="18"/>
      <c r="H923" s="18"/>
      <c r="I923" s="8"/>
      <c r="J923" s="9"/>
      <c r="K923" s="9"/>
      <c r="L923" s="9"/>
      <c r="M923" s="9"/>
      <c r="N923" s="9"/>
      <c r="O923" s="9"/>
      <c r="P923" s="9"/>
      <c r="Q923" s="9"/>
      <c r="R923" s="9"/>
      <c r="S923" s="9"/>
      <c r="T923" s="9"/>
      <c r="U923" s="9"/>
      <c r="V923" s="9"/>
      <c r="W923" s="9"/>
      <c r="X923" s="9"/>
      <c r="Y923" s="9"/>
      <c r="Z923" s="9"/>
    </row>
    <row r="924" spans="1:26" ht="12.75" customHeight="1" x14ac:dyDescent="0.2">
      <c r="A924" s="14"/>
      <c r="B924" s="15"/>
      <c r="C924" s="16"/>
      <c r="D924" s="14"/>
      <c r="E924" s="17"/>
      <c r="F924" s="18"/>
      <c r="G924" s="18"/>
      <c r="H924" s="18"/>
      <c r="I924" s="8"/>
      <c r="J924" s="9"/>
      <c r="K924" s="9"/>
      <c r="L924" s="9"/>
      <c r="M924" s="9"/>
      <c r="N924" s="9"/>
      <c r="O924" s="9"/>
      <c r="P924" s="9"/>
      <c r="Q924" s="9"/>
      <c r="R924" s="9"/>
      <c r="S924" s="9"/>
      <c r="T924" s="9"/>
      <c r="U924" s="9"/>
      <c r="V924" s="9"/>
      <c r="W924" s="9"/>
      <c r="X924" s="9"/>
      <c r="Y924" s="9"/>
      <c r="Z924" s="9"/>
    </row>
    <row r="925" spans="1:26" ht="12.75" customHeight="1" x14ac:dyDescent="0.2">
      <c r="A925" s="14"/>
      <c r="B925" s="15"/>
      <c r="C925" s="16"/>
      <c r="D925" s="14"/>
      <c r="E925" s="17"/>
      <c r="F925" s="18"/>
      <c r="G925" s="18"/>
      <c r="H925" s="18"/>
      <c r="I925" s="8"/>
      <c r="J925" s="9"/>
      <c r="K925" s="9"/>
      <c r="L925" s="9"/>
      <c r="M925" s="9"/>
      <c r="N925" s="9"/>
      <c r="O925" s="9"/>
      <c r="P925" s="9"/>
      <c r="Q925" s="9"/>
      <c r="R925" s="9"/>
      <c r="S925" s="9"/>
      <c r="T925" s="9"/>
      <c r="U925" s="9"/>
      <c r="V925" s="9"/>
      <c r="W925" s="9"/>
      <c r="X925" s="9"/>
      <c r="Y925" s="9"/>
      <c r="Z925" s="9"/>
    </row>
    <row r="926" spans="1:26" ht="12.75" customHeight="1" x14ac:dyDescent="0.2">
      <c r="A926" s="14"/>
      <c r="B926" s="15"/>
      <c r="C926" s="16"/>
      <c r="D926" s="14"/>
      <c r="E926" s="17"/>
      <c r="F926" s="18"/>
      <c r="G926" s="18"/>
      <c r="H926" s="18"/>
      <c r="I926" s="8"/>
      <c r="J926" s="9"/>
      <c r="K926" s="9"/>
      <c r="L926" s="9"/>
      <c r="M926" s="9"/>
      <c r="N926" s="9"/>
      <c r="O926" s="9"/>
      <c r="P926" s="9"/>
      <c r="Q926" s="9"/>
      <c r="R926" s="9"/>
      <c r="S926" s="9"/>
      <c r="T926" s="9"/>
      <c r="U926" s="9"/>
      <c r="V926" s="9"/>
      <c r="W926" s="9"/>
      <c r="X926" s="9"/>
      <c r="Y926" s="9"/>
      <c r="Z926" s="9"/>
    </row>
    <row r="927" spans="1:26" ht="12.75" customHeight="1" x14ac:dyDescent="0.2">
      <c r="A927" s="14"/>
      <c r="B927" s="15"/>
      <c r="C927" s="16"/>
      <c r="D927" s="14"/>
      <c r="E927" s="17"/>
      <c r="F927" s="18"/>
      <c r="G927" s="18"/>
      <c r="H927" s="18"/>
      <c r="I927" s="8"/>
      <c r="J927" s="9"/>
      <c r="K927" s="9"/>
      <c r="L927" s="9"/>
      <c r="M927" s="9"/>
      <c r="N927" s="9"/>
      <c r="O927" s="9"/>
      <c r="P927" s="9"/>
      <c r="Q927" s="9"/>
      <c r="R927" s="9"/>
      <c r="S927" s="9"/>
      <c r="T927" s="9"/>
      <c r="U927" s="9"/>
      <c r="V927" s="9"/>
      <c r="W927" s="9"/>
      <c r="X927" s="9"/>
      <c r="Y927" s="9"/>
      <c r="Z927" s="9"/>
    </row>
    <row r="928" spans="1:26" ht="12.75" customHeight="1" x14ac:dyDescent="0.2">
      <c r="A928" s="14"/>
      <c r="B928" s="15"/>
      <c r="C928" s="16"/>
      <c r="D928" s="14"/>
      <c r="E928" s="17"/>
      <c r="F928" s="18"/>
      <c r="G928" s="18"/>
      <c r="H928" s="18"/>
      <c r="I928" s="8"/>
      <c r="J928" s="9"/>
      <c r="K928" s="9"/>
      <c r="L928" s="9"/>
      <c r="M928" s="9"/>
      <c r="N928" s="9"/>
      <c r="O928" s="9"/>
      <c r="P928" s="9"/>
      <c r="Q928" s="9"/>
      <c r="R928" s="9"/>
      <c r="S928" s="9"/>
      <c r="T928" s="9"/>
      <c r="U928" s="9"/>
      <c r="V928" s="9"/>
      <c r="W928" s="9"/>
      <c r="X928" s="9"/>
      <c r="Y928" s="9"/>
      <c r="Z928" s="9"/>
    </row>
    <row r="929" spans="1:26" ht="12.75" customHeight="1" x14ac:dyDescent="0.2">
      <c r="A929" s="14"/>
      <c r="B929" s="15"/>
      <c r="C929" s="16"/>
      <c r="D929" s="14"/>
      <c r="E929" s="17"/>
      <c r="F929" s="18"/>
      <c r="G929" s="18"/>
      <c r="H929" s="18"/>
      <c r="I929" s="8"/>
      <c r="J929" s="9"/>
      <c r="K929" s="9"/>
      <c r="L929" s="9"/>
      <c r="M929" s="9"/>
      <c r="N929" s="9"/>
      <c r="O929" s="9"/>
      <c r="P929" s="9"/>
      <c r="Q929" s="9"/>
      <c r="R929" s="9"/>
      <c r="S929" s="9"/>
      <c r="T929" s="9"/>
      <c r="U929" s="9"/>
      <c r="V929" s="9"/>
      <c r="W929" s="9"/>
      <c r="X929" s="9"/>
      <c r="Y929" s="9"/>
      <c r="Z929" s="9"/>
    </row>
    <row r="930" spans="1:26" ht="12.75" customHeight="1" x14ac:dyDescent="0.2">
      <c r="A930" s="14"/>
      <c r="B930" s="15"/>
      <c r="C930" s="16"/>
      <c r="D930" s="14"/>
      <c r="E930" s="17"/>
      <c r="F930" s="18"/>
      <c r="G930" s="18"/>
      <c r="H930" s="18"/>
      <c r="I930" s="8"/>
      <c r="J930" s="9"/>
      <c r="K930" s="9"/>
      <c r="L930" s="9"/>
      <c r="M930" s="9"/>
      <c r="N930" s="9"/>
      <c r="O930" s="9"/>
      <c r="P930" s="9"/>
      <c r="Q930" s="9"/>
      <c r="R930" s="9"/>
      <c r="S930" s="9"/>
      <c r="T930" s="9"/>
      <c r="U930" s="9"/>
      <c r="V930" s="9"/>
      <c r="W930" s="9"/>
      <c r="X930" s="9"/>
      <c r="Y930" s="9"/>
      <c r="Z930" s="9"/>
    </row>
    <row r="931" spans="1:26" ht="12.75" customHeight="1" x14ac:dyDescent="0.2">
      <c r="A931" s="14"/>
      <c r="B931" s="15"/>
      <c r="C931" s="16"/>
      <c r="D931" s="14"/>
      <c r="E931" s="17"/>
      <c r="F931" s="18"/>
      <c r="G931" s="18"/>
      <c r="H931" s="18"/>
      <c r="I931" s="8"/>
      <c r="J931" s="9"/>
      <c r="K931" s="9"/>
      <c r="L931" s="9"/>
      <c r="M931" s="9"/>
      <c r="N931" s="9"/>
      <c r="O931" s="9"/>
      <c r="P931" s="9"/>
      <c r="Q931" s="9"/>
      <c r="R931" s="9"/>
      <c r="S931" s="9"/>
      <c r="T931" s="9"/>
      <c r="U931" s="9"/>
      <c r="V931" s="9"/>
      <c r="W931" s="9"/>
      <c r="X931" s="9"/>
      <c r="Y931" s="9"/>
      <c r="Z931" s="9"/>
    </row>
    <row r="932" spans="1:26" ht="12.75" customHeight="1" x14ac:dyDescent="0.2">
      <c r="A932" s="14"/>
      <c r="B932" s="15"/>
      <c r="C932" s="16"/>
      <c r="D932" s="14"/>
      <c r="E932" s="17"/>
      <c r="F932" s="18"/>
      <c r="G932" s="18"/>
      <c r="H932" s="18"/>
      <c r="I932" s="8"/>
      <c r="J932" s="9"/>
      <c r="K932" s="9"/>
      <c r="L932" s="9"/>
      <c r="M932" s="9"/>
      <c r="N932" s="9"/>
      <c r="O932" s="9"/>
      <c r="P932" s="9"/>
      <c r="Q932" s="9"/>
      <c r="R932" s="9"/>
      <c r="S932" s="9"/>
      <c r="T932" s="9"/>
      <c r="U932" s="9"/>
      <c r="V932" s="9"/>
      <c r="W932" s="9"/>
      <c r="X932" s="9"/>
      <c r="Y932" s="9"/>
      <c r="Z932" s="9"/>
    </row>
    <row r="933" spans="1:26" ht="12.75" customHeight="1" x14ac:dyDescent="0.2">
      <c r="A933" s="14"/>
      <c r="B933" s="15"/>
      <c r="C933" s="16"/>
      <c r="D933" s="14"/>
      <c r="E933" s="17"/>
      <c r="F933" s="18"/>
      <c r="G933" s="18"/>
      <c r="H933" s="18"/>
      <c r="I933" s="8"/>
      <c r="J933" s="9"/>
      <c r="K933" s="9"/>
      <c r="L933" s="9"/>
      <c r="M933" s="9"/>
      <c r="N933" s="9"/>
      <c r="O933" s="9"/>
      <c r="P933" s="9"/>
      <c r="Q933" s="9"/>
      <c r="R933" s="9"/>
      <c r="S933" s="9"/>
      <c r="T933" s="9"/>
      <c r="U933" s="9"/>
      <c r="V933" s="9"/>
      <c r="W933" s="9"/>
      <c r="X933" s="9"/>
      <c r="Y933" s="9"/>
      <c r="Z933" s="9"/>
    </row>
    <row r="934" spans="1:26" ht="12.75" customHeight="1" x14ac:dyDescent="0.2">
      <c r="A934" s="14"/>
      <c r="B934" s="15"/>
      <c r="C934" s="16"/>
      <c r="D934" s="14"/>
      <c r="E934" s="17"/>
      <c r="F934" s="18"/>
      <c r="G934" s="18"/>
      <c r="H934" s="18"/>
      <c r="I934" s="8"/>
      <c r="J934" s="9"/>
      <c r="K934" s="9"/>
      <c r="L934" s="9"/>
      <c r="M934" s="9"/>
      <c r="N934" s="9"/>
      <c r="O934" s="9"/>
      <c r="P934" s="9"/>
      <c r="Q934" s="9"/>
      <c r="R934" s="9"/>
      <c r="S934" s="9"/>
      <c r="T934" s="9"/>
      <c r="U934" s="9"/>
      <c r="V934" s="9"/>
      <c r="W934" s="9"/>
      <c r="X934" s="9"/>
      <c r="Y934" s="9"/>
      <c r="Z934" s="9"/>
    </row>
    <row r="935" spans="1:26" ht="12.75" customHeight="1" x14ac:dyDescent="0.2">
      <c r="A935" s="14"/>
      <c r="B935" s="15"/>
      <c r="C935" s="16"/>
      <c r="D935" s="14"/>
      <c r="E935" s="17"/>
      <c r="F935" s="18"/>
      <c r="G935" s="18"/>
      <c r="H935" s="18"/>
      <c r="I935" s="8"/>
      <c r="J935" s="9"/>
      <c r="K935" s="9"/>
      <c r="L935" s="9"/>
      <c r="M935" s="9"/>
      <c r="N935" s="9"/>
      <c r="O935" s="9"/>
      <c r="P935" s="9"/>
      <c r="Q935" s="9"/>
      <c r="R935" s="9"/>
      <c r="S935" s="9"/>
      <c r="T935" s="9"/>
      <c r="U935" s="9"/>
      <c r="V935" s="9"/>
      <c r="W935" s="9"/>
      <c r="X935" s="9"/>
      <c r="Y935" s="9"/>
      <c r="Z935" s="9"/>
    </row>
    <row r="936" spans="1:26" ht="12.75" customHeight="1" x14ac:dyDescent="0.2">
      <c r="A936" s="14"/>
      <c r="B936" s="15"/>
      <c r="C936" s="16"/>
      <c r="D936" s="14"/>
      <c r="E936" s="17"/>
      <c r="F936" s="18"/>
      <c r="G936" s="18"/>
      <c r="H936" s="18"/>
      <c r="I936" s="8"/>
      <c r="J936" s="9"/>
      <c r="K936" s="9"/>
      <c r="L936" s="9"/>
      <c r="M936" s="9"/>
      <c r="N936" s="9"/>
      <c r="O936" s="9"/>
      <c r="P936" s="9"/>
      <c r="Q936" s="9"/>
      <c r="R936" s="9"/>
      <c r="S936" s="9"/>
      <c r="T936" s="9"/>
      <c r="U936" s="9"/>
      <c r="V936" s="9"/>
      <c r="W936" s="9"/>
      <c r="X936" s="9"/>
      <c r="Y936" s="9"/>
      <c r="Z936" s="9"/>
    </row>
    <row r="937" spans="1:26" ht="12.75" customHeight="1" x14ac:dyDescent="0.2">
      <c r="A937" s="14"/>
      <c r="B937" s="15"/>
      <c r="C937" s="16"/>
      <c r="D937" s="14"/>
      <c r="E937" s="17"/>
      <c r="F937" s="18"/>
      <c r="G937" s="18"/>
      <c r="H937" s="18"/>
      <c r="I937" s="8"/>
      <c r="J937" s="9"/>
      <c r="K937" s="9"/>
      <c r="L937" s="9"/>
      <c r="M937" s="9"/>
      <c r="N937" s="9"/>
      <c r="O937" s="9"/>
      <c r="P937" s="9"/>
      <c r="Q937" s="9"/>
      <c r="R937" s="9"/>
      <c r="S937" s="9"/>
      <c r="T937" s="9"/>
      <c r="U937" s="9"/>
      <c r="V937" s="9"/>
      <c r="W937" s="9"/>
      <c r="X937" s="9"/>
      <c r="Y937" s="9"/>
      <c r="Z937" s="9"/>
    </row>
    <row r="938" spans="1:26" ht="12.75" customHeight="1" x14ac:dyDescent="0.2">
      <c r="A938" s="14"/>
      <c r="B938" s="15"/>
      <c r="C938" s="16"/>
      <c r="D938" s="14"/>
      <c r="E938" s="17"/>
      <c r="F938" s="18"/>
      <c r="G938" s="18"/>
      <c r="H938" s="18"/>
      <c r="I938" s="8"/>
      <c r="J938" s="9"/>
      <c r="K938" s="9"/>
      <c r="L938" s="9"/>
      <c r="M938" s="9"/>
      <c r="N938" s="9"/>
      <c r="O938" s="9"/>
      <c r="P938" s="9"/>
      <c r="Q938" s="9"/>
      <c r="R938" s="9"/>
      <c r="S938" s="9"/>
      <c r="T938" s="9"/>
      <c r="U938" s="9"/>
      <c r="V938" s="9"/>
      <c r="W938" s="9"/>
      <c r="X938" s="9"/>
      <c r="Y938" s="9"/>
      <c r="Z938" s="9"/>
    </row>
    <row r="939" spans="1:26" ht="12.75" customHeight="1" x14ac:dyDescent="0.2">
      <c r="A939" s="14"/>
      <c r="B939" s="15"/>
      <c r="C939" s="16"/>
      <c r="D939" s="14"/>
      <c r="E939" s="17"/>
      <c r="F939" s="18"/>
      <c r="G939" s="18"/>
      <c r="H939" s="18"/>
      <c r="I939" s="8"/>
      <c r="J939" s="9"/>
      <c r="K939" s="9"/>
      <c r="L939" s="9"/>
      <c r="M939" s="9"/>
      <c r="N939" s="9"/>
      <c r="O939" s="9"/>
      <c r="P939" s="9"/>
      <c r="Q939" s="9"/>
      <c r="R939" s="9"/>
      <c r="S939" s="9"/>
      <c r="T939" s="9"/>
      <c r="U939" s="9"/>
      <c r="V939" s="9"/>
      <c r="W939" s="9"/>
      <c r="X939" s="9"/>
      <c r="Y939" s="9"/>
      <c r="Z939" s="9"/>
    </row>
    <row r="940" spans="1:26" ht="12.75" customHeight="1" x14ac:dyDescent="0.2">
      <c r="A940" s="14"/>
      <c r="B940" s="15"/>
      <c r="C940" s="16"/>
      <c r="D940" s="14"/>
      <c r="E940" s="17"/>
      <c r="F940" s="18"/>
      <c r="G940" s="18"/>
      <c r="H940" s="18"/>
      <c r="I940" s="8"/>
      <c r="J940" s="9"/>
      <c r="K940" s="9"/>
      <c r="L940" s="9"/>
      <c r="M940" s="9"/>
      <c r="N940" s="9"/>
      <c r="O940" s="9"/>
      <c r="P940" s="9"/>
      <c r="Q940" s="9"/>
      <c r="R940" s="9"/>
      <c r="S940" s="9"/>
      <c r="T940" s="9"/>
      <c r="U940" s="9"/>
      <c r="V940" s="9"/>
      <c r="W940" s="9"/>
      <c r="X940" s="9"/>
      <c r="Y940" s="9"/>
      <c r="Z940" s="9"/>
    </row>
    <row r="941" spans="1:26" ht="12.75" customHeight="1" x14ac:dyDescent="0.2">
      <c r="A941" s="14"/>
      <c r="B941" s="15"/>
      <c r="C941" s="16"/>
      <c r="D941" s="14"/>
      <c r="E941" s="17"/>
      <c r="F941" s="18"/>
      <c r="G941" s="18"/>
      <c r="H941" s="18"/>
      <c r="I941" s="8"/>
      <c r="J941" s="9"/>
      <c r="K941" s="9"/>
      <c r="L941" s="9"/>
      <c r="M941" s="9"/>
      <c r="N941" s="9"/>
      <c r="O941" s="9"/>
      <c r="P941" s="9"/>
      <c r="Q941" s="9"/>
      <c r="R941" s="9"/>
      <c r="S941" s="9"/>
      <c r="T941" s="9"/>
      <c r="U941" s="9"/>
      <c r="V941" s="9"/>
      <c r="W941" s="9"/>
      <c r="X941" s="9"/>
      <c r="Y941" s="9"/>
      <c r="Z941" s="9"/>
    </row>
    <row r="942" spans="1:26" ht="12.75" customHeight="1" x14ac:dyDescent="0.2">
      <c r="A942" s="14"/>
      <c r="B942" s="15"/>
      <c r="C942" s="16"/>
      <c r="D942" s="14"/>
      <c r="E942" s="17"/>
      <c r="F942" s="18"/>
      <c r="G942" s="18"/>
      <c r="H942" s="18"/>
      <c r="I942" s="8"/>
      <c r="J942" s="9"/>
      <c r="K942" s="9"/>
      <c r="L942" s="9"/>
      <c r="M942" s="9"/>
      <c r="N942" s="9"/>
      <c r="O942" s="9"/>
      <c r="P942" s="9"/>
      <c r="Q942" s="9"/>
      <c r="R942" s="9"/>
      <c r="S942" s="9"/>
      <c r="T942" s="9"/>
      <c r="U942" s="9"/>
      <c r="V942" s="9"/>
      <c r="W942" s="9"/>
      <c r="X942" s="9"/>
      <c r="Y942" s="9"/>
      <c r="Z942" s="9"/>
    </row>
    <row r="943" spans="1:26" ht="12.75" customHeight="1" x14ac:dyDescent="0.2">
      <c r="A943" s="14"/>
      <c r="B943" s="15"/>
      <c r="C943" s="16"/>
      <c r="D943" s="14"/>
      <c r="E943" s="17"/>
      <c r="F943" s="18"/>
      <c r="G943" s="18"/>
      <c r="H943" s="18"/>
      <c r="I943" s="8"/>
      <c r="J943" s="9"/>
      <c r="K943" s="9"/>
      <c r="L943" s="9"/>
      <c r="M943" s="9"/>
      <c r="N943" s="9"/>
      <c r="O943" s="9"/>
      <c r="P943" s="9"/>
      <c r="Q943" s="9"/>
      <c r="R943" s="9"/>
      <c r="S943" s="9"/>
      <c r="T943" s="9"/>
      <c r="U943" s="9"/>
      <c r="V943" s="9"/>
      <c r="W943" s="9"/>
      <c r="X943" s="9"/>
      <c r="Y943" s="9"/>
      <c r="Z943" s="9"/>
    </row>
    <row r="944" spans="1:26" ht="12.75" customHeight="1" x14ac:dyDescent="0.2">
      <c r="A944" s="14"/>
      <c r="B944" s="15"/>
      <c r="C944" s="16"/>
      <c r="D944" s="14"/>
      <c r="E944" s="17"/>
      <c r="F944" s="18"/>
      <c r="G944" s="18"/>
      <c r="H944" s="18"/>
      <c r="I944" s="8"/>
      <c r="J944" s="9"/>
      <c r="K944" s="9"/>
      <c r="L944" s="9"/>
      <c r="M944" s="9"/>
      <c r="N944" s="9"/>
      <c r="O944" s="9"/>
      <c r="P944" s="9"/>
      <c r="Q944" s="9"/>
      <c r="R944" s="9"/>
      <c r="S944" s="9"/>
      <c r="T944" s="9"/>
      <c r="U944" s="9"/>
      <c r="V944" s="9"/>
      <c r="W944" s="9"/>
      <c r="X944" s="9"/>
      <c r="Y944" s="9"/>
      <c r="Z944" s="9"/>
    </row>
    <row r="945" spans="1:26" ht="12.75" customHeight="1" x14ac:dyDescent="0.2">
      <c r="A945" s="14"/>
      <c r="B945" s="15"/>
      <c r="C945" s="16"/>
      <c r="D945" s="14"/>
      <c r="E945" s="17"/>
      <c r="F945" s="18"/>
      <c r="G945" s="18"/>
      <c r="H945" s="18"/>
      <c r="I945" s="8"/>
      <c r="J945" s="9"/>
      <c r="K945" s="9"/>
      <c r="L945" s="9"/>
      <c r="M945" s="9"/>
      <c r="N945" s="9"/>
      <c r="O945" s="9"/>
      <c r="P945" s="9"/>
      <c r="Q945" s="9"/>
      <c r="R945" s="9"/>
      <c r="S945" s="9"/>
      <c r="T945" s="9"/>
      <c r="U945" s="9"/>
      <c r="V945" s="9"/>
      <c r="W945" s="9"/>
      <c r="X945" s="9"/>
      <c r="Y945" s="9"/>
      <c r="Z945" s="9"/>
    </row>
    <row r="946" spans="1:26" ht="12.75" customHeight="1" x14ac:dyDescent="0.2">
      <c r="A946" s="14"/>
      <c r="B946" s="15"/>
      <c r="C946" s="16"/>
      <c r="D946" s="14"/>
      <c r="E946" s="17"/>
      <c r="F946" s="18"/>
      <c r="G946" s="18"/>
      <c r="H946" s="18"/>
      <c r="I946" s="8"/>
      <c r="J946" s="9"/>
      <c r="K946" s="9"/>
      <c r="L946" s="9"/>
      <c r="M946" s="9"/>
      <c r="N946" s="9"/>
      <c r="O946" s="9"/>
      <c r="P946" s="9"/>
      <c r="Q946" s="9"/>
      <c r="R946" s="9"/>
      <c r="S946" s="9"/>
      <c r="T946" s="9"/>
      <c r="U946" s="9"/>
      <c r="V946" s="9"/>
      <c r="W946" s="9"/>
      <c r="X946" s="9"/>
      <c r="Y946" s="9"/>
      <c r="Z946" s="9"/>
    </row>
    <row r="947" spans="1:26" ht="12.75" customHeight="1" x14ac:dyDescent="0.2">
      <c r="A947" s="14"/>
      <c r="B947" s="15"/>
      <c r="C947" s="16"/>
      <c r="D947" s="14"/>
      <c r="E947" s="17"/>
      <c r="F947" s="18"/>
      <c r="G947" s="18"/>
      <c r="H947" s="18"/>
      <c r="I947" s="8"/>
      <c r="J947" s="9"/>
      <c r="K947" s="9"/>
      <c r="L947" s="9"/>
      <c r="M947" s="9"/>
      <c r="N947" s="9"/>
      <c r="O947" s="9"/>
      <c r="P947" s="9"/>
      <c r="Q947" s="9"/>
      <c r="R947" s="9"/>
      <c r="S947" s="9"/>
      <c r="T947" s="9"/>
      <c r="U947" s="9"/>
      <c r="V947" s="9"/>
      <c r="W947" s="9"/>
      <c r="X947" s="9"/>
      <c r="Y947" s="9"/>
      <c r="Z947" s="9"/>
    </row>
    <row r="948" spans="1:26" ht="12.75" customHeight="1" x14ac:dyDescent="0.2">
      <c r="A948" s="14"/>
      <c r="B948" s="15"/>
      <c r="C948" s="16"/>
      <c r="D948" s="14"/>
      <c r="E948" s="17"/>
      <c r="F948" s="18"/>
      <c r="G948" s="18"/>
      <c r="H948" s="18"/>
      <c r="I948" s="8"/>
      <c r="J948" s="9"/>
      <c r="K948" s="9"/>
      <c r="L948" s="9"/>
      <c r="M948" s="9"/>
      <c r="N948" s="9"/>
      <c r="O948" s="9"/>
      <c r="P948" s="9"/>
      <c r="Q948" s="9"/>
      <c r="R948" s="9"/>
      <c r="S948" s="9"/>
      <c r="T948" s="9"/>
      <c r="U948" s="9"/>
      <c r="V948" s="9"/>
      <c r="W948" s="9"/>
      <c r="X948" s="9"/>
      <c r="Y948" s="9"/>
      <c r="Z948" s="9"/>
    </row>
    <row r="949" spans="1:26" ht="12.75" customHeight="1" x14ac:dyDescent="0.2">
      <c r="A949" s="14"/>
      <c r="B949" s="15"/>
      <c r="C949" s="16"/>
      <c r="D949" s="14"/>
      <c r="E949" s="17"/>
      <c r="F949" s="18"/>
      <c r="G949" s="18"/>
      <c r="H949" s="18"/>
      <c r="I949" s="8"/>
      <c r="J949" s="9"/>
      <c r="K949" s="9"/>
      <c r="L949" s="9"/>
      <c r="M949" s="9"/>
      <c r="N949" s="9"/>
      <c r="O949" s="9"/>
      <c r="P949" s="9"/>
      <c r="Q949" s="9"/>
      <c r="R949" s="9"/>
      <c r="S949" s="9"/>
      <c r="T949" s="9"/>
      <c r="U949" s="9"/>
      <c r="V949" s="9"/>
      <c r="W949" s="9"/>
      <c r="X949" s="9"/>
      <c r="Y949" s="9"/>
      <c r="Z949" s="9"/>
    </row>
    <row r="950" spans="1:26" ht="12.75" customHeight="1" x14ac:dyDescent="0.2">
      <c r="A950" s="14"/>
      <c r="B950" s="15"/>
      <c r="C950" s="16"/>
      <c r="D950" s="14"/>
      <c r="E950" s="17"/>
      <c r="F950" s="18"/>
      <c r="G950" s="18"/>
      <c r="H950" s="18"/>
      <c r="I950" s="8"/>
      <c r="J950" s="9"/>
      <c r="K950" s="9"/>
      <c r="L950" s="9"/>
      <c r="M950" s="9"/>
      <c r="N950" s="9"/>
      <c r="O950" s="9"/>
      <c r="P950" s="9"/>
      <c r="Q950" s="9"/>
      <c r="R950" s="9"/>
      <c r="S950" s="9"/>
      <c r="T950" s="9"/>
      <c r="U950" s="9"/>
      <c r="V950" s="9"/>
      <c r="W950" s="9"/>
      <c r="X950" s="9"/>
      <c r="Y950" s="9"/>
      <c r="Z950" s="9"/>
    </row>
    <row r="951" spans="1:26" ht="12.75" customHeight="1" x14ac:dyDescent="0.2">
      <c r="A951" s="14"/>
      <c r="B951" s="15"/>
      <c r="C951" s="16"/>
      <c r="D951" s="14"/>
      <c r="E951" s="17"/>
      <c r="F951" s="18"/>
      <c r="G951" s="18"/>
      <c r="H951" s="18"/>
      <c r="I951" s="8"/>
      <c r="J951" s="9"/>
      <c r="K951" s="9"/>
      <c r="L951" s="9"/>
      <c r="M951" s="9"/>
      <c r="N951" s="9"/>
      <c r="O951" s="9"/>
      <c r="P951" s="9"/>
      <c r="Q951" s="9"/>
      <c r="R951" s="9"/>
      <c r="S951" s="9"/>
      <c r="T951" s="9"/>
      <c r="U951" s="9"/>
      <c r="V951" s="9"/>
      <c r="W951" s="9"/>
      <c r="X951" s="9"/>
      <c r="Y951" s="9"/>
      <c r="Z951" s="9"/>
    </row>
    <row r="952" spans="1:26" ht="12.75" customHeight="1" x14ac:dyDescent="0.2">
      <c r="A952" s="14"/>
      <c r="B952" s="15"/>
      <c r="C952" s="16"/>
      <c r="D952" s="14"/>
      <c r="E952" s="17"/>
      <c r="F952" s="18"/>
      <c r="G952" s="18"/>
      <c r="H952" s="18"/>
      <c r="I952" s="8"/>
      <c r="J952" s="9"/>
      <c r="K952" s="9"/>
      <c r="L952" s="9"/>
      <c r="M952" s="9"/>
      <c r="N952" s="9"/>
      <c r="O952" s="9"/>
      <c r="P952" s="9"/>
      <c r="Q952" s="9"/>
      <c r="R952" s="9"/>
      <c r="S952" s="9"/>
      <c r="T952" s="9"/>
      <c r="U952" s="9"/>
      <c r="V952" s="9"/>
      <c r="W952" s="9"/>
      <c r="X952" s="9"/>
      <c r="Y952" s="9"/>
      <c r="Z952" s="9"/>
    </row>
    <row r="953" spans="1:26" ht="12.75" customHeight="1" x14ac:dyDescent="0.2">
      <c r="A953" s="14"/>
      <c r="B953" s="15"/>
      <c r="C953" s="16"/>
      <c r="D953" s="14"/>
      <c r="E953" s="17"/>
      <c r="F953" s="18"/>
      <c r="G953" s="18"/>
      <c r="H953" s="18"/>
      <c r="I953" s="8"/>
      <c r="J953" s="9"/>
      <c r="K953" s="9"/>
      <c r="L953" s="9"/>
      <c r="M953" s="9"/>
      <c r="N953" s="9"/>
      <c r="O953" s="9"/>
      <c r="P953" s="9"/>
      <c r="Q953" s="9"/>
      <c r="R953" s="9"/>
      <c r="S953" s="9"/>
      <c r="T953" s="9"/>
      <c r="U953" s="9"/>
      <c r="V953" s="9"/>
      <c r="W953" s="9"/>
      <c r="X953" s="9"/>
      <c r="Y953" s="9"/>
      <c r="Z953" s="9"/>
    </row>
    <row r="954" spans="1:26" ht="12.75" customHeight="1" x14ac:dyDescent="0.2">
      <c r="A954" s="14"/>
      <c r="B954" s="15"/>
      <c r="C954" s="16"/>
      <c r="D954" s="14"/>
      <c r="E954" s="17"/>
      <c r="F954" s="18"/>
      <c r="G954" s="18"/>
      <c r="H954" s="18"/>
      <c r="I954" s="8"/>
      <c r="J954" s="9"/>
      <c r="K954" s="9"/>
      <c r="L954" s="9"/>
      <c r="M954" s="9"/>
      <c r="N954" s="9"/>
      <c r="O954" s="9"/>
      <c r="P954" s="9"/>
      <c r="Q954" s="9"/>
      <c r="R954" s="9"/>
      <c r="S954" s="9"/>
      <c r="T954" s="9"/>
      <c r="U954" s="9"/>
      <c r="V954" s="9"/>
      <c r="W954" s="9"/>
      <c r="X954" s="9"/>
      <c r="Y954" s="9"/>
      <c r="Z954" s="9"/>
    </row>
    <row r="955" spans="1:26" ht="12.75" customHeight="1" x14ac:dyDescent="0.2">
      <c r="A955" s="14"/>
      <c r="B955" s="15"/>
      <c r="C955" s="16"/>
      <c r="D955" s="14"/>
      <c r="E955" s="17"/>
      <c r="F955" s="18"/>
      <c r="G955" s="18"/>
      <c r="H955" s="18"/>
      <c r="I955" s="8"/>
      <c r="J955" s="9"/>
      <c r="K955" s="9"/>
      <c r="L955" s="9"/>
      <c r="M955" s="9"/>
      <c r="N955" s="9"/>
      <c r="O955" s="9"/>
      <c r="P955" s="9"/>
      <c r="Q955" s="9"/>
      <c r="R955" s="9"/>
      <c r="S955" s="9"/>
      <c r="T955" s="9"/>
      <c r="U955" s="9"/>
      <c r="V955" s="9"/>
      <c r="W955" s="9"/>
      <c r="X955" s="9"/>
      <c r="Y955" s="9"/>
      <c r="Z955" s="9"/>
    </row>
    <row r="956" spans="1:26" ht="12.75" customHeight="1" x14ac:dyDescent="0.2">
      <c r="A956" s="14"/>
      <c r="B956" s="15"/>
      <c r="C956" s="16"/>
      <c r="D956" s="14"/>
      <c r="E956" s="17"/>
      <c r="F956" s="18"/>
      <c r="G956" s="18"/>
      <c r="H956" s="18"/>
      <c r="I956" s="8"/>
      <c r="J956" s="9"/>
      <c r="K956" s="9"/>
      <c r="L956" s="9"/>
      <c r="M956" s="9"/>
      <c r="N956" s="9"/>
      <c r="O956" s="9"/>
      <c r="P956" s="9"/>
      <c r="Q956" s="9"/>
      <c r="R956" s="9"/>
      <c r="S956" s="9"/>
      <c r="T956" s="9"/>
      <c r="U956" s="9"/>
      <c r="V956" s="9"/>
      <c r="W956" s="9"/>
      <c r="X956" s="9"/>
      <c r="Y956" s="9"/>
      <c r="Z956" s="9"/>
    </row>
    <row r="957" spans="1:26" ht="12.75" customHeight="1" x14ac:dyDescent="0.2">
      <c r="A957" s="14"/>
      <c r="B957" s="15"/>
      <c r="C957" s="16"/>
      <c r="D957" s="14"/>
      <c r="E957" s="17"/>
      <c r="F957" s="18"/>
      <c r="G957" s="18"/>
      <c r="H957" s="18"/>
      <c r="I957" s="8"/>
      <c r="J957" s="9"/>
      <c r="K957" s="9"/>
      <c r="L957" s="9"/>
      <c r="M957" s="9"/>
      <c r="N957" s="9"/>
      <c r="O957" s="9"/>
      <c r="P957" s="9"/>
      <c r="Q957" s="9"/>
      <c r="R957" s="9"/>
      <c r="S957" s="9"/>
      <c r="T957" s="9"/>
      <c r="U957" s="9"/>
      <c r="V957" s="9"/>
      <c r="W957" s="9"/>
      <c r="X957" s="9"/>
      <c r="Y957" s="9"/>
      <c r="Z957" s="9"/>
    </row>
    <row r="958" spans="1:26" ht="12.75" customHeight="1" x14ac:dyDescent="0.2">
      <c r="A958" s="14"/>
      <c r="B958" s="15"/>
      <c r="C958" s="16"/>
      <c r="D958" s="14"/>
      <c r="E958" s="17"/>
      <c r="F958" s="18"/>
      <c r="G958" s="18"/>
      <c r="H958" s="18"/>
      <c r="I958" s="8"/>
      <c r="J958" s="9"/>
      <c r="K958" s="9"/>
      <c r="L958" s="9"/>
      <c r="M958" s="9"/>
      <c r="N958" s="9"/>
      <c r="O958" s="9"/>
      <c r="P958" s="9"/>
      <c r="Q958" s="9"/>
      <c r="R958" s="9"/>
      <c r="S958" s="9"/>
      <c r="T958" s="9"/>
      <c r="U958" s="9"/>
      <c r="V958" s="9"/>
      <c r="W958" s="9"/>
      <c r="X958" s="9"/>
      <c r="Y958" s="9"/>
      <c r="Z958" s="9"/>
    </row>
    <row r="959" spans="1:26" ht="12.75" customHeight="1" x14ac:dyDescent="0.2">
      <c r="A959" s="14"/>
      <c r="B959" s="15"/>
      <c r="C959" s="16"/>
      <c r="D959" s="14"/>
      <c r="E959" s="17"/>
      <c r="F959" s="18"/>
      <c r="G959" s="18"/>
      <c r="H959" s="18"/>
      <c r="I959" s="8"/>
      <c r="J959" s="9"/>
      <c r="K959" s="9"/>
      <c r="L959" s="9"/>
      <c r="M959" s="9"/>
      <c r="N959" s="9"/>
      <c r="O959" s="9"/>
      <c r="P959" s="9"/>
      <c r="Q959" s="9"/>
      <c r="R959" s="9"/>
      <c r="S959" s="9"/>
      <c r="T959" s="9"/>
      <c r="U959" s="9"/>
      <c r="V959" s="9"/>
      <c r="W959" s="9"/>
      <c r="X959" s="9"/>
      <c r="Y959" s="9"/>
      <c r="Z959" s="9"/>
    </row>
    <row r="960" spans="1:26" ht="12.75" customHeight="1" x14ac:dyDescent="0.2">
      <c r="A960" s="14"/>
      <c r="B960" s="15"/>
      <c r="C960" s="16"/>
      <c r="D960" s="14"/>
      <c r="E960" s="17"/>
      <c r="F960" s="18"/>
      <c r="G960" s="18"/>
      <c r="H960" s="18"/>
      <c r="I960" s="8"/>
      <c r="J960" s="9"/>
      <c r="K960" s="9"/>
      <c r="L960" s="9"/>
      <c r="M960" s="9"/>
      <c r="N960" s="9"/>
      <c r="O960" s="9"/>
      <c r="P960" s="9"/>
      <c r="Q960" s="9"/>
      <c r="R960" s="9"/>
      <c r="S960" s="9"/>
      <c r="T960" s="9"/>
      <c r="U960" s="9"/>
      <c r="V960" s="9"/>
      <c r="W960" s="9"/>
      <c r="X960" s="9"/>
      <c r="Y960" s="9"/>
      <c r="Z960" s="9"/>
    </row>
    <row r="961" spans="1:26" ht="12.75" customHeight="1" x14ac:dyDescent="0.2">
      <c r="A961" s="14"/>
      <c r="B961" s="15"/>
      <c r="C961" s="16"/>
      <c r="D961" s="14"/>
      <c r="E961" s="17"/>
      <c r="F961" s="18"/>
      <c r="G961" s="18"/>
      <c r="H961" s="18"/>
      <c r="I961" s="8"/>
      <c r="J961" s="9"/>
      <c r="K961" s="9"/>
      <c r="L961" s="9"/>
      <c r="M961" s="9"/>
      <c r="N961" s="9"/>
      <c r="O961" s="9"/>
      <c r="P961" s="9"/>
      <c r="Q961" s="9"/>
      <c r="R961" s="9"/>
      <c r="S961" s="9"/>
      <c r="T961" s="9"/>
      <c r="U961" s="9"/>
      <c r="V961" s="9"/>
      <c r="W961" s="9"/>
      <c r="X961" s="9"/>
      <c r="Y961" s="9"/>
      <c r="Z961" s="9"/>
    </row>
    <row r="962" spans="1:26" ht="12.75" customHeight="1" x14ac:dyDescent="0.2">
      <c r="A962" s="14"/>
      <c r="B962" s="15"/>
      <c r="C962" s="16"/>
      <c r="D962" s="14"/>
      <c r="E962" s="17"/>
      <c r="F962" s="18"/>
      <c r="G962" s="18"/>
      <c r="H962" s="18"/>
      <c r="I962" s="8"/>
      <c r="J962" s="9"/>
      <c r="K962" s="9"/>
      <c r="L962" s="9"/>
      <c r="M962" s="9"/>
      <c r="N962" s="9"/>
      <c r="O962" s="9"/>
      <c r="P962" s="9"/>
      <c r="Q962" s="9"/>
      <c r="R962" s="9"/>
      <c r="S962" s="9"/>
      <c r="T962" s="9"/>
      <c r="U962" s="9"/>
      <c r="V962" s="9"/>
      <c r="W962" s="9"/>
      <c r="X962" s="9"/>
      <c r="Y962" s="9"/>
      <c r="Z962" s="9"/>
    </row>
    <row r="963" spans="1:26" ht="12.75" customHeight="1" x14ac:dyDescent="0.2">
      <c r="A963" s="14"/>
      <c r="B963" s="15"/>
      <c r="C963" s="16"/>
      <c r="D963" s="14"/>
      <c r="E963" s="17"/>
      <c r="F963" s="18"/>
      <c r="G963" s="18"/>
      <c r="H963" s="18"/>
      <c r="I963" s="8"/>
      <c r="J963" s="9"/>
      <c r="K963" s="9"/>
      <c r="L963" s="9"/>
      <c r="M963" s="9"/>
      <c r="N963" s="9"/>
      <c r="O963" s="9"/>
      <c r="P963" s="9"/>
      <c r="Q963" s="9"/>
      <c r="R963" s="9"/>
      <c r="S963" s="9"/>
      <c r="T963" s="9"/>
      <c r="U963" s="9"/>
      <c r="V963" s="9"/>
      <c r="W963" s="9"/>
      <c r="X963" s="9"/>
      <c r="Y963" s="9"/>
      <c r="Z963" s="9"/>
    </row>
    <row r="964" spans="1:26" ht="12.75" customHeight="1" x14ac:dyDescent="0.2">
      <c r="A964" s="14"/>
      <c r="B964" s="15"/>
      <c r="C964" s="16"/>
      <c r="D964" s="14"/>
      <c r="E964" s="17"/>
      <c r="F964" s="18"/>
      <c r="G964" s="18"/>
      <c r="H964" s="18"/>
      <c r="I964" s="8"/>
      <c r="J964" s="9"/>
      <c r="K964" s="9"/>
      <c r="L964" s="9"/>
      <c r="M964" s="9"/>
      <c r="N964" s="9"/>
      <c r="O964" s="9"/>
      <c r="P964" s="9"/>
      <c r="Q964" s="9"/>
      <c r="R964" s="9"/>
      <c r="S964" s="9"/>
      <c r="T964" s="9"/>
      <c r="U964" s="9"/>
      <c r="V964" s="9"/>
      <c r="W964" s="9"/>
      <c r="X964" s="9"/>
      <c r="Y964" s="9"/>
      <c r="Z964" s="9"/>
    </row>
    <row r="965" spans="1:26" ht="12.75" customHeight="1" x14ac:dyDescent="0.2">
      <c r="A965" s="14"/>
      <c r="B965" s="15"/>
      <c r="C965" s="16"/>
      <c r="D965" s="14"/>
      <c r="E965" s="17"/>
      <c r="F965" s="18"/>
      <c r="G965" s="18"/>
      <c r="H965" s="18"/>
      <c r="I965" s="8"/>
      <c r="J965" s="9"/>
      <c r="K965" s="9"/>
      <c r="L965" s="9"/>
      <c r="M965" s="9"/>
      <c r="N965" s="9"/>
      <c r="O965" s="9"/>
      <c r="P965" s="9"/>
      <c r="Q965" s="9"/>
      <c r="R965" s="9"/>
      <c r="S965" s="9"/>
      <c r="T965" s="9"/>
      <c r="U965" s="9"/>
      <c r="V965" s="9"/>
      <c r="W965" s="9"/>
      <c r="X965" s="9"/>
      <c r="Y965" s="9"/>
      <c r="Z965" s="9"/>
    </row>
    <row r="966" spans="1:26" ht="12.75" customHeight="1" x14ac:dyDescent="0.2">
      <c r="A966" s="14"/>
      <c r="B966" s="15"/>
      <c r="C966" s="16"/>
      <c r="D966" s="14"/>
      <c r="E966" s="17"/>
      <c r="F966" s="18"/>
      <c r="G966" s="18"/>
      <c r="H966" s="18"/>
      <c r="I966" s="8"/>
      <c r="J966" s="9"/>
      <c r="K966" s="9"/>
      <c r="L966" s="9"/>
      <c r="M966" s="9"/>
      <c r="N966" s="9"/>
      <c r="O966" s="9"/>
      <c r="P966" s="9"/>
      <c r="Q966" s="9"/>
      <c r="R966" s="9"/>
      <c r="S966" s="9"/>
      <c r="T966" s="9"/>
      <c r="U966" s="9"/>
      <c r="V966" s="9"/>
      <c r="W966" s="9"/>
      <c r="X966" s="9"/>
      <c r="Y966" s="9"/>
      <c r="Z966" s="9"/>
    </row>
    <row r="967" spans="1:26" ht="12.75" customHeight="1" x14ac:dyDescent="0.2">
      <c r="A967" s="14"/>
      <c r="B967" s="15"/>
      <c r="C967" s="16"/>
      <c r="D967" s="14"/>
      <c r="E967" s="17"/>
      <c r="F967" s="18"/>
      <c r="G967" s="18"/>
      <c r="H967" s="18"/>
      <c r="I967" s="8"/>
      <c r="J967" s="9"/>
      <c r="K967" s="9"/>
      <c r="L967" s="9"/>
      <c r="M967" s="9"/>
      <c r="N967" s="9"/>
      <c r="O967" s="9"/>
      <c r="P967" s="9"/>
      <c r="Q967" s="9"/>
      <c r="R967" s="9"/>
      <c r="S967" s="9"/>
      <c r="T967" s="9"/>
      <c r="U967" s="9"/>
      <c r="V967" s="9"/>
      <c r="W967" s="9"/>
      <c r="X967" s="9"/>
      <c r="Y967" s="9"/>
      <c r="Z967" s="9"/>
    </row>
    <row r="968" spans="1:26" ht="12.75" customHeight="1" x14ac:dyDescent="0.2">
      <c r="A968" s="14"/>
      <c r="B968" s="15"/>
      <c r="C968" s="16"/>
      <c r="D968" s="14"/>
      <c r="E968" s="17"/>
      <c r="F968" s="18"/>
      <c r="G968" s="18"/>
      <c r="H968" s="18"/>
      <c r="I968" s="8"/>
      <c r="J968" s="9"/>
      <c r="K968" s="9"/>
      <c r="L968" s="9"/>
      <c r="M968" s="9"/>
      <c r="N968" s="9"/>
      <c r="O968" s="9"/>
      <c r="P968" s="9"/>
      <c r="Q968" s="9"/>
      <c r="R968" s="9"/>
      <c r="S968" s="9"/>
      <c r="T968" s="9"/>
      <c r="U968" s="9"/>
      <c r="V968" s="9"/>
      <c r="W968" s="9"/>
      <c r="X968" s="9"/>
      <c r="Y968" s="9"/>
      <c r="Z968" s="9"/>
    </row>
    <row r="969" spans="1:26" ht="12.75" customHeight="1" x14ac:dyDescent="0.2">
      <c r="A969" s="14"/>
      <c r="B969" s="15"/>
      <c r="C969" s="16"/>
      <c r="D969" s="14"/>
      <c r="E969" s="17"/>
      <c r="F969" s="18"/>
      <c r="G969" s="18"/>
      <c r="H969" s="18"/>
      <c r="I969" s="8"/>
      <c r="J969" s="9"/>
      <c r="K969" s="9"/>
      <c r="L969" s="9"/>
      <c r="M969" s="9"/>
      <c r="N969" s="9"/>
      <c r="O969" s="9"/>
      <c r="P969" s="9"/>
      <c r="Q969" s="9"/>
      <c r="R969" s="9"/>
      <c r="S969" s="9"/>
      <c r="T969" s="9"/>
      <c r="U969" s="9"/>
      <c r="V969" s="9"/>
      <c r="W969" s="9"/>
      <c r="X969" s="9"/>
      <c r="Y969" s="9"/>
      <c r="Z969" s="9"/>
    </row>
    <row r="970" spans="1:26" ht="12.75" customHeight="1" x14ac:dyDescent="0.2">
      <c r="A970" s="14"/>
      <c r="B970" s="15"/>
      <c r="C970" s="16"/>
      <c r="D970" s="14"/>
      <c r="E970" s="17"/>
      <c r="F970" s="18"/>
      <c r="G970" s="18"/>
      <c r="H970" s="18"/>
      <c r="I970" s="8"/>
      <c r="J970" s="9"/>
      <c r="K970" s="9"/>
      <c r="L970" s="9"/>
      <c r="M970" s="9"/>
      <c r="N970" s="9"/>
      <c r="O970" s="9"/>
      <c r="P970" s="9"/>
      <c r="Q970" s="9"/>
      <c r="R970" s="9"/>
      <c r="S970" s="9"/>
      <c r="T970" s="9"/>
      <c r="U970" s="9"/>
      <c r="V970" s="9"/>
      <c r="W970" s="9"/>
      <c r="X970" s="9"/>
      <c r="Y970" s="9"/>
      <c r="Z970" s="9"/>
    </row>
    <row r="971" spans="1:26" ht="12.75" customHeight="1" x14ac:dyDescent="0.2">
      <c r="A971" s="14"/>
      <c r="B971" s="15"/>
      <c r="C971" s="16"/>
      <c r="D971" s="14"/>
      <c r="E971" s="17"/>
      <c r="F971" s="18"/>
      <c r="G971" s="18"/>
      <c r="H971" s="18"/>
      <c r="I971" s="8"/>
      <c r="J971" s="9"/>
      <c r="K971" s="9"/>
      <c r="L971" s="9"/>
      <c r="M971" s="9"/>
      <c r="N971" s="9"/>
      <c r="O971" s="9"/>
      <c r="P971" s="9"/>
      <c r="Q971" s="9"/>
      <c r="R971" s="9"/>
      <c r="S971" s="9"/>
      <c r="T971" s="9"/>
      <c r="U971" s="9"/>
      <c r="V971" s="9"/>
      <c r="W971" s="9"/>
      <c r="X971" s="9"/>
      <c r="Y971" s="9"/>
      <c r="Z971" s="9"/>
    </row>
    <row r="972" spans="1:26" ht="12.75" customHeight="1" x14ac:dyDescent="0.2">
      <c r="A972" s="14"/>
      <c r="B972" s="15"/>
      <c r="C972" s="16"/>
      <c r="D972" s="14"/>
      <c r="E972" s="17"/>
      <c r="F972" s="18"/>
      <c r="G972" s="18"/>
      <c r="H972" s="18"/>
      <c r="I972" s="8"/>
      <c r="J972" s="9"/>
      <c r="K972" s="9"/>
      <c r="L972" s="9"/>
      <c r="M972" s="9"/>
      <c r="N972" s="9"/>
      <c r="O972" s="9"/>
      <c r="P972" s="9"/>
      <c r="Q972" s="9"/>
      <c r="R972" s="9"/>
      <c r="S972" s="9"/>
      <c r="T972" s="9"/>
      <c r="U972" s="9"/>
      <c r="V972" s="9"/>
      <c r="W972" s="9"/>
      <c r="X972" s="9"/>
      <c r="Y972" s="9"/>
      <c r="Z972" s="9"/>
    </row>
    <row r="973" spans="1:26" ht="12.75" customHeight="1" x14ac:dyDescent="0.2">
      <c r="A973" s="14"/>
      <c r="B973" s="15"/>
      <c r="C973" s="16"/>
      <c r="D973" s="14"/>
      <c r="E973" s="17"/>
      <c r="F973" s="18"/>
      <c r="G973" s="18"/>
      <c r="H973" s="18"/>
      <c r="I973" s="8"/>
      <c r="J973" s="9"/>
      <c r="K973" s="9"/>
      <c r="L973" s="9"/>
      <c r="M973" s="9"/>
      <c r="N973" s="9"/>
      <c r="O973" s="9"/>
      <c r="P973" s="9"/>
      <c r="Q973" s="9"/>
      <c r="R973" s="9"/>
      <c r="S973" s="9"/>
      <c r="T973" s="9"/>
      <c r="U973" s="9"/>
      <c r="V973" s="9"/>
      <c r="W973" s="9"/>
      <c r="X973" s="9"/>
      <c r="Y973" s="9"/>
      <c r="Z973" s="9"/>
    </row>
    <row r="974" spans="1:26" ht="12.75" customHeight="1" x14ac:dyDescent="0.2">
      <c r="A974" s="14"/>
      <c r="B974" s="15"/>
      <c r="C974" s="16"/>
      <c r="D974" s="14"/>
      <c r="E974" s="17"/>
      <c r="F974" s="18"/>
      <c r="G974" s="18"/>
      <c r="H974" s="18"/>
      <c r="I974" s="8"/>
      <c r="J974" s="9"/>
      <c r="K974" s="9"/>
      <c r="L974" s="9"/>
      <c r="M974" s="9"/>
      <c r="N974" s="9"/>
      <c r="O974" s="9"/>
      <c r="P974" s="9"/>
      <c r="Q974" s="9"/>
      <c r="R974" s="9"/>
      <c r="S974" s="9"/>
      <c r="T974" s="9"/>
      <c r="U974" s="9"/>
      <c r="V974" s="9"/>
      <c r="W974" s="9"/>
      <c r="X974" s="9"/>
      <c r="Y974" s="9"/>
      <c r="Z974" s="9"/>
    </row>
    <row r="975" spans="1:26" ht="12.75" customHeight="1" x14ac:dyDescent="0.2">
      <c r="A975" s="14"/>
      <c r="B975" s="15"/>
      <c r="C975" s="16"/>
      <c r="D975" s="14"/>
      <c r="E975" s="17"/>
      <c r="F975" s="18"/>
      <c r="G975" s="18"/>
      <c r="H975" s="18"/>
      <c r="I975" s="8"/>
      <c r="J975" s="9"/>
      <c r="K975" s="9"/>
      <c r="L975" s="9"/>
      <c r="M975" s="9"/>
      <c r="N975" s="9"/>
      <c r="O975" s="9"/>
      <c r="P975" s="9"/>
      <c r="Q975" s="9"/>
      <c r="R975" s="9"/>
      <c r="S975" s="9"/>
      <c r="T975" s="9"/>
      <c r="U975" s="9"/>
      <c r="V975" s="9"/>
      <c r="W975" s="9"/>
      <c r="X975" s="9"/>
      <c r="Y975" s="9"/>
      <c r="Z975" s="9"/>
    </row>
    <row r="976" spans="1:26" ht="12.75" customHeight="1" x14ac:dyDescent="0.2">
      <c r="A976" s="14"/>
      <c r="B976" s="15"/>
      <c r="C976" s="16"/>
      <c r="D976" s="14"/>
      <c r="E976" s="17"/>
      <c r="F976" s="18"/>
      <c r="G976" s="18"/>
      <c r="H976" s="18"/>
      <c r="I976" s="8"/>
      <c r="J976" s="9"/>
      <c r="K976" s="9"/>
      <c r="L976" s="9"/>
      <c r="M976" s="9"/>
      <c r="N976" s="9"/>
      <c r="O976" s="9"/>
      <c r="P976" s="9"/>
      <c r="Q976" s="9"/>
      <c r="R976" s="9"/>
      <c r="S976" s="9"/>
      <c r="T976" s="9"/>
      <c r="U976" s="9"/>
      <c r="V976" s="9"/>
      <c r="W976" s="9"/>
      <c r="X976" s="9"/>
      <c r="Y976" s="9"/>
      <c r="Z976" s="9"/>
    </row>
    <row r="977" spans="1:26" ht="12.75" customHeight="1" x14ac:dyDescent="0.2">
      <c r="A977" s="14"/>
      <c r="B977" s="15"/>
      <c r="C977" s="16"/>
      <c r="D977" s="14"/>
      <c r="E977" s="17"/>
      <c r="F977" s="18"/>
      <c r="G977" s="18"/>
      <c r="H977" s="18"/>
      <c r="I977" s="8"/>
      <c r="J977" s="9"/>
      <c r="K977" s="9"/>
      <c r="L977" s="9"/>
      <c r="M977" s="9"/>
      <c r="N977" s="9"/>
      <c r="O977" s="9"/>
      <c r="P977" s="9"/>
      <c r="Q977" s="9"/>
      <c r="R977" s="9"/>
      <c r="S977" s="9"/>
      <c r="T977" s="9"/>
      <c r="U977" s="9"/>
      <c r="V977" s="9"/>
      <c r="W977" s="9"/>
      <c r="X977" s="9"/>
      <c r="Y977" s="9"/>
      <c r="Z977" s="9"/>
    </row>
    <row r="978" spans="1:26" ht="12.75" customHeight="1" x14ac:dyDescent="0.2">
      <c r="A978" s="14"/>
      <c r="B978" s="15"/>
      <c r="C978" s="16"/>
      <c r="D978" s="14"/>
      <c r="E978" s="17"/>
      <c r="F978" s="18"/>
      <c r="G978" s="18"/>
      <c r="H978" s="18"/>
      <c r="I978" s="8"/>
      <c r="J978" s="9"/>
      <c r="K978" s="9"/>
      <c r="L978" s="9"/>
      <c r="M978" s="9"/>
      <c r="N978" s="9"/>
      <c r="O978" s="9"/>
      <c r="P978" s="9"/>
      <c r="Q978" s="9"/>
      <c r="R978" s="9"/>
      <c r="S978" s="9"/>
      <c r="T978" s="9"/>
      <c r="U978" s="9"/>
      <c r="V978" s="9"/>
      <c r="W978" s="9"/>
      <c r="X978" s="9"/>
      <c r="Y978" s="9"/>
      <c r="Z978" s="9"/>
    </row>
    <row r="979" spans="1:26" ht="12.75" customHeight="1" x14ac:dyDescent="0.2">
      <c r="A979" s="14"/>
      <c r="B979" s="15"/>
      <c r="C979" s="16"/>
      <c r="D979" s="14"/>
      <c r="E979" s="17"/>
      <c r="F979" s="18"/>
      <c r="G979" s="18"/>
      <c r="H979" s="18"/>
      <c r="I979" s="8"/>
      <c r="J979" s="9"/>
      <c r="K979" s="9"/>
      <c r="L979" s="9"/>
      <c r="M979" s="9"/>
      <c r="N979" s="9"/>
      <c r="O979" s="9"/>
      <c r="P979" s="9"/>
      <c r="Q979" s="9"/>
      <c r="R979" s="9"/>
      <c r="S979" s="9"/>
      <c r="T979" s="9"/>
      <c r="U979" s="9"/>
      <c r="V979" s="9"/>
      <c r="W979" s="9"/>
      <c r="X979" s="9"/>
      <c r="Y979" s="9"/>
      <c r="Z979" s="9"/>
    </row>
    <row r="980" spans="1:26" ht="12.75" customHeight="1" x14ac:dyDescent="0.2">
      <c r="A980" s="14"/>
      <c r="B980" s="15"/>
      <c r="C980" s="16"/>
      <c r="D980" s="14"/>
      <c r="E980" s="17"/>
      <c r="F980" s="18"/>
      <c r="G980" s="18"/>
      <c r="H980" s="18"/>
      <c r="I980" s="8"/>
      <c r="J980" s="9"/>
      <c r="K980" s="9"/>
      <c r="L980" s="9"/>
      <c r="M980" s="9"/>
      <c r="N980" s="9"/>
      <c r="O980" s="9"/>
      <c r="P980" s="9"/>
      <c r="Q980" s="9"/>
      <c r="R980" s="9"/>
      <c r="S980" s="9"/>
      <c r="T980" s="9"/>
      <c r="U980" s="9"/>
      <c r="V980" s="9"/>
      <c r="W980" s="9"/>
      <c r="X980" s="9"/>
      <c r="Y980" s="9"/>
      <c r="Z980" s="9"/>
    </row>
    <row r="981" spans="1:26" ht="12.75" customHeight="1" x14ac:dyDescent="0.2">
      <c r="A981" s="14"/>
      <c r="B981" s="15"/>
      <c r="C981" s="16"/>
      <c r="D981" s="14"/>
      <c r="E981" s="17"/>
      <c r="F981" s="18"/>
      <c r="G981" s="18"/>
      <c r="H981" s="18"/>
      <c r="I981" s="8"/>
      <c r="J981" s="9"/>
      <c r="K981" s="9"/>
      <c r="L981" s="9"/>
      <c r="M981" s="9"/>
      <c r="N981" s="9"/>
      <c r="O981" s="9"/>
      <c r="P981" s="9"/>
      <c r="Q981" s="9"/>
      <c r="R981" s="9"/>
      <c r="S981" s="9"/>
      <c r="T981" s="9"/>
      <c r="U981" s="9"/>
      <c r="V981" s="9"/>
      <c r="W981" s="9"/>
      <c r="X981" s="9"/>
      <c r="Y981" s="9"/>
      <c r="Z981" s="9"/>
    </row>
    <row r="982" spans="1:26" ht="12.75" customHeight="1" x14ac:dyDescent="0.2">
      <c r="A982" s="14"/>
      <c r="B982" s="15"/>
      <c r="C982" s="16"/>
      <c r="D982" s="14"/>
      <c r="E982" s="17"/>
      <c r="F982" s="18"/>
      <c r="G982" s="18"/>
      <c r="H982" s="18"/>
      <c r="I982" s="8"/>
      <c r="J982" s="9"/>
      <c r="K982" s="9"/>
      <c r="L982" s="9"/>
      <c r="M982" s="9"/>
      <c r="N982" s="9"/>
      <c r="O982" s="9"/>
      <c r="P982" s="9"/>
      <c r="Q982" s="9"/>
      <c r="R982" s="9"/>
      <c r="S982" s="9"/>
      <c r="T982" s="9"/>
      <c r="U982" s="9"/>
      <c r="V982" s="9"/>
      <c r="W982" s="9"/>
      <c r="X982" s="9"/>
      <c r="Y982" s="9"/>
      <c r="Z982" s="9"/>
    </row>
    <row r="983" spans="1:26" ht="12.75" customHeight="1" x14ac:dyDescent="0.2">
      <c r="A983" s="14"/>
      <c r="B983" s="15"/>
      <c r="C983" s="16"/>
      <c r="D983" s="14"/>
      <c r="E983" s="17"/>
      <c r="F983" s="18"/>
      <c r="G983" s="18"/>
      <c r="H983" s="18"/>
      <c r="I983" s="8"/>
      <c r="J983" s="9"/>
      <c r="K983" s="9"/>
      <c r="L983" s="9"/>
      <c r="M983" s="9"/>
      <c r="N983" s="9"/>
      <c r="O983" s="9"/>
      <c r="P983" s="9"/>
      <c r="Q983" s="9"/>
      <c r="R983" s="9"/>
      <c r="S983" s="9"/>
      <c r="T983" s="9"/>
      <c r="U983" s="9"/>
      <c r="V983" s="9"/>
      <c r="W983" s="9"/>
      <c r="X983" s="9"/>
      <c r="Y983" s="9"/>
      <c r="Z983" s="9"/>
    </row>
    <row r="984" spans="1:26" ht="12.75" customHeight="1" x14ac:dyDescent="0.2">
      <c r="A984" s="14"/>
      <c r="B984" s="15"/>
      <c r="C984" s="16"/>
      <c r="D984" s="14"/>
      <c r="E984" s="17"/>
      <c r="F984" s="18"/>
      <c r="G984" s="18"/>
      <c r="H984" s="18"/>
      <c r="I984" s="8"/>
      <c r="J984" s="9"/>
      <c r="K984" s="9"/>
      <c r="L984" s="9"/>
      <c r="M984" s="9"/>
      <c r="N984" s="9"/>
      <c r="O984" s="9"/>
      <c r="P984" s="9"/>
      <c r="Q984" s="9"/>
      <c r="R984" s="9"/>
      <c r="S984" s="9"/>
      <c r="T984" s="9"/>
      <c r="U984" s="9"/>
      <c r="V984" s="9"/>
      <c r="W984" s="9"/>
      <c r="X984" s="9"/>
      <c r="Y984" s="9"/>
      <c r="Z984" s="9"/>
    </row>
    <row r="985" spans="1:26" ht="12.75" customHeight="1" x14ac:dyDescent="0.2">
      <c r="A985" s="14"/>
      <c r="B985" s="15"/>
      <c r="C985" s="16"/>
      <c r="D985" s="14"/>
      <c r="E985" s="17"/>
      <c r="F985" s="18"/>
      <c r="G985" s="18"/>
      <c r="H985" s="18"/>
      <c r="I985" s="8"/>
      <c r="J985" s="9"/>
      <c r="K985" s="9"/>
      <c r="L985" s="9"/>
      <c r="M985" s="9"/>
      <c r="N985" s="9"/>
      <c r="O985" s="9"/>
      <c r="P985" s="9"/>
      <c r="Q985" s="9"/>
      <c r="R985" s="9"/>
      <c r="S985" s="9"/>
      <c r="T985" s="9"/>
      <c r="U985" s="9"/>
      <c r="V985" s="9"/>
      <c r="W985" s="9"/>
      <c r="X985" s="9"/>
      <c r="Y985" s="9"/>
      <c r="Z985" s="9"/>
    </row>
    <row r="986" spans="1:26" ht="12.75" customHeight="1" x14ac:dyDescent="0.2">
      <c r="A986" s="14"/>
      <c r="B986" s="15"/>
      <c r="C986" s="16"/>
      <c r="D986" s="14"/>
      <c r="E986" s="17"/>
      <c r="F986" s="18"/>
      <c r="G986" s="18"/>
      <c r="H986" s="18"/>
      <c r="I986" s="8"/>
      <c r="J986" s="9"/>
      <c r="K986" s="9"/>
      <c r="L986" s="9"/>
      <c r="M986" s="9"/>
      <c r="N986" s="9"/>
      <c r="O986" s="9"/>
      <c r="P986" s="9"/>
      <c r="Q986" s="9"/>
      <c r="R986" s="9"/>
      <c r="S986" s="9"/>
      <c r="T986" s="9"/>
      <c r="U986" s="9"/>
      <c r="V986" s="9"/>
      <c r="W986" s="9"/>
      <c r="X986" s="9"/>
      <c r="Y986" s="9"/>
      <c r="Z986" s="9"/>
    </row>
    <row r="987" spans="1:26" ht="12.75" customHeight="1" x14ac:dyDescent="0.2">
      <c r="A987" s="14"/>
      <c r="B987" s="15"/>
      <c r="C987" s="16"/>
      <c r="D987" s="14"/>
      <c r="E987" s="17"/>
      <c r="F987" s="18"/>
      <c r="G987" s="18"/>
      <c r="H987" s="18"/>
      <c r="I987" s="8"/>
      <c r="J987" s="9"/>
      <c r="K987" s="9"/>
      <c r="L987" s="9"/>
      <c r="M987" s="9"/>
      <c r="N987" s="9"/>
      <c r="O987" s="9"/>
      <c r="P987" s="9"/>
      <c r="Q987" s="9"/>
      <c r="R987" s="9"/>
      <c r="S987" s="9"/>
      <c r="T987" s="9"/>
      <c r="U987" s="9"/>
      <c r="V987" s="9"/>
      <c r="W987" s="9"/>
      <c r="X987" s="9"/>
      <c r="Y987" s="9"/>
      <c r="Z987" s="9"/>
    </row>
    <row r="988" spans="1:26" ht="12.75" customHeight="1" x14ac:dyDescent="0.2">
      <c r="A988" s="14"/>
      <c r="B988" s="15"/>
      <c r="C988" s="16"/>
      <c r="D988" s="14"/>
      <c r="E988" s="17"/>
      <c r="F988" s="18"/>
      <c r="G988" s="18"/>
      <c r="H988" s="18"/>
      <c r="I988" s="8"/>
      <c r="J988" s="9"/>
      <c r="K988" s="9"/>
      <c r="L988" s="9"/>
      <c r="M988" s="9"/>
      <c r="N988" s="9"/>
      <c r="O988" s="9"/>
      <c r="P988" s="9"/>
      <c r="Q988" s="9"/>
      <c r="R988" s="9"/>
      <c r="S988" s="9"/>
      <c r="T988" s="9"/>
      <c r="U988" s="9"/>
      <c r="V988" s="9"/>
      <c r="W988" s="9"/>
      <c r="X988" s="9"/>
      <c r="Y988" s="9"/>
      <c r="Z988" s="9"/>
    </row>
    <row r="989" spans="1:26" ht="12.75" customHeight="1" x14ac:dyDescent="0.2">
      <c r="A989" s="14"/>
      <c r="B989" s="15"/>
      <c r="C989" s="16"/>
      <c r="D989" s="14"/>
      <c r="E989" s="17"/>
      <c r="F989" s="18"/>
      <c r="G989" s="18"/>
      <c r="H989" s="18"/>
      <c r="I989" s="8"/>
      <c r="J989" s="9"/>
      <c r="K989" s="9"/>
      <c r="L989" s="9"/>
      <c r="M989" s="9"/>
      <c r="N989" s="9"/>
      <c r="O989" s="9"/>
      <c r="P989" s="9"/>
      <c r="Q989" s="9"/>
      <c r="R989" s="9"/>
      <c r="S989" s="9"/>
      <c r="T989" s="9"/>
      <c r="U989" s="9"/>
      <c r="V989" s="9"/>
      <c r="W989" s="9"/>
      <c r="X989" s="9"/>
      <c r="Y989" s="9"/>
      <c r="Z989" s="9"/>
    </row>
    <row r="990" spans="1:26" ht="12.75" customHeight="1" x14ac:dyDescent="0.2">
      <c r="A990" s="14"/>
      <c r="B990" s="15"/>
      <c r="C990" s="16"/>
      <c r="D990" s="14"/>
      <c r="E990" s="17"/>
      <c r="F990" s="18"/>
      <c r="G990" s="18"/>
      <c r="H990" s="18"/>
      <c r="I990" s="8"/>
      <c r="J990" s="9"/>
      <c r="K990" s="9"/>
      <c r="L990" s="9"/>
      <c r="M990" s="9"/>
      <c r="N990" s="9"/>
      <c r="O990" s="9"/>
      <c r="P990" s="9"/>
      <c r="Q990" s="9"/>
      <c r="R990" s="9"/>
      <c r="S990" s="9"/>
      <c r="T990" s="9"/>
      <c r="U990" s="9"/>
      <c r="V990" s="9"/>
      <c r="W990" s="9"/>
      <c r="X990" s="9"/>
      <c r="Y990" s="9"/>
      <c r="Z990" s="9"/>
    </row>
    <row r="991" spans="1:26" ht="12.75" customHeight="1" x14ac:dyDescent="0.2">
      <c r="A991" s="14"/>
      <c r="B991" s="15"/>
      <c r="C991" s="16"/>
      <c r="D991" s="14"/>
      <c r="E991" s="17"/>
      <c r="F991" s="18"/>
      <c r="G991" s="18"/>
      <c r="H991" s="18"/>
      <c r="I991" s="8"/>
      <c r="J991" s="9"/>
      <c r="K991" s="9"/>
      <c r="L991" s="9"/>
      <c r="M991" s="9"/>
      <c r="N991" s="9"/>
      <c r="O991" s="9"/>
      <c r="P991" s="9"/>
      <c r="Q991" s="9"/>
      <c r="R991" s="9"/>
      <c r="S991" s="9"/>
      <c r="T991" s="9"/>
      <c r="U991" s="9"/>
      <c r="V991" s="9"/>
      <c r="W991" s="9"/>
      <c r="X991" s="9"/>
      <c r="Y991" s="9"/>
      <c r="Z991" s="9"/>
    </row>
    <row r="992" spans="1:26" ht="12.75" customHeight="1" x14ac:dyDescent="0.2">
      <c r="A992" s="14"/>
      <c r="B992" s="15"/>
      <c r="C992" s="16"/>
      <c r="D992" s="14"/>
      <c r="E992" s="17"/>
      <c r="F992" s="18"/>
      <c r="G992" s="18"/>
      <c r="H992" s="18"/>
      <c r="I992" s="8"/>
      <c r="J992" s="9"/>
      <c r="K992" s="9"/>
      <c r="L992" s="9"/>
      <c r="M992" s="9"/>
      <c r="N992" s="9"/>
      <c r="O992" s="9"/>
      <c r="P992" s="9"/>
      <c r="Q992" s="9"/>
      <c r="R992" s="9"/>
      <c r="S992" s="9"/>
      <c r="T992" s="9"/>
      <c r="U992" s="9"/>
      <c r="V992" s="9"/>
      <c r="W992" s="9"/>
      <c r="X992" s="9"/>
      <c r="Y992" s="9"/>
      <c r="Z992" s="9"/>
    </row>
    <row r="993" spans="1:26" ht="12.75" customHeight="1" x14ac:dyDescent="0.2">
      <c r="A993" s="14"/>
      <c r="B993" s="15"/>
      <c r="C993" s="16"/>
      <c r="D993" s="14"/>
      <c r="E993" s="17"/>
      <c r="F993" s="18"/>
      <c r="G993" s="18"/>
      <c r="H993" s="18"/>
      <c r="I993" s="8"/>
      <c r="J993" s="9"/>
      <c r="K993" s="9"/>
      <c r="L993" s="9"/>
      <c r="M993" s="9"/>
      <c r="N993" s="9"/>
      <c r="O993" s="9"/>
      <c r="P993" s="9"/>
      <c r="Q993" s="9"/>
      <c r="R993" s="9"/>
      <c r="S993" s="9"/>
      <c r="T993" s="9"/>
      <c r="U993" s="9"/>
      <c r="V993" s="9"/>
      <c r="W993" s="9"/>
      <c r="X993" s="9"/>
      <c r="Y993" s="9"/>
      <c r="Z993" s="9"/>
    </row>
    <row r="994" spans="1:26" ht="12.75" customHeight="1" x14ac:dyDescent="0.2">
      <c r="A994" s="14"/>
      <c r="B994" s="15"/>
      <c r="C994" s="16"/>
      <c r="D994" s="14"/>
      <c r="E994" s="17"/>
      <c r="F994" s="18"/>
      <c r="G994" s="18"/>
      <c r="H994" s="18"/>
      <c r="I994" s="8"/>
      <c r="J994" s="9"/>
      <c r="K994" s="9"/>
      <c r="L994" s="9"/>
      <c r="M994" s="9"/>
      <c r="N994" s="9"/>
      <c r="O994" s="9"/>
      <c r="P994" s="9"/>
      <c r="Q994" s="9"/>
      <c r="R994" s="9"/>
      <c r="S994" s="9"/>
      <c r="T994" s="9"/>
      <c r="U994" s="9"/>
      <c r="V994" s="9"/>
      <c r="W994" s="9"/>
      <c r="X994" s="9"/>
      <c r="Y994" s="9"/>
      <c r="Z994" s="9"/>
    </row>
    <row r="995" spans="1:26" ht="12.75" customHeight="1" x14ac:dyDescent="0.2">
      <c r="A995" s="14"/>
      <c r="B995" s="15"/>
      <c r="C995" s="16"/>
      <c r="D995" s="14"/>
      <c r="E995" s="17"/>
      <c r="F995" s="18"/>
      <c r="G995" s="18"/>
      <c r="H995" s="18"/>
      <c r="I995" s="8"/>
      <c r="J995" s="9"/>
      <c r="K995" s="9"/>
      <c r="L995" s="9"/>
      <c r="M995" s="9"/>
      <c r="N995" s="9"/>
      <c r="O995" s="9"/>
      <c r="P995" s="9"/>
      <c r="Q995" s="9"/>
      <c r="R995" s="9"/>
      <c r="S995" s="9"/>
      <c r="T995" s="9"/>
      <c r="U995" s="9"/>
      <c r="V995" s="9"/>
      <c r="W995" s="9"/>
      <c r="X995" s="9"/>
      <c r="Y995" s="9"/>
      <c r="Z995" s="9"/>
    </row>
    <row r="996" spans="1:26" ht="12.75" customHeight="1" x14ac:dyDescent="0.2">
      <c r="A996" s="14"/>
      <c r="B996" s="15"/>
      <c r="C996" s="16"/>
      <c r="D996" s="14"/>
      <c r="E996" s="17"/>
      <c r="F996" s="18"/>
      <c r="G996" s="18"/>
      <c r="H996" s="18"/>
      <c r="I996" s="8"/>
      <c r="J996" s="9"/>
      <c r="K996" s="9"/>
      <c r="L996" s="9"/>
      <c r="M996" s="9"/>
      <c r="N996" s="9"/>
      <c r="O996" s="9"/>
      <c r="P996" s="9"/>
      <c r="Q996" s="9"/>
      <c r="R996" s="9"/>
      <c r="S996" s="9"/>
      <c r="T996" s="9"/>
      <c r="U996" s="9"/>
      <c r="V996" s="9"/>
      <c r="W996" s="9"/>
      <c r="X996" s="9"/>
      <c r="Y996" s="9"/>
      <c r="Z996" s="9"/>
    </row>
    <row r="997" spans="1:26" ht="12.75" customHeight="1" x14ac:dyDescent="0.2">
      <c r="A997" s="14"/>
      <c r="B997" s="15"/>
      <c r="C997" s="16"/>
      <c r="D997" s="14"/>
      <c r="E997" s="17"/>
      <c r="F997" s="18"/>
      <c r="G997" s="18"/>
      <c r="H997" s="18"/>
      <c r="I997" s="8"/>
      <c r="J997" s="9"/>
      <c r="K997" s="9"/>
      <c r="L997" s="9"/>
      <c r="M997" s="9"/>
      <c r="N997" s="9"/>
      <c r="O997" s="9"/>
      <c r="P997" s="9"/>
      <c r="Q997" s="9"/>
      <c r="R997" s="9"/>
      <c r="S997" s="9"/>
      <c r="T997" s="9"/>
      <c r="U997" s="9"/>
      <c r="V997" s="9"/>
      <c r="W997" s="9"/>
      <c r="X997" s="9"/>
      <c r="Y997" s="9"/>
      <c r="Z997" s="9"/>
    </row>
    <row r="998" spans="1:26" ht="12.75" customHeight="1" x14ac:dyDescent="0.2">
      <c r="A998" s="14"/>
      <c r="B998" s="15"/>
      <c r="C998" s="16"/>
      <c r="D998" s="14"/>
      <c r="E998" s="17"/>
      <c r="F998" s="18"/>
      <c r="G998" s="18"/>
      <c r="H998" s="18"/>
      <c r="I998" s="8"/>
      <c r="J998" s="9"/>
      <c r="K998" s="9"/>
      <c r="L998" s="9"/>
      <c r="M998" s="9"/>
      <c r="N998" s="9"/>
      <c r="O998" s="9"/>
      <c r="P998" s="9"/>
      <c r="Q998" s="9"/>
      <c r="R998" s="9"/>
      <c r="S998" s="9"/>
      <c r="T998" s="9"/>
      <c r="U998" s="9"/>
      <c r="V998" s="9"/>
      <c r="W998" s="9"/>
      <c r="X998" s="9"/>
      <c r="Y998" s="9"/>
      <c r="Z998" s="9"/>
    </row>
    <row r="999" spans="1:26" ht="12.75" customHeight="1" x14ac:dyDescent="0.2">
      <c r="A999" s="14"/>
      <c r="B999" s="15"/>
      <c r="C999" s="16"/>
      <c r="D999" s="14"/>
      <c r="E999" s="17"/>
      <c r="F999" s="18"/>
      <c r="G999" s="18"/>
      <c r="H999" s="18"/>
      <c r="I999" s="8"/>
      <c r="J999" s="9"/>
      <c r="K999" s="9"/>
      <c r="L999" s="9"/>
      <c r="M999" s="9"/>
      <c r="N999" s="9"/>
      <c r="O999" s="9"/>
      <c r="P999" s="9"/>
      <c r="Q999" s="9"/>
      <c r="R999" s="9"/>
      <c r="S999" s="9"/>
      <c r="T999" s="9"/>
      <c r="U999" s="9"/>
      <c r="V999" s="9"/>
      <c r="W999" s="9"/>
      <c r="X999" s="9"/>
      <c r="Y999" s="9"/>
      <c r="Z999" s="9"/>
    </row>
    <row r="1000" spans="1:26" ht="12.75" customHeight="1" x14ac:dyDescent="0.2">
      <c r="A1000" s="14"/>
      <c r="B1000" s="15"/>
      <c r="C1000" s="16"/>
      <c r="D1000" s="14"/>
      <c r="E1000" s="17"/>
      <c r="F1000" s="18"/>
      <c r="G1000" s="18"/>
      <c r="H1000" s="18"/>
      <c r="I1000" s="8"/>
      <c r="J1000" s="9"/>
      <c r="K1000" s="9"/>
      <c r="L1000" s="9"/>
      <c r="M1000" s="9"/>
      <c r="N1000" s="9"/>
      <c r="O1000" s="9"/>
      <c r="P1000" s="9"/>
      <c r="Q1000" s="9"/>
      <c r="R1000" s="9"/>
      <c r="S1000" s="9"/>
      <c r="T1000" s="9"/>
      <c r="U1000" s="9"/>
      <c r="V1000" s="9"/>
      <c r="W1000" s="9"/>
      <c r="X1000" s="9"/>
      <c r="Y1000" s="9"/>
      <c r="Z1000" s="9"/>
    </row>
  </sheetData>
  <autoFilter ref="A6:H33"/>
  <mergeCells count="3">
    <mergeCell ref="A4:H4"/>
    <mergeCell ref="E44:F44"/>
    <mergeCell ref="B44:D44"/>
  </mergeCells>
  <printOptions horizontalCentered="1"/>
  <pageMargins left="0.70866141732283472" right="0.70866141732283472" top="0.87536231884057969" bottom="1.299212598425197"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28" workbookViewId="0"/>
  </sheetViews>
  <sheetFormatPr defaultColWidth="14.42578125" defaultRowHeight="15" customHeight="1" x14ac:dyDescent="0.2"/>
  <cols>
    <col min="1" max="1" width="9.140625" customWidth="1"/>
    <col min="2" max="2" width="25.85546875" customWidth="1"/>
    <col min="3" max="3" width="5.7109375" customWidth="1"/>
    <col min="4" max="4" width="7.140625" customWidth="1"/>
    <col min="5" max="5" width="7.85546875" customWidth="1"/>
    <col min="6" max="6" width="6.140625" customWidth="1"/>
    <col min="7" max="9" width="7.85546875" customWidth="1"/>
    <col min="10" max="10" width="8.7109375" customWidth="1"/>
    <col min="11" max="11" width="25.85546875" customWidth="1"/>
    <col min="12" max="12" width="15.42578125" customWidth="1"/>
    <col min="13" max="13" width="10.42578125" customWidth="1"/>
    <col min="14" max="14" width="13.140625" customWidth="1"/>
    <col min="15" max="26" width="8.7109375" customWidth="1"/>
  </cols>
  <sheetData>
    <row r="1" spans="1:26" ht="12.75" customHeight="1" x14ac:dyDescent="0.2">
      <c r="A1" s="254" t="s">
        <v>13467</v>
      </c>
      <c r="B1" s="77"/>
      <c r="C1" s="3"/>
      <c r="D1" s="83"/>
      <c r="E1" s="83"/>
      <c r="F1" s="83"/>
      <c r="G1" s="83"/>
      <c r="H1" s="83"/>
      <c r="I1" s="83"/>
      <c r="J1" s="83"/>
      <c r="K1" s="83"/>
      <c r="L1" s="83"/>
      <c r="M1" s="83"/>
      <c r="N1" s="83"/>
      <c r="O1" s="83"/>
      <c r="P1" s="83"/>
      <c r="Q1" s="83"/>
      <c r="R1" s="83"/>
      <c r="S1" s="83"/>
      <c r="T1" s="83"/>
      <c r="U1" s="83"/>
      <c r="V1" s="83"/>
      <c r="W1" s="83"/>
      <c r="X1" s="83"/>
      <c r="Y1" s="83"/>
      <c r="Z1" s="83"/>
    </row>
    <row r="2" spans="1:26" ht="12.75" customHeight="1" x14ac:dyDescent="0.2">
      <c r="A2" s="254" t="s">
        <v>13467</v>
      </c>
      <c r="B2" s="77"/>
      <c r="C2" s="255"/>
      <c r="D2" s="83"/>
      <c r="E2" s="83"/>
      <c r="F2" s="83"/>
      <c r="G2" s="83"/>
      <c r="H2" s="83"/>
      <c r="I2" s="83"/>
      <c r="J2" s="83"/>
      <c r="K2" s="83"/>
      <c r="L2" s="83"/>
      <c r="M2" s="83"/>
      <c r="N2" s="83"/>
      <c r="O2" s="83"/>
      <c r="P2" s="83"/>
      <c r="Q2" s="83"/>
      <c r="R2" s="83"/>
      <c r="S2" s="83"/>
      <c r="T2" s="83"/>
      <c r="U2" s="83"/>
      <c r="V2" s="83"/>
      <c r="W2" s="83"/>
      <c r="X2" s="83"/>
      <c r="Y2" s="83"/>
      <c r="Z2" s="83"/>
    </row>
    <row r="3" spans="1:26" ht="12.75" customHeight="1" x14ac:dyDescent="0.2">
      <c r="A3" s="256"/>
      <c r="B3" s="363"/>
      <c r="C3" s="312"/>
      <c r="D3" s="312"/>
      <c r="E3" s="312"/>
      <c r="F3" s="312"/>
      <c r="G3" s="312"/>
      <c r="H3" s="312"/>
      <c r="I3" s="312"/>
      <c r="J3" s="312"/>
      <c r="K3" s="256"/>
      <c r="L3" s="83"/>
      <c r="M3" s="83"/>
      <c r="N3" s="83"/>
      <c r="O3" s="83"/>
      <c r="P3" s="83"/>
      <c r="Q3" s="83"/>
      <c r="R3" s="83"/>
      <c r="S3" s="83"/>
      <c r="T3" s="83"/>
      <c r="U3" s="83"/>
      <c r="V3" s="83"/>
      <c r="W3" s="83"/>
      <c r="X3" s="83"/>
      <c r="Y3" s="83"/>
      <c r="Z3" s="83"/>
    </row>
    <row r="4" spans="1:26" ht="12.75" customHeight="1" x14ac:dyDescent="0.2">
      <c r="A4" s="366" t="s">
        <v>981</v>
      </c>
      <c r="B4" s="293"/>
      <c r="C4" s="293"/>
      <c r="D4" s="293"/>
      <c r="E4" s="293"/>
      <c r="F4" s="293"/>
      <c r="G4" s="293"/>
      <c r="H4" s="293"/>
      <c r="I4" s="293"/>
      <c r="J4" s="293"/>
      <c r="K4" s="294"/>
      <c r="L4" s="83"/>
      <c r="M4" s="83"/>
      <c r="N4" s="83"/>
      <c r="O4" s="83"/>
      <c r="P4" s="83"/>
      <c r="Q4" s="83"/>
      <c r="R4" s="83"/>
      <c r="S4" s="83"/>
      <c r="T4" s="83"/>
      <c r="U4" s="83"/>
      <c r="V4" s="83"/>
      <c r="W4" s="83"/>
      <c r="X4" s="83"/>
      <c r="Y4" s="83"/>
      <c r="Z4" s="83"/>
    </row>
    <row r="5" spans="1:26" ht="12.75" customHeight="1" x14ac:dyDescent="0.2">
      <c r="A5" s="256"/>
      <c r="B5" s="363"/>
      <c r="C5" s="312"/>
      <c r="D5" s="312"/>
      <c r="E5" s="312"/>
      <c r="F5" s="312"/>
      <c r="G5" s="312"/>
      <c r="H5" s="312"/>
      <c r="I5" s="312"/>
      <c r="J5" s="312"/>
      <c r="K5" s="256"/>
      <c r="L5" s="83"/>
      <c r="M5" s="83"/>
      <c r="N5" s="83"/>
      <c r="O5" s="83"/>
      <c r="P5" s="83"/>
      <c r="Q5" s="83"/>
      <c r="R5" s="83"/>
      <c r="S5" s="83"/>
      <c r="T5" s="83"/>
      <c r="U5" s="83"/>
      <c r="V5" s="83"/>
      <c r="W5" s="83"/>
      <c r="X5" s="83"/>
      <c r="Y5" s="83"/>
      <c r="Z5" s="83"/>
    </row>
    <row r="6" spans="1:26" ht="12.75" customHeight="1" x14ac:dyDescent="0.2">
      <c r="A6" s="256"/>
      <c r="B6" s="363"/>
      <c r="C6" s="312"/>
      <c r="D6" s="312"/>
      <c r="E6" s="312"/>
      <c r="F6" s="312"/>
      <c r="G6" s="312"/>
      <c r="H6" s="312"/>
      <c r="I6" s="312"/>
      <c r="J6" s="312"/>
      <c r="K6" s="256"/>
      <c r="L6" s="83"/>
      <c r="M6" s="83"/>
      <c r="N6" s="83"/>
      <c r="O6" s="83"/>
      <c r="P6" s="83"/>
      <c r="Q6" s="83"/>
      <c r="R6" s="83"/>
      <c r="S6" s="83"/>
      <c r="T6" s="83"/>
      <c r="U6" s="83"/>
      <c r="V6" s="83"/>
      <c r="W6" s="83"/>
      <c r="X6" s="83"/>
      <c r="Y6" s="83"/>
      <c r="Z6" s="83"/>
    </row>
    <row r="7" spans="1:26" ht="12.75" customHeight="1" x14ac:dyDescent="0.2">
      <c r="A7" s="258" t="s">
        <v>13467</v>
      </c>
      <c r="B7" s="364" t="s">
        <v>13467</v>
      </c>
      <c r="C7" s="293"/>
      <c r="D7" s="293"/>
      <c r="E7" s="293"/>
      <c r="F7" s="293"/>
      <c r="G7" s="293"/>
      <c r="H7" s="293"/>
      <c r="I7" s="293"/>
      <c r="J7" s="293"/>
      <c r="K7" s="259" t="s">
        <v>13467</v>
      </c>
      <c r="L7" s="83"/>
      <c r="M7" s="83"/>
      <c r="N7" s="83"/>
      <c r="O7" s="83"/>
      <c r="P7" s="83"/>
      <c r="Q7" s="83"/>
      <c r="R7" s="83"/>
      <c r="S7" s="83"/>
      <c r="T7" s="83"/>
      <c r="U7" s="83"/>
      <c r="V7" s="83"/>
      <c r="W7" s="83"/>
      <c r="X7" s="83"/>
      <c r="Y7" s="83"/>
      <c r="Z7" s="83"/>
    </row>
    <row r="8" spans="1:26" ht="12.75" customHeight="1" x14ac:dyDescent="0.2">
      <c r="A8" s="362"/>
      <c r="B8" s="312"/>
      <c r="C8" s="260"/>
      <c r="D8" s="260"/>
      <c r="E8" s="260"/>
      <c r="F8" s="260"/>
      <c r="G8" s="360" t="s">
        <v>982</v>
      </c>
      <c r="H8" s="312"/>
      <c r="I8" s="360" t="s">
        <v>983</v>
      </c>
      <c r="J8" s="312"/>
      <c r="K8" s="312"/>
      <c r="L8" s="83"/>
      <c r="M8" s="83"/>
      <c r="N8" s="83"/>
      <c r="O8" s="83"/>
      <c r="P8" s="83"/>
      <c r="Q8" s="83"/>
      <c r="R8" s="83"/>
      <c r="S8" s="83"/>
      <c r="T8" s="83"/>
      <c r="U8" s="83"/>
      <c r="V8" s="83"/>
      <c r="W8" s="83"/>
      <c r="X8" s="83"/>
      <c r="Y8" s="83"/>
      <c r="Z8" s="83"/>
    </row>
    <row r="9" spans="1:26" ht="12.75" customHeight="1" x14ac:dyDescent="0.2">
      <c r="A9" s="362" t="s">
        <v>984</v>
      </c>
      <c r="B9" s="312"/>
      <c r="C9" s="156" t="s">
        <v>985</v>
      </c>
      <c r="D9" s="156" t="s">
        <v>986</v>
      </c>
      <c r="E9" s="156" t="s">
        <v>987</v>
      </c>
      <c r="F9" s="156" t="s">
        <v>988</v>
      </c>
      <c r="G9" s="156" t="s">
        <v>989</v>
      </c>
      <c r="H9" s="156" t="s">
        <v>990</v>
      </c>
      <c r="I9" s="156" t="s">
        <v>991</v>
      </c>
      <c r="J9" s="156" t="s">
        <v>989</v>
      </c>
      <c r="K9" s="156" t="s">
        <v>990</v>
      </c>
      <c r="L9" s="83"/>
      <c r="M9" s="83"/>
      <c r="N9" s="83"/>
      <c r="O9" s="83"/>
      <c r="P9" s="83"/>
      <c r="Q9" s="83"/>
      <c r="R9" s="83"/>
      <c r="S9" s="83"/>
      <c r="T9" s="83"/>
      <c r="U9" s="83"/>
      <c r="V9" s="83"/>
      <c r="W9" s="83"/>
      <c r="X9" s="83"/>
      <c r="Y9" s="83"/>
      <c r="Z9" s="83"/>
    </row>
    <row r="10" spans="1:26" ht="12.75" customHeight="1" x14ac:dyDescent="0.2">
      <c r="A10" s="156"/>
      <c r="B10" s="261"/>
      <c r="C10" s="260"/>
      <c r="D10" s="260"/>
      <c r="E10" s="260"/>
      <c r="F10" s="260"/>
      <c r="G10" s="156" t="s">
        <v>992</v>
      </c>
      <c r="H10" s="156" t="s">
        <v>993</v>
      </c>
      <c r="I10" s="156" t="s">
        <v>994</v>
      </c>
      <c r="J10" s="156" t="s">
        <v>992</v>
      </c>
      <c r="K10" s="156" t="s">
        <v>993</v>
      </c>
      <c r="L10" s="83"/>
      <c r="M10" s="83"/>
      <c r="N10" s="83"/>
      <c r="O10" s="83"/>
      <c r="P10" s="83"/>
      <c r="Q10" s="83"/>
      <c r="R10" s="83"/>
      <c r="S10" s="83"/>
      <c r="T10" s="83"/>
      <c r="U10" s="83"/>
      <c r="V10" s="83"/>
      <c r="W10" s="83"/>
      <c r="X10" s="83"/>
      <c r="Y10" s="83"/>
      <c r="Z10" s="83"/>
    </row>
    <row r="11" spans="1:26" ht="27" customHeight="1" x14ac:dyDescent="0.2">
      <c r="A11" s="256"/>
      <c r="B11" s="257" t="s">
        <v>995</v>
      </c>
      <c r="C11" s="262">
        <v>3</v>
      </c>
      <c r="D11" s="262">
        <v>1.44</v>
      </c>
      <c r="E11" s="263"/>
      <c r="F11" s="262">
        <v>0.9</v>
      </c>
      <c r="G11" s="263">
        <f t="shared" ref="G11:G12" si="0">D11*F11</f>
        <v>1.296</v>
      </c>
      <c r="H11" s="262">
        <f t="shared" ref="H11:H12" si="1">D11*E11*F11</f>
        <v>0</v>
      </c>
      <c r="I11" s="262"/>
      <c r="J11" s="262">
        <f t="shared" ref="J11:J12" si="2">C11*G11</f>
        <v>3.8879999999999999</v>
      </c>
      <c r="K11" s="262">
        <f t="shared" ref="K11:K12" si="3">C11*H11</f>
        <v>0</v>
      </c>
      <c r="L11" s="83"/>
      <c r="M11" s="83"/>
      <c r="N11" s="83"/>
      <c r="O11" s="83"/>
      <c r="P11" s="83"/>
      <c r="Q11" s="83"/>
      <c r="R11" s="83"/>
      <c r="S11" s="83"/>
      <c r="T11" s="83"/>
      <c r="U11" s="83"/>
      <c r="V11" s="83"/>
      <c r="W11" s="83"/>
      <c r="X11" s="83"/>
      <c r="Y11" s="83"/>
      <c r="Z11" s="83"/>
    </row>
    <row r="12" spans="1:26" ht="12.75" customHeight="1" x14ac:dyDescent="0.2">
      <c r="A12" s="256"/>
      <c r="B12" s="257" t="s">
        <v>996</v>
      </c>
      <c r="C12" s="262">
        <v>1</v>
      </c>
      <c r="D12" s="262">
        <v>3</v>
      </c>
      <c r="E12" s="263"/>
      <c r="F12" s="262">
        <v>2</v>
      </c>
      <c r="G12" s="263">
        <f t="shared" si="0"/>
        <v>6</v>
      </c>
      <c r="H12" s="262">
        <f t="shared" si="1"/>
        <v>0</v>
      </c>
      <c r="I12" s="262"/>
      <c r="J12" s="262">
        <f t="shared" si="2"/>
        <v>6</v>
      </c>
      <c r="K12" s="262">
        <f t="shared" si="3"/>
        <v>0</v>
      </c>
      <c r="L12" s="83"/>
      <c r="M12" s="83"/>
      <c r="N12" s="83"/>
      <c r="O12" s="83"/>
      <c r="P12" s="83"/>
      <c r="Q12" s="83"/>
      <c r="R12" s="83"/>
      <c r="S12" s="83"/>
      <c r="T12" s="83"/>
      <c r="U12" s="83"/>
      <c r="V12" s="83"/>
      <c r="W12" s="83"/>
      <c r="X12" s="83"/>
      <c r="Y12" s="83"/>
      <c r="Z12" s="83"/>
    </row>
    <row r="13" spans="1:26" ht="12.75" customHeight="1" x14ac:dyDescent="0.2">
      <c r="A13" s="256"/>
      <c r="B13" s="257"/>
      <c r="C13" s="262"/>
      <c r="D13" s="262"/>
      <c r="E13" s="262"/>
      <c r="F13" s="262"/>
      <c r="G13" s="262"/>
      <c r="H13" s="262"/>
      <c r="I13" s="262"/>
      <c r="J13" s="262"/>
      <c r="K13" s="264"/>
      <c r="L13" s="83"/>
      <c r="M13" s="83"/>
      <c r="N13" s="83"/>
      <c r="O13" s="83"/>
      <c r="P13" s="83"/>
      <c r="Q13" s="83"/>
      <c r="R13" s="83"/>
      <c r="S13" s="83"/>
      <c r="T13" s="83"/>
      <c r="U13" s="83"/>
      <c r="V13" s="83"/>
      <c r="W13" s="83"/>
      <c r="X13" s="83"/>
      <c r="Y13" s="83"/>
      <c r="Z13" s="83"/>
    </row>
    <row r="14" spans="1:26" ht="12.75" customHeight="1" x14ac:dyDescent="0.2">
      <c r="A14" s="256"/>
      <c r="B14" s="257"/>
      <c r="C14" s="257"/>
      <c r="D14" s="257"/>
      <c r="E14" s="257"/>
      <c r="F14" s="361" t="s">
        <v>997</v>
      </c>
      <c r="G14" s="312"/>
      <c r="H14" s="312"/>
      <c r="I14" s="265">
        <f t="shared" ref="I14:K14" si="4">ROUND(SUM(I11:I13),2)</f>
        <v>0</v>
      </c>
      <c r="J14" s="265">
        <f t="shared" si="4"/>
        <v>9.89</v>
      </c>
      <c r="K14" s="265">
        <f t="shared" si="4"/>
        <v>0</v>
      </c>
      <c r="L14" s="83"/>
      <c r="M14" s="83"/>
      <c r="N14" s="83"/>
      <c r="O14" s="83"/>
      <c r="P14" s="83"/>
      <c r="Q14" s="83"/>
      <c r="R14" s="83"/>
      <c r="S14" s="83"/>
      <c r="T14" s="83"/>
      <c r="U14" s="83"/>
      <c r="V14" s="83"/>
      <c r="W14" s="83"/>
      <c r="X14" s="83"/>
      <c r="Y14" s="83"/>
      <c r="Z14" s="83"/>
    </row>
    <row r="15" spans="1:26" ht="12.75" customHeight="1" x14ac:dyDescent="0.2">
      <c r="A15" s="256"/>
      <c r="B15" s="363"/>
      <c r="C15" s="312"/>
      <c r="D15" s="312"/>
      <c r="E15" s="312"/>
      <c r="F15" s="312"/>
      <c r="G15" s="312"/>
      <c r="H15" s="312"/>
      <c r="I15" s="312"/>
      <c r="J15" s="312"/>
      <c r="K15" s="256"/>
      <c r="L15" s="83"/>
      <c r="M15" s="83"/>
      <c r="N15" s="83"/>
      <c r="O15" s="83"/>
      <c r="P15" s="83"/>
      <c r="Q15" s="83"/>
      <c r="R15" s="83"/>
      <c r="S15" s="83"/>
      <c r="T15" s="83"/>
      <c r="U15" s="83"/>
      <c r="V15" s="83"/>
      <c r="W15" s="83"/>
      <c r="X15" s="83"/>
      <c r="Y15" s="83"/>
      <c r="Z15" s="83"/>
    </row>
    <row r="16" spans="1:26" ht="12.75" customHeight="1" x14ac:dyDescent="0.2">
      <c r="A16" s="258" t="s">
        <v>13467</v>
      </c>
      <c r="B16" s="364" t="s">
        <v>13467</v>
      </c>
      <c r="C16" s="293"/>
      <c r="D16" s="293"/>
      <c r="E16" s="293"/>
      <c r="F16" s="293"/>
      <c r="G16" s="293"/>
      <c r="H16" s="293"/>
      <c r="I16" s="293"/>
      <c r="J16" s="293"/>
      <c r="K16" s="259" t="s">
        <v>13467</v>
      </c>
      <c r="L16" s="83"/>
      <c r="M16" s="83"/>
      <c r="N16" s="83"/>
      <c r="O16" s="83"/>
      <c r="P16" s="83"/>
      <c r="Q16" s="83"/>
      <c r="R16" s="83"/>
      <c r="S16" s="83"/>
      <c r="T16" s="83"/>
      <c r="U16" s="83"/>
      <c r="V16" s="83"/>
      <c r="W16" s="83"/>
      <c r="X16" s="83"/>
      <c r="Y16" s="83"/>
      <c r="Z16" s="83"/>
    </row>
    <row r="17" spans="1:26" ht="12.75" customHeight="1" x14ac:dyDescent="0.2">
      <c r="A17" s="362"/>
      <c r="B17" s="312"/>
      <c r="C17" s="260"/>
      <c r="D17" s="260"/>
      <c r="E17" s="260"/>
      <c r="F17" s="260"/>
      <c r="G17" s="360" t="s">
        <v>982</v>
      </c>
      <c r="H17" s="312"/>
      <c r="I17" s="360" t="s">
        <v>983</v>
      </c>
      <c r="J17" s="312"/>
      <c r="K17" s="312"/>
      <c r="L17" s="83"/>
      <c r="M17" s="83"/>
      <c r="N17" s="83"/>
      <c r="O17" s="83"/>
      <c r="P17" s="83"/>
      <c r="Q17" s="83"/>
      <c r="R17" s="83"/>
      <c r="S17" s="83"/>
      <c r="T17" s="83"/>
      <c r="U17" s="83"/>
      <c r="V17" s="83"/>
      <c r="W17" s="83"/>
      <c r="X17" s="83"/>
      <c r="Y17" s="83"/>
      <c r="Z17" s="83"/>
    </row>
    <row r="18" spans="1:26" ht="12.75" customHeight="1" x14ac:dyDescent="0.2">
      <c r="A18" s="362" t="s">
        <v>984</v>
      </c>
      <c r="B18" s="312"/>
      <c r="C18" s="156" t="s">
        <v>985</v>
      </c>
      <c r="D18" s="156" t="s">
        <v>986</v>
      </c>
      <c r="E18" s="156" t="s">
        <v>987</v>
      </c>
      <c r="F18" s="156" t="s">
        <v>988</v>
      </c>
      <c r="G18" s="156" t="s">
        <v>989</v>
      </c>
      <c r="H18" s="156" t="s">
        <v>990</v>
      </c>
      <c r="I18" s="156" t="s">
        <v>991</v>
      </c>
      <c r="J18" s="156" t="s">
        <v>989</v>
      </c>
      <c r="K18" s="156" t="s">
        <v>990</v>
      </c>
      <c r="L18" s="83"/>
      <c r="M18" s="83"/>
      <c r="N18" s="83"/>
      <c r="O18" s="83"/>
      <c r="P18" s="83"/>
      <c r="Q18" s="83"/>
      <c r="R18" s="83"/>
      <c r="S18" s="83"/>
      <c r="T18" s="83"/>
      <c r="U18" s="83"/>
      <c r="V18" s="83"/>
      <c r="W18" s="83"/>
      <c r="X18" s="83"/>
      <c r="Y18" s="83"/>
      <c r="Z18" s="83"/>
    </row>
    <row r="19" spans="1:26" ht="12.75" customHeight="1" x14ac:dyDescent="0.2">
      <c r="A19" s="156"/>
      <c r="B19" s="261"/>
      <c r="C19" s="260"/>
      <c r="D19" s="262"/>
      <c r="E19" s="260"/>
      <c r="F19" s="262"/>
      <c r="G19" s="156" t="s">
        <v>992</v>
      </c>
      <c r="H19" s="156" t="s">
        <v>993</v>
      </c>
      <c r="I19" s="156" t="s">
        <v>994</v>
      </c>
      <c r="J19" s="156" t="s">
        <v>992</v>
      </c>
      <c r="K19" s="156" t="s">
        <v>993</v>
      </c>
      <c r="L19" s="83"/>
      <c r="M19" s="83"/>
      <c r="N19" s="83"/>
      <c r="O19" s="83"/>
      <c r="P19" s="83"/>
      <c r="Q19" s="83"/>
      <c r="R19" s="83"/>
      <c r="S19" s="83"/>
      <c r="T19" s="83"/>
      <c r="U19" s="83"/>
      <c r="V19" s="83"/>
      <c r="W19" s="83"/>
      <c r="X19" s="83"/>
      <c r="Y19" s="83"/>
      <c r="Z19" s="83"/>
    </row>
    <row r="20" spans="1:26" ht="14.25" customHeight="1" x14ac:dyDescent="0.2">
      <c r="A20" s="256"/>
      <c r="B20" s="257" t="s">
        <v>629</v>
      </c>
      <c r="C20" s="262">
        <v>1</v>
      </c>
      <c r="D20" s="262">
        <v>6</v>
      </c>
      <c r="E20" s="263"/>
      <c r="F20" s="262">
        <v>0.9</v>
      </c>
      <c r="G20" s="262">
        <f>D20*F20</f>
        <v>5.4</v>
      </c>
      <c r="H20" s="262">
        <f>D20*E20*F20</f>
        <v>0</v>
      </c>
      <c r="I20" s="262">
        <f>D20</f>
        <v>6</v>
      </c>
      <c r="J20" s="262">
        <f>ROUND(C20*G20,2)</f>
        <v>5.4</v>
      </c>
      <c r="K20" s="262">
        <f>C20*H20</f>
        <v>0</v>
      </c>
      <c r="L20" s="83"/>
      <c r="M20" s="83"/>
      <c r="N20" s="83"/>
      <c r="O20" s="83"/>
      <c r="P20" s="83"/>
      <c r="Q20" s="83"/>
      <c r="R20" s="83"/>
      <c r="S20" s="83"/>
      <c r="T20" s="83"/>
      <c r="U20" s="83"/>
      <c r="V20" s="83"/>
      <c r="W20" s="83"/>
      <c r="X20" s="83"/>
      <c r="Y20" s="83"/>
      <c r="Z20" s="83"/>
    </row>
    <row r="21" spans="1:26" ht="12.75" customHeight="1" x14ac:dyDescent="0.2">
      <c r="A21" s="256"/>
      <c r="B21" s="257"/>
      <c r="C21" s="262"/>
      <c r="D21" s="262"/>
      <c r="E21" s="262"/>
      <c r="F21" s="262"/>
      <c r="G21" s="262"/>
      <c r="H21" s="262"/>
      <c r="I21" s="262"/>
      <c r="J21" s="262"/>
      <c r="K21" s="264"/>
      <c r="L21" s="83"/>
      <c r="M21" s="83"/>
      <c r="N21" s="83"/>
      <c r="O21" s="83"/>
      <c r="P21" s="83"/>
      <c r="Q21" s="83"/>
      <c r="R21" s="83"/>
      <c r="S21" s="83"/>
      <c r="T21" s="83"/>
      <c r="U21" s="83"/>
      <c r="V21" s="83"/>
      <c r="W21" s="83"/>
      <c r="X21" s="83"/>
      <c r="Y21" s="83"/>
      <c r="Z21" s="83"/>
    </row>
    <row r="22" spans="1:26" ht="12.75" customHeight="1" x14ac:dyDescent="0.2">
      <c r="A22" s="256"/>
      <c r="B22" s="257"/>
      <c r="C22" s="257"/>
      <c r="D22" s="257"/>
      <c r="E22" s="257"/>
      <c r="F22" s="361" t="s">
        <v>997</v>
      </c>
      <c r="G22" s="312"/>
      <c r="H22" s="312"/>
      <c r="I22" s="265">
        <f t="shared" ref="I22:K22" si="5">ROUND(SUM(I20:I21),2)</f>
        <v>6</v>
      </c>
      <c r="J22" s="265">
        <f t="shared" si="5"/>
        <v>5.4</v>
      </c>
      <c r="K22" s="265">
        <f t="shared" si="5"/>
        <v>0</v>
      </c>
      <c r="L22" s="83"/>
      <c r="M22" s="83"/>
      <c r="N22" s="83"/>
      <c r="O22" s="83"/>
      <c r="P22" s="83"/>
      <c r="Q22" s="83"/>
      <c r="R22" s="83"/>
      <c r="S22" s="83"/>
      <c r="T22" s="83"/>
      <c r="U22" s="83"/>
      <c r="V22" s="83"/>
      <c r="W22" s="83"/>
      <c r="X22" s="83"/>
      <c r="Y22" s="83"/>
      <c r="Z22" s="83"/>
    </row>
    <row r="23" spans="1:26" ht="12.75" customHeight="1" x14ac:dyDescent="0.2">
      <c r="A23" s="256"/>
      <c r="B23" s="363"/>
      <c r="C23" s="312"/>
      <c r="D23" s="312"/>
      <c r="E23" s="312"/>
      <c r="F23" s="312"/>
      <c r="G23" s="312"/>
      <c r="H23" s="312"/>
      <c r="I23" s="312"/>
      <c r="J23" s="312"/>
      <c r="K23" s="256"/>
      <c r="L23" s="83"/>
      <c r="M23" s="83"/>
      <c r="N23" s="83"/>
      <c r="O23" s="83"/>
      <c r="P23" s="83"/>
      <c r="Q23" s="83"/>
      <c r="R23" s="83"/>
      <c r="S23" s="83"/>
      <c r="T23" s="83"/>
      <c r="U23" s="83"/>
      <c r="V23" s="83"/>
      <c r="W23" s="83"/>
      <c r="X23" s="83"/>
      <c r="Y23" s="83"/>
      <c r="Z23" s="83"/>
    </row>
    <row r="24" spans="1:26" ht="12.75" customHeight="1" x14ac:dyDescent="0.2">
      <c r="A24" s="256"/>
      <c r="B24" s="363"/>
      <c r="C24" s="312"/>
      <c r="D24" s="312"/>
      <c r="E24" s="312"/>
      <c r="F24" s="312"/>
      <c r="G24" s="312"/>
      <c r="H24" s="312"/>
      <c r="I24" s="312"/>
      <c r="J24" s="312"/>
      <c r="K24" s="256"/>
      <c r="L24" s="83"/>
      <c r="M24" s="83"/>
      <c r="N24" s="83"/>
      <c r="O24" s="83"/>
      <c r="P24" s="83"/>
      <c r="Q24" s="83"/>
      <c r="R24" s="83"/>
      <c r="S24" s="83"/>
      <c r="T24" s="83"/>
      <c r="U24" s="83"/>
      <c r="V24" s="83"/>
      <c r="W24" s="83"/>
      <c r="X24" s="83"/>
      <c r="Y24" s="83"/>
      <c r="Z24" s="83"/>
    </row>
    <row r="25" spans="1:26" ht="12.75" customHeight="1" x14ac:dyDescent="0.2">
      <c r="A25" s="258" t="s">
        <v>13467</v>
      </c>
      <c r="B25" s="364" t="s">
        <v>13467</v>
      </c>
      <c r="C25" s="293"/>
      <c r="D25" s="293"/>
      <c r="E25" s="293"/>
      <c r="F25" s="293"/>
      <c r="G25" s="293"/>
      <c r="H25" s="293"/>
      <c r="I25" s="293"/>
      <c r="J25" s="293"/>
      <c r="K25" s="259" t="s">
        <v>13467</v>
      </c>
      <c r="L25" s="83"/>
      <c r="M25" s="83"/>
      <c r="N25" s="83"/>
      <c r="O25" s="83"/>
      <c r="P25" s="83"/>
      <c r="Q25" s="83"/>
      <c r="R25" s="83"/>
      <c r="S25" s="83"/>
      <c r="T25" s="83"/>
      <c r="U25" s="83"/>
      <c r="V25" s="83"/>
      <c r="W25" s="83"/>
      <c r="X25" s="83"/>
      <c r="Y25" s="83"/>
      <c r="Z25" s="83"/>
    </row>
    <row r="26" spans="1:26" ht="12.75" customHeight="1" x14ac:dyDescent="0.2">
      <c r="A26" s="362"/>
      <c r="B26" s="312"/>
      <c r="C26" s="260"/>
      <c r="D26" s="260"/>
      <c r="E26" s="260"/>
      <c r="F26" s="260"/>
      <c r="G26" s="360" t="s">
        <v>982</v>
      </c>
      <c r="H26" s="312"/>
      <c r="I26" s="360" t="s">
        <v>983</v>
      </c>
      <c r="J26" s="312"/>
      <c r="K26" s="312"/>
      <c r="L26" s="83"/>
      <c r="M26" s="83"/>
      <c r="N26" s="83"/>
      <c r="O26" s="83"/>
      <c r="P26" s="83"/>
      <c r="Q26" s="83"/>
      <c r="R26" s="83"/>
      <c r="S26" s="83"/>
      <c r="T26" s="83"/>
      <c r="U26" s="83"/>
      <c r="V26" s="83"/>
      <c r="W26" s="83"/>
      <c r="X26" s="83"/>
      <c r="Y26" s="83"/>
      <c r="Z26" s="83"/>
    </row>
    <row r="27" spans="1:26" ht="12.75" customHeight="1" x14ac:dyDescent="0.2">
      <c r="A27" s="362" t="s">
        <v>984</v>
      </c>
      <c r="B27" s="312"/>
      <c r="C27" s="156" t="s">
        <v>985</v>
      </c>
      <c r="D27" s="156" t="s">
        <v>986</v>
      </c>
      <c r="E27" s="156" t="s">
        <v>987</v>
      </c>
      <c r="F27" s="156" t="s">
        <v>988</v>
      </c>
      <c r="G27" s="156" t="s">
        <v>989</v>
      </c>
      <c r="H27" s="156" t="s">
        <v>990</v>
      </c>
      <c r="I27" s="156" t="s">
        <v>991</v>
      </c>
      <c r="J27" s="156" t="s">
        <v>989</v>
      </c>
      <c r="K27" s="156" t="s">
        <v>990</v>
      </c>
      <c r="L27" s="83"/>
      <c r="M27" s="83"/>
      <c r="N27" s="83"/>
      <c r="O27" s="83"/>
      <c r="P27" s="83"/>
      <c r="Q27" s="83"/>
      <c r="R27" s="83"/>
      <c r="S27" s="83"/>
      <c r="T27" s="83"/>
      <c r="U27" s="83"/>
      <c r="V27" s="83"/>
      <c r="W27" s="83"/>
      <c r="X27" s="83"/>
      <c r="Y27" s="83"/>
      <c r="Z27" s="83"/>
    </row>
    <row r="28" spans="1:26" ht="12.75" customHeight="1" x14ac:dyDescent="0.2">
      <c r="A28" s="156"/>
      <c r="B28" s="261"/>
      <c r="C28" s="260"/>
      <c r="D28" s="262"/>
      <c r="E28" s="260"/>
      <c r="F28" s="262"/>
      <c r="G28" s="156" t="s">
        <v>992</v>
      </c>
      <c r="H28" s="156" t="s">
        <v>993</v>
      </c>
      <c r="I28" s="156" t="s">
        <v>994</v>
      </c>
      <c r="J28" s="156" t="s">
        <v>992</v>
      </c>
      <c r="K28" s="156" t="s">
        <v>993</v>
      </c>
      <c r="L28" s="83"/>
      <c r="M28" s="83"/>
      <c r="N28" s="83"/>
      <c r="O28" s="83"/>
      <c r="P28" s="83"/>
      <c r="Q28" s="83"/>
      <c r="R28" s="83"/>
      <c r="S28" s="83"/>
      <c r="T28" s="83"/>
      <c r="U28" s="83"/>
      <c r="V28" s="83"/>
      <c r="W28" s="83"/>
      <c r="X28" s="83"/>
      <c r="Y28" s="83"/>
      <c r="Z28" s="83"/>
    </row>
    <row r="29" spans="1:26" ht="14.25" customHeight="1" x14ac:dyDescent="0.2">
      <c r="A29" s="256"/>
      <c r="B29" s="257" t="s">
        <v>629</v>
      </c>
      <c r="C29" s="262">
        <v>1</v>
      </c>
      <c r="D29" s="262">
        <v>445</v>
      </c>
      <c r="E29" s="260"/>
      <c r="F29" s="262"/>
      <c r="G29" s="262">
        <f t="shared" ref="G29:G30" si="6">D29*F29</f>
        <v>0</v>
      </c>
      <c r="H29" s="262">
        <f t="shared" ref="H29:H30" si="7">D29*E29*F29</f>
        <v>0</v>
      </c>
      <c r="I29" s="262">
        <f t="shared" ref="I29:I30" si="8">C29*D29</f>
        <v>445</v>
      </c>
      <c r="J29" s="262">
        <f t="shared" ref="J29:J30" si="9">C29*G29</f>
        <v>0</v>
      </c>
      <c r="K29" s="262">
        <f t="shared" ref="K29:K30" si="10">C29*H29</f>
        <v>0</v>
      </c>
      <c r="L29" s="83"/>
      <c r="M29" s="83"/>
      <c r="N29" s="83"/>
      <c r="O29" s="83"/>
      <c r="P29" s="83"/>
      <c r="Q29" s="83"/>
      <c r="R29" s="83"/>
      <c r="S29" s="83"/>
      <c r="T29" s="83"/>
      <c r="U29" s="83"/>
      <c r="V29" s="83"/>
      <c r="W29" s="83"/>
      <c r="X29" s="83"/>
      <c r="Y29" s="83"/>
      <c r="Z29" s="83"/>
    </row>
    <row r="30" spans="1:26" ht="14.25" customHeight="1" x14ac:dyDescent="0.2">
      <c r="A30" s="256"/>
      <c r="B30" s="257" t="s">
        <v>629</v>
      </c>
      <c r="C30" s="262">
        <v>1</v>
      </c>
      <c r="D30" s="262">
        <v>396.98</v>
      </c>
      <c r="E30" s="263"/>
      <c r="F30" s="262"/>
      <c r="G30" s="262">
        <f t="shared" si="6"/>
        <v>0</v>
      </c>
      <c r="H30" s="262">
        <f t="shared" si="7"/>
        <v>0</v>
      </c>
      <c r="I30" s="262">
        <f t="shared" si="8"/>
        <v>396.98</v>
      </c>
      <c r="J30" s="262">
        <f t="shared" si="9"/>
        <v>0</v>
      </c>
      <c r="K30" s="262">
        <f t="shared" si="10"/>
        <v>0</v>
      </c>
      <c r="L30" s="83"/>
      <c r="M30" s="83"/>
      <c r="N30" s="83"/>
      <c r="O30" s="83"/>
      <c r="P30" s="83"/>
      <c r="Q30" s="83"/>
      <c r="R30" s="83"/>
      <c r="S30" s="83"/>
      <c r="T30" s="83"/>
      <c r="U30" s="83"/>
      <c r="V30" s="83"/>
      <c r="W30" s="83"/>
      <c r="X30" s="83"/>
      <c r="Y30" s="83"/>
      <c r="Z30" s="83"/>
    </row>
    <row r="31" spans="1:26" ht="12.75" customHeight="1" x14ac:dyDescent="0.2">
      <c r="A31" s="256"/>
      <c r="B31" s="257"/>
      <c r="C31" s="262"/>
      <c r="D31" s="262"/>
      <c r="E31" s="262"/>
      <c r="F31" s="262"/>
      <c r="G31" s="262"/>
      <c r="H31" s="262"/>
      <c r="I31" s="262"/>
      <c r="J31" s="262"/>
      <c r="K31" s="264"/>
      <c r="L31" s="83"/>
      <c r="M31" s="83"/>
      <c r="N31" s="83"/>
      <c r="O31" s="83"/>
      <c r="P31" s="83"/>
      <c r="Q31" s="83"/>
      <c r="R31" s="83"/>
      <c r="S31" s="83"/>
      <c r="T31" s="83"/>
      <c r="U31" s="83"/>
      <c r="V31" s="83"/>
      <c r="W31" s="83"/>
      <c r="X31" s="83"/>
      <c r="Y31" s="83"/>
      <c r="Z31" s="83"/>
    </row>
    <row r="32" spans="1:26" ht="12.75" customHeight="1" x14ac:dyDescent="0.2">
      <c r="A32" s="256"/>
      <c r="B32" s="257"/>
      <c r="C32" s="257"/>
      <c r="D32" s="257"/>
      <c r="E32" s="257"/>
      <c r="F32" s="361" t="s">
        <v>997</v>
      </c>
      <c r="G32" s="312"/>
      <c r="H32" s="312"/>
      <c r="I32" s="265">
        <f t="shared" ref="I32:K32" si="11">ROUND(SUM(I29:I31),2)</f>
        <v>841.98</v>
      </c>
      <c r="J32" s="265">
        <f t="shared" si="11"/>
        <v>0</v>
      </c>
      <c r="K32" s="265">
        <f t="shared" si="11"/>
        <v>0</v>
      </c>
      <c r="L32" s="83"/>
      <c r="M32" s="83"/>
      <c r="N32" s="83"/>
      <c r="O32" s="83"/>
      <c r="P32" s="83"/>
      <c r="Q32" s="83"/>
      <c r="R32" s="83"/>
      <c r="S32" s="83"/>
      <c r="T32" s="83"/>
      <c r="U32" s="83"/>
      <c r="V32" s="83"/>
      <c r="W32" s="83"/>
      <c r="X32" s="83"/>
      <c r="Y32" s="83"/>
      <c r="Z32" s="83"/>
    </row>
    <row r="33" spans="1:26" ht="12.75" customHeight="1" x14ac:dyDescent="0.2">
      <c r="A33" s="256"/>
      <c r="B33" s="363"/>
      <c r="C33" s="312"/>
      <c r="D33" s="312"/>
      <c r="E33" s="312"/>
      <c r="F33" s="312"/>
      <c r="G33" s="312"/>
      <c r="H33" s="312"/>
      <c r="I33" s="312"/>
      <c r="J33" s="312"/>
      <c r="K33" s="256"/>
      <c r="L33" s="83"/>
      <c r="M33" s="83"/>
      <c r="N33" s="83"/>
      <c r="O33" s="83"/>
      <c r="P33" s="83"/>
      <c r="Q33" s="83"/>
      <c r="R33" s="83"/>
      <c r="S33" s="83"/>
      <c r="T33" s="83"/>
      <c r="U33" s="83"/>
      <c r="V33" s="83"/>
      <c r="W33" s="83"/>
      <c r="X33" s="83"/>
      <c r="Y33" s="83"/>
      <c r="Z33" s="83"/>
    </row>
    <row r="34" spans="1:26" ht="12.75" customHeight="1" x14ac:dyDescent="0.2">
      <c r="A34" s="256"/>
      <c r="B34" s="363"/>
      <c r="C34" s="312"/>
      <c r="D34" s="312"/>
      <c r="E34" s="312"/>
      <c r="F34" s="312"/>
      <c r="G34" s="312"/>
      <c r="H34" s="312"/>
      <c r="I34" s="312"/>
      <c r="J34" s="312"/>
      <c r="K34" s="256"/>
      <c r="L34" s="83"/>
      <c r="M34" s="83"/>
      <c r="N34" s="83"/>
      <c r="O34" s="83"/>
      <c r="P34" s="83"/>
      <c r="Q34" s="83"/>
      <c r="R34" s="83"/>
      <c r="S34" s="83"/>
      <c r="T34" s="83"/>
      <c r="U34" s="83"/>
      <c r="V34" s="83"/>
      <c r="W34" s="83"/>
      <c r="X34" s="83"/>
      <c r="Y34" s="83"/>
      <c r="Z34" s="83"/>
    </row>
    <row r="35" spans="1:26" ht="12.75" customHeight="1" x14ac:dyDescent="0.2">
      <c r="A35" s="258" t="s">
        <v>13467</v>
      </c>
      <c r="B35" s="364" t="s">
        <v>13467</v>
      </c>
      <c r="C35" s="293"/>
      <c r="D35" s="293"/>
      <c r="E35" s="293"/>
      <c r="F35" s="293"/>
      <c r="G35" s="293"/>
      <c r="H35" s="293"/>
      <c r="I35" s="293"/>
      <c r="J35" s="293"/>
      <c r="K35" s="259" t="s">
        <v>13467</v>
      </c>
      <c r="L35" s="83"/>
      <c r="M35" s="83"/>
      <c r="N35" s="83"/>
      <c r="O35" s="83"/>
      <c r="P35" s="83"/>
      <c r="Q35" s="83"/>
      <c r="R35" s="83"/>
      <c r="S35" s="83"/>
      <c r="T35" s="83"/>
      <c r="U35" s="83"/>
      <c r="V35" s="83"/>
      <c r="W35" s="83"/>
      <c r="X35" s="83"/>
      <c r="Y35" s="83"/>
      <c r="Z35" s="83"/>
    </row>
    <row r="36" spans="1:26" ht="12.75" customHeight="1" x14ac:dyDescent="0.2">
      <c r="A36" s="369"/>
      <c r="B36" s="309"/>
      <c r="C36" s="260"/>
      <c r="D36" s="260"/>
      <c r="E36" s="260"/>
      <c r="F36" s="260"/>
      <c r="G36" s="368" t="s">
        <v>982</v>
      </c>
      <c r="H36" s="309"/>
      <c r="I36" s="368" t="s">
        <v>983</v>
      </c>
      <c r="J36" s="309"/>
      <c r="K36" s="309"/>
      <c r="L36" s="83"/>
      <c r="M36" s="83"/>
      <c r="N36" s="83"/>
      <c r="O36" s="83"/>
      <c r="P36" s="83"/>
      <c r="Q36" s="83"/>
      <c r="R36" s="83"/>
      <c r="S36" s="83"/>
      <c r="T36" s="83"/>
      <c r="U36" s="83"/>
      <c r="V36" s="83"/>
      <c r="W36" s="83"/>
      <c r="X36" s="83"/>
      <c r="Y36" s="83"/>
      <c r="Z36" s="83"/>
    </row>
    <row r="37" spans="1:26" ht="21" customHeight="1" x14ac:dyDescent="0.2">
      <c r="A37" s="362" t="s">
        <v>984</v>
      </c>
      <c r="B37" s="312"/>
      <c r="C37" s="156" t="s">
        <v>999</v>
      </c>
      <c r="D37" s="156" t="s">
        <v>986</v>
      </c>
      <c r="E37" s="156" t="s">
        <v>987</v>
      </c>
      <c r="F37" s="156" t="s">
        <v>988</v>
      </c>
      <c r="G37" s="156" t="s">
        <v>989</v>
      </c>
      <c r="H37" s="156" t="s">
        <v>990</v>
      </c>
      <c r="I37" s="156" t="s">
        <v>991</v>
      </c>
      <c r="J37" s="156" t="s">
        <v>989</v>
      </c>
      <c r="K37" s="156" t="s">
        <v>990</v>
      </c>
      <c r="L37" s="83"/>
      <c r="M37" s="83"/>
      <c r="N37" s="83"/>
      <c r="O37" s="83"/>
      <c r="P37" s="83"/>
      <c r="Q37" s="83"/>
      <c r="R37" s="83"/>
      <c r="S37" s="83"/>
      <c r="T37" s="83"/>
      <c r="U37" s="83"/>
      <c r="V37" s="83"/>
      <c r="W37" s="83"/>
      <c r="X37" s="83"/>
      <c r="Y37" s="83"/>
      <c r="Z37" s="83"/>
    </row>
    <row r="38" spans="1:26" ht="12.75" customHeight="1" x14ac:dyDescent="0.2">
      <c r="A38" s="156"/>
      <c r="B38" s="257"/>
      <c r="C38" s="262"/>
      <c r="D38" s="262"/>
      <c r="E38" s="260"/>
      <c r="F38" s="262"/>
      <c r="G38" s="156" t="s">
        <v>992</v>
      </c>
      <c r="H38" s="156" t="s">
        <v>993</v>
      </c>
      <c r="I38" s="156" t="s">
        <v>994</v>
      </c>
      <c r="J38" s="156" t="s">
        <v>992</v>
      </c>
      <c r="K38" s="156" t="s">
        <v>993</v>
      </c>
      <c r="L38" s="83"/>
      <c r="M38" s="83"/>
      <c r="N38" s="83"/>
      <c r="O38" s="83"/>
      <c r="P38" s="83"/>
      <c r="Q38" s="83"/>
      <c r="R38" s="83"/>
      <c r="S38" s="83"/>
      <c r="T38" s="83"/>
      <c r="U38" s="83"/>
      <c r="V38" s="83"/>
      <c r="W38" s="83"/>
      <c r="X38" s="83"/>
      <c r="Y38" s="83"/>
      <c r="Z38" s="83"/>
    </row>
    <row r="39" spans="1:26" ht="14.25" customHeight="1" x14ac:dyDescent="0.2">
      <c r="A39" s="256"/>
      <c r="B39" s="257" t="s">
        <v>1039</v>
      </c>
      <c r="C39" s="262">
        <v>1.25</v>
      </c>
      <c r="D39" s="262">
        <f>'Memória Pista 02'!I32</f>
        <v>841.98</v>
      </c>
      <c r="E39" s="263">
        <v>0.15</v>
      </c>
      <c r="F39" s="262">
        <v>0.3</v>
      </c>
      <c r="G39" s="262">
        <v>0</v>
      </c>
      <c r="H39" s="262">
        <f t="shared" ref="H39:H40" si="12">D39*E39*F39</f>
        <v>37.889099999999999</v>
      </c>
      <c r="I39" s="262">
        <v>0</v>
      </c>
      <c r="J39" s="262">
        <f t="shared" ref="J39:J40" si="13">C39*G39</f>
        <v>0</v>
      </c>
      <c r="K39" s="262">
        <f>ROUND(C39*H39,2)</f>
        <v>47.36</v>
      </c>
      <c r="L39" s="83"/>
      <c r="M39" s="83"/>
      <c r="N39" s="83"/>
      <c r="O39" s="83"/>
      <c r="P39" s="83"/>
      <c r="Q39" s="83"/>
      <c r="R39" s="83"/>
      <c r="S39" s="83"/>
      <c r="T39" s="83"/>
      <c r="U39" s="83"/>
      <c r="V39" s="83"/>
      <c r="W39" s="83"/>
      <c r="X39" s="83"/>
      <c r="Y39" s="83"/>
      <c r="Z39" s="83"/>
    </row>
    <row r="40" spans="1:26" ht="14.25" customHeight="1" x14ac:dyDescent="0.2">
      <c r="A40" s="256"/>
      <c r="B40" s="257"/>
      <c r="C40" s="262"/>
      <c r="D40" s="262"/>
      <c r="E40" s="263"/>
      <c r="F40" s="262"/>
      <c r="G40" s="262">
        <f>D40*F40</f>
        <v>0</v>
      </c>
      <c r="H40" s="262">
        <f t="shared" si="12"/>
        <v>0</v>
      </c>
      <c r="I40" s="262">
        <f>C40*D40</f>
        <v>0</v>
      </c>
      <c r="J40" s="262">
        <f t="shared" si="13"/>
        <v>0</v>
      </c>
      <c r="K40" s="262">
        <f>C40*H40</f>
        <v>0</v>
      </c>
      <c r="L40" s="83"/>
      <c r="M40" s="83"/>
      <c r="N40" s="83"/>
      <c r="O40" s="83"/>
      <c r="P40" s="83"/>
      <c r="Q40" s="83"/>
      <c r="R40" s="83"/>
      <c r="S40" s="83"/>
      <c r="T40" s="83"/>
      <c r="U40" s="83"/>
      <c r="V40" s="83"/>
      <c r="W40" s="83"/>
      <c r="X40" s="83"/>
      <c r="Y40" s="83"/>
      <c r="Z40" s="83"/>
    </row>
    <row r="41" spans="1:26" ht="12.75" customHeight="1" x14ac:dyDescent="0.2">
      <c r="A41" s="256"/>
      <c r="B41" s="257"/>
      <c r="C41" s="262"/>
      <c r="D41" s="262"/>
      <c r="E41" s="262"/>
      <c r="F41" s="262"/>
      <c r="G41" s="262"/>
      <c r="H41" s="262"/>
      <c r="I41" s="262"/>
      <c r="J41" s="262"/>
      <c r="K41" s="264"/>
      <c r="L41" s="83"/>
      <c r="M41" s="83"/>
      <c r="N41" s="83"/>
      <c r="O41" s="83"/>
      <c r="P41" s="83"/>
      <c r="Q41" s="83"/>
      <c r="R41" s="83"/>
      <c r="S41" s="83"/>
      <c r="T41" s="83"/>
      <c r="U41" s="83"/>
      <c r="V41" s="83"/>
      <c r="W41" s="83"/>
      <c r="X41" s="83"/>
      <c r="Y41" s="83"/>
      <c r="Z41" s="83"/>
    </row>
    <row r="42" spans="1:26" ht="12.75" customHeight="1" x14ac:dyDescent="0.2">
      <c r="A42" s="256"/>
      <c r="B42" s="257"/>
      <c r="C42" s="257"/>
      <c r="D42" s="257"/>
      <c r="E42" s="257"/>
      <c r="F42" s="361" t="s">
        <v>997</v>
      </c>
      <c r="G42" s="312"/>
      <c r="H42" s="312"/>
      <c r="I42" s="265">
        <f t="shared" ref="I42:K42" si="14">ROUND(SUM(I39:I41),2)</f>
        <v>0</v>
      </c>
      <c r="J42" s="265">
        <f t="shared" si="14"/>
        <v>0</v>
      </c>
      <c r="K42" s="265">
        <f t="shared" si="14"/>
        <v>47.36</v>
      </c>
      <c r="L42" s="83"/>
      <c r="M42" s="83"/>
      <c r="N42" s="83"/>
      <c r="O42" s="83"/>
      <c r="P42" s="83"/>
      <c r="Q42" s="83"/>
      <c r="R42" s="83"/>
      <c r="S42" s="83"/>
      <c r="T42" s="83"/>
      <c r="U42" s="83"/>
      <c r="V42" s="83"/>
      <c r="W42" s="83"/>
      <c r="X42" s="83"/>
      <c r="Y42" s="83"/>
      <c r="Z42" s="83"/>
    </row>
    <row r="43" spans="1:26" ht="12.75" customHeight="1" x14ac:dyDescent="0.2">
      <c r="A43" s="256"/>
      <c r="B43" s="367"/>
      <c r="C43" s="315"/>
      <c r="D43" s="315"/>
      <c r="E43" s="315"/>
      <c r="F43" s="315"/>
      <c r="G43" s="315"/>
      <c r="H43" s="315"/>
      <c r="I43" s="315"/>
      <c r="J43" s="315"/>
      <c r="K43" s="256"/>
      <c r="L43" s="83"/>
      <c r="M43" s="83"/>
      <c r="N43" s="83"/>
      <c r="O43" s="83"/>
      <c r="P43" s="83"/>
      <c r="Q43" s="83"/>
      <c r="R43" s="83"/>
      <c r="S43" s="83"/>
      <c r="T43" s="83"/>
      <c r="U43" s="83"/>
      <c r="V43" s="83"/>
      <c r="W43" s="83"/>
      <c r="X43" s="83"/>
      <c r="Y43" s="83"/>
      <c r="Z43" s="83"/>
    </row>
    <row r="44" spans="1:26" ht="12.75" customHeight="1" x14ac:dyDescent="0.2">
      <c r="A44" s="258" t="s">
        <v>13467</v>
      </c>
      <c r="B44" s="364" t="s">
        <v>13467</v>
      </c>
      <c r="C44" s="293"/>
      <c r="D44" s="293"/>
      <c r="E44" s="293"/>
      <c r="F44" s="293"/>
      <c r="G44" s="293"/>
      <c r="H44" s="293"/>
      <c r="I44" s="293"/>
      <c r="J44" s="293"/>
      <c r="K44" s="259" t="s">
        <v>13467</v>
      </c>
      <c r="L44" s="83"/>
      <c r="M44" s="83"/>
      <c r="N44" s="83"/>
      <c r="O44" s="83"/>
      <c r="P44" s="83"/>
      <c r="Q44" s="83"/>
      <c r="R44" s="83"/>
      <c r="S44" s="83"/>
      <c r="T44" s="83"/>
      <c r="U44" s="83"/>
      <c r="V44" s="83"/>
      <c r="W44" s="83"/>
      <c r="X44" s="83"/>
      <c r="Y44" s="83"/>
      <c r="Z44" s="83"/>
    </row>
    <row r="45" spans="1:26" ht="12.75" customHeight="1" x14ac:dyDescent="0.2">
      <c r="A45" s="362"/>
      <c r="B45" s="312"/>
      <c r="C45" s="260"/>
      <c r="D45" s="260"/>
      <c r="E45" s="260"/>
      <c r="F45" s="260"/>
      <c r="G45" s="360" t="s">
        <v>982</v>
      </c>
      <c r="H45" s="312"/>
      <c r="I45" s="360" t="s">
        <v>983</v>
      </c>
      <c r="J45" s="312"/>
      <c r="K45" s="312"/>
      <c r="L45" s="83"/>
      <c r="M45" s="83"/>
      <c r="N45" s="83"/>
      <c r="O45" s="83"/>
      <c r="P45" s="83"/>
      <c r="Q45" s="83"/>
      <c r="R45" s="83"/>
      <c r="S45" s="83"/>
      <c r="T45" s="83"/>
      <c r="U45" s="83"/>
      <c r="V45" s="83"/>
      <c r="W45" s="83"/>
      <c r="X45" s="83"/>
      <c r="Y45" s="83"/>
      <c r="Z45" s="83"/>
    </row>
    <row r="46" spans="1:26" ht="12.75" customHeight="1" x14ac:dyDescent="0.2">
      <c r="A46" s="362" t="s">
        <v>984</v>
      </c>
      <c r="B46" s="312"/>
      <c r="C46" s="156" t="s">
        <v>985</v>
      </c>
      <c r="D46" s="156" t="s">
        <v>1001</v>
      </c>
      <c r="E46" s="156" t="s">
        <v>987</v>
      </c>
      <c r="F46" s="156" t="s">
        <v>988</v>
      </c>
      <c r="G46" s="156" t="s">
        <v>989</v>
      </c>
      <c r="H46" s="156" t="s">
        <v>990</v>
      </c>
      <c r="I46" s="156" t="s">
        <v>991</v>
      </c>
      <c r="J46" s="156" t="s">
        <v>989</v>
      </c>
      <c r="K46" s="156" t="s">
        <v>1002</v>
      </c>
      <c r="L46" s="83"/>
      <c r="M46" s="83"/>
      <c r="N46" s="83"/>
      <c r="O46" s="83"/>
      <c r="P46" s="83"/>
      <c r="Q46" s="83"/>
      <c r="R46" s="83"/>
      <c r="S46" s="83"/>
      <c r="T46" s="83"/>
      <c r="U46" s="83"/>
      <c r="V46" s="83"/>
      <c r="W46" s="83"/>
      <c r="X46" s="83"/>
      <c r="Y46" s="83"/>
      <c r="Z46" s="83"/>
    </row>
    <row r="47" spans="1:26" ht="12.75" customHeight="1" x14ac:dyDescent="0.2">
      <c r="A47" s="156"/>
      <c r="B47" s="261"/>
      <c r="C47" s="260"/>
      <c r="D47" s="262"/>
      <c r="E47" s="260"/>
      <c r="F47" s="262"/>
      <c r="G47" s="156" t="s">
        <v>992</v>
      </c>
      <c r="H47" s="156" t="s">
        <v>993</v>
      </c>
      <c r="I47" s="156" t="s">
        <v>994</v>
      </c>
      <c r="J47" s="156" t="s">
        <v>992</v>
      </c>
      <c r="K47" s="156" t="s">
        <v>1003</v>
      </c>
      <c r="L47" s="83"/>
      <c r="M47" s="83"/>
      <c r="N47" s="83"/>
      <c r="O47" s="83"/>
      <c r="P47" s="83"/>
      <c r="Q47" s="83"/>
      <c r="R47" s="83"/>
      <c r="S47" s="83"/>
      <c r="T47" s="83"/>
      <c r="U47" s="83"/>
      <c r="V47" s="83"/>
      <c r="W47" s="83"/>
      <c r="X47" s="83"/>
      <c r="Y47" s="83"/>
      <c r="Z47" s="83"/>
    </row>
    <row r="48" spans="1:26" ht="14.25" customHeight="1" x14ac:dyDescent="0.2">
      <c r="A48" s="256"/>
      <c r="B48" s="257" t="s">
        <v>1040</v>
      </c>
      <c r="C48" s="262">
        <v>1</v>
      </c>
      <c r="D48" s="262">
        <v>22</v>
      </c>
      <c r="E48" s="260"/>
      <c r="F48" s="262"/>
      <c r="G48" s="262">
        <f>D48*F48</f>
        <v>0</v>
      </c>
      <c r="H48" s="262">
        <f>K39</f>
        <v>47.36</v>
      </c>
      <c r="I48" s="262">
        <v>0</v>
      </c>
      <c r="J48" s="262">
        <f>C48*G48</f>
        <v>0</v>
      </c>
      <c r="K48" s="262">
        <f>ROUND(D48*H48,2)</f>
        <v>1041.92</v>
      </c>
      <c r="L48" s="83"/>
      <c r="M48" s="83"/>
      <c r="N48" s="83"/>
      <c r="O48" s="83"/>
      <c r="P48" s="83"/>
      <c r="Q48" s="83"/>
      <c r="R48" s="83"/>
      <c r="S48" s="83"/>
      <c r="T48" s="83"/>
      <c r="U48" s="83"/>
      <c r="V48" s="83"/>
      <c r="W48" s="83"/>
      <c r="X48" s="83"/>
      <c r="Y48" s="83"/>
      <c r="Z48" s="83"/>
    </row>
    <row r="49" spans="1:26" ht="12.75" customHeight="1" x14ac:dyDescent="0.2">
      <c r="A49" s="256"/>
      <c r="B49" s="257"/>
      <c r="C49" s="262"/>
      <c r="D49" s="262"/>
      <c r="E49" s="262"/>
      <c r="F49" s="262"/>
      <c r="G49" s="262"/>
      <c r="H49" s="262"/>
      <c r="I49" s="262"/>
      <c r="J49" s="262"/>
      <c r="K49" s="264"/>
      <c r="L49" s="83"/>
      <c r="M49" s="83"/>
      <c r="N49" s="83"/>
      <c r="O49" s="83"/>
      <c r="P49" s="83"/>
      <c r="Q49" s="83"/>
      <c r="R49" s="83"/>
      <c r="S49" s="83"/>
      <c r="T49" s="83"/>
      <c r="U49" s="83"/>
      <c r="V49" s="83"/>
      <c r="W49" s="83"/>
      <c r="X49" s="83"/>
      <c r="Y49" s="83"/>
      <c r="Z49" s="83"/>
    </row>
    <row r="50" spans="1:26" ht="12.75" customHeight="1" x14ac:dyDescent="0.2">
      <c r="A50" s="256"/>
      <c r="B50" s="257"/>
      <c r="C50" s="257"/>
      <c r="D50" s="257"/>
      <c r="E50" s="257"/>
      <c r="F50" s="361" t="s">
        <v>997</v>
      </c>
      <c r="G50" s="312"/>
      <c r="H50" s="312"/>
      <c r="I50" s="265">
        <f t="shared" ref="I50:K50" si="15">ROUND(SUM(I48:I49),2)</f>
        <v>0</v>
      </c>
      <c r="J50" s="265">
        <f t="shared" si="15"/>
        <v>0</v>
      </c>
      <c r="K50" s="265">
        <f t="shared" si="15"/>
        <v>1041.92</v>
      </c>
      <c r="L50" s="83"/>
      <c r="M50" s="83"/>
      <c r="N50" s="83"/>
      <c r="O50" s="83"/>
      <c r="P50" s="83"/>
      <c r="Q50" s="83"/>
      <c r="R50" s="83"/>
      <c r="S50" s="83"/>
      <c r="T50" s="83"/>
      <c r="U50" s="83"/>
      <c r="V50" s="83"/>
      <c r="W50" s="83"/>
      <c r="X50" s="83"/>
      <c r="Y50" s="83"/>
      <c r="Z50" s="83"/>
    </row>
    <row r="51" spans="1:26" ht="12.75" customHeight="1" x14ac:dyDescent="0.2">
      <c r="A51" s="256"/>
      <c r="B51" s="363"/>
      <c r="C51" s="312"/>
      <c r="D51" s="312"/>
      <c r="E51" s="312"/>
      <c r="F51" s="312"/>
      <c r="G51" s="312"/>
      <c r="H51" s="312"/>
      <c r="I51" s="312"/>
      <c r="J51" s="312"/>
      <c r="K51" s="256"/>
      <c r="L51" s="83"/>
      <c r="M51" s="83"/>
      <c r="N51" s="83"/>
      <c r="O51" s="83"/>
      <c r="P51" s="83"/>
      <c r="Q51" s="83"/>
      <c r="R51" s="83"/>
      <c r="S51" s="83"/>
      <c r="T51" s="83"/>
      <c r="U51" s="83"/>
      <c r="V51" s="83"/>
      <c r="W51" s="83"/>
      <c r="X51" s="83"/>
      <c r="Y51" s="83"/>
      <c r="Z51" s="83"/>
    </row>
    <row r="52" spans="1:26" ht="19.5" customHeight="1" x14ac:dyDescent="0.2">
      <c r="A52" s="266" t="s">
        <v>13467</v>
      </c>
      <c r="B52" s="365" t="s">
        <v>13467</v>
      </c>
      <c r="C52" s="293"/>
      <c r="D52" s="293"/>
      <c r="E52" s="293"/>
      <c r="F52" s="293"/>
      <c r="G52" s="293"/>
      <c r="H52" s="293"/>
      <c r="I52" s="293"/>
      <c r="J52" s="293"/>
      <c r="K52" s="267" t="s">
        <v>13467</v>
      </c>
      <c r="L52" s="10"/>
      <c r="M52" s="10"/>
      <c r="N52" s="10"/>
      <c r="O52" s="10"/>
      <c r="P52" s="10"/>
      <c r="Q52" s="10"/>
      <c r="R52" s="10"/>
      <c r="S52" s="10"/>
      <c r="T52" s="10"/>
      <c r="U52" s="10"/>
      <c r="V52" s="10"/>
      <c r="W52" s="10"/>
      <c r="X52" s="10"/>
      <c r="Y52" s="10"/>
      <c r="Z52" s="10"/>
    </row>
    <row r="53" spans="1:26" ht="12.75" customHeight="1" x14ac:dyDescent="0.2">
      <c r="A53" s="362"/>
      <c r="B53" s="312"/>
      <c r="C53" s="260"/>
      <c r="D53" s="260"/>
      <c r="E53" s="260"/>
      <c r="F53" s="260"/>
      <c r="G53" s="360" t="s">
        <v>982</v>
      </c>
      <c r="H53" s="312"/>
      <c r="I53" s="360" t="s">
        <v>983</v>
      </c>
      <c r="J53" s="312"/>
      <c r="K53" s="312"/>
      <c r="L53" s="83"/>
      <c r="M53" s="83"/>
      <c r="N53" s="83"/>
      <c r="O53" s="83"/>
      <c r="P53" s="83"/>
      <c r="Q53" s="83"/>
      <c r="R53" s="83"/>
      <c r="S53" s="83"/>
      <c r="T53" s="83"/>
      <c r="U53" s="83"/>
      <c r="V53" s="83"/>
      <c r="W53" s="83"/>
      <c r="X53" s="83"/>
      <c r="Y53" s="83"/>
      <c r="Z53" s="83"/>
    </row>
    <row r="54" spans="1:26" ht="12.75" customHeight="1" x14ac:dyDescent="0.2">
      <c r="A54" s="362" t="s">
        <v>984</v>
      </c>
      <c r="B54" s="312"/>
      <c r="C54" s="156" t="s">
        <v>985</v>
      </c>
      <c r="D54" s="156" t="s">
        <v>986</v>
      </c>
      <c r="E54" s="156" t="s">
        <v>987</v>
      </c>
      <c r="F54" s="156" t="s">
        <v>988</v>
      </c>
      <c r="G54" s="156" t="s">
        <v>989</v>
      </c>
      <c r="H54" s="156" t="s">
        <v>990</v>
      </c>
      <c r="I54" s="156" t="s">
        <v>991</v>
      </c>
      <c r="J54" s="156" t="s">
        <v>989</v>
      </c>
      <c r="K54" s="156" t="s">
        <v>990</v>
      </c>
      <c r="L54" s="83"/>
      <c r="M54" s="83"/>
      <c r="N54" s="83"/>
      <c r="O54" s="83"/>
      <c r="P54" s="83"/>
      <c r="Q54" s="83"/>
      <c r="R54" s="83"/>
      <c r="S54" s="83"/>
      <c r="T54" s="83"/>
      <c r="U54" s="83"/>
      <c r="V54" s="83"/>
      <c r="W54" s="83"/>
      <c r="X54" s="83"/>
      <c r="Y54" s="83"/>
      <c r="Z54" s="83"/>
    </row>
    <row r="55" spans="1:26" ht="12.75" customHeight="1" x14ac:dyDescent="0.2">
      <c r="A55" s="156"/>
      <c r="B55" s="261"/>
      <c r="C55" s="260"/>
      <c r="D55" s="262"/>
      <c r="E55" s="260"/>
      <c r="F55" s="262"/>
      <c r="G55" s="156" t="s">
        <v>992</v>
      </c>
      <c r="H55" s="156" t="s">
        <v>993</v>
      </c>
      <c r="I55" s="156" t="s">
        <v>994</v>
      </c>
      <c r="J55" s="156" t="s">
        <v>992</v>
      </c>
      <c r="K55" s="156" t="s">
        <v>993</v>
      </c>
      <c r="L55" s="83"/>
      <c r="M55" s="83"/>
      <c r="N55" s="83"/>
      <c r="O55" s="83"/>
      <c r="P55" s="83"/>
      <c r="Q55" s="83"/>
      <c r="R55" s="83"/>
      <c r="S55" s="83"/>
      <c r="T55" s="83"/>
      <c r="U55" s="83"/>
      <c r="V55" s="83"/>
      <c r="W55" s="83"/>
      <c r="X55" s="83"/>
      <c r="Y55" s="83"/>
      <c r="Z55" s="83"/>
    </row>
    <row r="56" spans="1:26" ht="14.25" customHeight="1" x14ac:dyDescent="0.2">
      <c r="A56" s="256"/>
      <c r="B56" s="257" t="s">
        <v>629</v>
      </c>
      <c r="C56" s="262">
        <v>1</v>
      </c>
      <c r="D56" s="262"/>
      <c r="E56" s="263"/>
      <c r="F56" s="262"/>
      <c r="G56" s="262">
        <v>3604.36</v>
      </c>
      <c r="H56" s="262">
        <f>D56*E56*F56</f>
        <v>0</v>
      </c>
      <c r="I56" s="262"/>
      <c r="J56" s="262">
        <f>ROUND(C56*G56,2)</f>
        <v>3604.36</v>
      </c>
      <c r="K56" s="262">
        <f>C56*H56</f>
        <v>0</v>
      </c>
      <c r="L56" s="83"/>
      <c r="M56" s="83"/>
      <c r="N56" s="83"/>
      <c r="O56" s="83"/>
      <c r="P56" s="83"/>
      <c r="Q56" s="83"/>
      <c r="R56" s="83"/>
      <c r="S56" s="83"/>
      <c r="T56" s="83"/>
      <c r="U56" s="83"/>
      <c r="V56" s="83"/>
      <c r="W56" s="83"/>
      <c r="X56" s="83"/>
      <c r="Y56" s="83"/>
      <c r="Z56" s="83"/>
    </row>
    <row r="57" spans="1:26" ht="12.75" customHeight="1" x14ac:dyDescent="0.2">
      <c r="A57" s="256"/>
      <c r="B57" s="257"/>
      <c r="C57" s="262"/>
      <c r="D57" s="262"/>
      <c r="E57" s="262"/>
      <c r="F57" s="262"/>
      <c r="G57" s="262"/>
      <c r="H57" s="262"/>
      <c r="I57" s="262"/>
      <c r="J57" s="262"/>
      <c r="K57" s="264"/>
      <c r="L57" s="83"/>
      <c r="M57" s="83"/>
      <c r="N57" s="83"/>
      <c r="O57" s="83"/>
      <c r="P57" s="83"/>
      <c r="Q57" s="83"/>
      <c r="R57" s="83"/>
      <c r="S57" s="83"/>
      <c r="T57" s="83"/>
      <c r="U57" s="83"/>
      <c r="V57" s="83"/>
      <c r="W57" s="83"/>
      <c r="X57" s="83"/>
      <c r="Y57" s="83"/>
      <c r="Z57" s="83"/>
    </row>
    <row r="58" spans="1:26" ht="12.75" customHeight="1" x14ac:dyDescent="0.2">
      <c r="A58" s="256"/>
      <c r="B58" s="257"/>
      <c r="C58" s="257"/>
      <c r="D58" s="257"/>
      <c r="E58" s="257"/>
      <c r="F58" s="361" t="s">
        <v>997</v>
      </c>
      <c r="G58" s="312"/>
      <c r="H58" s="312"/>
      <c r="I58" s="265">
        <f t="shared" ref="I58:K58" si="16">ROUND(SUM(I56:I57),2)</f>
        <v>0</v>
      </c>
      <c r="J58" s="265">
        <f t="shared" si="16"/>
        <v>3604.36</v>
      </c>
      <c r="K58" s="265">
        <f t="shared" si="16"/>
        <v>0</v>
      </c>
      <c r="L58" s="83"/>
      <c r="M58" s="83"/>
      <c r="N58" s="83"/>
      <c r="O58" s="83"/>
      <c r="P58" s="83"/>
      <c r="Q58" s="83"/>
      <c r="R58" s="83"/>
      <c r="S58" s="83"/>
      <c r="T58" s="83"/>
      <c r="U58" s="83"/>
      <c r="V58" s="83"/>
      <c r="W58" s="83"/>
      <c r="X58" s="83"/>
      <c r="Y58" s="83"/>
      <c r="Z58" s="83"/>
    </row>
    <row r="59" spans="1:26" ht="12.75" customHeight="1" x14ac:dyDescent="0.2">
      <c r="A59" s="256"/>
      <c r="B59" s="363"/>
      <c r="C59" s="312"/>
      <c r="D59" s="312"/>
      <c r="E59" s="312"/>
      <c r="F59" s="312"/>
      <c r="G59" s="312"/>
      <c r="H59" s="312"/>
      <c r="I59" s="312"/>
      <c r="J59" s="312"/>
      <c r="K59" s="256"/>
      <c r="L59" s="83"/>
      <c r="M59" s="83"/>
      <c r="N59" s="83"/>
      <c r="O59" s="83"/>
      <c r="P59" s="83"/>
      <c r="Q59" s="83"/>
      <c r="R59" s="83"/>
      <c r="S59" s="83"/>
      <c r="T59" s="83"/>
      <c r="U59" s="83"/>
      <c r="V59" s="83"/>
      <c r="W59" s="83"/>
      <c r="X59" s="83"/>
      <c r="Y59" s="83"/>
      <c r="Z59" s="83"/>
    </row>
    <row r="60" spans="1:26" ht="12.75" customHeight="1" x14ac:dyDescent="0.2">
      <c r="A60" s="266" t="s">
        <v>13467</v>
      </c>
      <c r="B60" s="365" t="s">
        <v>13467</v>
      </c>
      <c r="C60" s="293"/>
      <c r="D60" s="293"/>
      <c r="E60" s="293"/>
      <c r="F60" s="293"/>
      <c r="G60" s="293"/>
      <c r="H60" s="293"/>
      <c r="I60" s="293"/>
      <c r="J60" s="293"/>
      <c r="K60" s="267" t="s">
        <v>13467</v>
      </c>
      <c r="L60" s="10"/>
      <c r="M60" s="10"/>
      <c r="N60" s="10"/>
      <c r="O60" s="10"/>
      <c r="P60" s="10"/>
      <c r="Q60" s="10"/>
      <c r="R60" s="10"/>
      <c r="S60" s="10"/>
      <c r="T60" s="10"/>
      <c r="U60" s="10"/>
      <c r="V60" s="10"/>
      <c r="W60" s="10"/>
      <c r="X60" s="10"/>
      <c r="Y60" s="10"/>
      <c r="Z60" s="10"/>
    </row>
    <row r="61" spans="1:26" ht="12.75" customHeight="1" x14ac:dyDescent="0.2">
      <c r="A61" s="362"/>
      <c r="B61" s="312"/>
      <c r="C61" s="260"/>
      <c r="D61" s="260"/>
      <c r="E61" s="260"/>
      <c r="F61" s="260"/>
      <c r="G61" s="360" t="s">
        <v>982</v>
      </c>
      <c r="H61" s="312"/>
      <c r="I61" s="360" t="s">
        <v>983</v>
      </c>
      <c r="J61" s="312"/>
      <c r="K61" s="312"/>
      <c r="L61" s="83"/>
      <c r="M61" s="83"/>
      <c r="N61" s="83"/>
      <c r="O61" s="83"/>
      <c r="P61" s="83"/>
      <c r="Q61" s="83"/>
      <c r="R61" s="83"/>
      <c r="S61" s="83"/>
      <c r="T61" s="83"/>
      <c r="U61" s="83"/>
      <c r="V61" s="83"/>
      <c r="W61" s="83"/>
      <c r="X61" s="83"/>
      <c r="Y61" s="83"/>
      <c r="Z61" s="83"/>
    </row>
    <row r="62" spans="1:26" ht="12.75" customHeight="1" x14ac:dyDescent="0.2">
      <c r="A62" s="362" t="s">
        <v>984</v>
      </c>
      <c r="B62" s="312"/>
      <c r="C62" s="156" t="s">
        <v>985</v>
      </c>
      <c r="D62" s="156" t="s">
        <v>986</v>
      </c>
      <c r="E62" s="156" t="s">
        <v>987</v>
      </c>
      <c r="F62" s="156" t="s">
        <v>988</v>
      </c>
      <c r="G62" s="156" t="s">
        <v>989</v>
      </c>
      <c r="H62" s="156" t="s">
        <v>990</v>
      </c>
      <c r="I62" s="156" t="s">
        <v>991</v>
      </c>
      <c r="J62" s="156" t="s">
        <v>989</v>
      </c>
      <c r="K62" s="156" t="s">
        <v>990</v>
      </c>
      <c r="L62" s="83"/>
      <c r="M62" s="83"/>
      <c r="N62" s="83"/>
      <c r="O62" s="83"/>
      <c r="P62" s="83"/>
      <c r="Q62" s="83"/>
      <c r="R62" s="83"/>
      <c r="S62" s="83"/>
      <c r="T62" s="83"/>
      <c r="U62" s="83"/>
      <c r="V62" s="83"/>
      <c r="W62" s="83"/>
      <c r="X62" s="83"/>
      <c r="Y62" s="83"/>
      <c r="Z62" s="83"/>
    </row>
    <row r="63" spans="1:26" ht="12.75" customHeight="1" x14ac:dyDescent="0.2">
      <c r="A63" s="156"/>
      <c r="B63" s="261"/>
      <c r="C63" s="260"/>
      <c r="D63" s="262"/>
      <c r="E63" s="260"/>
      <c r="F63" s="262"/>
      <c r="G63" s="156" t="s">
        <v>992</v>
      </c>
      <c r="H63" s="156" t="s">
        <v>993</v>
      </c>
      <c r="I63" s="156" t="s">
        <v>994</v>
      </c>
      <c r="J63" s="156" t="s">
        <v>992</v>
      </c>
      <c r="K63" s="156" t="s">
        <v>993</v>
      </c>
      <c r="L63" s="83"/>
      <c r="M63" s="83"/>
      <c r="N63" s="83"/>
      <c r="O63" s="83"/>
      <c r="P63" s="83"/>
      <c r="Q63" s="83"/>
      <c r="R63" s="83"/>
      <c r="S63" s="83"/>
      <c r="T63" s="83"/>
      <c r="U63" s="83"/>
      <c r="V63" s="83"/>
      <c r="W63" s="83"/>
      <c r="X63" s="83"/>
      <c r="Y63" s="83"/>
      <c r="Z63" s="83"/>
    </row>
    <row r="64" spans="1:26" ht="14.25" customHeight="1" x14ac:dyDescent="0.2">
      <c r="A64" s="256"/>
      <c r="B64" s="257" t="s">
        <v>1041</v>
      </c>
      <c r="C64" s="262">
        <v>1</v>
      </c>
      <c r="D64" s="262"/>
      <c r="E64" s="263"/>
      <c r="F64" s="262">
        <v>0.1</v>
      </c>
      <c r="G64" s="262">
        <v>8794.01</v>
      </c>
      <c r="H64" s="262">
        <f t="shared" ref="H64:H65" si="17">D64*E64*F64</f>
        <v>0</v>
      </c>
      <c r="I64" s="262"/>
      <c r="J64" s="262">
        <f t="shared" ref="J64:J65" si="18">ROUND(C64*G64,2)</f>
        <v>8794.01</v>
      </c>
      <c r="K64" s="262">
        <f t="shared" ref="K64:K65" si="19">C64*H64</f>
        <v>0</v>
      </c>
      <c r="L64" s="83"/>
      <c r="M64" s="83"/>
      <c r="N64" s="83"/>
      <c r="O64" s="83"/>
      <c r="P64" s="83"/>
      <c r="Q64" s="83"/>
      <c r="R64" s="83"/>
      <c r="S64" s="83"/>
      <c r="T64" s="83"/>
      <c r="U64" s="83"/>
      <c r="V64" s="83"/>
      <c r="W64" s="83"/>
      <c r="X64" s="83"/>
      <c r="Y64" s="83"/>
      <c r="Z64" s="83"/>
    </row>
    <row r="65" spans="1:26" ht="14.25" customHeight="1" x14ac:dyDescent="0.2">
      <c r="A65" s="256"/>
      <c r="B65" s="257" t="s">
        <v>1041</v>
      </c>
      <c r="C65" s="262">
        <v>1</v>
      </c>
      <c r="D65" s="262"/>
      <c r="E65" s="263"/>
      <c r="F65" s="262">
        <v>0.1</v>
      </c>
      <c r="G65" s="262"/>
      <c r="H65" s="262">
        <f t="shared" si="17"/>
        <v>0</v>
      </c>
      <c r="I65" s="262"/>
      <c r="J65" s="262">
        <f t="shared" si="18"/>
        <v>0</v>
      </c>
      <c r="K65" s="262">
        <f t="shared" si="19"/>
        <v>0</v>
      </c>
      <c r="L65" s="83"/>
      <c r="M65" s="83"/>
      <c r="N65" s="83"/>
      <c r="O65" s="83"/>
      <c r="P65" s="83"/>
      <c r="Q65" s="83"/>
      <c r="R65" s="83"/>
      <c r="S65" s="83"/>
      <c r="T65" s="83"/>
      <c r="U65" s="83"/>
      <c r="V65" s="83"/>
      <c r="W65" s="83"/>
      <c r="X65" s="83"/>
      <c r="Y65" s="83"/>
      <c r="Z65" s="83"/>
    </row>
    <row r="66" spans="1:26" ht="12.75" customHeight="1" x14ac:dyDescent="0.2">
      <c r="A66" s="256"/>
      <c r="B66" s="257"/>
      <c r="C66" s="262"/>
      <c r="D66" s="262"/>
      <c r="E66" s="262"/>
      <c r="F66" s="262"/>
      <c r="G66" s="262"/>
      <c r="H66" s="262"/>
      <c r="I66" s="262"/>
      <c r="J66" s="262"/>
      <c r="K66" s="264"/>
      <c r="L66" s="83"/>
      <c r="M66" s="83"/>
      <c r="N66" s="83"/>
      <c r="O66" s="83"/>
      <c r="P66" s="83"/>
      <c r="Q66" s="83"/>
      <c r="R66" s="83"/>
      <c r="S66" s="83"/>
      <c r="T66" s="83"/>
      <c r="U66" s="83"/>
      <c r="V66" s="83"/>
      <c r="W66" s="83"/>
      <c r="X66" s="83"/>
      <c r="Y66" s="83"/>
      <c r="Z66" s="83"/>
    </row>
    <row r="67" spans="1:26" ht="12.75" customHeight="1" x14ac:dyDescent="0.2">
      <c r="A67" s="256"/>
      <c r="B67" s="257"/>
      <c r="C67" s="257"/>
      <c r="D67" s="257"/>
      <c r="E67" s="257"/>
      <c r="F67" s="361" t="s">
        <v>997</v>
      </c>
      <c r="G67" s="312"/>
      <c r="H67" s="312"/>
      <c r="I67" s="265">
        <f t="shared" ref="I67:K67" si="20">ROUND(SUM(I64:I66),2)</f>
        <v>0</v>
      </c>
      <c r="J67" s="265">
        <f t="shared" si="20"/>
        <v>8794.01</v>
      </c>
      <c r="K67" s="265">
        <f t="shared" si="20"/>
        <v>0</v>
      </c>
      <c r="L67" s="83"/>
      <c r="M67" s="83"/>
      <c r="N67" s="83"/>
      <c r="O67" s="83"/>
      <c r="P67" s="83"/>
      <c r="Q67" s="83"/>
      <c r="R67" s="83"/>
      <c r="S67" s="83"/>
      <c r="T67" s="83"/>
      <c r="U67" s="83"/>
      <c r="V67" s="83"/>
      <c r="W67" s="83"/>
      <c r="X67" s="83"/>
      <c r="Y67" s="83"/>
      <c r="Z67" s="83"/>
    </row>
    <row r="68" spans="1:26" ht="12.75" customHeight="1" x14ac:dyDescent="0.2">
      <c r="A68" s="256"/>
      <c r="B68" s="363"/>
      <c r="C68" s="312"/>
      <c r="D68" s="312"/>
      <c r="E68" s="312"/>
      <c r="F68" s="312"/>
      <c r="G68" s="312"/>
      <c r="H68" s="312"/>
      <c r="I68" s="312"/>
      <c r="J68" s="312"/>
      <c r="K68" s="256"/>
      <c r="L68" s="83"/>
      <c r="M68" s="83"/>
      <c r="N68" s="83"/>
      <c r="O68" s="83"/>
      <c r="P68" s="83"/>
      <c r="Q68" s="83"/>
      <c r="R68" s="83"/>
      <c r="S68" s="83"/>
      <c r="T68" s="83"/>
      <c r="U68" s="83"/>
      <c r="V68" s="83"/>
      <c r="W68" s="83"/>
      <c r="X68" s="83"/>
      <c r="Y68" s="83"/>
      <c r="Z68" s="83"/>
    </row>
    <row r="69" spans="1:26" ht="12.75" customHeight="1" x14ac:dyDescent="0.2">
      <c r="A69" s="266" t="s">
        <v>13467</v>
      </c>
      <c r="B69" s="365" t="s">
        <v>13467</v>
      </c>
      <c r="C69" s="293"/>
      <c r="D69" s="293"/>
      <c r="E69" s="293"/>
      <c r="F69" s="293"/>
      <c r="G69" s="293"/>
      <c r="H69" s="293"/>
      <c r="I69" s="293"/>
      <c r="J69" s="293"/>
      <c r="K69" s="267" t="s">
        <v>13467</v>
      </c>
      <c r="L69" s="10"/>
      <c r="M69" s="10"/>
      <c r="N69" s="10"/>
      <c r="O69" s="10"/>
      <c r="P69" s="10"/>
      <c r="Q69" s="10"/>
      <c r="R69" s="10"/>
      <c r="S69" s="10"/>
      <c r="T69" s="10"/>
      <c r="U69" s="10"/>
      <c r="V69" s="10"/>
      <c r="W69" s="10"/>
      <c r="X69" s="10"/>
      <c r="Y69" s="10"/>
      <c r="Z69" s="10"/>
    </row>
    <row r="70" spans="1:26" ht="12.75" customHeight="1" x14ac:dyDescent="0.2">
      <c r="A70" s="362"/>
      <c r="B70" s="312"/>
      <c r="C70" s="260"/>
      <c r="D70" s="260"/>
      <c r="E70" s="260"/>
      <c r="F70" s="260"/>
      <c r="G70" s="360" t="s">
        <v>982</v>
      </c>
      <c r="H70" s="312"/>
      <c r="I70" s="360" t="s">
        <v>983</v>
      </c>
      <c r="J70" s="312"/>
      <c r="K70" s="312"/>
      <c r="L70" s="83"/>
      <c r="M70" s="83"/>
      <c r="N70" s="83"/>
      <c r="O70" s="83"/>
      <c r="P70" s="83"/>
      <c r="Q70" s="83"/>
      <c r="R70" s="83"/>
      <c r="S70" s="83"/>
      <c r="T70" s="83"/>
      <c r="U70" s="83"/>
      <c r="V70" s="83"/>
      <c r="W70" s="83"/>
      <c r="X70" s="83"/>
      <c r="Y70" s="83"/>
      <c r="Z70" s="83"/>
    </row>
    <row r="71" spans="1:26" ht="12.75" customHeight="1" x14ac:dyDescent="0.2">
      <c r="A71" s="362" t="s">
        <v>984</v>
      </c>
      <c r="B71" s="312"/>
      <c r="C71" s="156" t="s">
        <v>999</v>
      </c>
      <c r="D71" s="156" t="s">
        <v>986</v>
      </c>
      <c r="E71" s="156" t="s">
        <v>987</v>
      </c>
      <c r="F71" s="156" t="s">
        <v>988</v>
      </c>
      <c r="G71" s="156" t="s">
        <v>989</v>
      </c>
      <c r="H71" s="156" t="s">
        <v>990</v>
      </c>
      <c r="I71" s="156" t="s">
        <v>991</v>
      </c>
      <c r="J71" s="156" t="s">
        <v>989</v>
      </c>
      <c r="K71" s="156" t="s">
        <v>990</v>
      </c>
      <c r="L71" s="83"/>
      <c r="M71" s="83"/>
      <c r="N71" s="83"/>
      <c r="O71" s="83"/>
      <c r="P71" s="83"/>
      <c r="Q71" s="83"/>
      <c r="R71" s="83"/>
      <c r="S71" s="83"/>
      <c r="T71" s="83"/>
      <c r="U71" s="83"/>
      <c r="V71" s="83"/>
      <c r="W71" s="83"/>
      <c r="X71" s="83"/>
      <c r="Y71" s="83"/>
      <c r="Z71" s="83"/>
    </row>
    <row r="72" spans="1:26" ht="12.75" customHeight="1" x14ac:dyDescent="0.2">
      <c r="A72" s="156"/>
      <c r="B72" s="261"/>
      <c r="C72" s="262"/>
      <c r="D72" s="262"/>
      <c r="E72" s="260"/>
      <c r="F72" s="262"/>
      <c r="G72" s="156" t="s">
        <v>992</v>
      </c>
      <c r="H72" s="156" t="s">
        <v>993</v>
      </c>
      <c r="I72" s="156" t="s">
        <v>994</v>
      </c>
      <c r="J72" s="156" t="s">
        <v>992</v>
      </c>
      <c r="K72" s="156" t="s">
        <v>993</v>
      </c>
      <c r="L72" s="83"/>
      <c r="M72" s="83"/>
      <c r="N72" s="83"/>
      <c r="O72" s="83"/>
      <c r="P72" s="83"/>
      <c r="Q72" s="83"/>
      <c r="R72" s="83"/>
      <c r="S72" s="83"/>
      <c r="T72" s="83"/>
      <c r="U72" s="83"/>
      <c r="V72" s="83"/>
      <c r="W72" s="83"/>
      <c r="X72" s="83"/>
      <c r="Y72" s="83"/>
      <c r="Z72" s="83"/>
    </row>
    <row r="73" spans="1:26" ht="14.25" customHeight="1" x14ac:dyDescent="0.2">
      <c r="A73" s="256"/>
      <c r="B73" s="257" t="s">
        <v>1041</v>
      </c>
      <c r="C73" s="262">
        <v>1.25</v>
      </c>
      <c r="D73" s="262"/>
      <c r="E73" s="263"/>
      <c r="F73" s="262">
        <v>0.1</v>
      </c>
      <c r="G73" s="262">
        <v>8794.01</v>
      </c>
      <c r="H73" s="262">
        <f t="shared" ref="H73:H74" si="21">D73*E73*F73</f>
        <v>0</v>
      </c>
      <c r="I73" s="262"/>
      <c r="J73" s="262"/>
      <c r="K73" s="262">
        <f t="shared" ref="K73:K74" si="22">ROUND(C73*F73*G73,2)</f>
        <v>1099.25</v>
      </c>
      <c r="L73" s="83"/>
      <c r="M73" s="83"/>
      <c r="N73" s="83"/>
      <c r="O73" s="83"/>
      <c r="P73" s="83"/>
      <c r="Q73" s="83"/>
      <c r="R73" s="83"/>
      <c r="S73" s="83"/>
      <c r="T73" s="83"/>
      <c r="U73" s="83"/>
      <c r="V73" s="83"/>
      <c r="W73" s="83"/>
      <c r="X73" s="83"/>
      <c r="Y73" s="83"/>
      <c r="Z73" s="83"/>
    </row>
    <row r="74" spans="1:26" ht="14.25" customHeight="1" x14ac:dyDescent="0.2">
      <c r="A74" s="256"/>
      <c r="B74" s="257" t="s">
        <v>1041</v>
      </c>
      <c r="C74" s="262">
        <v>1.25</v>
      </c>
      <c r="D74" s="262"/>
      <c r="E74" s="263"/>
      <c r="F74" s="262">
        <v>0.1</v>
      </c>
      <c r="G74" s="262"/>
      <c r="H74" s="262">
        <f t="shared" si="21"/>
        <v>0</v>
      </c>
      <c r="I74" s="262"/>
      <c r="J74" s="262"/>
      <c r="K74" s="262">
        <f t="shared" si="22"/>
        <v>0</v>
      </c>
      <c r="L74" s="83"/>
      <c r="M74" s="83"/>
      <c r="N74" s="83"/>
      <c r="O74" s="83"/>
      <c r="P74" s="83"/>
      <c r="Q74" s="83"/>
      <c r="R74" s="83"/>
      <c r="S74" s="83"/>
      <c r="T74" s="83"/>
      <c r="U74" s="83"/>
      <c r="V74" s="83"/>
      <c r="W74" s="83"/>
      <c r="X74" s="83"/>
      <c r="Y74" s="83"/>
      <c r="Z74" s="83"/>
    </row>
    <row r="75" spans="1:26" ht="12.75" customHeight="1" x14ac:dyDescent="0.2">
      <c r="A75" s="256"/>
      <c r="B75" s="257"/>
      <c r="C75" s="262"/>
      <c r="D75" s="262"/>
      <c r="E75" s="262"/>
      <c r="F75" s="262"/>
      <c r="G75" s="262"/>
      <c r="H75" s="262"/>
      <c r="I75" s="262"/>
      <c r="J75" s="262"/>
      <c r="K75" s="264"/>
      <c r="L75" s="83"/>
      <c r="M75" s="83"/>
      <c r="N75" s="83"/>
      <c r="O75" s="83"/>
      <c r="P75" s="83"/>
      <c r="Q75" s="83"/>
      <c r="R75" s="83"/>
      <c r="S75" s="83"/>
      <c r="T75" s="83"/>
      <c r="U75" s="83"/>
      <c r="V75" s="83"/>
      <c r="W75" s="83"/>
      <c r="X75" s="83"/>
      <c r="Y75" s="83"/>
      <c r="Z75" s="83"/>
    </row>
    <row r="76" spans="1:26" ht="12.75" customHeight="1" x14ac:dyDescent="0.2">
      <c r="A76" s="256"/>
      <c r="B76" s="257"/>
      <c r="C76" s="257"/>
      <c r="D76" s="257"/>
      <c r="E76" s="257"/>
      <c r="F76" s="361" t="s">
        <v>997</v>
      </c>
      <c r="G76" s="312"/>
      <c r="H76" s="312"/>
      <c r="I76" s="265">
        <f t="shared" ref="I76:K76" si="23">ROUND(SUM(I73:I75),2)</f>
        <v>0</v>
      </c>
      <c r="J76" s="265">
        <f t="shared" si="23"/>
        <v>0</v>
      </c>
      <c r="K76" s="265">
        <f t="shared" si="23"/>
        <v>1099.25</v>
      </c>
      <c r="L76" s="83"/>
      <c r="M76" s="114"/>
      <c r="N76" s="83"/>
      <c r="O76" s="83"/>
      <c r="P76" s="83"/>
      <c r="Q76" s="83"/>
      <c r="R76" s="83"/>
      <c r="S76" s="83"/>
      <c r="T76" s="83"/>
      <c r="U76" s="83"/>
      <c r="V76" s="83"/>
      <c r="W76" s="83"/>
      <c r="X76" s="83"/>
      <c r="Y76" s="83"/>
      <c r="Z76" s="83"/>
    </row>
    <row r="77" spans="1:26" ht="12.75" customHeight="1" x14ac:dyDescent="0.2">
      <c r="A77" s="256"/>
      <c r="B77" s="363"/>
      <c r="C77" s="312"/>
      <c r="D77" s="312"/>
      <c r="E77" s="312"/>
      <c r="F77" s="312"/>
      <c r="G77" s="312"/>
      <c r="H77" s="312"/>
      <c r="I77" s="312"/>
      <c r="J77" s="312"/>
      <c r="K77" s="256"/>
      <c r="L77" s="83"/>
      <c r="M77" s="83"/>
      <c r="N77" s="83"/>
      <c r="O77" s="83"/>
      <c r="P77" s="83"/>
      <c r="Q77" s="83"/>
      <c r="R77" s="83"/>
      <c r="S77" s="83"/>
      <c r="T77" s="83"/>
      <c r="U77" s="83"/>
      <c r="V77" s="83"/>
      <c r="W77" s="83"/>
      <c r="X77" s="83"/>
      <c r="Y77" s="83"/>
      <c r="Z77" s="83"/>
    </row>
    <row r="78" spans="1:26" ht="12.75" customHeight="1" x14ac:dyDescent="0.2">
      <c r="A78" s="266" t="s">
        <v>13467</v>
      </c>
      <c r="B78" s="365" t="s">
        <v>13467</v>
      </c>
      <c r="C78" s="293"/>
      <c r="D78" s="293"/>
      <c r="E78" s="293"/>
      <c r="F78" s="293"/>
      <c r="G78" s="293"/>
      <c r="H78" s="293"/>
      <c r="I78" s="293"/>
      <c r="J78" s="293"/>
      <c r="K78" s="267" t="s">
        <v>13467</v>
      </c>
      <c r="L78" s="10"/>
      <c r="M78" s="10"/>
      <c r="N78" s="10"/>
      <c r="O78" s="10"/>
      <c r="P78" s="10"/>
      <c r="Q78" s="10"/>
      <c r="R78" s="10"/>
      <c r="S78" s="10"/>
      <c r="T78" s="10"/>
      <c r="U78" s="10"/>
      <c r="V78" s="10"/>
      <c r="W78" s="10"/>
      <c r="X78" s="10"/>
      <c r="Y78" s="10"/>
      <c r="Z78" s="10"/>
    </row>
    <row r="79" spans="1:26" ht="12.75" customHeight="1" x14ac:dyDescent="0.2">
      <c r="A79" s="362"/>
      <c r="B79" s="312"/>
      <c r="C79" s="260"/>
      <c r="D79" s="260"/>
      <c r="E79" s="260"/>
      <c r="F79" s="260"/>
      <c r="G79" s="360" t="s">
        <v>982</v>
      </c>
      <c r="H79" s="312"/>
      <c r="I79" s="360" t="s">
        <v>983</v>
      </c>
      <c r="J79" s="312"/>
      <c r="K79" s="312"/>
      <c r="L79" s="83"/>
      <c r="M79" s="83"/>
      <c r="N79" s="83"/>
      <c r="O79" s="83"/>
      <c r="P79" s="83"/>
      <c r="Q79" s="83"/>
      <c r="R79" s="83"/>
      <c r="S79" s="83"/>
      <c r="T79" s="83"/>
      <c r="U79" s="83"/>
      <c r="V79" s="83"/>
      <c r="W79" s="83"/>
      <c r="X79" s="83"/>
      <c r="Y79" s="83"/>
      <c r="Z79" s="83"/>
    </row>
    <row r="80" spans="1:26" ht="12.75" customHeight="1" x14ac:dyDescent="0.2">
      <c r="A80" s="362" t="s">
        <v>984</v>
      </c>
      <c r="B80" s="312"/>
      <c r="C80" s="156" t="s">
        <v>999</v>
      </c>
      <c r="D80" s="156" t="s">
        <v>1001</v>
      </c>
      <c r="E80" s="156" t="s">
        <v>987</v>
      </c>
      <c r="F80" s="156" t="s">
        <v>988</v>
      </c>
      <c r="G80" s="156" t="s">
        <v>989</v>
      </c>
      <c r="H80" s="156" t="s">
        <v>990</v>
      </c>
      <c r="I80" s="156" t="s">
        <v>991</v>
      </c>
      <c r="J80" s="156" t="s">
        <v>989</v>
      </c>
      <c r="K80" s="156" t="s">
        <v>1002</v>
      </c>
      <c r="L80" s="83"/>
      <c r="M80" s="83"/>
      <c r="N80" s="83"/>
      <c r="O80" s="83"/>
      <c r="P80" s="83"/>
      <c r="Q80" s="83"/>
      <c r="R80" s="83"/>
      <c r="S80" s="83"/>
      <c r="T80" s="83"/>
      <c r="U80" s="83"/>
      <c r="V80" s="83"/>
      <c r="W80" s="83"/>
      <c r="X80" s="83"/>
      <c r="Y80" s="83"/>
      <c r="Z80" s="83"/>
    </row>
    <row r="81" spans="1:26" ht="12.75" customHeight="1" x14ac:dyDescent="0.2">
      <c r="A81" s="156"/>
      <c r="B81" s="261"/>
      <c r="C81" s="260"/>
      <c r="D81" s="262"/>
      <c r="E81" s="260"/>
      <c r="F81" s="262"/>
      <c r="G81" s="156" t="s">
        <v>992</v>
      </c>
      <c r="H81" s="156" t="s">
        <v>993</v>
      </c>
      <c r="I81" s="156" t="s">
        <v>994</v>
      </c>
      <c r="J81" s="156" t="s">
        <v>992</v>
      </c>
      <c r="K81" s="156" t="s">
        <v>1003</v>
      </c>
      <c r="L81" s="83"/>
      <c r="M81" s="83"/>
      <c r="N81" s="83"/>
      <c r="O81" s="83"/>
      <c r="P81" s="83"/>
      <c r="Q81" s="83"/>
      <c r="R81" s="83"/>
      <c r="S81" s="83"/>
      <c r="T81" s="83"/>
      <c r="U81" s="83"/>
      <c r="V81" s="83"/>
      <c r="W81" s="83"/>
      <c r="X81" s="83"/>
      <c r="Y81" s="83"/>
      <c r="Z81" s="83"/>
    </row>
    <row r="82" spans="1:26" ht="12.75" customHeight="1" x14ac:dyDescent="0.2">
      <c r="A82" s="256"/>
      <c r="B82" s="257" t="s">
        <v>1158</v>
      </c>
      <c r="C82" s="270"/>
      <c r="D82" s="262">
        <v>22</v>
      </c>
      <c r="E82" s="260"/>
      <c r="F82" s="262"/>
      <c r="G82" s="262">
        <f>D82*F82</f>
        <v>0</v>
      </c>
      <c r="H82" s="262">
        <f>K73+K74</f>
        <v>1099.25</v>
      </c>
      <c r="I82" s="262">
        <v>0</v>
      </c>
      <c r="J82" s="262">
        <f>C82*G82</f>
        <v>0</v>
      </c>
      <c r="K82" s="262">
        <f>ROUND(D82*H82,2)</f>
        <v>24183.5</v>
      </c>
      <c r="L82" s="83" t="s">
        <v>1173</v>
      </c>
      <c r="M82" s="83"/>
      <c r="N82" s="83"/>
      <c r="O82" s="83"/>
      <c r="P82" s="83"/>
      <c r="Q82" s="83"/>
      <c r="R82" s="83"/>
      <c r="S82" s="83"/>
      <c r="T82" s="83"/>
      <c r="U82" s="83"/>
      <c r="V82" s="83"/>
      <c r="W82" s="83"/>
      <c r="X82" s="83"/>
      <c r="Y82" s="83"/>
      <c r="Z82" s="83"/>
    </row>
    <row r="83" spans="1:26" ht="12.75" customHeight="1" x14ac:dyDescent="0.2">
      <c r="A83" s="256"/>
      <c r="B83" s="257"/>
      <c r="C83" s="262"/>
      <c r="D83" s="262"/>
      <c r="E83" s="262"/>
      <c r="F83" s="262"/>
      <c r="G83" s="262"/>
      <c r="H83" s="262"/>
      <c r="I83" s="262"/>
      <c r="J83" s="262"/>
      <c r="K83" s="264"/>
      <c r="L83" s="83"/>
      <c r="M83" s="83"/>
      <c r="N83" s="83"/>
      <c r="O83" s="83"/>
      <c r="P83" s="83"/>
      <c r="Q83" s="83"/>
      <c r="R83" s="83"/>
      <c r="S83" s="83"/>
      <c r="T83" s="83"/>
      <c r="U83" s="83"/>
      <c r="V83" s="83"/>
      <c r="W83" s="83"/>
      <c r="X83" s="83"/>
      <c r="Y83" s="83"/>
      <c r="Z83" s="83"/>
    </row>
    <row r="84" spans="1:26" ht="12.75" customHeight="1" x14ac:dyDescent="0.2">
      <c r="A84" s="256"/>
      <c r="B84" s="257"/>
      <c r="C84" s="257"/>
      <c r="D84" s="257"/>
      <c r="E84" s="257"/>
      <c r="F84" s="361" t="s">
        <v>997</v>
      </c>
      <c r="G84" s="312"/>
      <c r="H84" s="312"/>
      <c r="I84" s="265">
        <f t="shared" ref="I84:K84" si="24">ROUND(SUM(I82:I83),2)</f>
        <v>0</v>
      </c>
      <c r="J84" s="265">
        <f t="shared" si="24"/>
        <v>0</v>
      </c>
      <c r="K84" s="265">
        <f t="shared" si="24"/>
        <v>24183.5</v>
      </c>
      <c r="L84" s="83"/>
      <c r="M84" s="83"/>
      <c r="N84" s="83"/>
      <c r="O84" s="83"/>
      <c r="P84" s="83"/>
      <c r="Q84" s="83"/>
      <c r="R84" s="83"/>
      <c r="S84" s="83"/>
      <c r="T84" s="83"/>
      <c r="U84" s="83"/>
      <c r="V84" s="83"/>
      <c r="W84" s="83"/>
      <c r="X84" s="83"/>
      <c r="Y84" s="83"/>
      <c r="Z84" s="83"/>
    </row>
    <row r="85" spans="1:26" ht="12.75" customHeight="1" x14ac:dyDescent="0.2">
      <c r="A85" s="256"/>
      <c r="B85" s="363"/>
      <c r="C85" s="312"/>
      <c r="D85" s="312"/>
      <c r="E85" s="312"/>
      <c r="F85" s="312"/>
      <c r="G85" s="312"/>
      <c r="H85" s="312"/>
      <c r="I85" s="312"/>
      <c r="J85" s="312"/>
      <c r="K85" s="256"/>
      <c r="L85" s="83"/>
      <c r="M85" s="83"/>
      <c r="N85" s="83"/>
      <c r="O85" s="83"/>
      <c r="P85" s="83"/>
      <c r="Q85" s="83"/>
      <c r="R85" s="83"/>
      <c r="S85" s="83"/>
      <c r="T85" s="83"/>
      <c r="U85" s="83"/>
      <c r="V85" s="83"/>
      <c r="W85" s="83"/>
      <c r="X85" s="83"/>
      <c r="Y85" s="83"/>
      <c r="Z85" s="83"/>
    </row>
    <row r="86" spans="1:26" ht="26.25" customHeight="1" x14ac:dyDescent="0.2">
      <c r="A86" s="266" t="str">
        <f>'Pista 02'!A18</f>
        <v>1.6.1</v>
      </c>
      <c r="B86" s="365" t="str">
        <f>'Pista 02'!C18</f>
        <v>Escavação, carga e transporte de material de 1ª categoria com trator sobre esteiras 347 hp e caçamba 6m3,  DMT 50 a 200m (da Pista)</v>
      </c>
      <c r="C86" s="293"/>
      <c r="D86" s="293"/>
      <c r="E86" s="293"/>
      <c r="F86" s="293"/>
      <c r="G86" s="293"/>
      <c r="H86" s="293"/>
      <c r="I86" s="293"/>
      <c r="J86" s="293"/>
      <c r="K86" s="267" t="str">
        <f>'Pista 02'!D18</f>
        <v>m³</v>
      </c>
      <c r="L86" s="10"/>
      <c r="M86" s="10"/>
      <c r="N86" s="10"/>
      <c r="O86" s="10"/>
      <c r="P86" s="10"/>
      <c r="Q86" s="10"/>
      <c r="R86" s="10"/>
      <c r="S86" s="10"/>
      <c r="T86" s="10"/>
      <c r="U86" s="10"/>
      <c r="V86" s="10"/>
      <c r="W86" s="10"/>
      <c r="X86" s="10"/>
      <c r="Y86" s="10"/>
      <c r="Z86" s="10"/>
    </row>
    <row r="87" spans="1:26" ht="12.75" customHeight="1" x14ac:dyDescent="0.2">
      <c r="A87" s="362"/>
      <c r="B87" s="312"/>
      <c r="C87" s="260"/>
      <c r="D87" s="260"/>
      <c r="E87" s="260"/>
      <c r="F87" s="260"/>
      <c r="G87" s="360" t="s">
        <v>982</v>
      </c>
      <c r="H87" s="312"/>
      <c r="I87" s="360" t="s">
        <v>983</v>
      </c>
      <c r="J87" s="312"/>
      <c r="K87" s="312"/>
      <c r="L87" s="83"/>
      <c r="M87" s="83"/>
      <c r="N87" s="83"/>
      <c r="O87" s="83"/>
      <c r="P87" s="83"/>
      <c r="Q87" s="83"/>
      <c r="R87" s="83"/>
      <c r="S87" s="83"/>
      <c r="T87" s="83"/>
      <c r="U87" s="83"/>
      <c r="V87" s="83"/>
      <c r="W87" s="83"/>
      <c r="X87" s="83"/>
      <c r="Y87" s="83"/>
      <c r="Z87" s="83"/>
    </row>
    <row r="88" spans="1:26" ht="12.75" customHeight="1" x14ac:dyDescent="0.2">
      <c r="A88" s="362" t="s">
        <v>984</v>
      </c>
      <c r="B88" s="312"/>
      <c r="C88" s="156" t="s">
        <v>999</v>
      </c>
      <c r="D88" s="156" t="s">
        <v>986</v>
      </c>
      <c r="E88" s="156" t="s">
        <v>987</v>
      </c>
      <c r="F88" s="156" t="s">
        <v>1212</v>
      </c>
      <c r="G88" s="156" t="s">
        <v>989</v>
      </c>
      <c r="H88" s="156" t="s">
        <v>990</v>
      </c>
      <c r="I88" s="156" t="s">
        <v>991</v>
      </c>
      <c r="J88" s="156" t="s">
        <v>989</v>
      </c>
      <c r="K88" s="156" t="s">
        <v>990</v>
      </c>
      <c r="L88" s="83"/>
      <c r="M88" s="83"/>
      <c r="N88" s="83"/>
      <c r="O88" s="83"/>
      <c r="P88" s="83"/>
      <c r="Q88" s="83"/>
      <c r="R88" s="83"/>
      <c r="S88" s="83"/>
      <c r="T88" s="83"/>
      <c r="U88" s="83"/>
      <c r="V88" s="83"/>
      <c r="W88" s="83"/>
      <c r="X88" s="83"/>
      <c r="Y88" s="83"/>
      <c r="Z88" s="83"/>
    </row>
    <row r="89" spans="1:26" ht="12.75" customHeight="1" x14ac:dyDescent="0.2">
      <c r="A89" s="156"/>
      <c r="B89" s="261"/>
      <c r="C89" s="262"/>
      <c r="D89" s="262"/>
      <c r="E89" s="260"/>
      <c r="F89" s="262"/>
      <c r="G89" s="156" t="s">
        <v>992</v>
      </c>
      <c r="H89" s="156" t="s">
        <v>993</v>
      </c>
      <c r="I89" s="156" t="s">
        <v>994</v>
      </c>
      <c r="J89" s="156" t="s">
        <v>992</v>
      </c>
      <c r="K89" s="156" t="s">
        <v>993</v>
      </c>
      <c r="L89" s="83"/>
      <c r="M89" s="83"/>
      <c r="N89" s="83"/>
      <c r="O89" s="83"/>
      <c r="P89" s="83"/>
      <c r="Q89" s="83"/>
      <c r="R89" s="83"/>
      <c r="S89" s="83"/>
      <c r="T89" s="83"/>
      <c r="U89" s="83"/>
      <c r="V89" s="83"/>
      <c r="W89" s="83"/>
      <c r="X89" s="83"/>
      <c r="Y89" s="83"/>
      <c r="Z89" s="83"/>
    </row>
    <row r="90" spans="1:26" ht="14.25" customHeight="1" x14ac:dyDescent="0.2">
      <c r="A90" s="256"/>
      <c r="B90" s="257" t="s">
        <v>629</v>
      </c>
      <c r="C90" s="262">
        <v>1</v>
      </c>
      <c r="D90" s="262"/>
      <c r="E90" s="262"/>
      <c r="F90" s="270">
        <f>(0.3+0.24)/2</f>
        <v>0.27</v>
      </c>
      <c r="G90" s="262">
        <v>3604.36</v>
      </c>
      <c r="H90" s="262">
        <f>D90*E90*F90</f>
        <v>0</v>
      </c>
      <c r="I90" s="262"/>
      <c r="J90" s="262">
        <f>ROUND(C90*F90*G90,2)</f>
        <v>973.18</v>
      </c>
      <c r="K90" s="262">
        <f>C90*H90</f>
        <v>0</v>
      </c>
      <c r="L90" s="83" t="s">
        <v>1232</v>
      </c>
      <c r="M90" s="83"/>
      <c r="N90" s="83"/>
      <c r="O90" s="83"/>
      <c r="P90" s="83"/>
      <c r="Q90" s="83"/>
      <c r="R90" s="83"/>
      <c r="S90" s="83"/>
      <c r="T90" s="83"/>
      <c r="U90" s="83"/>
      <c r="V90" s="83"/>
      <c r="W90" s="83"/>
      <c r="X90" s="83"/>
      <c r="Y90" s="83"/>
      <c r="Z90" s="83"/>
    </row>
    <row r="91" spans="1:26" ht="12.75" customHeight="1" x14ac:dyDescent="0.2">
      <c r="A91" s="256"/>
      <c r="B91" s="257"/>
      <c r="C91" s="262"/>
      <c r="D91" s="262"/>
      <c r="E91" s="262"/>
      <c r="F91" s="262"/>
      <c r="G91" s="262"/>
      <c r="H91" s="262"/>
      <c r="I91" s="262"/>
      <c r="J91" s="262"/>
      <c r="K91" s="264"/>
      <c r="L91" s="83"/>
      <c r="M91" s="83"/>
      <c r="N91" s="83"/>
      <c r="O91" s="83"/>
      <c r="P91" s="83"/>
      <c r="Q91" s="83"/>
      <c r="R91" s="83"/>
      <c r="S91" s="83"/>
      <c r="T91" s="83"/>
      <c r="U91" s="83"/>
      <c r="V91" s="83"/>
      <c r="W91" s="83"/>
      <c r="X91" s="83"/>
      <c r="Y91" s="83"/>
      <c r="Z91" s="83"/>
    </row>
    <row r="92" spans="1:26" ht="12.75" customHeight="1" x14ac:dyDescent="0.2">
      <c r="A92" s="256"/>
      <c r="B92" s="257"/>
      <c r="C92" s="257"/>
      <c r="D92" s="257"/>
      <c r="E92" s="257"/>
      <c r="F92" s="361" t="s">
        <v>997</v>
      </c>
      <c r="G92" s="312"/>
      <c r="H92" s="312"/>
      <c r="I92" s="265">
        <f t="shared" ref="I92:K92" si="25">ROUND(SUM(I90:I91),2)</f>
        <v>0</v>
      </c>
      <c r="J92" s="265">
        <f t="shared" si="25"/>
        <v>973.18</v>
      </c>
      <c r="K92" s="265">
        <f t="shared" si="25"/>
        <v>0</v>
      </c>
      <c r="L92" s="83"/>
      <c r="M92" s="83"/>
      <c r="N92" s="83"/>
      <c r="O92" s="83"/>
      <c r="P92" s="83"/>
      <c r="Q92" s="83"/>
      <c r="R92" s="83"/>
      <c r="S92" s="83"/>
      <c r="T92" s="83"/>
      <c r="U92" s="83"/>
      <c r="V92" s="83"/>
      <c r="W92" s="83"/>
      <c r="X92" s="83"/>
      <c r="Y92" s="83"/>
      <c r="Z92" s="83"/>
    </row>
    <row r="93" spans="1:26" ht="12.75" customHeight="1" x14ac:dyDescent="0.2">
      <c r="A93" s="256"/>
      <c r="B93" s="363"/>
      <c r="C93" s="312"/>
      <c r="D93" s="312"/>
      <c r="E93" s="312"/>
      <c r="F93" s="312"/>
      <c r="G93" s="312"/>
      <c r="H93" s="312"/>
      <c r="I93" s="312"/>
      <c r="J93" s="312"/>
      <c r="K93" s="256"/>
      <c r="L93" s="83"/>
      <c r="M93" s="83"/>
      <c r="N93" s="83"/>
      <c r="O93" s="83"/>
      <c r="P93" s="83"/>
      <c r="Q93" s="83"/>
      <c r="R93" s="83"/>
      <c r="S93" s="83"/>
      <c r="T93" s="83"/>
      <c r="U93" s="83"/>
      <c r="V93" s="83"/>
      <c r="W93" s="83"/>
      <c r="X93" s="83"/>
      <c r="Y93" s="83"/>
      <c r="Z93" s="83"/>
    </row>
    <row r="94" spans="1:26" ht="12.75" customHeight="1" x14ac:dyDescent="0.2">
      <c r="A94" s="266" t="str">
        <f>'Pista 02'!A19</f>
        <v>1.6.2</v>
      </c>
      <c r="B94" s="365" t="str">
        <f>'Pista 02'!C19</f>
        <v xml:space="preserve">Transporte comercial com caminhão basculante 6 m³, DMT=22,0 Km, rodovia pavimentada carga, manobras e descarga </v>
      </c>
      <c r="C94" s="293"/>
      <c r="D94" s="293"/>
      <c r="E94" s="293"/>
      <c r="F94" s="293"/>
      <c r="G94" s="293"/>
      <c r="H94" s="293"/>
      <c r="I94" s="293"/>
      <c r="J94" s="293"/>
      <c r="K94" s="267" t="str">
        <f>'Pista 02'!D19</f>
        <v>m³xkm</v>
      </c>
      <c r="L94" s="10"/>
      <c r="M94" s="10"/>
      <c r="N94" s="10"/>
      <c r="O94" s="10"/>
      <c r="P94" s="10"/>
      <c r="Q94" s="10"/>
      <c r="R94" s="10"/>
      <c r="S94" s="10"/>
      <c r="T94" s="10"/>
      <c r="U94" s="10"/>
      <c r="V94" s="10"/>
      <c r="W94" s="10"/>
      <c r="X94" s="10"/>
      <c r="Y94" s="10"/>
      <c r="Z94" s="10"/>
    </row>
    <row r="95" spans="1:26" ht="12.75" customHeight="1" x14ac:dyDescent="0.2">
      <c r="A95" s="362"/>
      <c r="B95" s="312"/>
      <c r="C95" s="260"/>
      <c r="D95" s="260"/>
      <c r="E95" s="260"/>
      <c r="F95" s="260"/>
      <c r="G95" s="360" t="s">
        <v>982</v>
      </c>
      <c r="H95" s="312"/>
      <c r="I95" s="360" t="s">
        <v>983</v>
      </c>
      <c r="J95" s="312"/>
      <c r="K95" s="312"/>
      <c r="L95" s="83"/>
      <c r="M95" s="83"/>
      <c r="N95" s="83"/>
      <c r="O95" s="83"/>
      <c r="P95" s="83"/>
      <c r="Q95" s="83"/>
      <c r="R95" s="83"/>
      <c r="S95" s="83"/>
      <c r="T95" s="83"/>
      <c r="U95" s="83"/>
      <c r="V95" s="83"/>
      <c r="W95" s="83"/>
      <c r="X95" s="83"/>
      <c r="Y95" s="83"/>
      <c r="Z95" s="83"/>
    </row>
    <row r="96" spans="1:26" ht="12.75" customHeight="1" x14ac:dyDescent="0.2">
      <c r="A96" s="362" t="s">
        <v>984</v>
      </c>
      <c r="B96" s="312"/>
      <c r="C96" s="156" t="s">
        <v>999</v>
      </c>
      <c r="D96" s="156" t="s">
        <v>1001</v>
      </c>
      <c r="E96" s="156" t="s">
        <v>987</v>
      </c>
      <c r="F96" s="156" t="s">
        <v>988</v>
      </c>
      <c r="G96" s="156" t="s">
        <v>989</v>
      </c>
      <c r="H96" s="156" t="s">
        <v>990</v>
      </c>
      <c r="I96" s="156" t="s">
        <v>991</v>
      </c>
      <c r="J96" s="156" t="s">
        <v>989</v>
      </c>
      <c r="K96" s="156" t="s">
        <v>1002</v>
      </c>
      <c r="L96" s="83"/>
      <c r="M96" s="83"/>
      <c r="N96" s="83"/>
      <c r="O96" s="83"/>
      <c r="P96" s="83"/>
      <c r="Q96" s="83"/>
      <c r="R96" s="83"/>
      <c r="S96" s="83"/>
      <c r="T96" s="83"/>
      <c r="U96" s="83"/>
      <c r="V96" s="83"/>
      <c r="W96" s="83"/>
      <c r="X96" s="83"/>
      <c r="Y96" s="83"/>
      <c r="Z96" s="83"/>
    </row>
    <row r="97" spans="1:26" ht="12.75" customHeight="1" x14ac:dyDescent="0.2">
      <c r="A97" s="156"/>
      <c r="B97" s="261"/>
      <c r="C97" s="260"/>
      <c r="D97" s="262"/>
      <c r="E97" s="260"/>
      <c r="F97" s="262"/>
      <c r="G97" s="156" t="s">
        <v>992</v>
      </c>
      <c r="H97" s="156" t="s">
        <v>993</v>
      </c>
      <c r="I97" s="156" t="s">
        <v>994</v>
      </c>
      <c r="J97" s="156" t="s">
        <v>992</v>
      </c>
      <c r="K97" s="156" t="s">
        <v>1003</v>
      </c>
      <c r="L97" s="83"/>
      <c r="M97" s="83"/>
      <c r="N97" s="83"/>
      <c r="O97" s="83"/>
      <c r="P97" s="83"/>
      <c r="Q97" s="83"/>
      <c r="R97" s="83"/>
      <c r="S97" s="83"/>
      <c r="T97" s="83"/>
      <c r="U97" s="83"/>
      <c r="V97" s="83"/>
      <c r="W97" s="83"/>
      <c r="X97" s="83"/>
      <c r="Y97" s="83"/>
      <c r="Z97" s="83"/>
    </row>
    <row r="98" spans="1:26" ht="12.75" customHeight="1" x14ac:dyDescent="0.2">
      <c r="A98" s="256"/>
      <c r="B98" s="257" t="s">
        <v>629</v>
      </c>
      <c r="C98" s="262">
        <v>1.25</v>
      </c>
      <c r="D98" s="262">
        <v>22</v>
      </c>
      <c r="E98" s="260"/>
      <c r="F98" s="262"/>
      <c r="G98" s="262">
        <f>D98*F98</f>
        <v>0</v>
      </c>
      <c r="H98" s="262">
        <f>J92</f>
        <v>973.18</v>
      </c>
      <c r="I98" s="262">
        <v>0</v>
      </c>
      <c r="J98" s="262">
        <f>C98*G98</f>
        <v>0</v>
      </c>
      <c r="K98" s="262">
        <f>ROUND(D98*H98,2)</f>
        <v>21409.96</v>
      </c>
      <c r="L98" s="83"/>
      <c r="M98" s="83"/>
      <c r="N98" s="83"/>
      <c r="O98" s="83"/>
      <c r="P98" s="83"/>
      <c r="Q98" s="83"/>
      <c r="R98" s="83"/>
      <c r="S98" s="83"/>
      <c r="T98" s="83"/>
      <c r="U98" s="83"/>
      <c r="V98" s="83"/>
      <c r="W98" s="83"/>
      <c r="X98" s="83"/>
      <c r="Y98" s="83"/>
      <c r="Z98" s="83"/>
    </row>
    <row r="99" spans="1:26" ht="12.75" customHeight="1" x14ac:dyDescent="0.2">
      <c r="A99" s="256"/>
      <c r="B99" s="257"/>
      <c r="C99" s="262"/>
      <c r="D99" s="262"/>
      <c r="E99" s="262"/>
      <c r="F99" s="262"/>
      <c r="G99" s="262"/>
      <c r="H99" s="262"/>
      <c r="I99" s="262"/>
      <c r="J99" s="262"/>
      <c r="K99" s="264"/>
      <c r="L99" s="83"/>
      <c r="M99" s="83"/>
      <c r="N99" s="83"/>
      <c r="O99" s="83"/>
      <c r="P99" s="83"/>
      <c r="Q99" s="83"/>
      <c r="R99" s="83"/>
      <c r="S99" s="83"/>
      <c r="T99" s="83"/>
      <c r="U99" s="83"/>
      <c r="V99" s="83"/>
      <c r="W99" s="83"/>
      <c r="X99" s="83"/>
      <c r="Y99" s="83"/>
      <c r="Z99" s="83"/>
    </row>
    <row r="100" spans="1:26" ht="12.75" customHeight="1" x14ac:dyDescent="0.2">
      <c r="A100" s="256"/>
      <c r="B100" s="257"/>
      <c r="C100" s="257"/>
      <c r="D100" s="257"/>
      <c r="E100" s="257"/>
      <c r="F100" s="361" t="s">
        <v>997</v>
      </c>
      <c r="G100" s="312"/>
      <c r="H100" s="312"/>
      <c r="I100" s="265">
        <f t="shared" ref="I100:K100" si="26">ROUND(SUM(I98:I99),2)</f>
        <v>0</v>
      </c>
      <c r="J100" s="265">
        <f t="shared" si="26"/>
        <v>0</v>
      </c>
      <c r="K100" s="265">
        <f t="shared" si="26"/>
        <v>21409.96</v>
      </c>
      <c r="L100" s="83"/>
      <c r="M100" s="83"/>
      <c r="N100" s="83"/>
      <c r="O100" s="83"/>
      <c r="P100" s="83"/>
      <c r="Q100" s="83"/>
      <c r="R100" s="83"/>
      <c r="S100" s="83"/>
      <c r="T100" s="83"/>
      <c r="U100" s="83"/>
      <c r="V100" s="83"/>
      <c r="W100" s="83"/>
      <c r="X100" s="83"/>
      <c r="Y100" s="83"/>
      <c r="Z100" s="83"/>
    </row>
    <row r="101" spans="1:26" ht="12.75" customHeight="1" x14ac:dyDescent="0.2">
      <c r="A101" s="256"/>
      <c r="B101" s="363"/>
      <c r="C101" s="312"/>
      <c r="D101" s="312"/>
      <c r="E101" s="312"/>
      <c r="F101" s="312"/>
      <c r="G101" s="312"/>
      <c r="H101" s="312"/>
      <c r="I101" s="312"/>
      <c r="J101" s="312"/>
      <c r="K101" s="256"/>
      <c r="L101" s="83"/>
      <c r="M101" s="83"/>
      <c r="N101" s="83"/>
      <c r="O101" s="83"/>
      <c r="P101" s="83"/>
      <c r="Q101" s="83"/>
      <c r="R101" s="83"/>
      <c r="S101" s="83"/>
      <c r="T101" s="83"/>
      <c r="U101" s="83"/>
      <c r="V101" s="83"/>
      <c r="W101" s="83"/>
      <c r="X101" s="83"/>
      <c r="Y101" s="83"/>
      <c r="Z101" s="83"/>
    </row>
    <row r="102" spans="1:26" ht="12.75" customHeight="1" x14ac:dyDescent="0.2">
      <c r="A102" s="266" t="s">
        <v>13467</v>
      </c>
      <c r="B102" s="365" t="s">
        <v>13467</v>
      </c>
      <c r="C102" s="293"/>
      <c r="D102" s="293"/>
      <c r="E102" s="293"/>
      <c r="F102" s="293"/>
      <c r="G102" s="293"/>
      <c r="H102" s="293"/>
      <c r="I102" s="293"/>
      <c r="J102" s="293"/>
      <c r="K102" s="267" t="s">
        <v>13467</v>
      </c>
      <c r="L102" s="10"/>
      <c r="M102" s="10"/>
      <c r="N102" s="10"/>
      <c r="O102" s="10"/>
      <c r="P102" s="10"/>
      <c r="Q102" s="10"/>
      <c r="R102" s="10"/>
      <c r="S102" s="10"/>
      <c r="T102" s="10"/>
      <c r="U102" s="10"/>
      <c r="V102" s="10"/>
      <c r="W102" s="10"/>
      <c r="X102" s="10"/>
      <c r="Y102" s="10"/>
      <c r="Z102" s="10"/>
    </row>
    <row r="103" spans="1:26" ht="12.75" customHeight="1" x14ac:dyDescent="0.2">
      <c r="A103" s="362"/>
      <c r="B103" s="312"/>
      <c r="C103" s="260"/>
      <c r="D103" s="260"/>
      <c r="E103" s="260"/>
      <c r="F103" s="260"/>
      <c r="G103" s="360" t="s">
        <v>982</v>
      </c>
      <c r="H103" s="312"/>
      <c r="I103" s="360" t="s">
        <v>983</v>
      </c>
      <c r="J103" s="312"/>
      <c r="K103" s="312"/>
      <c r="L103" s="83"/>
      <c r="M103" s="83"/>
      <c r="N103" s="83"/>
      <c r="O103" s="83"/>
      <c r="P103" s="83"/>
      <c r="Q103" s="83"/>
      <c r="R103" s="83"/>
      <c r="S103" s="83"/>
      <c r="T103" s="83"/>
      <c r="U103" s="83"/>
      <c r="V103" s="83"/>
      <c r="W103" s="83"/>
      <c r="X103" s="83"/>
      <c r="Y103" s="83"/>
      <c r="Z103" s="83"/>
    </row>
    <row r="104" spans="1:26" ht="12.75" customHeight="1" x14ac:dyDescent="0.2">
      <c r="A104" s="362" t="s">
        <v>984</v>
      </c>
      <c r="B104" s="312"/>
      <c r="C104" s="156" t="s">
        <v>999</v>
      </c>
      <c r="D104" s="156" t="s">
        <v>986</v>
      </c>
      <c r="E104" s="156" t="s">
        <v>987</v>
      </c>
      <c r="F104" s="156" t="s">
        <v>988</v>
      </c>
      <c r="G104" s="156" t="s">
        <v>989</v>
      </c>
      <c r="H104" s="156" t="s">
        <v>990</v>
      </c>
      <c r="I104" s="156" t="s">
        <v>991</v>
      </c>
      <c r="J104" s="156" t="s">
        <v>989</v>
      </c>
      <c r="K104" s="156" t="s">
        <v>990</v>
      </c>
      <c r="L104" s="83"/>
      <c r="M104" s="83"/>
      <c r="N104" s="83"/>
      <c r="O104" s="83"/>
      <c r="P104" s="83"/>
      <c r="Q104" s="83"/>
      <c r="R104" s="83"/>
      <c r="S104" s="83"/>
      <c r="T104" s="83"/>
      <c r="U104" s="83"/>
      <c r="V104" s="83"/>
      <c r="W104" s="83"/>
      <c r="X104" s="83"/>
      <c r="Y104" s="83"/>
      <c r="Z104" s="83"/>
    </row>
    <row r="105" spans="1:26" ht="12.75" customHeight="1" x14ac:dyDescent="0.2">
      <c r="A105" s="156"/>
      <c r="B105" s="261"/>
      <c r="C105" s="262"/>
      <c r="D105" s="262"/>
      <c r="E105" s="260"/>
      <c r="F105" s="262"/>
      <c r="G105" s="156" t="s">
        <v>992</v>
      </c>
      <c r="H105" s="156" t="s">
        <v>993</v>
      </c>
      <c r="I105" s="156" t="s">
        <v>994</v>
      </c>
      <c r="J105" s="156" t="s">
        <v>992</v>
      </c>
      <c r="K105" s="156" t="s">
        <v>993</v>
      </c>
      <c r="L105" s="83"/>
      <c r="M105" s="83"/>
      <c r="N105" s="83"/>
      <c r="O105" s="83"/>
      <c r="P105" s="83"/>
      <c r="Q105" s="83"/>
      <c r="R105" s="83"/>
      <c r="S105" s="83"/>
      <c r="T105" s="83"/>
      <c r="U105" s="83"/>
      <c r="V105" s="83"/>
      <c r="W105" s="83"/>
      <c r="X105" s="83"/>
      <c r="Y105" s="83"/>
      <c r="Z105" s="83"/>
    </row>
    <row r="106" spans="1:26" ht="14.25" customHeight="1" x14ac:dyDescent="0.2">
      <c r="A106" s="256"/>
      <c r="B106" s="257" t="s">
        <v>629</v>
      </c>
      <c r="C106" s="262">
        <v>1</v>
      </c>
      <c r="D106" s="262"/>
      <c r="E106" s="262"/>
      <c r="F106" s="270">
        <v>0.24</v>
      </c>
      <c r="G106" s="262">
        <v>3604.36</v>
      </c>
      <c r="H106" s="262">
        <f t="shared" ref="H106:H111" si="27">D106*E106*F106</f>
        <v>0</v>
      </c>
      <c r="I106" s="262"/>
      <c r="J106" s="262">
        <f t="shared" ref="J106:J111" si="28">ROUND(C106*F106*G106,2)</f>
        <v>865.05</v>
      </c>
      <c r="K106" s="262">
        <f t="shared" ref="K106:K111" si="29">C106*H106</f>
        <v>0</v>
      </c>
      <c r="L106" s="83" t="s">
        <v>1232</v>
      </c>
      <c r="M106" s="83"/>
      <c r="N106" s="83"/>
      <c r="O106" s="83"/>
      <c r="P106" s="83"/>
      <c r="Q106" s="83"/>
      <c r="R106" s="83"/>
      <c r="S106" s="83"/>
      <c r="T106" s="83"/>
      <c r="U106" s="83"/>
      <c r="V106" s="83"/>
      <c r="W106" s="83"/>
      <c r="X106" s="83"/>
      <c r="Y106" s="83"/>
      <c r="Z106" s="83"/>
    </row>
    <row r="107" spans="1:26" ht="14.25" customHeight="1" x14ac:dyDescent="0.2">
      <c r="A107" s="256"/>
      <c r="B107" s="257" t="s">
        <v>1016</v>
      </c>
      <c r="C107" s="262">
        <v>1</v>
      </c>
      <c r="D107" s="262"/>
      <c r="E107" s="262"/>
      <c r="F107" s="270">
        <v>0.24</v>
      </c>
      <c r="G107" s="262">
        <v>555.77</v>
      </c>
      <c r="H107" s="262">
        <f t="shared" si="27"/>
        <v>0</v>
      </c>
      <c r="I107" s="262"/>
      <c r="J107" s="262">
        <f t="shared" si="28"/>
        <v>133.38</v>
      </c>
      <c r="K107" s="262">
        <f t="shared" si="29"/>
        <v>0</v>
      </c>
      <c r="L107" s="83"/>
      <c r="M107" s="83"/>
      <c r="N107" s="83"/>
      <c r="O107" s="83"/>
      <c r="P107" s="83"/>
      <c r="Q107" s="83"/>
      <c r="R107" s="83"/>
      <c r="S107" s="83"/>
      <c r="T107" s="83"/>
      <c r="U107" s="83"/>
      <c r="V107" s="83"/>
      <c r="W107" s="83"/>
      <c r="X107" s="83"/>
      <c r="Y107" s="83"/>
      <c r="Z107" s="83"/>
    </row>
    <row r="108" spans="1:26" ht="14.25" customHeight="1" x14ac:dyDescent="0.2">
      <c r="A108" s="256"/>
      <c r="B108" s="257" t="s">
        <v>1009</v>
      </c>
      <c r="C108" s="262">
        <v>1</v>
      </c>
      <c r="D108" s="262"/>
      <c r="E108" s="262"/>
      <c r="F108" s="270">
        <v>0.24</v>
      </c>
      <c r="G108" s="262">
        <v>95.4</v>
      </c>
      <c r="H108" s="262">
        <f t="shared" si="27"/>
        <v>0</v>
      </c>
      <c r="I108" s="262"/>
      <c r="J108" s="262">
        <f t="shared" si="28"/>
        <v>22.9</v>
      </c>
      <c r="K108" s="262">
        <f t="shared" si="29"/>
        <v>0</v>
      </c>
      <c r="L108" s="83"/>
      <c r="M108" s="83"/>
      <c r="N108" s="83"/>
      <c r="O108" s="83"/>
      <c r="P108" s="83"/>
      <c r="Q108" s="83"/>
      <c r="R108" s="83"/>
      <c r="S108" s="83"/>
      <c r="T108" s="83"/>
      <c r="U108" s="83"/>
      <c r="V108" s="83"/>
      <c r="W108" s="83"/>
      <c r="X108" s="83"/>
      <c r="Y108" s="83"/>
      <c r="Z108" s="83"/>
    </row>
    <row r="109" spans="1:26" ht="14.25" customHeight="1" x14ac:dyDescent="0.2">
      <c r="A109" s="256"/>
      <c r="B109" s="257" t="s">
        <v>1366</v>
      </c>
      <c r="C109" s="262">
        <v>1</v>
      </c>
      <c r="D109" s="262"/>
      <c r="E109" s="262"/>
      <c r="F109" s="270">
        <v>0.24</v>
      </c>
      <c r="G109" s="262">
        <v>82.53</v>
      </c>
      <c r="H109" s="262">
        <f t="shared" si="27"/>
        <v>0</v>
      </c>
      <c r="I109" s="262"/>
      <c r="J109" s="262">
        <f t="shared" si="28"/>
        <v>19.809999999999999</v>
      </c>
      <c r="K109" s="262">
        <f t="shared" si="29"/>
        <v>0</v>
      </c>
      <c r="L109" s="83"/>
      <c r="M109" s="83"/>
      <c r="N109" s="83"/>
      <c r="O109" s="83"/>
      <c r="P109" s="83"/>
      <c r="Q109" s="83"/>
      <c r="R109" s="83"/>
      <c r="S109" s="83"/>
      <c r="T109" s="83"/>
      <c r="U109" s="83"/>
      <c r="V109" s="83"/>
      <c r="W109" s="83"/>
      <c r="X109" s="83"/>
      <c r="Y109" s="83"/>
      <c r="Z109" s="83"/>
    </row>
    <row r="110" spans="1:26" ht="14.25" customHeight="1" x14ac:dyDescent="0.2">
      <c r="A110" s="256"/>
      <c r="B110" s="257" t="s">
        <v>1372</v>
      </c>
      <c r="C110" s="262">
        <v>1</v>
      </c>
      <c r="D110" s="262"/>
      <c r="E110" s="262"/>
      <c r="F110" s="270">
        <v>0.24</v>
      </c>
      <c r="G110" s="262">
        <v>82.53</v>
      </c>
      <c r="H110" s="262">
        <f t="shared" si="27"/>
        <v>0</v>
      </c>
      <c r="I110" s="262"/>
      <c r="J110" s="262">
        <f t="shared" si="28"/>
        <v>19.809999999999999</v>
      </c>
      <c r="K110" s="262">
        <f t="shared" si="29"/>
        <v>0</v>
      </c>
      <c r="L110" s="83"/>
      <c r="M110" s="83"/>
      <c r="N110" s="83"/>
      <c r="O110" s="83"/>
      <c r="P110" s="83"/>
      <c r="Q110" s="83"/>
      <c r="R110" s="83"/>
      <c r="S110" s="83"/>
      <c r="T110" s="83"/>
      <c r="U110" s="83"/>
      <c r="V110" s="83"/>
      <c r="W110" s="83"/>
      <c r="X110" s="83"/>
      <c r="Y110" s="83"/>
      <c r="Z110" s="83"/>
    </row>
    <row r="111" spans="1:26" ht="14.25" customHeight="1" x14ac:dyDescent="0.2">
      <c r="A111" s="256"/>
      <c r="B111" s="257" t="s">
        <v>1010</v>
      </c>
      <c r="C111" s="262">
        <v>1</v>
      </c>
      <c r="D111" s="262"/>
      <c r="E111" s="262"/>
      <c r="F111" s="270">
        <v>0.24</v>
      </c>
      <c r="G111" s="262">
        <f>154.98-2*30</f>
        <v>94.97999999999999</v>
      </c>
      <c r="H111" s="262">
        <f t="shared" si="27"/>
        <v>0</v>
      </c>
      <c r="I111" s="262"/>
      <c r="J111" s="262">
        <f t="shared" si="28"/>
        <v>22.8</v>
      </c>
      <c r="K111" s="262">
        <f t="shared" si="29"/>
        <v>0</v>
      </c>
      <c r="L111" s="83"/>
      <c r="M111" s="83"/>
      <c r="N111" s="83"/>
      <c r="O111" s="83"/>
      <c r="P111" s="83"/>
      <c r="Q111" s="83"/>
      <c r="R111" s="83"/>
      <c r="S111" s="83"/>
      <c r="T111" s="83"/>
      <c r="U111" s="83"/>
      <c r="V111" s="83"/>
      <c r="W111" s="83"/>
      <c r="X111" s="83"/>
      <c r="Y111" s="83"/>
      <c r="Z111" s="83"/>
    </row>
    <row r="112" spans="1:26" ht="12.75" customHeight="1" x14ac:dyDescent="0.2">
      <c r="A112" s="256"/>
      <c r="B112" s="257"/>
      <c r="C112" s="262"/>
      <c r="D112" s="262"/>
      <c r="E112" s="262"/>
      <c r="F112" s="262"/>
      <c r="G112" s="262"/>
      <c r="H112" s="262"/>
      <c r="I112" s="262"/>
      <c r="J112" s="262"/>
      <c r="K112" s="264"/>
      <c r="L112" s="83"/>
      <c r="M112" s="83"/>
      <c r="N112" s="83"/>
      <c r="O112" s="83"/>
      <c r="P112" s="83"/>
      <c r="Q112" s="83"/>
      <c r="R112" s="83"/>
      <c r="S112" s="83"/>
      <c r="T112" s="83"/>
      <c r="U112" s="83"/>
      <c r="V112" s="83"/>
      <c r="W112" s="83"/>
      <c r="X112" s="83"/>
      <c r="Y112" s="83"/>
      <c r="Z112" s="83"/>
    </row>
    <row r="113" spans="1:26" ht="12.75" customHeight="1" x14ac:dyDescent="0.2">
      <c r="A113" s="256"/>
      <c r="B113" s="257"/>
      <c r="C113" s="257"/>
      <c r="D113" s="257"/>
      <c r="E113" s="257"/>
      <c r="F113" s="361" t="s">
        <v>997</v>
      </c>
      <c r="G113" s="312"/>
      <c r="H113" s="312"/>
      <c r="I113" s="265">
        <f t="shared" ref="I113:K113" si="30">ROUND(SUM(I106:I112),2)</f>
        <v>0</v>
      </c>
      <c r="J113" s="265">
        <f t="shared" si="30"/>
        <v>1083.75</v>
      </c>
      <c r="K113" s="265">
        <f t="shared" si="30"/>
        <v>0</v>
      </c>
      <c r="L113" s="83"/>
      <c r="M113" s="83"/>
      <c r="N113" s="83"/>
      <c r="O113" s="83"/>
      <c r="P113" s="83"/>
      <c r="Q113" s="83"/>
      <c r="R113" s="83"/>
      <c r="S113" s="83"/>
      <c r="T113" s="83"/>
      <c r="U113" s="83"/>
      <c r="V113" s="83"/>
      <c r="W113" s="83"/>
      <c r="X113" s="83"/>
      <c r="Y113" s="83"/>
      <c r="Z113" s="83"/>
    </row>
    <row r="114" spans="1:26" ht="12.75" customHeight="1" x14ac:dyDescent="0.2">
      <c r="A114" s="256"/>
      <c r="B114" s="363"/>
      <c r="C114" s="312"/>
      <c r="D114" s="312"/>
      <c r="E114" s="312"/>
      <c r="F114" s="312"/>
      <c r="G114" s="312"/>
      <c r="H114" s="312"/>
      <c r="I114" s="312"/>
      <c r="J114" s="312"/>
      <c r="K114" s="256"/>
      <c r="L114" s="83"/>
      <c r="M114" s="83"/>
      <c r="N114" s="83"/>
      <c r="O114" s="83"/>
      <c r="P114" s="83"/>
      <c r="Q114" s="83"/>
      <c r="R114" s="83"/>
      <c r="S114" s="83"/>
      <c r="T114" s="83"/>
      <c r="U114" s="83"/>
      <c r="V114" s="83"/>
      <c r="W114" s="83"/>
      <c r="X114" s="83"/>
      <c r="Y114" s="83"/>
      <c r="Z114" s="83"/>
    </row>
    <row r="115" spans="1:26" ht="12.75" customHeight="1" x14ac:dyDescent="0.2">
      <c r="A115" s="266" t="s">
        <v>13467</v>
      </c>
      <c r="B115" s="365" t="s">
        <v>13467</v>
      </c>
      <c r="C115" s="293"/>
      <c r="D115" s="293"/>
      <c r="E115" s="293"/>
      <c r="F115" s="293"/>
      <c r="G115" s="293"/>
      <c r="H115" s="293"/>
      <c r="I115" s="293"/>
      <c r="J115" s="293"/>
      <c r="K115" s="267" t="s">
        <v>13467</v>
      </c>
      <c r="L115" s="10"/>
      <c r="M115" s="10"/>
      <c r="N115" s="10"/>
      <c r="O115" s="10"/>
      <c r="P115" s="10"/>
      <c r="Q115" s="10"/>
      <c r="R115" s="10"/>
      <c r="S115" s="10"/>
      <c r="T115" s="10"/>
      <c r="U115" s="10"/>
      <c r="V115" s="10"/>
      <c r="W115" s="10"/>
      <c r="X115" s="10"/>
      <c r="Y115" s="10"/>
      <c r="Z115" s="10"/>
    </row>
    <row r="116" spans="1:26" ht="12.75" customHeight="1" x14ac:dyDescent="0.2">
      <c r="A116" s="362"/>
      <c r="B116" s="312"/>
      <c r="C116" s="260"/>
      <c r="D116" s="260"/>
      <c r="E116" s="260"/>
      <c r="F116" s="260"/>
      <c r="G116" s="360" t="s">
        <v>982</v>
      </c>
      <c r="H116" s="312"/>
      <c r="I116" s="360" t="s">
        <v>983</v>
      </c>
      <c r="J116" s="312"/>
      <c r="K116" s="312"/>
      <c r="L116" s="83"/>
      <c r="M116" s="83"/>
      <c r="N116" s="83"/>
      <c r="O116" s="83"/>
      <c r="P116" s="83"/>
      <c r="Q116" s="83"/>
      <c r="R116" s="83"/>
      <c r="S116" s="83"/>
      <c r="T116" s="83"/>
      <c r="U116" s="83"/>
      <c r="V116" s="83"/>
      <c r="W116" s="83"/>
      <c r="X116" s="83"/>
      <c r="Y116" s="83"/>
      <c r="Z116" s="83"/>
    </row>
    <row r="117" spans="1:26" ht="12.75" customHeight="1" x14ac:dyDescent="0.2">
      <c r="A117" s="362" t="s">
        <v>984</v>
      </c>
      <c r="B117" s="312"/>
      <c r="C117" s="156" t="s">
        <v>999</v>
      </c>
      <c r="D117" s="156" t="s">
        <v>1001</v>
      </c>
      <c r="E117" s="156" t="s">
        <v>987</v>
      </c>
      <c r="F117" s="156" t="s">
        <v>988</v>
      </c>
      <c r="G117" s="156" t="s">
        <v>989</v>
      </c>
      <c r="H117" s="156" t="s">
        <v>990</v>
      </c>
      <c r="I117" s="156" t="s">
        <v>991</v>
      </c>
      <c r="J117" s="156" t="s">
        <v>989</v>
      </c>
      <c r="K117" s="156" t="s">
        <v>1002</v>
      </c>
      <c r="L117" s="83"/>
      <c r="M117" s="83"/>
      <c r="N117" s="83"/>
      <c r="O117" s="83"/>
      <c r="P117" s="83"/>
      <c r="Q117" s="83"/>
      <c r="R117" s="83"/>
      <c r="S117" s="83"/>
      <c r="T117" s="83"/>
      <c r="U117" s="83"/>
      <c r="V117" s="83"/>
      <c r="W117" s="83"/>
      <c r="X117" s="83"/>
      <c r="Y117" s="83"/>
      <c r="Z117" s="83"/>
    </row>
    <row r="118" spans="1:26" ht="12.75" customHeight="1" x14ac:dyDescent="0.2">
      <c r="A118" s="156"/>
      <c r="B118" s="261"/>
      <c r="C118" s="260"/>
      <c r="D118" s="262"/>
      <c r="E118" s="260"/>
      <c r="F118" s="262"/>
      <c r="G118" s="156" t="s">
        <v>992</v>
      </c>
      <c r="H118" s="156" t="s">
        <v>993</v>
      </c>
      <c r="I118" s="156" t="s">
        <v>994</v>
      </c>
      <c r="J118" s="156" t="s">
        <v>992</v>
      </c>
      <c r="K118" s="156" t="s">
        <v>1003</v>
      </c>
      <c r="L118" s="83"/>
      <c r="M118" s="83"/>
      <c r="N118" s="83"/>
      <c r="O118" s="83"/>
      <c r="P118" s="83"/>
      <c r="Q118" s="83"/>
      <c r="R118" s="83"/>
      <c r="S118" s="83"/>
      <c r="T118" s="83"/>
      <c r="U118" s="83"/>
      <c r="V118" s="83"/>
      <c r="W118" s="83"/>
      <c r="X118" s="83"/>
      <c r="Y118" s="83"/>
      <c r="Z118" s="83"/>
    </row>
    <row r="119" spans="1:26" ht="12.75" customHeight="1" x14ac:dyDescent="0.2">
      <c r="A119" s="256"/>
      <c r="B119" s="257" t="s">
        <v>629</v>
      </c>
      <c r="C119" s="262">
        <v>1.25</v>
      </c>
      <c r="D119" s="262">
        <v>51</v>
      </c>
      <c r="E119" s="260"/>
      <c r="F119" s="262"/>
      <c r="G119" s="262">
        <f>D119*F119</f>
        <v>0</v>
      </c>
      <c r="H119" s="262">
        <f>J113</f>
        <v>1083.75</v>
      </c>
      <c r="I119" s="262">
        <v>0</v>
      </c>
      <c r="J119" s="262">
        <f>C119*G119</f>
        <v>0</v>
      </c>
      <c r="K119" s="262">
        <f>ROUND(D119*H119,2)</f>
        <v>55271.25</v>
      </c>
      <c r="L119" s="83"/>
      <c r="M119" s="83"/>
      <c r="N119" s="83"/>
      <c r="O119" s="83"/>
      <c r="P119" s="83"/>
      <c r="Q119" s="83"/>
      <c r="R119" s="83"/>
      <c r="S119" s="83"/>
      <c r="T119" s="83"/>
      <c r="U119" s="83"/>
      <c r="V119" s="83"/>
      <c r="W119" s="83"/>
      <c r="X119" s="83"/>
      <c r="Y119" s="83"/>
      <c r="Z119" s="83"/>
    </row>
    <row r="120" spans="1:26" ht="12.75" customHeight="1" x14ac:dyDescent="0.2">
      <c r="A120" s="256"/>
      <c r="B120" s="257"/>
      <c r="C120" s="262"/>
      <c r="D120" s="262"/>
      <c r="E120" s="262"/>
      <c r="F120" s="262"/>
      <c r="G120" s="262"/>
      <c r="H120" s="262"/>
      <c r="I120" s="262"/>
      <c r="J120" s="262"/>
      <c r="K120" s="264"/>
      <c r="L120" s="83"/>
      <c r="M120" s="83"/>
      <c r="N120" s="83"/>
      <c r="O120" s="83"/>
      <c r="P120" s="83"/>
      <c r="Q120" s="83"/>
      <c r="R120" s="83"/>
      <c r="S120" s="83"/>
      <c r="T120" s="83"/>
      <c r="U120" s="83"/>
      <c r="V120" s="83"/>
      <c r="W120" s="83"/>
      <c r="X120" s="83"/>
      <c r="Y120" s="83"/>
      <c r="Z120" s="83"/>
    </row>
    <row r="121" spans="1:26" ht="12.75" customHeight="1" x14ac:dyDescent="0.2">
      <c r="A121" s="256"/>
      <c r="B121" s="257"/>
      <c r="C121" s="257"/>
      <c r="D121" s="257"/>
      <c r="E121" s="257"/>
      <c r="F121" s="361" t="s">
        <v>997</v>
      </c>
      <c r="G121" s="312"/>
      <c r="H121" s="312"/>
      <c r="I121" s="265">
        <f t="shared" ref="I121:K121" si="31">ROUND(SUM(I119:I120),2)</f>
        <v>0</v>
      </c>
      <c r="J121" s="265">
        <f t="shared" si="31"/>
        <v>0</v>
      </c>
      <c r="K121" s="265">
        <f t="shared" si="31"/>
        <v>55271.25</v>
      </c>
      <c r="L121" s="83"/>
      <c r="M121" s="83"/>
      <c r="N121" s="83"/>
      <c r="O121" s="83"/>
      <c r="P121" s="83"/>
      <c r="Q121" s="83"/>
      <c r="R121" s="83"/>
      <c r="S121" s="83"/>
      <c r="T121" s="83"/>
      <c r="U121" s="83"/>
      <c r="V121" s="83"/>
      <c r="W121" s="83"/>
      <c r="X121" s="83"/>
      <c r="Y121" s="83"/>
      <c r="Z121" s="83"/>
    </row>
    <row r="122" spans="1:26" ht="12.75" customHeight="1" x14ac:dyDescent="0.2">
      <c r="A122" s="256"/>
      <c r="B122" s="363"/>
      <c r="C122" s="312"/>
      <c r="D122" s="312"/>
      <c r="E122" s="312"/>
      <c r="F122" s="312"/>
      <c r="G122" s="312"/>
      <c r="H122" s="312"/>
      <c r="I122" s="312"/>
      <c r="J122" s="312"/>
      <c r="K122" s="256"/>
      <c r="L122" s="83"/>
      <c r="M122" s="83"/>
      <c r="N122" s="83"/>
      <c r="O122" s="83"/>
      <c r="P122" s="83"/>
      <c r="Q122" s="83"/>
      <c r="R122" s="83"/>
      <c r="S122" s="83"/>
      <c r="T122" s="83"/>
      <c r="U122" s="83"/>
      <c r="V122" s="83"/>
      <c r="W122" s="83"/>
      <c r="X122" s="83"/>
      <c r="Y122" s="83"/>
      <c r="Z122" s="83"/>
    </row>
    <row r="123" spans="1:26" ht="12.75" customHeight="1" x14ac:dyDescent="0.2">
      <c r="A123" s="256"/>
      <c r="B123" s="363"/>
      <c r="C123" s="312"/>
      <c r="D123" s="312"/>
      <c r="E123" s="312"/>
      <c r="F123" s="312"/>
      <c r="G123" s="312"/>
      <c r="H123" s="312"/>
      <c r="I123" s="312"/>
      <c r="J123" s="312"/>
      <c r="K123" s="256"/>
      <c r="L123" s="83"/>
      <c r="M123" s="83"/>
      <c r="N123" s="83"/>
      <c r="O123" s="83"/>
      <c r="P123" s="83"/>
      <c r="Q123" s="83"/>
      <c r="R123" s="83"/>
      <c r="S123" s="83"/>
      <c r="T123" s="83"/>
      <c r="U123" s="83"/>
      <c r="V123" s="83"/>
      <c r="W123" s="83"/>
      <c r="X123" s="83"/>
      <c r="Y123" s="83"/>
      <c r="Z123" s="83"/>
    </row>
    <row r="124" spans="1:26" ht="12.75" customHeight="1" x14ac:dyDescent="0.2">
      <c r="A124" s="256"/>
      <c r="B124" s="363"/>
      <c r="C124" s="312"/>
      <c r="D124" s="312"/>
      <c r="E124" s="312"/>
      <c r="F124" s="312"/>
      <c r="G124" s="312"/>
      <c r="H124" s="312"/>
      <c r="I124" s="312"/>
      <c r="J124" s="312"/>
      <c r="K124" s="256"/>
      <c r="L124" s="83"/>
      <c r="M124" s="83"/>
      <c r="N124" s="83"/>
      <c r="O124" s="83"/>
      <c r="P124" s="83"/>
      <c r="Q124" s="83"/>
      <c r="R124" s="83"/>
      <c r="S124" s="83"/>
      <c r="T124" s="83"/>
      <c r="U124" s="83"/>
      <c r="V124" s="83"/>
      <c r="W124" s="83"/>
      <c r="X124" s="83"/>
      <c r="Y124" s="83"/>
      <c r="Z124" s="83"/>
    </row>
    <row r="125" spans="1:26" ht="12.75" customHeight="1" x14ac:dyDescent="0.2">
      <c r="A125" s="266" t="s">
        <v>13467</v>
      </c>
      <c r="B125" s="365" t="s">
        <v>13467</v>
      </c>
      <c r="C125" s="293"/>
      <c r="D125" s="293"/>
      <c r="E125" s="293"/>
      <c r="F125" s="293"/>
      <c r="G125" s="293"/>
      <c r="H125" s="293"/>
      <c r="I125" s="293"/>
      <c r="J125" s="293"/>
      <c r="K125" s="269" t="s">
        <v>13467</v>
      </c>
      <c r="L125" s="1"/>
      <c r="M125" s="1"/>
      <c r="N125" s="1"/>
      <c r="O125" s="1"/>
      <c r="P125" s="1"/>
      <c r="Q125" s="1"/>
      <c r="R125" s="1"/>
      <c r="S125" s="1"/>
      <c r="T125" s="1"/>
      <c r="U125" s="1"/>
      <c r="V125" s="1"/>
      <c r="W125" s="1"/>
      <c r="X125" s="1"/>
      <c r="Y125" s="1"/>
      <c r="Z125" s="1"/>
    </row>
    <row r="126" spans="1:26" ht="12.75" customHeight="1" x14ac:dyDescent="0.2">
      <c r="A126" s="362"/>
      <c r="B126" s="312"/>
      <c r="C126" s="260"/>
      <c r="D126" s="260"/>
      <c r="E126" s="260"/>
      <c r="F126" s="260"/>
      <c r="G126" s="360" t="s">
        <v>982</v>
      </c>
      <c r="H126" s="312"/>
      <c r="I126" s="360" t="s">
        <v>983</v>
      </c>
      <c r="J126" s="312"/>
      <c r="K126" s="312"/>
      <c r="L126" s="83"/>
      <c r="M126" s="83"/>
      <c r="N126" s="83"/>
      <c r="O126" s="83"/>
      <c r="P126" s="83"/>
      <c r="Q126" s="83"/>
      <c r="R126" s="83"/>
      <c r="S126" s="83"/>
      <c r="T126" s="83"/>
      <c r="U126" s="83"/>
      <c r="V126" s="83"/>
      <c r="W126" s="83"/>
      <c r="X126" s="83"/>
      <c r="Y126" s="83"/>
      <c r="Z126" s="83"/>
    </row>
    <row r="127" spans="1:26" ht="12.75" customHeight="1" x14ac:dyDescent="0.2">
      <c r="A127" s="362" t="s">
        <v>984</v>
      </c>
      <c r="B127" s="312"/>
      <c r="C127" s="156" t="s">
        <v>985</v>
      </c>
      <c r="D127" s="156" t="s">
        <v>986</v>
      </c>
      <c r="E127" s="156" t="s">
        <v>989</v>
      </c>
      <c r="F127" s="156" t="s">
        <v>988</v>
      </c>
      <c r="G127" s="156" t="s">
        <v>989</v>
      </c>
      <c r="H127" s="156" t="s">
        <v>990</v>
      </c>
      <c r="I127" s="156" t="s">
        <v>991</v>
      </c>
      <c r="J127" s="156" t="s">
        <v>989</v>
      </c>
      <c r="K127" s="156" t="s">
        <v>990</v>
      </c>
      <c r="L127" s="83"/>
      <c r="M127" s="83"/>
      <c r="N127" s="83"/>
      <c r="O127" s="83"/>
      <c r="P127" s="83"/>
      <c r="Q127" s="83"/>
      <c r="R127" s="83"/>
      <c r="S127" s="83"/>
      <c r="T127" s="83"/>
      <c r="U127" s="83"/>
      <c r="V127" s="83"/>
      <c r="W127" s="83"/>
      <c r="X127" s="83"/>
      <c r="Y127" s="83"/>
      <c r="Z127" s="83"/>
    </row>
    <row r="128" spans="1:26" ht="12.75" customHeight="1" x14ac:dyDescent="0.2">
      <c r="A128" s="156"/>
      <c r="B128" s="261"/>
      <c r="C128" s="260"/>
      <c r="D128" s="260"/>
      <c r="E128" s="156" t="s">
        <v>992</v>
      </c>
      <c r="F128" s="156" t="s">
        <v>994</v>
      </c>
      <c r="G128" s="156" t="s">
        <v>992</v>
      </c>
      <c r="H128" s="156" t="s">
        <v>993</v>
      </c>
      <c r="I128" s="156" t="s">
        <v>994</v>
      </c>
      <c r="J128" s="156" t="s">
        <v>992</v>
      </c>
      <c r="K128" s="156" t="s">
        <v>993</v>
      </c>
      <c r="L128" s="83"/>
      <c r="M128" s="83"/>
      <c r="N128" s="83"/>
      <c r="O128" s="83"/>
      <c r="P128" s="83"/>
      <c r="Q128" s="83"/>
      <c r="R128" s="83"/>
      <c r="S128" s="83"/>
      <c r="T128" s="83"/>
      <c r="U128" s="83"/>
      <c r="V128" s="83"/>
      <c r="W128" s="83"/>
      <c r="X128" s="83"/>
      <c r="Y128" s="83"/>
      <c r="Z128" s="83"/>
    </row>
    <row r="129" spans="1:26" ht="12.75" customHeight="1" x14ac:dyDescent="0.2">
      <c r="A129" s="256"/>
      <c r="B129" s="257" t="s">
        <v>629</v>
      </c>
      <c r="C129" s="262">
        <v>1</v>
      </c>
      <c r="D129" s="262"/>
      <c r="E129" s="262">
        <v>3604.36</v>
      </c>
      <c r="F129" s="262">
        <v>0.08</v>
      </c>
      <c r="G129" s="263"/>
      <c r="H129" s="262">
        <f t="shared" ref="H129:H134" si="32">E129*F129</f>
        <v>288.34880000000004</v>
      </c>
      <c r="I129" s="262"/>
      <c r="J129" s="262">
        <f t="shared" ref="J129:J134" si="33">C129*D129*F129</f>
        <v>0</v>
      </c>
      <c r="K129" s="262">
        <f t="shared" ref="K129:K134" si="34">C129*H129</f>
        <v>288.34880000000004</v>
      </c>
      <c r="L129" s="83"/>
      <c r="M129" s="83"/>
      <c r="N129" s="83"/>
      <c r="O129" s="83"/>
      <c r="P129" s="83"/>
      <c r="Q129" s="83"/>
      <c r="R129" s="83"/>
      <c r="S129" s="83"/>
      <c r="T129" s="83"/>
      <c r="U129" s="83"/>
      <c r="V129" s="83"/>
      <c r="W129" s="83"/>
      <c r="X129" s="83"/>
      <c r="Y129" s="83"/>
      <c r="Z129" s="83"/>
    </row>
    <row r="130" spans="1:26" ht="12.75" customHeight="1" x14ac:dyDescent="0.2">
      <c r="A130" s="256"/>
      <c r="B130" s="257" t="s">
        <v>1016</v>
      </c>
      <c r="C130" s="262">
        <v>1</v>
      </c>
      <c r="D130" s="262"/>
      <c r="E130" s="262">
        <v>555.77</v>
      </c>
      <c r="F130" s="262">
        <v>0.08</v>
      </c>
      <c r="G130" s="263"/>
      <c r="H130" s="262">
        <f t="shared" si="32"/>
        <v>44.461599999999997</v>
      </c>
      <c r="I130" s="262"/>
      <c r="J130" s="262">
        <f t="shared" si="33"/>
        <v>0</v>
      </c>
      <c r="K130" s="262">
        <f t="shared" si="34"/>
        <v>44.461599999999997</v>
      </c>
      <c r="L130" s="83"/>
      <c r="M130" s="83"/>
      <c r="N130" s="83"/>
      <c r="O130" s="83"/>
      <c r="P130" s="83"/>
      <c r="Q130" s="83"/>
      <c r="R130" s="83"/>
      <c r="S130" s="83"/>
      <c r="T130" s="83"/>
      <c r="U130" s="83"/>
      <c r="V130" s="83"/>
      <c r="W130" s="83"/>
      <c r="X130" s="83"/>
      <c r="Y130" s="83"/>
      <c r="Z130" s="83"/>
    </row>
    <row r="131" spans="1:26" ht="12.75" customHeight="1" x14ac:dyDescent="0.2">
      <c r="A131" s="256"/>
      <c r="B131" s="257" t="s">
        <v>1009</v>
      </c>
      <c r="C131" s="262">
        <v>1</v>
      </c>
      <c r="D131" s="262"/>
      <c r="E131" s="262">
        <v>95.4</v>
      </c>
      <c r="F131" s="262">
        <v>0.08</v>
      </c>
      <c r="G131" s="263"/>
      <c r="H131" s="262">
        <f t="shared" si="32"/>
        <v>7.6320000000000006</v>
      </c>
      <c r="I131" s="262"/>
      <c r="J131" s="262">
        <f t="shared" si="33"/>
        <v>0</v>
      </c>
      <c r="K131" s="262">
        <f t="shared" si="34"/>
        <v>7.6320000000000006</v>
      </c>
      <c r="L131" s="83"/>
      <c r="M131" s="83"/>
      <c r="N131" s="83"/>
      <c r="O131" s="83"/>
      <c r="P131" s="83"/>
      <c r="Q131" s="83"/>
      <c r="R131" s="83"/>
      <c r="S131" s="83"/>
      <c r="T131" s="83"/>
      <c r="U131" s="83"/>
      <c r="V131" s="83"/>
      <c r="W131" s="83"/>
      <c r="X131" s="83"/>
      <c r="Y131" s="83"/>
      <c r="Z131" s="83"/>
    </row>
    <row r="132" spans="1:26" ht="12.75" customHeight="1" x14ac:dyDescent="0.2">
      <c r="A132" s="256"/>
      <c r="B132" s="257" t="s">
        <v>1366</v>
      </c>
      <c r="C132" s="262">
        <v>1</v>
      </c>
      <c r="D132" s="262"/>
      <c r="E132" s="262">
        <v>82.53</v>
      </c>
      <c r="F132" s="262">
        <v>0.08</v>
      </c>
      <c r="G132" s="263"/>
      <c r="H132" s="262">
        <f t="shared" si="32"/>
        <v>6.6024000000000003</v>
      </c>
      <c r="I132" s="262"/>
      <c r="J132" s="262">
        <f t="shared" si="33"/>
        <v>0</v>
      </c>
      <c r="K132" s="262">
        <f t="shared" si="34"/>
        <v>6.6024000000000003</v>
      </c>
      <c r="L132" s="83"/>
      <c r="M132" s="83"/>
      <c r="N132" s="83"/>
      <c r="O132" s="83"/>
      <c r="P132" s="83"/>
      <c r="Q132" s="83"/>
      <c r="R132" s="83"/>
      <c r="S132" s="83"/>
      <c r="T132" s="83"/>
      <c r="U132" s="83"/>
      <c r="V132" s="83"/>
      <c r="W132" s="83"/>
      <c r="X132" s="83"/>
      <c r="Y132" s="83"/>
      <c r="Z132" s="83"/>
    </row>
    <row r="133" spans="1:26" ht="12.75" customHeight="1" x14ac:dyDescent="0.2">
      <c r="A133" s="256"/>
      <c r="B133" s="257" t="s">
        <v>1372</v>
      </c>
      <c r="C133" s="262">
        <v>1</v>
      </c>
      <c r="D133" s="262"/>
      <c r="E133" s="262">
        <v>82.53</v>
      </c>
      <c r="F133" s="262">
        <v>0.08</v>
      </c>
      <c r="G133" s="263"/>
      <c r="H133" s="262">
        <f t="shared" si="32"/>
        <v>6.6024000000000003</v>
      </c>
      <c r="I133" s="262"/>
      <c r="J133" s="262">
        <f t="shared" si="33"/>
        <v>0</v>
      </c>
      <c r="K133" s="262">
        <f t="shared" si="34"/>
        <v>6.6024000000000003</v>
      </c>
      <c r="L133" s="83"/>
      <c r="M133" s="83"/>
      <c r="N133" s="83"/>
      <c r="O133" s="83"/>
      <c r="P133" s="83"/>
      <c r="Q133" s="83"/>
      <c r="R133" s="83"/>
      <c r="S133" s="83"/>
      <c r="T133" s="83"/>
      <c r="U133" s="83"/>
      <c r="V133" s="83"/>
      <c r="W133" s="83"/>
      <c r="X133" s="83"/>
      <c r="Y133" s="83"/>
      <c r="Z133" s="83"/>
    </row>
    <row r="134" spans="1:26" ht="12.75" customHeight="1" x14ac:dyDescent="0.2">
      <c r="A134" s="256"/>
      <c r="B134" s="257" t="s">
        <v>1010</v>
      </c>
      <c r="C134" s="262">
        <v>1</v>
      </c>
      <c r="D134" s="262"/>
      <c r="E134" s="262">
        <f>154.98-2*30</f>
        <v>94.97999999999999</v>
      </c>
      <c r="F134" s="262">
        <v>0.08</v>
      </c>
      <c r="G134" s="263"/>
      <c r="H134" s="262">
        <f t="shared" si="32"/>
        <v>7.5983999999999989</v>
      </c>
      <c r="I134" s="262"/>
      <c r="J134" s="262">
        <f t="shared" si="33"/>
        <v>0</v>
      </c>
      <c r="K134" s="262">
        <f t="shared" si="34"/>
        <v>7.5983999999999989</v>
      </c>
      <c r="L134" s="83"/>
      <c r="M134" s="83"/>
      <c r="N134" s="83"/>
      <c r="O134" s="83"/>
      <c r="P134" s="83"/>
      <c r="Q134" s="83"/>
      <c r="R134" s="83"/>
      <c r="S134" s="83"/>
      <c r="T134" s="83"/>
      <c r="U134" s="83"/>
      <c r="V134" s="83"/>
      <c r="W134" s="83"/>
      <c r="X134" s="83"/>
      <c r="Y134" s="83"/>
      <c r="Z134" s="83"/>
    </row>
    <row r="135" spans="1:26" ht="12.75" customHeight="1" x14ac:dyDescent="0.2">
      <c r="A135" s="256"/>
      <c r="B135" s="257"/>
      <c r="C135" s="262"/>
      <c r="D135" s="262"/>
      <c r="E135" s="262"/>
      <c r="F135" s="262"/>
      <c r="G135" s="262"/>
      <c r="H135" s="262"/>
      <c r="I135" s="262"/>
      <c r="J135" s="262"/>
      <c r="K135" s="264"/>
      <c r="L135" s="83"/>
      <c r="M135" s="83"/>
      <c r="N135" s="83"/>
      <c r="O135" s="83"/>
      <c r="P135" s="83"/>
      <c r="Q135" s="83"/>
      <c r="R135" s="83"/>
      <c r="S135" s="83"/>
      <c r="T135" s="83"/>
      <c r="U135" s="83"/>
      <c r="V135" s="83"/>
      <c r="W135" s="83"/>
      <c r="X135" s="83"/>
      <c r="Y135" s="83"/>
      <c r="Z135" s="83"/>
    </row>
    <row r="136" spans="1:26" ht="12.75" customHeight="1" x14ac:dyDescent="0.2">
      <c r="A136" s="256"/>
      <c r="B136" s="257"/>
      <c r="C136" s="257"/>
      <c r="D136" s="257"/>
      <c r="E136" s="257"/>
      <c r="F136" s="361" t="s">
        <v>997</v>
      </c>
      <c r="G136" s="312"/>
      <c r="H136" s="312"/>
      <c r="I136" s="265">
        <f t="shared" ref="I136:K136" si="35">ROUND(SUM(I129:I135),2)</f>
        <v>0</v>
      </c>
      <c r="J136" s="265">
        <f t="shared" si="35"/>
        <v>0</v>
      </c>
      <c r="K136" s="265">
        <f t="shared" si="35"/>
        <v>361.25</v>
      </c>
      <c r="L136" s="83"/>
      <c r="M136" s="83"/>
      <c r="N136" s="83"/>
      <c r="O136" s="83"/>
      <c r="P136" s="83"/>
      <c r="Q136" s="83"/>
      <c r="R136" s="83"/>
      <c r="S136" s="83"/>
      <c r="T136" s="83"/>
      <c r="U136" s="83"/>
      <c r="V136" s="83"/>
      <c r="W136" s="83"/>
      <c r="X136" s="83"/>
      <c r="Y136" s="83"/>
      <c r="Z136" s="83"/>
    </row>
    <row r="137" spans="1:26" ht="12.75" customHeight="1" x14ac:dyDescent="0.2">
      <c r="A137" s="256"/>
      <c r="B137" s="363"/>
      <c r="C137" s="312"/>
      <c r="D137" s="312"/>
      <c r="E137" s="312"/>
      <c r="F137" s="312"/>
      <c r="G137" s="312"/>
      <c r="H137" s="312"/>
      <c r="I137" s="312"/>
      <c r="J137" s="312"/>
      <c r="K137" s="256"/>
      <c r="L137" s="83"/>
      <c r="M137" s="83"/>
      <c r="N137" s="83"/>
      <c r="O137" s="83"/>
      <c r="P137" s="83"/>
      <c r="Q137" s="83"/>
      <c r="R137" s="83"/>
      <c r="S137" s="83"/>
      <c r="T137" s="83"/>
      <c r="U137" s="83"/>
      <c r="V137" s="83"/>
      <c r="W137" s="83"/>
      <c r="X137" s="83"/>
      <c r="Y137" s="83"/>
      <c r="Z137" s="83"/>
    </row>
    <row r="138" spans="1:26" ht="12.75" customHeight="1" x14ac:dyDescent="0.2">
      <c r="A138" s="266" t="s">
        <v>13467</v>
      </c>
      <c r="B138" s="365" t="s">
        <v>13467</v>
      </c>
      <c r="C138" s="293"/>
      <c r="D138" s="293"/>
      <c r="E138" s="293"/>
      <c r="F138" s="293"/>
      <c r="G138" s="293"/>
      <c r="H138" s="293"/>
      <c r="I138" s="293"/>
      <c r="J138" s="293"/>
      <c r="K138" s="269" t="s">
        <v>13467</v>
      </c>
      <c r="L138" s="1"/>
      <c r="M138" s="1"/>
      <c r="N138" s="1"/>
      <c r="O138" s="1"/>
      <c r="P138" s="1"/>
      <c r="Q138" s="1"/>
      <c r="R138" s="1"/>
      <c r="S138" s="1"/>
      <c r="T138" s="1"/>
      <c r="U138" s="1"/>
      <c r="V138" s="1"/>
      <c r="W138" s="1"/>
      <c r="X138" s="1"/>
      <c r="Y138" s="1"/>
      <c r="Z138" s="1"/>
    </row>
    <row r="139" spans="1:26" ht="12.75" customHeight="1" x14ac:dyDescent="0.2">
      <c r="A139" s="362"/>
      <c r="B139" s="312"/>
      <c r="C139" s="260"/>
      <c r="D139" s="260"/>
      <c r="E139" s="260"/>
      <c r="F139" s="260"/>
      <c r="G139" s="360" t="s">
        <v>982</v>
      </c>
      <c r="H139" s="312"/>
      <c r="I139" s="360" t="s">
        <v>983</v>
      </c>
      <c r="J139" s="312"/>
      <c r="K139" s="312"/>
      <c r="L139" s="83"/>
      <c r="M139" s="83"/>
      <c r="N139" s="83"/>
      <c r="O139" s="83"/>
      <c r="P139" s="83"/>
      <c r="Q139" s="83"/>
      <c r="R139" s="83"/>
      <c r="S139" s="83"/>
      <c r="T139" s="83"/>
      <c r="U139" s="83"/>
      <c r="V139" s="83"/>
      <c r="W139" s="83"/>
      <c r="X139" s="83"/>
      <c r="Y139" s="83"/>
      <c r="Z139" s="83"/>
    </row>
    <row r="140" spans="1:26" ht="12.75" customHeight="1" x14ac:dyDescent="0.2">
      <c r="A140" s="362" t="s">
        <v>984</v>
      </c>
      <c r="B140" s="312"/>
      <c r="C140" s="156" t="s">
        <v>985</v>
      </c>
      <c r="D140" s="156" t="s">
        <v>986</v>
      </c>
      <c r="E140" s="156" t="s">
        <v>989</v>
      </c>
      <c r="F140" s="156" t="s">
        <v>988</v>
      </c>
      <c r="G140" s="156" t="s">
        <v>989</v>
      </c>
      <c r="H140" s="156" t="s">
        <v>990</v>
      </c>
      <c r="I140" s="156" t="s">
        <v>991</v>
      </c>
      <c r="J140" s="156" t="s">
        <v>989</v>
      </c>
      <c r="K140" s="156" t="s">
        <v>990</v>
      </c>
      <c r="L140" s="83"/>
      <c r="M140" s="114"/>
      <c r="N140" s="83"/>
      <c r="O140" s="83"/>
      <c r="P140" s="83"/>
      <c r="Q140" s="83"/>
      <c r="R140" s="83"/>
      <c r="S140" s="83"/>
      <c r="T140" s="83"/>
      <c r="U140" s="83"/>
      <c r="V140" s="83"/>
      <c r="W140" s="83"/>
      <c r="X140" s="83"/>
      <c r="Y140" s="83"/>
      <c r="Z140" s="83"/>
    </row>
    <row r="141" spans="1:26" ht="12.75" customHeight="1" x14ac:dyDescent="0.2">
      <c r="A141" s="156"/>
      <c r="B141" s="261"/>
      <c r="C141" s="260"/>
      <c r="D141" s="260"/>
      <c r="E141" s="156" t="s">
        <v>992</v>
      </c>
      <c r="F141" s="156" t="s">
        <v>994</v>
      </c>
      <c r="G141" s="156" t="s">
        <v>992</v>
      </c>
      <c r="H141" s="156" t="s">
        <v>993</v>
      </c>
      <c r="I141" s="156" t="s">
        <v>994</v>
      </c>
      <c r="J141" s="156" t="s">
        <v>992</v>
      </c>
      <c r="K141" s="156" t="s">
        <v>993</v>
      </c>
      <c r="L141" s="83"/>
      <c r="M141" s="83"/>
      <c r="N141" s="83"/>
      <c r="O141" s="83"/>
      <c r="P141" s="83"/>
      <c r="Q141" s="83"/>
      <c r="R141" s="83"/>
      <c r="S141" s="83"/>
      <c r="T141" s="83"/>
      <c r="U141" s="83"/>
      <c r="V141" s="83"/>
      <c r="W141" s="83"/>
      <c r="X141" s="83"/>
      <c r="Y141" s="83"/>
      <c r="Z141" s="83"/>
    </row>
    <row r="142" spans="1:26" ht="12.75" customHeight="1" x14ac:dyDescent="0.2">
      <c r="A142" s="256"/>
      <c r="B142" s="257" t="s">
        <v>629</v>
      </c>
      <c r="C142" s="262">
        <v>1</v>
      </c>
      <c r="D142" s="262">
        <v>461.45</v>
      </c>
      <c r="E142" s="263"/>
      <c r="F142" s="270">
        <v>0.08</v>
      </c>
      <c r="G142" s="263"/>
      <c r="H142" s="262">
        <f t="shared" ref="H142:H148" si="36">E142*F142</f>
        <v>0</v>
      </c>
      <c r="I142" s="262"/>
      <c r="J142" s="262">
        <f t="shared" ref="J142:J148" si="37">C142*D142*F142</f>
        <v>36.915999999999997</v>
      </c>
      <c r="K142" s="262">
        <f t="shared" ref="K142:K148" si="38">C142*H142</f>
        <v>0</v>
      </c>
      <c r="L142" s="84" t="s">
        <v>1595</v>
      </c>
      <c r="M142" s="83"/>
      <c r="N142" s="83"/>
      <c r="O142" s="83"/>
      <c r="P142" s="83"/>
      <c r="Q142" s="83"/>
      <c r="R142" s="83"/>
      <c r="S142" s="83"/>
      <c r="T142" s="83"/>
      <c r="U142" s="83"/>
      <c r="V142" s="83"/>
      <c r="W142" s="83"/>
      <c r="X142" s="83"/>
      <c r="Y142" s="83"/>
      <c r="Z142" s="83"/>
    </row>
    <row r="143" spans="1:26" ht="12.75" customHeight="1" x14ac:dyDescent="0.2">
      <c r="A143" s="256"/>
      <c r="B143" s="257" t="s">
        <v>629</v>
      </c>
      <c r="C143" s="262">
        <v>1</v>
      </c>
      <c r="D143" s="262">
        <v>394.37</v>
      </c>
      <c r="E143" s="263"/>
      <c r="F143" s="270">
        <v>0.08</v>
      </c>
      <c r="G143" s="263"/>
      <c r="H143" s="262">
        <f t="shared" si="36"/>
        <v>0</v>
      </c>
      <c r="I143" s="262"/>
      <c r="J143" s="262">
        <f t="shared" si="37"/>
        <v>31.549600000000002</v>
      </c>
      <c r="K143" s="262">
        <f t="shared" si="38"/>
        <v>0</v>
      </c>
      <c r="L143" s="83"/>
      <c r="M143" s="83"/>
      <c r="N143" s="83"/>
      <c r="O143" s="83"/>
      <c r="P143" s="83"/>
      <c r="Q143" s="83"/>
      <c r="R143" s="83"/>
      <c r="S143" s="83"/>
      <c r="T143" s="83"/>
      <c r="U143" s="83"/>
      <c r="V143" s="83"/>
      <c r="W143" s="83"/>
      <c r="X143" s="83"/>
      <c r="Y143" s="83"/>
      <c r="Z143" s="83"/>
    </row>
    <row r="144" spans="1:26" ht="12.75" customHeight="1" x14ac:dyDescent="0.2">
      <c r="A144" s="256"/>
      <c r="B144" s="257" t="s">
        <v>1016</v>
      </c>
      <c r="C144" s="262">
        <v>1</v>
      </c>
      <c r="D144" s="262">
        <v>67.41</v>
      </c>
      <c r="E144" s="263"/>
      <c r="F144" s="270">
        <v>0.08</v>
      </c>
      <c r="G144" s="263"/>
      <c r="H144" s="262">
        <f t="shared" si="36"/>
        <v>0</v>
      </c>
      <c r="I144" s="262"/>
      <c r="J144" s="262">
        <f t="shared" si="37"/>
        <v>5.3928000000000003</v>
      </c>
      <c r="K144" s="262">
        <f t="shared" si="38"/>
        <v>0</v>
      </c>
      <c r="L144" s="83"/>
      <c r="M144" s="83"/>
      <c r="N144" s="83"/>
      <c r="O144" s="83"/>
      <c r="P144" s="83"/>
      <c r="Q144" s="83"/>
      <c r="R144" s="83"/>
      <c r="S144" s="83"/>
      <c r="T144" s="83"/>
      <c r="U144" s="83"/>
      <c r="V144" s="83"/>
      <c r="W144" s="83"/>
      <c r="X144" s="83"/>
      <c r="Y144" s="83"/>
      <c r="Z144" s="83"/>
    </row>
    <row r="145" spans="1:26" ht="12.75" customHeight="1" x14ac:dyDescent="0.2">
      <c r="A145" s="256"/>
      <c r="B145" s="257" t="s">
        <v>1009</v>
      </c>
      <c r="C145" s="262">
        <v>1</v>
      </c>
      <c r="D145" s="262">
        <v>49.91</v>
      </c>
      <c r="E145" s="263"/>
      <c r="F145" s="270">
        <v>0.08</v>
      </c>
      <c r="G145" s="263"/>
      <c r="H145" s="262">
        <f t="shared" si="36"/>
        <v>0</v>
      </c>
      <c r="I145" s="262"/>
      <c r="J145" s="262">
        <f t="shared" si="37"/>
        <v>3.9927999999999999</v>
      </c>
      <c r="K145" s="262">
        <f t="shared" si="38"/>
        <v>0</v>
      </c>
      <c r="L145" s="83"/>
      <c r="M145" s="83"/>
      <c r="N145" s="83"/>
      <c r="O145" s="83"/>
      <c r="P145" s="83"/>
      <c r="Q145" s="83"/>
      <c r="R145" s="83"/>
      <c r="S145" s="83"/>
      <c r="T145" s="83"/>
      <c r="U145" s="83"/>
      <c r="V145" s="83"/>
      <c r="W145" s="83"/>
      <c r="X145" s="83"/>
      <c r="Y145" s="83"/>
      <c r="Z145" s="83"/>
    </row>
    <row r="146" spans="1:26" ht="12.75" customHeight="1" x14ac:dyDescent="0.2">
      <c r="A146" s="256"/>
      <c r="B146" s="257" t="s">
        <v>1366</v>
      </c>
      <c r="C146" s="262">
        <v>1</v>
      </c>
      <c r="D146" s="262">
        <v>44.78</v>
      </c>
      <c r="E146" s="263"/>
      <c r="F146" s="270">
        <v>0.08</v>
      </c>
      <c r="G146" s="263"/>
      <c r="H146" s="262">
        <f t="shared" si="36"/>
        <v>0</v>
      </c>
      <c r="I146" s="262"/>
      <c r="J146" s="262">
        <f t="shared" si="37"/>
        <v>3.5824000000000003</v>
      </c>
      <c r="K146" s="262">
        <f t="shared" si="38"/>
        <v>0</v>
      </c>
      <c r="L146" s="83"/>
      <c r="M146" s="83"/>
      <c r="N146" s="83"/>
      <c r="O146" s="83"/>
      <c r="P146" s="83"/>
      <c r="Q146" s="83"/>
      <c r="R146" s="83"/>
      <c r="S146" s="83"/>
      <c r="T146" s="83"/>
      <c r="U146" s="83"/>
      <c r="V146" s="83"/>
      <c r="W146" s="83"/>
      <c r="X146" s="83"/>
      <c r="Y146" s="83"/>
      <c r="Z146" s="83"/>
    </row>
    <row r="147" spans="1:26" ht="12.75" customHeight="1" x14ac:dyDescent="0.2">
      <c r="A147" s="256"/>
      <c r="B147" s="257" t="s">
        <v>1372</v>
      </c>
      <c r="C147" s="262">
        <v>1</v>
      </c>
      <c r="D147" s="262">
        <v>44.78</v>
      </c>
      <c r="E147" s="263"/>
      <c r="F147" s="270">
        <v>0.08</v>
      </c>
      <c r="G147" s="263"/>
      <c r="H147" s="262">
        <f t="shared" si="36"/>
        <v>0</v>
      </c>
      <c r="I147" s="262"/>
      <c r="J147" s="262">
        <f t="shared" si="37"/>
        <v>3.5824000000000003</v>
      </c>
      <c r="K147" s="262">
        <f t="shared" si="38"/>
        <v>0</v>
      </c>
      <c r="L147" s="83"/>
      <c r="M147" s="83"/>
      <c r="N147" s="83"/>
      <c r="O147" s="83"/>
      <c r="P147" s="83"/>
      <c r="Q147" s="83"/>
      <c r="R147" s="83"/>
      <c r="S147" s="83"/>
      <c r="T147" s="83"/>
      <c r="U147" s="83"/>
      <c r="V147" s="83"/>
      <c r="W147" s="83"/>
      <c r="X147" s="83"/>
      <c r="Y147" s="83"/>
      <c r="Z147" s="83"/>
    </row>
    <row r="148" spans="1:26" ht="12.75" customHeight="1" x14ac:dyDescent="0.2">
      <c r="A148" s="256"/>
      <c r="B148" s="257" t="s">
        <v>1010</v>
      </c>
      <c r="C148" s="262">
        <v>1</v>
      </c>
      <c r="D148" s="262">
        <f>122.44-2*(6+20)</f>
        <v>70.44</v>
      </c>
      <c r="E148" s="263"/>
      <c r="F148" s="270">
        <v>0.08</v>
      </c>
      <c r="G148" s="263"/>
      <c r="H148" s="262">
        <f t="shared" si="36"/>
        <v>0</v>
      </c>
      <c r="I148" s="262"/>
      <c r="J148" s="262">
        <f t="shared" si="37"/>
        <v>5.6352000000000002</v>
      </c>
      <c r="K148" s="262">
        <f t="shared" si="38"/>
        <v>0</v>
      </c>
      <c r="L148" s="83"/>
      <c r="M148" s="83"/>
      <c r="N148" s="83"/>
      <c r="O148" s="83"/>
      <c r="P148" s="83"/>
      <c r="Q148" s="83"/>
      <c r="R148" s="83"/>
      <c r="S148" s="83"/>
      <c r="T148" s="83"/>
      <c r="U148" s="83"/>
      <c r="V148" s="83"/>
      <c r="W148" s="83"/>
      <c r="X148" s="83"/>
      <c r="Y148" s="83"/>
      <c r="Z148" s="83"/>
    </row>
    <row r="149" spans="1:26" ht="12.75" customHeight="1" x14ac:dyDescent="0.2">
      <c r="A149" s="256"/>
      <c r="B149" s="257"/>
      <c r="C149" s="262"/>
      <c r="D149" s="262"/>
      <c r="E149" s="262"/>
      <c r="F149" s="262"/>
      <c r="G149" s="262"/>
      <c r="H149" s="262"/>
      <c r="I149" s="262"/>
      <c r="J149" s="262"/>
      <c r="K149" s="264"/>
      <c r="L149" s="83"/>
      <c r="M149" s="83"/>
      <c r="N149" s="83"/>
      <c r="O149" s="83"/>
      <c r="P149" s="83"/>
      <c r="Q149" s="83"/>
      <c r="R149" s="83"/>
      <c r="S149" s="83"/>
      <c r="T149" s="83"/>
      <c r="U149" s="83"/>
      <c r="V149" s="83"/>
      <c r="W149" s="83"/>
      <c r="X149" s="83"/>
      <c r="Y149" s="83"/>
      <c r="Z149" s="83"/>
    </row>
    <row r="150" spans="1:26" ht="12.75" customHeight="1" x14ac:dyDescent="0.2">
      <c r="A150" s="256"/>
      <c r="B150" s="257"/>
      <c r="C150" s="257"/>
      <c r="D150" s="257"/>
      <c r="E150" s="257"/>
      <c r="F150" s="361" t="s">
        <v>997</v>
      </c>
      <c r="G150" s="312"/>
      <c r="H150" s="312"/>
      <c r="I150" s="265">
        <f t="shared" ref="I150:K150" si="39">ROUND(SUM(I142:I149),2)</f>
        <v>0</v>
      </c>
      <c r="J150" s="265">
        <f t="shared" si="39"/>
        <v>90.65</v>
      </c>
      <c r="K150" s="265">
        <f t="shared" si="39"/>
        <v>0</v>
      </c>
      <c r="L150" s="83"/>
      <c r="M150" s="83"/>
      <c r="N150" s="83"/>
      <c r="O150" s="83"/>
      <c r="P150" s="83"/>
      <c r="Q150" s="83"/>
      <c r="R150" s="83"/>
      <c r="S150" s="83"/>
      <c r="T150" s="83"/>
      <c r="U150" s="83"/>
      <c r="V150" s="83"/>
      <c r="W150" s="83"/>
      <c r="X150" s="83"/>
      <c r="Y150" s="83"/>
      <c r="Z150" s="83"/>
    </row>
    <row r="151" spans="1:26" ht="12.75" customHeight="1" x14ac:dyDescent="0.2">
      <c r="A151" s="256"/>
      <c r="B151" s="363"/>
      <c r="C151" s="312"/>
      <c r="D151" s="312"/>
      <c r="E151" s="312"/>
      <c r="F151" s="312"/>
      <c r="G151" s="312"/>
      <c r="H151" s="312"/>
      <c r="I151" s="312"/>
      <c r="J151" s="312"/>
      <c r="K151" s="256"/>
      <c r="L151" s="83"/>
      <c r="M151" s="83"/>
      <c r="N151" s="83"/>
      <c r="O151" s="83"/>
      <c r="P151" s="83"/>
      <c r="Q151" s="83"/>
      <c r="R151" s="83"/>
      <c r="S151" s="83"/>
      <c r="T151" s="83"/>
      <c r="U151" s="83"/>
      <c r="V151" s="83"/>
      <c r="W151" s="83"/>
      <c r="X151" s="83"/>
      <c r="Y151" s="83"/>
      <c r="Z151" s="83"/>
    </row>
    <row r="152" spans="1:26" ht="12.75" customHeight="1" x14ac:dyDescent="0.2">
      <c r="A152" s="266" t="s">
        <v>13467</v>
      </c>
      <c r="B152" s="365" t="s">
        <v>13467</v>
      </c>
      <c r="C152" s="293"/>
      <c r="D152" s="293"/>
      <c r="E152" s="293"/>
      <c r="F152" s="293"/>
      <c r="G152" s="293"/>
      <c r="H152" s="293"/>
      <c r="I152" s="293"/>
      <c r="J152" s="293"/>
      <c r="K152" s="269" t="s">
        <v>13467</v>
      </c>
      <c r="L152" s="1"/>
      <c r="M152" s="1"/>
      <c r="N152" s="1"/>
      <c r="O152" s="1"/>
      <c r="P152" s="1"/>
      <c r="Q152" s="1"/>
      <c r="R152" s="1"/>
      <c r="S152" s="1"/>
      <c r="T152" s="1"/>
      <c r="U152" s="1"/>
      <c r="V152" s="1"/>
      <c r="W152" s="1"/>
      <c r="X152" s="1"/>
      <c r="Y152" s="1"/>
      <c r="Z152" s="1"/>
    </row>
    <row r="153" spans="1:26" ht="12.75" customHeight="1" x14ac:dyDescent="0.2">
      <c r="A153" s="362"/>
      <c r="B153" s="312"/>
      <c r="C153" s="260"/>
      <c r="D153" s="260"/>
      <c r="E153" s="260"/>
      <c r="F153" s="260"/>
      <c r="G153" s="360" t="s">
        <v>982</v>
      </c>
      <c r="H153" s="312"/>
      <c r="I153" s="360" t="s">
        <v>983</v>
      </c>
      <c r="J153" s="312"/>
      <c r="K153" s="312"/>
      <c r="L153" s="83"/>
      <c r="M153" s="83"/>
      <c r="N153" s="83"/>
      <c r="O153" s="83"/>
      <c r="P153" s="83"/>
      <c r="Q153" s="83"/>
      <c r="R153" s="83"/>
      <c r="S153" s="83"/>
      <c r="T153" s="83"/>
      <c r="U153" s="83"/>
      <c r="V153" s="83"/>
      <c r="W153" s="83"/>
      <c r="X153" s="83"/>
      <c r="Y153" s="83"/>
      <c r="Z153" s="83"/>
    </row>
    <row r="154" spans="1:26" ht="12.75" customHeight="1" x14ac:dyDescent="0.2">
      <c r="A154" s="362" t="s">
        <v>984</v>
      </c>
      <c r="B154" s="312"/>
      <c r="C154" s="156" t="s">
        <v>985</v>
      </c>
      <c r="D154" s="156" t="s">
        <v>986</v>
      </c>
      <c r="E154" s="156" t="s">
        <v>989</v>
      </c>
      <c r="F154" s="156" t="s">
        <v>988</v>
      </c>
      <c r="G154" s="156" t="s">
        <v>989</v>
      </c>
      <c r="H154" s="156" t="s">
        <v>990</v>
      </c>
      <c r="I154" s="156" t="s">
        <v>991</v>
      </c>
      <c r="J154" s="156" t="s">
        <v>989</v>
      </c>
      <c r="K154" s="156" t="s">
        <v>990</v>
      </c>
      <c r="L154" s="83"/>
      <c r="M154" s="83"/>
      <c r="N154" s="83"/>
      <c r="O154" s="83"/>
      <c r="P154" s="83"/>
      <c r="Q154" s="83"/>
      <c r="R154" s="83"/>
      <c r="S154" s="83"/>
      <c r="T154" s="83"/>
      <c r="U154" s="83"/>
      <c r="V154" s="83"/>
      <c r="W154" s="83"/>
      <c r="X154" s="83"/>
      <c r="Y154" s="83"/>
      <c r="Z154" s="83"/>
    </row>
    <row r="155" spans="1:26" ht="12.75" customHeight="1" x14ac:dyDescent="0.2">
      <c r="A155" s="156"/>
      <c r="B155" s="261"/>
      <c r="C155" s="260"/>
      <c r="D155" s="260"/>
      <c r="E155" s="156" t="s">
        <v>992</v>
      </c>
      <c r="F155" s="156" t="s">
        <v>994</v>
      </c>
      <c r="G155" s="156" t="s">
        <v>992</v>
      </c>
      <c r="H155" s="156" t="s">
        <v>993</v>
      </c>
      <c r="I155" s="156" t="s">
        <v>994</v>
      </c>
      <c r="J155" s="156" t="s">
        <v>992</v>
      </c>
      <c r="K155" s="156" t="s">
        <v>993</v>
      </c>
      <c r="L155" s="83"/>
      <c r="M155" s="83"/>
      <c r="N155" s="83"/>
      <c r="O155" s="83"/>
      <c r="P155" s="83"/>
      <c r="Q155" s="83"/>
      <c r="R155" s="83"/>
      <c r="S155" s="83"/>
      <c r="T155" s="83"/>
      <c r="U155" s="83"/>
      <c r="V155" s="83"/>
      <c r="W155" s="83"/>
      <c r="X155" s="83"/>
      <c r="Y155" s="83"/>
      <c r="Z155" s="83"/>
    </row>
    <row r="156" spans="1:26" ht="12.75" customHeight="1" x14ac:dyDescent="0.2">
      <c r="A156" s="256"/>
      <c r="B156" s="257" t="s">
        <v>629</v>
      </c>
      <c r="C156" s="262">
        <v>1</v>
      </c>
      <c r="D156" s="262"/>
      <c r="E156" s="262">
        <v>3604.36</v>
      </c>
      <c r="F156" s="262"/>
      <c r="G156" s="263"/>
      <c r="H156" s="262">
        <f t="shared" ref="H156:H162" si="40">E156*F156</f>
        <v>0</v>
      </c>
      <c r="I156" s="262"/>
      <c r="J156" s="262">
        <f t="shared" ref="J156:J162" si="41">C156*E156</f>
        <v>3604.36</v>
      </c>
      <c r="K156" s="262">
        <f t="shared" ref="K156:K161" si="42">C156*H156</f>
        <v>0</v>
      </c>
      <c r="L156" s="83"/>
      <c r="M156" s="83"/>
      <c r="N156" s="83"/>
      <c r="O156" s="83"/>
      <c r="P156" s="83"/>
      <c r="Q156" s="83"/>
      <c r="R156" s="83"/>
      <c r="S156" s="83"/>
      <c r="T156" s="83"/>
      <c r="U156" s="83"/>
      <c r="V156" s="83"/>
      <c r="W156" s="83"/>
      <c r="X156" s="83"/>
      <c r="Y156" s="83"/>
      <c r="Z156" s="83"/>
    </row>
    <row r="157" spans="1:26" ht="12.75" customHeight="1" x14ac:dyDescent="0.2">
      <c r="A157" s="256"/>
      <c r="B157" s="257" t="s">
        <v>1016</v>
      </c>
      <c r="C157" s="262">
        <v>1</v>
      </c>
      <c r="D157" s="262"/>
      <c r="E157" s="262">
        <v>555.77</v>
      </c>
      <c r="F157" s="262"/>
      <c r="G157" s="263"/>
      <c r="H157" s="262">
        <f t="shared" si="40"/>
        <v>0</v>
      </c>
      <c r="I157" s="262"/>
      <c r="J157" s="262">
        <f t="shared" si="41"/>
        <v>555.77</v>
      </c>
      <c r="K157" s="262">
        <f t="shared" si="42"/>
        <v>0</v>
      </c>
      <c r="L157" s="83"/>
      <c r="M157" s="83"/>
      <c r="N157" s="83"/>
      <c r="O157" s="83"/>
      <c r="P157" s="83"/>
      <c r="Q157" s="83"/>
      <c r="R157" s="83"/>
      <c r="S157" s="83"/>
      <c r="T157" s="83"/>
      <c r="U157" s="83"/>
      <c r="V157" s="83"/>
      <c r="W157" s="83"/>
      <c r="X157" s="83"/>
      <c r="Y157" s="83"/>
      <c r="Z157" s="83"/>
    </row>
    <row r="158" spans="1:26" ht="12.75" customHeight="1" x14ac:dyDescent="0.2">
      <c r="A158" s="256"/>
      <c r="B158" s="257" t="s">
        <v>1009</v>
      </c>
      <c r="C158" s="262">
        <v>1</v>
      </c>
      <c r="D158" s="262"/>
      <c r="E158" s="262">
        <v>95.4</v>
      </c>
      <c r="F158" s="262"/>
      <c r="G158" s="263"/>
      <c r="H158" s="262">
        <f t="shared" si="40"/>
        <v>0</v>
      </c>
      <c r="I158" s="262"/>
      <c r="J158" s="262">
        <f t="shared" si="41"/>
        <v>95.4</v>
      </c>
      <c r="K158" s="262">
        <f t="shared" si="42"/>
        <v>0</v>
      </c>
      <c r="L158" s="83"/>
      <c r="M158" s="83"/>
      <c r="N158" s="83"/>
      <c r="O158" s="83"/>
      <c r="P158" s="83"/>
      <c r="Q158" s="83"/>
      <c r="R158" s="83"/>
      <c r="S158" s="83"/>
      <c r="T158" s="83"/>
      <c r="U158" s="83"/>
      <c r="V158" s="83"/>
      <c r="W158" s="83"/>
      <c r="X158" s="83"/>
      <c r="Y158" s="83"/>
      <c r="Z158" s="83"/>
    </row>
    <row r="159" spans="1:26" ht="12.75" customHeight="1" x14ac:dyDescent="0.2">
      <c r="A159" s="256"/>
      <c r="B159" s="257" t="s">
        <v>1366</v>
      </c>
      <c r="C159" s="262">
        <v>1</v>
      </c>
      <c r="D159" s="262"/>
      <c r="E159" s="262">
        <v>82.53</v>
      </c>
      <c r="F159" s="262"/>
      <c r="G159" s="263"/>
      <c r="H159" s="262">
        <f t="shared" si="40"/>
        <v>0</v>
      </c>
      <c r="I159" s="262"/>
      <c r="J159" s="262">
        <f t="shared" si="41"/>
        <v>82.53</v>
      </c>
      <c r="K159" s="262">
        <f t="shared" si="42"/>
        <v>0</v>
      </c>
      <c r="L159" s="83"/>
      <c r="M159" s="83"/>
      <c r="N159" s="83"/>
      <c r="O159" s="83"/>
      <c r="P159" s="83"/>
      <c r="Q159" s="83"/>
      <c r="R159" s="83"/>
      <c r="S159" s="83"/>
      <c r="T159" s="83"/>
      <c r="U159" s="83"/>
      <c r="V159" s="83"/>
      <c r="W159" s="83"/>
      <c r="X159" s="83"/>
      <c r="Y159" s="83"/>
      <c r="Z159" s="83"/>
    </row>
    <row r="160" spans="1:26" ht="12.75" customHeight="1" x14ac:dyDescent="0.2">
      <c r="A160" s="256"/>
      <c r="B160" s="257" t="s">
        <v>1372</v>
      </c>
      <c r="C160" s="262">
        <v>1</v>
      </c>
      <c r="D160" s="262"/>
      <c r="E160" s="262">
        <v>82.53</v>
      </c>
      <c r="F160" s="262"/>
      <c r="G160" s="263"/>
      <c r="H160" s="262">
        <f t="shared" si="40"/>
        <v>0</v>
      </c>
      <c r="I160" s="262"/>
      <c r="J160" s="262">
        <f t="shared" si="41"/>
        <v>82.53</v>
      </c>
      <c r="K160" s="262">
        <f t="shared" si="42"/>
        <v>0</v>
      </c>
      <c r="L160" s="83"/>
      <c r="M160" s="83"/>
      <c r="N160" s="83"/>
      <c r="O160" s="83"/>
      <c r="P160" s="83"/>
      <c r="Q160" s="83"/>
      <c r="R160" s="83"/>
      <c r="S160" s="83"/>
      <c r="T160" s="83"/>
      <c r="U160" s="83"/>
      <c r="V160" s="83"/>
      <c r="W160" s="83"/>
      <c r="X160" s="83"/>
      <c r="Y160" s="83"/>
      <c r="Z160" s="83"/>
    </row>
    <row r="161" spans="1:26" ht="12.75" customHeight="1" x14ac:dyDescent="0.2">
      <c r="A161" s="256"/>
      <c r="B161" s="257" t="s">
        <v>1010</v>
      </c>
      <c r="C161" s="262">
        <v>1</v>
      </c>
      <c r="D161" s="262"/>
      <c r="E161" s="262">
        <f>154.98-2*30</f>
        <v>94.97999999999999</v>
      </c>
      <c r="F161" s="262"/>
      <c r="G161" s="263"/>
      <c r="H161" s="262">
        <f t="shared" si="40"/>
        <v>0</v>
      </c>
      <c r="I161" s="262"/>
      <c r="J161" s="262">
        <f t="shared" si="41"/>
        <v>94.97999999999999</v>
      </c>
      <c r="K161" s="262">
        <f t="shared" si="42"/>
        <v>0</v>
      </c>
      <c r="L161" s="83"/>
      <c r="M161" s="83"/>
      <c r="N161" s="83"/>
      <c r="O161" s="83"/>
      <c r="P161" s="83"/>
      <c r="Q161" s="83"/>
      <c r="R161" s="83"/>
      <c r="S161" s="83"/>
      <c r="T161" s="83"/>
      <c r="U161" s="83"/>
      <c r="V161" s="83"/>
      <c r="W161" s="83"/>
      <c r="X161" s="83"/>
      <c r="Y161" s="83"/>
      <c r="Z161" s="83"/>
    </row>
    <row r="162" spans="1:26" ht="12.75" customHeight="1" x14ac:dyDescent="0.2">
      <c r="A162" s="256"/>
      <c r="B162" s="257" t="s">
        <v>1693</v>
      </c>
      <c r="C162" s="262">
        <v>1</v>
      </c>
      <c r="D162" s="262"/>
      <c r="E162" s="262">
        <v>16</v>
      </c>
      <c r="F162" s="262"/>
      <c r="G162" s="262"/>
      <c r="H162" s="262">
        <f t="shared" si="40"/>
        <v>0</v>
      </c>
      <c r="I162" s="262"/>
      <c r="J162" s="262">
        <f t="shared" si="41"/>
        <v>16</v>
      </c>
      <c r="K162" s="264"/>
      <c r="L162" s="83"/>
      <c r="M162" s="83"/>
      <c r="N162" s="83"/>
      <c r="O162" s="83"/>
      <c r="P162" s="83"/>
      <c r="Q162" s="83"/>
      <c r="R162" s="83"/>
      <c r="S162" s="83"/>
      <c r="T162" s="83"/>
      <c r="U162" s="83"/>
      <c r="V162" s="83"/>
      <c r="W162" s="83"/>
      <c r="X162" s="83"/>
      <c r="Y162" s="83"/>
      <c r="Z162" s="83"/>
    </row>
    <row r="163" spans="1:26" ht="12.75" customHeight="1" x14ac:dyDescent="0.2">
      <c r="A163" s="256"/>
      <c r="B163" s="257"/>
      <c r="C163" s="257"/>
      <c r="D163" s="257"/>
      <c r="E163" s="257"/>
      <c r="F163" s="361" t="s">
        <v>997</v>
      </c>
      <c r="G163" s="312"/>
      <c r="H163" s="312"/>
      <c r="I163" s="265">
        <f t="shared" ref="I163:K163" si="43">ROUND(SUM(I156:I162),2)</f>
        <v>0</v>
      </c>
      <c r="J163" s="265">
        <f t="shared" si="43"/>
        <v>4531.57</v>
      </c>
      <c r="K163" s="265">
        <f t="shared" si="43"/>
        <v>0</v>
      </c>
      <c r="L163" s="83"/>
      <c r="M163" s="83"/>
      <c r="N163" s="83"/>
      <c r="O163" s="83"/>
      <c r="P163" s="83"/>
      <c r="Q163" s="83"/>
      <c r="R163" s="83"/>
      <c r="S163" s="83"/>
      <c r="T163" s="83"/>
      <c r="U163" s="83"/>
      <c r="V163" s="83"/>
      <c r="W163" s="83"/>
      <c r="X163" s="83"/>
      <c r="Y163" s="83"/>
      <c r="Z163" s="83"/>
    </row>
    <row r="164" spans="1:26" ht="12.75" customHeight="1" x14ac:dyDescent="0.2">
      <c r="A164" s="256"/>
      <c r="B164" s="363"/>
      <c r="C164" s="312"/>
      <c r="D164" s="312"/>
      <c r="E164" s="312"/>
      <c r="F164" s="312"/>
      <c r="G164" s="312"/>
      <c r="H164" s="312"/>
      <c r="I164" s="312"/>
      <c r="J164" s="312"/>
      <c r="K164" s="256"/>
      <c r="L164" s="83"/>
      <c r="M164" s="83"/>
      <c r="N164" s="83"/>
      <c r="O164" s="83"/>
      <c r="P164" s="83"/>
      <c r="Q164" s="83"/>
      <c r="R164" s="83"/>
      <c r="S164" s="83"/>
      <c r="T164" s="83"/>
      <c r="U164" s="83"/>
      <c r="V164" s="83"/>
      <c r="W164" s="83"/>
      <c r="X164" s="83"/>
      <c r="Y164" s="83"/>
      <c r="Z164" s="83"/>
    </row>
    <row r="165" spans="1:26" ht="12.75" customHeight="1" x14ac:dyDescent="0.2">
      <c r="A165" s="266" t="s">
        <v>13467</v>
      </c>
      <c r="B165" s="365" t="s">
        <v>13467</v>
      </c>
      <c r="C165" s="293"/>
      <c r="D165" s="293"/>
      <c r="E165" s="293"/>
      <c r="F165" s="293"/>
      <c r="G165" s="293"/>
      <c r="H165" s="293"/>
      <c r="I165" s="293"/>
      <c r="J165" s="293"/>
      <c r="K165" s="269" t="s">
        <v>13467</v>
      </c>
      <c r="L165" s="1"/>
      <c r="M165" s="1"/>
      <c r="N165" s="1"/>
      <c r="O165" s="1"/>
      <c r="P165" s="1"/>
      <c r="Q165" s="1"/>
      <c r="R165" s="1"/>
      <c r="S165" s="1"/>
      <c r="T165" s="1"/>
      <c r="U165" s="1"/>
      <c r="V165" s="1"/>
      <c r="W165" s="1"/>
      <c r="X165" s="1"/>
      <c r="Y165" s="1"/>
      <c r="Z165" s="1"/>
    </row>
    <row r="166" spans="1:26" ht="12.75" customHeight="1" x14ac:dyDescent="0.2">
      <c r="A166" s="362"/>
      <c r="B166" s="312"/>
      <c r="C166" s="260"/>
      <c r="D166" s="260"/>
      <c r="E166" s="260"/>
      <c r="F166" s="260"/>
      <c r="G166" s="360" t="s">
        <v>982</v>
      </c>
      <c r="H166" s="312"/>
      <c r="I166" s="360" t="s">
        <v>983</v>
      </c>
      <c r="J166" s="312"/>
      <c r="K166" s="312"/>
      <c r="L166" s="83"/>
      <c r="M166" s="83"/>
      <c r="N166" s="83"/>
      <c r="O166" s="83"/>
      <c r="P166" s="83"/>
      <c r="Q166" s="83"/>
      <c r="R166" s="83"/>
      <c r="S166" s="83"/>
      <c r="T166" s="83"/>
      <c r="U166" s="83"/>
      <c r="V166" s="83"/>
      <c r="W166" s="83"/>
      <c r="X166" s="83"/>
      <c r="Y166" s="83"/>
      <c r="Z166" s="83"/>
    </row>
    <row r="167" spans="1:26" ht="12.75" customHeight="1" x14ac:dyDescent="0.2">
      <c r="A167" s="362" t="s">
        <v>984</v>
      </c>
      <c r="B167" s="312"/>
      <c r="C167" s="156" t="s">
        <v>985</v>
      </c>
      <c r="D167" s="156" t="s">
        <v>1017</v>
      </c>
      <c r="E167" s="156" t="s">
        <v>989</v>
      </c>
      <c r="F167" s="156" t="s">
        <v>988</v>
      </c>
      <c r="G167" s="156" t="s">
        <v>989</v>
      </c>
      <c r="H167" s="156" t="s">
        <v>990</v>
      </c>
      <c r="I167" s="156" t="s">
        <v>991</v>
      </c>
      <c r="J167" s="156" t="s">
        <v>989</v>
      </c>
      <c r="K167" s="156" t="s">
        <v>1018</v>
      </c>
      <c r="L167" s="83"/>
      <c r="M167" s="83"/>
      <c r="N167" s="83"/>
      <c r="O167" s="83"/>
      <c r="P167" s="83"/>
      <c r="Q167" s="83"/>
      <c r="R167" s="83"/>
      <c r="S167" s="83"/>
      <c r="T167" s="83"/>
      <c r="U167" s="83"/>
      <c r="V167" s="83"/>
      <c r="W167" s="83"/>
      <c r="X167" s="83"/>
      <c r="Y167" s="83"/>
      <c r="Z167" s="83"/>
    </row>
    <row r="168" spans="1:26" ht="12.75" customHeight="1" x14ac:dyDescent="0.2">
      <c r="A168" s="156"/>
      <c r="B168" s="261"/>
      <c r="C168" s="260"/>
      <c r="D168" s="260"/>
      <c r="E168" s="156" t="s">
        <v>992</v>
      </c>
      <c r="F168" s="156" t="s">
        <v>994</v>
      </c>
      <c r="G168" s="156" t="s">
        <v>992</v>
      </c>
      <c r="H168" s="156" t="s">
        <v>993</v>
      </c>
      <c r="I168" s="156" t="s">
        <v>994</v>
      </c>
      <c r="J168" s="156" t="s">
        <v>992</v>
      </c>
      <c r="K168" s="156" t="s">
        <v>1019</v>
      </c>
      <c r="L168" s="83"/>
      <c r="M168" s="83"/>
      <c r="N168" s="83"/>
      <c r="O168" s="83"/>
      <c r="P168" s="83"/>
      <c r="Q168" s="83"/>
      <c r="R168" s="83"/>
      <c r="S168" s="83"/>
      <c r="T168" s="83"/>
      <c r="U168" s="83"/>
      <c r="V168" s="83"/>
      <c r="W168" s="83"/>
      <c r="X168" s="83"/>
      <c r="Y168" s="83"/>
      <c r="Z168" s="83"/>
    </row>
    <row r="169" spans="1:26" ht="12.75" customHeight="1" x14ac:dyDescent="0.2">
      <c r="A169" s="256"/>
      <c r="B169" s="257" t="s">
        <v>629</v>
      </c>
      <c r="C169" s="262">
        <v>1</v>
      </c>
      <c r="D169" s="263">
        <v>2.2000000000000002</v>
      </c>
      <c r="E169" s="262">
        <v>3604.36</v>
      </c>
      <c r="F169" s="262"/>
      <c r="G169" s="263"/>
      <c r="H169" s="262">
        <f t="shared" ref="H169:H175" si="44">E169*F169</f>
        <v>0</v>
      </c>
      <c r="I169" s="262"/>
      <c r="J169" s="262">
        <f t="shared" ref="J169:J175" si="45">C169*D169*F169</f>
        <v>0</v>
      </c>
      <c r="K169" s="262">
        <f t="shared" ref="K169:K175" si="46">C169*D169*E169</f>
        <v>7929.5920000000006</v>
      </c>
      <c r="L169" s="83"/>
      <c r="M169" s="83"/>
      <c r="N169" s="83"/>
      <c r="O169" s="83"/>
      <c r="P169" s="83"/>
      <c r="Q169" s="83"/>
      <c r="R169" s="83"/>
      <c r="S169" s="83"/>
      <c r="T169" s="83"/>
      <c r="U169" s="83"/>
      <c r="V169" s="83"/>
      <c r="W169" s="83"/>
      <c r="X169" s="83"/>
      <c r="Y169" s="83"/>
      <c r="Z169" s="83"/>
    </row>
    <row r="170" spans="1:26" ht="12.75" customHeight="1" x14ac:dyDescent="0.2">
      <c r="A170" s="256"/>
      <c r="B170" s="257" t="s">
        <v>1016</v>
      </c>
      <c r="C170" s="262">
        <v>1</v>
      </c>
      <c r="D170" s="263">
        <v>2.2000000000000002</v>
      </c>
      <c r="E170" s="262">
        <v>555.77</v>
      </c>
      <c r="F170" s="262"/>
      <c r="G170" s="263"/>
      <c r="H170" s="262">
        <f t="shared" si="44"/>
        <v>0</v>
      </c>
      <c r="I170" s="262"/>
      <c r="J170" s="262">
        <f t="shared" si="45"/>
        <v>0</v>
      </c>
      <c r="K170" s="262">
        <f t="shared" si="46"/>
        <v>1222.694</v>
      </c>
      <c r="L170" s="83"/>
      <c r="M170" s="83"/>
      <c r="N170" s="83"/>
      <c r="O170" s="83"/>
      <c r="P170" s="83"/>
      <c r="Q170" s="83"/>
      <c r="R170" s="83"/>
      <c r="S170" s="83"/>
      <c r="T170" s="83"/>
      <c r="U170" s="83"/>
      <c r="V170" s="83"/>
      <c r="W170" s="83"/>
      <c r="X170" s="83"/>
      <c r="Y170" s="83"/>
      <c r="Z170" s="83"/>
    </row>
    <row r="171" spans="1:26" ht="12.75" customHeight="1" x14ac:dyDescent="0.2">
      <c r="A171" s="256"/>
      <c r="B171" s="257" t="s">
        <v>1009</v>
      </c>
      <c r="C171" s="262">
        <v>1</v>
      </c>
      <c r="D171" s="263">
        <v>2.2000000000000002</v>
      </c>
      <c r="E171" s="262">
        <v>95.4</v>
      </c>
      <c r="F171" s="262"/>
      <c r="G171" s="263"/>
      <c r="H171" s="262">
        <f t="shared" si="44"/>
        <v>0</v>
      </c>
      <c r="I171" s="262"/>
      <c r="J171" s="262">
        <f t="shared" si="45"/>
        <v>0</v>
      </c>
      <c r="K171" s="262">
        <f t="shared" si="46"/>
        <v>209.88000000000002</v>
      </c>
      <c r="L171" s="83"/>
      <c r="M171" s="83"/>
      <c r="N171" s="83"/>
      <c r="O171" s="83"/>
      <c r="P171" s="83"/>
      <c r="Q171" s="83"/>
      <c r="R171" s="83"/>
      <c r="S171" s="83"/>
      <c r="T171" s="83"/>
      <c r="U171" s="83"/>
      <c r="V171" s="83"/>
      <c r="W171" s="83"/>
      <c r="X171" s="83"/>
      <c r="Y171" s="83"/>
      <c r="Z171" s="83"/>
    </row>
    <row r="172" spans="1:26" ht="12.75" customHeight="1" x14ac:dyDescent="0.2">
      <c r="A172" s="256"/>
      <c r="B172" s="257" t="s">
        <v>1366</v>
      </c>
      <c r="C172" s="262">
        <v>1</v>
      </c>
      <c r="D172" s="263">
        <v>2.2000000000000002</v>
      </c>
      <c r="E172" s="262">
        <v>82.53</v>
      </c>
      <c r="F172" s="262"/>
      <c r="G172" s="263"/>
      <c r="H172" s="262">
        <f t="shared" si="44"/>
        <v>0</v>
      </c>
      <c r="I172" s="262"/>
      <c r="J172" s="262">
        <f t="shared" si="45"/>
        <v>0</v>
      </c>
      <c r="K172" s="262">
        <f t="shared" si="46"/>
        <v>181.56600000000003</v>
      </c>
      <c r="L172" s="83"/>
      <c r="M172" s="83"/>
      <c r="N172" s="83"/>
      <c r="O172" s="83"/>
      <c r="P172" s="83"/>
      <c r="Q172" s="83"/>
      <c r="R172" s="83"/>
      <c r="S172" s="83"/>
      <c r="T172" s="83"/>
      <c r="U172" s="83"/>
      <c r="V172" s="83"/>
      <c r="W172" s="83"/>
      <c r="X172" s="83"/>
      <c r="Y172" s="83"/>
      <c r="Z172" s="83"/>
    </row>
    <row r="173" spans="1:26" ht="12.75" customHeight="1" x14ac:dyDescent="0.2">
      <c r="A173" s="256"/>
      <c r="B173" s="257" t="s">
        <v>1372</v>
      </c>
      <c r="C173" s="262">
        <v>1</v>
      </c>
      <c r="D173" s="263">
        <v>2.2000000000000002</v>
      </c>
      <c r="E173" s="262">
        <v>82.53</v>
      </c>
      <c r="F173" s="262"/>
      <c r="G173" s="263"/>
      <c r="H173" s="262">
        <f t="shared" si="44"/>
        <v>0</v>
      </c>
      <c r="I173" s="262"/>
      <c r="J173" s="262">
        <f t="shared" si="45"/>
        <v>0</v>
      </c>
      <c r="K173" s="262">
        <f t="shared" si="46"/>
        <v>181.56600000000003</v>
      </c>
      <c r="L173" s="83"/>
      <c r="M173" s="83"/>
      <c r="N173" s="83"/>
      <c r="O173" s="83"/>
      <c r="P173" s="83"/>
      <c r="Q173" s="83"/>
      <c r="R173" s="83"/>
      <c r="S173" s="83"/>
      <c r="T173" s="83"/>
      <c r="U173" s="83"/>
      <c r="V173" s="83"/>
      <c r="W173" s="83"/>
      <c r="X173" s="83"/>
      <c r="Y173" s="83"/>
      <c r="Z173" s="83"/>
    </row>
    <row r="174" spans="1:26" ht="12.75" customHeight="1" x14ac:dyDescent="0.2">
      <c r="A174" s="256"/>
      <c r="B174" s="257" t="s">
        <v>1010</v>
      </c>
      <c r="C174" s="262">
        <v>1</v>
      </c>
      <c r="D174" s="263">
        <v>2.2000000000000002</v>
      </c>
      <c r="E174" s="262">
        <f>154.98-2*30</f>
        <v>94.97999999999999</v>
      </c>
      <c r="F174" s="262"/>
      <c r="G174" s="263"/>
      <c r="H174" s="262">
        <f t="shared" si="44"/>
        <v>0</v>
      </c>
      <c r="I174" s="262"/>
      <c r="J174" s="262">
        <f t="shared" si="45"/>
        <v>0</v>
      </c>
      <c r="K174" s="262">
        <f t="shared" si="46"/>
        <v>208.95599999999999</v>
      </c>
      <c r="L174" s="83"/>
      <c r="M174" s="83"/>
      <c r="N174" s="83"/>
      <c r="O174" s="83"/>
      <c r="P174" s="83"/>
      <c r="Q174" s="83"/>
      <c r="R174" s="83"/>
      <c r="S174" s="83"/>
      <c r="T174" s="83"/>
      <c r="U174" s="83"/>
      <c r="V174" s="83"/>
      <c r="W174" s="83"/>
      <c r="X174" s="83"/>
      <c r="Y174" s="83"/>
      <c r="Z174" s="83"/>
    </row>
    <row r="175" spans="1:26" ht="12.75" customHeight="1" x14ac:dyDescent="0.2">
      <c r="A175" s="256"/>
      <c r="B175" s="257" t="s">
        <v>1693</v>
      </c>
      <c r="C175" s="262">
        <v>1</v>
      </c>
      <c r="D175" s="263">
        <v>2.2000000000000002</v>
      </c>
      <c r="E175" s="262">
        <v>16</v>
      </c>
      <c r="F175" s="262"/>
      <c r="G175" s="263"/>
      <c r="H175" s="262">
        <f t="shared" si="44"/>
        <v>0</v>
      </c>
      <c r="I175" s="262"/>
      <c r="J175" s="262">
        <f t="shared" si="45"/>
        <v>0</v>
      </c>
      <c r="K175" s="262">
        <f t="shared" si="46"/>
        <v>35.200000000000003</v>
      </c>
      <c r="L175" s="83"/>
      <c r="M175" s="83"/>
      <c r="N175" s="83"/>
      <c r="O175" s="83"/>
      <c r="P175" s="83"/>
      <c r="Q175" s="83"/>
      <c r="R175" s="83"/>
      <c r="S175" s="83"/>
      <c r="T175" s="83"/>
      <c r="U175" s="83"/>
      <c r="V175" s="83"/>
      <c r="W175" s="83"/>
      <c r="X175" s="83"/>
      <c r="Y175" s="83"/>
      <c r="Z175" s="83"/>
    </row>
    <row r="176" spans="1:26" ht="12.75" customHeight="1" x14ac:dyDescent="0.2">
      <c r="A176" s="256"/>
      <c r="B176" s="257"/>
      <c r="C176" s="262"/>
      <c r="D176" s="262"/>
      <c r="E176" s="262"/>
      <c r="F176" s="262"/>
      <c r="G176" s="262"/>
      <c r="H176" s="262"/>
      <c r="I176" s="262"/>
      <c r="J176" s="262"/>
      <c r="K176" s="264"/>
      <c r="L176" s="83"/>
      <c r="M176" s="83"/>
      <c r="N176" s="83"/>
      <c r="O176" s="83"/>
      <c r="P176" s="83"/>
      <c r="Q176" s="83"/>
      <c r="R176" s="83"/>
      <c r="S176" s="83"/>
      <c r="T176" s="83"/>
      <c r="U176" s="83"/>
      <c r="V176" s="83"/>
      <c r="W176" s="83"/>
      <c r="X176" s="83"/>
      <c r="Y176" s="83"/>
      <c r="Z176" s="83"/>
    </row>
    <row r="177" spans="1:26" ht="12.75" customHeight="1" x14ac:dyDescent="0.2">
      <c r="A177" s="256"/>
      <c r="B177" s="257"/>
      <c r="C177" s="257"/>
      <c r="D177" s="257"/>
      <c r="E177" s="257"/>
      <c r="F177" s="361" t="s">
        <v>997</v>
      </c>
      <c r="G177" s="312"/>
      <c r="H177" s="312"/>
      <c r="I177" s="265">
        <f t="shared" ref="I177:K177" si="47">ROUND(SUM(I169:I176),2)</f>
        <v>0</v>
      </c>
      <c r="J177" s="265">
        <f t="shared" si="47"/>
        <v>0</v>
      </c>
      <c r="K177" s="265">
        <f t="shared" si="47"/>
        <v>9969.4500000000007</v>
      </c>
      <c r="L177" s="114"/>
      <c r="M177" s="83"/>
      <c r="N177" s="83"/>
      <c r="O177" s="83"/>
      <c r="P177" s="83"/>
      <c r="Q177" s="83"/>
      <c r="R177" s="83"/>
      <c r="S177" s="83"/>
      <c r="T177" s="83"/>
      <c r="U177" s="83"/>
      <c r="V177" s="83"/>
      <c r="W177" s="83"/>
      <c r="X177" s="83"/>
      <c r="Y177" s="83"/>
      <c r="Z177" s="83"/>
    </row>
    <row r="178" spans="1:26" ht="12.75" customHeight="1" x14ac:dyDescent="0.2">
      <c r="A178" s="256"/>
      <c r="B178" s="363"/>
      <c r="C178" s="312"/>
      <c r="D178" s="312"/>
      <c r="E178" s="312"/>
      <c r="F178" s="312"/>
      <c r="G178" s="312"/>
      <c r="H178" s="312"/>
      <c r="I178" s="312"/>
      <c r="J178" s="312"/>
      <c r="K178" s="256"/>
      <c r="L178" s="83"/>
      <c r="M178" s="83"/>
      <c r="N178" s="83"/>
      <c r="O178" s="83"/>
      <c r="P178" s="83"/>
      <c r="Q178" s="83"/>
      <c r="R178" s="83"/>
      <c r="S178" s="83"/>
      <c r="T178" s="83"/>
      <c r="U178" s="83"/>
      <c r="V178" s="83"/>
      <c r="W178" s="83"/>
      <c r="X178" s="83"/>
      <c r="Y178" s="83"/>
      <c r="Z178" s="83"/>
    </row>
    <row r="179" spans="1:26" ht="24.75" customHeight="1" x14ac:dyDescent="0.2">
      <c r="A179" s="266" t="s">
        <v>13467</v>
      </c>
      <c r="B179" s="365" t="s">
        <v>13467</v>
      </c>
      <c r="C179" s="293"/>
      <c r="D179" s="293"/>
      <c r="E179" s="293"/>
      <c r="F179" s="293"/>
      <c r="G179" s="293"/>
      <c r="H179" s="293"/>
      <c r="I179" s="293"/>
      <c r="J179" s="293"/>
      <c r="K179" s="269" t="s">
        <v>13467</v>
      </c>
      <c r="L179" s="1"/>
      <c r="M179" s="1"/>
      <c r="N179" s="1"/>
      <c r="O179" s="1"/>
      <c r="P179" s="1"/>
      <c r="Q179" s="1"/>
      <c r="R179" s="1"/>
      <c r="S179" s="1"/>
      <c r="T179" s="1"/>
      <c r="U179" s="1"/>
      <c r="V179" s="1"/>
      <c r="W179" s="1"/>
      <c r="X179" s="1"/>
      <c r="Y179" s="1"/>
      <c r="Z179" s="1"/>
    </row>
    <row r="180" spans="1:26" ht="12.75" customHeight="1" x14ac:dyDescent="0.2">
      <c r="A180" s="362"/>
      <c r="B180" s="312"/>
      <c r="C180" s="260"/>
      <c r="D180" s="260"/>
      <c r="E180" s="260"/>
      <c r="F180" s="260"/>
      <c r="G180" s="360" t="s">
        <v>982</v>
      </c>
      <c r="H180" s="312"/>
      <c r="I180" s="360" t="s">
        <v>983</v>
      </c>
      <c r="J180" s="312"/>
      <c r="K180" s="312"/>
      <c r="L180" s="83"/>
      <c r="M180" s="83"/>
      <c r="N180" s="83"/>
      <c r="O180" s="83"/>
      <c r="P180" s="83"/>
      <c r="Q180" s="83"/>
      <c r="R180" s="83"/>
      <c r="S180" s="83"/>
      <c r="T180" s="83"/>
      <c r="U180" s="83"/>
      <c r="V180" s="83"/>
      <c r="W180" s="83"/>
      <c r="X180" s="83"/>
      <c r="Y180" s="83"/>
      <c r="Z180" s="83"/>
    </row>
    <row r="181" spans="1:26" ht="12.75" customHeight="1" x14ac:dyDescent="0.2">
      <c r="A181" s="362" t="s">
        <v>984</v>
      </c>
      <c r="B181" s="312"/>
      <c r="C181" s="156" t="s">
        <v>985</v>
      </c>
      <c r="D181" s="156" t="s">
        <v>986</v>
      </c>
      <c r="E181" s="156" t="s">
        <v>989</v>
      </c>
      <c r="F181" s="156" t="s">
        <v>988</v>
      </c>
      <c r="G181" s="156" t="s">
        <v>989</v>
      </c>
      <c r="H181" s="156" t="s">
        <v>990</v>
      </c>
      <c r="I181" s="156" t="s">
        <v>991</v>
      </c>
      <c r="J181" s="156" t="s">
        <v>989</v>
      </c>
      <c r="K181" s="156" t="s">
        <v>990</v>
      </c>
      <c r="L181" s="83"/>
      <c r="M181" s="83"/>
      <c r="N181" s="83"/>
      <c r="O181" s="83"/>
      <c r="P181" s="83"/>
      <c r="Q181" s="83"/>
      <c r="R181" s="83"/>
      <c r="S181" s="83"/>
      <c r="T181" s="83"/>
      <c r="U181" s="83"/>
      <c r="V181" s="83"/>
      <c r="W181" s="83"/>
      <c r="X181" s="83"/>
      <c r="Y181" s="83"/>
      <c r="Z181" s="83"/>
    </row>
    <row r="182" spans="1:26" ht="12.75" customHeight="1" x14ac:dyDescent="0.2">
      <c r="A182" s="156"/>
      <c r="B182" s="261"/>
      <c r="C182" s="260"/>
      <c r="D182" s="260"/>
      <c r="E182" s="156" t="s">
        <v>992</v>
      </c>
      <c r="F182" s="156" t="s">
        <v>994</v>
      </c>
      <c r="G182" s="156" t="s">
        <v>992</v>
      </c>
      <c r="H182" s="156" t="s">
        <v>993</v>
      </c>
      <c r="I182" s="156" t="s">
        <v>994</v>
      </c>
      <c r="J182" s="156" t="s">
        <v>992</v>
      </c>
      <c r="K182" s="156" t="s">
        <v>993</v>
      </c>
      <c r="L182" s="83"/>
      <c r="M182" s="83"/>
      <c r="N182" s="83"/>
      <c r="O182" s="83"/>
      <c r="P182" s="83"/>
      <c r="Q182" s="83"/>
      <c r="R182" s="83"/>
      <c r="S182" s="83"/>
      <c r="T182" s="83"/>
      <c r="U182" s="83"/>
      <c r="V182" s="83"/>
      <c r="W182" s="83"/>
      <c r="X182" s="83"/>
      <c r="Y182" s="83"/>
      <c r="Z182" s="83"/>
    </row>
    <row r="183" spans="1:26" ht="12.75" customHeight="1" x14ac:dyDescent="0.2">
      <c r="A183" s="256"/>
      <c r="B183" s="257" t="s">
        <v>629</v>
      </c>
      <c r="C183" s="262">
        <v>1</v>
      </c>
      <c r="D183" s="262"/>
      <c r="E183" s="262">
        <v>3604.36</v>
      </c>
      <c r="F183" s="262">
        <v>0.08</v>
      </c>
      <c r="G183" s="263"/>
      <c r="H183" s="262">
        <f t="shared" ref="H183:H189" si="48">E183*F183</f>
        <v>288.34880000000004</v>
      </c>
      <c r="I183" s="262"/>
      <c r="J183" s="262">
        <f t="shared" ref="J183:J189" si="49">C183*D183*F183</f>
        <v>0</v>
      </c>
      <c r="K183" s="262">
        <f t="shared" ref="K183:K189" si="50">C183*H183</f>
        <v>288.34880000000004</v>
      </c>
      <c r="L183" s="83"/>
      <c r="M183" s="83"/>
      <c r="N183" s="83"/>
      <c r="O183" s="83"/>
      <c r="P183" s="83"/>
      <c r="Q183" s="83"/>
      <c r="R183" s="83"/>
      <c r="S183" s="83"/>
      <c r="T183" s="83"/>
      <c r="U183" s="83"/>
      <c r="V183" s="83"/>
      <c r="W183" s="83"/>
      <c r="X183" s="83"/>
      <c r="Y183" s="83"/>
      <c r="Z183" s="83"/>
    </row>
    <row r="184" spans="1:26" ht="12.75" customHeight="1" x14ac:dyDescent="0.2">
      <c r="A184" s="256"/>
      <c r="B184" s="257" t="s">
        <v>1016</v>
      </c>
      <c r="C184" s="262">
        <v>1</v>
      </c>
      <c r="D184" s="262"/>
      <c r="E184" s="262">
        <v>555.77</v>
      </c>
      <c r="F184" s="262">
        <v>0.08</v>
      </c>
      <c r="G184" s="263"/>
      <c r="H184" s="262">
        <f t="shared" si="48"/>
        <v>44.461599999999997</v>
      </c>
      <c r="I184" s="262"/>
      <c r="J184" s="262">
        <f t="shared" si="49"/>
        <v>0</v>
      </c>
      <c r="K184" s="262">
        <f t="shared" si="50"/>
        <v>44.461599999999997</v>
      </c>
      <c r="L184" s="83"/>
      <c r="M184" s="83"/>
      <c r="N184" s="83"/>
      <c r="O184" s="83"/>
      <c r="P184" s="83"/>
      <c r="Q184" s="83"/>
      <c r="R184" s="83"/>
      <c r="S184" s="83"/>
      <c r="T184" s="83"/>
      <c r="U184" s="83"/>
      <c r="V184" s="83"/>
      <c r="W184" s="83"/>
      <c r="X184" s="83"/>
      <c r="Y184" s="83"/>
      <c r="Z184" s="83"/>
    </row>
    <row r="185" spans="1:26" ht="12.75" customHeight="1" x14ac:dyDescent="0.2">
      <c r="A185" s="256"/>
      <c r="B185" s="257" t="s">
        <v>1009</v>
      </c>
      <c r="C185" s="262">
        <v>1</v>
      </c>
      <c r="D185" s="262"/>
      <c r="E185" s="262">
        <v>95.4</v>
      </c>
      <c r="F185" s="262">
        <v>0.08</v>
      </c>
      <c r="G185" s="263"/>
      <c r="H185" s="262">
        <f t="shared" si="48"/>
        <v>7.6320000000000006</v>
      </c>
      <c r="I185" s="262"/>
      <c r="J185" s="262">
        <f t="shared" si="49"/>
        <v>0</v>
      </c>
      <c r="K185" s="262">
        <f t="shared" si="50"/>
        <v>7.6320000000000006</v>
      </c>
      <c r="L185" s="83"/>
      <c r="M185" s="83"/>
      <c r="N185" s="83"/>
      <c r="O185" s="83"/>
      <c r="P185" s="83"/>
      <c r="Q185" s="83"/>
      <c r="R185" s="83"/>
      <c r="S185" s="83"/>
      <c r="T185" s="83"/>
      <c r="U185" s="83"/>
      <c r="V185" s="83"/>
      <c r="W185" s="83"/>
      <c r="X185" s="83"/>
      <c r="Y185" s="83"/>
      <c r="Z185" s="83"/>
    </row>
    <row r="186" spans="1:26" ht="12.75" customHeight="1" x14ac:dyDescent="0.2">
      <c r="A186" s="256"/>
      <c r="B186" s="257" t="s">
        <v>1366</v>
      </c>
      <c r="C186" s="262">
        <v>1</v>
      </c>
      <c r="D186" s="262"/>
      <c r="E186" s="262">
        <v>82.53</v>
      </c>
      <c r="F186" s="262">
        <v>0.08</v>
      </c>
      <c r="G186" s="263"/>
      <c r="H186" s="262">
        <f t="shared" si="48"/>
        <v>6.6024000000000003</v>
      </c>
      <c r="I186" s="262"/>
      <c r="J186" s="262">
        <f t="shared" si="49"/>
        <v>0</v>
      </c>
      <c r="K186" s="262">
        <f t="shared" si="50"/>
        <v>6.6024000000000003</v>
      </c>
      <c r="L186" s="83"/>
      <c r="M186" s="83"/>
      <c r="N186" s="83"/>
      <c r="O186" s="83"/>
      <c r="P186" s="83"/>
      <c r="Q186" s="83"/>
      <c r="R186" s="83"/>
      <c r="S186" s="83"/>
      <c r="T186" s="83"/>
      <c r="U186" s="83"/>
      <c r="V186" s="83"/>
      <c r="W186" s="83"/>
      <c r="X186" s="83"/>
      <c r="Y186" s="83"/>
      <c r="Z186" s="83"/>
    </row>
    <row r="187" spans="1:26" ht="12.75" customHeight="1" x14ac:dyDescent="0.2">
      <c r="A187" s="256"/>
      <c r="B187" s="257" t="s">
        <v>1372</v>
      </c>
      <c r="C187" s="262">
        <v>1</v>
      </c>
      <c r="D187" s="262"/>
      <c r="E187" s="262">
        <v>82.53</v>
      </c>
      <c r="F187" s="262">
        <v>0.08</v>
      </c>
      <c r="G187" s="263"/>
      <c r="H187" s="262">
        <f t="shared" si="48"/>
        <v>6.6024000000000003</v>
      </c>
      <c r="I187" s="262"/>
      <c r="J187" s="262">
        <f t="shared" si="49"/>
        <v>0</v>
      </c>
      <c r="K187" s="262">
        <f t="shared" si="50"/>
        <v>6.6024000000000003</v>
      </c>
      <c r="L187" s="83"/>
      <c r="M187" s="83"/>
      <c r="N187" s="83"/>
      <c r="O187" s="83"/>
      <c r="P187" s="83"/>
      <c r="Q187" s="83"/>
      <c r="R187" s="83"/>
      <c r="S187" s="83"/>
      <c r="T187" s="83"/>
      <c r="U187" s="83"/>
      <c r="V187" s="83"/>
      <c r="W187" s="83"/>
      <c r="X187" s="83"/>
      <c r="Y187" s="83"/>
      <c r="Z187" s="83"/>
    </row>
    <row r="188" spans="1:26" ht="12.75" customHeight="1" x14ac:dyDescent="0.2">
      <c r="A188" s="256"/>
      <c r="B188" s="257" t="s">
        <v>1010</v>
      </c>
      <c r="C188" s="262">
        <v>1</v>
      </c>
      <c r="D188" s="262"/>
      <c r="E188" s="262">
        <f>154.98-2*30</f>
        <v>94.97999999999999</v>
      </c>
      <c r="F188" s="262">
        <v>0.08</v>
      </c>
      <c r="G188" s="263"/>
      <c r="H188" s="262">
        <f t="shared" si="48"/>
        <v>7.5983999999999989</v>
      </c>
      <c r="I188" s="262"/>
      <c r="J188" s="262">
        <f t="shared" si="49"/>
        <v>0</v>
      </c>
      <c r="K188" s="262">
        <f t="shared" si="50"/>
        <v>7.5983999999999989</v>
      </c>
      <c r="L188" s="83"/>
      <c r="M188" s="83"/>
      <c r="N188" s="83"/>
      <c r="O188" s="83"/>
      <c r="P188" s="83"/>
      <c r="Q188" s="83"/>
      <c r="R188" s="83"/>
      <c r="S188" s="83"/>
      <c r="T188" s="83"/>
      <c r="U188" s="83"/>
      <c r="V188" s="83"/>
      <c r="W188" s="83"/>
      <c r="X188" s="83"/>
      <c r="Y188" s="83"/>
      <c r="Z188" s="83"/>
    </row>
    <row r="189" spans="1:26" ht="12.75" customHeight="1" x14ac:dyDescent="0.2">
      <c r="A189" s="256"/>
      <c r="B189" s="257" t="s">
        <v>1693</v>
      </c>
      <c r="C189" s="262">
        <v>1</v>
      </c>
      <c r="D189" s="262"/>
      <c r="E189" s="262">
        <v>16</v>
      </c>
      <c r="F189" s="262">
        <v>0.08</v>
      </c>
      <c r="G189" s="263"/>
      <c r="H189" s="262">
        <f t="shared" si="48"/>
        <v>1.28</v>
      </c>
      <c r="I189" s="262"/>
      <c r="J189" s="262">
        <f t="shared" si="49"/>
        <v>0</v>
      </c>
      <c r="K189" s="262">
        <f t="shared" si="50"/>
        <v>1.28</v>
      </c>
      <c r="L189" s="83"/>
      <c r="M189" s="83"/>
      <c r="N189" s="83"/>
      <c r="O189" s="83"/>
      <c r="P189" s="83"/>
      <c r="Q189" s="83"/>
      <c r="R189" s="83"/>
      <c r="S189" s="83"/>
      <c r="T189" s="83"/>
      <c r="U189" s="83"/>
      <c r="V189" s="83"/>
      <c r="W189" s="83"/>
      <c r="X189" s="83"/>
      <c r="Y189" s="83"/>
      <c r="Z189" s="83"/>
    </row>
    <row r="190" spans="1:26" ht="12.75" customHeight="1" x14ac:dyDescent="0.2">
      <c r="A190" s="256"/>
      <c r="B190" s="257"/>
      <c r="C190" s="262"/>
      <c r="D190" s="262"/>
      <c r="E190" s="262"/>
      <c r="F190" s="262"/>
      <c r="G190" s="262"/>
      <c r="H190" s="262"/>
      <c r="I190" s="262"/>
      <c r="J190" s="262"/>
      <c r="K190" s="264"/>
      <c r="L190" s="83"/>
      <c r="M190" s="83"/>
      <c r="N190" s="83"/>
      <c r="O190" s="83"/>
      <c r="P190" s="83"/>
      <c r="Q190" s="83"/>
      <c r="R190" s="83"/>
      <c r="S190" s="83"/>
      <c r="T190" s="83"/>
      <c r="U190" s="83"/>
      <c r="V190" s="83"/>
      <c r="W190" s="83"/>
      <c r="X190" s="83"/>
      <c r="Y190" s="83"/>
      <c r="Z190" s="83"/>
    </row>
    <row r="191" spans="1:26" ht="12.75" customHeight="1" x14ac:dyDescent="0.2">
      <c r="A191" s="256"/>
      <c r="B191" s="257"/>
      <c r="C191" s="257"/>
      <c r="D191" s="257"/>
      <c r="E191" s="257"/>
      <c r="F191" s="361" t="s">
        <v>997</v>
      </c>
      <c r="G191" s="312"/>
      <c r="H191" s="312"/>
      <c r="I191" s="265">
        <f t="shared" ref="I191:K191" si="51">ROUND(SUM(I183:I190),2)</f>
        <v>0</v>
      </c>
      <c r="J191" s="265">
        <f t="shared" si="51"/>
        <v>0</v>
      </c>
      <c r="K191" s="265">
        <f t="shared" si="51"/>
        <v>362.53</v>
      </c>
      <c r="L191" s="83"/>
      <c r="M191" s="83"/>
      <c r="N191" s="83"/>
      <c r="O191" s="83"/>
      <c r="P191" s="83"/>
      <c r="Q191" s="83"/>
      <c r="R191" s="83"/>
      <c r="S191" s="83"/>
      <c r="T191" s="83"/>
      <c r="U191" s="83"/>
      <c r="V191" s="83"/>
      <c r="W191" s="83"/>
      <c r="X191" s="83"/>
      <c r="Y191" s="83"/>
      <c r="Z191" s="83"/>
    </row>
    <row r="192" spans="1:26" ht="12.75" customHeight="1" x14ac:dyDescent="0.2">
      <c r="A192" s="256"/>
      <c r="B192" s="363"/>
      <c r="C192" s="312"/>
      <c r="D192" s="312"/>
      <c r="E192" s="312"/>
      <c r="F192" s="312"/>
      <c r="G192" s="312"/>
      <c r="H192" s="312"/>
      <c r="I192" s="312"/>
      <c r="J192" s="312"/>
      <c r="K192" s="256"/>
      <c r="L192" s="83"/>
      <c r="M192" s="83"/>
      <c r="N192" s="83"/>
      <c r="O192" s="83"/>
      <c r="P192" s="83"/>
      <c r="Q192" s="83"/>
      <c r="R192" s="83"/>
      <c r="S192" s="83"/>
      <c r="T192" s="83"/>
      <c r="U192" s="83"/>
      <c r="V192" s="83"/>
      <c r="W192" s="83"/>
      <c r="X192" s="83"/>
      <c r="Y192" s="83"/>
      <c r="Z192" s="83"/>
    </row>
    <row r="193" spans="1:26" ht="12.75" customHeight="1" x14ac:dyDescent="0.2">
      <c r="A193" s="266" t="s">
        <v>13467</v>
      </c>
      <c r="B193" s="365" t="s">
        <v>13467</v>
      </c>
      <c r="C193" s="293"/>
      <c r="D193" s="293"/>
      <c r="E193" s="293"/>
      <c r="F193" s="293"/>
      <c r="G193" s="293"/>
      <c r="H193" s="293"/>
      <c r="I193" s="293"/>
      <c r="J193" s="293"/>
      <c r="K193" s="269" t="s">
        <v>13467</v>
      </c>
      <c r="L193" s="1"/>
      <c r="M193" s="1"/>
      <c r="N193" s="1"/>
      <c r="O193" s="1"/>
      <c r="P193" s="1"/>
      <c r="Q193" s="1"/>
      <c r="R193" s="1"/>
      <c r="S193" s="1"/>
      <c r="T193" s="1"/>
      <c r="U193" s="1"/>
      <c r="V193" s="1"/>
      <c r="W193" s="1"/>
      <c r="X193" s="1"/>
      <c r="Y193" s="1"/>
      <c r="Z193" s="1"/>
    </row>
    <row r="194" spans="1:26" ht="12.75" customHeight="1" x14ac:dyDescent="0.2">
      <c r="A194" s="362"/>
      <c r="B194" s="312"/>
      <c r="C194" s="260"/>
      <c r="D194" s="260"/>
      <c r="E194" s="260"/>
      <c r="F194" s="260"/>
      <c r="G194" s="360" t="s">
        <v>982</v>
      </c>
      <c r="H194" s="312"/>
      <c r="I194" s="360" t="s">
        <v>983</v>
      </c>
      <c r="J194" s="312"/>
      <c r="K194" s="312"/>
      <c r="L194" s="83"/>
      <c r="M194" s="83"/>
      <c r="N194" s="83"/>
      <c r="O194" s="83"/>
      <c r="P194" s="83"/>
      <c r="Q194" s="83"/>
      <c r="R194" s="83"/>
      <c r="S194" s="83"/>
      <c r="T194" s="83"/>
      <c r="U194" s="83"/>
      <c r="V194" s="83"/>
      <c r="W194" s="83"/>
      <c r="X194" s="83"/>
      <c r="Y194" s="83"/>
      <c r="Z194" s="83"/>
    </row>
    <row r="195" spans="1:26" ht="12.75" customHeight="1" x14ac:dyDescent="0.2">
      <c r="A195" s="362" t="s">
        <v>984</v>
      </c>
      <c r="B195" s="312"/>
      <c r="C195" s="156" t="s">
        <v>985</v>
      </c>
      <c r="D195" s="156" t="s">
        <v>986</v>
      </c>
      <c r="E195" s="156" t="s">
        <v>989</v>
      </c>
      <c r="F195" s="156" t="s">
        <v>988</v>
      </c>
      <c r="G195" s="156" t="s">
        <v>989</v>
      </c>
      <c r="H195" s="156" t="s">
        <v>990</v>
      </c>
      <c r="I195" s="156" t="s">
        <v>991</v>
      </c>
      <c r="J195" s="156" t="s">
        <v>989</v>
      </c>
      <c r="K195" s="156" t="s">
        <v>990</v>
      </c>
      <c r="L195" s="83"/>
      <c r="M195" s="83"/>
      <c r="N195" s="83"/>
      <c r="O195" s="83"/>
      <c r="P195" s="83"/>
      <c r="Q195" s="83"/>
      <c r="R195" s="83"/>
      <c r="S195" s="83"/>
      <c r="T195" s="83"/>
      <c r="U195" s="83"/>
      <c r="V195" s="83"/>
      <c r="W195" s="83"/>
      <c r="X195" s="83"/>
      <c r="Y195" s="83"/>
      <c r="Z195" s="83"/>
    </row>
    <row r="196" spans="1:26" ht="12.75" customHeight="1" x14ac:dyDescent="0.2">
      <c r="A196" s="156"/>
      <c r="B196" s="261"/>
      <c r="C196" s="260"/>
      <c r="D196" s="156" t="s">
        <v>994</v>
      </c>
      <c r="E196" s="156" t="s">
        <v>992</v>
      </c>
      <c r="F196" s="156" t="s">
        <v>994</v>
      </c>
      <c r="G196" s="156" t="s">
        <v>992</v>
      </c>
      <c r="H196" s="156" t="s">
        <v>993</v>
      </c>
      <c r="I196" s="156" t="s">
        <v>994</v>
      </c>
      <c r="J196" s="156" t="s">
        <v>992</v>
      </c>
      <c r="K196" s="156" t="s">
        <v>993</v>
      </c>
      <c r="L196" s="83"/>
      <c r="M196" s="83"/>
      <c r="N196" s="83"/>
      <c r="O196" s="83"/>
      <c r="P196" s="83"/>
      <c r="Q196" s="83"/>
      <c r="R196" s="83"/>
      <c r="S196" s="83"/>
      <c r="T196" s="83"/>
      <c r="U196" s="83"/>
      <c r="V196" s="83"/>
      <c r="W196" s="83"/>
      <c r="X196" s="83"/>
      <c r="Y196" s="83"/>
      <c r="Z196" s="83"/>
    </row>
    <row r="197" spans="1:26" ht="12.75" customHeight="1" x14ac:dyDescent="0.2">
      <c r="A197" s="256"/>
      <c r="B197" s="257" t="s">
        <v>1020</v>
      </c>
      <c r="C197" s="262">
        <v>1</v>
      </c>
      <c r="D197" s="262">
        <v>461.45</v>
      </c>
      <c r="E197" s="263"/>
      <c r="F197" s="262"/>
      <c r="G197" s="263"/>
      <c r="H197" s="262">
        <f t="shared" ref="H197:H216" si="52">E197*F197</f>
        <v>0</v>
      </c>
      <c r="I197" s="262">
        <f t="shared" ref="I197:I216" si="53">C197*D197</f>
        <v>461.45</v>
      </c>
      <c r="J197" s="262">
        <f t="shared" ref="J197:J216" si="54">C197*D197*F197</f>
        <v>0</v>
      </c>
      <c r="K197" s="262">
        <f t="shared" ref="K197:K216" si="55">C197*H197</f>
        <v>0</v>
      </c>
      <c r="L197" s="83"/>
      <c r="M197" s="83"/>
      <c r="N197" s="83"/>
      <c r="O197" s="83"/>
      <c r="P197" s="83"/>
      <c r="Q197" s="83"/>
      <c r="R197" s="83"/>
      <c r="S197" s="83"/>
      <c r="T197" s="83"/>
      <c r="U197" s="83"/>
      <c r="V197" s="83"/>
      <c r="W197" s="83"/>
      <c r="X197" s="83"/>
      <c r="Y197" s="83"/>
      <c r="Z197" s="83"/>
    </row>
    <row r="198" spans="1:26" ht="12.75" customHeight="1" x14ac:dyDescent="0.2">
      <c r="A198" s="256"/>
      <c r="B198" s="257" t="s">
        <v>1020</v>
      </c>
      <c r="C198" s="262">
        <v>1</v>
      </c>
      <c r="D198" s="262">
        <v>397.8</v>
      </c>
      <c r="E198" s="263"/>
      <c r="F198" s="262"/>
      <c r="G198" s="263"/>
      <c r="H198" s="262">
        <f t="shared" si="52"/>
        <v>0</v>
      </c>
      <c r="I198" s="262">
        <f t="shared" si="53"/>
        <v>397.8</v>
      </c>
      <c r="J198" s="262">
        <f t="shared" si="54"/>
        <v>0</v>
      </c>
      <c r="K198" s="262">
        <f t="shared" si="55"/>
        <v>0</v>
      </c>
      <c r="L198" s="83"/>
      <c r="M198" s="83"/>
      <c r="N198" s="83"/>
      <c r="O198" s="83"/>
      <c r="P198" s="83"/>
      <c r="Q198" s="83"/>
      <c r="R198" s="83"/>
      <c r="S198" s="83"/>
      <c r="T198" s="83"/>
      <c r="U198" s="83"/>
      <c r="V198" s="83"/>
      <c r="W198" s="83"/>
      <c r="X198" s="83"/>
      <c r="Y198" s="83"/>
      <c r="Z198" s="83"/>
    </row>
    <row r="199" spans="1:26" ht="12.75" customHeight="1" x14ac:dyDescent="0.2">
      <c r="A199" s="256"/>
      <c r="B199" s="257" t="s">
        <v>1020</v>
      </c>
      <c r="C199" s="262">
        <v>16</v>
      </c>
      <c r="D199" s="262">
        <v>7.37</v>
      </c>
      <c r="E199" s="263"/>
      <c r="F199" s="262"/>
      <c r="G199" s="263"/>
      <c r="H199" s="262">
        <f t="shared" si="52"/>
        <v>0</v>
      </c>
      <c r="I199" s="262">
        <f t="shared" si="53"/>
        <v>117.92</v>
      </c>
      <c r="J199" s="262">
        <f t="shared" si="54"/>
        <v>0</v>
      </c>
      <c r="K199" s="262">
        <f t="shared" si="55"/>
        <v>0</v>
      </c>
      <c r="L199" s="83"/>
      <c r="M199" s="83"/>
      <c r="N199" s="83"/>
      <c r="O199" s="83"/>
      <c r="P199" s="83"/>
      <c r="Q199" s="83"/>
      <c r="R199" s="83"/>
      <c r="S199" s="83"/>
      <c r="T199" s="83"/>
      <c r="U199" s="83"/>
      <c r="V199" s="83"/>
      <c r="W199" s="83"/>
      <c r="X199" s="83"/>
      <c r="Y199" s="83"/>
      <c r="Z199" s="83"/>
    </row>
    <row r="200" spans="1:26" ht="12.75" customHeight="1" x14ac:dyDescent="0.2">
      <c r="A200" s="256"/>
      <c r="B200" s="257" t="s">
        <v>1020</v>
      </c>
      <c r="C200" s="262">
        <v>10</v>
      </c>
      <c r="D200" s="262">
        <v>7.37</v>
      </c>
      <c r="E200" s="263"/>
      <c r="F200" s="262"/>
      <c r="G200" s="263"/>
      <c r="H200" s="262">
        <f t="shared" si="52"/>
        <v>0</v>
      </c>
      <c r="I200" s="262">
        <f t="shared" si="53"/>
        <v>73.7</v>
      </c>
      <c r="J200" s="262">
        <f t="shared" si="54"/>
        <v>0</v>
      </c>
      <c r="K200" s="262">
        <f t="shared" si="55"/>
        <v>0</v>
      </c>
      <c r="L200" s="83"/>
      <c r="M200" s="83"/>
      <c r="N200" s="83"/>
      <c r="O200" s="83"/>
      <c r="P200" s="83"/>
      <c r="Q200" s="83"/>
      <c r="R200" s="83"/>
      <c r="S200" s="83"/>
      <c r="T200" s="83"/>
      <c r="U200" s="83"/>
      <c r="V200" s="83"/>
      <c r="W200" s="83"/>
      <c r="X200" s="83"/>
      <c r="Y200" s="83"/>
      <c r="Z200" s="83"/>
    </row>
    <row r="201" spans="1:26" ht="12.75" customHeight="1" x14ac:dyDescent="0.2">
      <c r="A201" s="256"/>
      <c r="B201" s="257" t="s">
        <v>1020</v>
      </c>
      <c r="C201" s="262">
        <v>6</v>
      </c>
      <c r="D201" s="262">
        <v>7.37</v>
      </c>
      <c r="E201" s="263"/>
      <c r="F201" s="262"/>
      <c r="G201" s="263"/>
      <c r="H201" s="262">
        <f t="shared" si="52"/>
        <v>0</v>
      </c>
      <c r="I201" s="262">
        <f t="shared" si="53"/>
        <v>44.22</v>
      </c>
      <c r="J201" s="262">
        <f t="shared" si="54"/>
        <v>0</v>
      </c>
      <c r="K201" s="262">
        <f t="shared" si="55"/>
        <v>0</v>
      </c>
      <c r="L201" s="83"/>
      <c r="M201" s="83"/>
      <c r="N201" s="83"/>
      <c r="O201" s="83"/>
      <c r="P201" s="83"/>
      <c r="Q201" s="83"/>
      <c r="R201" s="83"/>
      <c r="S201" s="83"/>
      <c r="T201" s="83"/>
      <c r="U201" s="83"/>
      <c r="V201" s="83"/>
      <c r="W201" s="83"/>
      <c r="X201" s="83"/>
      <c r="Y201" s="83"/>
      <c r="Z201" s="83"/>
    </row>
    <row r="202" spans="1:26" ht="12.75" customHeight="1" x14ac:dyDescent="0.2">
      <c r="A202" s="256"/>
      <c r="B202" s="257" t="s">
        <v>1020</v>
      </c>
      <c r="C202" s="262">
        <v>1</v>
      </c>
      <c r="D202" s="262">
        <v>11.6</v>
      </c>
      <c r="E202" s="263"/>
      <c r="F202" s="262"/>
      <c r="G202" s="263"/>
      <c r="H202" s="262">
        <f t="shared" si="52"/>
        <v>0</v>
      </c>
      <c r="I202" s="262">
        <f t="shared" si="53"/>
        <v>11.6</v>
      </c>
      <c r="J202" s="262">
        <f t="shared" si="54"/>
        <v>0</v>
      </c>
      <c r="K202" s="262">
        <f t="shared" si="55"/>
        <v>0</v>
      </c>
      <c r="L202" s="83"/>
      <c r="M202" s="83"/>
      <c r="N202" s="83"/>
      <c r="O202" s="83"/>
      <c r="P202" s="83"/>
      <c r="Q202" s="83"/>
      <c r="R202" s="83"/>
      <c r="S202" s="83"/>
      <c r="T202" s="83"/>
      <c r="U202" s="83"/>
      <c r="V202" s="83"/>
      <c r="W202" s="83"/>
      <c r="X202" s="83"/>
      <c r="Y202" s="83"/>
      <c r="Z202" s="83"/>
    </row>
    <row r="203" spans="1:26" ht="12.75" customHeight="1" x14ac:dyDescent="0.2">
      <c r="A203" s="256"/>
      <c r="B203" s="257" t="s">
        <v>1020</v>
      </c>
      <c r="C203" s="262">
        <v>1</v>
      </c>
      <c r="D203" s="262">
        <v>13.28</v>
      </c>
      <c r="E203" s="263"/>
      <c r="F203" s="262"/>
      <c r="G203" s="263"/>
      <c r="H203" s="262">
        <f t="shared" si="52"/>
        <v>0</v>
      </c>
      <c r="I203" s="262">
        <f t="shared" si="53"/>
        <v>13.28</v>
      </c>
      <c r="J203" s="262">
        <f t="shared" si="54"/>
        <v>0</v>
      </c>
      <c r="K203" s="262">
        <f t="shared" si="55"/>
        <v>0</v>
      </c>
      <c r="L203" s="83"/>
      <c r="M203" s="83"/>
      <c r="N203" s="83"/>
      <c r="O203" s="83"/>
      <c r="P203" s="83"/>
      <c r="Q203" s="83"/>
      <c r="R203" s="83"/>
      <c r="S203" s="83"/>
      <c r="T203" s="83"/>
      <c r="U203" s="83"/>
      <c r="V203" s="83"/>
      <c r="W203" s="83"/>
      <c r="X203" s="83"/>
      <c r="Y203" s="83"/>
      <c r="Z203" s="83"/>
    </row>
    <row r="204" spans="1:26" ht="12.75" customHeight="1" x14ac:dyDescent="0.2">
      <c r="A204" s="256"/>
      <c r="B204" s="257" t="s">
        <v>1020</v>
      </c>
      <c r="C204" s="262">
        <v>1</v>
      </c>
      <c r="D204" s="262">
        <v>13.14</v>
      </c>
      <c r="E204" s="263"/>
      <c r="F204" s="262"/>
      <c r="G204" s="263"/>
      <c r="H204" s="262">
        <f t="shared" si="52"/>
        <v>0</v>
      </c>
      <c r="I204" s="262">
        <f t="shared" si="53"/>
        <v>13.14</v>
      </c>
      <c r="J204" s="262">
        <f t="shared" si="54"/>
        <v>0</v>
      </c>
      <c r="K204" s="262">
        <f t="shared" si="55"/>
        <v>0</v>
      </c>
      <c r="L204" s="83"/>
      <c r="M204" s="83"/>
      <c r="N204" s="83"/>
      <c r="O204" s="83"/>
      <c r="P204" s="83"/>
      <c r="Q204" s="83"/>
      <c r="R204" s="83"/>
      <c r="S204" s="83"/>
      <c r="T204" s="83"/>
      <c r="U204" s="83"/>
      <c r="V204" s="83"/>
      <c r="W204" s="83"/>
      <c r="X204" s="83"/>
      <c r="Y204" s="83"/>
      <c r="Z204" s="83"/>
    </row>
    <row r="205" spans="1:26" ht="12.75" customHeight="1" x14ac:dyDescent="0.2">
      <c r="A205" s="256"/>
      <c r="B205" s="257" t="s">
        <v>1020</v>
      </c>
      <c r="C205" s="262">
        <v>1</v>
      </c>
      <c r="D205" s="262">
        <v>12.11</v>
      </c>
      <c r="E205" s="263"/>
      <c r="F205" s="262"/>
      <c r="G205" s="263"/>
      <c r="H205" s="262">
        <f t="shared" si="52"/>
        <v>0</v>
      </c>
      <c r="I205" s="262">
        <f t="shared" si="53"/>
        <v>12.11</v>
      </c>
      <c r="J205" s="262">
        <f t="shared" si="54"/>
        <v>0</v>
      </c>
      <c r="K205" s="262">
        <f t="shared" si="55"/>
        <v>0</v>
      </c>
      <c r="L205" s="83"/>
      <c r="M205" s="83"/>
      <c r="N205" s="83"/>
      <c r="O205" s="83"/>
      <c r="P205" s="83"/>
      <c r="Q205" s="83"/>
      <c r="R205" s="83"/>
      <c r="S205" s="83"/>
      <c r="T205" s="83"/>
      <c r="U205" s="83"/>
      <c r="V205" s="83"/>
      <c r="W205" s="83"/>
      <c r="X205" s="83"/>
      <c r="Y205" s="83"/>
      <c r="Z205" s="83"/>
    </row>
    <row r="206" spans="1:26" ht="12.75" customHeight="1" x14ac:dyDescent="0.2">
      <c r="A206" s="256"/>
      <c r="B206" s="257" t="s">
        <v>1020</v>
      </c>
      <c r="C206" s="262">
        <v>1</v>
      </c>
      <c r="D206" s="262">
        <v>9.23</v>
      </c>
      <c r="E206" s="263"/>
      <c r="F206" s="262"/>
      <c r="G206" s="263"/>
      <c r="H206" s="262">
        <f t="shared" si="52"/>
        <v>0</v>
      </c>
      <c r="I206" s="262">
        <f t="shared" si="53"/>
        <v>9.23</v>
      </c>
      <c r="J206" s="262">
        <f t="shared" si="54"/>
        <v>0</v>
      </c>
      <c r="K206" s="262">
        <f t="shared" si="55"/>
        <v>0</v>
      </c>
      <c r="L206" s="83"/>
      <c r="M206" s="83"/>
      <c r="N206" s="83"/>
      <c r="O206" s="83"/>
      <c r="P206" s="83"/>
      <c r="Q206" s="83"/>
      <c r="R206" s="83"/>
      <c r="S206" s="83"/>
      <c r="T206" s="83"/>
      <c r="U206" s="83"/>
      <c r="V206" s="83"/>
      <c r="W206" s="83"/>
      <c r="X206" s="83"/>
      <c r="Y206" s="83"/>
      <c r="Z206" s="83"/>
    </row>
    <row r="207" spans="1:26" ht="12.75" customHeight="1" x14ac:dyDescent="0.2">
      <c r="A207" s="256"/>
      <c r="B207" s="257" t="s">
        <v>1020</v>
      </c>
      <c r="C207" s="262">
        <v>1</v>
      </c>
      <c r="D207" s="262">
        <v>56.47</v>
      </c>
      <c r="E207" s="263"/>
      <c r="F207" s="262"/>
      <c r="G207" s="263"/>
      <c r="H207" s="262">
        <f t="shared" si="52"/>
        <v>0</v>
      </c>
      <c r="I207" s="262">
        <f t="shared" si="53"/>
        <v>56.47</v>
      </c>
      <c r="J207" s="262">
        <f t="shared" si="54"/>
        <v>0</v>
      </c>
      <c r="K207" s="262">
        <f t="shared" si="55"/>
        <v>0</v>
      </c>
      <c r="L207" s="83"/>
      <c r="M207" s="83"/>
      <c r="N207" s="83"/>
      <c r="O207" s="83"/>
      <c r="P207" s="83"/>
      <c r="Q207" s="83"/>
      <c r="R207" s="83"/>
      <c r="S207" s="83"/>
      <c r="T207" s="83"/>
      <c r="U207" s="83"/>
      <c r="V207" s="83"/>
      <c r="W207" s="83"/>
      <c r="X207" s="83"/>
      <c r="Y207" s="83"/>
      <c r="Z207" s="83"/>
    </row>
    <row r="208" spans="1:26" ht="12.75" customHeight="1" x14ac:dyDescent="0.2">
      <c r="A208" s="256"/>
      <c r="B208" s="257" t="s">
        <v>1020</v>
      </c>
      <c r="C208" s="262">
        <v>1</v>
      </c>
      <c r="D208" s="262">
        <v>53.8</v>
      </c>
      <c r="E208" s="263"/>
      <c r="F208" s="262"/>
      <c r="G208" s="263"/>
      <c r="H208" s="262">
        <f t="shared" si="52"/>
        <v>0</v>
      </c>
      <c r="I208" s="262">
        <f t="shared" si="53"/>
        <v>53.8</v>
      </c>
      <c r="J208" s="262">
        <f t="shared" si="54"/>
        <v>0</v>
      </c>
      <c r="K208" s="262">
        <f t="shared" si="55"/>
        <v>0</v>
      </c>
      <c r="L208" s="83"/>
      <c r="M208" s="83"/>
      <c r="N208" s="83"/>
      <c r="O208" s="83"/>
      <c r="P208" s="83"/>
      <c r="Q208" s="83"/>
      <c r="R208" s="83"/>
      <c r="S208" s="83"/>
      <c r="T208" s="83"/>
      <c r="U208" s="83"/>
      <c r="V208" s="83"/>
      <c r="W208" s="83"/>
      <c r="X208" s="83"/>
      <c r="Y208" s="83"/>
      <c r="Z208" s="83"/>
    </row>
    <row r="209" spans="1:26" ht="12.75" customHeight="1" x14ac:dyDescent="0.2">
      <c r="A209" s="256"/>
      <c r="B209" s="257" t="s">
        <v>1020</v>
      </c>
      <c r="C209" s="262">
        <v>2</v>
      </c>
      <c r="D209" s="262">
        <v>20.64</v>
      </c>
      <c r="E209" s="263"/>
      <c r="F209" s="262"/>
      <c r="G209" s="263"/>
      <c r="H209" s="262">
        <f t="shared" si="52"/>
        <v>0</v>
      </c>
      <c r="I209" s="262">
        <f t="shared" si="53"/>
        <v>41.28</v>
      </c>
      <c r="J209" s="262">
        <f t="shared" si="54"/>
        <v>0</v>
      </c>
      <c r="K209" s="262">
        <f t="shared" si="55"/>
        <v>0</v>
      </c>
      <c r="L209" s="83"/>
      <c r="M209" s="83"/>
      <c r="N209" s="83"/>
      <c r="O209" s="83"/>
      <c r="P209" s="83"/>
      <c r="Q209" s="83"/>
      <c r="R209" s="83"/>
      <c r="S209" s="83"/>
      <c r="T209" s="83"/>
      <c r="U209" s="83"/>
      <c r="V209" s="83"/>
      <c r="W209" s="83"/>
      <c r="X209" s="83"/>
      <c r="Y209" s="83"/>
      <c r="Z209" s="83"/>
    </row>
    <row r="210" spans="1:26" ht="12.75" customHeight="1" x14ac:dyDescent="0.2">
      <c r="A210" s="256"/>
      <c r="B210" s="257" t="s">
        <v>1020</v>
      </c>
      <c r="C210" s="262">
        <v>1</v>
      </c>
      <c r="D210" s="262">
        <v>4</v>
      </c>
      <c r="E210" s="263"/>
      <c r="F210" s="262"/>
      <c r="G210" s="263"/>
      <c r="H210" s="262">
        <f t="shared" si="52"/>
        <v>0</v>
      </c>
      <c r="I210" s="262">
        <f t="shared" si="53"/>
        <v>4</v>
      </c>
      <c r="J210" s="262">
        <f t="shared" si="54"/>
        <v>0</v>
      </c>
      <c r="K210" s="262">
        <f t="shared" si="55"/>
        <v>0</v>
      </c>
      <c r="L210" s="83"/>
      <c r="M210" s="83"/>
      <c r="N210" s="83"/>
      <c r="O210" s="83"/>
      <c r="P210" s="83"/>
      <c r="Q210" s="83"/>
      <c r="R210" s="83"/>
      <c r="S210" s="83"/>
      <c r="T210" s="83"/>
      <c r="U210" s="83"/>
      <c r="V210" s="83"/>
      <c r="W210" s="83"/>
      <c r="X210" s="83"/>
      <c r="Y210" s="83"/>
      <c r="Z210" s="83"/>
    </row>
    <row r="211" spans="1:26" ht="12.75" customHeight="1" x14ac:dyDescent="0.2">
      <c r="A211" s="256"/>
      <c r="B211" s="257" t="s">
        <v>1020</v>
      </c>
      <c r="C211" s="262">
        <v>2</v>
      </c>
      <c r="D211" s="262">
        <v>46.36</v>
      </c>
      <c r="E211" s="263"/>
      <c r="F211" s="262"/>
      <c r="G211" s="263"/>
      <c r="H211" s="262">
        <f t="shared" si="52"/>
        <v>0</v>
      </c>
      <c r="I211" s="262">
        <f t="shared" si="53"/>
        <v>92.72</v>
      </c>
      <c r="J211" s="262">
        <f t="shared" si="54"/>
        <v>0</v>
      </c>
      <c r="K211" s="262">
        <f t="shared" si="55"/>
        <v>0</v>
      </c>
      <c r="L211" s="83"/>
      <c r="M211" s="83"/>
      <c r="N211" s="83"/>
      <c r="O211" s="83"/>
      <c r="P211" s="83"/>
      <c r="Q211" s="83"/>
      <c r="R211" s="83"/>
      <c r="S211" s="83"/>
      <c r="T211" s="83"/>
      <c r="U211" s="83"/>
      <c r="V211" s="83"/>
      <c r="W211" s="83"/>
      <c r="X211" s="83"/>
      <c r="Y211" s="83"/>
      <c r="Z211" s="83"/>
    </row>
    <row r="212" spans="1:26" ht="12.75" customHeight="1" x14ac:dyDescent="0.2">
      <c r="A212" s="256"/>
      <c r="B212" s="257" t="s">
        <v>1020</v>
      </c>
      <c r="C212" s="262">
        <v>4</v>
      </c>
      <c r="D212" s="262">
        <v>1.36</v>
      </c>
      <c r="E212" s="263"/>
      <c r="F212" s="262"/>
      <c r="G212" s="263"/>
      <c r="H212" s="262">
        <f t="shared" si="52"/>
        <v>0</v>
      </c>
      <c r="I212" s="262">
        <f t="shared" si="53"/>
        <v>5.44</v>
      </c>
      <c r="J212" s="262">
        <f t="shared" si="54"/>
        <v>0</v>
      </c>
      <c r="K212" s="262">
        <f t="shared" si="55"/>
        <v>0</v>
      </c>
      <c r="L212" s="83"/>
      <c r="M212" s="83"/>
      <c r="N212" s="83"/>
      <c r="O212" s="83"/>
      <c r="P212" s="83"/>
      <c r="Q212" s="83"/>
      <c r="R212" s="83"/>
      <c r="S212" s="83"/>
      <c r="T212" s="83"/>
      <c r="U212" s="83"/>
      <c r="V212" s="83"/>
      <c r="W212" s="83"/>
      <c r="X212" s="83"/>
      <c r="Y212" s="83"/>
      <c r="Z212" s="83"/>
    </row>
    <row r="213" spans="1:26" ht="12.75" customHeight="1" x14ac:dyDescent="0.2">
      <c r="A213" s="256"/>
      <c r="B213" s="257" t="s">
        <v>1020</v>
      </c>
      <c r="C213" s="262">
        <v>2</v>
      </c>
      <c r="D213" s="262">
        <v>33.799999999999997</v>
      </c>
      <c r="E213" s="263"/>
      <c r="F213" s="262"/>
      <c r="G213" s="263"/>
      <c r="H213" s="262">
        <f t="shared" si="52"/>
        <v>0</v>
      </c>
      <c r="I213" s="262">
        <f t="shared" si="53"/>
        <v>67.599999999999994</v>
      </c>
      <c r="J213" s="262">
        <f t="shared" si="54"/>
        <v>0</v>
      </c>
      <c r="K213" s="262">
        <f t="shared" si="55"/>
        <v>0</v>
      </c>
      <c r="L213" s="83"/>
      <c r="M213" s="83"/>
      <c r="N213" s="83"/>
      <c r="O213" s="83"/>
      <c r="P213" s="83"/>
      <c r="Q213" s="83"/>
      <c r="R213" s="83"/>
      <c r="S213" s="83"/>
      <c r="T213" s="83"/>
      <c r="U213" s="83"/>
      <c r="V213" s="83"/>
      <c r="W213" s="83"/>
      <c r="X213" s="83"/>
      <c r="Y213" s="83"/>
      <c r="Z213" s="83"/>
    </row>
    <row r="214" spans="1:26" ht="12.75" customHeight="1" x14ac:dyDescent="0.2">
      <c r="A214" s="256"/>
      <c r="B214" s="257" t="s">
        <v>1020</v>
      </c>
      <c r="C214" s="262">
        <v>1</v>
      </c>
      <c r="D214" s="262">
        <v>122.2</v>
      </c>
      <c r="E214" s="263"/>
      <c r="F214" s="262"/>
      <c r="G214" s="263"/>
      <c r="H214" s="262">
        <f t="shared" si="52"/>
        <v>0</v>
      </c>
      <c r="I214" s="262">
        <f t="shared" si="53"/>
        <v>122.2</v>
      </c>
      <c r="J214" s="262">
        <f t="shared" si="54"/>
        <v>0</v>
      </c>
      <c r="K214" s="262">
        <f t="shared" si="55"/>
        <v>0</v>
      </c>
      <c r="L214" s="83"/>
      <c r="M214" s="83"/>
      <c r="N214" s="83"/>
      <c r="O214" s="83"/>
      <c r="P214" s="83"/>
      <c r="Q214" s="83"/>
      <c r="R214" s="83"/>
      <c r="S214" s="83"/>
      <c r="T214" s="83"/>
      <c r="U214" s="83"/>
      <c r="V214" s="83"/>
      <c r="W214" s="83"/>
      <c r="X214" s="83"/>
      <c r="Y214" s="83"/>
      <c r="Z214" s="83"/>
    </row>
    <row r="215" spans="1:26" ht="12.75" customHeight="1" x14ac:dyDescent="0.2">
      <c r="A215" s="256"/>
      <c r="B215" s="257" t="s">
        <v>1020</v>
      </c>
      <c r="C215" s="262">
        <v>8</v>
      </c>
      <c r="D215" s="262">
        <v>1.3</v>
      </c>
      <c r="E215" s="263"/>
      <c r="F215" s="262"/>
      <c r="G215" s="263"/>
      <c r="H215" s="262">
        <f t="shared" si="52"/>
        <v>0</v>
      </c>
      <c r="I215" s="262">
        <f t="shared" si="53"/>
        <v>10.4</v>
      </c>
      <c r="J215" s="262">
        <f t="shared" si="54"/>
        <v>0</v>
      </c>
      <c r="K215" s="262">
        <f t="shared" si="55"/>
        <v>0</v>
      </c>
      <c r="L215" s="83"/>
      <c r="M215" s="83"/>
      <c r="N215" s="83"/>
      <c r="O215" s="83"/>
      <c r="P215" s="83"/>
      <c r="Q215" s="83"/>
      <c r="R215" s="83"/>
      <c r="S215" s="83"/>
      <c r="T215" s="83"/>
      <c r="U215" s="83"/>
      <c r="V215" s="83"/>
      <c r="W215" s="83"/>
      <c r="X215" s="83"/>
      <c r="Y215" s="83"/>
      <c r="Z215" s="83"/>
    </row>
    <row r="216" spans="1:26" ht="12.75" customHeight="1" x14ac:dyDescent="0.2">
      <c r="A216" s="256"/>
      <c r="B216" s="257" t="s">
        <v>1020</v>
      </c>
      <c r="C216" s="262">
        <v>1</v>
      </c>
      <c r="D216" s="262">
        <v>13.8</v>
      </c>
      <c r="E216" s="263"/>
      <c r="F216" s="262"/>
      <c r="G216" s="263"/>
      <c r="H216" s="262">
        <f t="shared" si="52"/>
        <v>0</v>
      </c>
      <c r="I216" s="262">
        <f t="shared" si="53"/>
        <v>13.8</v>
      </c>
      <c r="J216" s="262">
        <f t="shared" si="54"/>
        <v>0</v>
      </c>
      <c r="K216" s="262">
        <f t="shared" si="55"/>
        <v>0</v>
      </c>
      <c r="L216" s="83"/>
      <c r="M216" s="83"/>
      <c r="N216" s="83"/>
      <c r="O216" s="83"/>
      <c r="P216" s="83"/>
      <c r="Q216" s="83"/>
      <c r="R216" s="83"/>
      <c r="S216" s="83"/>
      <c r="T216" s="83"/>
      <c r="U216" s="83"/>
      <c r="V216" s="83"/>
      <c r="W216" s="83"/>
      <c r="X216" s="83"/>
      <c r="Y216" s="83"/>
      <c r="Z216" s="83"/>
    </row>
    <row r="217" spans="1:26" ht="12.75" customHeight="1" x14ac:dyDescent="0.2">
      <c r="A217" s="256"/>
      <c r="B217" s="257"/>
      <c r="C217" s="262"/>
      <c r="D217" s="262"/>
      <c r="E217" s="262"/>
      <c r="F217" s="262"/>
      <c r="G217" s="262"/>
      <c r="H217" s="262"/>
      <c r="I217" s="262"/>
      <c r="J217" s="262"/>
      <c r="K217" s="264"/>
      <c r="L217" s="83"/>
      <c r="M217" s="83"/>
      <c r="N217" s="83"/>
      <c r="O217" s="83"/>
      <c r="P217" s="83"/>
      <c r="Q217" s="83"/>
      <c r="R217" s="83"/>
      <c r="S217" s="83"/>
      <c r="T217" s="83"/>
      <c r="U217" s="83"/>
      <c r="V217" s="83"/>
      <c r="W217" s="83"/>
      <c r="X217" s="83"/>
      <c r="Y217" s="83"/>
      <c r="Z217" s="83"/>
    </row>
    <row r="218" spans="1:26" ht="12.75" customHeight="1" x14ac:dyDescent="0.2">
      <c r="A218" s="256"/>
      <c r="B218" s="257"/>
      <c r="C218" s="257"/>
      <c r="D218" s="257"/>
      <c r="E218" s="257"/>
      <c r="F218" s="361" t="s">
        <v>997</v>
      </c>
      <c r="G218" s="312"/>
      <c r="H218" s="312"/>
      <c r="I218" s="265">
        <f t="shared" ref="I218:K218" si="56">ROUND(SUM(I197:I217),2)</f>
        <v>1622.16</v>
      </c>
      <c r="J218" s="265">
        <f t="shared" si="56"/>
        <v>0</v>
      </c>
      <c r="K218" s="265">
        <f t="shared" si="56"/>
        <v>0</v>
      </c>
      <c r="L218" s="83"/>
      <c r="M218" s="83"/>
      <c r="N218" s="83"/>
      <c r="O218" s="83"/>
      <c r="P218" s="83"/>
      <c r="Q218" s="83"/>
      <c r="R218" s="83"/>
      <c r="S218" s="83"/>
      <c r="T218" s="83"/>
      <c r="U218" s="83"/>
      <c r="V218" s="83"/>
      <c r="W218" s="83"/>
      <c r="X218" s="83"/>
      <c r="Y218" s="83"/>
      <c r="Z218" s="83"/>
    </row>
    <row r="219" spans="1:26" ht="12.75" customHeight="1" x14ac:dyDescent="0.2">
      <c r="A219" s="256"/>
      <c r="B219" s="363"/>
      <c r="C219" s="312"/>
      <c r="D219" s="312"/>
      <c r="E219" s="312"/>
      <c r="F219" s="312"/>
      <c r="G219" s="312"/>
      <c r="H219" s="312"/>
      <c r="I219" s="312"/>
      <c r="J219" s="312"/>
      <c r="K219" s="256"/>
      <c r="L219" s="83"/>
      <c r="M219" s="83"/>
      <c r="N219" s="83"/>
      <c r="O219" s="83"/>
      <c r="P219" s="83"/>
      <c r="Q219" s="83"/>
      <c r="R219" s="83"/>
      <c r="S219" s="83"/>
      <c r="T219" s="83"/>
      <c r="U219" s="83"/>
      <c r="V219" s="83"/>
      <c r="W219" s="83"/>
      <c r="X219" s="83"/>
      <c r="Y219" s="83"/>
      <c r="Z219" s="83"/>
    </row>
    <row r="220" spans="1:26" ht="12.75" customHeight="1" x14ac:dyDescent="0.2">
      <c r="A220" s="256"/>
      <c r="B220" s="363"/>
      <c r="C220" s="312"/>
      <c r="D220" s="312"/>
      <c r="E220" s="312"/>
      <c r="F220" s="312"/>
      <c r="G220" s="312"/>
      <c r="H220" s="312"/>
      <c r="I220" s="312"/>
      <c r="J220" s="312"/>
      <c r="K220" s="256"/>
      <c r="L220" s="83"/>
      <c r="M220" s="83"/>
      <c r="N220" s="83"/>
      <c r="O220" s="83"/>
      <c r="P220" s="83"/>
      <c r="Q220" s="83"/>
      <c r="R220" s="83"/>
      <c r="S220" s="83"/>
      <c r="T220" s="83"/>
      <c r="U220" s="83"/>
      <c r="V220" s="83"/>
      <c r="W220" s="83"/>
      <c r="X220" s="83"/>
      <c r="Y220" s="83"/>
      <c r="Z220" s="83"/>
    </row>
    <row r="221" spans="1:26" ht="12.75" customHeight="1" x14ac:dyDescent="0.2">
      <c r="A221" s="266" t="s">
        <v>13467</v>
      </c>
      <c r="B221" s="365" t="s">
        <v>13467</v>
      </c>
      <c r="C221" s="293"/>
      <c r="D221" s="293"/>
      <c r="E221" s="293"/>
      <c r="F221" s="293"/>
      <c r="G221" s="293"/>
      <c r="H221" s="293"/>
      <c r="I221" s="293"/>
      <c r="J221" s="293"/>
      <c r="K221" s="269" t="s">
        <v>13467</v>
      </c>
      <c r="L221" s="1"/>
      <c r="M221" s="1"/>
      <c r="N221" s="1"/>
      <c r="O221" s="1"/>
      <c r="P221" s="1"/>
      <c r="Q221" s="1"/>
      <c r="R221" s="1"/>
      <c r="S221" s="1"/>
      <c r="T221" s="1"/>
      <c r="U221" s="1"/>
      <c r="V221" s="1"/>
      <c r="W221" s="1"/>
      <c r="X221" s="1"/>
      <c r="Y221" s="1"/>
      <c r="Z221" s="1"/>
    </row>
    <row r="222" spans="1:26" ht="12.75" customHeight="1" x14ac:dyDescent="0.2">
      <c r="A222" s="362"/>
      <c r="B222" s="312"/>
      <c r="C222" s="260"/>
      <c r="D222" s="260"/>
      <c r="E222" s="260"/>
      <c r="F222" s="260"/>
      <c r="G222" s="360" t="s">
        <v>982</v>
      </c>
      <c r="H222" s="312"/>
      <c r="I222" s="360" t="s">
        <v>983</v>
      </c>
      <c r="J222" s="312"/>
      <c r="K222" s="312"/>
      <c r="L222" s="83"/>
      <c r="M222" s="83"/>
      <c r="N222" s="83"/>
      <c r="O222" s="83"/>
      <c r="P222" s="83"/>
      <c r="Q222" s="83"/>
      <c r="R222" s="83"/>
      <c r="S222" s="83"/>
      <c r="T222" s="83"/>
      <c r="U222" s="83"/>
      <c r="V222" s="83"/>
      <c r="W222" s="83"/>
      <c r="X222" s="83"/>
      <c r="Y222" s="83"/>
      <c r="Z222" s="83"/>
    </row>
    <row r="223" spans="1:26" ht="12.75" customHeight="1" x14ac:dyDescent="0.2">
      <c r="A223" s="362" t="s">
        <v>984</v>
      </c>
      <c r="B223" s="312"/>
      <c r="C223" s="156" t="s">
        <v>985</v>
      </c>
      <c r="D223" s="156" t="s">
        <v>986</v>
      </c>
      <c r="E223" s="156" t="s">
        <v>987</v>
      </c>
      <c r="F223" s="156" t="s">
        <v>988</v>
      </c>
      <c r="G223" s="156" t="s">
        <v>989</v>
      </c>
      <c r="H223" s="156" t="s">
        <v>990</v>
      </c>
      <c r="I223" s="156" t="s">
        <v>991</v>
      </c>
      <c r="J223" s="156" t="s">
        <v>989</v>
      </c>
      <c r="K223" s="156" t="s">
        <v>990</v>
      </c>
      <c r="L223" s="83"/>
      <c r="M223" s="83"/>
      <c r="N223" s="83"/>
      <c r="O223" s="83"/>
      <c r="P223" s="83"/>
      <c r="Q223" s="83"/>
      <c r="R223" s="83"/>
      <c r="S223" s="83"/>
      <c r="T223" s="83"/>
      <c r="U223" s="83"/>
      <c r="V223" s="83"/>
      <c r="W223" s="83"/>
      <c r="X223" s="83"/>
      <c r="Y223" s="83"/>
      <c r="Z223" s="83"/>
    </row>
    <row r="224" spans="1:26" ht="12.75" customHeight="1" x14ac:dyDescent="0.2">
      <c r="A224" s="156"/>
      <c r="B224" s="261"/>
      <c r="C224" s="260"/>
      <c r="D224" s="260"/>
      <c r="E224" s="156" t="s">
        <v>994</v>
      </c>
      <c r="F224" s="156" t="s">
        <v>994</v>
      </c>
      <c r="G224" s="156" t="s">
        <v>992</v>
      </c>
      <c r="H224" s="156" t="s">
        <v>993</v>
      </c>
      <c r="I224" s="156" t="s">
        <v>994</v>
      </c>
      <c r="J224" s="156" t="s">
        <v>992</v>
      </c>
      <c r="K224" s="156" t="s">
        <v>993</v>
      </c>
      <c r="L224" s="83"/>
      <c r="M224" s="83"/>
      <c r="N224" s="83"/>
      <c r="O224" s="83"/>
      <c r="P224" s="83"/>
      <c r="Q224" s="83"/>
      <c r="R224" s="83"/>
      <c r="S224" s="83"/>
      <c r="T224" s="83"/>
      <c r="U224" s="83"/>
      <c r="V224" s="83"/>
      <c r="W224" s="83"/>
      <c r="X224" s="83"/>
      <c r="Y224" s="83"/>
      <c r="Z224" s="83"/>
    </row>
    <row r="225" spans="1:26" ht="12.75" customHeight="1" x14ac:dyDescent="0.2">
      <c r="A225" s="256"/>
      <c r="B225" s="257" t="s">
        <v>2082</v>
      </c>
      <c r="C225" s="262">
        <v>1</v>
      </c>
      <c r="D225" s="262">
        <v>461.45</v>
      </c>
      <c r="E225" s="262">
        <v>0.2</v>
      </c>
      <c r="F225" s="262">
        <v>0.4</v>
      </c>
      <c r="G225" s="263"/>
      <c r="H225" s="262">
        <f t="shared" ref="H225:H229" si="57">D225*E225*F225</f>
        <v>36.916000000000004</v>
      </c>
      <c r="I225" s="262"/>
      <c r="J225" s="262"/>
      <c r="K225" s="262">
        <f t="shared" ref="K225:K229" si="58">ROUND(C225*H225,2)</f>
        <v>36.92</v>
      </c>
      <c r="L225" s="83"/>
      <c r="M225" s="83"/>
      <c r="N225" s="83"/>
      <c r="O225" s="83"/>
      <c r="P225" s="83"/>
      <c r="Q225" s="83"/>
      <c r="R225" s="83"/>
      <c r="S225" s="83"/>
      <c r="T225" s="83"/>
      <c r="U225" s="83"/>
      <c r="V225" s="83"/>
      <c r="W225" s="83"/>
      <c r="X225" s="83"/>
      <c r="Y225" s="83"/>
      <c r="Z225" s="83"/>
    </row>
    <row r="226" spans="1:26" ht="12.75" customHeight="1" x14ac:dyDescent="0.2">
      <c r="A226" s="256"/>
      <c r="B226" s="257" t="s">
        <v>2094</v>
      </c>
      <c r="C226" s="262">
        <v>1</v>
      </c>
      <c r="D226" s="262">
        <f>189.63+14.28+14.28</f>
        <v>218.19</v>
      </c>
      <c r="E226" s="262">
        <v>0.2</v>
      </c>
      <c r="F226" s="262">
        <v>0.4</v>
      </c>
      <c r="G226" s="263"/>
      <c r="H226" s="262">
        <f t="shared" si="57"/>
        <v>17.455200000000001</v>
      </c>
      <c r="I226" s="262"/>
      <c r="J226" s="262"/>
      <c r="K226" s="262">
        <f t="shared" si="58"/>
        <v>17.46</v>
      </c>
      <c r="L226" s="83"/>
      <c r="M226" s="83"/>
      <c r="N226" s="83"/>
      <c r="O226" s="83"/>
      <c r="P226" s="83"/>
      <c r="Q226" s="83"/>
      <c r="R226" s="83"/>
      <c r="S226" s="83"/>
      <c r="T226" s="83"/>
      <c r="U226" s="83"/>
      <c r="V226" s="83"/>
      <c r="W226" s="83"/>
      <c r="X226" s="83"/>
      <c r="Y226" s="83"/>
      <c r="Z226" s="83"/>
    </row>
    <row r="227" spans="1:26" ht="12.75" customHeight="1" x14ac:dyDescent="0.2">
      <c r="A227" s="256"/>
      <c r="B227" s="257" t="s">
        <v>2104</v>
      </c>
      <c r="C227" s="262">
        <v>1</v>
      </c>
      <c r="D227" s="262">
        <v>122.44</v>
      </c>
      <c r="E227" s="262">
        <v>0.2</v>
      </c>
      <c r="F227" s="262">
        <v>0.5</v>
      </c>
      <c r="G227" s="263"/>
      <c r="H227" s="262">
        <f t="shared" si="57"/>
        <v>12.244</v>
      </c>
      <c r="I227" s="262"/>
      <c r="J227" s="262"/>
      <c r="K227" s="262">
        <f t="shared" si="58"/>
        <v>12.24</v>
      </c>
      <c r="L227" s="83"/>
      <c r="M227" s="83"/>
      <c r="N227" s="83"/>
      <c r="O227" s="83"/>
      <c r="P227" s="83"/>
      <c r="Q227" s="83"/>
      <c r="R227" s="83"/>
      <c r="S227" s="83"/>
      <c r="T227" s="83"/>
      <c r="U227" s="83"/>
      <c r="V227" s="83"/>
      <c r="W227" s="83"/>
      <c r="X227" s="83"/>
      <c r="Y227" s="83"/>
      <c r="Z227" s="83"/>
    </row>
    <row r="228" spans="1:26" ht="12.75" customHeight="1" x14ac:dyDescent="0.2">
      <c r="A228" s="256"/>
      <c r="B228" s="257" t="s">
        <v>2112</v>
      </c>
      <c r="C228" s="262">
        <v>1</v>
      </c>
      <c r="D228" s="262">
        <v>67.41</v>
      </c>
      <c r="E228" s="262">
        <v>0.2</v>
      </c>
      <c r="F228" s="262">
        <v>0.4</v>
      </c>
      <c r="G228" s="263"/>
      <c r="H228" s="262">
        <f t="shared" si="57"/>
        <v>5.3928000000000003</v>
      </c>
      <c r="I228" s="262"/>
      <c r="J228" s="262"/>
      <c r="K228" s="262">
        <f t="shared" si="58"/>
        <v>5.39</v>
      </c>
      <c r="L228" s="83"/>
      <c r="M228" s="83"/>
      <c r="N228" s="83"/>
      <c r="O228" s="83"/>
      <c r="P228" s="83"/>
      <c r="Q228" s="83"/>
      <c r="R228" s="83"/>
      <c r="S228" s="83"/>
      <c r="T228" s="83"/>
      <c r="U228" s="83"/>
      <c r="V228" s="83"/>
      <c r="W228" s="83"/>
      <c r="X228" s="83"/>
      <c r="Y228" s="83"/>
      <c r="Z228" s="83"/>
    </row>
    <row r="229" spans="1:26" ht="12.75" customHeight="1" x14ac:dyDescent="0.2">
      <c r="A229" s="256"/>
      <c r="B229" s="257" t="s">
        <v>2120</v>
      </c>
      <c r="C229" s="262">
        <v>1</v>
      </c>
      <c r="D229" s="262">
        <v>3.66</v>
      </c>
      <c r="E229" s="262">
        <v>0.25</v>
      </c>
      <c r="F229" s="262">
        <v>0.57999999999999996</v>
      </c>
      <c r="G229" s="263"/>
      <c r="H229" s="262">
        <f t="shared" si="57"/>
        <v>0.53069999999999995</v>
      </c>
      <c r="I229" s="262"/>
      <c r="J229" s="262"/>
      <c r="K229" s="262">
        <f t="shared" si="58"/>
        <v>0.53</v>
      </c>
      <c r="L229" s="83"/>
      <c r="M229" s="83"/>
      <c r="N229" s="83"/>
      <c r="O229" s="83"/>
      <c r="P229" s="83"/>
      <c r="Q229" s="83"/>
      <c r="R229" s="83"/>
      <c r="S229" s="83"/>
      <c r="T229" s="83"/>
      <c r="U229" s="83"/>
      <c r="V229" s="83"/>
      <c r="W229" s="83"/>
      <c r="X229" s="83"/>
      <c r="Y229" s="83"/>
      <c r="Z229" s="83"/>
    </row>
    <row r="230" spans="1:26" ht="12.75" customHeight="1" x14ac:dyDescent="0.2">
      <c r="A230" s="256"/>
      <c r="B230" s="257"/>
      <c r="C230" s="262"/>
      <c r="D230" s="262"/>
      <c r="E230" s="262"/>
      <c r="F230" s="262"/>
      <c r="G230" s="262"/>
      <c r="H230" s="262"/>
      <c r="I230" s="262"/>
      <c r="J230" s="262"/>
      <c r="K230" s="264"/>
      <c r="L230" s="83"/>
      <c r="M230" s="83"/>
      <c r="N230" s="83"/>
      <c r="O230" s="83"/>
      <c r="P230" s="83"/>
      <c r="Q230" s="83"/>
      <c r="R230" s="83"/>
      <c r="S230" s="83"/>
      <c r="T230" s="83"/>
      <c r="U230" s="83"/>
      <c r="V230" s="83"/>
      <c r="W230" s="83"/>
      <c r="X230" s="83"/>
      <c r="Y230" s="83"/>
      <c r="Z230" s="83"/>
    </row>
    <row r="231" spans="1:26" ht="12.75" customHeight="1" x14ac:dyDescent="0.2">
      <c r="A231" s="256"/>
      <c r="B231" s="257"/>
      <c r="C231" s="257"/>
      <c r="D231" s="257"/>
      <c r="E231" s="257"/>
      <c r="F231" s="361" t="s">
        <v>997</v>
      </c>
      <c r="G231" s="312"/>
      <c r="H231" s="312"/>
      <c r="I231" s="265">
        <f t="shared" ref="I231:K231" si="59">ROUND(SUM(I225:I230),2)</f>
        <v>0</v>
      </c>
      <c r="J231" s="265">
        <f t="shared" si="59"/>
        <v>0</v>
      </c>
      <c r="K231" s="265">
        <f t="shared" si="59"/>
        <v>72.540000000000006</v>
      </c>
      <c r="L231" s="83"/>
      <c r="M231" s="83"/>
      <c r="N231" s="83"/>
      <c r="O231" s="83"/>
      <c r="P231" s="83"/>
      <c r="Q231" s="83"/>
      <c r="R231" s="83"/>
      <c r="S231" s="83"/>
      <c r="T231" s="83"/>
      <c r="U231" s="83"/>
      <c r="V231" s="83"/>
      <c r="W231" s="83"/>
      <c r="X231" s="83"/>
      <c r="Y231" s="83"/>
      <c r="Z231" s="83"/>
    </row>
    <row r="232" spans="1:26" ht="12.75" customHeight="1" x14ac:dyDescent="0.2">
      <c r="A232" s="256"/>
      <c r="B232" s="363"/>
      <c r="C232" s="312"/>
      <c r="D232" s="312"/>
      <c r="E232" s="312"/>
      <c r="F232" s="312"/>
      <c r="G232" s="312"/>
      <c r="H232" s="312"/>
      <c r="I232" s="312"/>
      <c r="J232" s="312"/>
      <c r="K232" s="256"/>
      <c r="L232" s="83"/>
      <c r="M232" s="83"/>
      <c r="N232" s="83"/>
      <c r="O232" s="83"/>
      <c r="P232" s="83"/>
      <c r="Q232" s="83"/>
      <c r="R232" s="83"/>
      <c r="S232" s="83"/>
      <c r="T232" s="83"/>
      <c r="U232" s="83"/>
      <c r="V232" s="83"/>
      <c r="W232" s="83"/>
      <c r="X232" s="83"/>
      <c r="Y232" s="83"/>
      <c r="Z232" s="83"/>
    </row>
    <row r="233" spans="1:26" ht="12.75" customHeight="1" x14ac:dyDescent="0.2">
      <c r="A233" s="266" t="s">
        <v>13467</v>
      </c>
      <c r="B233" s="365" t="s">
        <v>13467</v>
      </c>
      <c r="C233" s="293"/>
      <c r="D233" s="293"/>
      <c r="E233" s="293"/>
      <c r="F233" s="293"/>
      <c r="G233" s="293"/>
      <c r="H233" s="293"/>
      <c r="I233" s="293"/>
      <c r="J233" s="293"/>
      <c r="K233" s="269" t="s">
        <v>13467</v>
      </c>
      <c r="L233" s="1"/>
      <c r="M233" s="1"/>
      <c r="N233" s="1"/>
      <c r="O233" s="1"/>
      <c r="P233" s="1"/>
      <c r="Q233" s="1"/>
      <c r="R233" s="1"/>
      <c r="S233" s="1"/>
      <c r="T233" s="1"/>
      <c r="U233" s="1"/>
      <c r="V233" s="1"/>
      <c r="W233" s="1"/>
      <c r="X233" s="1"/>
      <c r="Y233" s="1"/>
      <c r="Z233" s="1"/>
    </row>
    <row r="234" spans="1:26" ht="12.75" customHeight="1" x14ac:dyDescent="0.2">
      <c r="A234" s="362"/>
      <c r="B234" s="312"/>
      <c r="C234" s="260"/>
      <c r="D234" s="260"/>
      <c r="E234" s="260"/>
      <c r="F234" s="260"/>
      <c r="G234" s="360" t="s">
        <v>982</v>
      </c>
      <c r="H234" s="312"/>
      <c r="I234" s="360" t="s">
        <v>983</v>
      </c>
      <c r="J234" s="312"/>
      <c r="K234" s="312"/>
      <c r="L234" s="83"/>
      <c r="M234" s="83"/>
      <c r="N234" s="83"/>
      <c r="O234" s="83"/>
      <c r="P234" s="83"/>
      <c r="Q234" s="83"/>
      <c r="R234" s="83"/>
      <c r="S234" s="83"/>
      <c r="T234" s="83"/>
      <c r="U234" s="83"/>
      <c r="V234" s="83"/>
      <c r="W234" s="83"/>
      <c r="X234" s="83"/>
      <c r="Y234" s="83"/>
      <c r="Z234" s="83"/>
    </row>
    <row r="235" spans="1:26" ht="12.75" customHeight="1" x14ac:dyDescent="0.2">
      <c r="A235" s="362" t="s">
        <v>984</v>
      </c>
      <c r="B235" s="312"/>
      <c r="C235" s="156" t="s">
        <v>985</v>
      </c>
      <c r="D235" s="156" t="s">
        <v>986</v>
      </c>
      <c r="E235" s="156" t="s">
        <v>987</v>
      </c>
      <c r="F235" s="156" t="s">
        <v>988</v>
      </c>
      <c r="G235" s="156" t="s">
        <v>989</v>
      </c>
      <c r="H235" s="156" t="s">
        <v>990</v>
      </c>
      <c r="I235" s="156" t="s">
        <v>991</v>
      </c>
      <c r="J235" s="156" t="s">
        <v>989</v>
      </c>
      <c r="K235" s="156" t="s">
        <v>990</v>
      </c>
      <c r="L235" s="83"/>
      <c r="M235" s="83"/>
      <c r="N235" s="83"/>
      <c r="O235" s="83"/>
      <c r="P235" s="83"/>
      <c r="Q235" s="83"/>
      <c r="R235" s="83"/>
      <c r="S235" s="83"/>
      <c r="T235" s="83"/>
      <c r="U235" s="83"/>
      <c r="V235" s="83"/>
      <c r="W235" s="83"/>
      <c r="X235" s="83"/>
      <c r="Y235" s="83"/>
      <c r="Z235" s="83"/>
    </row>
    <row r="236" spans="1:26" ht="12.75" customHeight="1" x14ac:dyDescent="0.2">
      <c r="A236" s="156"/>
      <c r="B236" s="261"/>
      <c r="C236" s="260"/>
      <c r="D236" s="260"/>
      <c r="E236" s="156" t="s">
        <v>994</v>
      </c>
      <c r="F236" s="156" t="s">
        <v>994</v>
      </c>
      <c r="G236" s="156" t="s">
        <v>992</v>
      </c>
      <c r="H236" s="156" t="s">
        <v>993</v>
      </c>
      <c r="I236" s="156" t="s">
        <v>994</v>
      </c>
      <c r="J236" s="156" t="s">
        <v>992</v>
      </c>
      <c r="K236" s="156" t="s">
        <v>993</v>
      </c>
      <c r="L236" s="83"/>
      <c r="M236" s="83"/>
      <c r="N236" s="83"/>
      <c r="O236" s="83"/>
      <c r="P236" s="83"/>
      <c r="Q236" s="83"/>
      <c r="R236" s="83"/>
      <c r="S236" s="83"/>
      <c r="T236" s="83"/>
      <c r="U236" s="83"/>
      <c r="V236" s="83"/>
      <c r="W236" s="83"/>
      <c r="X236" s="83"/>
      <c r="Y236" s="83"/>
      <c r="Z236" s="83"/>
    </row>
    <row r="237" spans="1:26" ht="12.75" customHeight="1" x14ac:dyDescent="0.2">
      <c r="A237" s="256"/>
      <c r="B237" s="257" t="s">
        <v>2082</v>
      </c>
      <c r="C237" s="262">
        <v>1</v>
      </c>
      <c r="D237" s="262">
        <v>461.45</v>
      </c>
      <c r="E237" s="262">
        <v>0.2</v>
      </c>
      <c r="F237" s="262">
        <v>0.4</v>
      </c>
      <c r="G237" s="263"/>
      <c r="H237" s="262"/>
      <c r="I237" s="262"/>
      <c r="J237" s="262">
        <f t="shared" ref="J237:J242" si="60">ROUND(C237*D237*E237,2)</f>
        <v>92.29</v>
      </c>
      <c r="K237" s="262">
        <f t="shared" ref="K237:K242" si="61">ROUND(J237*0.05,2)</f>
        <v>4.6100000000000003</v>
      </c>
      <c r="L237" s="83"/>
      <c r="M237" s="83"/>
      <c r="N237" s="83"/>
      <c r="O237" s="83"/>
      <c r="P237" s="83"/>
      <c r="Q237" s="83"/>
      <c r="R237" s="83"/>
      <c r="S237" s="83"/>
      <c r="T237" s="83"/>
      <c r="U237" s="83"/>
      <c r="V237" s="83"/>
      <c r="W237" s="83"/>
      <c r="X237" s="83"/>
      <c r="Y237" s="83"/>
      <c r="Z237" s="83"/>
    </row>
    <row r="238" spans="1:26" ht="12.75" customHeight="1" x14ac:dyDescent="0.2">
      <c r="A238" s="256"/>
      <c r="B238" s="257" t="s">
        <v>2094</v>
      </c>
      <c r="C238" s="262">
        <v>1</v>
      </c>
      <c r="D238" s="262">
        <f>189.63+14.28+14.28</f>
        <v>218.19</v>
      </c>
      <c r="E238" s="262">
        <v>0.2</v>
      </c>
      <c r="F238" s="262">
        <v>0.4</v>
      </c>
      <c r="G238" s="263"/>
      <c r="H238" s="262"/>
      <c r="I238" s="262"/>
      <c r="J238" s="262">
        <f t="shared" si="60"/>
        <v>43.64</v>
      </c>
      <c r="K238" s="262">
        <f t="shared" si="61"/>
        <v>2.1800000000000002</v>
      </c>
      <c r="L238" s="276"/>
      <c r="M238" s="83"/>
      <c r="N238" s="83"/>
      <c r="O238" s="83"/>
      <c r="P238" s="83"/>
      <c r="Q238" s="83"/>
      <c r="R238" s="83"/>
      <c r="S238" s="83"/>
      <c r="T238" s="83"/>
      <c r="U238" s="83"/>
      <c r="V238" s="83"/>
      <c r="W238" s="83"/>
      <c r="X238" s="83"/>
      <c r="Y238" s="83"/>
      <c r="Z238" s="83"/>
    </row>
    <row r="239" spans="1:26" ht="12.75" customHeight="1" x14ac:dyDescent="0.2">
      <c r="A239" s="256"/>
      <c r="B239" s="257" t="s">
        <v>2104</v>
      </c>
      <c r="C239" s="262">
        <v>1</v>
      </c>
      <c r="D239" s="262">
        <v>122.44</v>
      </c>
      <c r="E239" s="262">
        <v>0.2</v>
      </c>
      <c r="F239" s="262">
        <v>0.5</v>
      </c>
      <c r="G239" s="263"/>
      <c r="H239" s="262"/>
      <c r="I239" s="262"/>
      <c r="J239" s="262">
        <f t="shared" si="60"/>
        <v>24.49</v>
      </c>
      <c r="K239" s="262">
        <f t="shared" si="61"/>
        <v>1.22</v>
      </c>
      <c r="L239" s="83"/>
      <c r="M239" s="83"/>
      <c r="N239" s="83"/>
      <c r="O239" s="83"/>
      <c r="P239" s="83"/>
      <c r="Q239" s="83"/>
      <c r="R239" s="83"/>
      <c r="S239" s="83"/>
      <c r="T239" s="83"/>
      <c r="U239" s="83"/>
      <c r="V239" s="83"/>
      <c r="W239" s="83"/>
      <c r="X239" s="83"/>
      <c r="Y239" s="83"/>
      <c r="Z239" s="83"/>
    </row>
    <row r="240" spans="1:26" ht="12.75" customHeight="1" x14ac:dyDescent="0.2">
      <c r="A240" s="256"/>
      <c r="B240" s="257" t="s">
        <v>2112</v>
      </c>
      <c r="C240" s="262">
        <v>1</v>
      </c>
      <c r="D240" s="262">
        <v>67.41</v>
      </c>
      <c r="E240" s="262">
        <v>0.2</v>
      </c>
      <c r="F240" s="262">
        <v>0.4</v>
      </c>
      <c r="G240" s="263"/>
      <c r="H240" s="262"/>
      <c r="I240" s="262"/>
      <c r="J240" s="262">
        <f t="shared" si="60"/>
        <v>13.48</v>
      </c>
      <c r="K240" s="262">
        <f t="shared" si="61"/>
        <v>0.67</v>
      </c>
      <c r="L240" s="83"/>
      <c r="M240" s="83"/>
      <c r="N240" s="83"/>
      <c r="O240" s="83"/>
      <c r="P240" s="83"/>
      <c r="Q240" s="83"/>
      <c r="R240" s="83"/>
      <c r="S240" s="83"/>
      <c r="T240" s="83"/>
      <c r="U240" s="83"/>
      <c r="V240" s="83"/>
      <c r="W240" s="83"/>
      <c r="X240" s="83"/>
      <c r="Y240" s="83"/>
      <c r="Z240" s="83"/>
    </row>
    <row r="241" spans="1:26" ht="12.75" customHeight="1" x14ac:dyDescent="0.2">
      <c r="A241" s="256"/>
      <c r="B241" s="257" t="s">
        <v>2120</v>
      </c>
      <c r="C241" s="262">
        <v>1</v>
      </c>
      <c r="D241" s="262">
        <v>3.66</v>
      </c>
      <c r="E241" s="262">
        <v>0.25</v>
      </c>
      <c r="F241" s="262">
        <v>0.57999999999999996</v>
      </c>
      <c r="G241" s="263"/>
      <c r="H241" s="262"/>
      <c r="I241" s="262"/>
      <c r="J241" s="262">
        <f t="shared" si="60"/>
        <v>0.92</v>
      </c>
      <c r="K241" s="262">
        <f t="shared" si="61"/>
        <v>0.05</v>
      </c>
      <c r="L241" s="83"/>
      <c r="M241" s="83"/>
      <c r="N241" s="83"/>
      <c r="O241" s="83"/>
      <c r="P241" s="83"/>
      <c r="Q241" s="83"/>
      <c r="R241" s="83"/>
      <c r="S241" s="83"/>
      <c r="T241" s="83"/>
      <c r="U241" s="83"/>
      <c r="V241" s="83"/>
      <c r="W241" s="83"/>
      <c r="X241" s="83"/>
      <c r="Y241" s="83"/>
      <c r="Z241" s="83"/>
    </row>
    <row r="242" spans="1:26" ht="12.75" customHeight="1" x14ac:dyDescent="0.2">
      <c r="A242" s="256"/>
      <c r="B242" s="257" t="s">
        <v>1693</v>
      </c>
      <c r="C242" s="262">
        <v>1</v>
      </c>
      <c r="D242" s="262">
        <v>4</v>
      </c>
      <c r="E242" s="262">
        <v>4</v>
      </c>
      <c r="F242" s="262">
        <v>0.05</v>
      </c>
      <c r="G242" s="263"/>
      <c r="H242" s="262"/>
      <c r="I242" s="262"/>
      <c r="J242" s="262">
        <f t="shared" si="60"/>
        <v>16</v>
      </c>
      <c r="K242" s="262">
        <f t="shared" si="61"/>
        <v>0.8</v>
      </c>
      <c r="L242" s="83"/>
      <c r="M242" s="83"/>
      <c r="N242" s="83"/>
      <c r="O242" s="83"/>
      <c r="P242" s="83"/>
      <c r="Q242" s="83"/>
      <c r="R242" s="83"/>
      <c r="S242" s="83"/>
      <c r="T242" s="83"/>
      <c r="U242" s="83"/>
      <c r="V242" s="83"/>
      <c r="W242" s="83"/>
      <c r="X242" s="83"/>
      <c r="Y242" s="83"/>
      <c r="Z242" s="83"/>
    </row>
    <row r="243" spans="1:26" ht="12.75" customHeight="1" x14ac:dyDescent="0.2">
      <c r="A243" s="256"/>
      <c r="B243" s="257"/>
      <c r="C243" s="262"/>
      <c r="D243" s="262"/>
      <c r="E243" s="262"/>
      <c r="F243" s="262"/>
      <c r="G243" s="262"/>
      <c r="H243" s="262"/>
      <c r="I243" s="262"/>
      <c r="J243" s="262"/>
      <c r="K243" s="264"/>
      <c r="L243" s="83"/>
      <c r="M243" s="83"/>
      <c r="N243" s="83"/>
      <c r="O243" s="83"/>
      <c r="P243" s="83"/>
      <c r="Q243" s="83"/>
      <c r="R243" s="83"/>
      <c r="S243" s="83"/>
      <c r="T243" s="83"/>
      <c r="U243" s="83"/>
      <c r="V243" s="83"/>
      <c r="W243" s="83"/>
      <c r="X243" s="83"/>
      <c r="Y243" s="83"/>
      <c r="Z243" s="83"/>
    </row>
    <row r="244" spans="1:26" ht="12.75" customHeight="1" x14ac:dyDescent="0.2">
      <c r="A244" s="256"/>
      <c r="B244" s="257"/>
      <c r="C244" s="257"/>
      <c r="D244" s="257"/>
      <c r="E244" s="257"/>
      <c r="F244" s="361" t="s">
        <v>997</v>
      </c>
      <c r="G244" s="312"/>
      <c r="H244" s="312"/>
      <c r="I244" s="265">
        <f t="shared" ref="I244:K244" si="62">ROUND(SUM(I237:I243),2)</f>
        <v>0</v>
      </c>
      <c r="J244" s="265">
        <f t="shared" si="62"/>
        <v>190.82</v>
      </c>
      <c r="K244" s="265">
        <f t="shared" si="62"/>
        <v>9.5299999999999994</v>
      </c>
      <c r="L244" s="83"/>
      <c r="M244" s="114"/>
      <c r="N244" s="83"/>
      <c r="O244" s="83"/>
      <c r="P244" s="83"/>
      <c r="Q244" s="83"/>
      <c r="R244" s="83"/>
      <c r="S244" s="83"/>
      <c r="T244" s="83"/>
      <c r="U244" s="83"/>
      <c r="V244" s="83"/>
      <c r="W244" s="83"/>
      <c r="X244" s="83"/>
      <c r="Y244" s="83"/>
      <c r="Z244" s="83"/>
    </row>
    <row r="245" spans="1:26" ht="12.75" customHeight="1" x14ac:dyDescent="0.2">
      <c r="A245" s="256"/>
      <c r="B245" s="363"/>
      <c r="C245" s="312"/>
      <c r="D245" s="312"/>
      <c r="E245" s="312"/>
      <c r="F245" s="312"/>
      <c r="G245" s="312"/>
      <c r="H245" s="312"/>
      <c r="I245" s="312"/>
      <c r="J245" s="312"/>
      <c r="K245" s="256"/>
      <c r="L245" s="83"/>
      <c r="M245" s="83"/>
      <c r="N245" s="83"/>
      <c r="O245" s="83"/>
      <c r="P245" s="83"/>
      <c r="Q245" s="83"/>
      <c r="R245" s="83"/>
      <c r="S245" s="83"/>
      <c r="T245" s="83"/>
      <c r="U245" s="83"/>
      <c r="V245" s="83"/>
      <c r="W245" s="83"/>
      <c r="X245" s="83"/>
      <c r="Y245" s="83"/>
      <c r="Z245" s="83"/>
    </row>
    <row r="246" spans="1:26" ht="12.75" customHeight="1" x14ac:dyDescent="0.2">
      <c r="A246" s="266" t="s">
        <v>13467</v>
      </c>
      <c r="B246" s="365" t="s">
        <v>2242</v>
      </c>
      <c r="C246" s="293"/>
      <c r="D246" s="293"/>
      <c r="E246" s="293"/>
      <c r="F246" s="293"/>
      <c r="G246" s="293"/>
      <c r="H246" s="293"/>
      <c r="I246" s="293"/>
      <c r="J246" s="293"/>
      <c r="K246" s="269" t="s">
        <v>13467</v>
      </c>
      <c r="L246" s="1"/>
      <c r="M246" s="1"/>
      <c r="N246" s="1"/>
      <c r="O246" s="1"/>
      <c r="P246" s="1"/>
      <c r="Q246" s="1"/>
      <c r="R246" s="1"/>
      <c r="S246" s="1"/>
      <c r="T246" s="1"/>
      <c r="U246" s="1"/>
      <c r="V246" s="1"/>
      <c r="W246" s="1"/>
      <c r="X246" s="1"/>
      <c r="Y246" s="1"/>
      <c r="Z246" s="1"/>
    </row>
    <row r="247" spans="1:26" ht="12.75" customHeight="1" x14ac:dyDescent="0.2">
      <c r="A247" s="362"/>
      <c r="B247" s="312"/>
      <c r="C247" s="260"/>
      <c r="D247" s="260"/>
      <c r="E247" s="260"/>
      <c r="F247" s="260"/>
      <c r="G247" s="360" t="s">
        <v>982</v>
      </c>
      <c r="H247" s="312"/>
      <c r="I247" s="360" t="s">
        <v>983</v>
      </c>
      <c r="J247" s="312"/>
      <c r="K247" s="312"/>
      <c r="L247" s="83"/>
      <c r="M247" s="83"/>
      <c r="N247" s="83"/>
      <c r="O247" s="83"/>
      <c r="P247" s="83"/>
      <c r="Q247" s="83"/>
      <c r="R247" s="83"/>
      <c r="S247" s="83"/>
      <c r="T247" s="83"/>
      <c r="U247" s="83"/>
      <c r="V247" s="83"/>
      <c r="W247" s="83"/>
      <c r="X247" s="83"/>
      <c r="Y247" s="83"/>
      <c r="Z247" s="83"/>
    </row>
    <row r="248" spans="1:26" ht="12.75" customHeight="1" x14ac:dyDescent="0.2">
      <c r="A248" s="362" t="s">
        <v>984</v>
      </c>
      <c r="B248" s="312"/>
      <c r="C248" s="156" t="s">
        <v>985</v>
      </c>
      <c r="D248" s="156" t="s">
        <v>986</v>
      </c>
      <c r="E248" s="156" t="s">
        <v>987</v>
      </c>
      <c r="F248" s="156" t="s">
        <v>988</v>
      </c>
      <c r="G248" s="156" t="s">
        <v>989</v>
      </c>
      <c r="H248" s="156" t="s">
        <v>990</v>
      </c>
      <c r="I248" s="156" t="s">
        <v>991</v>
      </c>
      <c r="J248" s="156" t="s">
        <v>989</v>
      </c>
      <c r="K248" s="156" t="s">
        <v>990</v>
      </c>
      <c r="L248" s="83"/>
      <c r="M248" s="83"/>
      <c r="N248" s="83"/>
      <c r="O248" s="83"/>
      <c r="P248" s="83"/>
      <c r="Q248" s="83"/>
      <c r="R248" s="83"/>
      <c r="S248" s="83"/>
      <c r="T248" s="83"/>
      <c r="U248" s="83"/>
      <c r="V248" s="83"/>
      <c r="W248" s="83"/>
      <c r="X248" s="83"/>
      <c r="Y248" s="83"/>
      <c r="Z248" s="83"/>
    </row>
    <row r="249" spans="1:26" ht="12.75" customHeight="1" x14ac:dyDescent="0.2">
      <c r="A249" s="156"/>
      <c r="B249" s="261"/>
      <c r="C249" s="260"/>
      <c r="D249" s="260"/>
      <c r="E249" s="156" t="s">
        <v>994</v>
      </c>
      <c r="F249" s="156" t="s">
        <v>994</v>
      </c>
      <c r="G249" s="156" t="s">
        <v>992</v>
      </c>
      <c r="H249" s="156" t="s">
        <v>993</v>
      </c>
      <c r="I249" s="156" t="s">
        <v>994</v>
      </c>
      <c r="J249" s="156" t="s">
        <v>992</v>
      </c>
      <c r="K249" s="156" t="s">
        <v>993</v>
      </c>
      <c r="L249" s="83"/>
      <c r="M249" s="83"/>
      <c r="N249" s="83"/>
      <c r="O249" s="83"/>
      <c r="P249" s="83"/>
      <c r="Q249" s="83"/>
      <c r="R249" s="83"/>
      <c r="S249" s="83"/>
      <c r="T249" s="83"/>
      <c r="U249" s="83"/>
      <c r="V249" s="83"/>
      <c r="W249" s="83"/>
      <c r="X249" s="83"/>
      <c r="Y249" s="83"/>
      <c r="Z249" s="83"/>
    </row>
    <row r="250" spans="1:26" ht="12.75" customHeight="1" x14ac:dyDescent="0.2">
      <c r="A250" s="256"/>
      <c r="B250" s="257" t="s">
        <v>2082</v>
      </c>
      <c r="C250" s="262">
        <v>1</v>
      </c>
      <c r="D250" s="262">
        <v>461.45</v>
      </c>
      <c r="E250" s="262"/>
      <c r="F250" s="262"/>
      <c r="G250" s="263"/>
      <c r="H250" s="262"/>
      <c r="I250" s="262">
        <f t="shared" ref="I250:I254" si="63">ROUND(C250*D250,2)</f>
        <v>461.45</v>
      </c>
      <c r="J250" s="262"/>
      <c r="K250" s="262"/>
      <c r="L250" s="83"/>
      <c r="M250" s="83"/>
      <c r="N250" s="83"/>
      <c r="O250" s="83"/>
      <c r="P250" s="83"/>
      <c r="Q250" s="83"/>
      <c r="R250" s="83"/>
      <c r="S250" s="83"/>
      <c r="T250" s="83"/>
      <c r="U250" s="83"/>
      <c r="V250" s="83"/>
      <c r="W250" s="83"/>
      <c r="X250" s="83"/>
      <c r="Y250" s="83"/>
      <c r="Z250" s="83"/>
    </row>
    <row r="251" spans="1:26" ht="12.75" customHeight="1" x14ac:dyDescent="0.2">
      <c r="A251" s="256"/>
      <c r="B251" s="257" t="s">
        <v>2094</v>
      </c>
      <c r="C251" s="262">
        <v>1</v>
      </c>
      <c r="D251" s="262">
        <f>189.63+14.28+14.28</f>
        <v>218.19</v>
      </c>
      <c r="E251" s="262"/>
      <c r="F251" s="262"/>
      <c r="G251" s="263"/>
      <c r="H251" s="262"/>
      <c r="I251" s="262">
        <f t="shared" si="63"/>
        <v>218.19</v>
      </c>
      <c r="J251" s="262"/>
      <c r="K251" s="262"/>
      <c r="L251" s="83"/>
      <c r="M251" s="83"/>
      <c r="N251" s="83"/>
      <c r="O251" s="83"/>
      <c r="P251" s="83"/>
      <c r="Q251" s="83"/>
      <c r="R251" s="83"/>
      <c r="S251" s="83"/>
      <c r="T251" s="83"/>
      <c r="U251" s="83"/>
      <c r="V251" s="83"/>
      <c r="W251" s="83"/>
      <c r="X251" s="83"/>
      <c r="Y251" s="83"/>
      <c r="Z251" s="83"/>
    </row>
    <row r="252" spans="1:26" ht="12.75" customHeight="1" x14ac:dyDescent="0.2">
      <c r="A252" s="256"/>
      <c r="B252" s="257" t="s">
        <v>2104</v>
      </c>
      <c r="C252" s="262">
        <v>1</v>
      </c>
      <c r="D252" s="262">
        <v>122.44</v>
      </c>
      <c r="E252" s="262"/>
      <c r="F252" s="262"/>
      <c r="G252" s="263"/>
      <c r="H252" s="262"/>
      <c r="I252" s="262">
        <f t="shared" si="63"/>
        <v>122.44</v>
      </c>
      <c r="J252" s="262"/>
      <c r="K252" s="262"/>
      <c r="L252" s="83"/>
      <c r="M252" s="83"/>
      <c r="N252" s="83"/>
      <c r="O252" s="83"/>
      <c r="P252" s="83"/>
      <c r="Q252" s="83"/>
      <c r="R252" s="83"/>
      <c r="S252" s="83"/>
      <c r="T252" s="83"/>
      <c r="U252" s="83"/>
      <c r="V252" s="83"/>
      <c r="W252" s="83"/>
      <c r="X252" s="83"/>
      <c r="Y252" s="83"/>
      <c r="Z252" s="83"/>
    </row>
    <row r="253" spans="1:26" ht="12.75" customHeight="1" x14ac:dyDescent="0.2">
      <c r="A253" s="256"/>
      <c r="B253" s="257" t="s">
        <v>2112</v>
      </c>
      <c r="C253" s="262">
        <v>1</v>
      </c>
      <c r="D253" s="262">
        <v>67.41</v>
      </c>
      <c r="E253" s="262"/>
      <c r="F253" s="262"/>
      <c r="G253" s="263"/>
      <c r="H253" s="262"/>
      <c r="I253" s="262">
        <f t="shared" si="63"/>
        <v>67.41</v>
      </c>
      <c r="J253" s="262"/>
      <c r="K253" s="262"/>
      <c r="L253" s="83"/>
      <c r="M253" s="83"/>
      <c r="N253" s="83"/>
      <c r="O253" s="83"/>
      <c r="P253" s="83"/>
      <c r="Q253" s="83"/>
      <c r="R253" s="83"/>
      <c r="S253" s="83"/>
      <c r="T253" s="83"/>
      <c r="U253" s="83"/>
      <c r="V253" s="83"/>
      <c r="W253" s="83"/>
      <c r="X253" s="83"/>
      <c r="Y253" s="83"/>
      <c r="Z253" s="83"/>
    </row>
    <row r="254" spans="1:26" ht="12.75" customHeight="1" x14ac:dyDescent="0.2">
      <c r="A254" s="256"/>
      <c r="B254" s="257" t="s">
        <v>2120</v>
      </c>
      <c r="C254" s="262">
        <v>1</v>
      </c>
      <c r="D254" s="262">
        <v>3.66</v>
      </c>
      <c r="E254" s="262"/>
      <c r="F254" s="262"/>
      <c r="G254" s="263"/>
      <c r="H254" s="262"/>
      <c r="I254" s="262">
        <f t="shared" si="63"/>
        <v>3.66</v>
      </c>
      <c r="J254" s="262"/>
      <c r="K254" s="262"/>
      <c r="L254" s="83"/>
      <c r="M254" s="83"/>
      <c r="N254" s="83"/>
      <c r="O254" s="83"/>
      <c r="P254" s="83"/>
      <c r="Q254" s="83"/>
      <c r="R254" s="83"/>
      <c r="S254" s="83"/>
      <c r="T254" s="83"/>
      <c r="U254" s="83"/>
      <c r="V254" s="83"/>
      <c r="W254" s="83"/>
      <c r="X254" s="83"/>
      <c r="Y254" s="83"/>
      <c r="Z254" s="83"/>
    </row>
    <row r="255" spans="1:26" ht="12.75" customHeight="1" x14ac:dyDescent="0.2">
      <c r="A255" s="256"/>
      <c r="B255" s="257"/>
      <c r="C255" s="262"/>
      <c r="D255" s="262"/>
      <c r="E255" s="262"/>
      <c r="F255" s="262"/>
      <c r="G255" s="262"/>
      <c r="H255" s="262"/>
      <c r="I255" s="262"/>
      <c r="J255" s="262"/>
      <c r="K255" s="264"/>
      <c r="L255" s="83"/>
      <c r="M255" s="83"/>
      <c r="N255" s="83"/>
      <c r="O255" s="83"/>
      <c r="P255" s="83"/>
      <c r="Q255" s="83"/>
      <c r="R255" s="83"/>
      <c r="S255" s="83"/>
      <c r="T255" s="83"/>
      <c r="U255" s="83"/>
      <c r="V255" s="83"/>
      <c r="W255" s="83"/>
      <c r="X255" s="83"/>
      <c r="Y255" s="83"/>
      <c r="Z255" s="83"/>
    </row>
    <row r="256" spans="1:26" ht="12.75" customHeight="1" x14ac:dyDescent="0.2">
      <c r="A256" s="256"/>
      <c r="B256" s="257"/>
      <c r="C256" s="257"/>
      <c r="D256" s="257"/>
      <c r="E256" s="257"/>
      <c r="F256" s="361" t="s">
        <v>997</v>
      </c>
      <c r="G256" s="312"/>
      <c r="H256" s="312"/>
      <c r="I256" s="265">
        <f t="shared" ref="I256:K256" si="64">ROUND(SUM(I250:I255),2)</f>
        <v>873.15</v>
      </c>
      <c r="J256" s="265">
        <f t="shared" si="64"/>
        <v>0</v>
      </c>
      <c r="K256" s="265">
        <f t="shared" si="64"/>
        <v>0</v>
      </c>
      <c r="L256" s="83"/>
      <c r="M256" s="114"/>
      <c r="N256" s="83"/>
      <c r="O256" s="83"/>
      <c r="P256" s="83"/>
      <c r="Q256" s="83"/>
      <c r="R256" s="83"/>
      <c r="S256" s="83"/>
      <c r="T256" s="83"/>
      <c r="U256" s="83"/>
      <c r="V256" s="83"/>
      <c r="W256" s="83"/>
      <c r="X256" s="83"/>
      <c r="Y256" s="83"/>
      <c r="Z256" s="83"/>
    </row>
    <row r="257" spans="1:26" ht="12.75" customHeight="1" x14ac:dyDescent="0.2">
      <c r="A257" s="256"/>
      <c r="B257" s="363"/>
      <c r="C257" s="312"/>
      <c r="D257" s="312"/>
      <c r="E257" s="312"/>
      <c r="F257" s="312"/>
      <c r="G257" s="312"/>
      <c r="H257" s="312"/>
      <c r="I257" s="312"/>
      <c r="J257" s="312"/>
      <c r="K257" s="256"/>
      <c r="L257" s="83"/>
      <c r="M257" s="83"/>
      <c r="N257" s="83"/>
      <c r="O257" s="83"/>
      <c r="P257" s="83"/>
      <c r="Q257" s="83"/>
      <c r="R257" s="83"/>
      <c r="S257" s="83"/>
      <c r="T257" s="83"/>
      <c r="U257" s="83"/>
      <c r="V257" s="83"/>
      <c r="W257" s="83"/>
      <c r="X257" s="83"/>
      <c r="Y257" s="83"/>
      <c r="Z257" s="83"/>
    </row>
    <row r="258" spans="1:26" ht="12.75" customHeight="1" x14ac:dyDescent="0.2">
      <c r="A258" s="266" t="s">
        <v>13467</v>
      </c>
      <c r="B258" s="365" t="s">
        <v>13467</v>
      </c>
      <c r="C258" s="293"/>
      <c r="D258" s="293"/>
      <c r="E258" s="293"/>
      <c r="F258" s="293"/>
      <c r="G258" s="293"/>
      <c r="H258" s="293"/>
      <c r="I258" s="293"/>
      <c r="J258" s="293"/>
      <c r="K258" s="269" t="s">
        <v>13467</v>
      </c>
      <c r="L258" s="1"/>
      <c r="M258" s="1"/>
      <c r="N258" s="1"/>
      <c r="O258" s="1"/>
      <c r="P258" s="1"/>
      <c r="Q258" s="1"/>
      <c r="R258" s="1"/>
      <c r="S258" s="1"/>
      <c r="T258" s="1"/>
      <c r="U258" s="1"/>
      <c r="V258" s="1"/>
      <c r="W258" s="1"/>
      <c r="X258" s="1"/>
      <c r="Y258" s="1"/>
      <c r="Z258" s="1"/>
    </row>
    <row r="259" spans="1:26" ht="12.75" customHeight="1" x14ac:dyDescent="0.2">
      <c r="A259" s="362"/>
      <c r="B259" s="312"/>
      <c r="C259" s="260"/>
      <c r="D259" s="260"/>
      <c r="E259" s="260"/>
      <c r="F259" s="260"/>
      <c r="G259" s="360" t="s">
        <v>982</v>
      </c>
      <c r="H259" s="312"/>
      <c r="I259" s="360" t="s">
        <v>983</v>
      </c>
      <c r="J259" s="312"/>
      <c r="K259" s="312"/>
      <c r="L259" s="83"/>
      <c r="M259" s="83"/>
      <c r="N259" s="83"/>
      <c r="O259" s="83"/>
      <c r="P259" s="83"/>
      <c r="Q259" s="83"/>
      <c r="R259" s="83"/>
      <c r="S259" s="83"/>
      <c r="T259" s="83"/>
      <c r="U259" s="83"/>
      <c r="V259" s="83"/>
      <c r="W259" s="83"/>
      <c r="X259" s="83"/>
      <c r="Y259" s="83"/>
      <c r="Z259" s="83"/>
    </row>
    <row r="260" spans="1:26" ht="12.75" customHeight="1" x14ac:dyDescent="0.2">
      <c r="A260" s="362" t="s">
        <v>984</v>
      </c>
      <c r="B260" s="312"/>
      <c r="C260" s="156" t="s">
        <v>985</v>
      </c>
      <c r="D260" s="156" t="s">
        <v>986</v>
      </c>
      <c r="E260" s="156" t="s">
        <v>987</v>
      </c>
      <c r="F260" s="156" t="s">
        <v>988</v>
      </c>
      <c r="G260" s="156" t="s">
        <v>989</v>
      </c>
      <c r="H260" s="156" t="s">
        <v>990</v>
      </c>
      <c r="I260" s="156" t="s">
        <v>991</v>
      </c>
      <c r="J260" s="156" t="s">
        <v>989</v>
      </c>
      <c r="K260" s="156" t="s">
        <v>990</v>
      </c>
      <c r="L260" s="83"/>
      <c r="M260" s="83"/>
      <c r="N260" s="83"/>
      <c r="O260" s="83"/>
      <c r="P260" s="83"/>
      <c r="Q260" s="83"/>
      <c r="R260" s="83"/>
      <c r="S260" s="83"/>
      <c r="T260" s="83"/>
      <c r="U260" s="83"/>
      <c r="V260" s="83"/>
      <c r="W260" s="83"/>
      <c r="X260" s="83"/>
      <c r="Y260" s="83"/>
      <c r="Z260" s="83"/>
    </row>
    <row r="261" spans="1:26" ht="12.75" customHeight="1" x14ac:dyDescent="0.2">
      <c r="A261" s="156"/>
      <c r="B261" s="261"/>
      <c r="C261" s="260"/>
      <c r="D261" s="260"/>
      <c r="E261" s="156" t="s">
        <v>994</v>
      </c>
      <c r="F261" s="156" t="s">
        <v>994</v>
      </c>
      <c r="G261" s="156" t="s">
        <v>992</v>
      </c>
      <c r="H261" s="156" t="s">
        <v>993</v>
      </c>
      <c r="I261" s="156" t="s">
        <v>994</v>
      </c>
      <c r="J261" s="156" t="s">
        <v>992</v>
      </c>
      <c r="K261" s="156" t="s">
        <v>993</v>
      </c>
      <c r="L261" s="83"/>
      <c r="M261" s="83"/>
      <c r="N261" s="83"/>
      <c r="O261" s="83"/>
      <c r="P261" s="83"/>
      <c r="Q261" s="83"/>
      <c r="R261" s="83"/>
      <c r="S261" s="83"/>
      <c r="T261" s="83"/>
      <c r="U261" s="83"/>
      <c r="V261" s="83"/>
      <c r="W261" s="83"/>
      <c r="X261" s="83"/>
      <c r="Y261" s="83"/>
      <c r="Z261" s="83"/>
    </row>
    <row r="262" spans="1:26" ht="12.75" customHeight="1" x14ac:dyDescent="0.2">
      <c r="A262" s="256"/>
      <c r="B262" s="257" t="s">
        <v>2360</v>
      </c>
      <c r="C262" s="262">
        <v>2</v>
      </c>
      <c r="D262" s="262"/>
      <c r="E262" s="263"/>
      <c r="F262" s="262">
        <v>0.3</v>
      </c>
      <c r="G262" s="263">
        <v>30</v>
      </c>
      <c r="H262" s="262"/>
      <c r="I262" s="262"/>
      <c r="J262" s="262"/>
      <c r="K262" s="262">
        <f>ROUND(C262*F262*G262,2)</f>
        <v>18</v>
      </c>
      <c r="L262" s="83"/>
      <c r="M262" s="83"/>
      <c r="N262" s="83"/>
      <c r="O262" s="83"/>
      <c r="P262" s="83"/>
      <c r="Q262" s="83"/>
      <c r="R262" s="83"/>
      <c r="S262" s="83"/>
      <c r="T262" s="83"/>
      <c r="U262" s="83"/>
      <c r="V262" s="83"/>
      <c r="W262" s="83"/>
      <c r="X262" s="83"/>
      <c r="Y262" s="83"/>
      <c r="Z262" s="83"/>
    </row>
    <row r="263" spans="1:26" ht="12.75" customHeight="1" x14ac:dyDescent="0.2">
      <c r="A263" s="256"/>
      <c r="B263" s="257"/>
      <c r="C263" s="262"/>
      <c r="D263" s="262"/>
      <c r="E263" s="262"/>
      <c r="F263" s="262"/>
      <c r="G263" s="262"/>
      <c r="H263" s="262"/>
      <c r="I263" s="262"/>
      <c r="J263" s="262"/>
      <c r="K263" s="264"/>
      <c r="L263" s="83"/>
      <c r="M263" s="83"/>
      <c r="N263" s="83"/>
      <c r="O263" s="83"/>
      <c r="P263" s="83"/>
      <c r="Q263" s="83"/>
      <c r="R263" s="83"/>
      <c r="S263" s="83"/>
      <c r="T263" s="83"/>
      <c r="U263" s="83"/>
      <c r="V263" s="83"/>
      <c r="W263" s="83"/>
      <c r="X263" s="83"/>
      <c r="Y263" s="83"/>
      <c r="Z263" s="83"/>
    </row>
    <row r="264" spans="1:26" ht="12.75" customHeight="1" x14ac:dyDescent="0.2">
      <c r="A264" s="256"/>
      <c r="B264" s="257"/>
      <c r="C264" s="257"/>
      <c r="D264" s="257"/>
      <c r="E264" s="257"/>
      <c r="F264" s="361" t="s">
        <v>997</v>
      </c>
      <c r="G264" s="312"/>
      <c r="H264" s="312"/>
      <c r="I264" s="265">
        <f t="shared" ref="I264:K264" si="65">ROUND(SUM(I262:I263),2)</f>
        <v>0</v>
      </c>
      <c r="J264" s="265">
        <f t="shared" si="65"/>
        <v>0</v>
      </c>
      <c r="K264" s="265">
        <f t="shared" si="65"/>
        <v>18</v>
      </c>
      <c r="L264" s="83"/>
      <c r="M264" s="83"/>
      <c r="N264" s="83"/>
      <c r="O264" s="83"/>
      <c r="P264" s="83"/>
      <c r="Q264" s="83"/>
      <c r="R264" s="83"/>
      <c r="S264" s="83"/>
      <c r="T264" s="83"/>
      <c r="U264" s="83"/>
      <c r="V264" s="83"/>
      <c r="W264" s="83"/>
      <c r="X264" s="83"/>
      <c r="Y264" s="83"/>
      <c r="Z264" s="83"/>
    </row>
    <row r="265" spans="1:26" ht="12.75" customHeight="1" x14ac:dyDescent="0.2">
      <c r="A265" s="256"/>
      <c r="B265" s="363"/>
      <c r="C265" s="312"/>
      <c r="D265" s="312"/>
      <c r="E265" s="312"/>
      <c r="F265" s="312"/>
      <c r="G265" s="312"/>
      <c r="H265" s="312"/>
      <c r="I265" s="312"/>
      <c r="J265" s="312"/>
      <c r="K265" s="256"/>
      <c r="L265" s="83"/>
      <c r="M265" s="83"/>
      <c r="N265" s="83"/>
      <c r="O265" s="83"/>
      <c r="P265" s="83"/>
      <c r="Q265" s="83"/>
      <c r="R265" s="83"/>
      <c r="S265" s="83"/>
      <c r="T265" s="83"/>
      <c r="U265" s="83"/>
      <c r="V265" s="83"/>
      <c r="W265" s="83"/>
      <c r="X265" s="83"/>
      <c r="Y265" s="83"/>
      <c r="Z265" s="83"/>
    </row>
    <row r="266" spans="1:26" ht="12.75" customHeight="1" x14ac:dyDescent="0.2">
      <c r="A266" s="266" t="s">
        <v>13467</v>
      </c>
      <c r="B266" s="365" t="s">
        <v>13467</v>
      </c>
      <c r="C266" s="293"/>
      <c r="D266" s="293"/>
      <c r="E266" s="293"/>
      <c r="F266" s="293"/>
      <c r="G266" s="293"/>
      <c r="H266" s="293"/>
      <c r="I266" s="293"/>
      <c r="J266" s="293"/>
      <c r="K266" s="269" t="s">
        <v>13467</v>
      </c>
      <c r="L266" s="1"/>
      <c r="M266" s="1"/>
      <c r="N266" s="1"/>
      <c r="O266" s="1"/>
      <c r="P266" s="1"/>
      <c r="Q266" s="1"/>
      <c r="R266" s="1"/>
      <c r="S266" s="1"/>
      <c r="T266" s="1"/>
      <c r="U266" s="1"/>
      <c r="V266" s="1"/>
      <c r="W266" s="1"/>
      <c r="X266" s="1"/>
      <c r="Y266" s="1"/>
      <c r="Z266" s="1"/>
    </row>
    <row r="267" spans="1:26" ht="12.75" customHeight="1" x14ac:dyDescent="0.2">
      <c r="A267" s="362"/>
      <c r="B267" s="312"/>
      <c r="C267" s="260"/>
      <c r="D267" s="260"/>
      <c r="E267" s="260"/>
      <c r="F267" s="260"/>
      <c r="G267" s="360" t="s">
        <v>982</v>
      </c>
      <c r="H267" s="312"/>
      <c r="I267" s="360" t="s">
        <v>983</v>
      </c>
      <c r="J267" s="312"/>
      <c r="K267" s="312"/>
      <c r="L267" s="83"/>
      <c r="M267" s="83"/>
      <c r="N267" s="83"/>
      <c r="O267" s="83"/>
      <c r="P267" s="83"/>
      <c r="Q267" s="83"/>
      <c r="R267" s="83"/>
      <c r="S267" s="83"/>
      <c r="T267" s="83"/>
      <c r="U267" s="83"/>
      <c r="V267" s="83"/>
      <c r="W267" s="83"/>
      <c r="X267" s="83"/>
      <c r="Y267" s="83"/>
      <c r="Z267" s="83"/>
    </row>
    <row r="268" spans="1:26" ht="12.75" customHeight="1" x14ac:dyDescent="0.2">
      <c r="A268" s="362" t="s">
        <v>984</v>
      </c>
      <c r="B268" s="312"/>
      <c r="C268" s="156" t="s">
        <v>985</v>
      </c>
      <c r="D268" s="156" t="s">
        <v>986</v>
      </c>
      <c r="E268" s="156" t="s">
        <v>987</v>
      </c>
      <c r="F268" s="156" t="s">
        <v>988</v>
      </c>
      <c r="G268" s="156" t="s">
        <v>989</v>
      </c>
      <c r="H268" s="156" t="s">
        <v>990</v>
      </c>
      <c r="I268" s="156" t="s">
        <v>991</v>
      </c>
      <c r="J268" s="156" t="s">
        <v>989</v>
      </c>
      <c r="K268" s="156" t="s">
        <v>990</v>
      </c>
      <c r="L268" s="83"/>
      <c r="M268" s="83"/>
      <c r="N268" s="83"/>
      <c r="O268" s="83"/>
      <c r="P268" s="83"/>
      <c r="Q268" s="83"/>
      <c r="R268" s="83"/>
      <c r="S268" s="83"/>
      <c r="T268" s="83"/>
      <c r="U268" s="83"/>
      <c r="V268" s="83"/>
      <c r="W268" s="83"/>
      <c r="X268" s="83"/>
      <c r="Y268" s="83"/>
      <c r="Z268" s="83"/>
    </row>
    <row r="269" spans="1:26" ht="12.75" customHeight="1" x14ac:dyDescent="0.2">
      <c r="A269" s="156"/>
      <c r="B269" s="261"/>
      <c r="C269" s="260"/>
      <c r="D269" s="260"/>
      <c r="E269" s="156" t="s">
        <v>994</v>
      </c>
      <c r="F269" s="156" t="s">
        <v>994</v>
      </c>
      <c r="G269" s="156" t="s">
        <v>992</v>
      </c>
      <c r="H269" s="156" t="s">
        <v>993</v>
      </c>
      <c r="I269" s="156" t="s">
        <v>994</v>
      </c>
      <c r="J269" s="156" t="s">
        <v>992</v>
      </c>
      <c r="K269" s="156" t="s">
        <v>993</v>
      </c>
      <c r="L269" s="83"/>
      <c r="M269" s="83"/>
      <c r="N269" s="83"/>
      <c r="O269" s="83"/>
      <c r="P269" s="83"/>
      <c r="Q269" s="83"/>
      <c r="R269" s="83"/>
      <c r="S269" s="83"/>
      <c r="T269" s="83"/>
      <c r="U269" s="83"/>
      <c r="V269" s="83"/>
      <c r="W269" s="83"/>
      <c r="X269" s="83"/>
      <c r="Y269" s="83"/>
      <c r="Z269" s="83"/>
    </row>
    <row r="270" spans="1:26" ht="12.75" customHeight="1" x14ac:dyDescent="0.2">
      <c r="A270" s="256"/>
      <c r="B270" s="257" t="s">
        <v>2360</v>
      </c>
      <c r="C270" s="262">
        <v>1</v>
      </c>
      <c r="D270" s="262"/>
      <c r="E270" s="263"/>
      <c r="F270" s="262">
        <v>0.2</v>
      </c>
      <c r="G270" s="262">
        <v>30</v>
      </c>
      <c r="H270" s="262"/>
      <c r="I270" s="262"/>
      <c r="J270" s="262"/>
      <c r="K270" s="262">
        <f>ROUND(C270*F270*G270,)</f>
        <v>6</v>
      </c>
      <c r="L270" s="83"/>
      <c r="M270" s="83"/>
      <c r="N270" s="83"/>
      <c r="O270" s="83"/>
      <c r="P270" s="83"/>
      <c r="Q270" s="83"/>
      <c r="R270" s="83"/>
      <c r="S270" s="83"/>
      <c r="T270" s="83"/>
      <c r="U270" s="83"/>
      <c r="V270" s="83"/>
      <c r="W270" s="83"/>
      <c r="X270" s="83"/>
      <c r="Y270" s="83"/>
      <c r="Z270" s="83"/>
    </row>
    <row r="271" spans="1:26" ht="12.75" customHeight="1" x14ac:dyDescent="0.2">
      <c r="A271" s="256"/>
      <c r="B271" s="257"/>
      <c r="C271" s="262"/>
      <c r="D271" s="262"/>
      <c r="E271" s="262"/>
      <c r="F271" s="262"/>
      <c r="G271" s="262"/>
      <c r="H271" s="262"/>
      <c r="I271" s="262"/>
      <c r="J271" s="262"/>
      <c r="K271" s="264"/>
      <c r="L271" s="83"/>
      <c r="M271" s="83"/>
      <c r="N271" s="83"/>
      <c r="O271" s="83"/>
      <c r="P271" s="83"/>
      <c r="Q271" s="83"/>
      <c r="R271" s="83"/>
      <c r="S271" s="83"/>
      <c r="T271" s="83"/>
      <c r="U271" s="83"/>
      <c r="V271" s="83"/>
      <c r="W271" s="83"/>
      <c r="X271" s="83"/>
      <c r="Y271" s="83"/>
      <c r="Z271" s="83"/>
    </row>
    <row r="272" spans="1:26" ht="12.75" customHeight="1" x14ac:dyDescent="0.2">
      <c r="A272" s="256"/>
      <c r="B272" s="257"/>
      <c r="C272" s="257"/>
      <c r="D272" s="257"/>
      <c r="E272" s="257"/>
      <c r="F272" s="361" t="s">
        <v>997</v>
      </c>
      <c r="G272" s="312"/>
      <c r="H272" s="312"/>
      <c r="I272" s="265">
        <f t="shared" ref="I272:K272" si="66">ROUND(SUM(I270:I271),2)</f>
        <v>0</v>
      </c>
      <c r="J272" s="265">
        <f t="shared" si="66"/>
        <v>0</v>
      </c>
      <c r="K272" s="265">
        <f t="shared" si="66"/>
        <v>6</v>
      </c>
      <c r="L272" s="83"/>
      <c r="M272" s="83"/>
      <c r="N272" s="83"/>
      <c r="O272" s="83"/>
      <c r="P272" s="83"/>
      <c r="Q272" s="83"/>
      <c r="R272" s="83"/>
      <c r="S272" s="83"/>
      <c r="T272" s="83"/>
      <c r="U272" s="83"/>
      <c r="V272" s="83"/>
      <c r="W272" s="83"/>
      <c r="X272" s="83"/>
      <c r="Y272" s="83"/>
      <c r="Z272" s="83"/>
    </row>
    <row r="273" spans="1:26" ht="12.75" customHeight="1" x14ac:dyDescent="0.2">
      <c r="A273" s="256"/>
      <c r="B273" s="363"/>
      <c r="C273" s="312"/>
      <c r="D273" s="312"/>
      <c r="E273" s="312"/>
      <c r="F273" s="312"/>
      <c r="G273" s="312"/>
      <c r="H273" s="312"/>
      <c r="I273" s="312"/>
      <c r="J273" s="312"/>
      <c r="K273" s="256"/>
      <c r="L273" s="83"/>
      <c r="M273" s="83"/>
      <c r="N273" s="83"/>
      <c r="O273" s="83"/>
      <c r="P273" s="83"/>
      <c r="Q273" s="83"/>
      <c r="R273" s="83"/>
      <c r="S273" s="83"/>
      <c r="T273" s="83"/>
      <c r="U273" s="83"/>
      <c r="V273" s="83"/>
      <c r="W273" s="83"/>
      <c r="X273" s="83"/>
      <c r="Y273" s="83"/>
      <c r="Z273" s="83"/>
    </row>
    <row r="274" spans="1:26" ht="12.75" customHeight="1" x14ac:dyDescent="0.2">
      <c r="A274" s="266" t="s">
        <v>13467</v>
      </c>
      <c r="B274" s="365" t="s">
        <v>13467</v>
      </c>
      <c r="C274" s="293"/>
      <c r="D274" s="293"/>
      <c r="E274" s="293"/>
      <c r="F274" s="293"/>
      <c r="G274" s="293"/>
      <c r="H274" s="293"/>
      <c r="I274" s="293"/>
      <c r="J274" s="293"/>
      <c r="K274" s="269" t="s">
        <v>13467</v>
      </c>
      <c r="L274" s="1"/>
      <c r="M274" s="1"/>
      <c r="N274" s="1"/>
      <c r="O274" s="1"/>
      <c r="P274" s="1"/>
      <c r="Q274" s="1"/>
      <c r="R274" s="1"/>
      <c r="S274" s="1"/>
      <c r="T274" s="1"/>
      <c r="U274" s="1"/>
      <c r="V274" s="1"/>
      <c r="W274" s="1"/>
      <c r="X274" s="1"/>
      <c r="Y274" s="1"/>
      <c r="Z274" s="1"/>
    </row>
    <row r="275" spans="1:26" ht="12.75" customHeight="1" x14ac:dyDescent="0.2">
      <c r="A275" s="362"/>
      <c r="B275" s="312"/>
      <c r="C275" s="260"/>
      <c r="D275" s="260"/>
      <c r="E275" s="260"/>
      <c r="F275" s="260"/>
      <c r="G275" s="360" t="s">
        <v>982</v>
      </c>
      <c r="H275" s="312"/>
      <c r="I275" s="360" t="s">
        <v>983</v>
      </c>
      <c r="J275" s="312"/>
      <c r="K275" s="312"/>
      <c r="L275" s="83"/>
      <c r="M275" s="83"/>
      <c r="N275" s="83"/>
      <c r="O275" s="83"/>
      <c r="P275" s="83"/>
      <c r="Q275" s="83"/>
      <c r="R275" s="83"/>
      <c r="S275" s="83"/>
      <c r="T275" s="83"/>
      <c r="U275" s="83"/>
      <c r="V275" s="83"/>
      <c r="W275" s="83"/>
      <c r="X275" s="83"/>
      <c r="Y275" s="83"/>
      <c r="Z275" s="83"/>
    </row>
    <row r="276" spans="1:26" ht="12.75" customHeight="1" x14ac:dyDescent="0.2">
      <c r="A276" s="362" t="s">
        <v>984</v>
      </c>
      <c r="B276" s="312"/>
      <c r="C276" s="156" t="s">
        <v>985</v>
      </c>
      <c r="D276" s="156" t="s">
        <v>986</v>
      </c>
      <c r="E276" s="156" t="s">
        <v>987</v>
      </c>
      <c r="F276" s="156" t="s">
        <v>988</v>
      </c>
      <c r="G276" s="156" t="s">
        <v>989</v>
      </c>
      <c r="H276" s="156" t="s">
        <v>990</v>
      </c>
      <c r="I276" s="156" t="s">
        <v>991</v>
      </c>
      <c r="J276" s="156" t="s">
        <v>989</v>
      </c>
      <c r="K276" s="156" t="s">
        <v>990</v>
      </c>
      <c r="L276" s="83"/>
      <c r="M276" s="83"/>
      <c r="N276" s="83"/>
      <c r="O276" s="83"/>
      <c r="P276" s="83"/>
      <c r="Q276" s="83"/>
      <c r="R276" s="83"/>
      <c r="S276" s="83"/>
      <c r="T276" s="83"/>
      <c r="U276" s="83"/>
      <c r="V276" s="83"/>
      <c r="W276" s="83"/>
      <c r="X276" s="83"/>
      <c r="Y276" s="83"/>
      <c r="Z276" s="83"/>
    </row>
    <row r="277" spans="1:26" ht="12.75" customHeight="1" x14ac:dyDescent="0.2">
      <c r="A277" s="156"/>
      <c r="B277" s="261"/>
      <c r="C277" s="260"/>
      <c r="D277" s="260"/>
      <c r="E277" s="156" t="s">
        <v>994</v>
      </c>
      <c r="F277" s="156" t="s">
        <v>994</v>
      </c>
      <c r="G277" s="156" t="s">
        <v>992</v>
      </c>
      <c r="H277" s="156" t="s">
        <v>993</v>
      </c>
      <c r="I277" s="156" t="s">
        <v>994</v>
      </c>
      <c r="J277" s="156" t="s">
        <v>992</v>
      </c>
      <c r="K277" s="156" t="s">
        <v>993</v>
      </c>
      <c r="L277" s="83"/>
      <c r="M277" s="83"/>
      <c r="N277" s="83"/>
      <c r="O277" s="83"/>
      <c r="P277" s="83"/>
      <c r="Q277" s="83"/>
      <c r="R277" s="83"/>
      <c r="S277" s="83"/>
      <c r="T277" s="83"/>
      <c r="U277" s="83"/>
      <c r="V277" s="83"/>
      <c r="W277" s="83"/>
      <c r="X277" s="83"/>
      <c r="Y277" s="83"/>
      <c r="Z277" s="83"/>
    </row>
    <row r="278" spans="1:26" ht="12.75" customHeight="1" x14ac:dyDescent="0.2">
      <c r="A278" s="256"/>
      <c r="B278" s="257" t="s">
        <v>2360</v>
      </c>
      <c r="C278" s="262">
        <v>2</v>
      </c>
      <c r="D278" s="262"/>
      <c r="E278" s="263"/>
      <c r="F278" s="262"/>
      <c r="G278" s="262">
        <v>30</v>
      </c>
      <c r="H278" s="262"/>
      <c r="I278" s="262"/>
      <c r="J278" s="262">
        <f>ROUND(C278*G278,2)</f>
        <v>60</v>
      </c>
      <c r="K278" s="262">
        <f>C278*F278*G278</f>
        <v>0</v>
      </c>
      <c r="L278" s="83"/>
      <c r="M278" s="83"/>
      <c r="N278" s="83"/>
      <c r="O278" s="83"/>
      <c r="P278" s="83"/>
      <c r="Q278" s="83"/>
      <c r="R278" s="83"/>
      <c r="S278" s="83"/>
      <c r="T278" s="83"/>
      <c r="U278" s="83"/>
      <c r="V278" s="83"/>
      <c r="W278" s="83"/>
      <c r="X278" s="83"/>
      <c r="Y278" s="83"/>
      <c r="Z278" s="83"/>
    </row>
    <row r="279" spans="1:26" ht="12.75" customHeight="1" x14ac:dyDescent="0.2">
      <c r="A279" s="256"/>
      <c r="B279" s="257"/>
      <c r="C279" s="262"/>
      <c r="D279" s="262"/>
      <c r="E279" s="262"/>
      <c r="F279" s="262"/>
      <c r="G279" s="262"/>
      <c r="H279" s="262"/>
      <c r="I279" s="262"/>
      <c r="J279" s="262"/>
      <c r="K279" s="264"/>
      <c r="L279" s="83"/>
      <c r="M279" s="83"/>
      <c r="N279" s="83"/>
      <c r="O279" s="83"/>
      <c r="P279" s="83"/>
      <c r="Q279" s="83"/>
      <c r="R279" s="83"/>
      <c r="S279" s="83"/>
      <c r="T279" s="83"/>
      <c r="U279" s="83"/>
      <c r="V279" s="83"/>
      <c r="W279" s="83"/>
      <c r="X279" s="83"/>
      <c r="Y279" s="83"/>
      <c r="Z279" s="83"/>
    </row>
    <row r="280" spans="1:26" ht="12.75" customHeight="1" x14ac:dyDescent="0.2">
      <c r="A280" s="256"/>
      <c r="B280" s="257"/>
      <c r="C280" s="257"/>
      <c r="D280" s="257"/>
      <c r="E280" s="257"/>
      <c r="F280" s="361" t="s">
        <v>997</v>
      </c>
      <c r="G280" s="312"/>
      <c r="H280" s="312"/>
      <c r="I280" s="265">
        <f t="shared" ref="I280:K280" si="67">ROUND(SUM(I278:I279),2)</f>
        <v>0</v>
      </c>
      <c r="J280" s="265">
        <f t="shared" si="67"/>
        <v>60</v>
      </c>
      <c r="K280" s="265">
        <f t="shared" si="67"/>
        <v>0</v>
      </c>
      <c r="L280" s="83"/>
      <c r="M280" s="83"/>
      <c r="N280" s="83"/>
      <c r="O280" s="83"/>
      <c r="P280" s="83"/>
      <c r="Q280" s="83"/>
      <c r="R280" s="83"/>
      <c r="S280" s="83"/>
      <c r="T280" s="83"/>
      <c r="U280" s="83"/>
      <c r="V280" s="83"/>
      <c r="W280" s="83"/>
      <c r="X280" s="83"/>
      <c r="Y280" s="83"/>
      <c r="Z280" s="83"/>
    </row>
    <row r="281" spans="1:26" ht="12.75" customHeight="1" x14ac:dyDescent="0.2">
      <c r="A281" s="256"/>
      <c r="B281" s="363"/>
      <c r="C281" s="312"/>
      <c r="D281" s="312"/>
      <c r="E281" s="312"/>
      <c r="F281" s="312"/>
      <c r="G281" s="312"/>
      <c r="H281" s="312"/>
      <c r="I281" s="312"/>
      <c r="J281" s="312"/>
      <c r="K281" s="256"/>
      <c r="L281" s="83"/>
      <c r="M281" s="83"/>
      <c r="N281" s="83"/>
      <c r="O281" s="83"/>
      <c r="P281" s="83"/>
      <c r="Q281" s="83"/>
      <c r="R281" s="83"/>
      <c r="S281" s="83"/>
      <c r="T281" s="83"/>
      <c r="U281" s="83"/>
      <c r="V281" s="83"/>
      <c r="W281" s="83"/>
      <c r="X281" s="83"/>
      <c r="Y281" s="83"/>
      <c r="Z281" s="83"/>
    </row>
    <row r="282" spans="1:26" ht="12.75" customHeight="1" x14ac:dyDescent="0.2">
      <c r="A282" s="266" t="s">
        <v>13467</v>
      </c>
      <c r="B282" s="365" t="s">
        <v>13467</v>
      </c>
      <c r="C282" s="293"/>
      <c r="D282" s="293"/>
      <c r="E282" s="293"/>
      <c r="F282" s="293"/>
      <c r="G282" s="293"/>
      <c r="H282" s="293"/>
      <c r="I282" s="293"/>
      <c r="J282" s="293"/>
      <c r="K282" s="267" t="s">
        <v>13467</v>
      </c>
      <c r="L282" s="10"/>
      <c r="M282" s="10"/>
      <c r="N282" s="10"/>
      <c r="O282" s="10"/>
      <c r="P282" s="10"/>
      <c r="Q282" s="10"/>
      <c r="R282" s="10"/>
      <c r="S282" s="10"/>
      <c r="T282" s="10"/>
      <c r="U282" s="10"/>
      <c r="V282" s="10"/>
      <c r="W282" s="10"/>
      <c r="X282" s="10"/>
      <c r="Y282" s="10"/>
      <c r="Z282" s="10"/>
    </row>
    <row r="283" spans="1:26" ht="12.75" customHeight="1" x14ac:dyDescent="0.2">
      <c r="A283" s="362"/>
      <c r="B283" s="312"/>
      <c r="C283" s="260"/>
      <c r="D283" s="260"/>
      <c r="E283" s="260"/>
      <c r="F283" s="260"/>
      <c r="G283" s="360" t="s">
        <v>982</v>
      </c>
      <c r="H283" s="312"/>
      <c r="I283" s="360" t="s">
        <v>983</v>
      </c>
      <c r="J283" s="312"/>
      <c r="K283" s="312"/>
      <c r="L283" s="83"/>
      <c r="M283" s="83"/>
      <c r="N283" s="83"/>
      <c r="O283" s="83"/>
      <c r="P283" s="83"/>
      <c r="Q283" s="83"/>
      <c r="R283" s="83"/>
      <c r="S283" s="83"/>
      <c r="T283" s="83"/>
      <c r="U283" s="83"/>
      <c r="V283" s="83"/>
      <c r="W283" s="83"/>
      <c r="X283" s="83"/>
      <c r="Y283" s="83"/>
      <c r="Z283" s="83"/>
    </row>
    <row r="284" spans="1:26" ht="12.75" customHeight="1" x14ac:dyDescent="0.2">
      <c r="A284" s="362" t="s">
        <v>984</v>
      </c>
      <c r="B284" s="312"/>
      <c r="C284" s="156" t="s">
        <v>999</v>
      </c>
      <c r="D284" s="156" t="s">
        <v>1001</v>
      </c>
      <c r="E284" s="156" t="s">
        <v>987</v>
      </c>
      <c r="F284" s="156" t="s">
        <v>988</v>
      </c>
      <c r="G284" s="156" t="s">
        <v>989</v>
      </c>
      <c r="H284" s="156" t="s">
        <v>990</v>
      </c>
      <c r="I284" s="156" t="s">
        <v>991</v>
      </c>
      <c r="J284" s="156" t="s">
        <v>989</v>
      </c>
      <c r="K284" s="156" t="s">
        <v>1002</v>
      </c>
      <c r="L284" s="83"/>
      <c r="M284" s="83"/>
      <c r="N284" s="83"/>
      <c r="O284" s="83"/>
      <c r="P284" s="83"/>
      <c r="Q284" s="83"/>
      <c r="R284" s="83"/>
      <c r="S284" s="83"/>
      <c r="T284" s="83"/>
      <c r="U284" s="83"/>
      <c r="V284" s="83"/>
      <c r="W284" s="83"/>
      <c r="X284" s="83"/>
      <c r="Y284" s="83"/>
      <c r="Z284" s="83"/>
    </row>
    <row r="285" spans="1:26" ht="12.75" customHeight="1" x14ac:dyDescent="0.2">
      <c r="A285" s="156"/>
      <c r="B285" s="261"/>
      <c r="C285" s="260"/>
      <c r="D285" s="262"/>
      <c r="E285" s="260"/>
      <c r="F285" s="262"/>
      <c r="G285" s="156" t="s">
        <v>992</v>
      </c>
      <c r="H285" s="156" t="s">
        <v>993</v>
      </c>
      <c r="I285" s="156" t="s">
        <v>994</v>
      </c>
      <c r="J285" s="156" t="s">
        <v>992</v>
      </c>
      <c r="K285" s="156" t="s">
        <v>1003</v>
      </c>
      <c r="L285" s="83"/>
      <c r="M285" s="83"/>
      <c r="N285" s="83"/>
      <c r="O285" s="83"/>
      <c r="P285" s="83"/>
      <c r="Q285" s="83"/>
      <c r="R285" s="83"/>
      <c r="S285" s="83"/>
      <c r="T285" s="83"/>
      <c r="U285" s="83"/>
      <c r="V285" s="83"/>
      <c r="W285" s="83"/>
      <c r="X285" s="83"/>
      <c r="Y285" s="83"/>
      <c r="Z285" s="83"/>
    </row>
    <row r="286" spans="1:26" ht="12.75" customHeight="1" x14ac:dyDescent="0.2">
      <c r="A286" s="256"/>
      <c r="B286" s="257" t="s">
        <v>209</v>
      </c>
      <c r="C286" s="262">
        <v>1.2</v>
      </c>
      <c r="D286" s="262">
        <v>27.6</v>
      </c>
      <c r="E286" s="260"/>
      <c r="F286" s="262"/>
      <c r="G286" s="262">
        <f t="shared" ref="G286:G288" si="68">D286*F286</f>
        <v>0</v>
      </c>
      <c r="H286" s="262">
        <f>K262</f>
        <v>18</v>
      </c>
      <c r="I286" s="262">
        <v>0</v>
      </c>
      <c r="J286" s="262">
        <f t="shared" ref="J286:J288" si="69">C286*G286</f>
        <v>0</v>
      </c>
      <c r="K286" s="262">
        <f t="shared" ref="K286:K288" si="70">ROUND(D286*H286,2)</f>
        <v>496.8</v>
      </c>
      <c r="L286" s="83"/>
      <c r="M286" s="83"/>
      <c r="N286" s="83"/>
      <c r="O286" s="83"/>
      <c r="P286" s="83"/>
      <c r="Q286" s="83"/>
      <c r="R286" s="83"/>
      <c r="S286" s="83"/>
      <c r="T286" s="83"/>
      <c r="U286" s="83"/>
      <c r="V286" s="83"/>
      <c r="W286" s="83"/>
      <c r="X286" s="83"/>
      <c r="Y286" s="83"/>
      <c r="Z286" s="83"/>
    </row>
    <row r="287" spans="1:26" ht="12.75" customHeight="1" x14ac:dyDescent="0.2">
      <c r="A287" s="256"/>
      <c r="B287" s="257" t="s">
        <v>2588</v>
      </c>
      <c r="C287" s="262">
        <v>1.2</v>
      </c>
      <c r="D287" s="262">
        <v>27.6</v>
      </c>
      <c r="E287" s="260"/>
      <c r="F287" s="262"/>
      <c r="G287" s="262">
        <f t="shared" si="68"/>
        <v>0</v>
      </c>
      <c r="H287" s="262">
        <f>K270</f>
        <v>6</v>
      </c>
      <c r="I287" s="262">
        <v>0</v>
      </c>
      <c r="J287" s="262">
        <f t="shared" si="69"/>
        <v>0</v>
      </c>
      <c r="K287" s="262">
        <f t="shared" si="70"/>
        <v>165.6</v>
      </c>
      <c r="L287" s="83"/>
      <c r="M287" s="83"/>
      <c r="N287" s="83"/>
      <c r="O287" s="83"/>
      <c r="P287" s="83"/>
      <c r="Q287" s="83"/>
      <c r="R287" s="83"/>
      <c r="S287" s="83"/>
      <c r="T287" s="83"/>
      <c r="U287" s="83"/>
      <c r="V287" s="83"/>
      <c r="W287" s="83"/>
      <c r="X287" s="83"/>
      <c r="Y287" s="83"/>
      <c r="Z287" s="83"/>
    </row>
    <row r="288" spans="1:26" ht="12.75" customHeight="1" x14ac:dyDescent="0.2">
      <c r="A288" s="256"/>
      <c r="B288" s="257" t="s">
        <v>2600</v>
      </c>
      <c r="C288" s="262">
        <v>1.2</v>
      </c>
      <c r="D288" s="262">
        <v>27.6</v>
      </c>
      <c r="E288" s="260"/>
      <c r="F288" s="262"/>
      <c r="G288" s="262">
        <f t="shared" si="68"/>
        <v>0</v>
      </c>
      <c r="H288" s="262">
        <f>H287</f>
        <v>6</v>
      </c>
      <c r="I288" s="262">
        <v>0</v>
      </c>
      <c r="J288" s="262">
        <f t="shared" si="69"/>
        <v>0</v>
      </c>
      <c r="K288" s="262">
        <f t="shared" si="70"/>
        <v>165.6</v>
      </c>
      <c r="L288" s="83"/>
      <c r="M288" s="83"/>
      <c r="N288" s="83"/>
      <c r="O288" s="83"/>
      <c r="P288" s="83"/>
      <c r="Q288" s="83"/>
      <c r="R288" s="83"/>
      <c r="S288" s="83"/>
      <c r="T288" s="83"/>
      <c r="U288" s="83"/>
      <c r="V288" s="83"/>
      <c r="W288" s="83"/>
      <c r="X288" s="83"/>
      <c r="Y288" s="83"/>
      <c r="Z288" s="83"/>
    </row>
    <row r="289" spans="1:26" ht="12.75" customHeight="1" x14ac:dyDescent="0.2">
      <c r="A289" s="256"/>
      <c r="B289" s="257"/>
      <c r="C289" s="262"/>
      <c r="D289" s="262"/>
      <c r="E289" s="262"/>
      <c r="F289" s="262"/>
      <c r="G289" s="262"/>
      <c r="H289" s="262"/>
      <c r="I289" s="262"/>
      <c r="J289" s="262"/>
      <c r="K289" s="264"/>
      <c r="L289" s="83"/>
      <c r="M289" s="83"/>
      <c r="N289" s="83"/>
      <c r="O289" s="83"/>
      <c r="P289" s="83"/>
      <c r="Q289" s="83"/>
      <c r="R289" s="83"/>
      <c r="S289" s="83"/>
      <c r="T289" s="83"/>
      <c r="U289" s="83"/>
      <c r="V289" s="83"/>
      <c r="W289" s="83"/>
      <c r="X289" s="83"/>
      <c r="Y289" s="83"/>
      <c r="Z289" s="83"/>
    </row>
    <row r="290" spans="1:26" ht="12.75" customHeight="1" x14ac:dyDescent="0.2">
      <c r="A290" s="256"/>
      <c r="B290" s="257"/>
      <c r="C290" s="257"/>
      <c r="D290" s="257"/>
      <c r="E290" s="257"/>
      <c r="F290" s="361" t="s">
        <v>997</v>
      </c>
      <c r="G290" s="312"/>
      <c r="H290" s="312"/>
      <c r="I290" s="265">
        <f t="shared" ref="I290:K290" si="71">ROUND(SUM(I286:I289),2)</f>
        <v>0</v>
      </c>
      <c r="J290" s="265">
        <f t="shared" si="71"/>
        <v>0</v>
      </c>
      <c r="K290" s="265">
        <f t="shared" si="71"/>
        <v>828</v>
      </c>
      <c r="L290" s="83"/>
      <c r="M290" s="83"/>
      <c r="N290" s="83"/>
      <c r="O290" s="83"/>
      <c r="P290" s="83"/>
      <c r="Q290" s="83"/>
      <c r="R290" s="83"/>
      <c r="S290" s="83"/>
      <c r="T290" s="83"/>
      <c r="U290" s="83"/>
      <c r="V290" s="83"/>
      <c r="W290" s="83"/>
      <c r="X290" s="83"/>
      <c r="Y290" s="83"/>
      <c r="Z290" s="83"/>
    </row>
    <row r="291" spans="1:26" ht="12.75" customHeight="1" x14ac:dyDescent="0.2">
      <c r="A291" s="256"/>
      <c r="B291" s="363"/>
      <c r="C291" s="312"/>
      <c r="D291" s="312"/>
      <c r="E291" s="312"/>
      <c r="F291" s="312"/>
      <c r="G291" s="312"/>
      <c r="H291" s="312"/>
      <c r="I291" s="312"/>
      <c r="J291" s="312"/>
      <c r="K291" s="256"/>
      <c r="L291" s="83"/>
      <c r="M291" s="83"/>
      <c r="N291" s="83"/>
      <c r="O291" s="83"/>
      <c r="P291" s="83"/>
      <c r="Q291" s="83"/>
      <c r="R291" s="83"/>
      <c r="S291" s="83"/>
      <c r="T291" s="83"/>
      <c r="U291" s="83"/>
      <c r="V291" s="83"/>
      <c r="W291" s="83"/>
      <c r="X291" s="83"/>
      <c r="Y291" s="83"/>
      <c r="Z291" s="83"/>
    </row>
    <row r="292" spans="1:26" ht="12.75" customHeight="1" x14ac:dyDescent="0.2">
      <c r="A292" s="266" t="s">
        <v>13467</v>
      </c>
      <c r="B292" s="365" t="s">
        <v>13467</v>
      </c>
      <c r="C292" s="293"/>
      <c r="D292" s="293"/>
      <c r="E292" s="293"/>
      <c r="F292" s="293"/>
      <c r="G292" s="293"/>
      <c r="H292" s="293"/>
      <c r="I292" s="293"/>
      <c r="J292" s="293"/>
      <c r="K292" s="267" t="s">
        <v>13467</v>
      </c>
      <c r="L292" s="10"/>
      <c r="M292" s="10"/>
      <c r="N292" s="10"/>
      <c r="O292" s="10"/>
      <c r="P292" s="10"/>
      <c r="Q292" s="10"/>
      <c r="R292" s="10"/>
      <c r="S292" s="10"/>
      <c r="T292" s="10"/>
      <c r="U292" s="10"/>
      <c r="V292" s="10"/>
      <c r="W292" s="10"/>
      <c r="X292" s="10"/>
      <c r="Y292" s="10"/>
      <c r="Z292" s="10"/>
    </row>
    <row r="293" spans="1:26" ht="12.75" customHeight="1" x14ac:dyDescent="0.2">
      <c r="A293" s="362"/>
      <c r="B293" s="312"/>
      <c r="C293" s="260"/>
      <c r="D293" s="260"/>
      <c r="E293" s="260"/>
      <c r="F293" s="260"/>
      <c r="G293" s="360" t="s">
        <v>982</v>
      </c>
      <c r="H293" s="312"/>
      <c r="I293" s="360" t="s">
        <v>983</v>
      </c>
      <c r="J293" s="312"/>
      <c r="K293" s="312"/>
      <c r="L293" s="83"/>
      <c r="M293" s="83"/>
      <c r="N293" s="83"/>
      <c r="O293" s="83"/>
      <c r="P293" s="83"/>
      <c r="Q293" s="83"/>
      <c r="R293" s="83"/>
      <c r="S293" s="83"/>
      <c r="T293" s="83"/>
      <c r="U293" s="83"/>
      <c r="V293" s="83"/>
      <c r="W293" s="83"/>
      <c r="X293" s="83"/>
      <c r="Y293" s="83"/>
      <c r="Z293" s="83"/>
    </row>
    <row r="294" spans="1:26" ht="12.75" customHeight="1" x14ac:dyDescent="0.2">
      <c r="A294" s="362" t="s">
        <v>984</v>
      </c>
      <c r="B294" s="312"/>
      <c r="C294" s="156" t="s">
        <v>999</v>
      </c>
      <c r="D294" s="156" t="s">
        <v>986</v>
      </c>
      <c r="E294" s="156" t="s">
        <v>987</v>
      </c>
      <c r="F294" s="156" t="s">
        <v>988</v>
      </c>
      <c r="G294" s="156" t="s">
        <v>989</v>
      </c>
      <c r="H294" s="156" t="s">
        <v>990</v>
      </c>
      <c r="I294" s="156" t="s">
        <v>991</v>
      </c>
      <c r="J294" s="156" t="s">
        <v>989</v>
      </c>
      <c r="K294" s="156" t="s">
        <v>990</v>
      </c>
      <c r="L294" s="83"/>
      <c r="M294" s="83"/>
      <c r="N294" s="83"/>
      <c r="O294" s="83"/>
      <c r="P294" s="83"/>
      <c r="Q294" s="83"/>
      <c r="R294" s="83"/>
      <c r="S294" s="83"/>
      <c r="T294" s="83"/>
      <c r="U294" s="83"/>
      <c r="V294" s="83"/>
      <c r="W294" s="83"/>
      <c r="X294" s="83"/>
      <c r="Y294" s="83"/>
      <c r="Z294" s="83"/>
    </row>
    <row r="295" spans="1:26" ht="12.75" customHeight="1" x14ac:dyDescent="0.2">
      <c r="A295" s="156"/>
      <c r="B295" s="261"/>
      <c r="C295" s="262"/>
      <c r="D295" s="262"/>
      <c r="E295" s="260"/>
      <c r="F295" s="262"/>
      <c r="G295" s="156" t="s">
        <v>992</v>
      </c>
      <c r="H295" s="156" t="s">
        <v>993</v>
      </c>
      <c r="I295" s="156" t="s">
        <v>994</v>
      </c>
      <c r="J295" s="156" t="s">
        <v>992</v>
      </c>
      <c r="K295" s="156" t="s">
        <v>993</v>
      </c>
      <c r="L295" s="83"/>
      <c r="M295" s="83"/>
      <c r="N295" s="83"/>
      <c r="O295" s="83"/>
      <c r="P295" s="83"/>
      <c r="Q295" s="83"/>
      <c r="R295" s="83"/>
      <c r="S295" s="83"/>
      <c r="T295" s="83"/>
      <c r="U295" s="83"/>
      <c r="V295" s="83"/>
      <c r="W295" s="83"/>
      <c r="X295" s="83"/>
      <c r="Y295" s="83"/>
      <c r="Z295" s="83"/>
    </row>
    <row r="296" spans="1:26" ht="14.25" customHeight="1" x14ac:dyDescent="0.2">
      <c r="A296" s="256"/>
      <c r="B296" s="257" t="s">
        <v>2671</v>
      </c>
      <c r="C296" s="262">
        <v>1</v>
      </c>
      <c r="D296" s="262"/>
      <c r="E296" s="263"/>
      <c r="F296" s="262">
        <v>0.1</v>
      </c>
      <c r="G296" s="262">
        <v>3668.85</v>
      </c>
      <c r="H296" s="262">
        <f>D296*E296*F296</f>
        <v>0</v>
      </c>
      <c r="I296" s="262"/>
      <c r="J296" s="262"/>
      <c r="K296" s="262">
        <f>ROUND(C296*F296*G296,2)</f>
        <v>366.89</v>
      </c>
      <c r="L296" s="83"/>
      <c r="M296" s="83"/>
      <c r="N296" s="83"/>
      <c r="O296" s="83"/>
      <c r="P296" s="83"/>
      <c r="Q296" s="83"/>
      <c r="R296" s="83"/>
      <c r="S296" s="83"/>
      <c r="T296" s="83"/>
      <c r="U296" s="83"/>
      <c r="V296" s="83"/>
      <c r="W296" s="83"/>
      <c r="X296" s="83"/>
      <c r="Y296" s="83"/>
      <c r="Z296" s="83"/>
    </row>
    <row r="297" spans="1:26" ht="12.75" customHeight="1" x14ac:dyDescent="0.2">
      <c r="A297" s="256"/>
      <c r="B297" s="257"/>
      <c r="C297" s="262"/>
      <c r="D297" s="262"/>
      <c r="E297" s="262"/>
      <c r="F297" s="262"/>
      <c r="G297" s="262"/>
      <c r="H297" s="262"/>
      <c r="I297" s="262"/>
      <c r="J297" s="262"/>
      <c r="K297" s="264"/>
      <c r="L297" s="83"/>
      <c r="M297" s="83"/>
      <c r="N297" s="83"/>
      <c r="O297" s="83"/>
      <c r="P297" s="83"/>
      <c r="Q297" s="83"/>
      <c r="R297" s="83"/>
      <c r="S297" s="83"/>
      <c r="T297" s="83"/>
      <c r="U297" s="83"/>
      <c r="V297" s="83"/>
      <c r="W297" s="83"/>
      <c r="X297" s="83"/>
      <c r="Y297" s="83"/>
      <c r="Z297" s="83"/>
    </row>
    <row r="298" spans="1:26" ht="12.75" customHeight="1" x14ac:dyDescent="0.2">
      <c r="A298" s="256"/>
      <c r="B298" s="257"/>
      <c r="C298" s="257"/>
      <c r="D298" s="257"/>
      <c r="E298" s="257"/>
      <c r="F298" s="361" t="s">
        <v>997</v>
      </c>
      <c r="G298" s="312"/>
      <c r="H298" s="312"/>
      <c r="I298" s="265">
        <f t="shared" ref="I298:K298" si="72">ROUND(SUM(I296:I297),2)</f>
        <v>0</v>
      </c>
      <c r="J298" s="265">
        <f t="shared" si="72"/>
        <v>0</v>
      </c>
      <c r="K298" s="265">
        <f t="shared" si="72"/>
        <v>366.89</v>
      </c>
      <c r="L298" s="83"/>
      <c r="M298" s="83"/>
      <c r="N298" s="83"/>
      <c r="O298" s="83"/>
      <c r="P298" s="83"/>
      <c r="Q298" s="83"/>
      <c r="R298" s="83"/>
      <c r="S298" s="83"/>
      <c r="T298" s="83"/>
      <c r="U298" s="83"/>
      <c r="V298" s="83"/>
      <c r="W298" s="83"/>
      <c r="X298" s="83"/>
      <c r="Y298" s="83"/>
      <c r="Z298" s="83"/>
    </row>
    <row r="299" spans="1:26" ht="12.75" customHeight="1" x14ac:dyDescent="0.2">
      <c r="A299" s="256"/>
      <c r="B299" s="363"/>
      <c r="C299" s="312"/>
      <c r="D299" s="312"/>
      <c r="E299" s="312"/>
      <c r="F299" s="312"/>
      <c r="G299" s="312"/>
      <c r="H299" s="312"/>
      <c r="I299" s="312"/>
      <c r="J299" s="312"/>
      <c r="K299" s="256"/>
      <c r="L299" s="83"/>
      <c r="M299" s="83"/>
      <c r="N299" s="83"/>
      <c r="O299" s="83"/>
      <c r="P299" s="83"/>
      <c r="Q299" s="83"/>
      <c r="R299" s="83"/>
      <c r="S299" s="83"/>
      <c r="T299" s="83"/>
      <c r="U299" s="83"/>
      <c r="V299" s="83"/>
      <c r="W299" s="83"/>
      <c r="X299" s="83"/>
      <c r="Y299" s="83"/>
      <c r="Z299" s="83"/>
    </row>
    <row r="300" spans="1:26" ht="12.75" customHeight="1" x14ac:dyDescent="0.2">
      <c r="A300" s="266" t="s">
        <v>13467</v>
      </c>
      <c r="B300" s="365" t="s">
        <v>13467</v>
      </c>
      <c r="C300" s="293"/>
      <c r="D300" s="293"/>
      <c r="E300" s="293"/>
      <c r="F300" s="293"/>
      <c r="G300" s="293"/>
      <c r="H300" s="293"/>
      <c r="I300" s="293"/>
      <c r="J300" s="293"/>
      <c r="K300" s="267" t="s">
        <v>13467</v>
      </c>
      <c r="L300" s="10"/>
      <c r="M300" s="10"/>
      <c r="N300" s="10"/>
      <c r="O300" s="10"/>
      <c r="P300" s="10"/>
      <c r="Q300" s="10"/>
      <c r="R300" s="10"/>
      <c r="S300" s="10"/>
      <c r="T300" s="10"/>
      <c r="U300" s="10"/>
      <c r="V300" s="10"/>
      <c r="W300" s="10"/>
      <c r="X300" s="10"/>
      <c r="Y300" s="10"/>
      <c r="Z300" s="10"/>
    </row>
    <row r="301" spans="1:26" ht="12.75" customHeight="1" x14ac:dyDescent="0.2">
      <c r="A301" s="362"/>
      <c r="B301" s="312"/>
      <c r="C301" s="260"/>
      <c r="D301" s="260"/>
      <c r="E301" s="260"/>
      <c r="F301" s="260"/>
      <c r="G301" s="360" t="s">
        <v>982</v>
      </c>
      <c r="H301" s="312"/>
      <c r="I301" s="360" t="s">
        <v>983</v>
      </c>
      <c r="J301" s="312"/>
      <c r="K301" s="312"/>
      <c r="L301" s="83"/>
      <c r="M301" s="83"/>
      <c r="N301" s="83"/>
      <c r="O301" s="83"/>
      <c r="P301" s="83"/>
      <c r="Q301" s="83"/>
      <c r="R301" s="83"/>
      <c r="S301" s="83"/>
      <c r="T301" s="83"/>
      <c r="U301" s="83"/>
      <c r="V301" s="83"/>
      <c r="W301" s="83"/>
      <c r="X301" s="83"/>
      <c r="Y301" s="83"/>
      <c r="Z301" s="83"/>
    </row>
    <row r="302" spans="1:26" ht="12.75" customHeight="1" x14ac:dyDescent="0.2">
      <c r="A302" s="362" t="s">
        <v>984</v>
      </c>
      <c r="B302" s="312"/>
      <c r="C302" s="156" t="s">
        <v>999</v>
      </c>
      <c r="D302" s="156" t="s">
        <v>986</v>
      </c>
      <c r="E302" s="156" t="s">
        <v>987</v>
      </c>
      <c r="F302" s="156" t="s">
        <v>988</v>
      </c>
      <c r="G302" s="156" t="s">
        <v>989</v>
      </c>
      <c r="H302" s="156" t="s">
        <v>990</v>
      </c>
      <c r="I302" s="156" t="s">
        <v>991</v>
      </c>
      <c r="J302" s="156" t="s">
        <v>989</v>
      </c>
      <c r="K302" s="156" t="s">
        <v>990</v>
      </c>
      <c r="L302" s="83"/>
      <c r="M302" s="83"/>
      <c r="N302" s="83"/>
      <c r="O302" s="83"/>
      <c r="P302" s="83"/>
      <c r="Q302" s="83"/>
      <c r="R302" s="83"/>
      <c r="S302" s="83"/>
      <c r="T302" s="83"/>
      <c r="U302" s="83"/>
      <c r="V302" s="83"/>
      <c r="W302" s="83"/>
      <c r="X302" s="83"/>
      <c r="Y302" s="83"/>
      <c r="Z302" s="83"/>
    </row>
    <row r="303" spans="1:26" ht="12.75" customHeight="1" x14ac:dyDescent="0.2">
      <c r="A303" s="156"/>
      <c r="B303" s="261"/>
      <c r="C303" s="262"/>
      <c r="D303" s="262"/>
      <c r="E303" s="260"/>
      <c r="F303" s="262"/>
      <c r="G303" s="156" t="s">
        <v>992</v>
      </c>
      <c r="H303" s="156" t="s">
        <v>993</v>
      </c>
      <c r="I303" s="156" t="s">
        <v>994</v>
      </c>
      <c r="J303" s="156" t="s">
        <v>992</v>
      </c>
      <c r="K303" s="156" t="s">
        <v>993</v>
      </c>
      <c r="L303" s="83"/>
      <c r="M303" s="83"/>
      <c r="N303" s="83"/>
      <c r="O303" s="83"/>
      <c r="P303" s="83"/>
      <c r="Q303" s="83"/>
      <c r="R303" s="83"/>
      <c r="S303" s="83"/>
      <c r="T303" s="83"/>
      <c r="U303" s="83"/>
      <c r="V303" s="83"/>
      <c r="W303" s="83"/>
      <c r="X303" s="83"/>
      <c r="Y303" s="83"/>
      <c r="Z303" s="83"/>
    </row>
    <row r="304" spans="1:26" ht="14.25" customHeight="1" x14ac:dyDescent="0.2">
      <c r="A304" s="256"/>
      <c r="B304" s="257" t="s">
        <v>2671</v>
      </c>
      <c r="C304" s="262">
        <v>1.25</v>
      </c>
      <c r="D304" s="262"/>
      <c r="E304" s="263"/>
      <c r="F304" s="262">
        <v>0.1</v>
      </c>
      <c r="G304" s="262">
        <v>3668.85</v>
      </c>
      <c r="H304" s="262">
        <f>D304*E304*F304</f>
        <v>0</v>
      </c>
      <c r="I304" s="262"/>
      <c r="J304" s="262"/>
      <c r="K304" s="262">
        <f>ROUND(C304*F304*G304,2)</f>
        <v>458.61</v>
      </c>
      <c r="L304" s="83"/>
      <c r="M304" s="83"/>
      <c r="N304" s="83"/>
      <c r="O304" s="83"/>
      <c r="P304" s="83"/>
      <c r="Q304" s="83"/>
      <c r="R304" s="83"/>
      <c r="S304" s="83"/>
      <c r="T304" s="83"/>
      <c r="U304" s="83"/>
      <c r="V304" s="83"/>
      <c r="W304" s="83"/>
      <c r="X304" s="83"/>
      <c r="Y304" s="83"/>
      <c r="Z304" s="83"/>
    </row>
    <row r="305" spans="1:26" ht="12.75" customHeight="1" x14ac:dyDescent="0.2">
      <c r="A305" s="256"/>
      <c r="B305" s="257"/>
      <c r="C305" s="262"/>
      <c r="D305" s="262"/>
      <c r="E305" s="262"/>
      <c r="F305" s="262"/>
      <c r="G305" s="262"/>
      <c r="H305" s="262"/>
      <c r="I305" s="262"/>
      <c r="J305" s="262"/>
      <c r="K305" s="264"/>
      <c r="L305" s="83"/>
      <c r="M305" s="83"/>
      <c r="N305" s="83"/>
      <c r="O305" s="83"/>
      <c r="P305" s="83"/>
      <c r="Q305" s="83"/>
      <c r="R305" s="83"/>
      <c r="S305" s="83"/>
      <c r="T305" s="83"/>
      <c r="U305" s="83"/>
      <c r="V305" s="83"/>
      <c r="W305" s="83"/>
      <c r="X305" s="83"/>
      <c r="Y305" s="83"/>
      <c r="Z305" s="83"/>
    </row>
    <row r="306" spans="1:26" ht="12.75" customHeight="1" x14ac:dyDescent="0.2">
      <c r="A306" s="256"/>
      <c r="B306" s="257"/>
      <c r="C306" s="257"/>
      <c r="D306" s="257"/>
      <c r="E306" s="257"/>
      <c r="F306" s="361" t="s">
        <v>997</v>
      </c>
      <c r="G306" s="312"/>
      <c r="H306" s="312"/>
      <c r="I306" s="265">
        <f t="shared" ref="I306:K306" si="73">ROUND(SUM(I304:I305),2)</f>
        <v>0</v>
      </c>
      <c r="J306" s="265">
        <f t="shared" si="73"/>
        <v>0</v>
      </c>
      <c r="K306" s="265">
        <f t="shared" si="73"/>
        <v>458.61</v>
      </c>
      <c r="L306" s="83"/>
      <c r="M306" s="83"/>
      <c r="N306" s="83"/>
      <c r="O306" s="83"/>
      <c r="P306" s="83"/>
      <c r="Q306" s="83"/>
      <c r="R306" s="83"/>
      <c r="S306" s="83"/>
      <c r="T306" s="83"/>
      <c r="U306" s="83"/>
      <c r="V306" s="83"/>
      <c r="W306" s="83"/>
      <c r="X306" s="83"/>
      <c r="Y306" s="83"/>
      <c r="Z306" s="83"/>
    </row>
    <row r="307" spans="1:26" ht="12.75" customHeight="1" x14ac:dyDescent="0.2">
      <c r="A307" s="256"/>
      <c r="B307" s="363"/>
      <c r="C307" s="312"/>
      <c r="D307" s="312"/>
      <c r="E307" s="312"/>
      <c r="F307" s="312"/>
      <c r="G307" s="312"/>
      <c r="H307" s="312"/>
      <c r="I307" s="312"/>
      <c r="J307" s="312"/>
      <c r="K307" s="256"/>
      <c r="L307" s="83"/>
      <c r="M307" s="83"/>
      <c r="N307" s="83"/>
      <c r="O307" s="83"/>
      <c r="P307" s="83"/>
      <c r="Q307" s="83"/>
      <c r="R307" s="83"/>
      <c r="S307" s="83"/>
      <c r="T307" s="83"/>
      <c r="U307" s="83"/>
      <c r="V307" s="83"/>
      <c r="W307" s="83"/>
      <c r="X307" s="83"/>
      <c r="Y307" s="83"/>
      <c r="Z307" s="83"/>
    </row>
    <row r="308" spans="1:26" ht="12.75" customHeight="1" x14ac:dyDescent="0.2">
      <c r="A308" s="266" t="s">
        <v>13467</v>
      </c>
      <c r="B308" s="365" t="s">
        <v>13467</v>
      </c>
      <c r="C308" s="293"/>
      <c r="D308" s="293"/>
      <c r="E308" s="293"/>
      <c r="F308" s="293"/>
      <c r="G308" s="293"/>
      <c r="H308" s="293"/>
      <c r="I308" s="293"/>
      <c r="J308" s="293"/>
      <c r="K308" s="267" t="s">
        <v>13467</v>
      </c>
      <c r="L308" s="10"/>
      <c r="M308" s="10"/>
      <c r="N308" s="10"/>
      <c r="O308" s="10"/>
      <c r="P308" s="10"/>
      <c r="Q308" s="10"/>
      <c r="R308" s="10"/>
      <c r="S308" s="10"/>
      <c r="T308" s="10"/>
      <c r="U308" s="10"/>
      <c r="V308" s="10"/>
      <c r="W308" s="10"/>
      <c r="X308" s="10"/>
      <c r="Y308" s="10"/>
      <c r="Z308" s="10"/>
    </row>
    <row r="309" spans="1:26" ht="12.75" customHeight="1" x14ac:dyDescent="0.2">
      <c r="A309" s="362"/>
      <c r="B309" s="312"/>
      <c r="C309" s="260"/>
      <c r="D309" s="260"/>
      <c r="E309" s="260"/>
      <c r="F309" s="260"/>
      <c r="G309" s="360" t="s">
        <v>982</v>
      </c>
      <c r="H309" s="312"/>
      <c r="I309" s="360" t="s">
        <v>983</v>
      </c>
      <c r="J309" s="312"/>
      <c r="K309" s="312"/>
      <c r="L309" s="83"/>
      <c r="M309" s="83"/>
      <c r="N309" s="83"/>
      <c r="O309" s="83"/>
      <c r="P309" s="83"/>
      <c r="Q309" s="83"/>
      <c r="R309" s="83"/>
      <c r="S309" s="83"/>
      <c r="T309" s="83"/>
      <c r="U309" s="83"/>
      <c r="V309" s="83"/>
      <c r="W309" s="83"/>
      <c r="X309" s="83"/>
      <c r="Y309" s="83"/>
      <c r="Z309" s="83"/>
    </row>
    <row r="310" spans="1:26" ht="12.75" customHeight="1" x14ac:dyDescent="0.2">
      <c r="A310" s="362" t="s">
        <v>984</v>
      </c>
      <c r="B310" s="312"/>
      <c r="C310" s="156" t="s">
        <v>999</v>
      </c>
      <c r="D310" s="156" t="s">
        <v>1001</v>
      </c>
      <c r="E310" s="156" t="s">
        <v>987</v>
      </c>
      <c r="F310" s="156" t="s">
        <v>988</v>
      </c>
      <c r="G310" s="156" t="s">
        <v>989</v>
      </c>
      <c r="H310" s="156" t="s">
        <v>990</v>
      </c>
      <c r="I310" s="156" t="s">
        <v>991</v>
      </c>
      <c r="J310" s="156" t="s">
        <v>989</v>
      </c>
      <c r="K310" s="156" t="s">
        <v>1002</v>
      </c>
      <c r="L310" s="83"/>
      <c r="M310" s="83"/>
      <c r="N310" s="83"/>
      <c r="O310" s="83"/>
      <c r="P310" s="83"/>
      <c r="Q310" s="83"/>
      <c r="R310" s="83"/>
      <c r="S310" s="83"/>
      <c r="T310" s="83"/>
      <c r="U310" s="83"/>
      <c r="V310" s="83"/>
      <c r="W310" s="83"/>
      <c r="X310" s="83"/>
      <c r="Y310" s="83"/>
      <c r="Z310" s="83"/>
    </row>
    <row r="311" spans="1:26" ht="12.75" customHeight="1" x14ac:dyDescent="0.2">
      <c r="A311" s="156"/>
      <c r="B311" s="261"/>
      <c r="C311" s="262"/>
      <c r="D311" s="262"/>
      <c r="E311" s="260"/>
      <c r="F311" s="262"/>
      <c r="G311" s="156" t="s">
        <v>992</v>
      </c>
      <c r="H311" s="156" t="s">
        <v>993</v>
      </c>
      <c r="I311" s="156" t="s">
        <v>994</v>
      </c>
      <c r="J311" s="156" t="s">
        <v>992</v>
      </c>
      <c r="K311" s="156" t="s">
        <v>1003</v>
      </c>
      <c r="L311" s="83"/>
      <c r="M311" s="83"/>
      <c r="N311" s="83"/>
      <c r="O311" s="83"/>
      <c r="P311" s="83"/>
      <c r="Q311" s="83"/>
      <c r="R311" s="83"/>
      <c r="S311" s="83"/>
      <c r="T311" s="83"/>
      <c r="U311" s="83"/>
      <c r="V311" s="83"/>
      <c r="W311" s="83"/>
      <c r="X311" s="83"/>
      <c r="Y311" s="83"/>
      <c r="Z311" s="83"/>
    </row>
    <row r="312" spans="1:26" ht="14.25" customHeight="1" x14ac:dyDescent="0.2">
      <c r="A312" s="256"/>
      <c r="B312" s="257" t="s">
        <v>2671</v>
      </c>
      <c r="C312" s="262">
        <v>1.25</v>
      </c>
      <c r="D312" s="262">
        <v>22</v>
      </c>
      <c r="E312" s="263"/>
      <c r="F312" s="262">
        <v>0.1</v>
      </c>
      <c r="G312" s="262">
        <f>G296</f>
        <v>3668.85</v>
      </c>
      <c r="H312" s="262">
        <f>C312*F312*G312</f>
        <v>458.60624999999999</v>
      </c>
      <c r="I312" s="262"/>
      <c r="J312" s="262"/>
      <c r="K312" s="262">
        <f>ROUND(D312*H312,2)</f>
        <v>10089.34</v>
      </c>
      <c r="L312" s="83"/>
      <c r="M312" s="83"/>
      <c r="N312" s="83"/>
      <c r="O312" s="83"/>
      <c r="P312" s="83"/>
      <c r="Q312" s="83"/>
      <c r="R312" s="83"/>
      <c r="S312" s="83"/>
      <c r="T312" s="83"/>
      <c r="U312" s="83"/>
      <c r="V312" s="83"/>
      <c r="W312" s="83"/>
      <c r="X312" s="83"/>
      <c r="Y312" s="83"/>
      <c r="Z312" s="83"/>
    </row>
    <row r="313" spans="1:26" ht="12.75" customHeight="1" x14ac:dyDescent="0.2">
      <c r="A313" s="256"/>
      <c r="B313" s="257"/>
      <c r="C313" s="262"/>
      <c r="D313" s="262"/>
      <c r="E313" s="262"/>
      <c r="F313" s="262"/>
      <c r="G313" s="262"/>
      <c r="H313" s="262"/>
      <c r="I313" s="262"/>
      <c r="J313" s="262"/>
      <c r="K313" s="264"/>
      <c r="L313" s="83"/>
      <c r="M313" s="83"/>
      <c r="N313" s="83"/>
      <c r="O313" s="83"/>
      <c r="P313" s="83"/>
      <c r="Q313" s="83"/>
      <c r="R313" s="83"/>
      <c r="S313" s="83"/>
      <c r="T313" s="83"/>
      <c r="U313" s="83"/>
      <c r="V313" s="83"/>
      <c r="W313" s="83"/>
      <c r="X313" s="83"/>
      <c r="Y313" s="83"/>
      <c r="Z313" s="83"/>
    </row>
    <row r="314" spans="1:26" ht="12.75" customHeight="1" x14ac:dyDescent="0.2">
      <c r="A314" s="256"/>
      <c r="B314" s="257"/>
      <c r="C314" s="257"/>
      <c r="D314" s="257"/>
      <c r="E314" s="257"/>
      <c r="F314" s="361" t="s">
        <v>997</v>
      </c>
      <c r="G314" s="312"/>
      <c r="H314" s="312"/>
      <c r="I314" s="265">
        <f t="shared" ref="I314:K314" si="74">ROUND(SUM(I312:I313),2)</f>
        <v>0</v>
      </c>
      <c r="J314" s="265">
        <f t="shared" si="74"/>
        <v>0</v>
      </c>
      <c r="K314" s="265">
        <f t="shared" si="74"/>
        <v>10089.34</v>
      </c>
      <c r="L314" s="83"/>
      <c r="M314" s="83"/>
      <c r="N314" s="83"/>
      <c r="O314" s="83"/>
      <c r="P314" s="83"/>
      <c r="Q314" s="83"/>
      <c r="R314" s="83"/>
      <c r="S314" s="83"/>
      <c r="T314" s="83"/>
      <c r="U314" s="83"/>
      <c r="V314" s="83"/>
      <c r="W314" s="83"/>
      <c r="X314" s="83"/>
      <c r="Y314" s="83"/>
      <c r="Z314" s="83"/>
    </row>
    <row r="315" spans="1:26" ht="12.75" customHeight="1" x14ac:dyDescent="0.2">
      <c r="A315" s="256"/>
      <c r="B315" s="363"/>
      <c r="C315" s="312"/>
      <c r="D315" s="312"/>
      <c r="E315" s="312"/>
      <c r="F315" s="312"/>
      <c r="G315" s="312"/>
      <c r="H315" s="312"/>
      <c r="I315" s="312"/>
      <c r="J315" s="312"/>
      <c r="K315" s="256"/>
      <c r="L315" s="83"/>
      <c r="M315" s="83"/>
      <c r="N315" s="83"/>
      <c r="O315" s="83"/>
      <c r="P315" s="83"/>
      <c r="Q315" s="83"/>
      <c r="R315" s="83"/>
      <c r="S315" s="83"/>
      <c r="T315" s="83"/>
      <c r="U315" s="83"/>
      <c r="V315" s="83"/>
      <c r="W315" s="83"/>
      <c r="X315" s="83"/>
      <c r="Y315" s="83"/>
      <c r="Z315" s="83"/>
    </row>
    <row r="316" spans="1:26" ht="19.5" customHeight="1" x14ac:dyDescent="0.2">
      <c r="A316" s="266" t="s">
        <v>13467</v>
      </c>
      <c r="B316" s="365" t="s">
        <v>13467</v>
      </c>
      <c r="C316" s="293"/>
      <c r="D316" s="293"/>
      <c r="E316" s="293"/>
      <c r="F316" s="293"/>
      <c r="G316" s="293"/>
      <c r="H316" s="293"/>
      <c r="I316" s="293"/>
      <c r="J316" s="293"/>
      <c r="K316" s="267" t="s">
        <v>13467</v>
      </c>
      <c r="L316" s="10"/>
      <c r="M316" s="10"/>
      <c r="N316" s="10"/>
      <c r="O316" s="10"/>
      <c r="P316" s="10"/>
      <c r="Q316" s="10"/>
      <c r="R316" s="10"/>
      <c r="S316" s="10"/>
      <c r="T316" s="10"/>
      <c r="U316" s="10"/>
      <c r="V316" s="10"/>
      <c r="W316" s="10"/>
      <c r="X316" s="10"/>
      <c r="Y316" s="10"/>
      <c r="Z316" s="10"/>
    </row>
    <row r="317" spans="1:26" ht="12.75" customHeight="1" x14ac:dyDescent="0.2">
      <c r="A317" s="362"/>
      <c r="B317" s="312"/>
      <c r="C317" s="260"/>
      <c r="D317" s="260"/>
      <c r="E317" s="260"/>
      <c r="F317" s="260"/>
      <c r="G317" s="360" t="s">
        <v>982</v>
      </c>
      <c r="H317" s="312"/>
      <c r="I317" s="360" t="s">
        <v>983</v>
      </c>
      <c r="J317" s="312"/>
      <c r="K317" s="312"/>
      <c r="L317" s="83"/>
      <c r="M317" s="83"/>
      <c r="N317" s="83"/>
      <c r="O317" s="83"/>
      <c r="P317" s="83"/>
      <c r="Q317" s="83"/>
      <c r="R317" s="83"/>
      <c r="S317" s="83"/>
      <c r="T317" s="83"/>
      <c r="U317" s="83"/>
      <c r="V317" s="83"/>
      <c r="W317" s="83"/>
      <c r="X317" s="83"/>
      <c r="Y317" s="83"/>
      <c r="Z317" s="83"/>
    </row>
    <row r="318" spans="1:26" ht="12.75" customHeight="1" x14ac:dyDescent="0.2">
      <c r="A318" s="362" t="s">
        <v>984</v>
      </c>
      <c r="B318" s="312"/>
      <c r="C318" s="156" t="s">
        <v>999</v>
      </c>
      <c r="D318" s="156" t="s">
        <v>986</v>
      </c>
      <c r="E318" s="156" t="s">
        <v>987</v>
      </c>
      <c r="F318" s="156" t="s">
        <v>988</v>
      </c>
      <c r="G318" s="156" t="s">
        <v>989</v>
      </c>
      <c r="H318" s="156" t="s">
        <v>990</v>
      </c>
      <c r="I318" s="156" t="s">
        <v>991</v>
      </c>
      <c r="J318" s="156" t="s">
        <v>989</v>
      </c>
      <c r="K318" s="156" t="s">
        <v>990</v>
      </c>
      <c r="L318" s="83"/>
      <c r="M318" s="83"/>
      <c r="N318" s="83"/>
      <c r="O318" s="83"/>
      <c r="P318" s="83"/>
      <c r="Q318" s="83"/>
      <c r="R318" s="83"/>
      <c r="S318" s="83"/>
      <c r="T318" s="83"/>
      <c r="U318" s="83"/>
      <c r="V318" s="83"/>
      <c r="W318" s="83"/>
      <c r="X318" s="83"/>
      <c r="Y318" s="83"/>
      <c r="Z318" s="83"/>
    </row>
    <row r="319" spans="1:26" ht="12.75" customHeight="1" x14ac:dyDescent="0.2">
      <c r="A319" s="156"/>
      <c r="B319" s="261"/>
      <c r="C319" s="262"/>
      <c r="D319" s="262"/>
      <c r="E319" s="260"/>
      <c r="F319" s="262"/>
      <c r="G319" s="156" t="s">
        <v>992</v>
      </c>
      <c r="H319" s="156" t="s">
        <v>993</v>
      </c>
      <c r="I319" s="156" t="s">
        <v>994</v>
      </c>
      <c r="J319" s="156" t="s">
        <v>992</v>
      </c>
      <c r="K319" s="156" t="s">
        <v>993</v>
      </c>
      <c r="L319" s="83"/>
      <c r="M319" s="83"/>
      <c r="N319" s="83"/>
      <c r="O319" s="83"/>
      <c r="P319" s="83"/>
      <c r="Q319" s="83"/>
      <c r="R319" s="83"/>
      <c r="S319" s="83"/>
      <c r="T319" s="83"/>
      <c r="U319" s="83"/>
      <c r="V319" s="83"/>
      <c r="W319" s="83"/>
      <c r="X319" s="83"/>
      <c r="Y319" s="83"/>
      <c r="Z319" s="83"/>
    </row>
    <row r="320" spans="1:26" ht="14.25" customHeight="1" x14ac:dyDescent="0.2">
      <c r="A320" s="256"/>
      <c r="B320" s="257" t="s">
        <v>2888</v>
      </c>
      <c r="C320" s="262">
        <v>1.25</v>
      </c>
      <c r="D320" s="262"/>
      <c r="E320" s="263"/>
      <c r="F320" s="262">
        <v>0.1</v>
      </c>
      <c r="G320" s="262">
        <v>8794.01</v>
      </c>
      <c r="H320" s="262">
        <f>D320*E320*F320</f>
        <v>0</v>
      </c>
      <c r="I320" s="262"/>
      <c r="J320" s="262"/>
      <c r="K320" s="262">
        <f>ROUND(C320*F320*G320,2)</f>
        <v>1099.25</v>
      </c>
      <c r="L320" s="83"/>
      <c r="M320" s="83"/>
      <c r="N320" s="83"/>
      <c r="O320" s="83"/>
      <c r="P320" s="83"/>
      <c r="Q320" s="83"/>
      <c r="R320" s="83"/>
      <c r="S320" s="83"/>
      <c r="T320" s="83"/>
      <c r="U320" s="83"/>
      <c r="V320" s="83"/>
      <c r="W320" s="83"/>
      <c r="X320" s="83"/>
      <c r="Y320" s="83"/>
      <c r="Z320" s="83"/>
    </row>
    <row r="321" spans="1:26" ht="12.75" customHeight="1" x14ac:dyDescent="0.2">
      <c r="A321" s="256"/>
      <c r="B321" s="257"/>
      <c r="C321" s="262"/>
      <c r="D321" s="262"/>
      <c r="E321" s="262"/>
      <c r="F321" s="262"/>
      <c r="G321" s="262"/>
      <c r="H321" s="262"/>
      <c r="I321" s="262"/>
      <c r="J321" s="262"/>
      <c r="K321" s="264"/>
      <c r="L321" s="83"/>
      <c r="M321" s="83"/>
      <c r="N321" s="83"/>
      <c r="O321" s="83"/>
      <c r="P321" s="83"/>
      <c r="Q321" s="83"/>
      <c r="R321" s="83"/>
      <c r="S321" s="83"/>
      <c r="T321" s="83"/>
      <c r="U321" s="83"/>
      <c r="V321" s="83"/>
      <c r="W321" s="83"/>
      <c r="X321" s="83"/>
      <c r="Y321" s="83"/>
      <c r="Z321" s="83"/>
    </row>
    <row r="322" spans="1:26" ht="12.75" customHeight="1" x14ac:dyDescent="0.2">
      <c r="A322" s="256"/>
      <c r="B322" s="257"/>
      <c r="C322" s="257"/>
      <c r="D322" s="257"/>
      <c r="E322" s="257"/>
      <c r="F322" s="361" t="s">
        <v>997</v>
      </c>
      <c r="G322" s="312"/>
      <c r="H322" s="312"/>
      <c r="I322" s="265">
        <f t="shared" ref="I322:K322" si="75">ROUND(SUM(I320:I321),2)</f>
        <v>0</v>
      </c>
      <c r="J322" s="265">
        <f t="shared" si="75"/>
        <v>0</v>
      </c>
      <c r="K322" s="265">
        <f t="shared" si="75"/>
        <v>1099.25</v>
      </c>
      <c r="L322" s="83"/>
      <c r="M322" s="83"/>
      <c r="N322" s="83"/>
      <c r="O322" s="83"/>
      <c r="P322" s="83"/>
      <c r="Q322" s="83"/>
      <c r="R322" s="83"/>
      <c r="S322" s="83"/>
      <c r="T322" s="83"/>
      <c r="U322" s="83"/>
      <c r="V322" s="83"/>
      <c r="W322" s="83"/>
      <c r="X322" s="83"/>
      <c r="Y322" s="83"/>
      <c r="Z322" s="83"/>
    </row>
    <row r="323" spans="1:26" ht="12.75" customHeight="1" x14ac:dyDescent="0.2">
      <c r="A323" s="256"/>
      <c r="B323" s="363"/>
      <c r="C323" s="312"/>
      <c r="D323" s="312"/>
      <c r="E323" s="312"/>
      <c r="F323" s="312"/>
      <c r="G323" s="312"/>
      <c r="H323" s="312"/>
      <c r="I323" s="312"/>
      <c r="J323" s="312"/>
      <c r="K323" s="256"/>
      <c r="L323" s="83"/>
      <c r="M323" s="83"/>
      <c r="N323" s="83"/>
      <c r="O323" s="83"/>
      <c r="P323" s="83"/>
      <c r="Q323" s="83"/>
      <c r="R323" s="83"/>
      <c r="S323" s="83"/>
      <c r="T323" s="83"/>
      <c r="U323" s="83"/>
      <c r="V323" s="83"/>
      <c r="W323" s="83"/>
      <c r="X323" s="83"/>
      <c r="Y323" s="83"/>
      <c r="Z323" s="83"/>
    </row>
    <row r="324" spans="1:26" ht="12.75" customHeight="1" x14ac:dyDescent="0.2">
      <c r="A324" s="266" t="s">
        <v>13467</v>
      </c>
      <c r="B324" s="365" t="s">
        <v>13467</v>
      </c>
      <c r="C324" s="293"/>
      <c r="D324" s="293"/>
      <c r="E324" s="293"/>
      <c r="F324" s="293"/>
      <c r="G324" s="293"/>
      <c r="H324" s="293"/>
      <c r="I324" s="293"/>
      <c r="J324" s="293"/>
      <c r="K324" s="267" t="s">
        <v>13467</v>
      </c>
      <c r="L324" s="10"/>
      <c r="M324" s="10"/>
      <c r="N324" s="10"/>
      <c r="O324" s="10"/>
      <c r="P324" s="10"/>
      <c r="Q324" s="10"/>
      <c r="R324" s="10"/>
      <c r="S324" s="10"/>
      <c r="T324" s="10"/>
      <c r="U324" s="10"/>
      <c r="V324" s="10"/>
      <c r="W324" s="10"/>
      <c r="X324" s="10"/>
      <c r="Y324" s="10"/>
      <c r="Z324" s="10"/>
    </row>
    <row r="325" spans="1:26" ht="12.75" customHeight="1" x14ac:dyDescent="0.2">
      <c r="A325" s="362"/>
      <c r="B325" s="312"/>
      <c r="C325" s="260"/>
      <c r="D325" s="260"/>
      <c r="E325" s="260"/>
      <c r="F325" s="260"/>
      <c r="G325" s="360" t="s">
        <v>982</v>
      </c>
      <c r="H325" s="312"/>
      <c r="I325" s="360" t="s">
        <v>983</v>
      </c>
      <c r="J325" s="312"/>
      <c r="K325" s="312"/>
      <c r="L325" s="83"/>
      <c r="M325" s="83"/>
      <c r="N325" s="83"/>
      <c r="O325" s="83"/>
      <c r="P325" s="83"/>
      <c r="Q325" s="83"/>
      <c r="R325" s="83"/>
      <c r="S325" s="83"/>
      <c r="T325" s="83"/>
      <c r="U325" s="83"/>
      <c r="V325" s="83"/>
      <c r="W325" s="83"/>
      <c r="X325" s="83"/>
      <c r="Y325" s="83"/>
      <c r="Z325" s="83"/>
    </row>
    <row r="326" spans="1:26" ht="12.75" customHeight="1" x14ac:dyDescent="0.2">
      <c r="A326" s="362" t="s">
        <v>984</v>
      </c>
      <c r="B326" s="312"/>
      <c r="C326" s="156" t="s">
        <v>999</v>
      </c>
      <c r="D326" s="156" t="s">
        <v>986</v>
      </c>
      <c r="E326" s="156" t="s">
        <v>987</v>
      </c>
      <c r="F326" s="156" t="s">
        <v>988</v>
      </c>
      <c r="G326" s="156" t="s">
        <v>989</v>
      </c>
      <c r="H326" s="156" t="s">
        <v>990</v>
      </c>
      <c r="I326" s="156" t="s">
        <v>991</v>
      </c>
      <c r="J326" s="156" t="s">
        <v>989</v>
      </c>
      <c r="K326" s="156" t="s">
        <v>990</v>
      </c>
      <c r="L326" s="83"/>
      <c r="M326" s="83"/>
      <c r="N326" s="83"/>
      <c r="O326" s="83"/>
      <c r="P326" s="83"/>
      <c r="Q326" s="83"/>
      <c r="R326" s="83"/>
      <c r="S326" s="83"/>
      <c r="T326" s="83"/>
      <c r="U326" s="83"/>
      <c r="V326" s="83"/>
      <c r="W326" s="83"/>
      <c r="X326" s="83"/>
      <c r="Y326" s="83"/>
      <c r="Z326" s="83"/>
    </row>
    <row r="327" spans="1:26" ht="12.75" customHeight="1" x14ac:dyDescent="0.2">
      <c r="A327" s="156"/>
      <c r="B327" s="261"/>
      <c r="C327" s="262"/>
      <c r="D327" s="262"/>
      <c r="E327" s="260"/>
      <c r="F327" s="262"/>
      <c r="G327" s="156" t="s">
        <v>992</v>
      </c>
      <c r="H327" s="156" t="s">
        <v>993</v>
      </c>
      <c r="I327" s="156" t="s">
        <v>994</v>
      </c>
      <c r="J327" s="156" t="s">
        <v>992</v>
      </c>
      <c r="K327" s="156" t="s">
        <v>993</v>
      </c>
      <c r="L327" s="83"/>
      <c r="M327" s="83"/>
      <c r="N327" s="83"/>
      <c r="O327" s="83"/>
      <c r="P327" s="83"/>
      <c r="Q327" s="83"/>
      <c r="R327" s="83"/>
      <c r="S327" s="83"/>
      <c r="T327" s="83"/>
      <c r="U327" s="83"/>
      <c r="V327" s="83"/>
      <c r="W327" s="83"/>
      <c r="X327" s="83"/>
      <c r="Y327" s="83"/>
      <c r="Z327" s="83"/>
    </row>
    <row r="328" spans="1:26" ht="14.25" customHeight="1" x14ac:dyDescent="0.2">
      <c r="A328" s="256"/>
      <c r="B328" s="257" t="s">
        <v>2888</v>
      </c>
      <c r="C328" s="262">
        <v>1.25</v>
      </c>
      <c r="D328" s="262"/>
      <c r="E328" s="263"/>
      <c r="F328" s="262">
        <v>0.1</v>
      </c>
      <c r="G328" s="262">
        <f>G320</f>
        <v>8794.01</v>
      </c>
      <c r="H328" s="262">
        <f>D328*E328*F328</f>
        <v>0</v>
      </c>
      <c r="I328" s="262"/>
      <c r="J328" s="262"/>
      <c r="K328" s="262">
        <f>ROUND(C328*F328*G328,2)</f>
        <v>1099.25</v>
      </c>
      <c r="L328" s="83"/>
      <c r="M328" s="83"/>
      <c r="N328" s="83"/>
      <c r="O328" s="83"/>
      <c r="P328" s="83"/>
      <c r="Q328" s="83"/>
      <c r="R328" s="83"/>
      <c r="S328" s="83"/>
      <c r="T328" s="83"/>
      <c r="U328" s="83"/>
      <c r="V328" s="83"/>
      <c r="W328" s="83"/>
      <c r="X328" s="83"/>
      <c r="Y328" s="83"/>
      <c r="Z328" s="83"/>
    </row>
    <row r="329" spans="1:26" ht="12.75" customHeight="1" x14ac:dyDescent="0.2">
      <c r="A329" s="256"/>
      <c r="B329" s="257"/>
      <c r="C329" s="262"/>
      <c r="D329" s="262"/>
      <c r="E329" s="262"/>
      <c r="F329" s="262"/>
      <c r="G329" s="262"/>
      <c r="H329" s="262"/>
      <c r="I329" s="262"/>
      <c r="J329" s="262"/>
      <c r="K329" s="264"/>
      <c r="L329" s="83"/>
      <c r="M329" s="83"/>
      <c r="N329" s="83"/>
      <c r="O329" s="83"/>
      <c r="P329" s="83"/>
      <c r="Q329" s="83"/>
      <c r="R329" s="83"/>
      <c r="S329" s="83"/>
      <c r="T329" s="83"/>
      <c r="U329" s="83"/>
      <c r="V329" s="83"/>
      <c r="W329" s="83"/>
      <c r="X329" s="83"/>
      <c r="Y329" s="83"/>
      <c r="Z329" s="83"/>
    </row>
    <row r="330" spans="1:26" ht="12.75" customHeight="1" x14ac:dyDescent="0.2">
      <c r="A330" s="256"/>
      <c r="B330" s="257"/>
      <c r="C330" s="257"/>
      <c r="D330" s="257"/>
      <c r="E330" s="257"/>
      <c r="F330" s="361" t="s">
        <v>997</v>
      </c>
      <c r="G330" s="312"/>
      <c r="H330" s="312"/>
      <c r="I330" s="265">
        <f t="shared" ref="I330:K330" si="76">ROUND(SUM(I328:I329),2)</f>
        <v>0</v>
      </c>
      <c r="J330" s="265">
        <f t="shared" si="76"/>
        <v>0</v>
      </c>
      <c r="K330" s="265">
        <f t="shared" si="76"/>
        <v>1099.25</v>
      </c>
      <c r="L330" s="83"/>
      <c r="M330" s="83"/>
      <c r="N330" s="83"/>
      <c r="O330" s="83"/>
      <c r="P330" s="83"/>
      <c r="Q330" s="83"/>
      <c r="R330" s="83"/>
      <c r="S330" s="83"/>
      <c r="T330" s="83"/>
      <c r="U330" s="83"/>
      <c r="V330" s="83"/>
      <c r="W330" s="83"/>
      <c r="X330" s="83"/>
      <c r="Y330" s="83"/>
      <c r="Z330" s="83"/>
    </row>
    <row r="331" spans="1:26" ht="12.75" customHeight="1" x14ac:dyDescent="0.2">
      <c r="A331" s="256"/>
      <c r="B331" s="363"/>
      <c r="C331" s="312"/>
      <c r="D331" s="312"/>
      <c r="E331" s="312"/>
      <c r="F331" s="312"/>
      <c r="G331" s="312"/>
      <c r="H331" s="312"/>
      <c r="I331" s="312"/>
      <c r="J331" s="312"/>
      <c r="K331" s="256"/>
      <c r="L331" s="83"/>
      <c r="M331" s="83"/>
      <c r="N331" s="83"/>
      <c r="O331" s="83"/>
      <c r="P331" s="83"/>
      <c r="Q331" s="83"/>
      <c r="R331" s="83"/>
      <c r="S331" s="83"/>
      <c r="T331" s="83"/>
      <c r="U331" s="83"/>
      <c r="V331" s="83"/>
      <c r="W331" s="83"/>
      <c r="X331" s="83"/>
      <c r="Y331" s="83"/>
      <c r="Z331" s="83"/>
    </row>
    <row r="332" spans="1:26" ht="12.75" customHeight="1" x14ac:dyDescent="0.2">
      <c r="A332" s="266" t="s">
        <v>13467</v>
      </c>
      <c r="B332" s="365" t="s">
        <v>13467</v>
      </c>
      <c r="C332" s="293"/>
      <c r="D332" s="293"/>
      <c r="E332" s="293"/>
      <c r="F332" s="293"/>
      <c r="G332" s="293"/>
      <c r="H332" s="293"/>
      <c r="I332" s="293"/>
      <c r="J332" s="293"/>
      <c r="K332" s="267" t="s">
        <v>13467</v>
      </c>
      <c r="L332" s="10"/>
      <c r="M332" s="10"/>
      <c r="N332" s="10"/>
      <c r="O332" s="10"/>
      <c r="P332" s="10"/>
      <c r="Q332" s="10"/>
      <c r="R332" s="10"/>
      <c r="S332" s="10"/>
      <c r="T332" s="10"/>
      <c r="U332" s="10"/>
      <c r="V332" s="10"/>
      <c r="W332" s="10"/>
      <c r="X332" s="10"/>
      <c r="Y332" s="10"/>
      <c r="Z332" s="10"/>
    </row>
    <row r="333" spans="1:26" ht="12.75" customHeight="1" x14ac:dyDescent="0.2">
      <c r="A333" s="362"/>
      <c r="B333" s="312"/>
      <c r="C333" s="260"/>
      <c r="D333" s="260"/>
      <c r="E333" s="260"/>
      <c r="F333" s="260"/>
      <c r="G333" s="360" t="s">
        <v>982</v>
      </c>
      <c r="H333" s="312"/>
      <c r="I333" s="360" t="s">
        <v>983</v>
      </c>
      <c r="J333" s="312"/>
      <c r="K333" s="312"/>
      <c r="L333" s="83"/>
      <c r="M333" s="83"/>
      <c r="N333" s="83"/>
      <c r="O333" s="83"/>
      <c r="P333" s="83"/>
      <c r="Q333" s="83"/>
      <c r="R333" s="83"/>
      <c r="S333" s="83"/>
      <c r="T333" s="83"/>
      <c r="U333" s="83"/>
      <c r="V333" s="83"/>
      <c r="W333" s="83"/>
      <c r="X333" s="83"/>
      <c r="Y333" s="83"/>
      <c r="Z333" s="83"/>
    </row>
    <row r="334" spans="1:26" ht="12.75" customHeight="1" x14ac:dyDescent="0.2">
      <c r="A334" s="362" t="s">
        <v>984</v>
      </c>
      <c r="B334" s="312"/>
      <c r="C334" s="156" t="s">
        <v>999</v>
      </c>
      <c r="D334" s="156" t="s">
        <v>986</v>
      </c>
      <c r="E334" s="156" t="s">
        <v>987</v>
      </c>
      <c r="F334" s="156" t="s">
        <v>988</v>
      </c>
      <c r="G334" s="156" t="s">
        <v>989</v>
      </c>
      <c r="H334" s="156" t="s">
        <v>990</v>
      </c>
      <c r="I334" s="156" t="s">
        <v>991</v>
      </c>
      <c r="J334" s="156" t="s">
        <v>989</v>
      </c>
      <c r="K334" s="156" t="s">
        <v>990</v>
      </c>
      <c r="L334" s="83"/>
      <c r="M334" s="83"/>
      <c r="N334" s="83"/>
      <c r="O334" s="83"/>
      <c r="P334" s="83"/>
      <c r="Q334" s="83"/>
      <c r="R334" s="83"/>
      <c r="S334" s="83"/>
      <c r="T334" s="83"/>
      <c r="U334" s="83"/>
      <c r="V334" s="83"/>
      <c r="W334" s="83"/>
      <c r="X334" s="83"/>
      <c r="Y334" s="83"/>
      <c r="Z334" s="83"/>
    </row>
    <row r="335" spans="1:26" ht="12.75" customHeight="1" x14ac:dyDescent="0.2">
      <c r="A335" s="156"/>
      <c r="B335" s="261"/>
      <c r="C335" s="262"/>
      <c r="D335" s="262"/>
      <c r="E335" s="260"/>
      <c r="F335" s="262"/>
      <c r="G335" s="156" t="s">
        <v>992</v>
      </c>
      <c r="H335" s="156" t="s">
        <v>993</v>
      </c>
      <c r="I335" s="156" t="s">
        <v>994</v>
      </c>
      <c r="J335" s="156" t="s">
        <v>992</v>
      </c>
      <c r="K335" s="156" t="s">
        <v>993</v>
      </c>
      <c r="L335" s="83"/>
      <c r="M335" s="83"/>
      <c r="N335" s="83"/>
      <c r="O335" s="83"/>
      <c r="P335" s="83"/>
      <c r="Q335" s="83"/>
      <c r="R335" s="83"/>
      <c r="S335" s="83"/>
      <c r="T335" s="83"/>
      <c r="U335" s="83"/>
      <c r="V335" s="83"/>
      <c r="W335" s="83"/>
      <c r="X335" s="83"/>
      <c r="Y335" s="83"/>
      <c r="Z335" s="83"/>
    </row>
    <row r="336" spans="1:26" ht="14.25" customHeight="1" x14ac:dyDescent="0.2">
      <c r="A336" s="256"/>
      <c r="B336" s="257" t="s">
        <v>3027</v>
      </c>
      <c r="C336" s="262">
        <v>1</v>
      </c>
      <c r="D336" s="262"/>
      <c r="E336" s="263"/>
      <c r="F336" s="262">
        <v>0.2</v>
      </c>
      <c r="G336" s="262">
        <f>G320</f>
        <v>8794.01</v>
      </c>
      <c r="H336" s="262">
        <f>D336*E336*F336</f>
        <v>0</v>
      </c>
      <c r="I336" s="262"/>
      <c r="J336" s="262"/>
      <c r="K336" s="262">
        <f>ROUND(C336*F336*G336,2)</f>
        <v>1758.8</v>
      </c>
      <c r="L336" s="83"/>
      <c r="M336" s="83"/>
      <c r="N336" s="114"/>
      <c r="O336" s="83"/>
      <c r="P336" s="83"/>
      <c r="Q336" s="83"/>
      <c r="R336" s="83"/>
      <c r="S336" s="83"/>
      <c r="T336" s="83"/>
      <c r="U336" s="83"/>
      <c r="V336" s="83"/>
      <c r="W336" s="83"/>
      <c r="X336" s="83"/>
      <c r="Y336" s="83"/>
      <c r="Z336" s="83"/>
    </row>
    <row r="337" spans="1:26" ht="12.75" customHeight="1" x14ac:dyDescent="0.2">
      <c r="A337" s="256"/>
      <c r="B337" s="257"/>
      <c r="C337" s="262"/>
      <c r="D337" s="262"/>
      <c r="E337" s="262"/>
      <c r="F337" s="262"/>
      <c r="G337" s="262"/>
      <c r="H337" s="262"/>
      <c r="I337" s="262"/>
      <c r="J337" s="262"/>
      <c r="K337" s="264"/>
      <c r="L337" s="83"/>
      <c r="M337" s="83"/>
      <c r="N337" s="114"/>
      <c r="O337" s="83"/>
      <c r="P337" s="83"/>
      <c r="Q337" s="83"/>
      <c r="R337" s="83"/>
      <c r="S337" s="83"/>
      <c r="T337" s="83"/>
      <c r="U337" s="83"/>
      <c r="V337" s="83"/>
      <c r="W337" s="83"/>
      <c r="X337" s="83"/>
      <c r="Y337" s="83"/>
      <c r="Z337" s="83"/>
    </row>
    <row r="338" spans="1:26" ht="12.75" customHeight="1" x14ac:dyDescent="0.2">
      <c r="A338" s="256"/>
      <c r="B338" s="257"/>
      <c r="C338" s="257"/>
      <c r="D338" s="257"/>
      <c r="E338" s="257"/>
      <c r="F338" s="361" t="s">
        <v>997</v>
      </c>
      <c r="G338" s="312"/>
      <c r="H338" s="312"/>
      <c r="I338" s="265">
        <f t="shared" ref="I338:K338" si="77">ROUND(SUM(I336:I337),2)</f>
        <v>0</v>
      </c>
      <c r="J338" s="265">
        <f t="shared" si="77"/>
        <v>0</v>
      </c>
      <c r="K338" s="265">
        <f t="shared" si="77"/>
        <v>1758.8</v>
      </c>
      <c r="L338" s="83"/>
      <c r="M338" s="83"/>
      <c r="N338" s="114"/>
      <c r="O338" s="83"/>
      <c r="P338" s="83"/>
      <c r="Q338" s="83"/>
      <c r="R338" s="83"/>
      <c r="S338" s="83"/>
      <c r="T338" s="83"/>
      <c r="U338" s="83"/>
      <c r="V338" s="83"/>
      <c r="W338" s="83"/>
      <c r="X338" s="83"/>
      <c r="Y338" s="83"/>
      <c r="Z338" s="83"/>
    </row>
    <row r="339" spans="1:26" ht="12.75" customHeight="1" x14ac:dyDescent="0.2">
      <c r="A339" s="256"/>
      <c r="B339" s="363"/>
      <c r="C339" s="312"/>
      <c r="D339" s="312"/>
      <c r="E339" s="312"/>
      <c r="F339" s="312"/>
      <c r="G339" s="312"/>
      <c r="H339" s="312"/>
      <c r="I339" s="312"/>
      <c r="J339" s="312"/>
      <c r="K339" s="256"/>
      <c r="L339" s="83"/>
      <c r="M339" s="83"/>
      <c r="N339" s="83"/>
      <c r="O339" s="83"/>
      <c r="P339" s="83"/>
      <c r="Q339" s="83"/>
      <c r="R339" s="83"/>
      <c r="S339" s="83"/>
      <c r="T339" s="83"/>
      <c r="U339" s="83"/>
      <c r="V339" s="83"/>
      <c r="W339" s="83"/>
      <c r="X339" s="83"/>
      <c r="Y339" s="83"/>
      <c r="Z339" s="83"/>
    </row>
    <row r="340" spans="1:26" ht="12.75" customHeight="1" x14ac:dyDescent="0.2">
      <c r="A340" s="266" t="s">
        <v>13467</v>
      </c>
      <c r="B340" s="365" t="s">
        <v>13467</v>
      </c>
      <c r="C340" s="293"/>
      <c r="D340" s="293"/>
      <c r="E340" s="293"/>
      <c r="F340" s="293"/>
      <c r="G340" s="293"/>
      <c r="H340" s="293"/>
      <c r="I340" s="293"/>
      <c r="J340" s="293"/>
      <c r="K340" s="267" t="s">
        <v>13467</v>
      </c>
      <c r="L340" s="10"/>
      <c r="M340" s="10"/>
      <c r="N340" s="10"/>
      <c r="O340" s="10"/>
      <c r="P340" s="10"/>
      <c r="Q340" s="10"/>
      <c r="R340" s="10"/>
      <c r="S340" s="10"/>
      <c r="T340" s="10"/>
      <c r="U340" s="10"/>
      <c r="V340" s="10"/>
      <c r="W340" s="10"/>
      <c r="X340" s="10"/>
      <c r="Y340" s="10"/>
      <c r="Z340" s="10"/>
    </row>
    <row r="341" spans="1:26" ht="12.75" customHeight="1" x14ac:dyDescent="0.2">
      <c r="A341" s="362"/>
      <c r="B341" s="312"/>
      <c r="C341" s="260"/>
      <c r="D341" s="260"/>
      <c r="E341" s="260"/>
      <c r="F341" s="260"/>
      <c r="G341" s="360" t="s">
        <v>982</v>
      </c>
      <c r="H341" s="312"/>
      <c r="I341" s="360" t="s">
        <v>983</v>
      </c>
      <c r="J341" s="312"/>
      <c r="K341" s="312"/>
      <c r="L341" s="83"/>
      <c r="M341" s="83"/>
      <c r="N341" s="83"/>
      <c r="O341" s="83"/>
      <c r="P341" s="83"/>
      <c r="Q341" s="83"/>
      <c r="R341" s="83"/>
      <c r="S341" s="83"/>
      <c r="T341" s="83"/>
      <c r="U341" s="83"/>
      <c r="V341" s="83"/>
      <c r="W341" s="83"/>
      <c r="X341" s="83"/>
      <c r="Y341" s="83"/>
      <c r="Z341" s="83"/>
    </row>
    <row r="342" spans="1:26" ht="12.75" customHeight="1" x14ac:dyDescent="0.2">
      <c r="A342" s="362" t="s">
        <v>984</v>
      </c>
      <c r="B342" s="312"/>
      <c r="C342" s="156" t="s">
        <v>999</v>
      </c>
      <c r="D342" s="156" t="s">
        <v>986</v>
      </c>
      <c r="E342" s="156" t="s">
        <v>987</v>
      </c>
      <c r="F342" s="156" t="s">
        <v>988</v>
      </c>
      <c r="G342" s="156" t="s">
        <v>989</v>
      </c>
      <c r="H342" s="156" t="s">
        <v>990</v>
      </c>
      <c r="I342" s="156" t="s">
        <v>991</v>
      </c>
      <c r="J342" s="156" t="s">
        <v>989</v>
      </c>
      <c r="K342" s="156" t="s">
        <v>990</v>
      </c>
      <c r="L342" s="83"/>
      <c r="M342" s="83"/>
      <c r="N342" s="83"/>
      <c r="O342" s="83"/>
      <c r="P342" s="83"/>
      <c r="Q342" s="83"/>
      <c r="R342" s="83"/>
      <c r="S342" s="83"/>
      <c r="T342" s="83"/>
      <c r="U342" s="83"/>
      <c r="V342" s="83"/>
      <c r="W342" s="83"/>
      <c r="X342" s="83"/>
      <c r="Y342" s="83"/>
      <c r="Z342" s="83"/>
    </row>
    <row r="343" spans="1:26" ht="12.75" customHeight="1" x14ac:dyDescent="0.2">
      <c r="A343" s="156"/>
      <c r="B343" s="261"/>
      <c r="C343" s="262"/>
      <c r="D343" s="262"/>
      <c r="E343" s="260"/>
      <c r="F343" s="262"/>
      <c r="G343" s="156" t="s">
        <v>992</v>
      </c>
      <c r="H343" s="156" t="s">
        <v>993</v>
      </c>
      <c r="I343" s="156" t="s">
        <v>994</v>
      </c>
      <c r="J343" s="156" t="s">
        <v>992</v>
      </c>
      <c r="K343" s="156" t="s">
        <v>993</v>
      </c>
      <c r="L343" s="83"/>
      <c r="M343" s="83"/>
      <c r="N343" s="83"/>
      <c r="O343" s="83"/>
      <c r="P343" s="83"/>
      <c r="Q343" s="83"/>
      <c r="R343" s="83"/>
      <c r="S343" s="83"/>
      <c r="T343" s="83"/>
      <c r="U343" s="83"/>
      <c r="V343" s="83"/>
      <c r="W343" s="83"/>
      <c r="X343" s="83"/>
      <c r="Y343" s="83"/>
      <c r="Z343" s="83"/>
    </row>
    <row r="344" spans="1:26" ht="14.25" customHeight="1" x14ac:dyDescent="0.2">
      <c r="A344" s="256"/>
      <c r="B344" s="257" t="s">
        <v>3027</v>
      </c>
      <c r="C344" s="262">
        <v>1</v>
      </c>
      <c r="D344" s="262"/>
      <c r="E344" s="263"/>
      <c r="F344" s="262">
        <v>0.08</v>
      </c>
      <c r="G344" s="262">
        <f>G328</f>
        <v>8794.01</v>
      </c>
      <c r="H344" s="262">
        <f>D344*E344*F344</f>
        <v>0</v>
      </c>
      <c r="I344" s="262"/>
      <c r="J344" s="262"/>
      <c r="K344" s="262">
        <f>ROUND(C344*F344*G344,2)</f>
        <v>703.52</v>
      </c>
      <c r="L344" s="83"/>
      <c r="M344" s="83"/>
      <c r="N344" s="114"/>
      <c r="O344" s="83"/>
      <c r="P344" s="83"/>
      <c r="Q344" s="83"/>
      <c r="R344" s="83"/>
      <c r="S344" s="83"/>
      <c r="T344" s="83"/>
      <c r="U344" s="83"/>
      <c r="V344" s="83"/>
      <c r="W344" s="83"/>
      <c r="X344" s="83"/>
      <c r="Y344" s="83"/>
      <c r="Z344" s="83"/>
    </row>
    <row r="345" spans="1:26" ht="12.75" customHeight="1" x14ac:dyDescent="0.2">
      <c r="A345" s="256"/>
      <c r="B345" s="257"/>
      <c r="C345" s="262"/>
      <c r="D345" s="262"/>
      <c r="E345" s="262"/>
      <c r="F345" s="262"/>
      <c r="G345" s="262"/>
      <c r="H345" s="262"/>
      <c r="I345" s="262"/>
      <c r="J345" s="262"/>
      <c r="K345" s="264"/>
      <c r="L345" s="83"/>
      <c r="M345" s="83"/>
      <c r="N345" s="114"/>
      <c r="O345" s="83"/>
      <c r="P345" s="83"/>
      <c r="Q345" s="83"/>
      <c r="R345" s="83"/>
      <c r="S345" s="83"/>
      <c r="T345" s="83"/>
      <c r="U345" s="83"/>
      <c r="V345" s="83"/>
      <c r="W345" s="83"/>
      <c r="X345" s="83"/>
      <c r="Y345" s="83"/>
      <c r="Z345" s="83"/>
    </row>
    <row r="346" spans="1:26" ht="12.75" customHeight="1" x14ac:dyDescent="0.2">
      <c r="A346" s="256"/>
      <c r="B346" s="257"/>
      <c r="C346" s="257"/>
      <c r="D346" s="257"/>
      <c r="E346" s="257"/>
      <c r="F346" s="361" t="s">
        <v>997</v>
      </c>
      <c r="G346" s="312"/>
      <c r="H346" s="312"/>
      <c r="I346" s="265">
        <f t="shared" ref="I346:K346" si="78">ROUND(SUM(I344:I345),2)</f>
        <v>0</v>
      </c>
      <c r="J346" s="265">
        <f t="shared" si="78"/>
        <v>0</v>
      </c>
      <c r="K346" s="265">
        <f t="shared" si="78"/>
        <v>703.52</v>
      </c>
      <c r="L346" s="83"/>
      <c r="M346" s="83"/>
      <c r="N346" s="114"/>
      <c r="O346" s="83"/>
      <c r="P346" s="83"/>
      <c r="Q346" s="83"/>
      <c r="R346" s="83"/>
      <c r="S346" s="83"/>
      <c r="T346" s="83"/>
      <c r="U346" s="83"/>
      <c r="V346" s="83"/>
      <c r="W346" s="83"/>
      <c r="X346" s="83"/>
      <c r="Y346" s="83"/>
      <c r="Z346" s="83"/>
    </row>
    <row r="347" spans="1:26" ht="12.75" customHeight="1" x14ac:dyDescent="0.2">
      <c r="A347" s="256"/>
      <c r="B347" s="363"/>
      <c r="C347" s="312"/>
      <c r="D347" s="312"/>
      <c r="E347" s="312"/>
      <c r="F347" s="312"/>
      <c r="G347" s="312"/>
      <c r="H347" s="312"/>
      <c r="I347" s="312"/>
      <c r="J347" s="312"/>
      <c r="K347" s="256"/>
      <c r="L347" s="83"/>
      <c r="M347" s="83"/>
      <c r="N347" s="83"/>
      <c r="O347" s="83"/>
      <c r="P347" s="83"/>
      <c r="Q347" s="83"/>
      <c r="R347" s="83"/>
      <c r="S347" s="83"/>
      <c r="T347" s="83"/>
      <c r="U347" s="83"/>
      <c r="V347" s="83"/>
      <c r="W347" s="83"/>
      <c r="X347" s="83"/>
      <c r="Y347" s="83"/>
      <c r="Z347" s="83"/>
    </row>
    <row r="348" spans="1:26" ht="12.75" customHeight="1" x14ac:dyDescent="0.2">
      <c r="A348" s="266" t="s">
        <v>13467</v>
      </c>
      <c r="B348" s="365" t="s">
        <v>13467</v>
      </c>
      <c r="C348" s="293"/>
      <c r="D348" s="293"/>
      <c r="E348" s="293"/>
      <c r="F348" s="293"/>
      <c r="G348" s="293"/>
      <c r="H348" s="293"/>
      <c r="I348" s="293"/>
      <c r="J348" s="293"/>
      <c r="K348" s="267" t="s">
        <v>13467</v>
      </c>
      <c r="L348" s="10"/>
      <c r="M348" s="10"/>
      <c r="N348" s="10"/>
      <c r="O348" s="10"/>
      <c r="P348" s="10"/>
      <c r="Q348" s="10"/>
      <c r="R348" s="10"/>
      <c r="S348" s="10"/>
      <c r="T348" s="10"/>
      <c r="U348" s="10"/>
      <c r="V348" s="10"/>
      <c r="W348" s="10"/>
      <c r="X348" s="10"/>
      <c r="Y348" s="10"/>
      <c r="Z348" s="10"/>
    </row>
    <row r="349" spans="1:26" ht="12.75" customHeight="1" x14ac:dyDescent="0.2">
      <c r="A349" s="362"/>
      <c r="B349" s="312"/>
      <c r="C349" s="260"/>
      <c r="D349" s="260"/>
      <c r="E349" s="260"/>
      <c r="F349" s="260"/>
      <c r="G349" s="360" t="s">
        <v>982</v>
      </c>
      <c r="H349" s="312"/>
      <c r="I349" s="360" t="s">
        <v>983</v>
      </c>
      <c r="J349" s="312"/>
      <c r="K349" s="312"/>
      <c r="L349" s="83"/>
      <c r="M349" s="83"/>
      <c r="N349" s="83"/>
      <c r="O349" s="83"/>
      <c r="P349" s="83"/>
      <c r="Q349" s="83"/>
      <c r="R349" s="83"/>
      <c r="S349" s="83"/>
      <c r="T349" s="83"/>
      <c r="U349" s="83"/>
      <c r="V349" s="83"/>
      <c r="W349" s="83"/>
      <c r="X349" s="83"/>
      <c r="Y349" s="83"/>
      <c r="Z349" s="83"/>
    </row>
    <row r="350" spans="1:26" ht="12.75" customHeight="1" x14ac:dyDescent="0.2">
      <c r="A350" s="362" t="s">
        <v>984</v>
      </c>
      <c r="B350" s="312"/>
      <c r="C350" s="156" t="s">
        <v>999</v>
      </c>
      <c r="D350" s="156" t="s">
        <v>1001</v>
      </c>
      <c r="E350" s="156" t="s">
        <v>987</v>
      </c>
      <c r="F350" s="156" t="s">
        <v>988</v>
      </c>
      <c r="G350" s="156" t="s">
        <v>989</v>
      </c>
      <c r="H350" s="156" t="s">
        <v>990</v>
      </c>
      <c r="I350" s="156" t="s">
        <v>991</v>
      </c>
      <c r="J350" s="156" t="s">
        <v>989</v>
      </c>
      <c r="K350" s="156" t="s">
        <v>1002</v>
      </c>
      <c r="L350" s="83"/>
      <c r="M350" s="83"/>
      <c r="N350" s="83"/>
      <c r="O350" s="83"/>
      <c r="P350" s="83"/>
      <c r="Q350" s="83"/>
      <c r="R350" s="83"/>
      <c r="S350" s="83"/>
      <c r="T350" s="83"/>
      <c r="U350" s="83"/>
      <c r="V350" s="83"/>
      <c r="W350" s="83"/>
      <c r="X350" s="83"/>
      <c r="Y350" s="83"/>
      <c r="Z350" s="83"/>
    </row>
    <row r="351" spans="1:26" ht="12.75" customHeight="1" x14ac:dyDescent="0.2">
      <c r="A351" s="156"/>
      <c r="B351" s="261"/>
      <c r="C351" s="260"/>
      <c r="D351" s="262"/>
      <c r="E351" s="260"/>
      <c r="F351" s="262"/>
      <c r="G351" s="156" t="s">
        <v>992</v>
      </c>
      <c r="H351" s="156" t="s">
        <v>993</v>
      </c>
      <c r="I351" s="156" t="s">
        <v>994</v>
      </c>
      <c r="J351" s="156" t="s">
        <v>992</v>
      </c>
      <c r="K351" s="156" t="s">
        <v>1003</v>
      </c>
      <c r="L351" s="83"/>
      <c r="M351" s="83"/>
      <c r="N351" s="83"/>
      <c r="O351" s="83"/>
      <c r="P351" s="83"/>
      <c r="Q351" s="83"/>
      <c r="R351" s="83"/>
      <c r="S351" s="83"/>
      <c r="T351" s="83"/>
      <c r="U351" s="83"/>
      <c r="V351" s="83"/>
      <c r="W351" s="83"/>
      <c r="X351" s="83"/>
      <c r="Y351" s="83"/>
      <c r="Z351" s="83"/>
    </row>
    <row r="352" spans="1:26" ht="12.75" customHeight="1" x14ac:dyDescent="0.2">
      <c r="A352" s="256"/>
      <c r="B352" s="257" t="s">
        <v>3159</v>
      </c>
      <c r="C352" s="262">
        <v>1.1000000000000001</v>
      </c>
      <c r="D352" s="262">
        <v>27.6</v>
      </c>
      <c r="E352" s="260"/>
      <c r="F352" s="262"/>
      <c r="G352" s="262">
        <f>D352*F352</f>
        <v>0</v>
      </c>
      <c r="H352" s="262">
        <f>K344</f>
        <v>703.52</v>
      </c>
      <c r="I352" s="262">
        <v>0</v>
      </c>
      <c r="J352" s="262">
        <f>C352*G352</f>
        <v>0</v>
      </c>
      <c r="K352" s="262">
        <f>ROUND(C352*D352*H352,2)</f>
        <v>21358.87</v>
      </c>
      <c r="L352" s="83"/>
      <c r="M352" s="83"/>
      <c r="N352" s="83"/>
      <c r="O352" s="83"/>
      <c r="P352" s="83"/>
      <c r="Q352" s="83"/>
      <c r="R352" s="83"/>
      <c r="S352" s="83"/>
      <c r="T352" s="83"/>
      <c r="U352" s="83"/>
      <c r="V352" s="83"/>
      <c r="W352" s="83"/>
      <c r="X352" s="83"/>
      <c r="Y352" s="83"/>
      <c r="Z352" s="83"/>
    </row>
    <row r="353" spans="1:26" ht="12.75" customHeight="1" x14ac:dyDescent="0.2">
      <c r="A353" s="256"/>
      <c r="B353" s="257"/>
      <c r="C353" s="262"/>
      <c r="D353" s="262"/>
      <c r="E353" s="262"/>
      <c r="F353" s="262"/>
      <c r="G353" s="262"/>
      <c r="H353" s="262"/>
      <c r="I353" s="262"/>
      <c r="J353" s="262"/>
      <c r="K353" s="264"/>
      <c r="L353" s="83"/>
      <c r="M353" s="83"/>
      <c r="N353" s="83"/>
      <c r="O353" s="83"/>
      <c r="P353" s="83"/>
      <c r="Q353" s="83"/>
      <c r="R353" s="83"/>
      <c r="S353" s="83"/>
      <c r="T353" s="83"/>
      <c r="U353" s="83"/>
      <c r="V353" s="83"/>
      <c r="W353" s="83"/>
      <c r="X353" s="83"/>
      <c r="Y353" s="83"/>
      <c r="Z353" s="83"/>
    </row>
    <row r="354" spans="1:26" ht="12.75" customHeight="1" x14ac:dyDescent="0.2">
      <c r="A354" s="256"/>
      <c r="B354" s="257"/>
      <c r="C354" s="257"/>
      <c r="D354" s="257"/>
      <c r="E354" s="257"/>
      <c r="F354" s="361" t="s">
        <v>997</v>
      </c>
      <c r="G354" s="312"/>
      <c r="H354" s="312"/>
      <c r="I354" s="265">
        <f t="shared" ref="I354:K354" si="79">ROUND(SUM(I352:I353),2)</f>
        <v>0</v>
      </c>
      <c r="J354" s="265">
        <f t="shared" si="79"/>
        <v>0</v>
      </c>
      <c r="K354" s="265">
        <f t="shared" si="79"/>
        <v>21358.87</v>
      </c>
      <c r="L354" s="83"/>
      <c r="M354" s="83"/>
      <c r="N354" s="83"/>
      <c r="O354" s="83"/>
      <c r="P354" s="83"/>
      <c r="Q354" s="83"/>
      <c r="R354" s="83"/>
      <c r="S354" s="83"/>
      <c r="T354" s="83"/>
      <c r="U354" s="83"/>
      <c r="V354" s="83"/>
      <c r="W354" s="83"/>
      <c r="X354" s="83"/>
      <c r="Y354" s="83"/>
      <c r="Z354" s="83"/>
    </row>
    <row r="355" spans="1:26" ht="12.75" customHeight="1" x14ac:dyDescent="0.2">
      <c r="A355" s="256"/>
      <c r="B355" s="363"/>
      <c r="C355" s="312"/>
      <c r="D355" s="312"/>
      <c r="E355" s="312"/>
      <c r="F355" s="312"/>
      <c r="G355" s="312"/>
      <c r="H355" s="312"/>
      <c r="I355" s="312"/>
      <c r="J355" s="312"/>
      <c r="K355" s="256"/>
      <c r="L355" s="83"/>
      <c r="M355" s="83"/>
      <c r="N355" s="83"/>
      <c r="O355" s="83"/>
      <c r="P355" s="83"/>
      <c r="Q355" s="83"/>
      <c r="R355" s="83"/>
      <c r="S355" s="83"/>
      <c r="T355" s="83"/>
      <c r="U355" s="83"/>
      <c r="V355" s="83"/>
      <c r="W355" s="83"/>
      <c r="X355" s="83"/>
      <c r="Y355" s="83"/>
      <c r="Z355" s="83"/>
    </row>
    <row r="356" spans="1:26" ht="12.75" customHeight="1" x14ac:dyDescent="0.2">
      <c r="A356" s="266" t="s">
        <v>13467</v>
      </c>
      <c r="B356" s="365" t="s">
        <v>13467</v>
      </c>
      <c r="C356" s="293"/>
      <c r="D356" s="293"/>
      <c r="E356" s="293"/>
      <c r="F356" s="293"/>
      <c r="G356" s="293"/>
      <c r="H356" s="293"/>
      <c r="I356" s="293"/>
      <c r="J356" s="293"/>
      <c r="K356" s="269" t="s">
        <v>13467</v>
      </c>
      <c r="L356" s="1"/>
      <c r="M356" s="1"/>
      <c r="N356" s="1"/>
      <c r="O356" s="1"/>
      <c r="P356" s="1"/>
      <c r="Q356" s="1"/>
      <c r="R356" s="1"/>
      <c r="S356" s="1"/>
      <c r="T356" s="1"/>
      <c r="U356" s="1"/>
      <c r="V356" s="1"/>
      <c r="W356" s="1"/>
      <c r="X356" s="1"/>
      <c r="Y356" s="1"/>
      <c r="Z356" s="1"/>
    </row>
    <row r="357" spans="1:26" ht="12.75" customHeight="1" x14ac:dyDescent="0.2">
      <c r="A357" s="362"/>
      <c r="B357" s="312"/>
      <c r="C357" s="260"/>
      <c r="D357" s="260"/>
      <c r="E357" s="260"/>
      <c r="F357" s="260"/>
      <c r="G357" s="360" t="s">
        <v>982</v>
      </c>
      <c r="H357" s="312"/>
      <c r="I357" s="360" t="s">
        <v>983</v>
      </c>
      <c r="J357" s="312"/>
      <c r="K357" s="312"/>
      <c r="L357" s="83"/>
      <c r="M357" s="83"/>
      <c r="N357" s="83"/>
      <c r="O357" s="83"/>
      <c r="P357" s="83"/>
      <c r="Q357" s="83"/>
      <c r="R357" s="83"/>
      <c r="S357" s="83"/>
      <c r="T357" s="83"/>
      <c r="U357" s="83"/>
      <c r="V357" s="83"/>
      <c r="W357" s="83"/>
      <c r="X357" s="83"/>
      <c r="Y357" s="83"/>
      <c r="Z357" s="83"/>
    </row>
    <row r="358" spans="1:26" ht="12.75" customHeight="1" x14ac:dyDescent="0.2">
      <c r="A358" s="362" t="s">
        <v>984</v>
      </c>
      <c r="B358" s="312"/>
      <c r="C358" s="156" t="s">
        <v>985</v>
      </c>
      <c r="D358" s="156" t="s">
        <v>986</v>
      </c>
      <c r="E358" s="156" t="s">
        <v>987</v>
      </c>
      <c r="F358" s="156" t="s">
        <v>988</v>
      </c>
      <c r="G358" s="156" t="s">
        <v>989</v>
      </c>
      <c r="H358" s="156" t="s">
        <v>990</v>
      </c>
      <c r="I358" s="156" t="s">
        <v>991</v>
      </c>
      <c r="J358" s="156" t="s">
        <v>989</v>
      </c>
      <c r="K358" s="156" t="s">
        <v>990</v>
      </c>
      <c r="L358" s="83"/>
      <c r="M358" s="83"/>
      <c r="N358" s="83"/>
      <c r="O358" s="83"/>
      <c r="P358" s="83"/>
      <c r="Q358" s="83"/>
      <c r="R358" s="83"/>
      <c r="S358" s="83"/>
      <c r="T358" s="83"/>
      <c r="U358" s="83"/>
      <c r="V358" s="83"/>
      <c r="W358" s="83"/>
      <c r="X358" s="83"/>
      <c r="Y358" s="83"/>
      <c r="Z358" s="83"/>
    </row>
    <row r="359" spans="1:26" ht="12.75" customHeight="1" x14ac:dyDescent="0.2">
      <c r="A359" s="156"/>
      <c r="B359" s="261"/>
      <c r="C359" s="260"/>
      <c r="D359" s="260"/>
      <c r="E359" s="156" t="s">
        <v>994</v>
      </c>
      <c r="F359" s="156" t="s">
        <v>994</v>
      </c>
      <c r="G359" s="156" t="s">
        <v>992</v>
      </c>
      <c r="H359" s="156" t="s">
        <v>993</v>
      </c>
      <c r="I359" s="156" t="s">
        <v>994</v>
      </c>
      <c r="J359" s="156" t="s">
        <v>992</v>
      </c>
      <c r="K359" s="156" t="s">
        <v>993</v>
      </c>
      <c r="L359" s="83"/>
      <c r="M359" s="83"/>
      <c r="N359" s="83"/>
      <c r="O359" s="83"/>
      <c r="P359" s="83"/>
      <c r="Q359" s="83"/>
      <c r="R359" s="83"/>
      <c r="S359" s="83"/>
      <c r="T359" s="83"/>
      <c r="U359" s="83"/>
      <c r="V359" s="83"/>
      <c r="W359" s="83"/>
      <c r="X359" s="83"/>
      <c r="Y359" s="83"/>
      <c r="Z359" s="83"/>
    </row>
    <row r="360" spans="1:26" ht="12.75" customHeight="1" x14ac:dyDescent="0.2">
      <c r="A360" s="256"/>
      <c r="B360" s="257" t="s">
        <v>3027</v>
      </c>
      <c r="C360" s="262">
        <v>1</v>
      </c>
      <c r="D360" s="262"/>
      <c r="E360" s="263"/>
      <c r="F360" s="262"/>
      <c r="G360" s="262">
        <v>8794.01</v>
      </c>
      <c r="H360" s="262"/>
      <c r="I360" s="262"/>
      <c r="J360" s="262">
        <f>ROUND(C360*G360,2)</f>
        <v>8794.01</v>
      </c>
      <c r="K360" s="262">
        <f>C360*F360*G360</f>
        <v>0</v>
      </c>
      <c r="L360" s="83"/>
      <c r="M360" s="83"/>
      <c r="N360" s="83"/>
      <c r="O360" s="83"/>
      <c r="P360" s="83"/>
      <c r="Q360" s="83"/>
      <c r="R360" s="83"/>
      <c r="S360" s="83"/>
      <c r="T360" s="83"/>
      <c r="U360" s="83"/>
      <c r="V360" s="83"/>
      <c r="W360" s="83"/>
      <c r="X360" s="83"/>
      <c r="Y360" s="83"/>
      <c r="Z360" s="83"/>
    </row>
    <row r="361" spans="1:26" ht="12.75" customHeight="1" x14ac:dyDescent="0.2">
      <c r="A361" s="256"/>
      <c r="B361" s="257"/>
      <c r="C361" s="262"/>
      <c r="D361" s="262"/>
      <c r="E361" s="262"/>
      <c r="F361" s="262"/>
      <c r="G361" s="262"/>
      <c r="H361" s="262"/>
      <c r="I361" s="262"/>
      <c r="J361" s="262"/>
      <c r="K361" s="264"/>
      <c r="L361" s="83"/>
      <c r="M361" s="83"/>
      <c r="N361" s="83"/>
      <c r="O361" s="83"/>
      <c r="P361" s="83"/>
      <c r="Q361" s="83"/>
      <c r="R361" s="83"/>
      <c r="S361" s="83"/>
      <c r="T361" s="83"/>
      <c r="U361" s="83"/>
      <c r="V361" s="83"/>
      <c r="W361" s="83"/>
      <c r="X361" s="83"/>
      <c r="Y361" s="83"/>
      <c r="Z361" s="83"/>
    </row>
    <row r="362" spans="1:26" ht="12.75" customHeight="1" x14ac:dyDescent="0.2">
      <c r="A362" s="256"/>
      <c r="B362" s="257"/>
      <c r="C362" s="257"/>
      <c r="D362" s="257"/>
      <c r="E362" s="257"/>
      <c r="F362" s="361" t="s">
        <v>997</v>
      </c>
      <c r="G362" s="312"/>
      <c r="H362" s="312"/>
      <c r="I362" s="265">
        <f t="shared" ref="I362:K362" si="80">ROUND(SUM(I360:I361),2)</f>
        <v>0</v>
      </c>
      <c r="J362" s="265">
        <f t="shared" si="80"/>
        <v>8794.01</v>
      </c>
      <c r="K362" s="265">
        <f t="shared" si="80"/>
        <v>0</v>
      </c>
      <c r="L362" s="83"/>
      <c r="M362" s="83"/>
      <c r="N362" s="83"/>
      <c r="O362" s="83"/>
      <c r="P362" s="83"/>
      <c r="Q362" s="83"/>
      <c r="R362" s="83"/>
      <c r="S362" s="83"/>
      <c r="T362" s="83"/>
      <c r="U362" s="83"/>
      <c r="V362" s="83"/>
      <c r="W362" s="83"/>
      <c r="X362" s="83"/>
      <c r="Y362" s="83"/>
      <c r="Z362" s="83"/>
    </row>
    <row r="363" spans="1:26" ht="12.75" customHeight="1" x14ac:dyDescent="0.2">
      <c r="A363" s="256"/>
      <c r="B363" s="363"/>
      <c r="C363" s="312"/>
      <c r="D363" s="312"/>
      <c r="E363" s="312"/>
      <c r="F363" s="312"/>
      <c r="G363" s="312"/>
      <c r="H363" s="312"/>
      <c r="I363" s="312"/>
      <c r="J363" s="312"/>
      <c r="K363" s="256"/>
      <c r="L363" s="83"/>
      <c r="M363" s="83"/>
      <c r="N363" s="83"/>
      <c r="O363" s="83"/>
      <c r="P363" s="83"/>
      <c r="Q363" s="83"/>
      <c r="R363" s="83"/>
      <c r="S363" s="83"/>
      <c r="T363" s="83"/>
      <c r="U363" s="83"/>
      <c r="V363" s="83"/>
      <c r="W363" s="83"/>
      <c r="X363" s="83"/>
      <c r="Y363" s="83"/>
      <c r="Z363" s="83"/>
    </row>
    <row r="364" spans="1:26" ht="12.75" customHeight="1" x14ac:dyDescent="0.2">
      <c r="A364" s="266" t="s">
        <v>13467</v>
      </c>
      <c r="B364" s="365" t="s">
        <v>13467</v>
      </c>
      <c r="C364" s="293"/>
      <c r="D364" s="293"/>
      <c r="E364" s="293"/>
      <c r="F364" s="293"/>
      <c r="G364" s="293"/>
      <c r="H364" s="293"/>
      <c r="I364" s="293"/>
      <c r="J364" s="293"/>
      <c r="K364" s="269" t="s">
        <v>13467</v>
      </c>
      <c r="L364" s="1"/>
      <c r="M364" s="1"/>
      <c r="N364" s="1"/>
      <c r="O364" s="1"/>
      <c r="P364" s="1"/>
      <c r="Q364" s="1"/>
      <c r="R364" s="1"/>
      <c r="S364" s="1"/>
      <c r="T364" s="1"/>
      <c r="U364" s="1"/>
      <c r="V364" s="1"/>
      <c r="W364" s="1"/>
      <c r="X364" s="1"/>
      <c r="Y364" s="1"/>
      <c r="Z364" s="1"/>
    </row>
    <row r="365" spans="1:26" ht="12.75" customHeight="1" x14ac:dyDescent="0.2">
      <c r="A365" s="362"/>
      <c r="B365" s="312"/>
      <c r="C365" s="260"/>
      <c r="D365" s="260"/>
      <c r="E365" s="260"/>
      <c r="F365" s="260"/>
      <c r="G365" s="360" t="s">
        <v>982</v>
      </c>
      <c r="H365" s="312"/>
      <c r="I365" s="360" t="s">
        <v>983</v>
      </c>
      <c r="J365" s="312"/>
      <c r="K365" s="312"/>
      <c r="L365" s="83"/>
      <c r="M365" s="83"/>
      <c r="N365" s="83"/>
      <c r="O365" s="83"/>
      <c r="P365" s="83"/>
      <c r="Q365" s="83"/>
      <c r="R365" s="83"/>
      <c r="S365" s="83"/>
      <c r="T365" s="83"/>
      <c r="U365" s="83"/>
      <c r="V365" s="83"/>
      <c r="W365" s="83"/>
      <c r="X365" s="83"/>
      <c r="Y365" s="83"/>
      <c r="Z365" s="83"/>
    </row>
    <row r="366" spans="1:26" ht="12.75" customHeight="1" x14ac:dyDescent="0.2">
      <c r="A366" s="362" t="s">
        <v>984</v>
      </c>
      <c r="B366" s="312"/>
      <c r="C366" s="156" t="s">
        <v>985</v>
      </c>
      <c r="D366" s="156" t="s">
        <v>986</v>
      </c>
      <c r="E366" s="156" t="s">
        <v>987</v>
      </c>
      <c r="F366" s="156" t="s">
        <v>988</v>
      </c>
      <c r="G366" s="156" t="s">
        <v>989</v>
      </c>
      <c r="H366" s="156" t="s">
        <v>990</v>
      </c>
      <c r="I366" s="156" t="s">
        <v>991</v>
      </c>
      <c r="J366" s="156" t="s">
        <v>989</v>
      </c>
      <c r="K366" s="156" t="s">
        <v>990</v>
      </c>
      <c r="L366" s="83"/>
      <c r="M366" s="83"/>
      <c r="N366" s="83"/>
      <c r="O366" s="83"/>
      <c r="P366" s="83"/>
      <c r="Q366" s="83"/>
      <c r="R366" s="83"/>
      <c r="S366" s="83"/>
      <c r="T366" s="83"/>
      <c r="U366" s="83"/>
      <c r="V366" s="83"/>
      <c r="W366" s="83"/>
      <c r="X366" s="83"/>
      <c r="Y366" s="83"/>
      <c r="Z366" s="83"/>
    </row>
    <row r="367" spans="1:26" ht="12.75" customHeight="1" x14ac:dyDescent="0.2">
      <c r="A367" s="156"/>
      <c r="B367" s="261"/>
      <c r="C367" s="260"/>
      <c r="D367" s="260"/>
      <c r="E367" s="156" t="s">
        <v>994</v>
      </c>
      <c r="F367" s="156" t="s">
        <v>994</v>
      </c>
      <c r="G367" s="156" t="s">
        <v>992</v>
      </c>
      <c r="H367" s="156" t="s">
        <v>993</v>
      </c>
      <c r="I367" s="156" t="s">
        <v>994</v>
      </c>
      <c r="J367" s="156" t="s">
        <v>992</v>
      </c>
      <c r="K367" s="156" t="s">
        <v>993</v>
      </c>
      <c r="L367" s="83"/>
      <c r="M367" s="83"/>
      <c r="N367" s="83"/>
      <c r="O367" s="83"/>
      <c r="P367" s="83"/>
      <c r="Q367" s="83"/>
      <c r="R367" s="83"/>
      <c r="S367" s="83"/>
      <c r="T367" s="83"/>
      <c r="U367" s="83"/>
      <c r="V367" s="83"/>
      <c r="W367" s="83"/>
      <c r="X367" s="83"/>
      <c r="Y367" s="83"/>
      <c r="Z367" s="83"/>
    </row>
    <row r="368" spans="1:26" ht="12.75" customHeight="1" x14ac:dyDescent="0.2">
      <c r="A368" s="256"/>
      <c r="B368" s="257" t="s">
        <v>2671</v>
      </c>
      <c r="C368" s="262">
        <v>1</v>
      </c>
      <c r="D368" s="262"/>
      <c r="E368" s="263"/>
      <c r="F368" s="262"/>
      <c r="G368" s="262">
        <v>3668.85</v>
      </c>
      <c r="H368" s="262"/>
      <c r="I368" s="262"/>
      <c r="J368" s="262">
        <f>ROUND(C368*G368,2)</f>
        <v>3668.85</v>
      </c>
      <c r="K368" s="262">
        <f>C368*F368*G368</f>
        <v>0</v>
      </c>
      <c r="L368" s="83"/>
      <c r="M368" s="83"/>
      <c r="N368" s="83"/>
      <c r="O368" s="83"/>
      <c r="P368" s="83"/>
      <c r="Q368" s="83"/>
      <c r="R368" s="83"/>
      <c r="S368" s="83"/>
      <c r="T368" s="83"/>
      <c r="U368" s="83"/>
      <c r="V368" s="83"/>
      <c r="W368" s="83"/>
      <c r="X368" s="83"/>
      <c r="Y368" s="83"/>
      <c r="Z368" s="83"/>
    </row>
    <row r="369" spans="1:26" ht="12.75" customHeight="1" x14ac:dyDescent="0.2">
      <c r="A369" s="256"/>
      <c r="B369" s="257"/>
      <c r="C369" s="262"/>
      <c r="D369" s="262"/>
      <c r="E369" s="262"/>
      <c r="F369" s="262"/>
      <c r="G369" s="262"/>
      <c r="H369" s="262"/>
      <c r="I369" s="262"/>
      <c r="J369" s="262"/>
      <c r="K369" s="264"/>
      <c r="L369" s="83"/>
      <c r="M369" s="83"/>
      <c r="N369" s="83"/>
      <c r="O369" s="83"/>
      <c r="P369" s="83"/>
      <c r="Q369" s="83"/>
      <c r="R369" s="83"/>
      <c r="S369" s="83"/>
      <c r="T369" s="83"/>
      <c r="U369" s="83"/>
      <c r="V369" s="83"/>
      <c r="W369" s="83"/>
      <c r="X369" s="83"/>
      <c r="Y369" s="83"/>
      <c r="Z369" s="83"/>
    </row>
    <row r="370" spans="1:26" ht="12.75" customHeight="1" x14ac:dyDescent="0.2">
      <c r="A370" s="256"/>
      <c r="B370" s="257"/>
      <c r="C370" s="257"/>
      <c r="D370" s="257"/>
      <c r="E370" s="257"/>
      <c r="F370" s="361" t="s">
        <v>997</v>
      </c>
      <c r="G370" s="312"/>
      <c r="H370" s="312"/>
      <c r="I370" s="265">
        <f t="shared" ref="I370:K370" si="81">ROUND(SUM(I368:I369),2)</f>
        <v>0</v>
      </c>
      <c r="J370" s="265">
        <f t="shared" si="81"/>
        <v>3668.85</v>
      </c>
      <c r="K370" s="265">
        <f t="shared" si="81"/>
        <v>0</v>
      </c>
      <c r="L370" s="83"/>
      <c r="M370" s="83"/>
      <c r="N370" s="83"/>
      <c r="O370" s="83"/>
      <c r="P370" s="83"/>
      <c r="Q370" s="83"/>
      <c r="R370" s="83"/>
      <c r="S370" s="83"/>
      <c r="T370" s="83"/>
      <c r="U370" s="83"/>
      <c r="V370" s="83"/>
      <c r="W370" s="83"/>
      <c r="X370" s="83"/>
      <c r="Y370" s="83"/>
      <c r="Z370" s="83"/>
    </row>
    <row r="371" spans="1:26" ht="12.75" customHeight="1" x14ac:dyDescent="0.2">
      <c r="A371" s="256"/>
      <c r="B371" s="363"/>
      <c r="C371" s="312"/>
      <c r="D371" s="312"/>
      <c r="E371" s="312"/>
      <c r="F371" s="312"/>
      <c r="G371" s="312"/>
      <c r="H371" s="312"/>
      <c r="I371" s="312"/>
      <c r="J371" s="312"/>
      <c r="K371" s="256"/>
      <c r="L371" s="83"/>
      <c r="M371" s="83"/>
      <c r="N371" s="83"/>
      <c r="O371" s="83"/>
      <c r="P371" s="83"/>
      <c r="Q371" s="83"/>
      <c r="R371" s="83"/>
      <c r="S371" s="83"/>
      <c r="T371" s="83"/>
      <c r="U371" s="83"/>
      <c r="V371" s="83"/>
      <c r="W371" s="83"/>
      <c r="X371" s="83"/>
      <c r="Y371" s="83"/>
      <c r="Z371" s="83"/>
    </row>
    <row r="372" spans="1:26" ht="12.75" customHeight="1" x14ac:dyDescent="0.2">
      <c r="A372" s="266" t="s">
        <v>13467</v>
      </c>
      <c r="B372" s="365" t="s">
        <v>13467</v>
      </c>
      <c r="C372" s="293"/>
      <c r="D372" s="293"/>
      <c r="E372" s="293"/>
      <c r="F372" s="293"/>
      <c r="G372" s="293"/>
      <c r="H372" s="293"/>
      <c r="I372" s="293"/>
      <c r="J372" s="293"/>
      <c r="K372" s="269" t="s">
        <v>13467</v>
      </c>
      <c r="L372" s="1"/>
      <c r="M372" s="1"/>
      <c r="N372" s="1"/>
      <c r="O372" s="1"/>
      <c r="P372" s="1"/>
      <c r="Q372" s="1"/>
      <c r="R372" s="1"/>
      <c r="S372" s="1"/>
      <c r="T372" s="1"/>
      <c r="U372" s="1"/>
      <c r="V372" s="1"/>
      <c r="W372" s="1"/>
      <c r="X372" s="1"/>
      <c r="Y372" s="1"/>
      <c r="Z372" s="1"/>
    </row>
    <row r="373" spans="1:26" ht="12.75" customHeight="1" x14ac:dyDescent="0.2">
      <c r="A373" s="362"/>
      <c r="B373" s="312"/>
      <c r="C373" s="260"/>
      <c r="D373" s="260"/>
      <c r="E373" s="260"/>
      <c r="F373" s="260"/>
      <c r="G373" s="360" t="s">
        <v>982</v>
      </c>
      <c r="H373" s="312"/>
      <c r="I373" s="360" t="s">
        <v>983</v>
      </c>
      <c r="J373" s="312"/>
      <c r="K373" s="312"/>
      <c r="L373" s="83"/>
      <c r="M373" s="83"/>
      <c r="N373" s="83"/>
      <c r="O373" s="83"/>
      <c r="P373" s="83"/>
      <c r="Q373" s="83"/>
      <c r="R373" s="83"/>
      <c r="S373" s="83"/>
      <c r="T373" s="83"/>
      <c r="U373" s="83"/>
      <c r="V373" s="83"/>
      <c r="W373" s="83"/>
      <c r="X373" s="83"/>
      <c r="Y373" s="83"/>
      <c r="Z373" s="83"/>
    </row>
    <row r="374" spans="1:26" ht="12.75" customHeight="1" x14ac:dyDescent="0.2">
      <c r="A374" s="362" t="s">
        <v>984</v>
      </c>
      <c r="B374" s="312"/>
      <c r="C374" s="156" t="s">
        <v>985</v>
      </c>
      <c r="D374" s="156" t="s">
        <v>986</v>
      </c>
      <c r="E374" s="156" t="s">
        <v>989</v>
      </c>
      <c r="F374" s="156" t="s">
        <v>988</v>
      </c>
      <c r="G374" s="156" t="s">
        <v>989</v>
      </c>
      <c r="H374" s="156" t="s">
        <v>990</v>
      </c>
      <c r="I374" s="156" t="s">
        <v>991</v>
      </c>
      <c r="J374" s="156" t="s">
        <v>989</v>
      </c>
      <c r="K374" s="156" t="s">
        <v>990</v>
      </c>
      <c r="L374" s="83"/>
      <c r="M374" s="83"/>
      <c r="N374" s="83"/>
      <c r="O374" s="83"/>
      <c r="P374" s="83"/>
      <c r="Q374" s="83"/>
      <c r="R374" s="83"/>
      <c r="S374" s="83"/>
      <c r="T374" s="83"/>
      <c r="U374" s="83"/>
      <c r="V374" s="83"/>
      <c r="W374" s="83"/>
      <c r="X374" s="83"/>
      <c r="Y374" s="83"/>
      <c r="Z374" s="83"/>
    </row>
    <row r="375" spans="1:26" ht="12.75" customHeight="1" x14ac:dyDescent="0.2">
      <c r="A375" s="156"/>
      <c r="B375" s="261"/>
      <c r="C375" s="260"/>
      <c r="D375" s="156" t="s">
        <v>994</v>
      </c>
      <c r="E375" s="156" t="s">
        <v>992</v>
      </c>
      <c r="F375" s="156" t="s">
        <v>994</v>
      </c>
      <c r="G375" s="156" t="s">
        <v>992</v>
      </c>
      <c r="H375" s="156" t="s">
        <v>993</v>
      </c>
      <c r="I375" s="156" t="s">
        <v>994</v>
      </c>
      <c r="J375" s="156" t="s">
        <v>992</v>
      </c>
      <c r="K375" s="156" t="s">
        <v>993</v>
      </c>
      <c r="L375" s="83"/>
      <c r="M375" s="83"/>
      <c r="N375" s="83"/>
      <c r="O375" s="83"/>
      <c r="P375" s="83"/>
      <c r="Q375" s="83"/>
      <c r="R375" s="83"/>
      <c r="S375" s="83"/>
      <c r="T375" s="83"/>
      <c r="U375" s="83"/>
      <c r="V375" s="83"/>
      <c r="W375" s="83"/>
      <c r="X375" s="83"/>
      <c r="Y375" s="83"/>
      <c r="Z375" s="83"/>
    </row>
    <row r="376" spans="1:26" ht="12.75" customHeight="1" x14ac:dyDescent="0.2">
      <c r="A376" s="256"/>
      <c r="B376" s="257" t="s">
        <v>629</v>
      </c>
      <c r="C376" s="262">
        <v>18</v>
      </c>
      <c r="D376" s="262">
        <v>20.6</v>
      </c>
      <c r="E376" s="263"/>
      <c r="F376" s="262"/>
      <c r="G376" s="263"/>
      <c r="H376" s="262">
        <f t="shared" ref="H376:H378" si="82">E376*F376</f>
        <v>0</v>
      </c>
      <c r="I376" s="262">
        <f t="shared" ref="I376:I378" si="83">ROUND(C376*D376,2)</f>
        <v>370.8</v>
      </c>
      <c r="J376" s="262">
        <f t="shared" ref="J376:J378" si="84">C376*D376*F376</f>
        <v>0</v>
      </c>
      <c r="K376" s="262">
        <f t="shared" ref="K376:K378" si="85">C376*H376</f>
        <v>0</v>
      </c>
      <c r="L376" s="83"/>
      <c r="M376" s="83"/>
      <c r="N376" s="83"/>
      <c r="O376" s="83"/>
      <c r="P376" s="83"/>
      <c r="Q376" s="83"/>
      <c r="R376" s="83"/>
      <c r="S376" s="83"/>
      <c r="T376" s="83"/>
      <c r="U376" s="83"/>
      <c r="V376" s="83"/>
      <c r="W376" s="83"/>
      <c r="X376" s="83"/>
      <c r="Y376" s="83"/>
      <c r="Z376" s="83"/>
    </row>
    <row r="377" spans="1:26" ht="12.75" customHeight="1" x14ac:dyDescent="0.2">
      <c r="A377" s="256"/>
      <c r="B377" s="257" t="s">
        <v>629</v>
      </c>
      <c r="C377" s="262">
        <v>2</v>
      </c>
      <c r="D377" s="262">
        <v>32.83</v>
      </c>
      <c r="E377" s="263"/>
      <c r="F377" s="262"/>
      <c r="G377" s="263"/>
      <c r="H377" s="262">
        <f t="shared" si="82"/>
        <v>0</v>
      </c>
      <c r="I377" s="262">
        <f t="shared" si="83"/>
        <v>65.66</v>
      </c>
      <c r="J377" s="262">
        <f t="shared" si="84"/>
        <v>0</v>
      </c>
      <c r="K377" s="262">
        <f t="shared" si="85"/>
        <v>0</v>
      </c>
      <c r="L377" s="83"/>
      <c r="M377" s="83"/>
      <c r="N377" s="83"/>
      <c r="O377" s="83"/>
      <c r="P377" s="83"/>
      <c r="Q377" s="83"/>
      <c r="R377" s="83"/>
      <c r="S377" s="83"/>
      <c r="T377" s="83"/>
      <c r="U377" s="83"/>
      <c r="V377" s="83"/>
      <c r="W377" s="83"/>
      <c r="X377" s="83"/>
      <c r="Y377" s="83"/>
      <c r="Z377" s="83"/>
    </row>
    <row r="378" spans="1:26" ht="12.75" customHeight="1" x14ac:dyDescent="0.2">
      <c r="A378" s="256"/>
      <c r="B378" s="257" t="s">
        <v>629</v>
      </c>
      <c r="C378" s="262">
        <v>2</v>
      </c>
      <c r="D378" s="262">
        <v>6.65</v>
      </c>
      <c r="E378" s="263"/>
      <c r="F378" s="262"/>
      <c r="G378" s="263"/>
      <c r="H378" s="262">
        <f t="shared" si="82"/>
        <v>0</v>
      </c>
      <c r="I378" s="262">
        <f t="shared" si="83"/>
        <v>13.3</v>
      </c>
      <c r="J378" s="262">
        <f t="shared" si="84"/>
        <v>0</v>
      </c>
      <c r="K378" s="262">
        <f t="shared" si="85"/>
        <v>0</v>
      </c>
      <c r="L378" s="83"/>
      <c r="M378" s="83"/>
      <c r="N378" s="83"/>
      <c r="O378" s="83"/>
      <c r="P378" s="83"/>
      <c r="Q378" s="83"/>
      <c r="R378" s="83"/>
      <c r="S378" s="83"/>
      <c r="T378" s="83"/>
      <c r="U378" s="83"/>
      <c r="V378" s="83"/>
      <c r="W378" s="83"/>
      <c r="X378" s="83"/>
      <c r="Y378" s="83"/>
      <c r="Z378" s="83"/>
    </row>
    <row r="379" spans="1:26" ht="12.75" customHeight="1" x14ac:dyDescent="0.2">
      <c r="A379" s="256"/>
      <c r="B379" s="257"/>
      <c r="C379" s="262"/>
      <c r="D379" s="262"/>
      <c r="E379" s="262"/>
      <c r="F379" s="262"/>
      <c r="G379" s="262"/>
      <c r="H379" s="262"/>
      <c r="I379" s="262"/>
      <c r="J379" s="262"/>
      <c r="K379" s="264"/>
      <c r="L379" s="83"/>
      <c r="M379" s="83"/>
      <c r="N379" s="83"/>
      <c r="O379" s="83"/>
      <c r="P379" s="83"/>
      <c r="Q379" s="83"/>
      <c r="R379" s="83"/>
      <c r="S379" s="83"/>
      <c r="T379" s="83"/>
      <c r="U379" s="83"/>
      <c r="V379" s="83"/>
      <c r="W379" s="83"/>
      <c r="X379" s="83"/>
      <c r="Y379" s="83"/>
      <c r="Z379" s="83"/>
    </row>
    <row r="380" spans="1:26" ht="12.75" customHeight="1" x14ac:dyDescent="0.2">
      <c r="A380" s="256"/>
      <c r="B380" s="257"/>
      <c r="C380" s="257"/>
      <c r="D380" s="257"/>
      <c r="E380" s="257"/>
      <c r="F380" s="361" t="s">
        <v>997</v>
      </c>
      <c r="G380" s="312"/>
      <c r="H380" s="312"/>
      <c r="I380" s="265">
        <f t="shared" ref="I380:K380" si="86">ROUND(SUM(I376:I379),2)</f>
        <v>449.76</v>
      </c>
      <c r="J380" s="265">
        <f t="shared" si="86"/>
        <v>0</v>
      </c>
      <c r="K380" s="265">
        <f t="shared" si="86"/>
        <v>0</v>
      </c>
      <c r="L380" s="83"/>
      <c r="M380" s="83"/>
      <c r="N380" s="83"/>
      <c r="O380" s="83"/>
      <c r="P380" s="83"/>
      <c r="Q380" s="83"/>
      <c r="R380" s="83"/>
      <c r="S380" s="83"/>
      <c r="T380" s="83"/>
      <c r="U380" s="83"/>
      <c r="V380" s="83"/>
      <c r="W380" s="83"/>
      <c r="X380" s="83"/>
      <c r="Y380" s="83"/>
      <c r="Z380" s="83"/>
    </row>
    <row r="381" spans="1:26" ht="12.75" customHeight="1" x14ac:dyDescent="0.2">
      <c r="A381" s="256"/>
      <c r="B381" s="363"/>
      <c r="C381" s="312"/>
      <c r="D381" s="312"/>
      <c r="E381" s="312"/>
      <c r="F381" s="312"/>
      <c r="G381" s="312"/>
      <c r="H381" s="312"/>
      <c r="I381" s="312"/>
      <c r="J381" s="312"/>
      <c r="K381" s="256"/>
      <c r="L381" s="83"/>
      <c r="M381" s="83"/>
      <c r="N381" s="83"/>
      <c r="O381" s="83"/>
      <c r="P381" s="83"/>
      <c r="Q381" s="83"/>
      <c r="R381" s="83"/>
      <c r="S381" s="83"/>
      <c r="T381" s="83"/>
      <c r="U381" s="83"/>
      <c r="V381" s="83"/>
      <c r="W381" s="83"/>
      <c r="X381" s="83"/>
      <c r="Y381" s="83"/>
      <c r="Z381" s="83"/>
    </row>
    <row r="382" spans="1:26" ht="12.75" customHeight="1" x14ac:dyDescent="0.2">
      <c r="A382" s="266" t="s">
        <v>13467</v>
      </c>
      <c r="B382" s="365" t="s">
        <v>13467</v>
      </c>
      <c r="C382" s="293"/>
      <c r="D382" s="293"/>
      <c r="E382" s="293"/>
      <c r="F382" s="293"/>
      <c r="G382" s="293"/>
      <c r="H382" s="293"/>
      <c r="I382" s="293"/>
      <c r="J382" s="293"/>
      <c r="K382" s="269" t="s">
        <v>13467</v>
      </c>
      <c r="L382" s="1"/>
      <c r="M382" s="1"/>
      <c r="N382" s="1"/>
      <c r="O382" s="1"/>
      <c r="P382" s="1"/>
      <c r="Q382" s="1"/>
      <c r="R382" s="1"/>
      <c r="S382" s="1"/>
      <c r="T382" s="1"/>
      <c r="U382" s="1"/>
      <c r="V382" s="1"/>
      <c r="W382" s="1"/>
      <c r="X382" s="1"/>
      <c r="Y382" s="1"/>
      <c r="Z382" s="1"/>
    </row>
    <row r="383" spans="1:26" ht="12.75" customHeight="1" x14ac:dyDescent="0.2">
      <c r="A383" s="362"/>
      <c r="B383" s="312"/>
      <c r="C383" s="260"/>
      <c r="D383" s="260"/>
      <c r="E383" s="260"/>
      <c r="F383" s="260"/>
      <c r="G383" s="360" t="s">
        <v>982</v>
      </c>
      <c r="H383" s="312"/>
      <c r="I383" s="360" t="s">
        <v>983</v>
      </c>
      <c r="J383" s="312"/>
      <c r="K383" s="312"/>
      <c r="L383" s="83"/>
      <c r="M383" s="83"/>
      <c r="N383" s="83"/>
      <c r="O383" s="83"/>
      <c r="P383" s="83"/>
      <c r="Q383" s="83"/>
      <c r="R383" s="83"/>
      <c r="S383" s="83"/>
      <c r="T383" s="83"/>
      <c r="U383" s="83"/>
      <c r="V383" s="83"/>
      <c r="W383" s="83"/>
      <c r="X383" s="83"/>
      <c r="Y383" s="83"/>
      <c r="Z383" s="83"/>
    </row>
    <row r="384" spans="1:26" ht="12.75" customHeight="1" x14ac:dyDescent="0.2">
      <c r="A384" s="362" t="s">
        <v>984</v>
      </c>
      <c r="B384" s="312"/>
      <c r="C384" s="156" t="s">
        <v>985</v>
      </c>
      <c r="D384" s="156" t="s">
        <v>986</v>
      </c>
      <c r="E384" s="156" t="s">
        <v>989</v>
      </c>
      <c r="F384" s="156" t="s">
        <v>988</v>
      </c>
      <c r="G384" s="156" t="s">
        <v>989</v>
      </c>
      <c r="H384" s="156" t="s">
        <v>990</v>
      </c>
      <c r="I384" s="156" t="s">
        <v>991</v>
      </c>
      <c r="J384" s="156" t="s">
        <v>989</v>
      </c>
      <c r="K384" s="156" t="s">
        <v>990</v>
      </c>
      <c r="L384" s="83"/>
      <c r="M384" s="83"/>
      <c r="N384" s="83"/>
      <c r="O384" s="83"/>
      <c r="P384" s="83"/>
      <c r="Q384" s="83"/>
      <c r="R384" s="83"/>
      <c r="S384" s="83"/>
      <c r="T384" s="83"/>
      <c r="U384" s="83"/>
      <c r="V384" s="83"/>
      <c r="W384" s="83"/>
      <c r="X384" s="83"/>
      <c r="Y384" s="83"/>
      <c r="Z384" s="83"/>
    </row>
    <row r="385" spans="1:26" ht="12.75" customHeight="1" x14ac:dyDescent="0.2">
      <c r="A385" s="156"/>
      <c r="B385" s="261"/>
      <c r="C385" s="260"/>
      <c r="D385" s="156" t="s">
        <v>994</v>
      </c>
      <c r="E385" s="156" t="s">
        <v>992</v>
      </c>
      <c r="F385" s="156" t="s">
        <v>994</v>
      </c>
      <c r="G385" s="156" t="s">
        <v>992</v>
      </c>
      <c r="H385" s="156" t="s">
        <v>993</v>
      </c>
      <c r="I385" s="156" t="s">
        <v>994</v>
      </c>
      <c r="J385" s="156" t="s">
        <v>992</v>
      </c>
      <c r="K385" s="156" t="s">
        <v>993</v>
      </c>
      <c r="L385" s="83"/>
      <c r="M385" s="83"/>
      <c r="N385" s="83"/>
      <c r="O385" s="83"/>
      <c r="P385" s="83"/>
      <c r="Q385" s="83"/>
      <c r="R385" s="83"/>
      <c r="S385" s="83"/>
      <c r="T385" s="83"/>
      <c r="U385" s="83"/>
      <c r="V385" s="83"/>
      <c r="W385" s="83"/>
      <c r="X385" s="83"/>
      <c r="Y385" s="83"/>
      <c r="Z385" s="83"/>
    </row>
    <row r="386" spans="1:26" ht="12.75" customHeight="1" x14ac:dyDescent="0.2">
      <c r="A386" s="256"/>
      <c r="B386" s="257" t="s">
        <v>629</v>
      </c>
      <c r="C386" s="262">
        <v>18</v>
      </c>
      <c r="D386" s="262">
        <v>12.4</v>
      </c>
      <c r="E386" s="263"/>
      <c r="F386" s="262"/>
      <c r="G386" s="263"/>
      <c r="H386" s="262">
        <f t="shared" ref="H386:H393" si="87">E386*F386</f>
        <v>0</v>
      </c>
      <c r="I386" s="262">
        <f t="shared" ref="I386:I393" si="88">ROUND(C386*D386,2)</f>
        <v>223.2</v>
      </c>
      <c r="J386" s="262">
        <f t="shared" ref="J386:J393" si="89">C386*D386*F386</f>
        <v>0</v>
      </c>
      <c r="K386" s="262">
        <f t="shared" ref="K386:K393" si="90">C386*H386</f>
        <v>0</v>
      </c>
      <c r="L386" s="83"/>
      <c r="M386" s="83"/>
      <c r="N386" s="83"/>
      <c r="O386" s="83"/>
      <c r="P386" s="83"/>
      <c r="Q386" s="83"/>
      <c r="R386" s="83"/>
      <c r="S386" s="83"/>
      <c r="T386" s="83"/>
      <c r="U386" s="83"/>
      <c r="V386" s="83"/>
      <c r="W386" s="83"/>
      <c r="X386" s="83"/>
      <c r="Y386" s="83"/>
      <c r="Z386" s="83"/>
    </row>
    <row r="387" spans="1:26" ht="12.75" customHeight="1" x14ac:dyDescent="0.2">
      <c r="A387" s="256"/>
      <c r="B387" s="257" t="s">
        <v>629</v>
      </c>
      <c r="C387" s="262">
        <v>2</v>
      </c>
      <c r="D387" s="262">
        <v>9.9</v>
      </c>
      <c r="E387" s="263"/>
      <c r="F387" s="262"/>
      <c r="G387" s="263"/>
      <c r="H387" s="262">
        <f t="shared" si="87"/>
        <v>0</v>
      </c>
      <c r="I387" s="262">
        <f t="shared" si="88"/>
        <v>19.8</v>
      </c>
      <c r="J387" s="262">
        <f t="shared" si="89"/>
        <v>0</v>
      </c>
      <c r="K387" s="262">
        <f t="shared" si="90"/>
        <v>0</v>
      </c>
      <c r="L387" s="83"/>
      <c r="M387" s="83"/>
      <c r="N387" s="83"/>
      <c r="O387" s="83"/>
      <c r="P387" s="83"/>
      <c r="Q387" s="83"/>
      <c r="R387" s="83"/>
      <c r="S387" s="83"/>
      <c r="T387" s="83"/>
      <c r="U387" s="83"/>
      <c r="V387" s="83"/>
      <c r="W387" s="83"/>
      <c r="X387" s="83"/>
      <c r="Y387" s="83"/>
      <c r="Z387" s="83"/>
    </row>
    <row r="388" spans="1:26" ht="12.75" customHeight="1" x14ac:dyDescent="0.2">
      <c r="A388" s="256"/>
      <c r="B388" s="257" t="s">
        <v>629</v>
      </c>
      <c r="C388" s="262">
        <v>2</v>
      </c>
      <c r="D388" s="262">
        <v>6.82</v>
      </c>
      <c r="E388" s="263"/>
      <c r="F388" s="262"/>
      <c r="G388" s="263"/>
      <c r="H388" s="262">
        <f t="shared" si="87"/>
        <v>0</v>
      </c>
      <c r="I388" s="262">
        <f t="shared" si="88"/>
        <v>13.64</v>
      </c>
      <c r="J388" s="262">
        <f t="shared" si="89"/>
        <v>0</v>
      </c>
      <c r="K388" s="262">
        <f t="shared" si="90"/>
        <v>0</v>
      </c>
      <c r="L388" s="83"/>
      <c r="M388" s="83"/>
      <c r="N388" s="83"/>
      <c r="O388" s="83"/>
      <c r="P388" s="83"/>
      <c r="Q388" s="83"/>
      <c r="R388" s="83"/>
      <c r="S388" s="83"/>
      <c r="T388" s="83"/>
      <c r="U388" s="83"/>
      <c r="V388" s="83"/>
      <c r="W388" s="83"/>
      <c r="X388" s="83"/>
      <c r="Y388" s="83"/>
      <c r="Z388" s="83"/>
    </row>
    <row r="389" spans="1:26" ht="12.75" customHeight="1" x14ac:dyDescent="0.2">
      <c r="A389" s="256"/>
      <c r="B389" s="257" t="s">
        <v>629</v>
      </c>
      <c r="C389" s="262">
        <v>2</v>
      </c>
      <c r="D389" s="262">
        <v>5.15</v>
      </c>
      <c r="E389" s="263"/>
      <c r="F389" s="262"/>
      <c r="G389" s="263"/>
      <c r="H389" s="262">
        <f t="shared" si="87"/>
        <v>0</v>
      </c>
      <c r="I389" s="262">
        <f t="shared" si="88"/>
        <v>10.3</v>
      </c>
      <c r="J389" s="262">
        <f t="shared" si="89"/>
        <v>0</v>
      </c>
      <c r="K389" s="262">
        <f t="shared" si="90"/>
        <v>0</v>
      </c>
      <c r="L389" s="83"/>
      <c r="M389" s="83"/>
      <c r="N389" s="83"/>
      <c r="O389" s="83"/>
      <c r="P389" s="83"/>
      <c r="Q389" s="83"/>
      <c r="R389" s="83"/>
      <c r="S389" s="83"/>
      <c r="T389" s="83"/>
      <c r="U389" s="83"/>
      <c r="V389" s="83"/>
      <c r="W389" s="83"/>
      <c r="X389" s="83"/>
      <c r="Y389" s="83"/>
      <c r="Z389" s="83"/>
    </row>
    <row r="390" spans="1:26" ht="12.75" customHeight="1" x14ac:dyDescent="0.2">
      <c r="A390" s="256"/>
      <c r="B390" s="257" t="s">
        <v>629</v>
      </c>
      <c r="C390" s="262">
        <v>2</v>
      </c>
      <c r="D390" s="262">
        <v>7.38</v>
      </c>
      <c r="E390" s="263"/>
      <c r="F390" s="262"/>
      <c r="G390" s="263"/>
      <c r="H390" s="262">
        <f t="shared" si="87"/>
        <v>0</v>
      </c>
      <c r="I390" s="262">
        <f t="shared" si="88"/>
        <v>14.76</v>
      </c>
      <c r="J390" s="262">
        <f t="shared" si="89"/>
        <v>0</v>
      </c>
      <c r="K390" s="262">
        <f t="shared" si="90"/>
        <v>0</v>
      </c>
      <c r="L390" s="83"/>
      <c r="M390" s="83"/>
      <c r="N390" s="83"/>
      <c r="O390" s="83"/>
      <c r="P390" s="83"/>
      <c r="Q390" s="83"/>
      <c r="R390" s="83"/>
      <c r="S390" s="83"/>
      <c r="T390" s="83"/>
      <c r="U390" s="83"/>
      <c r="V390" s="83"/>
      <c r="W390" s="83"/>
      <c r="X390" s="83"/>
      <c r="Y390" s="83"/>
      <c r="Z390" s="83"/>
    </row>
    <row r="391" spans="1:26" ht="12.75" customHeight="1" x14ac:dyDescent="0.2">
      <c r="A391" s="256"/>
      <c r="B391" s="257" t="s">
        <v>629</v>
      </c>
      <c r="C391" s="262">
        <v>1</v>
      </c>
      <c r="D391" s="262">
        <v>2.6</v>
      </c>
      <c r="E391" s="263"/>
      <c r="F391" s="262"/>
      <c r="G391" s="263"/>
      <c r="H391" s="262">
        <f t="shared" si="87"/>
        <v>0</v>
      </c>
      <c r="I391" s="262">
        <f t="shared" si="88"/>
        <v>2.6</v>
      </c>
      <c r="J391" s="262">
        <f t="shared" si="89"/>
        <v>0</v>
      </c>
      <c r="K391" s="262">
        <f t="shared" si="90"/>
        <v>0</v>
      </c>
      <c r="L391" s="83"/>
      <c r="M391" s="83"/>
      <c r="N391" s="83"/>
      <c r="O391" s="83"/>
      <c r="P391" s="83"/>
      <c r="Q391" s="83"/>
      <c r="R391" s="83"/>
      <c r="S391" s="83"/>
      <c r="T391" s="83"/>
      <c r="U391" s="83"/>
      <c r="V391" s="83"/>
      <c r="W391" s="83"/>
      <c r="X391" s="83"/>
      <c r="Y391" s="83"/>
      <c r="Z391" s="83"/>
    </row>
    <row r="392" spans="1:26" ht="12.75" customHeight="1" x14ac:dyDescent="0.2">
      <c r="A392" s="256"/>
      <c r="B392" s="257" t="s">
        <v>629</v>
      </c>
      <c r="C392" s="262">
        <v>2</v>
      </c>
      <c r="D392" s="262">
        <v>28.97</v>
      </c>
      <c r="E392" s="263"/>
      <c r="F392" s="262"/>
      <c r="G392" s="263"/>
      <c r="H392" s="262">
        <f t="shared" si="87"/>
        <v>0</v>
      </c>
      <c r="I392" s="262">
        <f t="shared" si="88"/>
        <v>57.94</v>
      </c>
      <c r="J392" s="262">
        <f t="shared" si="89"/>
        <v>0</v>
      </c>
      <c r="K392" s="262">
        <f t="shared" si="90"/>
        <v>0</v>
      </c>
      <c r="L392" s="83"/>
      <c r="M392" s="83"/>
      <c r="N392" s="83"/>
      <c r="O392" s="83"/>
      <c r="P392" s="83"/>
      <c r="Q392" s="83"/>
      <c r="R392" s="83"/>
      <c r="S392" s="83"/>
      <c r="T392" s="83"/>
      <c r="U392" s="83"/>
      <c r="V392" s="83"/>
      <c r="W392" s="83"/>
      <c r="X392" s="83"/>
      <c r="Y392" s="83"/>
      <c r="Z392" s="83"/>
    </row>
    <row r="393" spans="1:26" ht="12.75" customHeight="1" x14ac:dyDescent="0.2">
      <c r="A393" s="256"/>
      <c r="B393" s="257" t="s">
        <v>629</v>
      </c>
      <c r="C393" s="262">
        <v>2</v>
      </c>
      <c r="D393" s="262">
        <v>3.1</v>
      </c>
      <c r="E393" s="263"/>
      <c r="F393" s="262"/>
      <c r="G393" s="263"/>
      <c r="H393" s="262">
        <f t="shared" si="87"/>
        <v>0</v>
      </c>
      <c r="I393" s="262">
        <f t="shared" si="88"/>
        <v>6.2</v>
      </c>
      <c r="J393" s="262">
        <f t="shared" si="89"/>
        <v>0</v>
      </c>
      <c r="K393" s="262">
        <f t="shared" si="90"/>
        <v>0</v>
      </c>
      <c r="L393" s="83"/>
      <c r="M393" s="83"/>
      <c r="N393" s="83"/>
      <c r="O393" s="83"/>
      <c r="P393" s="83"/>
      <c r="Q393" s="83"/>
      <c r="R393" s="83"/>
      <c r="S393" s="83"/>
      <c r="T393" s="83"/>
      <c r="U393" s="83"/>
      <c r="V393" s="83"/>
      <c r="W393" s="83"/>
      <c r="X393" s="83"/>
      <c r="Y393" s="83"/>
      <c r="Z393" s="83"/>
    </row>
    <row r="394" spans="1:26" ht="12.75" customHeight="1" x14ac:dyDescent="0.2">
      <c r="A394" s="256"/>
      <c r="B394" s="257"/>
      <c r="C394" s="262"/>
      <c r="D394" s="262"/>
      <c r="E394" s="262"/>
      <c r="F394" s="262"/>
      <c r="G394" s="262"/>
      <c r="H394" s="262"/>
      <c r="I394" s="262"/>
      <c r="J394" s="262"/>
      <c r="K394" s="264"/>
      <c r="L394" s="83"/>
      <c r="M394" s="83"/>
      <c r="N394" s="83"/>
      <c r="O394" s="83"/>
      <c r="P394" s="83"/>
      <c r="Q394" s="83"/>
      <c r="R394" s="83"/>
      <c r="S394" s="83"/>
      <c r="T394" s="83"/>
      <c r="U394" s="83"/>
      <c r="V394" s="83"/>
      <c r="W394" s="83"/>
      <c r="X394" s="83"/>
      <c r="Y394" s="83"/>
      <c r="Z394" s="83"/>
    </row>
    <row r="395" spans="1:26" ht="12.75" customHeight="1" x14ac:dyDescent="0.2">
      <c r="A395" s="256"/>
      <c r="B395" s="257"/>
      <c r="C395" s="257"/>
      <c r="D395" s="257"/>
      <c r="E395" s="257"/>
      <c r="F395" s="361" t="s">
        <v>997</v>
      </c>
      <c r="G395" s="312"/>
      <c r="H395" s="312"/>
      <c r="I395" s="265">
        <f t="shared" ref="I395:K395" si="91">ROUND(SUM(I386:I394),2)</f>
        <v>348.44</v>
      </c>
      <c r="J395" s="265">
        <f t="shared" si="91"/>
        <v>0</v>
      </c>
      <c r="K395" s="265">
        <f t="shared" si="91"/>
        <v>0</v>
      </c>
      <c r="L395" s="83"/>
      <c r="M395" s="83"/>
      <c r="N395" s="83"/>
      <c r="O395" s="83"/>
      <c r="P395" s="83"/>
      <c r="Q395" s="83"/>
      <c r="R395" s="83"/>
      <c r="S395" s="83"/>
      <c r="T395" s="83"/>
      <c r="U395" s="83"/>
      <c r="V395" s="83"/>
      <c r="W395" s="83"/>
      <c r="X395" s="83"/>
      <c r="Y395" s="83"/>
      <c r="Z395" s="83"/>
    </row>
    <row r="396" spans="1:26" ht="12.75" customHeight="1" x14ac:dyDescent="0.2">
      <c r="A396" s="256"/>
      <c r="B396" s="363"/>
      <c r="C396" s="312"/>
      <c r="D396" s="312"/>
      <c r="E396" s="312"/>
      <c r="F396" s="312"/>
      <c r="G396" s="312"/>
      <c r="H396" s="312"/>
      <c r="I396" s="312"/>
      <c r="J396" s="312"/>
      <c r="K396" s="256"/>
      <c r="L396" s="83"/>
      <c r="M396" s="83"/>
      <c r="N396" s="83"/>
      <c r="O396" s="83"/>
      <c r="P396" s="83"/>
      <c r="Q396" s="83"/>
      <c r="R396" s="83"/>
      <c r="S396" s="83"/>
      <c r="T396" s="83"/>
      <c r="U396" s="83"/>
      <c r="V396" s="83"/>
      <c r="W396" s="83"/>
      <c r="X396" s="83"/>
      <c r="Y396" s="83"/>
      <c r="Z396" s="83"/>
    </row>
    <row r="397" spans="1:26" ht="12.75" customHeight="1" x14ac:dyDescent="0.2">
      <c r="A397" s="266" t="s">
        <v>13467</v>
      </c>
      <c r="B397" s="365" t="s">
        <v>13467</v>
      </c>
      <c r="C397" s="293"/>
      <c r="D397" s="293"/>
      <c r="E397" s="293"/>
      <c r="F397" s="293"/>
      <c r="G397" s="293"/>
      <c r="H397" s="293"/>
      <c r="I397" s="293"/>
      <c r="J397" s="293"/>
      <c r="K397" s="269" t="s">
        <v>13467</v>
      </c>
      <c r="L397" s="1"/>
      <c r="M397" s="1"/>
      <c r="N397" s="1"/>
      <c r="O397" s="1"/>
      <c r="P397" s="1"/>
      <c r="Q397" s="1"/>
      <c r="R397" s="1"/>
      <c r="S397" s="1"/>
      <c r="T397" s="1"/>
      <c r="U397" s="1"/>
      <c r="V397" s="1"/>
      <c r="W397" s="1"/>
      <c r="X397" s="1"/>
      <c r="Y397" s="1"/>
      <c r="Z397" s="1"/>
    </row>
    <row r="398" spans="1:26" ht="12.75" customHeight="1" x14ac:dyDescent="0.2">
      <c r="A398" s="362"/>
      <c r="B398" s="312"/>
      <c r="C398" s="260"/>
      <c r="D398" s="260"/>
      <c r="E398" s="260"/>
      <c r="F398" s="260"/>
      <c r="G398" s="360" t="s">
        <v>982</v>
      </c>
      <c r="H398" s="312"/>
      <c r="I398" s="360" t="s">
        <v>983</v>
      </c>
      <c r="J398" s="312"/>
      <c r="K398" s="312"/>
      <c r="L398" s="83"/>
      <c r="M398" s="83"/>
      <c r="N398" s="83"/>
      <c r="O398" s="83"/>
      <c r="P398" s="83"/>
      <c r="Q398" s="83"/>
      <c r="R398" s="83"/>
      <c r="S398" s="83"/>
      <c r="T398" s="83"/>
      <c r="U398" s="83"/>
      <c r="V398" s="83"/>
      <c r="W398" s="83"/>
      <c r="X398" s="83"/>
      <c r="Y398" s="83"/>
      <c r="Z398" s="83"/>
    </row>
    <row r="399" spans="1:26" ht="12.75" customHeight="1" x14ac:dyDescent="0.2">
      <c r="A399" s="362" t="s">
        <v>984</v>
      </c>
      <c r="B399" s="312"/>
      <c r="C399" s="156" t="s">
        <v>985</v>
      </c>
      <c r="D399" s="156" t="s">
        <v>986</v>
      </c>
      <c r="E399" s="156" t="s">
        <v>989</v>
      </c>
      <c r="F399" s="156" t="s">
        <v>988</v>
      </c>
      <c r="G399" s="156" t="s">
        <v>989</v>
      </c>
      <c r="H399" s="156" t="s">
        <v>990</v>
      </c>
      <c r="I399" s="156" t="s">
        <v>991</v>
      </c>
      <c r="J399" s="156" t="s">
        <v>989</v>
      </c>
      <c r="K399" s="156" t="s">
        <v>990</v>
      </c>
      <c r="L399" s="83"/>
      <c r="M399" s="83"/>
      <c r="N399" s="83"/>
      <c r="O399" s="83"/>
      <c r="P399" s="83"/>
      <c r="Q399" s="83"/>
      <c r="R399" s="83"/>
      <c r="S399" s="83"/>
      <c r="T399" s="83"/>
      <c r="U399" s="83"/>
      <c r="V399" s="83"/>
      <c r="W399" s="83"/>
      <c r="X399" s="83"/>
      <c r="Y399" s="83"/>
      <c r="Z399" s="83"/>
    </row>
    <row r="400" spans="1:26" ht="12.75" customHeight="1" x14ac:dyDescent="0.2">
      <c r="A400" s="156"/>
      <c r="B400" s="261"/>
      <c r="C400" s="260"/>
      <c r="D400" s="156" t="s">
        <v>994</v>
      </c>
      <c r="E400" s="156" t="s">
        <v>992</v>
      </c>
      <c r="F400" s="156" t="s">
        <v>994</v>
      </c>
      <c r="G400" s="156" t="s">
        <v>992</v>
      </c>
      <c r="H400" s="156" t="s">
        <v>993</v>
      </c>
      <c r="I400" s="156" t="s">
        <v>994</v>
      </c>
      <c r="J400" s="156" t="s">
        <v>992</v>
      </c>
      <c r="K400" s="156" t="s">
        <v>993</v>
      </c>
      <c r="L400" s="83"/>
      <c r="M400" s="83"/>
      <c r="N400" s="83"/>
      <c r="O400" s="83"/>
      <c r="P400" s="83"/>
      <c r="Q400" s="83"/>
      <c r="R400" s="83"/>
      <c r="S400" s="83"/>
      <c r="T400" s="83"/>
      <c r="U400" s="83"/>
      <c r="V400" s="83"/>
      <c r="W400" s="83"/>
      <c r="X400" s="83"/>
      <c r="Y400" s="83"/>
      <c r="Z400" s="83"/>
    </row>
    <row r="401" spans="1:26" ht="12.75" customHeight="1" x14ac:dyDescent="0.2">
      <c r="A401" s="256"/>
      <c r="B401" s="257" t="s">
        <v>629</v>
      </c>
      <c r="C401" s="262">
        <v>2</v>
      </c>
      <c r="D401" s="262">
        <v>154.59</v>
      </c>
      <c r="E401" s="263"/>
      <c r="F401" s="262"/>
      <c r="G401" s="263"/>
      <c r="H401" s="262">
        <f>E401*F401</f>
        <v>0</v>
      </c>
      <c r="I401" s="262">
        <f>ROUND(C401*D401,2)</f>
        <v>309.18</v>
      </c>
      <c r="J401" s="262">
        <f>C401*D401*F401</f>
        <v>0</v>
      </c>
      <c r="K401" s="262">
        <f>C401*H401</f>
        <v>0</v>
      </c>
      <c r="L401" s="83"/>
      <c r="M401" s="83"/>
      <c r="N401" s="83"/>
      <c r="O401" s="83"/>
      <c r="P401" s="83"/>
      <c r="Q401" s="83"/>
      <c r="R401" s="83"/>
      <c r="S401" s="83"/>
      <c r="T401" s="83"/>
      <c r="U401" s="83"/>
      <c r="V401" s="83"/>
      <c r="W401" s="83"/>
      <c r="X401" s="83"/>
      <c r="Y401" s="83"/>
      <c r="Z401" s="83"/>
    </row>
    <row r="402" spans="1:26" ht="12.75" customHeight="1" x14ac:dyDescent="0.2">
      <c r="A402" s="256"/>
      <c r="B402" s="257"/>
      <c r="C402" s="262"/>
      <c r="D402" s="262"/>
      <c r="E402" s="262"/>
      <c r="F402" s="262"/>
      <c r="G402" s="262"/>
      <c r="H402" s="262"/>
      <c r="I402" s="262"/>
      <c r="J402" s="262"/>
      <c r="K402" s="264"/>
      <c r="L402" s="83"/>
      <c r="M402" s="83"/>
      <c r="N402" s="83"/>
      <c r="O402" s="83"/>
      <c r="P402" s="83"/>
      <c r="Q402" s="83"/>
      <c r="R402" s="83"/>
      <c r="S402" s="83"/>
      <c r="T402" s="83"/>
      <c r="U402" s="83"/>
      <c r="V402" s="83"/>
      <c r="W402" s="83"/>
      <c r="X402" s="83"/>
      <c r="Y402" s="83"/>
      <c r="Z402" s="83"/>
    </row>
    <row r="403" spans="1:26" ht="12.75" customHeight="1" x14ac:dyDescent="0.2">
      <c r="A403" s="256"/>
      <c r="B403" s="257"/>
      <c r="C403" s="257"/>
      <c r="D403" s="257"/>
      <c r="E403" s="257"/>
      <c r="F403" s="361" t="s">
        <v>997</v>
      </c>
      <c r="G403" s="312"/>
      <c r="H403" s="312"/>
      <c r="I403" s="265">
        <f t="shared" ref="I403:K403" si="92">ROUND(SUM(I401:I402),2)</f>
        <v>309.18</v>
      </c>
      <c r="J403" s="265">
        <f t="shared" si="92"/>
        <v>0</v>
      </c>
      <c r="K403" s="265">
        <f t="shared" si="92"/>
        <v>0</v>
      </c>
      <c r="L403" s="83"/>
      <c r="M403" s="83"/>
      <c r="N403" s="83"/>
      <c r="O403" s="83"/>
      <c r="P403" s="83"/>
      <c r="Q403" s="83"/>
      <c r="R403" s="83"/>
      <c r="S403" s="83"/>
      <c r="T403" s="83"/>
      <c r="U403" s="83"/>
      <c r="V403" s="83"/>
      <c r="W403" s="83"/>
      <c r="X403" s="83"/>
      <c r="Y403" s="83"/>
      <c r="Z403" s="83"/>
    </row>
    <row r="404" spans="1:26" ht="12.75" customHeight="1" x14ac:dyDescent="0.2">
      <c r="A404" s="256"/>
      <c r="B404" s="363"/>
      <c r="C404" s="312"/>
      <c r="D404" s="312"/>
      <c r="E404" s="312"/>
      <c r="F404" s="312"/>
      <c r="G404" s="312"/>
      <c r="H404" s="312"/>
      <c r="I404" s="312"/>
      <c r="J404" s="312"/>
      <c r="K404" s="256"/>
      <c r="L404" s="83"/>
      <c r="M404" s="83"/>
      <c r="N404" s="83"/>
      <c r="O404" s="83"/>
      <c r="P404" s="83"/>
      <c r="Q404" s="83"/>
      <c r="R404" s="83"/>
      <c r="S404" s="83"/>
      <c r="T404" s="83"/>
      <c r="U404" s="83"/>
      <c r="V404" s="83"/>
      <c r="W404" s="83"/>
      <c r="X404" s="83"/>
      <c r="Y404" s="83"/>
      <c r="Z404" s="83"/>
    </row>
    <row r="405" spans="1:26" ht="12.75" customHeight="1" x14ac:dyDescent="0.2">
      <c r="A405" s="266" t="s">
        <v>13467</v>
      </c>
      <c r="B405" s="365" t="s">
        <v>13467</v>
      </c>
      <c r="C405" s="293"/>
      <c r="D405" s="293"/>
      <c r="E405" s="293"/>
      <c r="F405" s="293"/>
      <c r="G405" s="293"/>
      <c r="H405" s="293"/>
      <c r="I405" s="293"/>
      <c r="J405" s="293"/>
      <c r="K405" s="269" t="s">
        <v>13467</v>
      </c>
      <c r="L405" s="1"/>
      <c r="M405" s="1"/>
      <c r="N405" s="1"/>
      <c r="O405" s="1"/>
      <c r="P405" s="1"/>
      <c r="Q405" s="1"/>
      <c r="R405" s="1"/>
      <c r="S405" s="1"/>
      <c r="T405" s="1"/>
      <c r="U405" s="1"/>
      <c r="V405" s="1"/>
      <c r="W405" s="1"/>
      <c r="X405" s="1"/>
      <c r="Y405" s="1"/>
      <c r="Z405" s="1"/>
    </row>
    <row r="406" spans="1:26" ht="12.75" customHeight="1" x14ac:dyDescent="0.2">
      <c r="A406" s="362"/>
      <c r="B406" s="312"/>
      <c r="C406" s="260"/>
      <c r="D406" s="260"/>
      <c r="E406" s="260"/>
      <c r="F406" s="260"/>
      <c r="G406" s="360" t="s">
        <v>982</v>
      </c>
      <c r="H406" s="312"/>
      <c r="I406" s="360" t="s">
        <v>983</v>
      </c>
      <c r="J406" s="312"/>
      <c r="K406" s="312"/>
      <c r="L406" s="83"/>
      <c r="M406" s="83"/>
      <c r="N406" s="83"/>
      <c r="O406" s="83"/>
      <c r="P406" s="83"/>
      <c r="Q406" s="83"/>
      <c r="R406" s="83"/>
      <c r="S406" s="83"/>
      <c r="T406" s="83"/>
      <c r="U406" s="83"/>
      <c r="V406" s="83"/>
      <c r="W406" s="83"/>
      <c r="X406" s="83"/>
      <c r="Y406" s="83"/>
      <c r="Z406" s="83"/>
    </row>
    <row r="407" spans="1:26" ht="12.75" customHeight="1" x14ac:dyDescent="0.2">
      <c r="A407" s="362" t="s">
        <v>984</v>
      </c>
      <c r="B407" s="312"/>
      <c r="C407" s="156" t="s">
        <v>985</v>
      </c>
      <c r="D407" s="156" t="s">
        <v>986</v>
      </c>
      <c r="E407" s="156" t="s">
        <v>989</v>
      </c>
      <c r="F407" s="156" t="s">
        <v>988</v>
      </c>
      <c r="G407" s="156" t="s">
        <v>989</v>
      </c>
      <c r="H407" s="156" t="s">
        <v>990</v>
      </c>
      <c r="I407" s="156" t="s">
        <v>991</v>
      </c>
      <c r="J407" s="156" t="s">
        <v>989</v>
      </c>
      <c r="K407" s="156" t="s">
        <v>990</v>
      </c>
      <c r="L407" s="83"/>
      <c r="M407" s="83"/>
      <c r="N407" s="83"/>
      <c r="O407" s="83"/>
      <c r="P407" s="83"/>
      <c r="Q407" s="83"/>
      <c r="R407" s="83"/>
      <c r="S407" s="83"/>
      <c r="T407" s="83"/>
      <c r="U407" s="83"/>
      <c r="V407" s="83"/>
      <c r="W407" s="83"/>
      <c r="X407" s="83"/>
      <c r="Y407" s="83"/>
      <c r="Z407" s="83"/>
    </row>
    <row r="408" spans="1:26" ht="12.75" customHeight="1" x14ac:dyDescent="0.2">
      <c r="A408" s="156"/>
      <c r="B408" s="261"/>
      <c r="C408" s="260"/>
      <c r="D408" s="156" t="s">
        <v>994</v>
      </c>
      <c r="E408" s="156" t="s">
        <v>992</v>
      </c>
      <c r="F408" s="156" t="s">
        <v>994</v>
      </c>
      <c r="G408" s="156" t="s">
        <v>992</v>
      </c>
      <c r="H408" s="156" t="s">
        <v>993</v>
      </c>
      <c r="I408" s="156" t="s">
        <v>994</v>
      </c>
      <c r="J408" s="156" t="s">
        <v>992</v>
      </c>
      <c r="K408" s="156" t="s">
        <v>993</v>
      </c>
      <c r="L408" s="83"/>
      <c r="M408" s="83"/>
      <c r="N408" s="83"/>
      <c r="O408" s="83"/>
      <c r="P408" s="83"/>
      <c r="Q408" s="83"/>
      <c r="R408" s="83"/>
      <c r="S408" s="83"/>
      <c r="T408" s="83"/>
      <c r="U408" s="83"/>
      <c r="V408" s="83"/>
      <c r="W408" s="83"/>
      <c r="X408" s="83"/>
      <c r="Y408" s="83"/>
      <c r="Z408" s="83"/>
    </row>
    <row r="409" spans="1:26" ht="12.75" customHeight="1" x14ac:dyDescent="0.2">
      <c r="A409" s="256"/>
      <c r="B409" s="257" t="s">
        <v>629</v>
      </c>
      <c r="C409" s="262">
        <v>1</v>
      </c>
      <c r="D409" s="262">
        <v>59.96</v>
      </c>
      <c r="E409" s="263"/>
      <c r="F409" s="262"/>
      <c r="G409" s="263"/>
      <c r="H409" s="262">
        <f t="shared" ref="H409:H410" si="93">E409*F409</f>
        <v>0</v>
      </c>
      <c r="I409" s="262">
        <f t="shared" ref="I409:I410" si="94">ROUND(C409*D409,2)</f>
        <v>59.96</v>
      </c>
      <c r="J409" s="262">
        <f t="shared" ref="J409:J410" si="95">C409*D409*F409</f>
        <v>0</v>
      </c>
      <c r="K409" s="262">
        <f t="shared" ref="K409:K410" si="96">C409*H409</f>
        <v>0</v>
      </c>
      <c r="L409" s="83"/>
      <c r="M409" s="83"/>
      <c r="N409" s="83"/>
      <c r="O409" s="83"/>
      <c r="P409" s="83"/>
      <c r="Q409" s="83"/>
      <c r="R409" s="83"/>
      <c r="S409" s="83"/>
      <c r="T409" s="83"/>
      <c r="U409" s="83"/>
      <c r="V409" s="83"/>
      <c r="W409" s="83"/>
      <c r="X409" s="83"/>
      <c r="Y409" s="83"/>
      <c r="Z409" s="83"/>
    </row>
    <row r="410" spans="1:26" ht="12.75" customHeight="1" x14ac:dyDescent="0.2">
      <c r="A410" s="256"/>
      <c r="B410" s="257" t="s">
        <v>629</v>
      </c>
      <c r="C410" s="262">
        <v>1</v>
      </c>
      <c r="D410" s="262">
        <v>26.26</v>
      </c>
      <c r="E410" s="263"/>
      <c r="F410" s="262"/>
      <c r="G410" s="263"/>
      <c r="H410" s="262">
        <f t="shared" si="93"/>
        <v>0</v>
      </c>
      <c r="I410" s="262">
        <f t="shared" si="94"/>
        <v>26.26</v>
      </c>
      <c r="J410" s="262">
        <f t="shared" si="95"/>
        <v>0</v>
      </c>
      <c r="K410" s="262">
        <f t="shared" si="96"/>
        <v>0</v>
      </c>
      <c r="L410" s="83"/>
      <c r="M410" s="83"/>
      <c r="N410" s="83"/>
      <c r="O410" s="83"/>
      <c r="P410" s="83"/>
      <c r="Q410" s="83"/>
      <c r="R410" s="83"/>
      <c r="S410" s="83"/>
      <c r="T410" s="83"/>
      <c r="U410" s="83"/>
      <c r="V410" s="83"/>
      <c r="W410" s="83"/>
      <c r="X410" s="83"/>
      <c r="Y410" s="83"/>
      <c r="Z410" s="83"/>
    </row>
    <row r="411" spans="1:26" ht="12.75" customHeight="1" x14ac:dyDescent="0.2">
      <c r="A411" s="256"/>
      <c r="B411" s="257"/>
      <c r="C411" s="262"/>
      <c r="D411" s="262"/>
      <c r="E411" s="262"/>
      <c r="F411" s="262"/>
      <c r="G411" s="262"/>
      <c r="H411" s="262"/>
      <c r="I411" s="262"/>
      <c r="J411" s="262"/>
      <c r="K411" s="264"/>
      <c r="L411" s="83"/>
      <c r="M411" s="83"/>
      <c r="N411" s="83"/>
      <c r="O411" s="83"/>
      <c r="P411" s="83"/>
      <c r="Q411" s="83"/>
      <c r="R411" s="83"/>
      <c r="S411" s="83"/>
      <c r="T411" s="83"/>
      <c r="U411" s="83"/>
      <c r="V411" s="83"/>
      <c r="W411" s="83"/>
      <c r="X411" s="83"/>
      <c r="Y411" s="83"/>
      <c r="Z411" s="83"/>
    </row>
    <row r="412" spans="1:26" ht="12.75" customHeight="1" x14ac:dyDescent="0.2">
      <c r="A412" s="256"/>
      <c r="B412" s="257"/>
      <c r="C412" s="257"/>
      <c r="D412" s="257"/>
      <c r="E412" s="257"/>
      <c r="F412" s="361" t="s">
        <v>997</v>
      </c>
      <c r="G412" s="312"/>
      <c r="H412" s="312"/>
      <c r="I412" s="265">
        <f t="shared" ref="I412:K412" si="97">ROUND(SUM(I409:I411),2)</f>
        <v>86.22</v>
      </c>
      <c r="J412" s="265">
        <f t="shared" si="97"/>
        <v>0</v>
      </c>
      <c r="K412" s="265">
        <f t="shared" si="97"/>
        <v>0</v>
      </c>
      <c r="L412" s="83"/>
      <c r="M412" s="83"/>
      <c r="N412" s="83"/>
      <c r="O412" s="83"/>
      <c r="P412" s="83"/>
      <c r="Q412" s="83"/>
      <c r="R412" s="83"/>
      <c r="S412" s="83"/>
      <c r="T412" s="83"/>
      <c r="U412" s="83"/>
      <c r="V412" s="83"/>
      <c r="W412" s="83"/>
      <c r="X412" s="83"/>
      <c r="Y412" s="83"/>
      <c r="Z412" s="83"/>
    </row>
    <row r="413" spans="1:26" ht="12.75" customHeight="1" x14ac:dyDescent="0.2">
      <c r="A413" s="256"/>
      <c r="B413" s="363"/>
      <c r="C413" s="312"/>
      <c r="D413" s="312"/>
      <c r="E413" s="312"/>
      <c r="F413" s="312"/>
      <c r="G413" s="312"/>
      <c r="H413" s="312"/>
      <c r="I413" s="312"/>
      <c r="J413" s="312"/>
      <c r="K413" s="256"/>
      <c r="L413" s="83"/>
      <c r="M413" s="83"/>
      <c r="N413" s="83"/>
      <c r="O413" s="83"/>
      <c r="P413" s="83"/>
      <c r="Q413" s="83"/>
      <c r="R413" s="83"/>
      <c r="S413" s="83"/>
      <c r="T413" s="83"/>
      <c r="U413" s="83"/>
      <c r="V413" s="83"/>
      <c r="W413" s="83"/>
      <c r="X413" s="83"/>
      <c r="Y413" s="83"/>
      <c r="Z413" s="83"/>
    </row>
    <row r="414" spans="1:26" ht="12.75" customHeight="1" x14ac:dyDescent="0.2">
      <c r="A414" s="266" t="s">
        <v>13467</v>
      </c>
      <c r="B414" s="365" t="s">
        <v>13467</v>
      </c>
      <c r="C414" s="293"/>
      <c r="D414" s="293"/>
      <c r="E414" s="293"/>
      <c r="F414" s="293"/>
      <c r="G414" s="293"/>
      <c r="H414" s="293"/>
      <c r="I414" s="293"/>
      <c r="J414" s="293"/>
      <c r="K414" s="269" t="s">
        <v>13467</v>
      </c>
      <c r="L414" s="1"/>
      <c r="M414" s="1"/>
      <c r="N414" s="1"/>
      <c r="O414" s="1"/>
      <c r="P414" s="1"/>
      <c r="Q414" s="1"/>
      <c r="R414" s="1"/>
      <c r="S414" s="1"/>
      <c r="T414" s="1"/>
      <c r="U414" s="1"/>
      <c r="V414" s="1"/>
      <c r="W414" s="1"/>
      <c r="X414" s="1"/>
      <c r="Y414" s="1"/>
      <c r="Z414" s="1"/>
    </row>
    <row r="415" spans="1:26" ht="12.75" customHeight="1" x14ac:dyDescent="0.2">
      <c r="A415" s="362"/>
      <c r="B415" s="312"/>
      <c r="C415" s="260"/>
      <c r="D415" s="260"/>
      <c r="E415" s="260"/>
      <c r="F415" s="260"/>
      <c r="G415" s="360" t="s">
        <v>982</v>
      </c>
      <c r="H415" s="312"/>
      <c r="I415" s="360" t="s">
        <v>983</v>
      </c>
      <c r="J415" s="312"/>
      <c r="K415" s="312"/>
      <c r="L415" s="83"/>
      <c r="M415" s="83"/>
      <c r="N415" s="83"/>
      <c r="O415" s="83"/>
      <c r="P415" s="83"/>
      <c r="Q415" s="83"/>
      <c r="R415" s="83"/>
      <c r="S415" s="83"/>
      <c r="T415" s="83"/>
      <c r="U415" s="83"/>
      <c r="V415" s="83"/>
      <c r="W415" s="83"/>
      <c r="X415" s="83"/>
      <c r="Y415" s="83"/>
      <c r="Z415" s="83"/>
    </row>
    <row r="416" spans="1:26" ht="12.75" customHeight="1" x14ac:dyDescent="0.2">
      <c r="A416" s="362" t="s">
        <v>984</v>
      </c>
      <c r="B416" s="312"/>
      <c r="C416" s="156" t="s">
        <v>985</v>
      </c>
      <c r="D416" s="156" t="s">
        <v>986</v>
      </c>
      <c r="E416" s="156" t="s">
        <v>989</v>
      </c>
      <c r="F416" s="156" t="s">
        <v>988</v>
      </c>
      <c r="G416" s="156" t="s">
        <v>989</v>
      </c>
      <c r="H416" s="156" t="s">
        <v>990</v>
      </c>
      <c r="I416" s="156" t="s">
        <v>991</v>
      </c>
      <c r="J416" s="156" t="s">
        <v>989</v>
      </c>
      <c r="K416" s="156" t="s">
        <v>990</v>
      </c>
      <c r="L416" s="83"/>
      <c r="M416" s="83"/>
      <c r="N416" s="83"/>
      <c r="O416" s="83"/>
      <c r="P416" s="83"/>
      <c r="Q416" s="83"/>
      <c r="R416" s="83"/>
      <c r="S416" s="83"/>
      <c r="T416" s="83"/>
      <c r="U416" s="83"/>
      <c r="V416" s="83"/>
      <c r="W416" s="83"/>
      <c r="X416" s="83"/>
      <c r="Y416" s="83"/>
      <c r="Z416" s="83"/>
    </row>
    <row r="417" spans="1:26" ht="12.75" customHeight="1" x14ac:dyDescent="0.2">
      <c r="A417" s="156"/>
      <c r="B417" s="261"/>
      <c r="C417" s="260"/>
      <c r="D417" s="156" t="s">
        <v>994</v>
      </c>
      <c r="E417" s="156" t="s">
        <v>992</v>
      </c>
      <c r="F417" s="156" t="s">
        <v>994</v>
      </c>
      <c r="G417" s="156" t="s">
        <v>992</v>
      </c>
      <c r="H417" s="156" t="s">
        <v>993</v>
      </c>
      <c r="I417" s="156" t="s">
        <v>994</v>
      </c>
      <c r="J417" s="156" t="s">
        <v>992</v>
      </c>
      <c r="K417" s="156" t="s">
        <v>993</v>
      </c>
      <c r="L417" s="83"/>
      <c r="M417" s="83"/>
      <c r="N417" s="83"/>
      <c r="O417" s="83"/>
      <c r="P417" s="83"/>
      <c r="Q417" s="83"/>
      <c r="R417" s="83"/>
      <c r="S417" s="83"/>
      <c r="T417" s="83"/>
      <c r="U417" s="83"/>
      <c r="V417" s="83"/>
      <c r="W417" s="83"/>
      <c r="X417" s="83"/>
      <c r="Y417" s="83"/>
      <c r="Z417" s="83"/>
    </row>
    <row r="418" spans="1:26" ht="12.75" customHeight="1" x14ac:dyDescent="0.2">
      <c r="A418" s="256"/>
      <c r="B418" s="257" t="s">
        <v>629</v>
      </c>
      <c r="C418" s="262">
        <v>1</v>
      </c>
      <c r="D418" s="262">
        <v>56.45</v>
      </c>
      <c r="E418" s="263"/>
      <c r="F418" s="262"/>
      <c r="G418" s="263"/>
      <c r="H418" s="262">
        <f t="shared" ref="H418:H429" si="98">E418*F418</f>
        <v>0</v>
      </c>
      <c r="I418" s="262">
        <f t="shared" ref="I418:I431" si="99">ROUND(C418*D418,2)</f>
        <v>56.45</v>
      </c>
      <c r="J418" s="262">
        <f t="shared" ref="J418:J429" si="100">C418*D418*F418</f>
        <v>0</v>
      </c>
      <c r="K418" s="262">
        <f t="shared" ref="K418:K429" si="101">C418*H418</f>
        <v>0</v>
      </c>
      <c r="L418" s="83"/>
      <c r="M418" s="83"/>
      <c r="N418" s="83"/>
      <c r="O418" s="83"/>
      <c r="P418" s="83"/>
      <c r="Q418" s="83"/>
      <c r="R418" s="83"/>
      <c r="S418" s="83"/>
      <c r="T418" s="83"/>
      <c r="U418" s="83"/>
      <c r="V418" s="83"/>
      <c r="W418" s="83"/>
      <c r="X418" s="83"/>
      <c r="Y418" s="83"/>
      <c r="Z418" s="83"/>
    </row>
    <row r="419" spans="1:26" ht="12.75" customHeight="1" x14ac:dyDescent="0.2">
      <c r="A419" s="256"/>
      <c r="B419" s="257" t="s">
        <v>629</v>
      </c>
      <c r="C419" s="262">
        <v>1</v>
      </c>
      <c r="D419" s="262">
        <v>51.47</v>
      </c>
      <c r="E419" s="263"/>
      <c r="F419" s="262"/>
      <c r="G419" s="263"/>
      <c r="H419" s="262">
        <f t="shared" si="98"/>
        <v>0</v>
      </c>
      <c r="I419" s="262">
        <f t="shared" si="99"/>
        <v>51.47</v>
      </c>
      <c r="J419" s="262">
        <f t="shared" si="100"/>
        <v>0</v>
      </c>
      <c r="K419" s="262">
        <f t="shared" si="101"/>
        <v>0</v>
      </c>
      <c r="L419" s="83"/>
      <c r="M419" s="83"/>
      <c r="N419" s="83"/>
      <c r="O419" s="83"/>
      <c r="P419" s="83"/>
      <c r="Q419" s="83"/>
      <c r="R419" s="83"/>
      <c r="S419" s="83"/>
      <c r="T419" s="83"/>
      <c r="U419" s="83"/>
      <c r="V419" s="83"/>
      <c r="W419" s="83"/>
      <c r="X419" s="83"/>
      <c r="Y419" s="83"/>
      <c r="Z419" s="83"/>
    </row>
    <row r="420" spans="1:26" ht="12.75" customHeight="1" x14ac:dyDescent="0.2">
      <c r="A420" s="256"/>
      <c r="B420" s="257" t="s">
        <v>629</v>
      </c>
      <c r="C420" s="262">
        <v>1</v>
      </c>
      <c r="D420" s="262">
        <v>3.3</v>
      </c>
      <c r="E420" s="263"/>
      <c r="F420" s="262"/>
      <c r="G420" s="263"/>
      <c r="H420" s="262">
        <f t="shared" si="98"/>
        <v>0</v>
      </c>
      <c r="I420" s="262">
        <f t="shared" si="99"/>
        <v>3.3</v>
      </c>
      <c r="J420" s="262">
        <f t="shared" si="100"/>
        <v>0</v>
      </c>
      <c r="K420" s="262">
        <f t="shared" si="101"/>
        <v>0</v>
      </c>
      <c r="L420" s="83"/>
      <c r="M420" s="83"/>
      <c r="N420" s="83"/>
      <c r="O420" s="83"/>
      <c r="P420" s="83"/>
      <c r="Q420" s="83"/>
      <c r="R420" s="83"/>
      <c r="S420" s="83"/>
      <c r="T420" s="83"/>
      <c r="U420" s="83"/>
      <c r="V420" s="83"/>
      <c r="W420" s="83"/>
      <c r="X420" s="83"/>
      <c r="Y420" s="83"/>
      <c r="Z420" s="83"/>
    </row>
    <row r="421" spans="1:26" ht="12.75" customHeight="1" x14ac:dyDescent="0.2">
      <c r="A421" s="256"/>
      <c r="B421" s="257" t="s">
        <v>629</v>
      </c>
      <c r="C421" s="262">
        <v>2</v>
      </c>
      <c r="D421" s="262">
        <v>40.39</v>
      </c>
      <c r="E421" s="263"/>
      <c r="F421" s="262"/>
      <c r="G421" s="263"/>
      <c r="H421" s="262">
        <f t="shared" si="98"/>
        <v>0</v>
      </c>
      <c r="I421" s="262">
        <f t="shared" si="99"/>
        <v>80.78</v>
      </c>
      <c r="J421" s="262">
        <f t="shared" si="100"/>
        <v>0</v>
      </c>
      <c r="K421" s="262">
        <f t="shared" si="101"/>
        <v>0</v>
      </c>
      <c r="L421" s="83"/>
      <c r="M421" s="83"/>
      <c r="N421" s="83"/>
      <c r="O421" s="83"/>
      <c r="P421" s="83"/>
      <c r="Q421" s="83"/>
      <c r="R421" s="83"/>
      <c r="S421" s="83"/>
      <c r="T421" s="83"/>
      <c r="U421" s="83"/>
      <c r="V421" s="83"/>
      <c r="W421" s="83"/>
      <c r="X421" s="83"/>
      <c r="Y421" s="83"/>
      <c r="Z421" s="83"/>
    </row>
    <row r="422" spans="1:26" ht="12.75" customHeight="1" x14ac:dyDescent="0.2">
      <c r="A422" s="256"/>
      <c r="B422" s="257" t="s">
        <v>629</v>
      </c>
      <c r="C422" s="262">
        <v>3</v>
      </c>
      <c r="D422" s="262">
        <v>50.49</v>
      </c>
      <c r="E422" s="263"/>
      <c r="F422" s="262"/>
      <c r="G422" s="263"/>
      <c r="H422" s="262">
        <f t="shared" si="98"/>
        <v>0</v>
      </c>
      <c r="I422" s="262">
        <f t="shared" si="99"/>
        <v>151.47</v>
      </c>
      <c r="J422" s="262">
        <f t="shared" si="100"/>
        <v>0</v>
      </c>
      <c r="K422" s="262">
        <f t="shared" si="101"/>
        <v>0</v>
      </c>
      <c r="L422" s="83"/>
      <c r="M422" s="83"/>
      <c r="N422" s="83"/>
      <c r="O422" s="83"/>
      <c r="P422" s="83"/>
      <c r="Q422" s="83"/>
      <c r="R422" s="83"/>
      <c r="S422" s="83"/>
      <c r="T422" s="83"/>
      <c r="U422" s="83"/>
      <c r="V422" s="83"/>
      <c r="W422" s="83"/>
      <c r="X422" s="83"/>
      <c r="Y422" s="83"/>
      <c r="Z422" s="83"/>
    </row>
    <row r="423" spans="1:26" ht="12.75" customHeight="1" x14ac:dyDescent="0.2">
      <c r="A423" s="256"/>
      <c r="B423" s="257" t="s">
        <v>629</v>
      </c>
      <c r="C423" s="262">
        <v>1</v>
      </c>
      <c r="D423" s="262">
        <v>7.25</v>
      </c>
      <c r="E423" s="263"/>
      <c r="F423" s="262"/>
      <c r="G423" s="263"/>
      <c r="H423" s="262">
        <f t="shared" si="98"/>
        <v>0</v>
      </c>
      <c r="I423" s="262">
        <f t="shared" si="99"/>
        <v>7.25</v>
      </c>
      <c r="J423" s="262">
        <f t="shared" si="100"/>
        <v>0</v>
      </c>
      <c r="K423" s="262">
        <f t="shared" si="101"/>
        <v>0</v>
      </c>
      <c r="L423" s="83"/>
      <c r="M423" s="83"/>
      <c r="N423" s="83"/>
      <c r="O423" s="83"/>
      <c r="P423" s="83"/>
      <c r="Q423" s="83"/>
      <c r="R423" s="83"/>
      <c r="S423" s="83"/>
      <c r="T423" s="83"/>
      <c r="U423" s="83"/>
      <c r="V423" s="83"/>
      <c r="W423" s="83"/>
      <c r="X423" s="83"/>
      <c r="Y423" s="83"/>
      <c r="Z423" s="83"/>
    </row>
    <row r="424" spans="1:26" ht="12.75" customHeight="1" x14ac:dyDescent="0.2">
      <c r="A424" s="256"/>
      <c r="B424" s="257" t="s">
        <v>629</v>
      </c>
      <c r="C424" s="262">
        <v>3</v>
      </c>
      <c r="D424" s="262">
        <v>47.1</v>
      </c>
      <c r="E424" s="263"/>
      <c r="F424" s="262"/>
      <c r="G424" s="263"/>
      <c r="H424" s="262">
        <f t="shared" si="98"/>
        <v>0</v>
      </c>
      <c r="I424" s="262">
        <f t="shared" si="99"/>
        <v>141.30000000000001</v>
      </c>
      <c r="J424" s="262">
        <f t="shared" si="100"/>
        <v>0</v>
      </c>
      <c r="K424" s="262">
        <f t="shared" si="101"/>
        <v>0</v>
      </c>
      <c r="L424" s="83"/>
      <c r="M424" s="83"/>
      <c r="N424" s="83"/>
      <c r="O424" s="83"/>
      <c r="P424" s="83"/>
      <c r="Q424" s="83"/>
      <c r="R424" s="83"/>
      <c r="S424" s="83"/>
      <c r="T424" s="83"/>
      <c r="U424" s="83"/>
      <c r="V424" s="83"/>
      <c r="W424" s="83"/>
      <c r="X424" s="83"/>
      <c r="Y424" s="83"/>
      <c r="Z424" s="83"/>
    </row>
    <row r="425" spans="1:26" ht="12.75" customHeight="1" x14ac:dyDescent="0.2">
      <c r="A425" s="256"/>
      <c r="B425" s="257" t="s">
        <v>629</v>
      </c>
      <c r="C425" s="262">
        <v>3</v>
      </c>
      <c r="D425" s="262">
        <v>29.87</v>
      </c>
      <c r="E425" s="263"/>
      <c r="F425" s="262"/>
      <c r="G425" s="263"/>
      <c r="H425" s="262">
        <f t="shared" si="98"/>
        <v>0</v>
      </c>
      <c r="I425" s="262">
        <f t="shared" si="99"/>
        <v>89.61</v>
      </c>
      <c r="J425" s="262">
        <f t="shared" si="100"/>
        <v>0</v>
      </c>
      <c r="K425" s="262">
        <f t="shared" si="101"/>
        <v>0</v>
      </c>
      <c r="L425" s="83"/>
      <c r="M425" s="83"/>
      <c r="N425" s="83"/>
      <c r="O425" s="83"/>
      <c r="P425" s="83"/>
      <c r="Q425" s="83"/>
      <c r="R425" s="83"/>
      <c r="S425" s="83"/>
      <c r="T425" s="83"/>
      <c r="U425" s="83"/>
      <c r="V425" s="83"/>
      <c r="W425" s="83"/>
      <c r="X425" s="83"/>
      <c r="Y425" s="83"/>
      <c r="Z425" s="83"/>
    </row>
    <row r="426" spans="1:26" ht="12.75" customHeight="1" x14ac:dyDescent="0.2">
      <c r="A426" s="256"/>
      <c r="B426" s="257" t="s">
        <v>629</v>
      </c>
      <c r="C426" s="262">
        <v>3</v>
      </c>
      <c r="D426" s="262">
        <v>56.43</v>
      </c>
      <c r="E426" s="263"/>
      <c r="F426" s="262"/>
      <c r="G426" s="263"/>
      <c r="H426" s="262">
        <f t="shared" si="98"/>
        <v>0</v>
      </c>
      <c r="I426" s="262">
        <f t="shared" si="99"/>
        <v>169.29</v>
      </c>
      <c r="J426" s="262">
        <f t="shared" si="100"/>
        <v>0</v>
      </c>
      <c r="K426" s="262">
        <f t="shared" si="101"/>
        <v>0</v>
      </c>
      <c r="L426" s="83"/>
      <c r="M426" s="83"/>
      <c r="N426" s="83"/>
      <c r="O426" s="83"/>
      <c r="P426" s="83"/>
      <c r="Q426" s="83"/>
      <c r="R426" s="83"/>
      <c r="S426" s="83"/>
      <c r="T426" s="83"/>
      <c r="U426" s="83"/>
      <c r="V426" s="83"/>
      <c r="W426" s="83"/>
      <c r="X426" s="83"/>
      <c r="Y426" s="83"/>
      <c r="Z426" s="83"/>
    </row>
    <row r="427" spans="1:26" ht="12.75" customHeight="1" x14ac:dyDescent="0.2">
      <c r="A427" s="256"/>
      <c r="B427" s="257" t="s">
        <v>629</v>
      </c>
      <c r="C427" s="262">
        <v>3</v>
      </c>
      <c r="D427" s="262">
        <v>43.93</v>
      </c>
      <c r="E427" s="263"/>
      <c r="F427" s="262"/>
      <c r="G427" s="263"/>
      <c r="H427" s="262">
        <f t="shared" si="98"/>
        <v>0</v>
      </c>
      <c r="I427" s="262">
        <f t="shared" si="99"/>
        <v>131.79</v>
      </c>
      <c r="J427" s="262">
        <f t="shared" si="100"/>
        <v>0</v>
      </c>
      <c r="K427" s="262">
        <f t="shared" si="101"/>
        <v>0</v>
      </c>
      <c r="L427" s="83"/>
      <c r="M427" s="83"/>
      <c r="N427" s="83"/>
      <c r="O427" s="83"/>
      <c r="P427" s="83"/>
      <c r="Q427" s="83"/>
      <c r="R427" s="83"/>
      <c r="S427" s="83"/>
      <c r="T427" s="83"/>
      <c r="U427" s="83"/>
      <c r="V427" s="83"/>
      <c r="W427" s="83"/>
      <c r="X427" s="83"/>
      <c r="Y427" s="83"/>
      <c r="Z427" s="83"/>
    </row>
    <row r="428" spans="1:26" ht="12.75" customHeight="1" x14ac:dyDescent="0.2">
      <c r="A428" s="256"/>
      <c r="B428" s="257" t="s">
        <v>629</v>
      </c>
      <c r="C428" s="262">
        <v>1</v>
      </c>
      <c r="D428" s="262">
        <v>7.34</v>
      </c>
      <c r="E428" s="263"/>
      <c r="F428" s="262"/>
      <c r="G428" s="263"/>
      <c r="H428" s="262">
        <f t="shared" si="98"/>
        <v>0</v>
      </c>
      <c r="I428" s="262">
        <f t="shared" si="99"/>
        <v>7.34</v>
      </c>
      <c r="J428" s="262">
        <f t="shared" si="100"/>
        <v>0</v>
      </c>
      <c r="K428" s="262">
        <f t="shared" si="101"/>
        <v>0</v>
      </c>
      <c r="L428" s="83"/>
      <c r="M428" s="83"/>
      <c r="N428" s="83"/>
      <c r="O428" s="83"/>
      <c r="P428" s="83"/>
      <c r="Q428" s="83"/>
      <c r="R428" s="83"/>
      <c r="S428" s="83"/>
      <c r="T428" s="83"/>
      <c r="U428" s="83"/>
      <c r="V428" s="83"/>
      <c r="W428" s="83"/>
      <c r="X428" s="83"/>
      <c r="Y428" s="83"/>
      <c r="Z428" s="83"/>
    </row>
    <row r="429" spans="1:26" ht="12.75" customHeight="1" x14ac:dyDescent="0.2">
      <c r="A429" s="256"/>
      <c r="B429" s="257" t="s">
        <v>629</v>
      </c>
      <c r="C429" s="262">
        <v>2</v>
      </c>
      <c r="D429" s="262">
        <v>50.46</v>
      </c>
      <c r="E429" s="263"/>
      <c r="F429" s="262"/>
      <c r="G429" s="263"/>
      <c r="H429" s="262">
        <f t="shared" si="98"/>
        <v>0</v>
      </c>
      <c r="I429" s="262">
        <f t="shared" si="99"/>
        <v>100.92</v>
      </c>
      <c r="J429" s="262">
        <f t="shared" si="100"/>
        <v>0</v>
      </c>
      <c r="K429" s="262">
        <f t="shared" si="101"/>
        <v>0</v>
      </c>
      <c r="L429" s="83"/>
      <c r="M429" s="83"/>
      <c r="N429" s="83"/>
      <c r="O429" s="83"/>
      <c r="P429" s="83"/>
      <c r="Q429" s="83"/>
      <c r="R429" s="83"/>
      <c r="S429" s="83"/>
      <c r="T429" s="83"/>
      <c r="U429" s="83"/>
      <c r="V429" s="83"/>
      <c r="W429" s="83"/>
      <c r="X429" s="83"/>
      <c r="Y429" s="83"/>
      <c r="Z429" s="83"/>
    </row>
    <row r="430" spans="1:26" ht="12.75" customHeight="1" x14ac:dyDescent="0.2">
      <c r="A430" s="256"/>
      <c r="B430" s="257" t="s">
        <v>3590</v>
      </c>
      <c r="C430" s="262">
        <v>1</v>
      </c>
      <c r="D430" s="262">
        <v>40.39</v>
      </c>
      <c r="E430" s="263"/>
      <c r="F430" s="262"/>
      <c r="G430" s="263"/>
      <c r="H430" s="262"/>
      <c r="I430" s="262">
        <f t="shared" si="99"/>
        <v>40.39</v>
      </c>
      <c r="J430" s="262"/>
      <c r="K430" s="262"/>
      <c r="L430" s="83"/>
      <c r="M430" s="83"/>
      <c r="N430" s="83"/>
      <c r="O430" s="83"/>
      <c r="P430" s="83"/>
      <c r="Q430" s="83"/>
      <c r="R430" s="83"/>
      <c r="S430" s="83"/>
      <c r="T430" s="83"/>
      <c r="U430" s="83"/>
      <c r="V430" s="83"/>
      <c r="W430" s="83"/>
      <c r="X430" s="83"/>
      <c r="Y430" s="83"/>
      <c r="Z430" s="83"/>
    </row>
    <row r="431" spans="1:26" ht="12.75" customHeight="1" x14ac:dyDescent="0.2">
      <c r="A431" s="256"/>
      <c r="B431" s="257" t="s">
        <v>3593</v>
      </c>
      <c r="C431" s="262">
        <v>1</v>
      </c>
      <c r="D431" s="262">
        <v>3.12</v>
      </c>
      <c r="E431" s="263"/>
      <c r="F431" s="262"/>
      <c r="G431" s="263"/>
      <c r="H431" s="262">
        <f>E431*F431</f>
        <v>0</v>
      </c>
      <c r="I431" s="262">
        <f t="shared" si="99"/>
        <v>3.12</v>
      </c>
      <c r="J431" s="262">
        <f>C431*D431*F431</f>
        <v>0</v>
      </c>
      <c r="K431" s="262">
        <f>C431*H431</f>
        <v>0</v>
      </c>
      <c r="L431" s="83"/>
      <c r="M431" s="268"/>
      <c r="N431" s="83"/>
      <c r="O431" s="83"/>
      <c r="P431" s="83"/>
      <c r="Q431" s="83"/>
      <c r="R431" s="83"/>
      <c r="S431" s="83"/>
      <c r="T431" s="83"/>
      <c r="U431" s="83"/>
      <c r="V431" s="83"/>
      <c r="W431" s="83"/>
      <c r="X431" s="83"/>
      <c r="Y431" s="83"/>
      <c r="Z431" s="83"/>
    </row>
    <row r="432" spans="1:26" ht="12.75" customHeight="1" x14ac:dyDescent="0.2">
      <c r="A432" s="256"/>
      <c r="B432" s="257"/>
      <c r="C432" s="262"/>
      <c r="D432" s="262"/>
      <c r="E432" s="262"/>
      <c r="F432" s="262"/>
      <c r="G432" s="262"/>
      <c r="H432" s="262"/>
      <c r="I432" s="262"/>
      <c r="J432" s="262"/>
      <c r="K432" s="264"/>
      <c r="L432" s="83"/>
      <c r="M432" s="83"/>
      <c r="N432" s="83"/>
      <c r="O432" s="83"/>
      <c r="P432" s="83"/>
      <c r="Q432" s="83"/>
      <c r="R432" s="83"/>
      <c r="S432" s="83"/>
      <c r="T432" s="83"/>
      <c r="U432" s="83"/>
      <c r="V432" s="83"/>
      <c r="W432" s="83"/>
      <c r="X432" s="83"/>
      <c r="Y432" s="83"/>
      <c r="Z432" s="83"/>
    </row>
    <row r="433" spans="1:26" ht="12.75" customHeight="1" x14ac:dyDescent="0.2">
      <c r="A433" s="256"/>
      <c r="B433" s="257"/>
      <c r="C433" s="257"/>
      <c r="D433" s="257"/>
      <c r="E433" s="257"/>
      <c r="F433" s="361" t="s">
        <v>997</v>
      </c>
      <c r="G433" s="312"/>
      <c r="H433" s="312"/>
      <c r="I433" s="265">
        <f t="shared" ref="I433:K433" si="102">ROUND(SUM(I418:I432),2)</f>
        <v>1034.48</v>
      </c>
      <c r="J433" s="265">
        <f t="shared" si="102"/>
        <v>0</v>
      </c>
      <c r="K433" s="265">
        <f t="shared" si="102"/>
        <v>0</v>
      </c>
      <c r="L433" s="83"/>
      <c r="M433" s="83"/>
      <c r="N433" s="83"/>
      <c r="O433" s="83"/>
      <c r="P433" s="83"/>
      <c r="Q433" s="83"/>
      <c r="R433" s="83"/>
      <c r="S433" s="83"/>
      <c r="T433" s="83"/>
      <c r="U433" s="83"/>
      <c r="V433" s="83"/>
      <c r="W433" s="83"/>
      <c r="X433" s="83"/>
      <c r="Y433" s="83"/>
      <c r="Z433" s="83"/>
    </row>
    <row r="434" spans="1:26" ht="12.75" customHeight="1" x14ac:dyDescent="0.2">
      <c r="A434" s="256"/>
      <c r="B434" s="363"/>
      <c r="C434" s="312"/>
      <c r="D434" s="312"/>
      <c r="E434" s="312"/>
      <c r="F434" s="312"/>
      <c r="G434" s="312"/>
      <c r="H434" s="312"/>
      <c r="I434" s="312"/>
      <c r="J434" s="312"/>
      <c r="K434" s="256"/>
      <c r="L434" s="83"/>
      <c r="M434" s="83"/>
      <c r="N434" s="83"/>
      <c r="O434" s="83"/>
      <c r="P434" s="83"/>
      <c r="Q434" s="83"/>
      <c r="R434" s="83"/>
      <c r="S434" s="83"/>
      <c r="T434" s="83"/>
      <c r="U434" s="83"/>
      <c r="V434" s="83"/>
      <c r="W434" s="83"/>
      <c r="X434" s="83"/>
      <c r="Y434" s="83"/>
      <c r="Z434" s="83"/>
    </row>
    <row r="435" spans="1:26" ht="12.75" customHeight="1" x14ac:dyDescent="0.2">
      <c r="A435" s="266" t="s">
        <v>13467</v>
      </c>
      <c r="B435" s="365" t="s">
        <v>13467</v>
      </c>
      <c r="C435" s="293"/>
      <c r="D435" s="293"/>
      <c r="E435" s="293"/>
      <c r="F435" s="293"/>
      <c r="G435" s="293"/>
      <c r="H435" s="293"/>
      <c r="I435" s="293"/>
      <c r="J435" s="293"/>
      <c r="K435" s="269" t="s">
        <v>13467</v>
      </c>
      <c r="L435" s="1"/>
      <c r="M435" s="1"/>
      <c r="N435" s="1"/>
      <c r="O435" s="1"/>
      <c r="P435" s="1"/>
      <c r="Q435" s="1"/>
      <c r="R435" s="1"/>
      <c r="S435" s="1"/>
      <c r="T435" s="1"/>
      <c r="U435" s="1"/>
      <c r="V435" s="1"/>
      <c r="W435" s="1"/>
      <c r="X435" s="1"/>
      <c r="Y435" s="1"/>
      <c r="Z435" s="1"/>
    </row>
    <row r="436" spans="1:26" ht="12.75" customHeight="1" x14ac:dyDescent="0.2">
      <c r="A436" s="362"/>
      <c r="B436" s="312"/>
      <c r="C436" s="260"/>
      <c r="D436" s="260"/>
      <c r="E436" s="260"/>
      <c r="F436" s="260"/>
      <c r="G436" s="360" t="s">
        <v>982</v>
      </c>
      <c r="H436" s="312"/>
      <c r="I436" s="360" t="s">
        <v>983</v>
      </c>
      <c r="J436" s="312"/>
      <c r="K436" s="312"/>
      <c r="L436" s="83"/>
      <c r="M436" s="83"/>
      <c r="N436" s="83"/>
      <c r="O436" s="83"/>
      <c r="P436" s="83"/>
      <c r="Q436" s="83"/>
      <c r="R436" s="83"/>
      <c r="S436" s="83"/>
      <c r="T436" s="83"/>
      <c r="U436" s="83"/>
      <c r="V436" s="83"/>
      <c r="W436" s="83"/>
      <c r="X436" s="83"/>
      <c r="Y436" s="83"/>
      <c r="Z436" s="83"/>
    </row>
    <row r="437" spans="1:26" ht="12.75" customHeight="1" x14ac:dyDescent="0.2">
      <c r="A437" s="362" t="s">
        <v>984</v>
      </c>
      <c r="B437" s="312"/>
      <c r="C437" s="156" t="s">
        <v>985</v>
      </c>
      <c r="D437" s="156" t="s">
        <v>986</v>
      </c>
      <c r="E437" s="156" t="s">
        <v>989</v>
      </c>
      <c r="F437" s="156" t="s">
        <v>988</v>
      </c>
      <c r="G437" s="156" t="s">
        <v>989</v>
      </c>
      <c r="H437" s="156" t="s">
        <v>990</v>
      </c>
      <c r="I437" s="156" t="s">
        <v>991</v>
      </c>
      <c r="J437" s="156" t="s">
        <v>989</v>
      </c>
      <c r="K437" s="156" t="s">
        <v>990</v>
      </c>
      <c r="L437" s="83"/>
      <c r="M437" s="83"/>
      <c r="N437" s="83"/>
      <c r="O437" s="83"/>
      <c r="P437" s="83"/>
      <c r="Q437" s="83"/>
      <c r="R437" s="83"/>
      <c r="S437" s="83"/>
      <c r="T437" s="83"/>
      <c r="U437" s="83"/>
      <c r="V437" s="83"/>
      <c r="W437" s="83"/>
      <c r="X437" s="83"/>
      <c r="Y437" s="83"/>
      <c r="Z437" s="83"/>
    </row>
    <row r="438" spans="1:26" ht="12.75" customHeight="1" x14ac:dyDescent="0.2">
      <c r="A438" s="156"/>
      <c r="B438" s="261"/>
      <c r="C438" s="260"/>
      <c r="D438" s="156" t="s">
        <v>994</v>
      </c>
      <c r="E438" s="156" t="s">
        <v>992</v>
      </c>
      <c r="F438" s="156" t="s">
        <v>994</v>
      </c>
      <c r="G438" s="156" t="s">
        <v>992</v>
      </c>
      <c r="H438" s="156" t="s">
        <v>993</v>
      </c>
      <c r="I438" s="156" t="s">
        <v>994</v>
      </c>
      <c r="J438" s="156" t="s">
        <v>992</v>
      </c>
      <c r="K438" s="156" t="s">
        <v>993</v>
      </c>
      <c r="L438" s="83"/>
      <c r="M438" s="83"/>
      <c r="N438" s="83"/>
      <c r="O438" s="83"/>
      <c r="P438" s="83"/>
      <c r="Q438" s="83"/>
      <c r="R438" s="83"/>
      <c r="S438" s="83"/>
      <c r="T438" s="83"/>
      <c r="U438" s="83"/>
      <c r="V438" s="83"/>
      <c r="W438" s="83"/>
      <c r="X438" s="83"/>
      <c r="Y438" s="83"/>
      <c r="Z438" s="83"/>
    </row>
    <row r="439" spans="1:26" ht="12.75" customHeight="1" x14ac:dyDescent="0.2">
      <c r="A439" s="256"/>
      <c r="B439" s="257" t="s">
        <v>629</v>
      </c>
      <c r="C439" s="262">
        <v>0</v>
      </c>
      <c r="D439" s="262">
        <v>58.6</v>
      </c>
      <c r="E439" s="263"/>
      <c r="F439" s="262"/>
      <c r="G439" s="263"/>
      <c r="H439" s="262">
        <f t="shared" ref="H439:H451" si="103">E439*F439</f>
        <v>0</v>
      </c>
      <c r="I439" s="262">
        <f t="shared" ref="I439:I451" si="104">ROUND(C439*D439,2)</f>
        <v>0</v>
      </c>
      <c r="J439" s="262">
        <f t="shared" ref="J439:J451" si="105">C439*D439*F439</f>
        <v>0</v>
      </c>
      <c r="K439" s="262">
        <f t="shared" ref="K439:K451" si="106">C439*H439</f>
        <v>0</v>
      </c>
      <c r="L439" s="83"/>
      <c r="M439" s="83"/>
      <c r="N439" s="83"/>
      <c r="O439" s="83"/>
      <c r="P439" s="83"/>
      <c r="Q439" s="83"/>
      <c r="R439" s="83"/>
      <c r="S439" s="83"/>
      <c r="T439" s="83"/>
      <c r="U439" s="83"/>
      <c r="V439" s="83"/>
      <c r="W439" s="83"/>
      <c r="X439" s="83"/>
      <c r="Y439" s="83"/>
      <c r="Z439" s="83"/>
    </row>
    <row r="440" spans="1:26" ht="12.75" customHeight="1" x14ac:dyDescent="0.2">
      <c r="A440" s="256"/>
      <c r="B440" s="257" t="s">
        <v>629</v>
      </c>
      <c r="C440" s="262">
        <v>5</v>
      </c>
      <c r="D440" s="262">
        <v>41.2</v>
      </c>
      <c r="E440" s="263"/>
      <c r="F440" s="262"/>
      <c r="G440" s="263"/>
      <c r="H440" s="262">
        <f t="shared" si="103"/>
        <v>0</v>
      </c>
      <c r="I440" s="262">
        <f t="shared" si="104"/>
        <v>206</v>
      </c>
      <c r="J440" s="262">
        <f t="shared" si="105"/>
        <v>0</v>
      </c>
      <c r="K440" s="262">
        <f t="shared" si="106"/>
        <v>0</v>
      </c>
      <c r="L440" s="83"/>
      <c r="M440" s="83"/>
      <c r="N440" s="83"/>
      <c r="O440" s="83"/>
      <c r="P440" s="83"/>
      <c r="Q440" s="83"/>
      <c r="R440" s="83"/>
      <c r="S440" s="83"/>
      <c r="T440" s="83"/>
      <c r="U440" s="83"/>
      <c r="V440" s="83"/>
      <c r="W440" s="83"/>
      <c r="X440" s="83"/>
      <c r="Y440" s="83"/>
      <c r="Z440" s="83"/>
    </row>
    <row r="441" spans="1:26" ht="12.75" customHeight="1" x14ac:dyDescent="0.2">
      <c r="A441" s="256"/>
      <c r="B441" s="257" t="s">
        <v>629</v>
      </c>
      <c r="C441" s="262">
        <v>4</v>
      </c>
      <c r="D441" s="262">
        <v>51.14</v>
      </c>
      <c r="E441" s="263"/>
      <c r="F441" s="262"/>
      <c r="G441" s="263"/>
      <c r="H441" s="262">
        <f t="shared" si="103"/>
        <v>0</v>
      </c>
      <c r="I441" s="262">
        <f t="shared" si="104"/>
        <v>204.56</v>
      </c>
      <c r="J441" s="262">
        <f t="shared" si="105"/>
        <v>0</v>
      </c>
      <c r="K441" s="262">
        <f t="shared" si="106"/>
        <v>0</v>
      </c>
      <c r="L441" s="83"/>
      <c r="M441" s="83"/>
      <c r="N441" s="83"/>
      <c r="O441" s="83"/>
      <c r="P441" s="83"/>
      <c r="Q441" s="83"/>
      <c r="R441" s="83"/>
      <c r="S441" s="83"/>
      <c r="T441" s="83"/>
      <c r="U441" s="83"/>
      <c r="V441" s="83"/>
      <c r="W441" s="83"/>
      <c r="X441" s="83"/>
      <c r="Y441" s="83"/>
      <c r="Z441" s="83"/>
    </row>
    <row r="442" spans="1:26" ht="12.75" customHeight="1" x14ac:dyDescent="0.2">
      <c r="A442" s="256"/>
      <c r="B442" s="257" t="s">
        <v>629</v>
      </c>
      <c r="C442" s="262">
        <v>8</v>
      </c>
      <c r="D442" s="262">
        <v>45.31</v>
      </c>
      <c r="E442" s="263"/>
      <c r="F442" s="262"/>
      <c r="G442" s="263"/>
      <c r="H442" s="262">
        <f t="shared" si="103"/>
        <v>0</v>
      </c>
      <c r="I442" s="262">
        <f t="shared" si="104"/>
        <v>362.48</v>
      </c>
      <c r="J442" s="262">
        <f t="shared" si="105"/>
        <v>0</v>
      </c>
      <c r="K442" s="262">
        <f t="shared" si="106"/>
        <v>0</v>
      </c>
      <c r="L442" s="83"/>
      <c r="M442" s="83"/>
      <c r="N442" s="83"/>
      <c r="O442" s="83"/>
      <c r="P442" s="83"/>
      <c r="Q442" s="83"/>
      <c r="R442" s="83"/>
      <c r="S442" s="83"/>
      <c r="T442" s="83"/>
      <c r="U442" s="83"/>
      <c r="V442" s="83"/>
      <c r="W442" s="83"/>
      <c r="X442" s="83"/>
      <c r="Y442" s="83"/>
      <c r="Z442" s="83"/>
    </row>
    <row r="443" spans="1:26" ht="12.75" customHeight="1" x14ac:dyDescent="0.2">
      <c r="A443" s="256"/>
      <c r="B443" s="257" t="s">
        <v>629</v>
      </c>
      <c r="C443" s="262">
        <v>8</v>
      </c>
      <c r="D443" s="262">
        <v>58.6</v>
      </c>
      <c r="E443" s="263"/>
      <c r="F443" s="262"/>
      <c r="G443" s="263"/>
      <c r="H443" s="262">
        <f t="shared" si="103"/>
        <v>0</v>
      </c>
      <c r="I443" s="262">
        <f t="shared" si="104"/>
        <v>468.8</v>
      </c>
      <c r="J443" s="262">
        <f t="shared" si="105"/>
        <v>0</v>
      </c>
      <c r="K443" s="262">
        <f t="shared" si="106"/>
        <v>0</v>
      </c>
      <c r="L443" s="83"/>
      <c r="M443" s="83"/>
      <c r="N443" s="83"/>
      <c r="O443" s="83"/>
      <c r="P443" s="83"/>
      <c r="Q443" s="83"/>
      <c r="R443" s="83"/>
      <c r="S443" s="83"/>
      <c r="T443" s="83"/>
      <c r="U443" s="83"/>
      <c r="V443" s="83"/>
      <c r="W443" s="83"/>
      <c r="X443" s="83"/>
      <c r="Y443" s="83"/>
      <c r="Z443" s="83"/>
    </row>
    <row r="444" spans="1:26" ht="12.75" customHeight="1" x14ac:dyDescent="0.2">
      <c r="A444" s="256"/>
      <c r="B444" s="257" t="s">
        <v>629</v>
      </c>
      <c r="C444" s="262">
        <v>4</v>
      </c>
      <c r="D444" s="262">
        <v>51.14</v>
      </c>
      <c r="E444" s="263"/>
      <c r="F444" s="262"/>
      <c r="G444" s="263"/>
      <c r="H444" s="262">
        <f t="shared" si="103"/>
        <v>0</v>
      </c>
      <c r="I444" s="262">
        <f t="shared" si="104"/>
        <v>204.56</v>
      </c>
      <c r="J444" s="262">
        <f t="shared" si="105"/>
        <v>0</v>
      </c>
      <c r="K444" s="262">
        <f t="shared" si="106"/>
        <v>0</v>
      </c>
      <c r="L444" s="83"/>
      <c r="M444" s="83"/>
      <c r="N444" s="83"/>
      <c r="O444" s="83"/>
      <c r="P444" s="83"/>
      <c r="Q444" s="83"/>
      <c r="R444" s="83"/>
      <c r="S444" s="83"/>
      <c r="T444" s="83"/>
      <c r="U444" s="83"/>
      <c r="V444" s="83"/>
      <c r="W444" s="83"/>
      <c r="X444" s="83"/>
      <c r="Y444" s="83"/>
      <c r="Z444" s="83"/>
    </row>
    <row r="445" spans="1:26" ht="12.75" customHeight="1" x14ac:dyDescent="0.2">
      <c r="A445" s="256"/>
      <c r="B445" s="257" t="s">
        <v>629</v>
      </c>
      <c r="C445" s="262">
        <v>4</v>
      </c>
      <c r="D445" s="262">
        <v>41.2</v>
      </c>
      <c r="E445" s="263"/>
      <c r="F445" s="262"/>
      <c r="G445" s="263"/>
      <c r="H445" s="262">
        <f t="shared" si="103"/>
        <v>0</v>
      </c>
      <c r="I445" s="262">
        <f t="shared" si="104"/>
        <v>164.8</v>
      </c>
      <c r="J445" s="262">
        <f t="shared" si="105"/>
        <v>0</v>
      </c>
      <c r="K445" s="262">
        <f t="shared" si="106"/>
        <v>0</v>
      </c>
      <c r="L445" s="83"/>
      <c r="M445" s="83"/>
      <c r="N445" s="83"/>
      <c r="O445" s="83"/>
      <c r="P445" s="83"/>
      <c r="Q445" s="83"/>
      <c r="R445" s="83"/>
      <c r="S445" s="83"/>
      <c r="T445" s="83"/>
      <c r="U445" s="83"/>
      <c r="V445" s="83"/>
      <c r="W445" s="83"/>
      <c r="X445" s="83"/>
      <c r="Y445" s="83"/>
      <c r="Z445" s="83"/>
    </row>
    <row r="446" spans="1:26" ht="12.75" customHeight="1" x14ac:dyDescent="0.2">
      <c r="A446" s="256"/>
      <c r="B446" s="257" t="s">
        <v>629</v>
      </c>
      <c r="C446" s="262">
        <v>0</v>
      </c>
      <c r="D446" s="262">
        <v>54.75</v>
      </c>
      <c r="E446" s="263"/>
      <c r="F446" s="262"/>
      <c r="G446" s="263"/>
      <c r="H446" s="262">
        <f t="shared" si="103"/>
        <v>0</v>
      </c>
      <c r="I446" s="262">
        <f t="shared" si="104"/>
        <v>0</v>
      </c>
      <c r="J446" s="262">
        <f t="shared" si="105"/>
        <v>0</v>
      </c>
      <c r="K446" s="262">
        <f t="shared" si="106"/>
        <v>0</v>
      </c>
      <c r="L446" s="83"/>
      <c r="M446" s="83"/>
      <c r="N446" s="83"/>
      <c r="O446" s="83"/>
      <c r="P446" s="83"/>
      <c r="Q446" s="83"/>
      <c r="R446" s="83"/>
      <c r="S446" s="83"/>
      <c r="T446" s="83"/>
      <c r="U446" s="83"/>
      <c r="V446" s="83"/>
      <c r="W446" s="83"/>
      <c r="X446" s="83"/>
      <c r="Y446" s="83"/>
      <c r="Z446" s="83"/>
    </row>
    <row r="447" spans="1:26" ht="12.75" customHeight="1" x14ac:dyDescent="0.2">
      <c r="A447" s="256"/>
      <c r="B447" s="257" t="s">
        <v>629</v>
      </c>
      <c r="C447" s="262">
        <v>8</v>
      </c>
      <c r="D447" s="262">
        <v>30.43</v>
      </c>
      <c r="E447" s="263"/>
      <c r="F447" s="262"/>
      <c r="G447" s="263"/>
      <c r="H447" s="262">
        <f t="shared" si="103"/>
        <v>0</v>
      </c>
      <c r="I447" s="262">
        <f t="shared" si="104"/>
        <v>243.44</v>
      </c>
      <c r="J447" s="262">
        <f t="shared" si="105"/>
        <v>0</v>
      </c>
      <c r="K447" s="262">
        <f t="shared" si="106"/>
        <v>0</v>
      </c>
      <c r="L447" s="83"/>
      <c r="M447" s="83"/>
      <c r="N447" s="83"/>
      <c r="O447" s="83"/>
      <c r="P447" s="83"/>
      <c r="Q447" s="83"/>
      <c r="R447" s="83"/>
      <c r="S447" s="83"/>
      <c r="T447" s="83"/>
      <c r="U447" s="83"/>
      <c r="V447" s="83"/>
      <c r="W447" s="83"/>
      <c r="X447" s="83"/>
      <c r="Y447" s="83"/>
      <c r="Z447" s="83"/>
    </row>
    <row r="448" spans="1:26" ht="12.75" customHeight="1" x14ac:dyDescent="0.2">
      <c r="A448" s="256"/>
      <c r="B448" s="257" t="s">
        <v>629</v>
      </c>
      <c r="C448" s="262">
        <v>8</v>
      </c>
      <c r="D448" s="262">
        <v>48.5</v>
      </c>
      <c r="E448" s="263"/>
      <c r="F448" s="262"/>
      <c r="G448" s="263"/>
      <c r="H448" s="262">
        <f t="shared" si="103"/>
        <v>0</v>
      </c>
      <c r="I448" s="262">
        <f t="shared" si="104"/>
        <v>388</v>
      </c>
      <c r="J448" s="262">
        <f t="shared" si="105"/>
        <v>0</v>
      </c>
      <c r="K448" s="262">
        <f t="shared" si="106"/>
        <v>0</v>
      </c>
      <c r="L448" s="83"/>
      <c r="M448" s="83"/>
      <c r="N448" s="83"/>
      <c r="O448" s="83"/>
      <c r="P448" s="83"/>
      <c r="Q448" s="83"/>
      <c r="R448" s="83"/>
      <c r="S448" s="83"/>
      <c r="T448" s="83"/>
      <c r="U448" s="83"/>
      <c r="V448" s="83"/>
      <c r="W448" s="83"/>
      <c r="X448" s="83"/>
      <c r="Y448" s="83"/>
      <c r="Z448" s="83"/>
    </row>
    <row r="449" spans="1:26" ht="12.75" customHeight="1" x14ac:dyDescent="0.2">
      <c r="A449" s="256"/>
      <c r="B449" s="257" t="s">
        <v>629</v>
      </c>
      <c r="C449" s="262">
        <v>0</v>
      </c>
      <c r="D449" s="262">
        <v>7.25</v>
      </c>
      <c r="E449" s="263"/>
      <c r="F449" s="262"/>
      <c r="G449" s="263"/>
      <c r="H449" s="262">
        <f t="shared" si="103"/>
        <v>0</v>
      </c>
      <c r="I449" s="262">
        <f t="shared" si="104"/>
        <v>0</v>
      </c>
      <c r="J449" s="262">
        <f t="shared" si="105"/>
        <v>0</v>
      </c>
      <c r="K449" s="262">
        <f t="shared" si="106"/>
        <v>0</v>
      </c>
      <c r="L449" s="83"/>
      <c r="M449" s="83"/>
      <c r="N449" s="83"/>
      <c r="O449" s="83"/>
      <c r="P449" s="83"/>
      <c r="Q449" s="83"/>
      <c r="R449" s="83"/>
      <c r="S449" s="83"/>
      <c r="T449" s="83"/>
      <c r="U449" s="83"/>
      <c r="V449" s="83"/>
      <c r="W449" s="83"/>
      <c r="X449" s="83"/>
      <c r="Y449" s="83"/>
      <c r="Z449" s="83"/>
    </row>
    <row r="450" spans="1:26" ht="12.75" customHeight="1" x14ac:dyDescent="0.2">
      <c r="A450" s="256"/>
      <c r="B450" s="257" t="s">
        <v>629</v>
      </c>
      <c r="C450" s="262">
        <v>0</v>
      </c>
      <c r="D450" s="262">
        <v>11.64</v>
      </c>
      <c r="E450" s="263"/>
      <c r="F450" s="262"/>
      <c r="G450" s="263"/>
      <c r="H450" s="262">
        <f t="shared" si="103"/>
        <v>0</v>
      </c>
      <c r="I450" s="262">
        <f t="shared" si="104"/>
        <v>0</v>
      </c>
      <c r="J450" s="262">
        <f t="shared" si="105"/>
        <v>0</v>
      </c>
      <c r="K450" s="262">
        <f t="shared" si="106"/>
        <v>0</v>
      </c>
      <c r="L450" s="83"/>
      <c r="M450" s="83"/>
      <c r="N450" s="83"/>
      <c r="O450" s="83"/>
      <c r="P450" s="83"/>
      <c r="Q450" s="83"/>
      <c r="R450" s="83"/>
      <c r="S450" s="83"/>
      <c r="T450" s="83"/>
      <c r="U450" s="83"/>
      <c r="V450" s="83"/>
      <c r="W450" s="83"/>
      <c r="X450" s="83"/>
      <c r="Y450" s="83"/>
      <c r="Z450" s="83"/>
    </row>
    <row r="451" spans="1:26" ht="12.75" customHeight="1" x14ac:dyDescent="0.2">
      <c r="A451" s="256"/>
      <c r="B451" s="257" t="s">
        <v>1038</v>
      </c>
      <c r="C451" s="262">
        <v>40</v>
      </c>
      <c r="D451" s="262">
        <v>12</v>
      </c>
      <c r="E451" s="263"/>
      <c r="F451" s="262"/>
      <c r="G451" s="263"/>
      <c r="H451" s="262">
        <f t="shared" si="103"/>
        <v>0</v>
      </c>
      <c r="I451" s="262">
        <f t="shared" si="104"/>
        <v>480</v>
      </c>
      <c r="J451" s="262">
        <f t="shared" si="105"/>
        <v>0</v>
      </c>
      <c r="K451" s="262">
        <f t="shared" si="106"/>
        <v>0</v>
      </c>
      <c r="L451" s="83"/>
      <c r="M451" s="83"/>
      <c r="N451" s="83"/>
      <c r="O451" s="83"/>
      <c r="P451" s="83"/>
      <c r="Q451" s="83"/>
      <c r="R451" s="83"/>
      <c r="S451" s="83"/>
      <c r="T451" s="83"/>
      <c r="U451" s="83"/>
      <c r="V451" s="83"/>
      <c r="W451" s="83"/>
      <c r="X451" s="83"/>
      <c r="Y451" s="83"/>
      <c r="Z451" s="83"/>
    </row>
    <row r="452" spans="1:26" ht="12.75" customHeight="1" x14ac:dyDescent="0.2">
      <c r="A452" s="256"/>
      <c r="B452" s="257"/>
      <c r="C452" s="262"/>
      <c r="D452" s="262"/>
      <c r="E452" s="262"/>
      <c r="F452" s="262"/>
      <c r="G452" s="262"/>
      <c r="H452" s="262"/>
      <c r="I452" s="262"/>
      <c r="J452" s="262"/>
      <c r="K452" s="264"/>
      <c r="L452" s="83"/>
      <c r="M452" s="83"/>
      <c r="N452" s="83"/>
      <c r="O452" s="83"/>
      <c r="P452" s="83"/>
      <c r="Q452" s="83"/>
      <c r="R452" s="83"/>
      <c r="S452" s="83"/>
      <c r="T452" s="83"/>
      <c r="U452" s="83"/>
      <c r="V452" s="83"/>
      <c r="W452" s="83"/>
      <c r="X452" s="83"/>
      <c r="Y452" s="83"/>
      <c r="Z452" s="83"/>
    </row>
    <row r="453" spans="1:26" ht="12.75" customHeight="1" x14ac:dyDescent="0.2">
      <c r="A453" s="256"/>
      <c r="B453" s="257"/>
      <c r="C453" s="257"/>
      <c r="D453" s="257"/>
      <c r="E453" s="257"/>
      <c r="F453" s="361" t="s">
        <v>997</v>
      </c>
      <c r="G453" s="312"/>
      <c r="H453" s="312"/>
      <c r="I453" s="265">
        <f t="shared" ref="I453:K453" si="107">ROUND(SUM(I439:I452),2)</f>
        <v>2722.64</v>
      </c>
      <c r="J453" s="265">
        <f t="shared" si="107"/>
        <v>0</v>
      </c>
      <c r="K453" s="265">
        <f t="shared" si="107"/>
        <v>0</v>
      </c>
      <c r="L453" s="83"/>
      <c r="M453" s="83"/>
      <c r="N453" s="83"/>
      <c r="O453" s="83"/>
      <c r="P453" s="83"/>
      <c r="Q453" s="83"/>
      <c r="R453" s="83"/>
      <c r="S453" s="83"/>
      <c r="T453" s="83"/>
      <c r="U453" s="83"/>
      <c r="V453" s="83"/>
      <c r="W453" s="83"/>
      <c r="X453" s="83"/>
      <c r="Y453" s="83"/>
      <c r="Z453" s="83"/>
    </row>
    <row r="454" spans="1:26" ht="12.75" customHeight="1" x14ac:dyDescent="0.2">
      <c r="A454" s="256"/>
      <c r="B454" s="363"/>
      <c r="C454" s="312"/>
      <c r="D454" s="312"/>
      <c r="E454" s="312"/>
      <c r="F454" s="312"/>
      <c r="G454" s="312"/>
      <c r="H454" s="312"/>
      <c r="I454" s="312"/>
      <c r="J454" s="312"/>
      <c r="K454" s="256"/>
      <c r="L454" s="83"/>
      <c r="M454" s="83"/>
      <c r="N454" s="83"/>
      <c r="O454" s="83"/>
      <c r="P454" s="83"/>
      <c r="Q454" s="83"/>
      <c r="R454" s="83"/>
      <c r="S454" s="83"/>
      <c r="T454" s="83"/>
      <c r="U454" s="83"/>
      <c r="V454" s="83"/>
      <c r="W454" s="83"/>
      <c r="X454" s="83"/>
      <c r="Y454" s="83"/>
      <c r="Z454" s="83"/>
    </row>
    <row r="455" spans="1:26" ht="12.75" customHeight="1" x14ac:dyDescent="0.2">
      <c r="A455" s="266" t="s">
        <v>13467</v>
      </c>
      <c r="B455" s="365" t="s">
        <v>13467</v>
      </c>
      <c r="C455" s="293"/>
      <c r="D455" s="293"/>
      <c r="E455" s="293"/>
      <c r="F455" s="293"/>
      <c r="G455" s="293"/>
      <c r="H455" s="293"/>
      <c r="I455" s="293"/>
      <c r="J455" s="293"/>
      <c r="K455" s="269" t="s">
        <v>13467</v>
      </c>
      <c r="L455" s="1"/>
      <c r="M455" s="1"/>
      <c r="N455" s="1"/>
      <c r="O455" s="1"/>
      <c r="P455" s="1"/>
      <c r="Q455" s="1"/>
      <c r="R455" s="1"/>
      <c r="S455" s="1"/>
      <c r="T455" s="1"/>
      <c r="U455" s="1"/>
      <c r="V455" s="1"/>
      <c r="W455" s="1"/>
      <c r="X455" s="1"/>
      <c r="Y455" s="1"/>
      <c r="Z455" s="1"/>
    </row>
    <row r="456" spans="1:26" ht="12.75" customHeight="1" x14ac:dyDescent="0.2">
      <c r="A456" s="362"/>
      <c r="B456" s="312"/>
      <c r="C456" s="260"/>
      <c r="D456" s="260"/>
      <c r="E456" s="260"/>
      <c r="F456" s="260"/>
      <c r="G456" s="360" t="s">
        <v>982</v>
      </c>
      <c r="H456" s="312"/>
      <c r="I456" s="360" t="s">
        <v>983</v>
      </c>
      <c r="J456" s="312"/>
      <c r="K456" s="312"/>
      <c r="L456" s="83"/>
      <c r="M456" s="83"/>
      <c r="N456" s="83"/>
      <c r="O456" s="83"/>
      <c r="P456" s="83"/>
      <c r="Q456" s="83"/>
      <c r="R456" s="83"/>
      <c r="S456" s="83"/>
      <c r="T456" s="83"/>
      <c r="U456" s="83"/>
      <c r="V456" s="83"/>
      <c r="W456" s="83"/>
      <c r="X456" s="83"/>
      <c r="Y456" s="83"/>
      <c r="Z456" s="83"/>
    </row>
    <row r="457" spans="1:26" ht="12.75" customHeight="1" x14ac:dyDescent="0.2">
      <c r="A457" s="362" t="s">
        <v>984</v>
      </c>
      <c r="B457" s="312"/>
      <c r="C457" s="156" t="s">
        <v>985</v>
      </c>
      <c r="D457" s="156" t="s">
        <v>986</v>
      </c>
      <c r="E457" s="156" t="s">
        <v>989</v>
      </c>
      <c r="F457" s="156" t="s">
        <v>988</v>
      </c>
      <c r="G457" s="156" t="s">
        <v>989</v>
      </c>
      <c r="H457" s="156" t="s">
        <v>990</v>
      </c>
      <c r="I457" s="156" t="s">
        <v>991</v>
      </c>
      <c r="J457" s="156" t="s">
        <v>989</v>
      </c>
      <c r="K457" s="156" t="s">
        <v>990</v>
      </c>
      <c r="L457" s="83"/>
      <c r="M457" s="83"/>
      <c r="N457" s="83"/>
      <c r="O457" s="83"/>
      <c r="P457" s="83"/>
      <c r="Q457" s="83"/>
      <c r="R457" s="83"/>
      <c r="S457" s="83"/>
      <c r="T457" s="83"/>
      <c r="U457" s="83"/>
      <c r="V457" s="83"/>
      <c r="W457" s="83"/>
      <c r="X457" s="83"/>
      <c r="Y457" s="83"/>
      <c r="Z457" s="83"/>
    </row>
    <row r="458" spans="1:26" ht="12.75" customHeight="1" x14ac:dyDescent="0.2">
      <c r="A458" s="156"/>
      <c r="B458" s="261"/>
      <c r="C458" s="260"/>
      <c r="D458" s="156" t="s">
        <v>994</v>
      </c>
      <c r="E458" s="156" t="s">
        <v>992</v>
      </c>
      <c r="F458" s="156" t="s">
        <v>994</v>
      </c>
      <c r="G458" s="156" t="s">
        <v>992</v>
      </c>
      <c r="H458" s="156" t="s">
        <v>993</v>
      </c>
      <c r="I458" s="156" t="s">
        <v>994</v>
      </c>
      <c r="J458" s="156" t="s">
        <v>992</v>
      </c>
      <c r="K458" s="156" t="s">
        <v>993</v>
      </c>
      <c r="L458" s="83"/>
      <c r="M458" s="83"/>
      <c r="N458" s="83"/>
      <c r="O458" s="83"/>
      <c r="P458" s="83"/>
      <c r="Q458" s="83"/>
      <c r="R458" s="83"/>
      <c r="S458" s="83"/>
      <c r="T458" s="83"/>
      <c r="U458" s="83"/>
      <c r="V458" s="83"/>
      <c r="W458" s="83"/>
      <c r="X458" s="83"/>
      <c r="Y458" s="83"/>
      <c r="Z458" s="83"/>
    </row>
    <row r="459" spans="1:26" ht="12.75" customHeight="1" x14ac:dyDescent="0.2">
      <c r="A459" s="256"/>
      <c r="B459" s="257" t="s">
        <v>629</v>
      </c>
      <c r="C459" s="262">
        <v>0</v>
      </c>
      <c r="D459" s="262">
        <v>58.6</v>
      </c>
      <c r="E459" s="263"/>
      <c r="F459" s="262"/>
      <c r="G459" s="263"/>
      <c r="H459" s="262">
        <f t="shared" ref="H459:H471" si="108">E459*F459</f>
        <v>0</v>
      </c>
      <c r="I459" s="262">
        <f t="shared" ref="I459:I471" si="109">C459*D459</f>
        <v>0</v>
      </c>
      <c r="J459" s="262">
        <f t="shared" ref="J459:J471" si="110">C459*D459*F459</f>
        <v>0</v>
      </c>
      <c r="K459" s="262">
        <f t="shared" ref="K459:K471" si="111">C459*H459</f>
        <v>0</v>
      </c>
      <c r="L459" s="83"/>
      <c r="M459" s="83"/>
      <c r="N459" s="83"/>
      <c r="O459" s="83"/>
      <c r="P459" s="83"/>
      <c r="Q459" s="83"/>
      <c r="R459" s="83"/>
      <c r="S459" s="83"/>
      <c r="T459" s="83"/>
      <c r="U459" s="83"/>
      <c r="V459" s="83"/>
      <c r="W459" s="83"/>
      <c r="X459" s="83"/>
      <c r="Y459" s="83"/>
      <c r="Z459" s="83"/>
    </row>
    <row r="460" spans="1:26" ht="12.75" customHeight="1" x14ac:dyDescent="0.2">
      <c r="A460" s="256"/>
      <c r="B460" s="257" t="s">
        <v>629</v>
      </c>
      <c r="C460" s="262">
        <v>2</v>
      </c>
      <c r="D460" s="262">
        <v>41.2</v>
      </c>
      <c r="E460" s="263"/>
      <c r="F460" s="262"/>
      <c r="G460" s="263"/>
      <c r="H460" s="262">
        <f t="shared" si="108"/>
        <v>0</v>
      </c>
      <c r="I460" s="262">
        <f t="shared" si="109"/>
        <v>82.4</v>
      </c>
      <c r="J460" s="262">
        <f t="shared" si="110"/>
        <v>0</v>
      </c>
      <c r="K460" s="262">
        <f t="shared" si="111"/>
        <v>0</v>
      </c>
      <c r="L460" s="83"/>
      <c r="M460" s="83"/>
      <c r="N460" s="83"/>
      <c r="O460" s="83"/>
      <c r="P460" s="83"/>
      <c r="Q460" s="83"/>
      <c r="R460" s="83"/>
      <c r="S460" s="83"/>
      <c r="T460" s="83"/>
      <c r="U460" s="83"/>
      <c r="V460" s="83"/>
      <c r="W460" s="83"/>
      <c r="X460" s="83"/>
      <c r="Y460" s="83"/>
      <c r="Z460" s="83"/>
    </row>
    <row r="461" spans="1:26" ht="12.75" customHeight="1" x14ac:dyDescent="0.2">
      <c r="A461" s="256"/>
      <c r="B461" s="257" t="s">
        <v>629</v>
      </c>
      <c r="C461" s="262">
        <v>2</v>
      </c>
      <c r="D461" s="262">
        <v>51.14</v>
      </c>
      <c r="E461" s="263"/>
      <c r="F461" s="262"/>
      <c r="G461" s="263"/>
      <c r="H461" s="262">
        <f t="shared" si="108"/>
        <v>0</v>
      </c>
      <c r="I461" s="262">
        <f t="shared" si="109"/>
        <v>102.28</v>
      </c>
      <c r="J461" s="262">
        <f t="shared" si="110"/>
        <v>0</v>
      </c>
      <c r="K461" s="262">
        <f t="shared" si="111"/>
        <v>0</v>
      </c>
      <c r="L461" s="83"/>
      <c r="M461" s="83"/>
      <c r="N461" s="83"/>
      <c r="O461" s="83"/>
      <c r="P461" s="83"/>
      <c r="Q461" s="83"/>
      <c r="R461" s="83"/>
      <c r="S461" s="83"/>
      <c r="T461" s="83"/>
      <c r="U461" s="83"/>
      <c r="V461" s="83"/>
      <c r="W461" s="83"/>
      <c r="X461" s="83"/>
      <c r="Y461" s="83"/>
      <c r="Z461" s="83"/>
    </row>
    <row r="462" spans="1:26" ht="12.75" customHeight="1" x14ac:dyDescent="0.2">
      <c r="A462" s="256"/>
      <c r="B462" s="257" t="s">
        <v>629</v>
      </c>
      <c r="C462" s="262">
        <v>2</v>
      </c>
      <c r="D462" s="262">
        <v>45.31</v>
      </c>
      <c r="E462" s="263"/>
      <c r="F462" s="262"/>
      <c r="G462" s="263"/>
      <c r="H462" s="262">
        <f t="shared" si="108"/>
        <v>0</v>
      </c>
      <c r="I462" s="262">
        <f t="shared" si="109"/>
        <v>90.62</v>
      </c>
      <c r="J462" s="262">
        <f t="shared" si="110"/>
        <v>0</v>
      </c>
      <c r="K462" s="262">
        <f t="shared" si="111"/>
        <v>0</v>
      </c>
      <c r="L462" s="83"/>
      <c r="M462" s="83"/>
      <c r="N462" s="83"/>
      <c r="O462" s="83"/>
      <c r="P462" s="83"/>
      <c r="Q462" s="83"/>
      <c r="R462" s="83"/>
      <c r="S462" s="83"/>
      <c r="T462" s="83"/>
      <c r="U462" s="83"/>
      <c r="V462" s="83"/>
      <c r="W462" s="83"/>
      <c r="X462" s="83"/>
      <c r="Y462" s="83"/>
      <c r="Z462" s="83"/>
    </row>
    <row r="463" spans="1:26" ht="12.75" customHeight="1" x14ac:dyDescent="0.2">
      <c r="A463" s="256"/>
      <c r="B463" s="257" t="s">
        <v>629</v>
      </c>
      <c r="C463" s="262">
        <v>2</v>
      </c>
      <c r="D463" s="262">
        <v>58.6</v>
      </c>
      <c r="E463" s="263"/>
      <c r="F463" s="262"/>
      <c r="G463" s="263"/>
      <c r="H463" s="262">
        <f t="shared" si="108"/>
        <v>0</v>
      </c>
      <c r="I463" s="262">
        <f t="shared" si="109"/>
        <v>117.2</v>
      </c>
      <c r="J463" s="262">
        <f t="shared" si="110"/>
        <v>0</v>
      </c>
      <c r="K463" s="262">
        <f t="shared" si="111"/>
        <v>0</v>
      </c>
      <c r="L463" s="83"/>
      <c r="M463" s="83"/>
      <c r="N463" s="83"/>
      <c r="O463" s="83"/>
      <c r="P463" s="83"/>
      <c r="Q463" s="83"/>
      <c r="R463" s="83"/>
      <c r="S463" s="83"/>
      <c r="T463" s="83"/>
      <c r="U463" s="83"/>
      <c r="V463" s="83"/>
      <c r="W463" s="83"/>
      <c r="X463" s="83"/>
      <c r="Y463" s="83"/>
      <c r="Z463" s="83"/>
    </row>
    <row r="464" spans="1:26" ht="12.75" customHeight="1" x14ac:dyDescent="0.2">
      <c r="A464" s="256"/>
      <c r="B464" s="257" t="s">
        <v>629</v>
      </c>
      <c r="C464" s="262">
        <v>2</v>
      </c>
      <c r="D464" s="262">
        <v>51.14</v>
      </c>
      <c r="E464" s="263"/>
      <c r="F464" s="262"/>
      <c r="G464" s="263"/>
      <c r="H464" s="262">
        <f t="shared" si="108"/>
        <v>0</v>
      </c>
      <c r="I464" s="262">
        <f t="shared" si="109"/>
        <v>102.28</v>
      </c>
      <c r="J464" s="262">
        <f t="shared" si="110"/>
        <v>0</v>
      </c>
      <c r="K464" s="262">
        <f t="shared" si="111"/>
        <v>0</v>
      </c>
      <c r="L464" s="83"/>
      <c r="M464" s="83"/>
      <c r="N464" s="83"/>
      <c r="O464" s="83"/>
      <c r="P464" s="83"/>
      <c r="Q464" s="83"/>
      <c r="R464" s="83"/>
      <c r="S464" s="83"/>
      <c r="T464" s="83"/>
      <c r="U464" s="83"/>
      <c r="V464" s="83"/>
      <c r="W464" s="83"/>
      <c r="X464" s="83"/>
      <c r="Y464" s="83"/>
      <c r="Z464" s="83"/>
    </row>
    <row r="465" spans="1:26" ht="12.75" customHeight="1" x14ac:dyDescent="0.2">
      <c r="A465" s="256"/>
      <c r="B465" s="257" t="s">
        <v>629</v>
      </c>
      <c r="C465" s="262">
        <v>2</v>
      </c>
      <c r="D465" s="262">
        <v>41.2</v>
      </c>
      <c r="E465" s="263"/>
      <c r="F465" s="262"/>
      <c r="G465" s="263"/>
      <c r="H465" s="262">
        <f t="shared" si="108"/>
        <v>0</v>
      </c>
      <c r="I465" s="262">
        <f t="shared" si="109"/>
        <v>82.4</v>
      </c>
      <c r="J465" s="262">
        <f t="shared" si="110"/>
        <v>0</v>
      </c>
      <c r="K465" s="262">
        <f t="shared" si="111"/>
        <v>0</v>
      </c>
      <c r="L465" s="83"/>
      <c r="M465" s="83"/>
      <c r="N465" s="83"/>
      <c r="O465" s="83"/>
      <c r="P465" s="83"/>
      <c r="Q465" s="83"/>
      <c r="R465" s="83"/>
      <c r="S465" s="83"/>
      <c r="T465" s="83"/>
      <c r="U465" s="83"/>
      <c r="V465" s="83"/>
      <c r="W465" s="83"/>
      <c r="X465" s="83"/>
      <c r="Y465" s="83"/>
      <c r="Z465" s="83"/>
    </row>
    <row r="466" spans="1:26" ht="12.75" customHeight="1" x14ac:dyDescent="0.2">
      <c r="A466" s="256"/>
      <c r="B466" s="257" t="s">
        <v>629</v>
      </c>
      <c r="C466" s="262">
        <v>0</v>
      </c>
      <c r="D466" s="262">
        <v>54.75</v>
      </c>
      <c r="E466" s="263"/>
      <c r="F466" s="262"/>
      <c r="G466" s="263"/>
      <c r="H466" s="262">
        <f t="shared" si="108"/>
        <v>0</v>
      </c>
      <c r="I466" s="262">
        <f t="shared" si="109"/>
        <v>0</v>
      </c>
      <c r="J466" s="262">
        <f t="shared" si="110"/>
        <v>0</v>
      </c>
      <c r="K466" s="262">
        <f t="shared" si="111"/>
        <v>0</v>
      </c>
      <c r="L466" s="83"/>
      <c r="M466" s="83"/>
      <c r="N466" s="83"/>
      <c r="O466" s="83"/>
      <c r="P466" s="83"/>
      <c r="Q466" s="83"/>
      <c r="R466" s="83"/>
      <c r="S466" s="83"/>
      <c r="T466" s="83"/>
      <c r="U466" s="83"/>
      <c r="V466" s="83"/>
      <c r="W466" s="83"/>
      <c r="X466" s="83"/>
      <c r="Y466" s="83"/>
      <c r="Z466" s="83"/>
    </row>
    <row r="467" spans="1:26" ht="12.75" customHeight="1" x14ac:dyDescent="0.2">
      <c r="A467" s="256"/>
      <c r="B467" s="257" t="s">
        <v>629</v>
      </c>
      <c r="C467" s="262">
        <v>2</v>
      </c>
      <c r="D467" s="262">
        <v>30.43</v>
      </c>
      <c r="E467" s="263"/>
      <c r="F467" s="262"/>
      <c r="G467" s="263"/>
      <c r="H467" s="262">
        <f t="shared" si="108"/>
        <v>0</v>
      </c>
      <c r="I467" s="262">
        <f t="shared" si="109"/>
        <v>60.86</v>
      </c>
      <c r="J467" s="262">
        <f t="shared" si="110"/>
        <v>0</v>
      </c>
      <c r="K467" s="262">
        <f t="shared" si="111"/>
        <v>0</v>
      </c>
      <c r="L467" s="83"/>
      <c r="M467" s="83"/>
      <c r="N467" s="83"/>
      <c r="O467" s="83"/>
      <c r="P467" s="83"/>
      <c r="Q467" s="83"/>
      <c r="R467" s="83"/>
      <c r="S467" s="83"/>
      <c r="T467" s="83"/>
      <c r="U467" s="83"/>
      <c r="V467" s="83"/>
      <c r="W467" s="83"/>
      <c r="X467" s="83"/>
      <c r="Y467" s="83"/>
      <c r="Z467" s="83"/>
    </row>
    <row r="468" spans="1:26" ht="12.75" customHeight="1" x14ac:dyDescent="0.2">
      <c r="A468" s="256"/>
      <c r="B468" s="257" t="s">
        <v>629</v>
      </c>
      <c r="C468" s="262">
        <v>2</v>
      </c>
      <c r="D468" s="262">
        <v>48.5</v>
      </c>
      <c r="E468" s="263"/>
      <c r="F468" s="262"/>
      <c r="G468" s="263"/>
      <c r="H468" s="262">
        <f t="shared" si="108"/>
        <v>0</v>
      </c>
      <c r="I468" s="262">
        <f t="shared" si="109"/>
        <v>97</v>
      </c>
      <c r="J468" s="262">
        <f t="shared" si="110"/>
        <v>0</v>
      </c>
      <c r="K468" s="262">
        <f t="shared" si="111"/>
        <v>0</v>
      </c>
      <c r="L468" s="83"/>
      <c r="M468" s="83"/>
      <c r="N468" s="83"/>
      <c r="O468" s="83"/>
      <c r="P468" s="83"/>
      <c r="Q468" s="83"/>
      <c r="R468" s="83"/>
      <c r="S468" s="83"/>
      <c r="T468" s="83"/>
      <c r="U468" s="83"/>
      <c r="V468" s="83"/>
      <c r="W468" s="83"/>
      <c r="X468" s="83"/>
      <c r="Y468" s="83"/>
      <c r="Z468" s="83"/>
    </row>
    <row r="469" spans="1:26" ht="12.75" customHeight="1" x14ac:dyDescent="0.2">
      <c r="A469" s="256"/>
      <c r="B469" s="257" t="s">
        <v>629</v>
      </c>
      <c r="C469" s="262">
        <v>0</v>
      </c>
      <c r="D469" s="262">
        <v>7.25</v>
      </c>
      <c r="E469" s="263"/>
      <c r="F469" s="262"/>
      <c r="G469" s="263"/>
      <c r="H469" s="262">
        <f t="shared" si="108"/>
        <v>0</v>
      </c>
      <c r="I469" s="262">
        <f t="shared" si="109"/>
        <v>0</v>
      </c>
      <c r="J469" s="262">
        <f t="shared" si="110"/>
        <v>0</v>
      </c>
      <c r="K469" s="262">
        <f t="shared" si="111"/>
        <v>0</v>
      </c>
      <c r="L469" s="83"/>
      <c r="M469" s="83"/>
      <c r="N469" s="83"/>
      <c r="O469" s="83"/>
      <c r="P469" s="83"/>
      <c r="Q469" s="83"/>
      <c r="R469" s="83"/>
      <c r="S469" s="83"/>
      <c r="T469" s="83"/>
      <c r="U469" s="83"/>
      <c r="V469" s="83"/>
      <c r="W469" s="83"/>
      <c r="X469" s="83"/>
      <c r="Y469" s="83"/>
      <c r="Z469" s="83"/>
    </row>
    <row r="470" spans="1:26" ht="12.75" customHeight="1" x14ac:dyDescent="0.2">
      <c r="A470" s="256"/>
      <c r="B470" s="257" t="s">
        <v>629</v>
      </c>
      <c r="C470" s="262">
        <v>0</v>
      </c>
      <c r="D470" s="262">
        <v>11.64</v>
      </c>
      <c r="E470" s="263"/>
      <c r="F470" s="262"/>
      <c r="G470" s="263"/>
      <c r="H470" s="262">
        <f t="shared" si="108"/>
        <v>0</v>
      </c>
      <c r="I470" s="262">
        <f t="shared" si="109"/>
        <v>0</v>
      </c>
      <c r="J470" s="262">
        <f t="shared" si="110"/>
        <v>0</v>
      </c>
      <c r="K470" s="262">
        <f t="shared" si="111"/>
        <v>0</v>
      </c>
      <c r="L470" s="83"/>
      <c r="M470" s="83"/>
      <c r="N470" s="83"/>
      <c r="O470" s="83"/>
      <c r="P470" s="83"/>
      <c r="Q470" s="83"/>
      <c r="R470" s="83"/>
      <c r="S470" s="83"/>
      <c r="T470" s="83"/>
      <c r="U470" s="83"/>
      <c r="V470" s="83"/>
      <c r="W470" s="83"/>
      <c r="X470" s="83"/>
      <c r="Y470" s="83"/>
      <c r="Z470" s="83"/>
    </row>
    <row r="471" spans="1:26" ht="12.75" customHeight="1" x14ac:dyDescent="0.2">
      <c r="A471" s="256"/>
      <c r="B471" s="257" t="s">
        <v>1038</v>
      </c>
      <c r="C471" s="262">
        <f>12*5</f>
        <v>60</v>
      </c>
      <c r="D471" s="262">
        <v>12</v>
      </c>
      <c r="E471" s="263"/>
      <c r="F471" s="262"/>
      <c r="G471" s="263"/>
      <c r="H471" s="262">
        <f t="shared" si="108"/>
        <v>0</v>
      </c>
      <c r="I471" s="262">
        <f t="shared" si="109"/>
        <v>720</v>
      </c>
      <c r="J471" s="262">
        <f t="shared" si="110"/>
        <v>0</v>
      </c>
      <c r="K471" s="262">
        <f t="shared" si="111"/>
        <v>0</v>
      </c>
      <c r="L471" s="83"/>
      <c r="M471" s="83"/>
      <c r="N471" s="83"/>
      <c r="O471" s="83"/>
      <c r="P471" s="83"/>
      <c r="Q471" s="83"/>
      <c r="R471" s="83"/>
      <c r="S471" s="83"/>
      <c r="T471" s="83"/>
      <c r="U471" s="83"/>
      <c r="V471" s="83"/>
      <c r="W471" s="83"/>
      <c r="X471" s="83"/>
      <c r="Y471" s="83"/>
      <c r="Z471" s="83"/>
    </row>
    <row r="472" spans="1:26" ht="12.75" customHeight="1" x14ac:dyDescent="0.2">
      <c r="A472" s="256"/>
      <c r="B472" s="257"/>
      <c r="C472" s="262"/>
      <c r="D472" s="262"/>
      <c r="E472" s="262"/>
      <c r="F472" s="262"/>
      <c r="G472" s="262"/>
      <c r="H472" s="262"/>
      <c r="I472" s="262"/>
      <c r="J472" s="262"/>
      <c r="K472" s="264"/>
      <c r="L472" s="83"/>
      <c r="M472" s="83"/>
      <c r="N472" s="83"/>
      <c r="O472" s="83"/>
      <c r="P472" s="83"/>
      <c r="Q472" s="83"/>
      <c r="R472" s="83"/>
      <c r="S472" s="83"/>
      <c r="T472" s="83"/>
      <c r="U472" s="83"/>
      <c r="V472" s="83"/>
      <c r="W472" s="83"/>
      <c r="X472" s="83"/>
      <c r="Y472" s="83"/>
      <c r="Z472" s="83"/>
    </row>
    <row r="473" spans="1:26" ht="12.75" customHeight="1" x14ac:dyDescent="0.2">
      <c r="A473" s="256"/>
      <c r="B473" s="257"/>
      <c r="C473" s="257"/>
      <c r="D473" s="257"/>
      <c r="E473" s="257"/>
      <c r="F473" s="361" t="s">
        <v>997</v>
      </c>
      <c r="G473" s="312"/>
      <c r="H473" s="312"/>
      <c r="I473" s="265">
        <f t="shared" ref="I473:K473" si="112">ROUND(SUM(I459:I472),2)</f>
        <v>1455.04</v>
      </c>
      <c r="J473" s="265">
        <f t="shared" si="112"/>
        <v>0</v>
      </c>
      <c r="K473" s="265">
        <f t="shared" si="112"/>
        <v>0</v>
      </c>
      <c r="L473" s="83"/>
      <c r="M473" s="83"/>
      <c r="N473" s="83"/>
      <c r="O473" s="83"/>
      <c r="P473" s="83"/>
      <c r="Q473" s="83"/>
      <c r="R473" s="83"/>
      <c r="S473" s="83"/>
      <c r="T473" s="83"/>
      <c r="U473" s="83"/>
      <c r="V473" s="83"/>
      <c r="W473" s="83"/>
      <c r="X473" s="83"/>
      <c r="Y473" s="83"/>
      <c r="Z473" s="83"/>
    </row>
    <row r="474" spans="1:26" ht="12.75" customHeight="1" x14ac:dyDescent="0.2">
      <c r="A474" s="256"/>
      <c r="B474" s="363"/>
      <c r="C474" s="312"/>
      <c r="D474" s="312"/>
      <c r="E474" s="312"/>
      <c r="F474" s="312"/>
      <c r="G474" s="312"/>
      <c r="H474" s="312"/>
      <c r="I474" s="312"/>
      <c r="J474" s="312"/>
      <c r="K474" s="256"/>
      <c r="L474" s="83"/>
      <c r="M474" s="83"/>
      <c r="N474" s="83"/>
      <c r="O474" s="83"/>
      <c r="P474" s="83"/>
      <c r="Q474" s="83"/>
      <c r="R474" s="83"/>
      <c r="S474" s="83"/>
      <c r="T474" s="83"/>
      <c r="U474" s="83"/>
      <c r="V474" s="83"/>
      <c r="W474" s="83"/>
      <c r="X474" s="83"/>
      <c r="Y474" s="83"/>
      <c r="Z474" s="83"/>
    </row>
    <row r="475" spans="1:26" ht="12.75" customHeight="1" x14ac:dyDescent="0.2">
      <c r="A475" s="266" t="s">
        <v>13467</v>
      </c>
      <c r="B475" s="365" t="s">
        <v>13467</v>
      </c>
      <c r="C475" s="293"/>
      <c r="D475" s="293"/>
      <c r="E475" s="293"/>
      <c r="F475" s="293"/>
      <c r="G475" s="293"/>
      <c r="H475" s="293"/>
      <c r="I475" s="293"/>
      <c r="J475" s="293"/>
      <c r="K475" s="269" t="s">
        <v>13467</v>
      </c>
      <c r="L475" s="1"/>
      <c r="M475" s="1"/>
      <c r="N475" s="1"/>
      <c r="O475" s="1"/>
      <c r="P475" s="1"/>
      <c r="Q475" s="1"/>
      <c r="R475" s="1"/>
      <c r="S475" s="1"/>
      <c r="T475" s="1"/>
      <c r="U475" s="1"/>
      <c r="V475" s="1"/>
      <c r="W475" s="1"/>
      <c r="X475" s="1"/>
      <c r="Y475" s="1"/>
      <c r="Z475" s="1"/>
    </row>
    <row r="476" spans="1:26" ht="12.75" customHeight="1" x14ac:dyDescent="0.2">
      <c r="A476" s="362"/>
      <c r="B476" s="312"/>
      <c r="C476" s="260"/>
      <c r="D476" s="260"/>
      <c r="E476" s="260"/>
      <c r="F476" s="260"/>
      <c r="G476" s="360" t="s">
        <v>982</v>
      </c>
      <c r="H476" s="312"/>
      <c r="I476" s="360" t="s">
        <v>983</v>
      </c>
      <c r="J476" s="312"/>
      <c r="K476" s="312"/>
      <c r="L476" s="83"/>
      <c r="M476" s="83"/>
      <c r="N476" s="83"/>
      <c r="O476" s="83"/>
      <c r="P476" s="83"/>
      <c r="Q476" s="83"/>
      <c r="R476" s="83"/>
      <c r="S476" s="83"/>
      <c r="T476" s="83"/>
      <c r="U476" s="83"/>
      <c r="V476" s="83"/>
      <c r="W476" s="83"/>
      <c r="X476" s="83"/>
      <c r="Y476" s="83"/>
      <c r="Z476" s="83"/>
    </row>
    <row r="477" spans="1:26" ht="12.75" customHeight="1" x14ac:dyDescent="0.2">
      <c r="A477" s="362" t="s">
        <v>984</v>
      </c>
      <c r="B477" s="312"/>
      <c r="C477" s="156" t="s">
        <v>985</v>
      </c>
      <c r="D477" s="156" t="s">
        <v>986</v>
      </c>
      <c r="E477" s="156" t="s">
        <v>989</v>
      </c>
      <c r="F477" s="156" t="s">
        <v>988</v>
      </c>
      <c r="G477" s="156" t="s">
        <v>989</v>
      </c>
      <c r="H477" s="156" t="s">
        <v>990</v>
      </c>
      <c r="I477" s="156" t="s">
        <v>991</v>
      </c>
      <c r="J477" s="156" t="s">
        <v>989</v>
      </c>
      <c r="K477" s="156" t="s">
        <v>990</v>
      </c>
      <c r="L477" s="83"/>
      <c r="M477" s="83"/>
      <c r="N477" s="83"/>
      <c r="O477" s="83"/>
      <c r="P477" s="83"/>
      <c r="Q477" s="83"/>
      <c r="R477" s="83"/>
      <c r="S477" s="83"/>
      <c r="T477" s="83"/>
      <c r="U477" s="83"/>
      <c r="V477" s="83"/>
      <c r="W477" s="83"/>
      <c r="X477" s="83"/>
      <c r="Y477" s="83"/>
      <c r="Z477" s="83"/>
    </row>
    <row r="478" spans="1:26" ht="12.75" customHeight="1" x14ac:dyDescent="0.2">
      <c r="A478" s="156"/>
      <c r="B478" s="261"/>
      <c r="C478" s="260"/>
      <c r="D478" s="156" t="s">
        <v>994</v>
      </c>
      <c r="E478" s="156" t="s">
        <v>992</v>
      </c>
      <c r="F478" s="156" t="s">
        <v>994</v>
      </c>
      <c r="G478" s="156" t="s">
        <v>992</v>
      </c>
      <c r="H478" s="156" t="s">
        <v>993</v>
      </c>
      <c r="I478" s="156" t="s">
        <v>994</v>
      </c>
      <c r="J478" s="156" t="s">
        <v>992</v>
      </c>
      <c r="K478" s="156" t="s">
        <v>993</v>
      </c>
      <c r="L478" s="83"/>
      <c r="M478" s="83"/>
      <c r="N478" s="83"/>
      <c r="O478" s="83"/>
      <c r="P478" s="83"/>
      <c r="Q478" s="83"/>
      <c r="R478" s="83"/>
      <c r="S478" s="83"/>
      <c r="T478" s="83"/>
      <c r="U478" s="83"/>
      <c r="V478" s="83"/>
      <c r="W478" s="83"/>
      <c r="X478" s="83"/>
      <c r="Y478" s="83"/>
      <c r="Z478" s="83"/>
    </row>
    <row r="479" spans="1:26" ht="12.75" customHeight="1" x14ac:dyDescent="0.2">
      <c r="A479" s="256"/>
      <c r="B479" s="257" t="s">
        <v>629</v>
      </c>
      <c r="C479" s="262">
        <v>5</v>
      </c>
      <c r="D479" s="262">
        <v>58.6</v>
      </c>
      <c r="E479" s="263"/>
      <c r="F479" s="262"/>
      <c r="G479" s="263"/>
      <c r="H479" s="262">
        <f t="shared" ref="H479:H490" si="113">E479*F479</f>
        <v>0</v>
      </c>
      <c r="I479" s="262">
        <f t="shared" ref="I479:I490" si="114">C479*D479</f>
        <v>293</v>
      </c>
      <c r="J479" s="262">
        <f t="shared" ref="J479:J490" si="115">C479*D479*F479</f>
        <v>0</v>
      </c>
      <c r="K479" s="262">
        <f t="shared" ref="K479:K490" si="116">C479*H479</f>
        <v>0</v>
      </c>
      <c r="L479" s="83"/>
      <c r="M479" s="83"/>
      <c r="N479" s="83"/>
      <c r="O479" s="83"/>
      <c r="P479" s="83"/>
      <c r="Q479" s="83"/>
      <c r="R479" s="83"/>
      <c r="S479" s="83"/>
      <c r="T479" s="83"/>
      <c r="U479" s="83"/>
      <c r="V479" s="83"/>
      <c r="W479" s="83"/>
      <c r="X479" s="83"/>
      <c r="Y479" s="83"/>
      <c r="Z479" s="83"/>
    </row>
    <row r="480" spans="1:26" ht="12.75" customHeight="1" x14ac:dyDescent="0.2">
      <c r="A480" s="256"/>
      <c r="B480" s="257" t="s">
        <v>629</v>
      </c>
      <c r="C480" s="262">
        <v>0</v>
      </c>
      <c r="D480" s="262">
        <v>41.2</v>
      </c>
      <c r="E480" s="263"/>
      <c r="F480" s="262"/>
      <c r="G480" s="263"/>
      <c r="H480" s="262">
        <f t="shared" si="113"/>
        <v>0</v>
      </c>
      <c r="I480" s="262">
        <f t="shared" si="114"/>
        <v>0</v>
      </c>
      <c r="J480" s="262">
        <f t="shared" si="115"/>
        <v>0</v>
      </c>
      <c r="K480" s="262">
        <f t="shared" si="116"/>
        <v>0</v>
      </c>
      <c r="L480" s="83"/>
      <c r="M480" s="83"/>
      <c r="N480" s="83"/>
      <c r="O480" s="83"/>
      <c r="P480" s="83"/>
      <c r="Q480" s="83"/>
      <c r="R480" s="83"/>
      <c r="S480" s="83"/>
      <c r="T480" s="83"/>
      <c r="U480" s="83"/>
      <c r="V480" s="83"/>
      <c r="W480" s="83"/>
      <c r="X480" s="83"/>
      <c r="Y480" s="83"/>
      <c r="Z480" s="83"/>
    </row>
    <row r="481" spans="1:26" ht="12.75" customHeight="1" x14ac:dyDescent="0.2">
      <c r="A481" s="256"/>
      <c r="B481" s="257" t="s">
        <v>629</v>
      </c>
      <c r="C481" s="262">
        <v>5</v>
      </c>
      <c r="D481" s="262">
        <v>51.14</v>
      </c>
      <c r="E481" s="263"/>
      <c r="F481" s="262"/>
      <c r="G481" s="263"/>
      <c r="H481" s="262">
        <f t="shared" si="113"/>
        <v>0</v>
      </c>
      <c r="I481" s="262">
        <f t="shared" si="114"/>
        <v>255.7</v>
      </c>
      <c r="J481" s="262">
        <f t="shared" si="115"/>
        <v>0</v>
      </c>
      <c r="K481" s="262">
        <f t="shared" si="116"/>
        <v>0</v>
      </c>
      <c r="L481" s="83"/>
      <c r="M481" s="83"/>
      <c r="N481" s="83"/>
      <c r="O481" s="83"/>
      <c r="P481" s="83"/>
      <c r="Q481" s="83"/>
      <c r="R481" s="83"/>
      <c r="S481" s="83"/>
      <c r="T481" s="83"/>
      <c r="U481" s="83"/>
      <c r="V481" s="83"/>
      <c r="W481" s="83"/>
      <c r="X481" s="83"/>
      <c r="Y481" s="83"/>
      <c r="Z481" s="83"/>
    </row>
    <row r="482" spans="1:26" ht="12.75" customHeight="1" x14ac:dyDescent="0.2">
      <c r="A482" s="256"/>
      <c r="B482" s="257" t="s">
        <v>629</v>
      </c>
      <c r="C482" s="262">
        <v>5</v>
      </c>
      <c r="D482" s="262">
        <v>45.31</v>
      </c>
      <c r="E482" s="263"/>
      <c r="F482" s="262"/>
      <c r="G482" s="263"/>
      <c r="H482" s="262">
        <f t="shared" si="113"/>
        <v>0</v>
      </c>
      <c r="I482" s="262">
        <f t="shared" si="114"/>
        <v>226.55</v>
      </c>
      <c r="J482" s="262">
        <f t="shared" si="115"/>
        <v>0</v>
      </c>
      <c r="K482" s="262">
        <f t="shared" si="116"/>
        <v>0</v>
      </c>
      <c r="L482" s="83"/>
      <c r="M482" s="83"/>
      <c r="N482" s="83"/>
      <c r="O482" s="83"/>
      <c r="P482" s="83"/>
      <c r="Q482" s="83"/>
      <c r="R482" s="83"/>
      <c r="S482" s="83"/>
      <c r="T482" s="83"/>
      <c r="U482" s="83"/>
      <c r="V482" s="83"/>
      <c r="W482" s="83"/>
      <c r="X482" s="83"/>
      <c r="Y482" s="83"/>
      <c r="Z482" s="83"/>
    </row>
    <row r="483" spans="1:26" ht="12.75" customHeight="1" x14ac:dyDescent="0.2">
      <c r="A483" s="256"/>
      <c r="B483" s="257" t="s">
        <v>629</v>
      </c>
      <c r="C483" s="262">
        <v>9</v>
      </c>
      <c r="D483" s="262">
        <v>58.6</v>
      </c>
      <c r="E483" s="263"/>
      <c r="F483" s="262"/>
      <c r="G483" s="263"/>
      <c r="H483" s="262">
        <f t="shared" si="113"/>
        <v>0</v>
      </c>
      <c r="I483" s="262">
        <f t="shared" si="114"/>
        <v>527.4</v>
      </c>
      <c r="J483" s="262">
        <f t="shared" si="115"/>
        <v>0</v>
      </c>
      <c r="K483" s="262">
        <f t="shared" si="116"/>
        <v>0</v>
      </c>
      <c r="L483" s="83"/>
      <c r="M483" s="83"/>
      <c r="N483" s="83"/>
      <c r="O483" s="83"/>
      <c r="P483" s="83"/>
      <c r="Q483" s="83"/>
      <c r="R483" s="83"/>
      <c r="S483" s="83"/>
      <c r="T483" s="83"/>
      <c r="U483" s="83"/>
      <c r="V483" s="83"/>
      <c r="W483" s="83"/>
      <c r="X483" s="83"/>
      <c r="Y483" s="83"/>
      <c r="Z483" s="83"/>
    </row>
    <row r="484" spans="1:26" ht="12.75" customHeight="1" x14ac:dyDescent="0.2">
      <c r="A484" s="256"/>
      <c r="B484" s="257" t="s">
        <v>629</v>
      </c>
      <c r="C484" s="262">
        <v>13</v>
      </c>
      <c r="D484" s="262">
        <v>51.14</v>
      </c>
      <c r="E484" s="263"/>
      <c r="F484" s="262"/>
      <c r="G484" s="263"/>
      <c r="H484" s="262">
        <f t="shared" si="113"/>
        <v>0</v>
      </c>
      <c r="I484" s="262">
        <f t="shared" si="114"/>
        <v>664.82</v>
      </c>
      <c r="J484" s="262">
        <f t="shared" si="115"/>
        <v>0</v>
      </c>
      <c r="K484" s="262">
        <f t="shared" si="116"/>
        <v>0</v>
      </c>
      <c r="L484" s="83"/>
      <c r="M484" s="83"/>
      <c r="N484" s="83"/>
      <c r="O484" s="83"/>
      <c r="P484" s="83"/>
      <c r="Q484" s="83"/>
      <c r="R484" s="83"/>
      <c r="S484" s="83"/>
      <c r="T484" s="83"/>
      <c r="U484" s="83"/>
      <c r="V484" s="83"/>
      <c r="W484" s="83"/>
      <c r="X484" s="83"/>
      <c r="Y484" s="83"/>
      <c r="Z484" s="83"/>
    </row>
    <row r="485" spans="1:26" ht="12.75" customHeight="1" x14ac:dyDescent="0.2">
      <c r="A485" s="256"/>
      <c r="B485" s="257" t="s">
        <v>629</v>
      </c>
      <c r="C485" s="262">
        <v>9</v>
      </c>
      <c r="D485" s="262">
        <v>41.2</v>
      </c>
      <c r="E485" s="263"/>
      <c r="F485" s="262"/>
      <c r="G485" s="263"/>
      <c r="H485" s="262">
        <f t="shared" si="113"/>
        <v>0</v>
      </c>
      <c r="I485" s="262">
        <f t="shared" si="114"/>
        <v>370.8</v>
      </c>
      <c r="J485" s="262">
        <f t="shared" si="115"/>
        <v>0</v>
      </c>
      <c r="K485" s="262">
        <f t="shared" si="116"/>
        <v>0</v>
      </c>
      <c r="L485" s="83"/>
      <c r="M485" s="83"/>
      <c r="N485" s="83"/>
      <c r="O485" s="83"/>
      <c r="P485" s="83"/>
      <c r="Q485" s="83"/>
      <c r="R485" s="83"/>
      <c r="S485" s="83"/>
      <c r="T485" s="83"/>
      <c r="U485" s="83"/>
      <c r="V485" s="83"/>
      <c r="W485" s="83"/>
      <c r="X485" s="83"/>
      <c r="Y485" s="83"/>
      <c r="Z485" s="83"/>
    </row>
    <row r="486" spans="1:26" ht="12.75" customHeight="1" x14ac:dyDescent="0.2">
      <c r="A486" s="256"/>
      <c r="B486" s="257" t="s">
        <v>629</v>
      </c>
      <c r="C486" s="262">
        <v>9</v>
      </c>
      <c r="D486" s="262">
        <v>54.75</v>
      </c>
      <c r="E486" s="263"/>
      <c r="F486" s="262"/>
      <c r="G486" s="263"/>
      <c r="H486" s="262">
        <f t="shared" si="113"/>
        <v>0</v>
      </c>
      <c r="I486" s="262">
        <f t="shared" si="114"/>
        <v>492.75</v>
      </c>
      <c r="J486" s="262">
        <f t="shared" si="115"/>
        <v>0</v>
      </c>
      <c r="K486" s="262">
        <f t="shared" si="116"/>
        <v>0</v>
      </c>
      <c r="L486" s="83"/>
      <c r="M486" s="83"/>
      <c r="N486" s="83"/>
      <c r="O486" s="83"/>
      <c r="P486" s="83"/>
      <c r="Q486" s="83"/>
      <c r="R486" s="83"/>
      <c r="S486" s="83"/>
      <c r="T486" s="83"/>
      <c r="U486" s="83"/>
      <c r="V486" s="83"/>
      <c r="W486" s="83"/>
      <c r="X486" s="83"/>
      <c r="Y486" s="83"/>
      <c r="Z486" s="83"/>
    </row>
    <row r="487" spans="1:26" ht="12.75" customHeight="1" x14ac:dyDescent="0.2">
      <c r="A487" s="256"/>
      <c r="B487" s="257" t="s">
        <v>629</v>
      </c>
      <c r="C487" s="262">
        <v>13</v>
      </c>
      <c r="D487" s="262">
        <v>30.43</v>
      </c>
      <c r="E487" s="263"/>
      <c r="F487" s="262"/>
      <c r="G487" s="263"/>
      <c r="H487" s="262">
        <f t="shared" si="113"/>
        <v>0</v>
      </c>
      <c r="I487" s="262">
        <f t="shared" si="114"/>
        <v>395.59</v>
      </c>
      <c r="J487" s="262">
        <f t="shared" si="115"/>
        <v>0</v>
      </c>
      <c r="K487" s="262">
        <f t="shared" si="116"/>
        <v>0</v>
      </c>
      <c r="L487" s="83"/>
      <c r="M487" s="83"/>
      <c r="N487" s="83"/>
      <c r="O487" s="83"/>
      <c r="P487" s="83"/>
      <c r="Q487" s="83"/>
      <c r="R487" s="83"/>
      <c r="S487" s="83"/>
      <c r="T487" s="83"/>
      <c r="U487" s="83"/>
      <c r="V487" s="83"/>
      <c r="W487" s="83"/>
      <c r="X487" s="83"/>
      <c r="Y487" s="83"/>
      <c r="Z487" s="83"/>
    </row>
    <row r="488" spans="1:26" ht="12.75" customHeight="1" x14ac:dyDescent="0.2">
      <c r="A488" s="256"/>
      <c r="B488" s="257" t="s">
        <v>629</v>
      </c>
      <c r="C488" s="262">
        <v>13</v>
      </c>
      <c r="D488" s="262">
        <v>48.5</v>
      </c>
      <c r="E488" s="263"/>
      <c r="F488" s="262"/>
      <c r="G488" s="263"/>
      <c r="H488" s="262">
        <f t="shared" si="113"/>
        <v>0</v>
      </c>
      <c r="I488" s="262">
        <f t="shared" si="114"/>
        <v>630.5</v>
      </c>
      <c r="J488" s="262">
        <f t="shared" si="115"/>
        <v>0</v>
      </c>
      <c r="K488" s="262">
        <f t="shared" si="116"/>
        <v>0</v>
      </c>
      <c r="L488" s="83"/>
      <c r="M488" s="83"/>
      <c r="N488" s="83"/>
      <c r="O488" s="83"/>
      <c r="P488" s="83"/>
      <c r="Q488" s="83"/>
      <c r="R488" s="83"/>
      <c r="S488" s="83"/>
      <c r="T488" s="83"/>
      <c r="U488" s="83"/>
      <c r="V488" s="83"/>
      <c r="W488" s="83"/>
      <c r="X488" s="83"/>
      <c r="Y488" s="83"/>
      <c r="Z488" s="83"/>
    </row>
    <row r="489" spans="1:26" ht="12.75" customHeight="1" x14ac:dyDescent="0.2">
      <c r="A489" s="256"/>
      <c r="B489" s="257" t="s">
        <v>629</v>
      </c>
      <c r="C489" s="262">
        <v>0</v>
      </c>
      <c r="D489" s="262">
        <v>7.25</v>
      </c>
      <c r="E489" s="263"/>
      <c r="F489" s="262"/>
      <c r="G489" s="263"/>
      <c r="H489" s="262">
        <f t="shared" si="113"/>
        <v>0</v>
      </c>
      <c r="I489" s="262">
        <f t="shared" si="114"/>
        <v>0</v>
      </c>
      <c r="J489" s="262">
        <f t="shared" si="115"/>
        <v>0</v>
      </c>
      <c r="K489" s="262">
        <f t="shared" si="116"/>
        <v>0</v>
      </c>
      <c r="L489" s="83"/>
      <c r="M489" s="83"/>
      <c r="N489" s="83"/>
      <c r="O489" s="83"/>
      <c r="P489" s="83"/>
      <c r="Q489" s="83"/>
      <c r="R489" s="83"/>
      <c r="S489" s="83"/>
      <c r="T489" s="83"/>
      <c r="U489" s="83"/>
      <c r="V489" s="83"/>
      <c r="W489" s="83"/>
      <c r="X489" s="83"/>
      <c r="Y489" s="83"/>
      <c r="Z489" s="83"/>
    </row>
    <row r="490" spans="1:26" ht="12.75" customHeight="1" x14ac:dyDescent="0.2">
      <c r="A490" s="256"/>
      <c r="B490" s="257" t="s">
        <v>629</v>
      </c>
      <c r="C490" s="262">
        <v>0</v>
      </c>
      <c r="D490" s="262">
        <v>11.64</v>
      </c>
      <c r="E490" s="263"/>
      <c r="F490" s="262"/>
      <c r="G490" s="263"/>
      <c r="H490" s="262">
        <f t="shared" si="113"/>
        <v>0</v>
      </c>
      <c r="I490" s="262">
        <f t="shared" si="114"/>
        <v>0</v>
      </c>
      <c r="J490" s="262">
        <f t="shared" si="115"/>
        <v>0</v>
      </c>
      <c r="K490" s="262">
        <f t="shared" si="116"/>
        <v>0</v>
      </c>
      <c r="L490" s="83"/>
      <c r="M490" s="83"/>
      <c r="N490" s="83"/>
      <c r="O490" s="83"/>
      <c r="P490" s="83"/>
      <c r="Q490" s="83"/>
      <c r="R490" s="83"/>
      <c r="S490" s="83"/>
      <c r="T490" s="83"/>
      <c r="U490" s="83"/>
      <c r="V490" s="83"/>
      <c r="W490" s="83"/>
      <c r="X490" s="83"/>
      <c r="Y490" s="83"/>
      <c r="Z490" s="83"/>
    </row>
    <row r="491" spans="1:26" ht="12.75" customHeight="1" x14ac:dyDescent="0.2">
      <c r="A491" s="256"/>
      <c r="B491" s="257"/>
      <c r="C491" s="262"/>
      <c r="D491" s="262"/>
      <c r="E491" s="262"/>
      <c r="F491" s="262"/>
      <c r="G491" s="262"/>
      <c r="H491" s="262"/>
      <c r="I491" s="262"/>
      <c r="J491" s="262"/>
      <c r="K491" s="264"/>
      <c r="L491" s="83"/>
      <c r="M491" s="83"/>
      <c r="N491" s="83"/>
      <c r="O491" s="83"/>
      <c r="P491" s="83"/>
      <c r="Q491" s="83"/>
      <c r="R491" s="83"/>
      <c r="S491" s="83"/>
      <c r="T491" s="83"/>
      <c r="U491" s="83"/>
      <c r="V491" s="83"/>
      <c r="W491" s="83"/>
      <c r="X491" s="83"/>
      <c r="Y491" s="83"/>
      <c r="Z491" s="83"/>
    </row>
    <row r="492" spans="1:26" ht="12.75" customHeight="1" x14ac:dyDescent="0.2">
      <c r="A492" s="256"/>
      <c r="B492" s="257"/>
      <c r="C492" s="257"/>
      <c r="D492" s="257"/>
      <c r="E492" s="257"/>
      <c r="F492" s="361" t="s">
        <v>997</v>
      </c>
      <c r="G492" s="312"/>
      <c r="H492" s="312"/>
      <c r="I492" s="265">
        <f t="shared" ref="I492:K492" si="117">ROUND(SUM(I479:I491),2)</f>
        <v>3857.11</v>
      </c>
      <c r="J492" s="265">
        <f t="shared" si="117"/>
        <v>0</v>
      </c>
      <c r="K492" s="265">
        <f t="shared" si="117"/>
        <v>0</v>
      </c>
      <c r="L492" s="83"/>
      <c r="M492" s="83"/>
      <c r="N492" s="83"/>
      <c r="O492" s="83"/>
      <c r="P492" s="83"/>
      <c r="Q492" s="83"/>
      <c r="R492" s="83"/>
      <c r="S492" s="83"/>
      <c r="T492" s="83"/>
      <c r="U492" s="83"/>
      <c r="V492" s="83"/>
      <c r="W492" s="83"/>
      <c r="X492" s="83"/>
      <c r="Y492" s="83"/>
      <c r="Z492" s="83"/>
    </row>
    <row r="493" spans="1:26" ht="12.75" customHeight="1" x14ac:dyDescent="0.2">
      <c r="A493" s="256"/>
      <c r="B493" s="363"/>
      <c r="C493" s="312"/>
      <c r="D493" s="312"/>
      <c r="E493" s="312"/>
      <c r="F493" s="312"/>
      <c r="G493" s="312"/>
      <c r="H493" s="312"/>
      <c r="I493" s="312"/>
      <c r="J493" s="312"/>
      <c r="K493" s="256"/>
      <c r="L493" s="83"/>
      <c r="M493" s="83"/>
      <c r="N493" s="83"/>
      <c r="O493" s="83"/>
      <c r="P493" s="83"/>
      <c r="Q493" s="83"/>
      <c r="R493" s="83"/>
      <c r="S493" s="83"/>
      <c r="T493" s="83"/>
      <c r="U493" s="83"/>
      <c r="V493" s="83"/>
      <c r="W493" s="83"/>
      <c r="X493" s="83"/>
      <c r="Y493" s="83"/>
      <c r="Z493" s="83"/>
    </row>
    <row r="494" spans="1:26" ht="12.75" customHeight="1" x14ac:dyDescent="0.2">
      <c r="A494" s="266" t="s">
        <v>13467</v>
      </c>
      <c r="B494" s="365" t="s">
        <v>13467</v>
      </c>
      <c r="C494" s="293"/>
      <c r="D494" s="293"/>
      <c r="E494" s="293"/>
      <c r="F494" s="293"/>
      <c r="G494" s="293"/>
      <c r="H494" s="293"/>
      <c r="I494" s="293"/>
      <c r="J494" s="293"/>
      <c r="K494" s="269" t="s">
        <v>13467</v>
      </c>
      <c r="L494" s="1"/>
      <c r="M494" s="1"/>
      <c r="N494" s="1"/>
      <c r="O494" s="1"/>
      <c r="P494" s="1"/>
      <c r="Q494" s="1"/>
      <c r="R494" s="1"/>
      <c r="S494" s="1"/>
      <c r="T494" s="1"/>
      <c r="U494" s="1"/>
      <c r="V494" s="1"/>
      <c r="W494" s="1"/>
      <c r="X494" s="1"/>
      <c r="Y494" s="1"/>
      <c r="Z494" s="1"/>
    </row>
    <row r="495" spans="1:26" ht="12.75" customHeight="1" x14ac:dyDescent="0.2">
      <c r="A495" s="362"/>
      <c r="B495" s="312"/>
      <c r="C495" s="260"/>
      <c r="D495" s="260"/>
      <c r="E495" s="260"/>
      <c r="F495" s="260"/>
      <c r="G495" s="360" t="s">
        <v>982</v>
      </c>
      <c r="H495" s="312"/>
      <c r="I495" s="360" t="s">
        <v>983</v>
      </c>
      <c r="J495" s="312"/>
      <c r="K495" s="312"/>
      <c r="L495" s="83"/>
      <c r="M495" s="83"/>
      <c r="N495" s="83"/>
      <c r="O495" s="83"/>
      <c r="P495" s="83"/>
      <c r="Q495" s="83"/>
      <c r="R495" s="83"/>
      <c r="S495" s="83"/>
      <c r="T495" s="83"/>
      <c r="U495" s="83"/>
      <c r="V495" s="83"/>
      <c r="W495" s="83"/>
      <c r="X495" s="83"/>
      <c r="Y495" s="83"/>
      <c r="Z495" s="83"/>
    </row>
    <row r="496" spans="1:26" ht="12.75" customHeight="1" x14ac:dyDescent="0.2">
      <c r="A496" s="362" t="s">
        <v>984</v>
      </c>
      <c r="B496" s="312"/>
      <c r="C496" s="156" t="s">
        <v>985</v>
      </c>
      <c r="D496" s="156" t="s">
        <v>986</v>
      </c>
      <c r="E496" s="156" t="s">
        <v>989</v>
      </c>
      <c r="F496" s="156" t="s">
        <v>988</v>
      </c>
      <c r="G496" s="156" t="s">
        <v>989</v>
      </c>
      <c r="H496" s="156" t="s">
        <v>990</v>
      </c>
      <c r="I496" s="156" t="s">
        <v>991</v>
      </c>
      <c r="J496" s="156" t="s">
        <v>989</v>
      </c>
      <c r="K496" s="156" t="s">
        <v>990</v>
      </c>
      <c r="L496" s="83"/>
      <c r="M496" s="83"/>
      <c r="N496" s="83"/>
      <c r="O496" s="83"/>
      <c r="P496" s="83"/>
      <c r="Q496" s="83"/>
      <c r="R496" s="83"/>
      <c r="S496" s="83"/>
      <c r="T496" s="83"/>
      <c r="U496" s="83"/>
      <c r="V496" s="83"/>
      <c r="W496" s="83"/>
      <c r="X496" s="83"/>
      <c r="Y496" s="83"/>
      <c r="Z496" s="83"/>
    </row>
    <row r="497" spans="1:26" ht="12.75" customHeight="1" x14ac:dyDescent="0.2">
      <c r="A497" s="156"/>
      <c r="B497" s="261"/>
      <c r="C497" s="260"/>
      <c r="D497" s="156" t="s">
        <v>994</v>
      </c>
      <c r="E497" s="156" t="s">
        <v>992</v>
      </c>
      <c r="F497" s="156" t="s">
        <v>994</v>
      </c>
      <c r="G497" s="156" t="s">
        <v>992</v>
      </c>
      <c r="H497" s="156" t="s">
        <v>993</v>
      </c>
      <c r="I497" s="156" t="s">
        <v>994</v>
      </c>
      <c r="J497" s="156" t="s">
        <v>992</v>
      </c>
      <c r="K497" s="156" t="s">
        <v>993</v>
      </c>
      <c r="L497" s="83"/>
      <c r="M497" s="83"/>
      <c r="N497" s="83"/>
      <c r="O497" s="83"/>
      <c r="P497" s="83"/>
      <c r="Q497" s="83"/>
      <c r="R497" s="83"/>
      <c r="S497" s="83"/>
      <c r="T497" s="83"/>
      <c r="U497" s="83"/>
      <c r="V497" s="83"/>
      <c r="W497" s="83"/>
      <c r="X497" s="83"/>
      <c r="Y497" s="83"/>
      <c r="Z497" s="83"/>
    </row>
    <row r="498" spans="1:26" ht="12.75" customHeight="1" x14ac:dyDescent="0.2">
      <c r="A498" s="256"/>
      <c r="B498" s="257" t="s">
        <v>629</v>
      </c>
      <c r="C498" s="262">
        <v>0</v>
      </c>
      <c r="D498" s="262">
        <v>58.6</v>
      </c>
      <c r="E498" s="263"/>
      <c r="F498" s="262"/>
      <c r="G498" s="263"/>
      <c r="H498" s="262">
        <f t="shared" ref="H498:H509" si="118">E498*F498</f>
        <v>0</v>
      </c>
      <c r="I498" s="262">
        <f t="shared" ref="I498:I509" si="119">C498*D498</f>
        <v>0</v>
      </c>
      <c r="J498" s="262">
        <f t="shared" ref="J498:J509" si="120">C498*D498*F498</f>
        <v>0</v>
      </c>
      <c r="K498" s="262">
        <f t="shared" ref="K498:K509" si="121">C498*H498</f>
        <v>0</v>
      </c>
      <c r="L498" s="83"/>
      <c r="M498" s="83"/>
      <c r="N498" s="83"/>
      <c r="O498" s="83"/>
      <c r="P498" s="83"/>
      <c r="Q498" s="83"/>
      <c r="R498" s="83"/>
      <c r="S498" s="83"/>
      <c r="T498" s="83"/>
      <c r="U498" s="83"/>
      <c r="V498" s="83"/>
      <c r="W498" s="83"/>
      <c r="X498" s="83"/>
      <c r="Y498" s="83"/>
      <c r="Z498" s="83"/>
    </row>
    <row r="499" spans="1:26" ht="12.75" customHeight="1" x14ac:dyDescent="0.2">
      <c r="A499" s="256"/>
      <c r="B499" s="257" t="s">
        <v>629</v>
      </c>
      <c r="C499" s="262">
        <v>5</v>
      </c>
      <c r="D499" s="262">
        <v>41.2</v>
      </c>
      <c r="E499" s="263"/>
      <c r="F499" s="262"/>
      <c r="G499" s="263"/>
      <c r="H499" s="262">
        <f t="shared" si="118"/>
        <v>0</v>
      </c>
      <c r="I499" s="262">
        <f t="shared" si="119"/>
        <v>206</v>
      </c>
      <c r="J499" s="262">
        <f t="shared" si="120"/>
        <v>0</v>
      </c>
      <c r="K499" s="262">
        <f t="shared" si="121"/>
        <v>0</v>
      </c>
      <c r="L499" s="83"/>
      <c r="M499" s="83"/>
      <c r="N499" s="83"/>
      <c r="O499" s="83"/>
      <c r="P499" s="83"/>
      <c r="Q499" s="83"/>
      <c r="R499" s="83"/>
      <c r="S499" s="83"/>
      <c r="T499" s="83"/>
      <c r="U499" s="83"/>
      <c r="V499" s="83"/>
      <c r="W499" s="83"/>
      <c r="X499" s="83"/>
      <c r="Y499" s="83"/>
      <c r="Z499" s="83"/>
    </row>
    <row r="500" spans="1:26" ht="12.75" customHeight="1" x14ac:dyDescent="0.2">
      <c r="A500" s="256"/>
      <c r="B500" s="257" t="s">
        <v>629</v>
      </c>
      <c r="C500" s="262">
        <v>4</v>
      </c>
      <c r="D500" s="262">
        <v>51.14</v>
      </c>
      <c r="E500" s="263"/>
      <c r="F500" s="262"/>
      <c r="G500" s="263"/>
      <c r="H500" s="262">
        <f t="shared" si="118"/>
        <v>0</v>
      </c>
      <c r="I500" s="262">
        <f t="shared" si="119"/>
        <v>204.56</v>
      </c>
      <c r="J500" s="262">
        <f t="shared" si="120"/>
        <v>0</v>
      </c>
      <c r="K500" s="262">
        <f t="shared" si="121"/>
        <v>0</v>
      </c>
      <c r="L500" s="83"/>
      <c r="M500" s="83"/>
      <c r="N500" s="83"/>
      <c r="O500" s="83"/>
      <c r="P500" s="83"/>
      <c r="Q500" s="83"/>
      <c r="R500" s="83"/>
      <c r="S500" s="83"/>
      <c r="T500" s="83"/>
      <c r="U500" s="83"/>
      <c r="V500" s="83"/>
      <c r="W500" s="83"/>
      <c r="X500" s="83"/>
      <c r="Y500" s="83"/>
      <c r="Z500" s="83"/>
    </row>
    <row r="501" spans="1:26" ht="12.75" customHeight="1" x14ac:dyDescent="0.2">
      <c r="A501" s="256"/>
      <c r="B501" s="257" t="s">
        <v>629</v>
      </c>
      <c r="C501" s="262">
        <v>8</v>
      </c>
      <c r="D501" s="262">
        <v>45.31</v>
      </c>
      <c r="E501" s="263"/>
      <c r="F501" s="262"/>
      <c r="G501" s="263"/>
      <c r="H501" s="262">
        <f t="shared" si="118"/>
        <v>0</v>
      </c>
      <c r="I501" s="262">
        <f t="shared" si="119"/>
        <v>362.48</v>
      </c>
      <c r="J501" s="262">
        <f t="shared" si="120"/>
        <v>0</v>
      </c>
      <c r="K501" s="262">
        <f t="shared" si="121"/>
        <v>0</v>
      </c>
      <c r="L501" s="83"/>
      <c r="M501" s="83"/>
      <c r="N501" s="83"/>
      <c r="O501" s="83"/>
      <c r="P501" s="83"/>
      <c r="Q501" s="83"/>
      <c r="R501" s="83"/>
      <c r="S501" s="83"/>
      <c r="T501" s="83"/>
      <c r="U501" s="83"/>
      <c r="V501" s="83"/>
      <c r="W501" s="83"/>
      <c r="X501" s="83"/>
      <c r="Y501" s="83"/>
      <c r="Z501" s="83"/>
    </row>
    <row r="502" spans="1:26" ht="12.75" customHeight="1" x14ac:dyDescent="0.2">
      <c r="A502" s="256"/>
      <c r="B502" s="257" t="s">
        <v>629</v>
      </c>
      <c r="C502" s="262">
        <v>8</v>
      </c>
      <c r="D502" s="262">
        <v>58.6</v>
      </c>
      <c r="E502" s="263"/>
      <c r="F502" s="262"/>
      <c r="G502" s="263"/>
      <c r="H502" s="262">
        <f t="shared" si="118"/>
        <v>0</v>
      </c>
      <c r="I502" s="262">
        <f t="shared" si="119"/>
        <v>468.8</v>
      </c>
      <c r="J502" s="262">
        <f t="shared" si="120"/>
        <v>0</v>
      </c>
      <c r="K502" s="262">
        <f t="shared" si="121"/>
        <v>0</v>
      </c>
      <c r="L502" s="83"/>
      <c r="M502" s="83"/>
      <c r="N502" s="83"/>
      <c r="O502" s="83"/>
      <c r="P502" s="83"/>
      <c r="Q502" s="83"/>
      <c r="R502" s="83"/>
      <c r="S502" s="83"/>
      <c r="T502" s="83"/>
      <c r="U502" s="83"/>
      <c r="V502" s="83"/>
      <c r="W502" s="83"/>
      <c r="X502" s="83"/>
      <c r="Y502" s="83"/>
      <c r="Z502" s="83"/>
    </row>
    <row r="503" spans="1:26" ht="12.75" customHeight="1" x14ac:dyDescent="0.2">
      <c r="A503" s="256"/>
      <c r="B503" s="257" t="s">
        <v>629</v>
      </c>
      <c r="C503" s="262">
        <v>4</v>
      </c>
      <c r="D503" s="262">
        <v>51.14</v>
      </c>
      <c r="E503" s="263"/>
      <c r="F503" s="262"/>
      <c r="G503" s="263"/>
      <c r="H503" s="262">
        <f t="shared" si="118"/>
        <v>0</v>
      </c>
      <c r="I503" s="262">
        <f t="shared" si="119"/>
        <v>204.56</v>
      </c>
      <c r="J503" s="262">
        <f t="shared" si="120"/>
        <v>0</v>
      </c>
      <c r="K503" s="262">
        <f t="shared" si="121"/>
        <v>0</v>
      </c>
      <c r="L503" s="83"/>
      <c r="M503" s="83"/>
      <c r="N503" s="83"/>
      <c r="O503" s="83"/>
      <c r="P503" s="83"/>
      <c r="Q503" s="83"/>
      <c r="R503" s="83"/>
      <c r="S503" s="83"/>
      <c r="T503" s="83"/>
      <c r="U503" s="83"/>
      <c r="V503" s="83"/>
      <c r="W503" s="83"/>
      <c r="X503" s="83"/>
      <c r="Y503" s="83"/>
      <c r="Z503" s="83"/>
    </row>
    <row r="504" spans="1:26" ht="12.75" customHeight="1" x14ac:dyDescent="0.2">
      <c r="A504" s="256"/>
      <c r="B504" s="257" t="s">
        <v>629</v>
      </c>
      <c r="C504" s="262">
        <v>4</v>
      </c>
      <c r="D504" s="262">
        <v>41.2</v>
      </c>
      <c r="E504" s="263"/>
      <c r="F504" s="262"/>
      <c r="G504" s="263"/>
      <c r="H504" s="262">
        <f t="shared" si="118"/>
        <v>0</v>
      </c>
      <c r="I504" s="262">
        <f t="shared" si="119"/>
        <v>164.8</v>
      </c>
      <c r="J504" s="262">
        <f t="shared" si="120"/>
        <v>0</v>
      </c>
      <c r="K504" s="262">
        <f t="shared" si="121"/>
        <v>0</v>
      </c>
      <c r="L504" s="83"/>
      <c r="M504" s="83"/>
      <c r="N504" s="83"/>
      <c r="O504" s="83"/>
      <c r="P504" s="83"/>
      <c r="Q504" s="83"/>
      <c r="R504" s="83"/>
      <c r="S504" s="83"/>
      <c r="T504" s="83"/>
      <c r="U504" s="83"/>
      <c r="V504" s="83"/>
      <c r="W504" s="83"/>
      <c r="X504" s="83"/>
      <c r="Y504" s="83"/>
      <c r="Z504" s="83"/>
    </row>
    <row r="505" spans="1:26" ht="12.75" customHeight="1" x14ac:dyDescent="0.2">
      <c r="A505" s="256"/>
      <c r="B505" s="257" t="s">
        <v>629</v>
      </c>
      <c r="C505" s="262">
        <v>0</v>
      </c>
      <c r="D505" s="262">
        <v>54.75</v>
      </c>
      <c r="E505" s="263"/>
      <c r="F505" s="262"/>
      <c r="G505" s="263"/>
      <c r="H505" s="262">
        <f t="shared" si="118"/>
        <v>0</v>
      </c>
      <c r="I505" s="262">
        <f t="shared" si="119"/>
        <v>0</v>
      </c>
      <c r="J505" s="262">
        <f t="shared" si="120"/>
        <v>0</v>
      </c>
      <c r="K505" s="262">
        <f t="shared" si="121"/>
        <v>0</v>
      </c>
      <c r="L505" s="83"/>
      <c r="M505" s="83"/>
      <c r="N505" s="83"/>
      <c r="O505" s="83"/>
      <c r="P505" s="83"/>
      <c r="Q505" s="83"/>
      <c r="R505" s="83"/>
      <c r="S505" s="83"/>
      <c r="T505" s="83"/>
      <c r="U505" s="83"/>
      <c r="V505" s="83"/>
      <c r="W505" s="83"/>
      <c r="X505" s="83"/>
      <c r="Y505" s="83"/>
      <c r="Z505" s="83"/>
    </row>
    <row r="506" spans="1:26" ht="12.75" customHeight="1" x14ac:dyDescent="0.2">
      <c r="A506" s="256"/>
      <c r="B506" s="257" t="s">
        <v>629</v>
      </c>
      <c r="C506" s="262">
        <v>8</v>
      </c>
      <c r="D506" s="262">
        <v>30.43</v>
      </c>
      <c r="E506" s="263"/>
      <c r="F506" s="262"/>
      <c r="G506" s="263"/>
      <c r="H506" s="262">
        <f t="shared" si="118"/>
        <v>0</v>
      </c>
      <c r="I506" s="262">
        <f t="shared" si="119"/>
        <v>243.44</v>
      </c>
      <c r="J506" s="262">
        <f t="shared" si="120"/>
        <v>0</v>
      </c>
      <c r="K506" s="262">
        <f t="shared" si="121"/>
        <v>0</v>
      </c>
      <c r="L506" s="83"/>
      <c r="M506" s="83"/>
      <c r="N506" s="83"/>
      <c r="O506" s="83"/>
      <c r="P506" s="83"/>
      <c r="Q506" s="83"/>
      <c r="R506" s="83"/>
      <c r="S506" s="83"/>
      <c r="T506" s="83"/>
      <c r="U506" s="83"/>
      <c r="V506" s="83"/>
      <c r="W506" s="83"/>
      <c r="X506" s="83"/>
      <c r="Y506" s="83"/>
      <c r="Z506" s="83"/>
    </row>
    <row r="507" spans="1:26" ht="12.75" customHeight="1" x14ac:dyDescent="0.2">
      <c r="A507" s="256"/>
      <c r="B507" s="257" t="s">
        <v>629</v>
      </c>
      <c r="C507" s="262">
        <v>8</v>
      </c>
      <c r="D507" s="262">
        <v>48.5</v>
      </c>
      <c r="E507" s="263"/>
      <c r="F507" s="262"/>
      <c r="G507" s="263"/>
      <c r="H507" s="262">
        <f t="shared" si="118"/>
        <v>0</v>
      </c>
      <c r="I507" s="262">
        <f t="shared" si="119"/>
        <v>388</v>
      </c>
      <c r="J507" s="262">
        <f t="shared" si="120"/>
        <v>0</v>
      </c>
      <c r="K507" s="262">
        <f t="shared" si="121"/>
        <v>0</v>
      </c>
      <c r="L507" s="83"/>
      <c r="M507" s="83"/>
      <c r="N507" s="83"/>
      <c r="O507" s="83"/>
      <c r="P507" s="83"/>
      <c r="Q507" s="83"/>
      <c r="R507" s="83"/>
      <c r="S507" s="83"/>
      <c r="T507" s="83"/>
      <c r="U507" s="83"/>
      <c r="V507" s="83"/>
      <c r="W507" s="83"/>
      <c r="X507" s="83"/>
      <c r="Y507" s="83"/>
      <c r="Z507" s="83"/>
    </row>
    <row r="508" spans="1:26" ht="12.75" customHeight="1" x14ac:dyDescent="0.2">
      <c r="A508" s="256"/>
      <c r="B508" s="257" t="s">
        <v>629</v>
      </c>
      <c r="C508" s="262">
        <v>0</v>
      </c>
      <c r="D508" s="262">
        <v>7.25</v>
      </c>
      <c r="E508" s="263"/>
      <c r="F508" s="262"/>
      <c r="G508" s="263"/>
      <c r="H508" s="262">
        <f t="shared" si="118"/>
        <v>0</v>
      </c>
      <c r="I508" s="262">
        <f t="shared" si="119"/>
        <v>0</v>
      </c>
      <c r="J508" s="262">
        <f t="shared" si="120"/>
        <v>0</v>
      </c>
      <c r="K508" s="262">
        <f t="shared" si="121"/>
        <v>0</v>
      </c>
      <c r="L508" s="83"/>
      <c r="M508" s="83"/>
      <c r="N508" s="83"/>
      <c r="O508" s="83"/>
      <c r="P508" s="83"/>
      <c r="Q508" s="83"/>
      <c r="R508" s="83"/>
      <c r="S508" s="83"/>
      <c r="T508" s="83"/>
      <c r="U508" s="83"/>
      <c r="V508" s="83"/>
      <c r="W508" s="83"/>
      <c r="X508" s="83"/>
      <c r="Y508" s="83"/>
      <c r="Z508" s="83"/>
    </row>
    <row r="509" spans="1:26" ht="12.75" customHeight="1" x14ac:dyDescent="0.2">
      <c r="A509" s="256"/>
      <c r="B509" s="257" t="s">
        <v>629</v>
      </c>
      <c r="C509" s="262">
        <v>0</v>
      </c>
      <c r="D509" s="262">
        <v>11.64</v>
      </c>
      <c r="E509" s="263"/>
      <c r="F509" s="262"/>
      <c r="G509" s="263"/>
      <c r="H509" s="262">
        <f t="shared" si="118"/>
        <v>0</v>
      </c>
      <c r="I509" s="262">
        <f t="shared" si="119"/>
        <v>0</v>
      </c>
      <c r="J509" s="262">
        <f t="shared" si="120"/>
        <v>0</v>
      </c>
      <c r="K509" s="262">
        <f t="shared" si="121"/>
        <v>0</v>
      </c>
      <c r="L509" s="83"/>
      <c r="M509" s="83"/>
      <c r="N509" s="83"/>
      <c r="O509" s="83"/>
      <c r="P509" s="83"/>
      <c r="Q509" s="83"/>
      <c r="R509" s="83"/>
      <c r="S509" s="83"/>
      <c r="T509" s="83"/>
      <c r="U509" s="83"/>
      <c r="V509" s="83"/>
      <c r="W509" s="83"/>
      <c r="X509" s="83"/>
      <c r="Y509" s="83"/>
      <c r="Z509" s="83"/>
    </row>
    <row r="510" spans="1:26" ht="12.75" customHeight="1" x14ac:dyDescent="0.2">
      <c r="A510" s="256"/>
      <c r="B510" s="257"/>
      <c r="C510" s="262"/>
      <c r="D510" s="262"/>
      <c r="E510" s="262"/>
      <c r="F510" s="262"/>
      <c r="G510" s="262"/>
      <c r="H510" s="262"/>
      <c r="I510" s="262"/>
      <c r="J510" s="262"/>
      <c r="K510" s="264"/>
      <c r="L510" s="83"/>
      <c r="M510" s="83"/>
      <c r="N510" s="83"/>
      <c r="O510" s="83"/>
      <c r="P510" s="83"/>
      <c r="Q510" s="83"/>
      <c r="R510" s="83"/>
      <c r="S510" s="83"/>
      <c r="T510" s="83"/>
      <c r="U510" s="83"/>
      <c r="V510" s="83"/>
      <c r="W510" s="83"/>
      <c r="X510" s="83"/>
      <c r="Y510" s="83"/>
      <c r="Z510" s="83"/>
    </row>
    <row r="511" spans="1:26" ht="12.75" customHeight="1" x14ac:dyDescent="0.2">
      <c r="A511" s="256"/>
      <c r="B511" s="257"/>
      <c r="C511" s="257"/>
      <c r="D511" s="257"/>
      <c r="E511" s="257"/>
      <c r="F511" s="361" t="s">
        <v>997</v>
      </c>
      <c r="G511" s="312"/>
      <c r="H511" s="312"/>
      <c r="I511" s="265">
        <f t="shared" ref="I511:K511" si="122">ROUND(SUM(I498:I510),2)</f>
        <v>2242.64</v>
      </c>
      <c r="J511" s="265">
        <f t="shared" si="122"/>
        <v>0</v>
      </c>
      <c r="K511" s="265">
        <f t="shared" si="122"/>
        <v>0</v>
      </c>
      <c r="L511" s="83"/>
      <c r="M511" s="83"/>
      <c r="N511" s="83"/>
      <c r="O511" s="83"/>
      <c r="P511" s="83"/>
      <c r="Q511" s="83"/>
      <c r="R511" s="83"/>
      <c r="S511" s="83"/>
      <c r="T511" s="83"/>
      <c r="U511" s="83"/>
      <c r="V511" s="83"/>
      <c r="W511" s="83"/>
      <c r="X511" s="83"/>
      <c r="Y511" s="83"/>
      <c r="Z511" s="83"/>
    </row>
    <row r="512" spans="1:26" ht="12.75" customHeight="1" x14ac:dyDescent="0.2">
      <c r="A512" s="256"/>
      <c r="B512" s="363"/>
      <c r="C512" s="312"/>
      <c r="D512" s="312"/>
      <c r="E512" s="312"/>
      <c r="F512" s="312"/>
      <c r="G512" s="312"/>
      <c r="H512" s="312"/>
      <c r="I512" s="312"/>
      <c r="J512" s="312"/>
      <c r="K512" s="256"/>
      <c r="L512" s="83"/>
      <c r="M512" s="83"/>
      <c r="N512" s="83"/>
      <c r="O512" s="83"/>
      <c r="P512" s="83"/>
      <c r="Q512" s="83"/>
      <c r="R512" s="83"/>
      <c r="S512" s="83"/>
      <c r="T512" s="83"/>
      <c r="U512" s="83"/>
      <c r="V512" s="83"/>
      <c r="W512" s="83"/>
      <c r="X512" s="83"/>
      <c r="Y512" s="83"/>
      <c r="Z512" s="83"/>
    </row>
    <row r="513" spans="1:26" ht="12.75" customHeight="1" x14ac:dyDescent="0.2">
      <c r="A513" s="266" t="s">
        <v>13467</v>
      </c>
      <c r="B513" s="365" t="s">
        <v>13467</v>
      </c>
      <c r="C513" s="293"/>
      <c r="D513" s="293"/>
      <c r="E513" s="293"/>
      <c r="F513" s="293"/>
      <c r="G513" s="293"/>
      <c r="H513" s="293"/>
      <c r="I513" s="293"/>
      <c r="J513" s="293"/>
      <c r="K513" s="269" t="s">
        <v>13467</v>
      </c>
      <c r="L513" s="1"/>
      <c r="M513" s="1"/>
      <c r="N513" s="1"/>
      <c r="O513" s="1"/>
      <c r="P513" s="1"/>
      <c r="Q513" s="1"/>
      <c r="R513" s="1"/>
      <c r="S513" s="1"/>
      <c r="T513" s="1"/>
      <c r="U513" s="1"/>
      <c r="V513" s="1"/>
      <c r="W513" s="1"/>
      <c r="X513" s="1"/>
      <c r="Y513" s="1"/>
      <c r="Z513" s="1"/>
    </row>
    <row r="514" spans="1:26" ht="12.75" customHeight="1" x14ac:dyDescent="0.2">
      <c r="A514" s="362"/>
      <c r="B514" s="312"/>
      <c r="C514" s="260"/>
      <c r="D514" s="260"/>
      <c r="E514" s="260"/>
      <c r="F514" s="260"/>
      <c r="G514" s="360" t="s">
        <v>982</v>
      </c>
      <c r="H514" s="312"/>
      <c r="I514" s="360" t="s">
        <v>983</v>
      </c>
      <c r="J514" s="312"/>
      <c r="K514" s="312"/>
      <c r="L514" s="83"/>
      <c r="M514" s="83"/>
      <c r="N514" s="83"/>
      <c r="O514" s="83"/>
      <c r="P514" s="83"/>
      <c r="Q514" s="83"/>
      <c r="R514" s="83"/>
      <c r="S514" s="83"/>
      <c r="T514" s="83"/>
      <c r="U514" s="83"/>
      <c r="V514" s="83"/>
      <c r="W514" s="83"/>
      <c r="X514" s="83"/>
      <c r="Y514" s="83"/>
      <c r="Z514" s="83"/>
    </row>
    <row r="515" spans="1:26" ht="12.75" customHeight="1" x14ac:dyDescent="0.2">
      <c r="A515" s="362" t="s">
        <v>984</v>
      </c>
      <c r="B515" s="312"/>
      <c r="C515" s="156" t="s">
        <v>985</v>
      </c>
      <c r="D515" s="156" t="s">
        <v>986</v>
      </c>
      <c r="E515" s="156" t="s">
        <v>987</v>
      </c>
      <c r="F515" s="156" t="s">
        <v>988</v>
      </c>
      <c r="G515" s="156" t="s">
        <v>989</v>
      </c>
      <c r="H515" s="156" t="s">
        <v>990</v>
      </c>
      <c r="I515" s="156" t="s">
        <v>991</v>
      </c>
      <c r="J515" s="156" t="s">
        <v>989</v>
      </c>
      <c r="K515" s="156" t="s">
        <v>990</v>
      </c>
      <c r="L515" s="83"/>
      <c r="M515" s="83"/>
      <c r="N515" s="83"/>
      <c r="O515" s="83"/>
      <c r="P515" s="83"/>
      <c r="Q515" s="83"/>
      <c r="R515" s="83"/>
      <c r="S515" s="83"/>
      <c r="T515" s="83"/>
      <c r="U515" s="83"/>
      <c r="V515" s="83"/>
      <c r="W515" s="83"/>
      <c r="X515" s="83"/>
      <c r="Y515" s="83"/>
      <c r="Z515" s="83"/>
    </row>
    <row r="516" spans="1:26" ht="12.75" customHeight="1" x14ac:dyDescent="0.2">
      <c r="A516" s="156"/>
      <c r="B516" s="261"/>
      <c r="C516" s="260"/>
      <c r="D516" s="156" t="s">
        <v>994</v>
      </c>
      <c r="E516" s="156" t="s">
        <v>994</v>
      </c>
      <c r="F516" s="156" t="s">
        <v>994</v>
      </c>
      <c r="G516" s="156" t="s">
        <v>992</v>
      </c>
      <c r="H516" s="156" t="s">
        <v>993</v>
      </c>
      <c r="I516" s="156" t="s">
        <v>994</v>
      </c>
      <c r="J516" s="156" t="s">
        <v>992</v>
      </c>
      <c r="K516" s="156" t="s">
        <v>993</v>
      </c>
      <c r="L516" s="83"/>
      <c r="M516" s="83"/>
      <c r="N516" s="83"/>
      <c r="O516" s="83"/>
      <c r="P516" s="83"/>
      <c r="Q516" s="83"/>
      <c r="R516" s="83"/>
      <c r="S516" s="83"/>
      <c r="T516" s="83"/>
      <c r="U516" s="83"/>
      <c r="V516" s="83"/>
      <c r="W516" s="83"/>
      <c r="X516" s="83"/>
      <c r="Y516" s="83"/>
      <c r="Z516" s="83"/>
    </row>
    <row r="517" spans="1:26" ht="12.75" customHeight="1" x14ac:dyDescent="0.2">
      <c r="A517" s="256"/>
      <c r="B517" s="257" t="s">
        <v>629</v>
      </c>
      <c r="C517" s="262">
        <v>1</v>
      </c>
      <c r="D517" s="262">
        <v>58.6</v>
      </c>
      <c r="E517" s="262">
        <v>0.15</v>
      </c>
      <c r="F517" s="262">
        <v>0.5</v>
      </c>
      <c r="G517" s="263"/>
      <c r="H517" s="262">
        <f t="shared" ref="H517:H528" si="123">D517*E517*F517</f>
        <v>4.3949999999999996</v>
      </c>
      <c r="I517" s="262"/>
      <c r="J517" s="262"/>
      <c r="K517" s="262">
        <f t="shared" ref="K517:K528" si="124">C517*H517</f>
        <v>4.3949999999999996</v>
      </c>
      <c r="L517" s="83"/>
      <c r="M517" s="83"/>
      <c r="N517" s="83"/>
      <c r="O517" s="83"/>
      <c r="P517" s="83"/>
      <c r="Q517" s="83"/>
      <c r="R517" s="83"/>
      <c r="S517" s="83"/>
      <c r="T517" s="83"/>
      <c r="U517" s="83"/>
      <c r="V517" s="83"/>
      <c r="W517" s="83"/>
      <c r="X517" s="83"/>
      <c r="Y517" s="83"/>
      <c r="Z517" s="83"/>
    </row>
    <row r="518" spans="1:26" ht="12.75" customHeight="1" x14ac:dyDescent="0.2">
      <c r="A518" s="256"/>
      <c r="B518" s="257" t="s">
        <v>629</v>
      </c>
      <c r="C518" s="262">
        <v>1</v>
      </c>
      <c r="D518" s="262">
        <v>41.2</v>
      </c>
      <c r="E518" s="262">
        <v>0.15</v>
      </c>
      <c r="F518" s="262">
        <v>0.5</v>
      </c>
      <c r="G518" s="263"/>
      <c r="H518" s="262">
        <f t="shared" si="123"/>
        <v>3.0900000000000003</v>
      </c>
      <c r="I518" s="262"/>
      <c r="J518" s="262"/>
      <c r="K518" s="262">
        <f t="shared" si="124"/>
        <v>3.0900000000000003</v>
      </c>
      <c r="L518" s="83"/>
      <c r="M518" s="83"/>
      <c r="N518" s="83"/>
      <c r="O518" s="83"/>
      <c r="P518" s="83"/>
      <c r="Q518" s="83"/>
      <c r="R518" s="83"/>
      <c r="S518" s="83"/>
      <c r="T518" s="83"/>
      <c r="U518" s="83"/>
      <c r="V518" s="83"/>
      <c r="W518" s="83"/>
      <c r="X518" s="83"/>
      <c r="Y518" s="83"/>
      <c r="Z518" s="83"/>
    </row>
    <row r="519" spans="1:26" ht="12.75" customHeight="1" x14ac:dyDescent="0.2">
      <c r="A519" s="256"/>
      <c r="B519" s="257" t="s">
        <v>629</v>
      </c>
      <c r="C519" s="262">
        <v>2</v>
      </c>
      <c r="D519" s="262">
        <v>51.14</v>
      </c>
      <c r="E519" s="262">
        <v>0.15</v>
      </c>
      <c r="F519" s="262">
        <v>0.5</v>
      </c>
      <c r="G519" s="263"/>
      <c r="H519" s="262">
        <f t="shared" si="123"/>
        <v>3.8354999999999997</v>
      </c>
      <c r="I519" s="262"/>
      <c r="J519" s="262"/>
      <c r="K519" s="262">
        <f t="shared" si="124"/>
        <v>7.6709999999999994</v>
      </c>
      <c r="L519" s="83"/>
      <c r="M519" s="83"/>
      <c r="N519" s="83"/>
      <c r="O519" s="83"/>
      <c r="P519" s="83"/>
      <c r="Q519" s="83"/>
      <c r="R519" s="83"/>
      <c r="S519" s="83"/>
      <c r="T519" s="83"/>
      <c r="U519" s="83"/>
      <c r="V519" s="83"/>
      <c r="W519" s="83"/>
      <c r="X519" s="83"/>
      <c r="Y519" s="83"/>
      <c r="Z519" s="83"/>
    </row>
    <row r="520" spans="1:26" ht="12.75" customHeight="1" x14ac:dyDescent="0.2">
      <c r="A520" s="256"/>
      <c r="B520" s="257" t="s">
        <v>629</v>
      </c>
      <c r="C520" s="262">
        <v>3</v>
      </c>
      <c r="D520" s="262">
        <v>45.31</v>
      </c>
      <c r="E520" s="262">
        <v>0.15</v>
      </c>
      <c r="F520" s="262">
        <v>0.5</v>
      </c>
      <c r="G520" s="263"/>
      <c r="H520" s="262">
        <f t="shared" si="123"/>
        <v>3.39825</v>
      </c>
      <c r="I520" s="262"/>
      <c r="J520" s="262"/>
      <c r="K520" s="262">
        <f t="shared" si="124"/>
        <v>10.194749999999999</v>
      </c>
      <c r="L520" s="83"/>
      <c r="M520" s="83"/>
      <c r="N520" s="83"/>
      <c r="O520" s="83"/>
      <c r="P520" s="83"/>
      <c r="Q520" s="83"/>
      <c r="R520" s="83"/>
      <c r="S520" s="83"/>
      <c r="T520" s="83"/>
      <c r="U520" s="83"/>
      <c r="V520" s="83"/>
      <c r="W520" s="83"/>
      <c r="X520" s="83"/>
      <c r="Y520" s="83"/>
      <c r="Z520" s="83"/>
    </row>
    <row r="521" spans="1:26" ht="12.75" customHeight="1" x14ac:dyDescent="0.2">
      <c r="A521" s="256"/>
      <c r="B521" s="257" t="s">
        <v>629</v>
      </c>
      <c r="C521" s="262">
        <v>3</v>
      </c>
      <c r="D521" s="262">
        <v>58.6</v>
      </c>
      <c r="E521" s="262">
        <v>0.15</v>
      </c>
      <c r="F521" s="262">
        <v>0.5</v>
      </c>
      <c r="G521" s="263"/>
      <c r="H521" s="262">
        <f t="shared" si="123"/>
        <v>4.3949999999999996</v>
      </c>
      <c r="I521" s="262"/>
      <c r="J521" s="262"/>
      <c r="K521" s="262">
        <f t="shared" si="124"/>
        <v>13.184999999999999</v>
      </c>
      <c r="L521" s="83"/>
      <c r="M521" s="83"/>
      <c r="N521" s="83"/>
      <c r="O521" s="83"/>
      <c r="P521" s="83"/>
      <c r="Q521" s="83"/>
      <c r="R521" s="83"/>
      <c r="S521" s="83"/>
      <c r="T521" s="83"/>
      <c r="U521" s="83"/>
      <c r="V521" s="83"/>
      <c r="W521" s="83"/>
      <c r="X521" s="83"/>
      <c r="Y521" s="83"/>
      <c r="Z521" s="83"/>
    </row>
    <row r="522" spans="1:26" ht="12.75" customHeight="1" x14ac:dyDescent="0.2">
      <c r="A522" s="256"/>
      <c r="B522" s="257" t="s">
        <v>629</v>
      </c>
      <c r="C522" s="262">
        <v>3</v>
      </c>
      <c r="D522" s="262">
        <v>51.14</v>
      </c>
      <c r="E522" s="262">
        <v>0.15</v>
      </c>
      <c r="F522" s="262">
        <v>0.5</v>
      </c>
      <c r="G522" s="263"/>
      <c r="H522" s="262">
        <f t="shared" si="123"/>
        <v>3.8354999999999997</v>
      </c>
      <c r="I522" s="262"/>
      <c r="J522" s="262"/>
      <c r="K522" s="262">
        <f t="shared" si="124"/>
        <v>11.506499999999999</v>
      </c>
      <c r="L522" s="83"/>
      <c r="M522" s="83"/>
      <c r="N522" s="83"/>
      <c r="O522" s="83"/>
      <c r="P522" s="83"/>
      <c r="Q522" s="83"/>
      <c r="R522" s="83"/>
      <c r="S522" s="83"/>
      <c r="T522" s="83"/>
      <c r="U522" s="83"/>
      <c r="V522" s="83"/>
      <c r="W522" s="83"/>
      <c r="X522" s="83"/>
      <c r="Y522" s="83"/>
      <c r="Z522" s="83"/>
    </row>
    <row r="523" spans="1:26" ht="12.75" customHeight="1" x14ac:dyDescent="0.2">
      <c r="A523" s="256"/>
      <c r="B523" s="257" t="s">
        <v>629</v>
      </c>
      <c r="C523" s="262">
        <v>2</v>
      </c>
      <c r="D523" s="262">
        <v>41.2</v>
      </c>
      <c r="E523" s="262">
        <v>0.15</v>
      </c>
      <c r="F523" s="262">
        <v>0.5</v>
      </c>
      <c r="G523" s="263"/>
      <c r="H523" s="262">
        <f t="shared" si="123"/>
        <v>3.0900000000000003</v>
      </c>
      <c r="I523" s="262"/>
      <c r="J523" s="262"/>
      <c r="K523" s="262">
        <f t="shared" si="124"/>
        <v>6.1800000000000006</v>
      </c>
      <c r="L523" s="83"/>
      <c r="M523" s="83"/>
      <c r="N523" s="83"/>
      <c r="O523" s="83"/>
      <c r="P523" s="83"/>
      <c r="Q523" s="83"/>
      <c r="R523" s="83"/>
      <c r="S523" s="83"/>
      <c r="T523" s="83"/>
      <c r="U523" s="83"/>
      <c r="V523" s="83"/>
      <c r="W523" s="83"/>
      <c r="X523" s="83"/>
      <c r="Y523" s="83"/>
      <c r="Z523" s="83"/>
    </row>
    <row r="524" spans="1:26" ht="12.75" customHeight="1" x14ac:dyDescent="0.2">
      <c r="A524" s="256"/>
      <c r="B524" s="257" t="s">
        <v>629</v>
      </c>
      <c r="C524" s="262">
        <v>1</v>
      </c>
      <c r="D524" s="262">
        <v>54.75</v>
      </c>
      <c r="E524" s="262">
        <v>0.15</v>
      </c>
      <c r="F524" s="262">
        <v>0.5</v>
      </c>
      <c r="G524" s="263"/>
      <c r="H524" s="262">
        <f t="shared" si="123"/>
        <v>4.1062500000000002</v>
      </c>
      <c r="I524" s="262"/>
      <c r="J524" s="262"/>
      <c r="K524" s="262">
        <f t="shared" si="124"/>
        <v>4.1062500000000002</v>
      </c>
      <c r="L524" s="83"/>
      <c r="M524" s="83"/>
      <c r="N524" s="83"/>
      <c r="O524" s="83"/>
      <c r="P524" s="83"/>
      <c r="Q524" s="83"/>
      <c r="R524" s="83"/>
      <c r="S524" s="83"/>
      <c r="T524" s="83"/>
      <c r="U524" s="83"/>
      <c r="V524" s="83"/>
      <c r="W524" s="83"/>
      <c r="X524" s="83"/>
      <c r="Y524" s="83"/>
      <c r="Z524" s="83"/>
    </row>
    <row r="525" spans="1:26" ht="12.75" customHeight="1" x14ac:dyDescent="0.2">
      <c r="A525" s="256"/>
      <c r="B525" s="257" t="s">
        <v>629</v>
      </c>
      <c r="C525" s="262">
        <v>3</v>
      </c>
      <c r="D525" s="262">
        <v>30.43</v>
      </c>
      <c r="E525" s="262">
        <v>0.15</v>
      </c>
      <c r="F525" s="262">
        <v>0.5</v>
      </c>
      <c r="G525" s="263"/>
      <c r="H525" s="262">
        <f t="shared" si="123"/>
        <v>2.2822499999999999</v>
      </c>
      <c r="I525" s="262"/>
      <c r="J525" s="262"/>
      <c r="K525" s="262">
        <f t="shared" si="124"/>
        <v>6.8467500000000001</v>
      </c>
      <c r="L525" s="83"/>
      <c r="M525" s="83"/>
      <c r="N525" s="83"/>
      <c r="O525" s="83"/>
      <c r="P525" s="83"/>
      <c r="Q525" s="83"/>
      <c r="R525" s="83"/>
      <c r="S525" s="83"/>
      <c r="T525" s="83"/>
      <c r="U525" s="83"/>
      <c r="V525" s="83"/>
      <c r="W525" s="83"/>
      <c r="X525" s="83"/>
      <c r="Y525" s="83"/>
      <c r="Z525" s="83"/>
    </row>
    <row r="526" spans="1:26" ht="12.75" customHeight="1" x14ac:dyDescent="0.2">
      <c r="A526" s="256"/>
      <c r="B526" s="257" t="s">
        <v>629</v>
      </c>
      <c r="C526" s="262">
        <v>3</v>
      </c>
      <c r="D526" s="262">
        <v>48.5</v>
      </c>
      <c r="E526" s="262">
        <v>0.15</v>
      </c>
      <c r="F526" s="262">
        <v>0.5</v>
      </c>
      <c r="G526" s="263"/>
      <c r="H526" s="262">
        <f t="shared" si="123"/>
        <v>3.6374999999999997</v>
      </c>
      <c r="I526" s="262"/>
      <c r="J526" s="262"/>
      <c r="K526" s="262">
        <f t="shared" si="124"/>
        <v>10.9125</v>
      </c>
      <c r="L526" s="83"/>
      <c r="M526" s="83"/>
      <c r="N526" s="83"/>
      <c r="O526" s="83"/>
      <c r="P526" s="83"/>
      <c r="Q526" s="83"/>
      <c r="R526" s="83"/>
      <c r="S526" s="83"/>
      <c r="T526" s="83"/>
      <c r="U526" s="83"/>
      <c r="V526" s="83"/>
      <c r="W526" s="83"/>
      <c r="X526" s="83"/>
      <c r="Y526" s="83"/>
      <c r="Z526" s="83"/>
    </row>
    <row r="527" spans="1:26" ht="12.75" customHeight="1" x14ac:dyDescent="0.2">
      <c r="A527" s="256"/>
      <c r="B527" s="257" t="s">
        <v>629</v>
      </c>
      <c r="C527" s="262">
        <v>4</v>
      </c>
      <c r="D527" s="262">
        <v>7.25</v>
      </c>
      <c r="E527" s="262">
        <v>0.15</v>
      </c>
      <c r="F527" s="262">
        <v>0.5</v>
      </c>
      <c r="G527" s="263"/>
      <c r="H527" s="262">
        <f t="shared" si="123"/>
        <v>0.54374999999999996</v>
      </c>
      <c r="I527" s="262"/>
      <c r="J527" s="262"/>
      <c r="K527" s="262">
        <f t="shared" si="124"/>
        <v>2.1749999999999998</v>
      </c>
      <c r="L527" s="83"/>
      <c r="M527" s="83"/>
      <c r="N527" s="83"/>
      <c r="O527" s="83"/>
      <c r="P527" s="83"/>
      <c r="Q527" s="83"/>
      <c r="R527" s="83"/>
      <c r="S527" s="83"/>
      <c r="T527" s="83"/>
      <c r="U527" s="83"/>
      <c r="V527" s="83"/>
      <c r="W527" s="83"/>
      <c r="X527" s="83"/>
      <c r="Y527" s="83"/>
      <c r="Z527" s="83"/>
    </row>
    <row r="528" spans="1:26" ht="12.75" customHeight="1" x14ac:dyDescent="0.2">
      <c r="A528" s="256"/>
      <c r="B528" s="257" t="s">
        <v>629</v>
      </c>
      <c r="C528" s="262">
        <v>12</v>
      </c>
      <c r="D528" s="262">
        <v>11.64</v>
      </c>
      <c r="E528" s="262">
        <v>0.15</v>
      </c>
      <c r="F528" s="262">
        <v>0.5</v>
      </c>
      <c r="G528" s="263"/>
      <c r="H528" s="262">
        <f t="shared" si="123"/>
        <v>0.873</v>
      </c>
      <c r="I528" s="262"/>
      <c r="J528" s="262"/>
      <c r="K528" s="262">
        <f t="shared" si="124"/>
        <v>10.475999999999999</v>
      </c>
      <c r="L528" s="83"/>
      <c r="M528" s="83"/>
      <c r="N528" s="83"/>
      <c r="O528" s="83"/>
      <c r="P528" s="83"/>
      <c r="Q528" s="83"/>
      <c r="R528" s="83"/>
      <c r="S528" s="83"/>
      <c r="T528" s="83"/>
      <c r="U528" s="83"/>
      <c r="V528" s="83"/>
      <c r="W528" s="83"/>
      <c r="X528" s="83"/>
      <c r="Y528" s="83"/>
      <c r="Z528" s="83"/>
    </row>
    <row r="529" spans="1:26" ht="12.75" customHeight="1" x14ac:dyDescent="0.2">
      <c r="A529" s="256"/>
      <c r="B529" s="257"/>
      <c r="C529" s="262"/>
      <c r="D529" s="262"/>
      <c r="E529" s="262"/>
      <c r="F529" s="262"/>
      <c r="G529" s="262"/>
      <c r="H529" s="262"/>
      <c r="I529" s="262"/>
      <c r="J529" s="262"/>
      <c r="K529" s="264"/>
      <c r="L529" s="83"/>
      <c r="M529" s="83"/>
      <c r="N529" s="83"/>
      <c r="O529" s="83"/>
      <c r="P529" s="83"/>
      <c r="Q529" s="83"/>
      <c r="R529" s="83"/>
      <c r="S529" s="83"/>
      <c r="T529" s="83"/>
      <c r="U529" s="83"/>
      <c r="V529" s="83"/>
      <c r="W529" s="83"/>
      <c r="X529" s="83"/>
      <c r="Y529" s="83"/>
      <c r="Z529" s="83"/>
    </row>
    <row r="530" spans="1:26" ht="12.75" customHeight="1" x14ac:dyDescent="0.2">
      <c r="A530" s="256"/>
      <c r="B530" s="257"/>
      <c r="C530" s="257"/>
      <c r="D530" s="257"/>
      <c r="E530" s="257"/>
      <c r="F530" s="361" t="s">
        <v>997</v>
      </c>
      <c r="G530" s="312"/>
      <c r="H530" s="312"/>
      <c r="I530" s="265">
        <f t="shared" ref="I530:K530" si="125">ROUND(SUM(I517:I529),2)</f>
        <v>0</v>
      </c>
      <c r="J530" s="265">
        <f t="shared" si="125"/>
        <v>0</v>
      </c>
      <c r="K530" s="265">
        <f t="shared" si="125"/>
        <v>90.74</v>
      </c>
      <c r="L530" s="83"/>
      <c r="M530" s="114"/>
      <c r="N530" s="83"/>
      <c r="O530" s="83"/>
      <c r="P530" s="83"/>
      <c r="Q530" s="83"/>
      <c r="R530" s="83"/>
      <c r="S530" s="83"/>
      <c r="T530" s="83"/>
      <c r="U530" s="83"/>
      <c r="V530" s="83"/>
      <c r="W530" s="83"/>
      <c r="X530" s="83"/>
      <c r="Y530" s="83"/>
      <c r="Z530" s="83"/>
    </row>
    <row r="531" spans="1:26" ht="12.75" customHeight="1" x14ac:dyDescent="0.2">
      <c r="A531" s="256"/>
      <c r="B531" s="363"/>
      <c r="C531" s="312"/>
      <c r="D531" s="312"/>
      <c r="E531" s="312"/>
      <c r="F531" s="312"/>
      <c r="G531" s="312"/>
      <c r="H531" s="312"/>
      <c r="I531" s="312"/>
      <c r="J531" s="312"/>
      <c r="K531" s="256"/>
      <c r="L531" s="83"/>
      <c r="M531" s="83"/>
      <c r="N531" s="83"/>
      <c r="O531" s="83"/>
      <c r="P531" s="83"/>
      <c r="Q531" s="83"/>
      <c r="R531" s="83"/>
      <c r="S531" s="83"/>
      <c r="T531" s="83"/>
      <c r="U531" s="83"/>
      <c r="V531" s="83"/>
      <c r="W531" s="83"/>
      <c r="X531" s="83"/>
      <c r="Y531" s="83"/>
      <c r="Z531" s="83"/>
    </row>
    <row r="532" spans="1:26" ht="12.75" customHeight="1" x14ac:dyDescent="0.2">
      <c r="A532" s="266" t="s">
        <v>13467</v>
      </c>
      <c r="B532" s="365" t="s">
        <v>13467</v>
      </c>
      <c r="C532" s="293"/>
      <c r="D532" s="293"/>
      <c r="E532" s="293"/>
      <c r="F532" s="293"/>
      <c r="G532" s="293"/>
      <c r="H532" s="293"/>
      <c r="I532" s="293"/>
      <c r="J532" s="293"/>
      <c r="K532" s="269" t="s">
        <v>13467</v>
      </c>
      <c r="L532" s="1"/>
      <c r="M532" s="1"/>
      <c r="N532" s="1"/>
      <c r="O532" s="1"/>
      <c r="P532" s="1"/>
      <c r="Q532" s="1"/>
      <c r="R532" s="1"/>
      <c r="S532" s="1"/>
      <c r="T532" s="1"/>
      <c r="U532" s="1"/>
      <c r="V532" s="1"/>
      <c r="W532" s="1"/>
      <c r="X532" s="1"/>
      <c r="Y532" s="1"/>
      <c r="Z532" s="1"/>
    </row>
    <row r="533" spans="1:26" ht="12.75" customHeight="1" x14ac:dyDescent="0.2">
      <c r="A533" s="362"/>
      <c r="B533" s="312"/>
      <c r="C533" s="260"/>
      <c r="D533" s="260"/>
      <c r="E533" s="260"/>
      <c r="F533" s="260"/>
      <c r="G533" s="360" t="s">
        <v>982</v>
      </c>
      <c r="H533" s="312"/>
      <c r="I533" s="360" t="s">
        <v>983</v>
      </c>
      <c r="J533" s="312"/>
      <c r="K533" s="312"/>
      <c r="L533" s="83"/>
      <c r="M533" s="83"/>
      <c r="N533" s="83"/>
      <c r="O533" s="83"/>
      <c r="P533" s="83"/>
      <c r="Q533" s="83"/>
      <c r="R533" s="83"/>
      <c r="S533" s="83"/>
      <c r="T533" s="83"/>
      <c r="U533" s="83"/>
      <c r="V533" s="83"/>
      <c r="W533" s="83"/>
      <c r="X533" s="83"/>
      <c r="Y533" s="83"/>
      <c r="Z533" s="83"/>
    </row>
    <row r="534" spans="1:26" ht="12.75" customHeight="1" x14ac:dyDescent="0.2">
      <c r="A534" s="362" t="s">
        <v>984</v>
      </c>
      <c r="B534" s="312"/>
      <c r="C534" s="156" t="s">
        <v>985</v>
      </c>
      <c r="D534" s="156" t="s">
        <v>986</v>
      </c>
      <c r="E534" s="156" t="s">
        <v>987</v>
      </c>
      <c r="F534" s="156" t="s">
        <v>988</v>
      </c>
      <c r="G534" s="156" t="s">
        <v>989</v>
      </c>
      <c r="H534" s="156" t="s">
        <v>990</v>
      </c>
      <c r="I534" s="156" t="s">
        <v>991</v>
      </c>
      <c r="J534" s="156" t="s">
        <v>989</v>
      </c>
      <c r="K534" s="156" t="s">
        <v>990</v>
      </c>
      <c r="L534" s="83"/>
      <c r="M534" s="83"/>
      <c r="N534" s="83"/>
      <c r="O534" s="83"/>
      <c r="P534" s="83"/>
      <c r="Q534" s="83"/>
      <c r="R534" s="83"/>
      <c r="S534" s="83"/>
      <c r="T534" s="83"/>
      <c r="U534" s="83"/>
      <c r="V534" s="83"/>
      <c r="W534" s="83"/>
      <c r="X534" s="83"/>
      <c r="Y534" s="83"/>
      <c r="Z534" s="83"/>
    </row>
    <row r="535" spans="1:26" ht="12.75" customHeight="1" x14ac:dyDescent="0.2">
      <c r="A535" s="156"/>
      <c r="B535" s="261"/>
      <c r="C535" s="260"/>
      <c r="D535" s="156" t="s">
        <v>994</v>
      </c>
      <c r="E535" s="156" t="s">
        <v>994</v>
      </c>
      <c r="F535" s="156" t="s">
        <v>994</v>
      </c>
      <c r="G535" s="156" t="s">
        <v>992</v>
      </c>
      <c r="H535" s="156" t="s">
        <v>993</v>
      </c>
      <c r="I535" s="156" t="s">
        <v>994</v>
      </c>
      <c r="J535" s="156" t="s">
        <v>992</v>
      </c>
      <c r="K535" s="156" t="s">
        <v>993</v>
      </c>
      <c r="L535" s="83"/>
      <c r="M535" s="83"/>
      <c r="N535" s="83"/>
      <c r="O535" s="83"/>
      <c r="P535" s="83"/>
      <c r="Q535" s="83"/>
      <c r="R535" s="83"/>
      <c r="S535" s="83"/>
      <c r="T535" s="83"/>
      <c r="U535" s="83"/>
      <c r="V535" s="83"/>
      <c r="W535" s="83"/>
      <c r="X535" s="83"/>
      <c r="Y535" s="83"/>
      <c r="Z535" s="83"/>
    </row>
    <row r="536" spans="1:26" ht="12.75" customHeight="1" x14ac:dyDescent="0.2">
      <c r="A536" s="256"/>
      <c r="B536" s="257" t="s">
        <v>629</v>
      </c>
      <c r="C536" s="262">
        <v>1</v>
      </c>
      <c r="D536" s="262">
        <v>58.6</v>
      </c>
      <c r="E536" s="262">
        <v>0.15</v>
      </c>
      <c r="F536" s="262"/>
      <c r="G536" s="262">
        <f t="shared" ref="G536:G547" si="126">D536*E536</f>
        <v>8.7899999999999991</v>
      </c>
      <c r="H536" s="262"/>
      <c r="I536" s="262"/>
      <c r="J536" s="262">
        <f t="shared" ref="J536:J547" si="127">C536*G536</f>
        <v>8.7899999999999991</v>
      </c>
      <c r="K536" s="262">
        <f t="shared" ref="K536:K547" si="128">C536*H536</f>
        <v>0</v>
      </c>
      <c r="L536" s="83"/>
      <c r="M536" s="83"/>
      <c r="N536" s="83"/>
      <c r="O536" s="83"/>
      <c r="P536" s="83"/>
      <c r="Q536" s="83"/>
      <c r="R536" s="83"/>
      <c r="S536" s="83"/>
      <c r="T536" s="83"/>
      <c r="U536" s="83"/>
      <c r="V536" s="83"/>
      <c r="W536" s="83"/>
      <c r="X536" s="83"/>
      <c r="Y536" s="83"/>
      <c r="Z536" s="83"/>
    </row>
    <row r="537" spans="1:26" ht="12.75" customHeight="1" x14ac:dyDescent="0.2">
      <c r="A537" s="256"/>
      <c r="B537" s="257" t="s">
        <v>629</v>
      </c>
      <c r="C537" s="262">
        <v>1</v>
      </c>
      <c r="D537" s="262">
        <v>41.2</v>
      </c>
      <c r="E537" s="262">
        <v>0.15</v>
      </c>
      <c r="F537" s="262"/>
      <c r="G537" s="262">
        <f t="shared" si="126"/>
        <v>6.1800000000000006</v>
      </c>
      <c r="H537" s="262"/>
      <c r="I537" s="262"/>
      <c r="J537" s="262">
        <f t="shared" si="127"/>
        <v>6.1800000000000006</v>
      </c>
      <c r="K537" s="262">
        <f t="shared" si="128"/>
        <v>0</v>
      </c>
      <c r="L537" s="83"/>
      <c r="M537" s="83"/>
      <c r="N537" s="83"/>
      <c r="O537" s="83"/>
      <c r="P537" s="83"/>
      <c r="Q537" s="83"/>
      <c r="R537" s="83"/>
      <c r="S537" s="83"/>
      <c r="T537" s="83"/>
      <c r="U537" s="83"/>
      <c r="V537" s="83"/>
      <c r="W537" s="83"/>
      <c r="X537" s="83"/>
      <c r="Y537" s="83"/>
      <c r="Z537" s="83"/>
    </row>
    <row r="538" spans="1:26" ht="12.75" customHeight="1" x14ac:dyDescent="0.2">
      <c r="A538" s="256"/>
      <c r="B538" s="257" t="s">
        <v>629</v>
      </c>
      <c r="C538" s="262">
        <v>2</v>
      </c>
      <c r="D538" s="262">
        <v>51.14</v>
      </c>
      <c r="E538" s="262">
        <v>0.15</v>
      </c>
      <c r="F538" s="262"/>
      <c r="G538" s="262">
        <f t="shared" si="126"/>
        <v>7.6709999999999994</v>
      </c>
      <c r="H538" s="262"/>
      <c r="I538" s="262"/>
      <c r="J538" s="262">
        <f t="shared" si="127"/>
        <v>15.341999999999999</v>
      </c>
      <c r="K538" s="262">
        <f t="shared" si="128"/>
        <v>0</v>
      </c>
      <c r="L538" s="83"/>
      <c r="M538" s="83"/>
      <c r="N538" s="83"/>
      <c r="O538" s="83"/>
      <c r="P538" s="83"/>
      <c r="Q538" s="83"/>
      <c r="R538" s="83"/>
      <c r="S538" s="83"/>
      <c r="T538" s="83"/>
      <c r="U538" s="83"/>
      <c r="V538" s="83"/>
      <c r="W538" s="83"/>
      <c r="X538" s="83"/>
      <c r="Y538" s="83"/>
      <c r="Z538" s="83"/>
    </row>
    <row r="539" spans="1:26" ht="12.75" customHeight="1" x14ac:dyDescent="0.2">
      <c r="A539" s="256"/>
      <c r="B539" s="257" t="s">
        <v>629</v>
      </c>
      <c r="C539" s="262">
        <v>3</v>
      </c>
      <c r="D539" s="262">
        <v>45.31</v>
      </c>
      <c r="E539" s="262">
        <v>0.15</v>
      </c>
      <c r="F539" s="262"/>
      <c r="G539" s="262">
        <f t="shared" si="126"/>
        <v>6.7965</v>
      </c>
      <c r="H539" s="262"/>
      <c r="I539" s="262"/>
      <c r="J539" s="262">
        <f t="shared" si="127"/>
        <v>20.389499999999998</v>
      </c>
      <c r="K539" s="262">
        <f t="shared" si="128"/>
        <v>0</v>
      </c>
      <c r="L539" s="83"/>
      <c r="M539" s="83"/>
      <c r="N539" s="83"/>
      <c r="O539" s="83"/>
      <c r="P539" s="83"/>
      <c r="Q539" s="83"/>
      <c r="R539" s="83"/>
      <c r="S539" s="83"/>
      <c r="T539" s="83"/>
      <c r="U539" s="83"/>
      <c r="V539" s="83"/>
      <c r="W539" s="83"/>
      <c r="X539" s="83"/>
      <c r="Y539" s="83"/>
      <c r="Z539" s="83"/>
    </row>
    <row r="540" spans="1:26" ht="12.75" customHeight="1" x14ac:dyDescent="0.2">
      <c r="A540" s="256"/>
      <c r="B540" s="257" t="s">
        <v>629</v>
      </c>
      <c r="C540" s="262">
        <v>3</v>
      </c>
      <c r="D540" s="262">
        <v>58.6</v>
      </c>
      <c r="E540" s="262">
        <v>0.15</v>
      </c>
      <c r="F540" s="262"/>
      <c r="G540" s="262">
        <f t="shared" si="126"/>
        <v>8.7899999999999991</v>
      </c>
      <c r="H540" s="262"/>
      <c r="I540" s="262"/>
      <c r="J540" s="262">
        <f t="shared" si="127"/>
        <v>26.369999999999997</v>
      </c>
      <c r="K540" s="262">
        <f t="shared" si="128"/>
        <v>0</v>
      </c>
      <c r="L540" s="83"/>
      <c r="M540" s="83"/>
      <c r="N540" s="83"/>
      <c r="O540" s="83"/>
      <c r="P540" s="83"/>
      <c r="Q540" s="83"/>
      <c r="R540" s="83"/>
      <c r="S540" s="83"/>
      <c r="T540" s="83"/>
      <c r="U540" s="83"/>
      <c r="V540" s="83"/>
      <c r="W540" s="83"/>
      <c r="X540" s="83"/>
      <c r="Y540" s="83"/>
      <c r="Z540" s="83"/>
    </row>
    <row r="541" spans="1:26" ht="12.75" customHeight="1" x14ac:dyDescent="0.2">
      <c r="A541" s="256"/>
      <c r="B541" s="257" t="s">
        <v>629</v>
      </c>
      <c r="C541" s="262">
        <v>3</v>
      </c>
      <c r="D541" s="262">
        <v>51.14</v>
      </c>
      <c r="E541" s="262">
        <v>0.15</v>
      </c>
      <c r="F541" s="262"/>
      <c r="G541" s="262">
        <f t="shared" si="126"/>
        <v>7.6709999999999994</v>
      </c>
      <c r="H541" s="262"/>
      <c r="I541" s="262"/>
      <c r="J541" s="262">
        <f t="shared" si="127"/>
        <v>23.012999999999998</v>
      </c>
      <c r="K541" s="262">
        <f t="shared" si="128"/>
        <v>0</v>
      </c>
      <c r="L541" s="83"/>
      <c r="M541" s="83"/>
      <c r="N541" s="83"/>
      <c r="O541" s="83"/>
      <c r="P541" s="83"/>
      <c r="Q541" s="83"/>
      <c r="R541" s="83"/>
      <c r="S541" s="83"/>
      <c r="T541" s="83"/>
      <c r="U541" s="83"/>
      <c r="V541" s="83"/>
      <c r="W541" s="83"/>
      <c r="X541" s="83"/>
      <c r="Y541" s="83"/>
      <c r="Z541" s="83"/>
    </row>
    <row r="542" spans="1:26" ht="12.75" customHeight="1" x14ac:dyDescent="0.2">
      <c r="A542" s="256"/>
      <c r="B542" s="257" t="s">
        <v>629</v>
      </c>
      <c r="C542" s="262">
        <v>2</v>
      </c>
      <c r="D542" s="262">
        <v>41.2</v>
      </c>
      <c r="E542" s="262">
        <v>0.15</v>
      </c>
      <c r="F542" s="262"/>
      <c r="G542" s="262">
        <f t="shared" si="126"/>
        <v>6.1800000000000006</v>
      </c>
      <c r="H542" s="262"/>
      <c r="I542" s="262"/>
      <c r="J542" s="262">
        <f t="shared" si="127"/>
        <v>12.360000000000001</v>
      </c>
      <c r="K542" s="262">
        <f t="shared" si="128"/>
        <v>0</v>
      </c>
      <c r="L542" s="83"/>
      <c r="M542" s="83"/>
      <c r="N542" s="83"/>
      <c r="O542" s="83"/>
      <c r="P542" s="83"/>
      <c r="Q542" s="83"/>
      <c r="R542" s="83"/>
      <c r="S542" s="83"/>
      <c r="T542" s="83"/>
      <c r="U542" s="83"/>
      <c r="V542" s="83"/>
      <c r="W542" s="83"/>
      <c r="X542" s="83"/>
      <c r="Y542" s="83"/>
      <c r="Z542" s="83"/>
    </row>
    <row r="543" spans="1:26" ht="12.75" customHeight="1" x14ac:dyDescent="0.2">
      <c r="A543" s="256"/>
      <c r="B543" s="257" t="s">
        <v>629</v>
      </c>
      <c r="C543" s="262">
        <v>1</v>
      </c>
      <c r="D543" s="262">
        <v>54.75</v>
      </c>
      <c r="E543" s="262">
        <v>0.15</v>
      </c>
      <c r="F543" s="262"/>
      <c r="G543" s="262">
        <f t="shared" si="126"/>
        <v>8.2125000000000004</v>
      </c>
      <c r="H543" s="262"/>
      <c r="I543" s="262"/>
      <c r="J543" s="262">
        <f t="shared" si="127"/>
        <v>8.2125000000000004</v>
      </c>
      <c r="K543" s="262">
        <f t="shared" si="128"/>
        <v>0</v>
      </c>
      <c r="L543" s="83"/>
      <c r="M543" s="83"/>
      <c r="N543" s="83"/>
      <c r="O543" s="83"/>
      <c r="P543" s="83"/>
      <c r="Q543" s="83"/>
      <c r="R543" s="83"/>
      <c r="S543" s="83"/>
      <c r="T543" s="83"/>
      <c r="U543" s="83"/>
      <c r="V543" s="83"/>
      <c r="W543" s="83"/>
      <c r="X543" s="83"/>
      <c r="Y543" s="83"/>
      <c r="Z543" s="83"/>
    </row>
    <row r="544" spans="1:26" ht="12.75" customHeight="1" x14ac:dyDescent="0.2">
      <c r="A544" s="256"/>
      <c r="B544" s="257" t="s">
        <v>629</v>
      </c>
      <c r="C544" s="262">
        <v>3</v>
      </c>
      <c r="D544" s="262">
        <v>30.43</v>
      </c>
      <c r="E544" s="262">
        <v>0.15</v>
      </c>
      <c r="F544" s="262"/>
      <c r="G544" s="262">
        <f t="shared" si="126"/>
        <v>4.5644999999999998</v>
      </c>
      <c r="H544" s="262"/>
      <c r="I544" s="262"/>
      <c r="J544" s="262">
        <f t="shared" si="127"/>
        <v>13.6935</v>
      </c>
      <c r="K544" s="262">
        <f t="shared" si="128"/>
        <v>0</v>
      </c>
      <c r="L544" s="83"/>
      <c r="M544" s="83"/>
      <c r="N544" s="83"/>
      <c r="O544" s="83"/>
      <c r="P544" s="83"/>
      <c r="Q544" s="83"/>
      <c r="R544" s="83"/>
      <c r="S544" s="83"/>
      <c r="T544" s="83"/>
      <c r="U544" s="83"/>
      <c r="V544" s="83"/>
      <c r="W544" s="83"/>
      <c r="X544" s="83"/>
      <c r="Y544" s="83"/>
      <c r="Z544" s="83"/>
    </row>
    <row r="545" spans="1:26" ht="12.75" customHeight="1" x14ac:dyDescent="0.2">
      <c r="A545" s="256"/>
      <c r="B545" s="257" t="s">
        <v>629</v>
      </c>
      <c r="C545" s="262">
        <v>3</v>
      </c>
      <c r="D545" s="262">
        <v>48.5</v>
      </c>
      <c r="E545" s="262">
        <v>0.15</v>
      </c>
      <c r="F545" s="262"/>
      <c r="G545" s="262">
        <f t="shared" si="126"/>
        <v>7.2749999999999995</v>
      </c>
      <c r="H545" s="262"/>
      <c r="I545" s="262"/>
      <c r="J545" s="262">
        <f t="shared" si="127"/>
        <v>21.824999999999999</v>
      </c>
      <c r="K545" s="262">
        <f t="shared" si="128"/>
        <v>0</v>
      </c>
      <c r="L545" s="83"/>
      <c r="M545" s="83"/>
      <c r="N545" s="83"/>
      <c r="O545" s="83"/>
      <c r="P545" s="83"/>
      <c r="Q545" s="83"/>
      <c r="R545" s="83"/>
      <c r="S545" s="83"/>
      <c r="T545" s="83"/>
      <c r="U545" s="83"/>
      <c r="V545" s="83"/>
      <c r="W545" s="83"/>
      <c r="X545" s="83"/>
      <c r="Y545" s="83"/>
      <c r="Z545" s="83"/>
    </row>
    <row r="546" spans="1:26" ht="12.75" customHeight="1" x14ac:dyDescent="0.2">
      <c r="A546" s="256"/>
      <c r="B546" s="257" t="s">
        <v>629</v>
      </c>
      <c r="C546" s="262">
        <v>4</v>
      </c>
      <c r="D546" s="262">
        <v>7.25</v>
      </c>
      <c r="E546" s="262">
        <v>0.15</v>
      </c>
      <c r="F546" s="262"/>
      <c r="G546" s="262">
        <f t="shared" si="126"/>
        <v>1.0874999999999999</v>
      </c>
      <c r="H546" s="262"/>
      <c r="I546" s="262"/>
      <c r="J546" s="262">
        <f t="shared" si="127"/>
        <v>4.3499999999999996</v>
      </c>
      <c r="K546" s="262">
        <f t="shared" si="128"/>
        <v>0</v>
      </c>
      <c r="L546" s="83"/>
      <c r="M546" s="83"/>
      <c r="N546" s="83"/>
      <c r="O546" s="83"/>
      <c r="P546" s="83"/>
      <c r="Q546" s="83"/>
      <c r="R546" s="83"/>
      <c r="S546" s="83"/>
      <c r="T546" s="83"/>
      <c r="U546" s="83"/>
      <c r="V546" s="83"/>
      <c r="W546" s="83"/>
      <c r="X546" s="83"/>
      <c r="Y546" s="83"/>
      <c r="Z546" s="83"/>
    </row>
    <row r="547" spans="1:26" ht="12.75" customHeight="1" x14ac:dyDescent="0.2">
      <c r="A547" s="256"/>
      <c r="B547" s="257" t="s">
        <v>629</v>
      </c>
      <c r="C547" s="262">
        <v>12</v>
      </c>
      <c r="D547" s="262">
        <v>11.64</v>
      </c>
      <c r="E547" s="262">
        <v>0.15</v>
      </c>
      <c r="F547" s="262"/>
      <c r="G547" s="262">
        <f t="shared" si="126"/>
        <v>1.746</v>
      </c>
      <c r="H547" s="262"/>
      <c r="I547" s="262"/>
      <c r="J547" s="262">
        <f t="shared" si="127"/>
        <v>20.951999999999998</v>
      </c>
      <c r="K547" s="262">
        <f t="shared" si="128"/>
        <v>0</v>
      </c>
      <c r="L547" s="83"/>
      <c r="M547" s="83"/>
      <c r="N547" s="83"/>
      <c r="O547" s="83"/>
      <c r="P547" s="83"/>
      <c r="Q547" s="83"/>
      <c r="R547" s="83"/>
      <c r="S547" s="83"/>
      <c r="T547" s="83"/>
      <c r="U547" s="83"/>
      <c r="V547" s="83"/>
      <c r="W547" s="83"/>
      <c r="X547" s="83"/>
      <c r="Y547" s="83"/>
      <c r="Z547" s="83"/>
    </row>
    <row r="548" spans="1:26" ht="12.75" customHeight="1" x14ac:dyDescent="0.2">
      <c r="A548" s="256"/>
      <c r="B548" s="257"/>
      <c r="C548" s="262"/>
      <c r="D548" s="262"/>
      <c r="E548" s="262"/>
      <c r="F548" s="262"/>
      <c r="G548" s="262"/>
      <c r="H548" s="262"/>
      <c r="I548" s="262"/>
      <c r="J548" s="262"/>
      <c r="K548" s="264"/>
      <c r="L548" s="83"/>
      <c r="M548" s="83"/>
      <c r="N548" s="83"/>
      <c r="O548" s="83"/>
      <c r="P548" s="83"/>
      <c r="Q548" s="83"/>
      <c r="R548" s="83"/>
      <c r="S548" s="83"/>
      <c r="T548" s="83"/>
      <c r="U548" s="83"/>
      <c r="V548" s="83"/>
      <c r="W548" s="83"/>
      <c r="X548" s="83"/>
      <c r="Y548" s="83"/>
      <c r="Z548" s="83"/>
    </row>
    <row r="549" spans="1:26" ht="12.75" customHeight="1" x14ac:dyDescent="0.2">
      <c r="A549" s="256"/>
      <c r="B549" s="257"/>
      <c r="C549" s="257"/>
      <c r="D549" s="257"/>
      <c r="E549" s="257"/>
      <c r="F549" s="361" t="s">
        <v>997</v>
      </c>
      <c r="G549" s="312"/>
      <c r="H549" s="312"/>
      <c r="I549" s="265">
        <f t="shared" ref="I549:K549" si="129">ROUND(SUM(I536:I548),2)</f>
        <v>0</v>
      </c>
      <c r="J549" s="265">
        <f t="shared" si="129"/>
        <v>181.48</v>
      </c>
      <c r="K549" s="265">
        <f t="shared" si="129"/>
        <v>0</v>
      </c>
      <c r="L549" s="83"/>
      <c r="M549" s="83"/>
      <c r="N549" s="83"/>
      <c r="O549" s="83"/>
      <c r="P549" s="83"/>
      <c r="Q549" s="83"/>
      <c r="R549" s="83"/>
      <c r="S549" s="83"/>
      <c r="T549" s="83"/>
      <c r="U549" s="83"/>
      <c r="V549" s="83"/>
      <c r="W549" s="83"/>
      <c r="X549" s="83"/>
      <c r="Y549" s="83"/>
      <c r="Z549" s="83"/>
    </row>
    <row r="550" spans="1:26" ht="12.75" customHeight="1" x14ac:dyDescent="0.2">
      <c r="A550" s="256"/>
      <c r="B550" s="363"/>
      <c r="C550" s="312"/>
      <c r="D550" s="312"/>
      <c r="E550" s="312"/>
      <c r="F550" s="312"/>
      <c r="G550" s="312"/>
      <c r="H550" s="312"/>
      <c r="I550" s="312"/>
      <c r="J550" s="312"/>
      <c r="K550" s="256"/>
      <c r="L550" s="83"/>
      <c r="M550" s="83"/>
      <c r="N550" s="83"/>
      <c r="O550" s="83"/>
      <c r="P550" s="83"/>
      <c r="Q550" s="83"/>
      <c r="R550" s="83"/>
      <c r="S550" s="83"/>
      <c r="T550" s="83"/>
      <c r="U550" s="83"/>
      <c r="V550" s="83"/>
      <c r="W550" s="83"/>
      <c r="X550" s="83"/>
      <c r="Y550" s="83"/>
      <c r="Z550" s="83"/>
    </row>
    <row r="551" spans="1:26" ht="12.75" customHeight="1" x14ac:dyDescent="0.2">
      <c r="A551" s="56"/>
      <c r="B551" s="1"/>
      <c r="C551" s="271"/>
      <c r="D551" s="56"/>
      <c r="E551" s="5"/>
      <c r="F551" s="78"/>
      <c r="G551" s="78"/>
      <c r="H551" s="272"/>
      <c r="I551" s="83"/>
      <c r="J551" s="83"/>
      <c r="K551" s="83"/>
      <c r="L551" s="83"/>
      <c r="M551" s="83"/>
      <c r="N551" s="83"/>
      <c r="O551" s="83"/>
      <c r="P551" s="83"/>
      <c r="Q551" s="83"/>
      <c r="R551" s="83"/>
      <c r="S551" s="83"/>
      <c r="T551" s="83"/>
      <c r="U551" s="83"/>
      <c r="V551" s="83"/>
      <c r="W551" s="83"/>
      <c r="X551" s="83"/>
      <c r="Y551" s="83"/>
      <c r="Z551" s="83"/>
    </row>
    <row r="552" spans="1:26" ht="12.75" customHeight="1" x14ac:dyDescent="0.2">
      <c r="A552" s="56"/>
      <c r="B552" s="56"/>
      <c r="C552" s="273"/>
      <c r="D552" s="56"/>
      <c r="E552" s="5"/>
      <c r="F552" s="78"/>
      <c r="G552" s="78"/>
      <c r="H552" s="272"/>
      <c r="I552" s="83"/>
      <c r="J552" s="83"/>
      <c r="K552" s="83"/>
      <c r="L552" s="83"/>
      <c r="M552" s="83"/>
      <c r="N552" s="83"/>
      <c r="O552" s="83"/>
      <c r="P552" s="83"/>
      <c r="Q552" s="83"/>
      <c r="R552" s="83"/>
      <c r="S552" s="83"/>
      <c r="T552" s="83"/>
      <c r="U552" s="83"/>
      <c r="V552" s="83"/>
      <c r="W552" s="83"/>
      <c r="X552" s="83"/>
      <c r="Y552" s="83"/>
      <c r="Z552" s="83"/>
    </row>
    <row r="553" spans="1:26" ht="12.75" customHeight="1" x14ac:dyDescent="0.2">
      <c r="A553" s="56"/>
      <c r="B553" s="56"/>
      <c r="C553" s="4"/>
      <c r="D553" s="77"/>
      <c r="E553" s="78"/>
      <c r="F553" s="274"/>
      <c r="G553" s="274"/>
      <c r="H553" s="272"/>
      <c r="I553" s="272"/>
      <c r="J553" s="272"/>
      <c r="K553" s="6"/>
      <c r="L553" s="83"/>
      <c r="M553" s="83"/>
      <c r="N553" s="83"/>
      <c r="O553" s="83"/>
      <c r="P553" s="83"/>
      <c r="Q553" s="83"/>
      <c r="R553" s="83"/>
      <c r="S553" s="83"/>
      <c r="T553" s="83"/>
      <c r="U553" s="83"/>
      <c r="V553" s="83"/>
      <c r="W553" s="83"/>
      <c r="X553" s="83"/>
      <c r="Y553" s="83"/>
      <c r="Z553" s="83"/>
    </row>
    <row r="554" spans="1:26" ht="12.75" customHeight="1" x14ac:dyDescent="0.2">
      <c r="A554" s="14"/>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x14ac:dyDescent="0.2">
      <c r="A555" s="85"/>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x14ac:dyDescent="0.2">
      <c r="A556" s="85"/>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x14ac:dyDescent="0.2">
      <c r="A557" s="85"/>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x14ac:dyDescent="0.2">
      <c r="A558" s="85"/>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x14ac:dyDescent="0.2">
      <c r="A559" s="85"/>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x14ac:dyDescent="0.2">
      <c r="A560" s="85"/>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x14ac:dyDescent="0.2">
      <c r="A561" s="85"/>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x14ac:dyDescent="0.2">
      <c r="A562" s="85"/>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x14ac:dyDescent="0.2">
      <c r="A563" s="85"/>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x14ac:dyDescent="0.2">
      <c r="A564" s="85"/>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x14ac:dyDescent="0.2">
      <c r="A565" s="85"/>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x14ac:dyDescent="0.2">
      <c r="A566" s="85"/>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x14ac:dyDescent="0.2">
      <c r="A567" s="85"/>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x14ac:dyDescent="0.2">
      <c r="A568" s="85"/>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x14ac:dyDescent="0.2">
      <c r="A569" s="85"/>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x14ac:dyDescent="0.2">
      <c r="A570" s="85"/>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x14ac:dyDescent="0.2">
      <c r="A571" s="85"/>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x14ac:dyDescent="0.2">
      <c r="A572" s="85"/>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x14ac:dyDescent="0.2">
      <c r="A573" s="85"/>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x14ac:dyDescent="0.2">
      <c r="A574" s="85"/>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x14ac:dyDescent="0.2">
      <c r="A575" s="85"/>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x14ac:dyDescent="0.2">
      <c r="A576" s="85"/>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x14ac:dyDescent="0.2">
      <c r="A577" s="85"/>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x14ac:dyDescent="0.2">
      <c r="A578" s="85"/>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x14ac:dyDescent="0.2">
      <c r="A579" s="85"/>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x14ac:dyDescent="0.2">
      <c r="A580" s="85"/>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x14ac:dyDescent="0.2">
      <c r="A581" s="85"/>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x14ac:dyDescent="0.2">
      <c r="A582" s="85"/>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x14ac:dyDescent="0.2">
      <c r="A583" s="85"/>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x14ac:dyDescent="0.2">
      <c r="A584" s="85"/>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x14ac:dyDescent="0.2">
      <c r="A585" s="85"/>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x14ac:dyDescent="0.2">
      <c r="A586" s="85"/>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x14ac:dyDescent="0.2">
      <c r="A587" s="85"/>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x14ac:dyDescent="0.2">
      <c r="A588" s="85"/>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x14ac:dyDescent="0.2">
      <c r="A589" s="85"/>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x14ac:dyDescent="0.2">
      <c r="A590" s="85"/>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x14ac:dyDescent="0.2">
      <c r="A591" s="85"/>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x14ac:dyDescent="0.2">
      <c r="A592" s="85"/>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x14ac:dyDescent="0.2">
      <c r="A593" s="85"/>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x14ac:dyDescent="0.2">
      <c r="A594" s="85"/>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x14ac:dyDescent="0.2">
      <c r="A595" s="85"/>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x14ac:dyDescent="0.2">
      <c r="A596" s="85"/>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x14ac:dyDescent="0.2">
      <c r="A597" s="85"/>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x14ac:dyDescent="0.2">
      <c r="A598" s="85"/>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x14ac:dyDescent="0.2">
      <c r="A599" s="85"/>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x14ac:dyDescent="0.2">
      <c r="A600" s="85"/>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x14ac:dyDescent="0.2">
      <c r="A601" s="85"/>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x14ac:dyDescent="0.2">
      <c r="A602" s="85"/>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x14ac:dyDescent="0.2">
      <c r="A603" s="85"/>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x14ac:dyDescent="0.2">
      <c r="A604" s="85"/>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x14ac:dyDescent="0.2">
      <c r="A605" s="85"/>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x14ac:dyDescent="0.2">
      <c r="A606" s="85"/>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x14ac:dyDescent="0.2">
      <c r="A607" s="85"/>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x14ac:dyDescent="0.2">
      <c r="A608" s="85"/>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x14ac:dyDescent="0.2">
      <c r="A609" s="85"/>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x14ac:dyDescent="0.2">
      <c r="A610" s="85"/>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x14ac:dyDescent="0.2">
      <c r="A611" s="85"/>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x14ac:dyDescent="0.2">
      <c r="A612" s="85"/>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x14ac:dyDescent="0.2">
      <c r="A613" s="85"/>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x14ac:dyDescent="0.2">
      <c r="A614" s="85"/>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x14ac:dyDescent="0.2">
      <c r="A615" s="85"/>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x14ac:dyDescent="0.2">
      <c r="A616" s="85"/>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x14ac:dyDescent="0.2">
      <c r="A617" s="85"/>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x14ac:dyDescent="0.2">
      <c r="A618" s="85"/>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x14ac:dyDescent="0.2">
      <c r="A619" s="85"/>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x14ac:dyDescent="0.2">
      <c r="A620" s="85"/>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x14ac:dyDescent="0.2">
      <c r="A621" s="85"/>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x14ac:dyDescent="0.2">
      <c r="A622" s="85"/>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x14ac:dyDescent="0.2">
      <c r="A623" s="85"/>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x14ac:dyDescent="0.2">
      <c r="A624" s="85"/>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x14ac:dyDescent="0.2">
      <c r="A625" s="85"/>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x14ac:dyDescent="0.2">
      <c r="A626" s="85"/>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x14ac:dyDescent="0.2">
      <c r="A627" s="85"/>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x14ac:dyDescent="0.2">
      <c r="A628" s="85"/>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x14ac:dyDescent="0.2">
      <c r="A629" s="85"/>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x14ac:dyDescent="0.2">
      <c r="A630" s="85"/>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x14ac:dyDescent="0.2">
      <c r="A631" s="85"/>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x14ac:dyDescent="0.2">
      <c r="A632" s="85"/>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x14ac:dyDescent="0.2">
      <c r="A633" s="85"/>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x14ac:dyDescent="0.2">
      <c r="A634" s="85"/>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x14ac:dyDescent="0.2">
      <c r="A635" s="85"/>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x14ac:dyDescent="0.2">
      <c r="A636" s="85"/>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x14ac:dyDescent="0.2">
      <c r="A637" s="85"/>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x14ac:dyDescent="0.2">
      <c r="A638" s="85"/>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x14ac:dyDescent="0.2">
      <c r="A639" s="85"/>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x14ac:dyDescent="0.2">
      <c r="A640" s="85"/>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x14ac:dyDescent="0.2">
      <c r="A641" s="85"/>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x14ac:dyDescent="0.2">
      <c r="A642" s="85"/>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x14ac:dyDescent="0.2">
      <c r="A643" s="85"/>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x14ac:dyDescent="0.2">
      <c r="A644" s="85"/>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x14ac:dyDescent="0.2">
      <c r="A645" s="85"/>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x14ac:dyDescent="0.2">
      <c r="A646" s="85"/>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x14ac:dyDescent="0.2">
      <c r="A647" s="85"/>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x14ac:dyDescent="0.2">
      <c r="A648" s="85"/>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x14ac:dyDescent="0.2">
      <c r="A649" s="85"/>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x14ac:dyDescent="0.2">
      <c r="A650" s="85"/>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x14ac:dyDescent="0.2">
      <c r="A651" s="85"/>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x14ac:dyDescent="0.2">
      <c r="A652" s="85"/>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x14ac:dyDescent="0.2">
      <c r="A653" s="85"/>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x14ac:dyDescent="0.2">
      <c r="A654" s="85"/>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x14ac:dyDescent="0.2">
      <c r="A655" s="85"/>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x14ac:dyDescent="0.2">
      <c r="A656" s="85"/>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x14ac:dyDescent="0.2">
      <c r="A657" s="85"/>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x14ac:dyDescent="0.2">
      <c r="A658" s="85"/>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x14ac:dyDescent="0.2">
      <c r="A659" s="85"/>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x14ac:dyDescent="0.2">
      <c r="A660" s="85"/>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x14ac:dyDescent="0.2">
      <c r="A661" s="85"/>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x14ac:dyDescent="0.2">
      <c r="A662" s="85"/>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x14ac:dyDescent="0.2">
      <c r="A663" s="85"/>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x14ac:dyDescent="0.2">
      <c r="A664" s="85"/>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x14ac:dyDescent="0.2">
      <c r="A665" s="85"/>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x14ac:dyDescent="0.2">
      <c r="A666" s="85"/>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x14ac:dyDescent="0.2">
      <c r="A667" s="85"/>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x14ac:dyDescent="0.2">
      <c r="A668" s="85"/>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x14ac:dyDescent="0.2">
      <c r="A669" s="85"/>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x14ac:dyDescent="0.2">
      <c r="A670" s="85"/>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x14ac:dyDescent="0.2">
      <c r="A671" s="85"/>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x14ac:dyDescent="0.2">
      <c r="A672" s="85"/>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x14ac:dyDescent="0.2">
      <c r="A673" s="85"/>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x14ac:dyDescent="0.2">
      <c r="A674" s="85"/>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x14ac:dyDescent="0.2">
      <c r="A675" s="85"/>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x14ac:dyDescent="0.2">
      <c r="A676" s="85"/>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x14ac:dyDescent="0.2">
      <c r="A677" s="85"/>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x14ac:dyDescent="0.2">
      <c r="A678" s="85"/>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x14ac:dyDescent="0.2">
      <c r="A679" s="85"/>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x14ac:dyDescent="0.2">
      <c r="A680" s="85"/>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x14ac:dyDescent="0.2">
      <c r="A681" s="85"/>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x14ac:dyDescent="0.2">
      <c r="A682" s="85"/>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x14ac:dyDescent="0.2">
      <c r="A683" s="85"/>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x14ac:dyDescent="0.2">
      <c r="A684" s="85"/>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x14ac:dyDescent="0.2">
      <c r="A685" s="85"/>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x14ac:dyDescent="0.2">
      <c r="A686" s="85"/>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x14ac:dyDescent="0.2">
      <c r="A687" s="85"/>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x14ac:dyDescent="0.2">
      <c r="A688" s="85"/>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x14ac:dyDescent="0.2">
      <c r="A689" s="85"/>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x14ac:dyDescent="0.2">
      <c r="A690" s="85"/>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x14ac:dyDescent="0.2">
      <c r="A691" s="85"/>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x14ac:dyDescent="0.2">
      <c r="A692" s="85"/>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x14ac:dyDescent="0.2">
      <c r="A693" s="85"/>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x14ac:dyDescent="0.2">
      <c r="A694" s="85"/>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x14ac:dyDescent="0.2">
      <c r="A695" s="85"/>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x14ac:dyDescent="0.2">
      <c r="A696" s="85"/>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x14ac:dyDescent="0.2">
      <c r="A697" s="85"/>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x14ac:dyDescent="0.2">
      <c r="A698" s="85"/>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x14ac:dyDescent="0.2">
      <c r="A699" s="85"/>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x14ac:dyDescent="0.2">
      <c r="A700" s="85"/>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x14ac:dyDescent="0.2">
      <c r="A701" s="85"/>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x14ac:dyDescent="0.2">
      <c r="A702" s="85"/>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x14ac:dyDescent="0.2">
      <c r="A703" s="85"/>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x14ac:dyDescent="0.2">
      <c r="A704" s="85"/>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x14ac:dyDescent="0.2">
      <c r="A705" s="85"/>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x14ac:dyDescent="0.2">
      <c r="A706" s="85"/>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x14ac:dyDescent="0.2">
      <c r="A707" s="85"/>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x14ac:dyDescent="0.2">
      <c r="A708" s="85"/>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x14ac:dyDescent="0.2">
      <c r="A709" s="85"/>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x14ac:dyDescent="0.2">
      <c r="A710" s="85"/>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x14ac:dyDescent="0.2">
      <c r="A711" s="85"/>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x14ac:dyDescent="0.2">
      <c r="A712" s="85"/>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x14ac:dyDescent="0.2">
      <c r="A713" s="85"/>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x14ac:dyDescent="0.2">
      <c r="A714" s="85"/>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x14ac:dyDescent="0.2">
      <c r="A715" s="85"/>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x14ac:dyDescent="0.2">
      <c r="A716" s="85"/>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x14ac:dyDescent="0.2">
      <c r="A717" s="85"/>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x14ac:dyDescent="0.2">
      <c r="A718" s="85"/>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x14ac:dyDescent="0.2">
      <c r="A719" s="85"/>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x14ac:dyDescent="0.2">
      <c r="A720" s="85"/>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x14ac:dyDescent="0.2">
      <c r="A721" s="85"/>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x14ac:dyDescent="0.2">
      <c r="A722" s="85"/>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x14ac:dyDescent="0.2">
      <c r="A723" s="85"/>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x14ac:dyDescent="0.2">
      <c r="A724" s="85"/>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x14ac:dyDescent="0.2">
      <c r="A725" s="85"/>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x14ac:dyDescent="0.2">
      <c r="A726" s="85"/>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x14ac:dyDescent="0.2">
      <c r="A727" s="85"/>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x14ac:dyDescent="0.2">
      <c r="A728" s="85"/>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x14ac:dyDescent="0.2">
      <c r="A729" s="85"/>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x14ac:dyDescent="0.2">
      <c r="A730" s="85"/>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x14ac:dyDescent="0.2">
      <c r="A731" s="85"/>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x14ac:dyDescent="0.2">
      <c r="A732" s="85"/>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x14ac:dyDescent="0.2">
      <c r="A733" s="85"/>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x14ac:dyDescent="0.2">
      <c r="A734" s="85"/>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x14ac:dyDescent="0.2">
      <c r="A735" s="85"/>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x14ac:dyDescent="0.2">
      <c r="A736" s="85"/>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x14ac:dyDescent="0.2">
      <c r="A737" s="85"/>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x14ac:dyDescent="0.2">
      <c r="A738" s="85"/>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x14ac:dyDescent="0.2">
      <c r="A739" s="85"/>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x14ac:dyDescent="0.2">
      <c r="A740" s="85"/>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x14ac:dyDescent="0.2">
      <c r="A741" s="85"/>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x14ac:dyDescent="0.2">
      <c r="A742" s="85"/>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x14ac:dyDescent="0.2">
      <c r="A743" s="85"/>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x14ac:dyDescent="0.2">
      <c r="A744" s="85"/>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x14ac:dyDescent="0.2">
      <c r="A745" s="85"/>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x14ac:dyDescent="0.2">
      <c r="A746" s="85"/>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x14ac:dyDescent="0.2">
      <c r="A747" s="85"/>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x14ac:dyDescent="0.2">
      <c r="A748" s="85"/>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x14ac:dyDescent="0.2">
      <c r="A749" s="85"/>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x14ac:dyDescent="0.2">
      <c r="A750" s="85"/>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x14ac:dyDescent="0.2">
      <c r="A751" s="85"/>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x14ac:dyDescent="0.2">
      <c r="A752" s="85"/>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x14ac:dyDescent="0.2">
      <c r="A753" s="85"/>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x14ac:dyDescent="0.2">
      <c r="A754" s="85"/>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x14ac:dyDescent="0.2">
      <c r="A755" s="85"/>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x14ac:dyDescent="0.2">
      <c r="A756" s="85"/>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x14ac:dyDescent="0.2">
      <c r="A757" s="85"/>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x14ac:dyDescent="0.2">
      <c r="A758" s="85"/>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x14ac:dyDescent="0.2">
      <c r="A759" s="85"/>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x14ac:dyDescent="0.2">
      <c r="A760" s="85"/>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x14ac:dyDescent="0.2">
      <c r="A761" s="85"/>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x14ac:dyDescent="0.2">
      <c r="A762" s="85"/>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x14ac:dyDescent="0.2">
      <c r="A763" s="85"/>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x14ac:dyDescent="0.2">
      <c r="A764" s="85"/>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x14ac:dyDescent="0.2">
      <c r="A765" s="85"/>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x14ac:dyDescent="0.2">
      <c r="A766" s="85"/>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x14ac:dyDescent="0.2">
      <c r="A767" s="85"/>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x14ac:dyDescent="0.2">
      <c r="A768" s="85"/>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x14ac:dyDescent="0.2">
      <c r="A769" s="85"/>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x14ac:dyDescent="0.2">
      <c r="A770" s="85"/>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x14ac:dyDescent="0.2">
      <c r="A771" s="85"/>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x14ac:dyDescent="0.2">
      <c r="A772" s="85"/>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x14ac:dyDescent="0.2">
      <c r="A773" s="85"/>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x14ac:dyDescent="0.2">
      <c r="A774" s="85"/>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x14ac:dyDescent="0.2">
      <c r="A775" s="85"/>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x14ac:dyDescent="0.2">
      <c r="A776" s="85"/>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x14ac:dyDescent="0.2">
      <c r="A777" s="85"/>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x14ac:dyDescent="0.2">
      <c r="A778" s="85"/>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x14ac:dyDescent="0.2">
      <c r="A779" s="85"/>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x14ac:dyDescent="0.2">
      <c r="A780" s="85"/>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x14ac:dyDescent="0.2">
      <c r="A781" s="85"/>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x14ac:dyDescent="0.2">
      <c r="A782" s="85"/>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x14ac:dyDescent="0.2">
      <c r="A783" s="85"/>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x14ac:dyDescent="0.2">
      <c r="A784" s="85"/>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x14ac:dyDescent="0.2">
      <c r="A785" s="85"/>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x14ac:dyDescent="0.2">
      <c r="A786" s="85"/>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x14ac:dyDescent="0.2">
      <c r="A787" s="85"/>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x14ac:dyDescent="0.2">
      <c r="A788" s="85"/>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x14ac:dyDescent="0.2">
      <c r="A789" s="85"/>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x14ac:dyDescent="0.2">
      <c r="A790" s="85"/>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x14ac:dyDescent="0.2">
      <c r="A791" s="85"/>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x14ac:dyDescent="0.2">
      <c r="A792" s="85"/>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x14ac:dyDescent="0.2">
      <c r="A793" s="85"/>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x14ac:dyDescent="0.2">
      <c r="A794" s="85"/>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x14ac:dyDescent="0.2">
      <c r="A795" s="85"/>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x14ac:dyDescent="0.2">
      <c r="A796" s="85"/>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x14ac:dyDescent="0.2">
      <c r="A797" s="85"/>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x14ac:dyDescent="0.2">
      <c r="A798" s="85"/>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x14ac:dyDescent="0.2">
      <c r="A799" s="85"/>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x14ac:dyDescent="0.2">
      <c r="A800" s="85"/>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x14ac:dyDescent="0.2">
      <c r="A801" s="85"/>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x14ac:dyDescent="0.2">
      <c r="A802" s="85"/>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x14ac:dyDescent="0.2">
      <c r="A803" s="85"/>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x14ac:dyDescent="0.2">
      <c r="A804" s="85"/>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x14ac:dyDescent="0.2">
      <c r="A805" s="85"/>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x14ac:dyDescent="0.2">
      <c r="A806" s="85"/>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x14ac:dyDescent="0.2">
      <c r="A807" s="85"/>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x14ac:dyDescent="0.2">
      <c r="A808" s="85"/>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x14ac:dyDescent="0.2">
      <c r="A809" s="85"/>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x14ac:dyDescent="0.2">
      <c r="A810" s="85"/>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x14ac:dyDescent="0.2">
      <c r="A811" s="85"/>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x14ac:dyDescent="0.2">
      <c r="A812" s="85"/>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x14ac:dyDescent="0.2">
      <c r="A813" s="85"/>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x14ac:dyDescent="0.2">
      <c r="A814" s="85"/>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x14ac:dyDescent="0.2">
      <c r="A815" s="85"/>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x14ac:dyDescent="0.2">
      <c r="A816" s="85"/>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x14ac:dyDescent="0.2">
      <c r="A817" s="85"/>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x14ac:dyDescent="0.2">
      <c r="A818" s="85"/>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x14ac:dyDescent="0.2">
      <c r="A819" s="85"/>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x14ac:dyDescent="0.2">
      <c r="A820" s="85"/>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x14ac:dyDescent="0.2">
      <c r="A821" s="85"/>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x14ac:dyDescent="0.2">
      <c r="A822" s="85"/>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x14ac:dyDescent="0.2">
      <c r="A823" s="85"/>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x14ac:dyDescent="0.2">
      <c r="A824" s="85"/>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x14ac:dyDescent="0.2">
      <c r="A825" s="85"/>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x14ac:dyDescent="0.2">
      <c r="A826" s="85"/>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x14ac:dyDescent="0.2">
      <c r="A827" s="85"/>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x14ac:dyDescent="0.2">
      <c r="A828" s="85"/>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x14ac:dyDescent="0.2">
      <c r="A829" s="85"/>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x14ac:dyDescent="0.2">
      <c r="A830" s="85"/>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x14ac:dyDescent="0.2">
      <c r="A831" s="85"/>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x14ac:dyDescent="0.2">
      <c r="A832" s="85"/>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x14ac:dyDescent="0.2">
      <c r="A833" s="85"/>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x14ac:dyDescent="0.2">
      <c r="A834" s="85"/>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x14ac:dyDescent="0.2">
      <c r="A835" s="85"/>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x14ac:dyDescent="0.2">
      <c r="A836" s="85"/>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x14ac:dyDescent="0.2">
      <c r="A837" s="85"/>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x14ac:dyDescent="0.2">
      <c r="A838" s="85"/>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x14ac:dyDescent="0.2">
      <c r="A839" s="85"/>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x14ac:dyDescent="0.2">
      <c r="A840" s="85"/>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x14ac:dyDescent="0.2">
      <c r="A841" s="85"/>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x14ac:dyDescent="0.2">
      <c r="A842" s="85"/>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x14ac:dyDescent="0.2">
      <c r="A843" s="85"/>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x14ac:dyDescent="0.2">
      <c r="A844" s="85"/>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x14ac:dyDescent="0.2">
      <c r="A845" s="85"/>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x14ac:dyDescent="0.2">
      <c r="A846" s="85"/>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x14ac:dyDescent="0.2">
      <c r="A847" s="85"/>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x14ac:dyDescent="0.2">
      <c r="A848" s="85"/>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x14ac:dyDescent="0.2">
      <c r="A849" s="85"/>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x14ac:dyDescent="0.2">
      <c r="A850" s="85"/>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x14ac:dyDescent="0.2">
      <c r="A851" s="85"/>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x14ac:dyDescent="0.2">
      <c r="A852" s="85"/>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x14ac:dyDescent="0.2">
      <c r="A853" s="85"/>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x14ac:dyDescent="0.2">
      <c r="A854" s="85"/>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x14ac:dyDescent="0.2">
      <c r="A855" s="85"/>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x14ac:dyDescent="0.2">
      <c r="A856" s="85"/>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x14ac:dyDescent="0.2">
      <c r="A857" s="85"/>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x14ac:dyDescent="0.2">
      <c r="A858" s="85"/>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x14ac:dyDescent="0.2">
      <c r="A859" s="85"/>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x14ac:dyDescent="0.2">
      <c r="A860" s="85"/>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x14ac:dyDescent="0.2">
      <c r="A861" s="85"/>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x14ac:dyDescent="0.2">
      <c r="A862" s="85"/>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x14ac:dyDescent="0.2">
      <c r="A863" s="85"/>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x14ac:dyDescent="0.2">
      <c r="A864" s="85"/>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x14ac:dyDescent="0.2">
      <c r="A865" s="85"/>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x14ac:dyDescent="0.2">
      <c r="A866" s="85"/>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x14ac:dyDescent="0.2">
      <c r="A867" s="85"/>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x14ac:dyDescent="0.2">
      <c r="A868" s="85"/>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x14ac:dyDescent="0.2">
      <c r="A869" s="85"/>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x14ac:dyDescent="0.2">
      <c r="A870" s="85"/>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x14ac:dyDescent="0.2">
      <c r="A871" s="85"/>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x14ac:dyDescent="0.2">
      <c r="A872" s="85"/>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x14ac:dyDescent="0.2">
      <c r="A873" s="85"/>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x14ac:dyDescent="0.2">
      <c r="A874" s="85"/>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x14ac:dyDescent="0.2">
      <c r="A875" s="85"/>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x14ac:dyDescent="0.2">
      <c r="A876" s="85"/>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x14ac:dyDescent="0.2">
      <c r="A877" s="85"/>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x14ac:dyDescent="0.2">
      <c r="A878" s="85"/>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x14ac:dyDescent="0.2">
      <c r="A879" s="85"/>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x14ac:dyDescent="0.2">
      <c r="A880" s="85"/>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x14ac:dyDescent="0.2">
      <c r="A881" s="85"/>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x14ac:dyDescent="0.2">
      <c r="A882" s="85"/>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x14ac:dyDescent="0.2">
      <c r="A883" s="85"/>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x14ac:dyDescent="0.2">
      <c r="A884" s="85"/>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x14ac:dyDescent="0.2">
      <c r="A885" s="85"/>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x14ac:dyDescent="0.2">
      <c r="A886" s="85"/>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x14ac:dyDescent="0.2">
      <c r="A887" s="85"/>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x14ac:dyDescent="0.2">
      <c r="A888" s="85"/>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x14ac:dyDescent="0.2">
      <c r="A889" s="85"/>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x14ac:dyDescent="0.2">
      <c r="A890" s="85"/>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x14ac:dyDescent="0.2">
      <c r="A891" s="85"/>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x14ac:dyDescent="0.2">
      <c r="A892" s="85"/>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x14ac:dyDescent="0.2">
      <c r="A893" s="85"/>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x14ac:dyDescent="0.2">
      <c r="A894" s="85"/>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x14ac:dyDescent="0.2">
      <c r="A895" s="85"/>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x14ac:dyDescent="0.2">
      <c r="A896" s="85"/>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x14ac:dyDescent="0.2">
      <c r="A897" s="85"/>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x14ac:dyDescent="0.2">
      <c r="A898" s="85"/>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x14ac:dyDescent="0.2">
      <c r="A899" s="85"/>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x14ac:dyDescent="0.2">
      <c r="A900" s="85"/>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x14ac:dyDescent="0.2">
      <c r="A901" s="85"/>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x14ac:dyDescent="0.2">
      <c r="A902" s="85"/>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x14ac:dyDescent="0.2">
      <c r="A903" s="85"/>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x14ac:dyDescent="0.2">
      <c r="A904" s="85"/>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x14ac:dyDescent="0.2">
      <c r="A905" s="85"/>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x14ac:dyDescent="0.2">
      <c r="A906" s="85"/>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x14ac:dyDescent="0.2">
      <c r="A907" s="85"/>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x14ac:dyDescent="0.2">
      <c r="A908" s="85"/>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x14ac:dyDescent="0.2">
      <c r="A909" s="85"/>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x14ac:dyDescent="0.2">
      <c r="A910" s="85"/>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x14ac:dyDescent="0.2">
      <c r="A911" s="85"/>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x14ac:dyDescent="0.2">
      <c r="A912" s="85"/>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x14ac:dyDescent="0.2">
      <c r="A913" s="85"/>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x14ac:dyDescent="0.2">
      <c r="A914" s="85"/>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x14ac:dyDescent="0.2">
      <c r="A915" s="85"/>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x14ac:dyDescent="0.2">
      <c r="A916" s="85"/>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x14ac:dyDescent="0.2">
      <c r="A917" s="85"/>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x14ac:dyDescent="0.2">
      <c r="A918" s="85"/>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x14ac:dyDescent="0.2">
      <c r="A919" s="85"/>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x14ac:dyDescent="0.2">
      <c r="A920" s="85"/>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x14ac:dyDescent="0.2">
      <c r="A921" s="85"/>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x14ac:dyDescent="0.2">
      <c r="A922" s="85"/>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x14ac:dyDescent="0.2">
      <c r="A923" s="85"/>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x14ac:dyDescent="0.2">
      <c r="A924" s="85"/>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x14ac:dyDescent="0.2">
      <c r="A925" s="85"/>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x14ac:dyDescent="0.2">
      <c r="A926" s="85"/>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x14ac:dyDescent="0.2">
      <c r="A927" s="85"/>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x14ac:dyDescent="0.2">
      <c r="A928" s="85"/>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x14ac:dyDescent="0.2">
      <c r="A929" s="85"/>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x14ac:dyDescent="0.2">
      <c r="A930" s="85"/>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x14ac:dyDescent="0.2">
      <c r="A931" s="85"/>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x14ac:dyDescent="0.2">
      <c r="A932" s="85"/>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x14ac:dyDescent="0.2">
      <c r="A933" s="85"/>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x14ac:dyDescent="0.2">
      <c r="A934" s="85"/>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x14ac:dyDescent="0.2">
      <c r="A935" s="85"/>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x14ac:dyDescent="0.2">
      <c r="A936" s="85"/>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x14ac:dyDescent="0.2">
      <c r="A937" s="85"/>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x14ac:dyDescent="0.2">
      <c r="A938" s="85"/>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x14ac:dyDescent="0.2">
      <c r="A939" s="85"/>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x14ac:dyDescent="0.2">
      <c r="A940" s="85"/>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x14ac:dyDescent="0.2">
      <c r="A941" s="85"/>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x14ac:dyDescent="0.2">
      <c r="A942" s="85"/>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x14ac:dyDescent="0.2">
      <c r="A943" s="85"/>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x14ac:dyDescent="0.2">
      <c r="A944" s="85"/>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x14ac:dyDescent="0.2">
      <c r="A945" s="85"/>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x14ac:dyDescent="0.2">
      <c r="A946" s="85"/>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x14ac:dyDescent="0.2">
      <c r="A947" s="85"/>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x14ac:dyDescent="0.2">
      <c r="A948" s="85"/>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x14ac:dyDescent="0.2">
      <c r="A949" s="85"/>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x14ac:dyDescent="0.2">
      <c r="A950" s="85"/>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x14ac:dyDescent="0.2">
      <c r="A951" s="85"/>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x14ac:dyDescent="0.2">
      <c r="A952" s="85"/>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x14ac:dyDescent="0.2">
      <c r="A953" s="85"/>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x14ac:dyDescent="0.2">
      <c r="A954" s="85"/>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x14ac:dyDescent="0.2">
      <c r="A955" s="85"/>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x14ac:dyDescent="0.2">
      <c r="A956" s="85"/>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x14ac:dyDescent="0.2">
      <c r="A957" s="85"/>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x14ac:dyDescent="0.2">
      <c r="A958" s="85"/>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x14ac:dyDescent="0.2">
      <c r="A959" s="85"/>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x14ac:dyDescent="0.2">
      <c r="A960" s="85"/>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x14ac:dyDescent="0.2">
      <c r="A961" s="85"/>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x14ac:dyDescent="0.2">
      <c r="A962" s="85"/>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x14ac:dyDescent="0.2">
      <c r="A963" s="85"/>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x14ac:dyDescent="0.2">
      <c r="A964" s="85"/>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x14ac:dyDescent="0.2">
      <c r="A965" s="85"/>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x14ac:dyDescent="0.2">
      <c r="A966" s="85"/>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x14ac:dyDescent="0.2">
      <c r="A967" s="85"/>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x14ac:dyDescent="0.2">
      <c r="A968" s="85"/>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x14ac:dyDescent="0.2">
      <c r="A969" s="85"/>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x14ac:dyDescent="0.2">
      <c r="A970" s="85"/>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x14ac:dyDescent="0.2">
      <c r="A971" s="85"/>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x14ac:dyDescent="0.2">
      <c r="A972" s="85"/>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x14ac:dyDescent="0.2">
      <c r="A973" s="85"/>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x14ac:dyDescent="0.2">
      <c r="A974" s="85"/>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x14ac:dyDescent="0.2">
      <c r="A975" s="85"/>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x14ac:dyDescent="0.2">
      <c r="A976" s="85"/>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x14ac:dyDescent="0.2">
      <c r="A977" s="85"/>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x14ac:dyDescent="0.2">
      <c r="A978" s="85"/>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x14ac:dyDescent="0.2">
      <c r="A979" s="85"/>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x14ac:dyDescent="0.2">
      <c r="A980" s="85"/>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x14ac:dyDescent="0.2">
      <c r="A981" s="85"/>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x14ac:dyDescent="0.2">
      <c r="A982" s="85"/>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x14ac:dyDescent="0.2">
      <c r="A983" s="85"/>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x14ac:dyDescent="0.2">
      <c r="A984" s="85"/>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x14ac:dyDescent="0.2">
      <c r="A985" s="85"/>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x14ac:dyDescent="0.2">
      <c r="A986" s="85"/>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x14ac:dyDescent="0.2">
      <c r="A987" s="85"/>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x14ac:dyDescent="0.2">
      <c r="A988" s="85"/>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x14ac:dyDescent="0.2">
      <c r="A989" s="85"/>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x14ac:dyDescent="0.2">
      <c r="A990" s="85"/>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x14ac:dyDescent="0.2">
      <c r="A991" s="85"/>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x14ac:dyDescent="0.2">
      <c r="A992" s="85"/>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x14ac:dyDescent="0.2">
      <c r="A993" s="85"/>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x14ac:dyDescent="0.2">
      <c r="A994" s="85"/>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x14ac:dyDescent="0.2">
      <c r="A995" s="85"/>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x14ac:dyDescent="0.2">
      <c r="A996" s="85"/>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x14ac:dyDescent="0.2">
      <c r="A997" s="85"/>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x14ac:dyDescent="0.2">
      <c r="A998" s="85"/>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x14ac:dyDescent="0.2">
      <c r="A999" s="85"/>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x14ac:dyDescent="0.2">
      <c r="A1000" s="85"/>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338">
    <mergeCell ref="A302:B302"/>
    <mergeCell ref="A301:B301"/>
    <mergeCell ref="G301:H301"/>
    <mergeCell ref="I301:K301"/>
    <mergeCell ref="A325:B325"/>
    <mergeCell ref="A318:B318"/>
    <mergeCell ref="F314:H314"/>
    <mergeCell ref="B315:J315"/>
    <mergeCell ref="B316:J316"/>
    <mergeCell ref="G317:H317"/>
    <mergeCell ref="I317:K317"/>
    <mergeCell ref="A267:B267"/>
    <mergeCell ref="A260:B260"/>
    <mergeCell ref="A259:B259"/>
    <mergeCell ref="I259:K259"/>
    <mergeCell ref="B281:J281"/>
    <mergeCell ref="B282:J282"/>
    <mergeCell ref="F272:H272"/>
    <mergeCell ref="B273:J273"/>
    <mergeCell ref="B274:J274"/>
    <mergeCell ref="G275:H275"/>
    <mergeCell ref="I275:K275"/>
    <mergeCell ref="F264:H264"/>
    <mergeCell ref="G267:H267"/>
    <mergeCell ref="I267:K267"/>
    <mergeCell ref="B265:J265"/>
    <mergeCell ref="B266:J266"/>
    <mergeCell ref="A139:B139"/>
    <mergeCell ref="A167:B167"/>
    <mergeCell ref="F298:H298"/>
    <mergeCell ref="B299:J299"/>
    <mergeCell ref="A294:B294"/>
    <mergeCell ref="A293:B293"/>
    <mergeCell ref="G293:H293"/>
    <mergeCell ref="F244:H244"/>
    <mergeCell ref="B245:J245"/>
    <mergeCell ref="A247:B247"/>
    <mergeCell ref="A235:B235"/>
    <mergeCell ref="A234:B234"/>
    <mergeCell ref="I234:K234"/>
    <mergeCell ref="B151:J151"/>
    <mergeCell ref="B152:J152"/>
    <mergeCell ref="A248:B248"/>
    <mergeCell ref="G166:H166"/>
    <mergeCell ref="I166:K166"/>
    <mergeCell ref="A223:B223"/>
    <mergeCell ref="F218:H218"/>
    <mergeCell ref="A222:B222"/>
    <mergeCell ref="G222:H222"/>
    <mergeCell ref="I222:K222"/>
    <mergeCell ref="B219:J219"/>
    <mergeCell ref="A407:B407"/>
    <mergeCell ref="A406:B406"/>
    <mergeCell ref="G406:H406"/>
    <mergeCell ref="I406:K406"/>
    <mergeCell ref="A416:B416"/>
    <mergeCell ref="F412:H412"/>
    <mergeCell ref="A415:B415"/>
    <mergeCell ref="G415:H415"/>
    <mergeCell ref="B413:J413"/>
    <mergeCell ref="B414:J414"/>
    <mergeCell ref="I415:K415"/>
    <mergeCell ref="I456:K456"/>
    <mergeCell ref="F433:H433"/>
    <mergeCell ref="G436:H436"/>
    <mergeCell ref="I436:K436"/>
    <mergeCell ref="B434:J434"/>
    <mergeCell ref="B435:J435"/>
    <mergeCell ref="G495:H495"/>
    <mergeCell ref="I495:K495"/>
    <mergeCell ref="F136:H136"/>
    <mergeCell ref="B138:J138"/>
    <mergeCell ref="I139:K139"/>
    <mergeCell ref="B137:J137"/>
    <mergeCell ref="I247:K247"/>
    <mergeCell ref="I293:K293"/>
    <mergeCell ref="F280:H280"/>
    <mergeCell ref="G283:H283"/>
    <mergeCell ref="I283:K283"/>
    <mergeCell ref="B246:J246"/>
    <mergeCell ref="G247:H247"/>
    <mergeCell ref="B221:J221"/>
    <mergeCell ref="F231:H231"/>
    <mergeCell ref="B232:J232"/>
    <mergeCell ref="B233:J233"/>
    <mergeCell ref="G234:H234"/>
    <mergeCell ref="A126:B126"/>
    <mergeCell ref="A127:B127"/>
    <mergeCell ref="A457:B457"/>
    <mergeCell ref="F453:H453"/>
    <mergeCell ref="A456:B456"/>
    <mergeCell ref="G456:H456"/>
    <mergeCell ref="A437:B437"/>
    <mergeCell ref="A436:B436"/>
    <mergeCell ref="B454:J454"/>
    <mergeCell ref="B455:J455"/>
    <mergeCell ref="G153:H153"/>
    <mergeCell ref="I153:K153"/>
    <mergeCell ref="A153:B153"/>
    <mergeCell ref="A154:B154"/>
    <mergeCell ref="F163:H163"/>
    <mergeCell ref="B164:J164"/>
    <mergeCell ref="B165:J165"/>
    <mergeCell ref="G365:H365"/>
    <mergeCell ref="I365:K365"/>
    <mergeCell ref="A365:B365"/>
    <mergeCell ref="A358:B358"/>
    <mergeCell ref="F354:H354"/>
    <mergeCell ref="B355:J355"/>
    <mergeCell ref="B356:J356"/>
    <mergeCell ref="F113:H113"/>
    <mergeCell ref="B114:J114"/>
    <mergeCell ref="B115:J115"/>
    <mergeCell ref="I116:K116"/>
    <mergeCell ref="B125:J125"/>
    <mergeCell ref="A140:B140"/>
    <mergeCell ref="A195:B195"/>
    <mergeCell ref="A194:B194"/>
    <mergeCell ref="A103:B103"/>
    <mergeCell ref="A117:B117"/>
    <mergeCell ref="A104:B104"/>
    <mergeCell ref="A116:B116"/>
    <mergeCell ref="G103:H103"/>
    <mergeCell ref="G116:H116"/>
    <mergeCell ref="I103:K103"/>
    <mergeCell ref="G126:H126"/>
    <mergeCell ref="I126:K126"/>
    <mergeCell ref="F121:H121"/>
    <mergeCell ref="B122:J122"/>
    <mergeCell ref="B123:J123"/>
    <mergeCell ref="B124:J124"/>
    <mergeCell ref="F191:H191"/>
    <mergeCell ref="G194:H194"/>
    <mergeCell ref="B192:J192"/>
    <mergeCell ref="B101:J101"/>
    <mergeCell ref="B102:J102"/>
    <mergeCell ref="F76:H76"/>
    <mergeCell ref="B77:J77"/>
    <mergeCell ref="A71:B71"/>
    <mergeCell ref="G79:H79"/>
    <mergeCell ref="I79:K79"/>
    <mergeCell ref="B85:J85"/>
    <mergeCell ref="B86:J86"/>
    <mergeCell ref="I87:K87"/>
    <mergeCell ref="B78:J78"/>
    <mergeCell ref="F100:H100"/>
    <mergeCell ref="F92:H92"/>
    <mergeCell ref="G95:H95"/>
    <mergeCell ref="B93:J93"/>
    <mergeCell ref="B94:J94"/>
    <mergeCell ref="A96:B96"/>
    <mergeCell ref="A95:B95"/>
    <mergeCell ref="A88:B88"/>
    <mergeCell ref="A87:B87"/>
    <mergeCell ref="B59:J59"/>
    <mergeCell ref="B51:J51"/>
    <mergeCell ref="B52:J52"/>
    <mergeCell ref="I53:K53"/>
    <mergeCell ref="I95:K95"/>
    <mergeCell ref="B68:J68"/>
    <mergeCell ref="B69:J69"/>
    <mergeCell ref="G70:H70"/>
    <mergeCell ref="I70:K70"/>
    <mergeCell ref="A70:B70"/>
    <mergeCell ref="B60:J60"/>
    <mergeCell ref="I61:K61"/>
    <mergeCell ref="G61:H61"/>
    <mergeCell ref="A62:B62"/>
    <mergeCell ref="A61:B61"/>
    <mergeCell ref="F84:H84"/>
    <mergeCell ref="G87:H87"/>
    <mergeCell ref="A80:B80"/>
    <mergeCell ref="A79:B79"/>
    <mergeCell ref="A54:B54"/>
    <mergeCell ref="A53:B53"/>
    <mergeCell ref="G53:H53"/>
    <mergeCell ref="F67:H67"/>
    <mergeCell ref="A46:B46"/>
    <mergeCell ref="B43:J43"/>
    <mergeCell ref="B44:J44"/>
    <mergeCell ref="A45:B45"/>
    <mergeCell ref="I45:K45"/>
    <mergeCell ref="B35:J35"/>
    <mergeCell ref="B23:J23"/>
    <mergeCell ref="B24:J24"/>
    <mergeCell ref="B25:J25"/>
    <mergeCell ref="A26:B26"/>
    <mergeCell ref="I26:K26"/>
    <mergeCell ref="G45:H45"/>
    <mergeCell ref="G36:H36"/>
    <mergeCell ref="A36:B36"/>
    <mergeCell ref="F32:H32"/>
    <mergeCell ref="I36:K36"/>
    <mergeCell ref="B33:J33"/>
    <mergeCell ref="B34:J34"/>
    <mergeCell ref="A27:B27"/>
    <mergeCell ref="F50:H50"/>
    <mergeCell ref="F42:H42"/>
    <mergeCell ref="F22:H22"/>
    <mergeCell ref="G26:H26"/>
    <mergeCell ref="F58:H58"/>
    <mergeCell ref="A398:B398"/>
    <mergeCell ref="A384:B384"/>
    <mergeCell ref="F380:H380"/>
    <mergeCell ref="B381:J381"/>
    <mergeCell ref="B382:J382"/>
    <mergeCell ref="G383:H383"/>
    <mergeCell ref="I383:K383"/>
    <mergeCell ref="A383:B383"/>
    <mergeCell ref="A374:B374"/>
    <mergeCell ref="F370:H370"/>
    <mergeCell ref="B371:J371"/>
    <mergeCell ref="B372:J372"/>
    <mergeCell ref="G373:H373"/>
    <mergeCell ref="I373:K373"/>
    <mergeCell ref="A373:B373"/>
    <mergeCell ref="A366:B366"/>
    <mergeCell ref="F362:H362"/>
    <mergeCell ref="B363:J363"/>
    <mergeCell ref="B364:J364"/>
    <mergeCell ref="A357:B357"/>
    <mergeCell ref="A350:B350"/>
    <mergeCell ref="F346:H346"/>
    <mergeCell ref="B347:J347"/>
    <mergeCell ref="B348:J348"/>
    <mergeCell ref="G349:H349"/>
    <mergeCell ref="I349:K349"/>
    <mergeCell ref="A349:B349"/>
    <mergeCell ref="A342:B342"/>
    <mergeCell ref="G357:H357"/>
    <mergeCell ref="I357:K357"/>
    <mergeCell ref="B340:J340"/>
    <mergeCell ref="G341:H341"/>
    <mergeCell ref="I341:K341"/>
    <mergeCell ref="A341:B341"/>
    <mergeCell ref="A334:B334"/>
    <mergeCell ref="F330:H330"/>
    <mergeCell ref="B331:J331"/>
    <mergeCell ref="B332:J332"/>
    <mergeCell ref="G333:H333"/>
    <mergeCell ref="I333:K333"/>
    <mergeCell ref="A333:B333"/>
    <mergeCell ref="I194:K194"/>
    <mergeCell ref="A181:B181"/>
    <mergeCell ref="F177:H177"/>
    <mergeCell ref="G180:H180"/>
    <mergeCell ref="I180:K180"/>
    <mergeCell ref="B178:J178"/>
    <mergeCell ref="B179:J179"/>
    <mergeCell ref="F338:H338"/>
    <mergeCell ref="B339:J339"/>
    <mergeCell ref="B193:J193"/>
    <mergeCell ref="B220:J220"/>
    <mergeCell ref="F256:H256"/>
    <mergeCell ref="B257:J257"/>
    <mergeCell ref="B258:J258"/>
    <mergeCell ref="G259:H259"/>
    <mergeCell ref="B300:J300"/>
    <mergeCell ref="F290:H290"/>
    <mergeCell ref="B291:J291"/>
    <mergeCell ref="B292:J292"/>
    <mergeCell ref="A284:B284"/>
    <mergeCell ref="A283:B283"/>
    <mergeCell ref="A276:B276"/>
    <mergeCell ref="A275:B275"/>
    <mergeCell ref="A268:B268"/>
    <mergeCell ref="A476:B476"/>
    <mergeCell ref="A9:B9"/>
    <mergeCell ref="A8:B8"/>
    <mergeCell ref="F14:H14"/>
    <mergeCell ref="B15:J15"/>
    <mergeCell ref="I17:K17"/>
    <mergeCell ref="B7:J7"/>
    <mergeCell ref="B3:J3"/>
    <mergeCell ref="A4:K4"/>
    <mergeCell ref="B5:J5"/>
    <mergeCell ref="B6:J6"/>
    <mergeCell ref="I8:K8"/>
    <mergeCell ref="G17:H17"/>
    <mergeCell ref="A17:B17"/>
    <mergeCell ref="A326:B326"/>
    <mergeCell ref="F322:H322"/>
    <mergeCell ref="B323:J323"/>
    <mergeCell ref="B324:J324"/>
    <mergeCell ref="G325:H325"/>
    <mergeCell ref="I325:K325"/>
    <mergeCell ref="A180:B180"/>
    <mergeCell ref="A166:B166"/>
    <mergeCell ref="G139:H139"/>
    <mergeCell ref="F150:H150"/>
    <mergeCell ref="B405:J405"/>
    <mergeCell ref="A18:B18"/>
    <mergeCell ref="A37:B37"/>
    <mergeCell ref="G8:H8"/>
    <mergeCell ref="B16:J16"/>
    <mergeCell ref="F530:H530"/>
    <mergeCell ref="B531:J531"/>
    <mergeCell ref="G533:H533"/>
    <mergeCell ref="I533:K533"/>
    <mergeCell ref="A515:B515"/>
    <mergeCell ref="F511:H511"/>
    <mergeCell ref="A514:B514"/>
    <mergeCell ref="G514:H514"/>
    <mergeCell ref="I514:K514"/>
    <mergeCell ref="B532:J532"/>
    <mergeCell ref="B512:J512"/>
    <mergeCell ref="B513:J513"/>
    <mergeCell ref="A496:B496"/>
    <mergeCell ref="F492:H492"/>
    <mergeCell ref="A495:B495"/>
    <mergeCell ref="B493:J493"/>
    <mergeCell ref="B494:J494"/>
    <mergeCell ref="A477:B477"/>
    <mergeCell ref="F473:H473"/>
    <mergeCell ref="A533:B533"/>
    <mergeCell ref="A534:B534"/>
    <mergeCell ref="F549:H549"/>
    <mergeCell ref="B550:J550"/>
    <mergeCell ref="F395:H395"/>
    <mergeCell ref="G398:H398"/>
    <mergeCell ref="A317:B317"/>
    <mergeCell ref="A310:B310"/>
    <mergeCell ref="F306:H306"/>
    <mergeCell ref="B307:J307"/>
    <mergeCell ref="B308:J308"/>
    <mergeCell ref="A309:B309"/>
    <mergeCell ref="G309:H309"/>
    <mergeCell ref="I309:K309"/>
    <mergeCell ref="G476:H476"/>
    <mergeCell ref="B474:J474"/>
    <mergeCell ref="B475:J475"/>
    <mergeCell ref="I476:K476"/>
    <mergeCell ref="B396:J396"/>
    <mergeCell ref="B397:J397"/>
    <mergeCell ref="A399:B399"/>
    <mergeCell ref="I398:K398"/>
    <mergeCell ref="F403:H403"/>
    <mergeCell ref="B404:J404"/>
  </mergeCells>
  <printOptions horizontalCentered="1"/>
  <pageMargins left="0.70866141732283472" right="0.70866141732283472" top="0.74803149606299213" bottom="1.3875"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5" manualBreakCount="5">
    <brk id="257" man="1"/>
    <brk id="68" man="1"/>
    <brk id="187" man="1"/>
    <brk id="315" man="1"/>
    <brk id="124"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79"/>
  <sheetViews>
    <sheetView topLeftCell="A5328" workbookViewId="0"/>
  </sheetViews>
  <sheetFormatPr defaultColWidth="14.42578125" defaultRowHeight="15" customHeight="1" x14ac:dyDescent="0.2"/>
  <cols>
    <col min="1" max="1" width="10.42578125" customWidth="1"/>
    <col min="2" max="2" width="78.140625" customWidth="1"/>
    <col min="3" max="3" width="21.140625" customWidth="1"/>
    <col min="4" max="4" width="18.7109375" customWidth="1"/>
    <col min="5" max="5" width="22.28515625" customWidth="1"/>
    <col min="6" max="6" width="9.140625" customWidth="1"/>
  </cols>
  <sheetData>
    <row r="1" spans="1:6" ht="12.75" customHeight="1" x14ac:dyDescent="0.2">
      <c r="A1" s="83" t="s">
        <v>1042</v>
      </c>
      <c r="B1" s="83"/>
      <c r="C1" s="83"/>
      <c r="D1" s="83"/>
      <c r="E1" s="83"/>
      <c r="F1" s="83"/>
    </row>
    <row r="2" spans="1:6" ht="12.75" customHeight="1" x14ac:dyDescent="0.2">
      <c r="A2" s="83" t="s">
        <v>1043</v>
      </c>
      <c r="B2" s="83"/>
      <c r="C2" s="83"/>
      <c r="D2" s="83"/>
      <c r="E2" s="83"/>
      <c r="F2" s="83"/>
    </row>
    <row r="3" spans="1:6" ht="12.75" customHeight="1" x14ac:dyDescent="0.2">
      <c r="A3" s="83" t="s">
        <v>1044</v>
      </c>
      <c r="B3" s="83"/>
      <c r="C3" s="83"/>
      <c r="D3" s="83"/>
      <c r="E3" s="83"/>
      <c r="F3" s="83"/>
    </row>
    <row r="4" spans="1:6" ht="12.75" customHeight="1" x14ac:dyDescent="0.2">
      <c r="A4" s="83" t="s">
        <v>1045</v>
      </c>
      <c r="B4" s="83"/>
      <c r="C4" s="83"/>
      <c r="D4" s="83"/>
      <c r="E4" s="83"/>
      <c r="F4" s="83"/>
    </row>
    <row r="5" spans="1:6" ht="12.75" customHeight="1" x14ac:dyDescent="0.2">
      <c r="A5" s="83" t="s">
        <v>1046</v>
      </c>
      <c r="B5" s="83"/>
      <c r="C5" s="83"/>
      <c r="D5" s="83"/>
      <c r="E5" s="83"/>
      <c r="F5" s="83"/>
    </row>
    <row r="6" spans="1:6" ht="12.75" customHeight="1" x14ac:dyDescent="0.2">
      <c r="A6" s="83" t="s">
        <v>1043</v>
      </c>
      <c r="B6" s="83"/>
      <c r="C6" s="83"/>
      <c r="D6" s="83"/>
      <c r="E6" s="83"/>
      <c r="F6" s="83"/>
    </row>
    <row r="7" spans="1:6" ht="12.75" customHeight="1" x14ac:dyDescent="0.2">
      <c r="A7" s="83" t="s">
        <v>1047</v>
      </c>
      <c r="B7" s="83" t="s">
        <v>1048</v>
      </c>
      <c r="C7" s="83" t="s">
        <v>1049</v>
      </c>
      <c r="D7" s="83" t="s">
        <v>1050</v>
      </c>
      <c r="E7" s="83" t="s">
        <v>1051</v>
      </c>
      <c r="F7" s="83"/>
    </row>
    <row r="8" spans="1:6" ht="12.75" customHeight="1" x14ac:dyDescent="0.2">
      <c r="A8" s="83">
        <v>39847</v>
      </c>
      <c r="B8" s="83" t="s">
        <v>1052</v>
      </c>
      <c r="C8" s="83" t="s">
        <v>575</v>
      </c>
      <c r="D8" s="83" t="s">
        <v>566</v>
      </c>
      <c r="E8" s="187">
        <v>1339.03</v>
      </c>
      <c r="F8" s="83"/>
    </row>
    <row r="9" spans="1:6" ht="12.75" customHeight="1" x14ac:dyDescent="0.2">
      <c r="A9" s="83">
        <v>39844</v>
      </c>
      <c r="B9" s="83" t="s">
        <v>1053</v>
      </c>
      <c r="C9" s="83" t="s">
        <v>575</v>
      </c>
      <c r="D9" s="83" t="s">
        <v>566</v>
      </c>
      <c r="E9" s="187">
        <v>1976.14</v>
      </c>
      <c r="F9" s="83"/>
    </row>
    <row r="10" spans="1:6" ht="12.75" customHeight="1" x14ac:dyDescent="0.2">
      <c r="A10" s="83">
        <v>39846</v>
      </c>
      <c r="B10" s="83" t="s">
        <v>1054</v>
      </c>
      <c r="C10" s="83" t="s">
        <v>575</v>
      </c>
      <c r="D10" s="83" t="s">
        <v>566</v>
      </c>
      <c r="E10" s="187">
        <v>1207.3800000000001</v>
      </c>
      <c r="F10" s="83"/>
    </row>
    <row r="11" spans="1:6" ht="12.75" customHeight="1" x14ac:dyDescent="0.2">
      <c r="A11" s="83">
        <v>39838</v>
      </c>
      <c r="B11" s="83" t="s">
        <v>1055</v>
      </c>
      <c r="C11" s="83" t="s">
        <v>575</v>
      </c>
      <c r="D11" s="83" t="s">
        <v>566</v>
      </c>
      <c r="E11" s="187">
        <v>3346.46</v>
      </c>
      <c r="F11" s="83"/>
    </row>
    <row r="12" spans="1:6" ht="12.75" customHeight="1" x14ac:dyDescent="0.2">
      <c r="A12" s="83">
        <v>39839</v>
      </c>
      <c r="B12" s="83" t="s">
        <v>1056</v>
      </c>
      <c r="C12" s="83" t="s">
        <v>575</v>
      </c>
      <c r="D12" s="83" t="s">
        <v>566</v>
      </c>
      <c r="E12" s="187">
        <v>3496.29</v>
      </c>
      <c r="F12" s="83"/>
    </row>
    <row r="13" spans="1:6" ht="12.75" customHeight="1" x14ac:dyDescent="0.2">
      <c r="A13" s="83">
        <v>39841</v>
      </c>
      <c r="B13" s="83" t="s">
        <v>1057</v>
      </c>
      <c r="C13" s="83" t="s">
        <v>575</v>
      </c>
      <c r="D13" s="83" t="s">
        <v>566</v>
      </c>
      <c r="E13" s="187">
        <v>4737.6499999999996</v>
      </c>
      <c r="F13" s="83"/>
    </row>
    <row r="14" spans="1:6" ht="12.75" customHeight="1" x14ac:dyDescent="0.2">
      <c r="A14" s="83">
        <v>39842</v>
      </c>
      <c r="B14" s="83" t="s">
        <v>1058</v>
      </c>
      <c r="C14" s="83" t="s">
        <v>575</v>
      </c>
      <c r="D14" s="83" t="s">
        <v>566</v>
      </c>
      <c r="E14" s="187">
        <v>6018.6</v>
      </c>
      <c r="F14" s="83"/>
    </row>
    <row r="15" spans="1:6" ht="12.75" customHeight="1" x14ac:dyDescent="0.2">
      <c r="A15" s="83">
        <v>39843</v>
      </c>
      <c r="B15" s="83" t="s">
        <v>1059</v>
      </c>
      <c r="C15" s="83" t="s">
        <v>575</v>
      </c>
      <c r="D15" s="83" t="s">
        <v>566</v>
      </c>
      <c r="E15" s="187">
        <v>6643.86</v>
      </c>
      <c r="F15" s="83"/>
    </row>
    <row r="16" spans="1:6" ht="12.75" customHeight="1" x14ac:dyDescent="0.2">
      <c r="A16" s="83">
        <v>2404</v>
      </c>
      <c r="B16" s="83" t="s">
        <v>1060</v>
      </c>
      <c r="C16" s="83" t="s">
        <v>704</v>
      </c>
      <c r="D16" s="83" t="s">
        <v>702</v>
      </c>
      <c r="E16" s="187">
        <v>84.62</v>
      </c>
      <c r="F16" s="83"/>
    </row>
    <row r="17" spans="1:6" ht="12.75" customHeight="1" x14ac:dyDescent="0.2">
      <c r="A17" s="83">
        <v>2720</v>
      </c>
      <c r="B17" s="83" t="s">
        <v>1061</v>
      </c>
      <c r="C17" s="83" t="s">
        <v>1062</v>
      </c>
      <c r="D17" s="83" t="s">
        <v>702</v>
      </c>
      <c r="E17" s="187">
        <v>154.02000000000001</v>
      </c>
      <c r="F17" s="83"/>
    </row>
    <row r="18" spans="1:6" ht="12.75" customHeight="1" x14ac:dyDescent="0.2">
      <c r="A18" s="83">
        <v>2719</v>
      </c>
      <c r="B18" s="83" t="s">
        <v>1063</v>
      </c>
      <c r="C18" s="83" t="s">
        <v>1062</v>
      </c>
      <c r="D18" s="83" t="s">
        <v>702</v>
      </c>
      <c r="E18" s="187">
        <v>130.5</v>
      </c>
      <c r="F18" s="83"/>
    </row>
    <row r="19" spans="1:6" ht="12.75" customHeight="1" x14ac:dyDescent="0.2">
      <c r="A19" s="83">
        <v>3378</v>
      </c>
      <c r="B19" s="83" t="s">
        <v>1064</v>
      </c>
      <c r="C19" s="83" t="s">
        <v>575</v>
      </c>
      <c r="D19" s="83" t="s">
        <v>566</v>
      </c>
      <c r="E19" s="187">
        <v>61.47</v>
      </c>
      <c r="F19" s="83"/>
    </row>
    <row r="20" spans="1:6" ht="12.75" customHeight="1" x14ac:dyDescent="0.2">
      <c r="A20" s="83">
        <v>3380</v>
      </c>
      <c r="B20" s="83" t="s">
        <v>883</v>
      </c>
      <c r="C20" s="83" t="s">
        <v>575</v>
      </c>
      <c r="D20" s="83" t="s">
        <v>1065</v>
      </c>
      <c r="E20" s="187">
        <v>43.03</v>
      </c>
      <c r="F20" s="83"/>
    </row>
    <row r="21" spans="1:6" ht="12.75" customHeight="1" x14ac:dyDescent="0.2">
      <c r="A21" s="83">
        <v>3379</v>
      </c>
      <c r="B21" s="83" t="s">
        <v>1066</v>
      </c>
      <c r="C21" s="83" t="s">
        <v>575</v>
      </c>
      <c r="D21" s="83" t="s">
        <v>566</v>
      </c>
      <c r="E21" s="187">
        <v>41.54</v>
      </c>
      <c r="F21" s="83"/>
    </row>
    <row r="22" spans="1:6" ht="12.75" customHeight="1" x14ac:dyDescent="0.2">
      <c r="A22" s="83">
        <v>13382</v>
      </c>
      <c r="B22" s="83" t="s">
        <v>1067</v>
      </c>
      <c r="C22" s="83" t="s">
        <v>575</v>
      </c>
      <c r="D22" s="83" t="s">
        <v>702</v>
      </c>
      <c r="E22" s="187">
        <v>189.54</v>
      </c>
      <c r="F22" s="83"/>
    </row>
    <row r="23" spans="1:6" ht="12.75" customHeight="1" x14ac:dyDescent="0.2">
      <c r="A23" s="83">
        <v>4126</v>
      </c>
      <c r="B23" s="83" t="s">
        <v>1068</v>
      </c>
      <c r="C23" s="83" t="s">
        <v>575</v>
      </c>
      <c r="D23" s="83" t="s">
        <v>702</v>
      </c>
      <c r="E23" s="187">
        <v>209.97</v>
      </c>
      <c r="F23" s="83"/>
    </row>
    <row r="24" spans="1:6" ht="12.75" customHeight="1" x14ac:dyDescent="0.2">
      <c r="A24" s="83">
        <v>10615</v>
      </c>
      <c r="B24" s="83" t="s">
        <v>1069</v>
      </c>
      <c r="C24" s="83" t="s">
        <v>575</v>
      </c>
      <c r="D24" s="83" t="s">
        <v>1065</v>
      </c>
      <c r="E24" s="187">
        <v>42999</v>
      </c>
      <c r="F24" s="83"/>
    </row>
    <row r="25" spans="1:6" ht="12.75" customHeight="1" x14ac:dyDescent="0.2">
      <c r="A25" s="83">
        <v>21136</v>
      </c>
      <c r="B25" s="83" t="s">
        <v>1070</v>
      </c>
      <c r="C25" s="83" t="s">
        <v>577</v>
      </c>
      <c r="D25" s="83" t="s">
        <v>702</v>
      </c>
      <c r="E25" s="187">
        <v>11.84</v>
      </c>
      <c r="F25" s="83"/>
    </row>
    <row r="26" spans="1:6" ht="12.75" customHeight="1" x14ac:dyDescent="0.2">
      <c r="A26" s="83">
        <v>21128</v>
      </c>
      <c r="B26" s="83" t="s">
        <v>1071</v>
      </c>
      <c r="C26" s="83" t="s">
        <v>577</v>
      </c>
      <c r="D26" s="83" t="s">
        <v>702</v>
      </c>
      <c r="E26" s="187">
        <v>9.16</v>
      </c>
      <c r="F26" s="83"/>
    </row>
    <row r="27" spans="1:6" ht="12.75" customHeight="1" x14ac:dyDescent="0.2">
      <c r="A27" s="83">
        <v>21130</v>
      </c>
      <c r="B27" s="83" t="s">
        <v>1072</v>
      </c>
      <c r="C27" s="83" t="s">
        <v>577</v>
      </c>
      <c r="D27" s="83" t="s">
        <v>702</v>
      </c>
      <c r="E27" s="187">
        <v>23.13</v>
      </c>
      <c r="F27" s="83"/>
    </row>
    <row r="28" spans="1:6" ht="12.75" customHeight="1" x14ac:dyDescent="0.2">
      <c r="A28" s="83">
        <v>21135</v>
      </c>
      <c r="B28" s="83" t="s">
        <v>1073</v>
      </c>
      <c r="C28" s="83" t="s">
        <v>577</v>
      </c>
      <c r="D28" s="83" t="s">
        <v>702</v>
      </c>
      <c r="E28" s="187">
        <v>22.77</v>
      </c>
      <c r="F28" s="83"/>
    </row>
    <row r="29" spans="1:6" ht="12.75" customHeight="1" x14ac:dyDescent="0.2">
      <c r="A29" s="83">
        <v>38605</v>
      </c>
      <c r="B29" s="83" t="s">
        <v>1074</v>
      </c>
      <c r="C29" s="83" t="s">
        <v>575</v>
      </c>
      <c r="D29" s="83" t="s">
        <v>566</v>
      </c>
      <c r="E29" s="187">
        <v>60.41</v>
      </c>
      <c r="F29" s="83"/>
    </row>
    <row r="30" spans="1:6" ht="12.75" customHeight="1" x14ac:dyDescent="0.2">
      <c r="A30" s="83">
        <v>11270</v>
      </c>
      <c r="B30" s="83" t="s">
        <v>1075</v>
      </c>
      <c r="C30" s="83" t="s">
        <v>575</v>
      </c>
      <c r="D30" s="83" t="s">
        <v>566</v>
      </c>
      <c r="E30" s="187">
        <v>1.88</v>
      </c>
      <c r="F30" s="83"/>
    </row>
    <row r="31" spans="1:6" ht="12.75" customHeight="1" x14ac:dyDescent="0.2">
      <c r="A31" s="83">
        <v>412</v>
      </c>
      <c r="B31" s="83" t="s">
        <v>1076</v>
      </c>
      <c r="C31" s="83" t="s">
        <v>575</v>
      </c>
      <c r="D31" s="83" t="s">
        <v>566</v>
      </c>
      <c r="E31" s="187">
        <v>0.97</v>
      </c>
      <c r="F31" s="83"/>
    </row>
    <row r="32" spans="1:6" ht="12.75" customHeight="1" x14ac:dyDescent="0.2">
      <c r="A32" s="83">
        <v>414</v>
      </c>
      <c r="B32" s="83" t="s">
        <v>1077</v>
      </c>
      <c r="C32" s="83" t="s">
        <v>575</v>
      </c>
      <c r="D32" s="83" t="s">
        <v>566</v>
      </c>
      <c r="E32" s="187">
        <v>0.06</v>
      </c>
      <c r="F32" s="83"/>
    </row>
    <row r="33" spans="1:6" ht="12.75" customHeight="1" x14ac:dyDescent="0.2">
      <c r="A33" s="83">
        <v>410</v>
      </c>
      <c r="B33" s="83" t="s">
        <v>1078</v>
      </c>
      <c r="C33" s="83" t="s">
        <v>575</v>
      </c>
      <c r="D33" s="83" t="s">
        <v>566</v>
      </c>
      <c r="E33" s="187">
        <v>0.15</v>
      </c>
      <c r="F33" s="83"/>
    </row>
    <row r="34" spans="1:6" ht="12.75" customHeight="1" x14ac:dyDescent="0.2">
      <c r="A34" s="83">
        <v>411</v>
      </c>
      <c r="B34" s="83" t="s">
        <v>1079</v>
      </c>
      <c r="C34" s="83" t="s">
        <v>575</v>
      </c>
      <c r="D34" s="83" t="s">
        <v>1065</v>
      </c>
      <c r="E34" s="187">
        <v>0.19</v>
      </c>
      <c r="F34" s="83"/>
    </row>
    <row r="35" spans="1:6" ht="12.75" customHeight="1" x14ac:dyDescent="0.2">
      <c r="A35" s="83">
        <v>408</v>
      </c>
      <c r="B35" s="83" t="s">
        <v>1080</v>
      </c>
      <c r="C35" s="83" t="s">
        <v>575</v>
      </c>
      <c r="D35" s="83" t="s">
        <v>566</v>
      </c>
      <c r="E35" s="187">
        <v>0.94</v>
      </c>
      <c r="F35" s="83"/>
    </row>
    <row r="36" spans="1:6" ht="12.75" customHeight="1" x14ac:dyDescent="0.2">
      <c r="A36" s="83">
        <v>39131</v>
      </c>
      <c r="B36" s="83" t="s">
        <v>1081</v>
      </c>
      <c r="C36" s="83" t="s">
        <v>575</v>
      </c>
      <c r="D36" s="83" t="s">
        <v>566</v>
      </c>
      <c r="E36" s="187">
        <v>2.04</v>
      </c>
      <c r="F36" s="83"/>
    </row>
    <row r="37" spans="1:6" ht="12.75" customHeight="1" x14ac:dyDescent="0.2">
      <c r="A37" s="83">
        <v>394</v>
      </c>
      <c r="B37" s="83" t="s">
        <v>1082</v>
      </c>
      <c r="C37" s="83" t="s">
        <v>575</v>
      </c>
      <c r="D37" s="83" t="s">
        <v>566</v>
      </c>
      <c r="E37" s="187">
        <v>2.06</v>
      </c>
      <c r="F37" s="83"/>
    </row>
    <row r="38" spans="1:6" ht="12.75" customHeight="1" x14ac:dyDescent="0.2">
      <c r="A38" s="83">
        <v>39130</v>
      </c>
      <c r="B38" s="83" t="s">
        <v>1083</v>
      </c>
      <c r="C38" s="83" t="s">
        <v>575</v>
      </c>
      <c r="D38" s="83" t="s">
        <v>566</v>
      </c>
      <c r="E38" s="187">
        <v>1.86</v>
      </c>
      <c r="F38" s="83"/>
    </row>
    <row r="39" spans="1:6" ht="12.75" customHeight="1" x14ac:dyDescent="0.2">
      <c r="A39" s="83">
        <v>395</v>
      </c>
      <c r="B39" s="83" t="s">
        <v>1084</v>
      </c>
      <c r="C39" s="83" t="s">
        <v>575</v>
      </c>
      <c r="D39" s="83" t="s">
        <v>566</v>
      </c>
      <c r="E39" s="187">
        <v>1.99</v>
      </c>
      <c r="F39" s="83"/>
    </row>
    <row r="40" spans="1:6" ht="12.75" customHeight="1" x14ac:dyDescent="0.2">
      <c r="A40" s="83">
        <v>39127</v>
      </c>
      <c r="B40" s="83" t="s">
        <v>1085</v>
      </c>
      <c r="C40" s="83" t="s">
        <v>575</v>
      </c>
      <c r="D40" s="83" t="s">
        <v>566</v>
      </c>
      <c r="E40" s="187">
        <v>0.98</v>
      </c>
      <c r="F40" s="83"/>
    </row>
    <row r="41" spans="1:6" ht="12.75" customHeight="1" x14ac:dyDescent="0.2">
      <c r="A41" s="83">
        <v>392</v>
      </c>
      <c r="B41" s="83" t="s">
        <v>1086</v>
      </c>
      <c r="C41" s="83" t="s">
        <v>575</v>
      </c>
      <c r="D41" s="83" t="s">
        <v>566</v>
      </c>
      <c r="E41" s="187">
        <v>1</v>
      </c>
      <c r="F41" s="83"/>
    </row>
    <row r="42" spans="1:6" ht="12.75" customHeight="1" x14ac:dyDescent="0.2">
      <c r="A42" s="83">
        <v>39129</v>
      </c>
      <c r="B42" s="83" t="s">
        <v>1087</v>
      </c>
      <c r="C42" s="83" t="s">
        <v>575</v>
      </c>
      <c r="D42" s="83" t="s">
        <v>566</v>
      </c>
      <c r="E42" s="187">
        <v>1.1399999999999999</v>
      </c>
      <c r="F42" s="83"/>
    </row>
    <row r="43" spans="1:6" ht="12.75" customHeight="1" x14ac:dyDescent="0.2">
      <c r="A43" s="83">
        <v>393</v>
      </c>
      <c r="B43" s="83" t="s">
        <v>1088</v>
      </c>
      <c r="C43" s="83" t="s">
        <v>575</v>
      </c>
      <c r="D43" s="83" t="s">
        <v>1065</v>
      </c>
      <c r="E43" s="187">
        <v>1.2</v>
      </c>
      <c r="F43" s="83"/>
    </row>
    <row r="44" spans="1:6" ht="12.75" customHeight="1" x14ac:dyDescent="0.2">
      <c r="A44" s="83">
        <v>39133</v>
      </c>
      <c r="B44" s="83" t="s">
        <v>1089</v>
      </c>
      <c r="C44" s="83" t="s">
        <v>575</v>
      </c>
      <c r="D44" s="83" t="s">
        <v>566</v>
      </c>
      <c r="E44" s="187">
        <v>2.68</v>
      </c>
      <c r="F44" s="83"/>
    </row>
    <row r="45" spans="1:6" ht="12.75" customHeight="1" x14ac:dyDescent="0.2">
      <c r="A45" s="83">
        <v>397</v>
      </c>
      <c r="B45" s="83" t="s">
        <v>1090</v>
      </c>
      <c r="C45" s="83" t="s">
        <v>575</v>
      </c>
      <c r="D45" s="83" t="s">
        <v>566</v>
      </c>
      <c r="E45" s="187">
        <v>2.96</v>
      </c>
      <c r="F45" s="83"/>
    </row>
    <row r="46" spans="1:6" ht="12.75" customHeight="1" x14ac:dyDescent="0.2">
      <c r="A46" s="83">
        <v>39132</v>
      </c>
      <c r="B46" s="83" t="s">
        <v>1091</v>
      </c>
      <c r="C46" s="83" t="s">
        <v>575</v>
      </c>
      <c r="D46" s="83" t="s">
        <v>566</v>
      </c>
      <c r="E46" s="187">
        <v>2.14</v>
      </c>
      <c r="F46" s="83"/>
    </row>
    <row r="47" spans="1:6" ht="12.75" customHeight="1" x14ac:dyDescent="0.2">
      <c r="A47" s="83">
        <v>396</v>
      </c>
      <c r="B47" s="83" t="s">
        <v>1092</v>
      </c>
      <c r="C47" s="83" t="s">
        <v>575</v>
      </c>
      <c r="D47" s="83" t="s">
        <v>566</v>
      </c>
      <c r="E47" s="187">
        <v>2.29</v>
      </c>
      <c r="F47" s="83"/>
    </row>
    <row r="48" spans="1:6" ht="12.75" customHeight="1" x14ac:dyDescent="0.2">
      <c r="A48" s="83">
        <v>39135</v>
      </c>
      <c r="B48" s="83" t="s">
        <v>1093</v>
      </c>
      <c r="C48" s="83" t="s">
        <v>575</v>
      </c>
      <c r="D48" s="83" t="s">
        <v>566</v>
      </c>
      <c r="E48" s="187">
        <v>4.28</v>
      </c>
      <c r="F48" s="83"/>
    </row>
    <row r="49" spans="1:6" ht="12.75" customHeight="1" x14ac:dyDescent="0.2">
      <c r="A49" s="83">
        <v>39128</v>
      </c>
      <c r="B49" s="83" t="s">
        <v>1094</v>
      </c>
      <c r="C49" s="83" t="s">
        <v>575</v>
      </c>
      <c r="D49" s="83" t="s">
        <v>566</v>
      </c>
      <c r="E49" s="187">
        <v>1.07</v>
      </c>
      <c r="F49" s="83"/>
    </row>
    <row r="50" spans="1:6" ht="12.75" customHeight="1" x14ac:dyDescent="0.2">
      <c r="A50" s="83">
        <v>400</v>
      </c>
      <c r="B50" s="83" t="s">
        <v>1095</v>
      </c>
      <c r="C50" s="83" t="s">
        <v>575</v>
      </c>
      <c r="D50" s="83" t="s">
        <v>566</v>
      </c>
      <c r="E50" s="187">
        <v>1.04</v>
      </c>
      <c r="F50" s="83"/>
    </row>
    <row r="51" spans="1:6" ht="12.75" customHeight="1" x14ac:dyDescent="0.2">
      <c r="A51" s="83">
        <v>39125</v>
      </c>
      <c r="B51" s="83" t="s">
        <v>1096</v>
      </c>
      <c r="C51" s="83" t="s">
        <v>575</v>
      </c>
      <c r="D51" s="83" t="s">
        <v>566</v>
      </c>
      <c r="E51" s="187">
        <v>1.07</v>
      </c>
      <c r="F51" s="83"/>
    </row>
    <row r="52" spans="1:6" ht="12.75" customHeight="1" x14ac:dyDescent="0.2">
      <c r="A52" s="83">
        <v>39134</v>
      </c>
      <c r="B52" s="83" t="s">
        <v>1097</v>
      </c>
      <c r="C52" s="83" t="s">
        <v>575</v>
      </c>
      <c r="D52" s="83" t="s">
        <v>566</v>
      </c>
      <c r="E52" s="187">
        <v>3.57</v>
      </c>
      <c r="F52" s="83"/>
    </row>
    <row r="53" spans="1:6" ht="12.75" customHeight="1" x14ac:dyDescent="0.2">
      <c r="A53" s="83">
        <v>398</v>
      </c>
      <c r="B53" s="83" t="s">
        <v>1098</v>
      </c>
      <c r="C53" s="83" t="s">
        <v>575</v>
      </c>
      <c r="D53" s="83" t="s">
        <v>566</v>
      </c>
      <c r="E53" s="187">
        <v>3.29</v>
      </c>
      <c r="F53" s="83"/>
    </row>
    <row r="54" spans="1:6" ht="12.75" customHeight="1" x14ac:dyDescent="0.2">
      <c r="A54" s="83">
        <v>39126</v>
      </c>
      <c r="B54" s="83" t="s">
        <v>1099</v>
      </c>
      <c r="C54" s="83" t="s">
        <v>575</v>
      </c>
      <c r="D54" s="83" t="s">
        <v>566</v>
      </c>
      <c r="E54" s="187">
        <v>4.82</v>
      </c>
      <c r="F54" s="83"/>
    </row>
    <row r="55" spans="1:6" ht="12.75" customHeight="1" x14ac:dyDescent="0.2">
      <c r="A55" s="83">
        <v>399</v>
      </c>
      <c r="B55" s="83" t="s">
        <v>1100</v>
      </c>
      <c r="C55" s="83" t="s">
        <v>575</v>
      </c>
      <c r="D55" s="83" t="s">
        <v>566</v>
      </c>
      <c r="E55" s="187">
        <v>4.25</v>
      </c>
      <c r="F55" s="83"/>
    </row>
    <row r="56" spans="1:6" ht="12.75" customHeight="1" x14ac:dyDescent="0.2">
      <c r="A56" s="83">
        <v>39158</v>
      </c>
      <c r="B56" s="83" t="s">
        <v>1101</v>
      </c>
      <c r="C56" s="83" t="s">
        <v>575</v>
      </c>
      <c r="D56" s="83" t="s">
        <v>566</v>
      </c>
      <c r="E56" s="187">
        <v>11.41</v>
      </c>
      <c r="F56" s="83"/>
    </row>
    <row r="57" spans="1:6" ht="12.75" customHeight="1" x14ac:dyDescent="0.2">
      <c r="A57" s="83">
        <v>39141</v>
      </c>
      <c r="B57" s="83" t="s">
        <v>1102</v>
      </c>
      <c r="C57" s="83" t="s">
        <v>575</v>
      </c>
      <c r="D57" s="83" t="s">
        <v>566</v>
      </c>
      <c r="E57" s="187">
        <v>0.82</v>
      </c>
      <c r="F57" s="83"/>
    </row>
    <row r="58" spans="1:6" ht="12.75" customHeight="1" x14ac:dyDescent="0.2">
      <c r="A58" s="83">
        <v>39140</v>
      </c>
      <c r="B58" s="83" t="s">
        <v>1103</v>
      </c>
      <c r="C58" s="83" t="s">
        <v>575</v>
      </c>
      <c r="D58" s="83" t="s">
        <v>566</v>
      </c>
      <c r="E58" s="187">
        <v>0.75</v>
      </c>
      <c r="F58" s="83"/>
    </row>
    <row r="59" spans="1:6" ht="12.75" customHeight="1" x14ac:dyDescent="0.2">
      <c r="A59" s="83">
        <v>39137</v>
      </c>
      <c r="B59" s="83" t="s">
        <v>1104</v>
      </c>
      <c r="C59" s="83" t="s">
        <v>575</v>
      </c>
      <c r="D59" s="83" t="s">
        <v>566</v>
      </c>
      <c r="E59" s="187">
        <v>0.43</v>
      </c>
      <c r="F59" s="83"/>
    </row>
    <row r="60" spans="1:6" ht="12.75" customHeight="1" x14ac:dyDescent="0.2">
      <c r="A60" s="83">
        <v>39139</v>
      </c>
      <c r="B60" s="83" t="s">
        <v>1105</v>
      </c>
      <c r="C60" s="83" t="s">
        <v>575</v>
      </c>
      <c r="D60" s="83" t="s">
        <v>566</v>
      </c>
      <c r="E60" s="187">
        <v>0.62</v>
      </c>
      <c r="F60" s="83"/>
    </row>
    <row r="61" spans="1:6" ht="12.75" customHeight="1" x14ac:dyDescent="0.2">
      <c r="A61" s="83">
        <v>39143</v>
      </c>
      <c r="B61" s="83" t="s">
        <v>1106</v>
      </c>
      <c r="C61" s="83" t="s">
        <v>575</v>
      </c>
      <c r="D61" s="83" t="s">
        <v>566</v>
      </c>
      <c r="E61" s="187">
        <v>1.71</v>
      </c>
      <c r="F61" s="83"/>
    </row>
    <row r="62" spans="1:6" ht="12.75" customHeight="1" x14ac:dyDescent="0.2">
      <c r="A62" s="83">
        <v>39142</v>
      </c>
      <c r="B62" s="83" t="s">
        <v>1107</v>
      </c>
      <c r="C62" s="83" t="s">
        <v>575</v>
      </c>
      <c r="D62" s="83" t="s">
        <v>566</v>
      </c>
      <c r="E62" s="187">
        <v>1.22</v>
      </c>
      <c r="F62" s="83"/>
    </row>
    <row r="63" spans="1:6" ht="12.75" customHeight="1" x14ac:dyDescent="0.2">
      <c r="A63" s="83">
        <v>39138</v>
      </c>
      <c r="B63" s="83" t="s">
        <v>1108</v>
      </c>
      <c r="C63" s="83" t="s">
        <v>575</v>
      </c>
      <c r="D63" s="83" t="s">
        <v>566</v>
      </c>
      <c r="E63" s="187">
        <v>0.45</v>
      </c>
      <c r="F63" s="83"/>
    </row>
    <row r="64" spans="1:6" ht="12.75" customHeight="1" x14ac:dyDescent="0.2">
      <c r="A64" s="83">
        <v>39136</v>
      </c>
      <c r="B64" s="83" t="s">
        <v>1109</v>
      </c>
      <c r="C64" s="83" t="s">
        <v>575</v>
      </c>
      <c r="D64" s="83" t="s">
        <v>566</v>
      </c>
      <c r="E64" s="187">
        <v>0.3</v>
      </c>
      <c r="F64" s="83"/>
    </row>
    <row r="65" spans="1:6" ht="12.75" customHeight="1" x14ac:dyDescent="0.2">
      <c r="A65" s="83">
        <v>39144</v>
      </c>
      <c r="B65" s="83" t="s">
        <v>1110</v>
      </c>
      <c r="C65" s="83" t="s">
        <v>575</v>
      </c>
      <c r="D65" s="83" t="s">
        <v>566</v>
      </c>
      <c r="E65" s="187">
        <v>1.99</v>
      </c>
      <c r="F65" s="83"/>
    </row>
    <row r="66" spans="1:6" ht="12.75" customHeight="1" x14ac:dyDescent="0.2">
      <c r="A66" s="83">
        <v>39145</v>
      </c>
      <c r="B66" s="83" t="s">
        <v>1111</v>
      </c>
      <c r="C66" s="83" t="s">
        <v>575</v>
      </c>
      <c r="D66" s="83" t="s">
        <v>566</v>
      </c>
      <c r="E66" s="187">
        <v>3.28</v>
      </c>
      <c r="F66" s="83"/>
    </row>
    <row r="67" spans="1:6" ht="12.75" customHeight="1" x14ac:dyDescent="0.2">
      <c r="A67" s="83">
        <v>12615</v>
      </c>
      <c r="B67" s="83" t="s">
        <v>1112</v>
      </c>
      <c r="C67" s="83" t="s">
        <v>575</v>
      </c>
      <c r="D67" s="83" t="s">
        <v>702</v>
      </c>
      <c r="E67" s="187">
        <v>3.7</v>
      </c>
      <c r="F67" s="83"/>
    </row>
    <row r="68" spans="1:6" ht="12.75" customHeight="1" x14ac:dyDescent="0.2">
      <c r="A68" s="83">
        <v>11927</v>
      </c>
      <c r="B68" s="83" t="s">
        <v>1113</v>
      </c>
      <c r="C68" s="83" t="s">
        <v>575</v>
      </c>
      <c r="D68" s="83" t="s">
        <v>566</v>
      </c>
      <c r="E68" s="187">
        <v>5.62</v>
      </c>
      <c r="F68" s="83"/>
    </row>
    <row r="69" spans="1:6" ht="12.75" customHeight="1" x14ac:dyDescent="0.2">
      <c r="A69" s="83">
        <v>11928</v>
      </c>
      <c r="B69" s="83" t="s">
        <v>1114</v>
      </c>
      <c r="C69" s="83" t="s">
        <v>575</v>
      </c>
      <c r="D69" s="83" t="s">
        <v>566</v>
      </c>
      <c r="E69" s="187">
        <v>6.44</v>
      </c>
      <c r="F69" s="83"/>
    </row>
    <row r="70" spans="1:6" ht="12.75" customHeight="1" x14ac:dyDescent="0.2">
      <c r="A70" s="83">
        <v>11929</v>
      </c>
      <c r="B70" s="83" t="s">
        <v>1115</v>
      </c>
      <c r="C70" s="83" t="s">
        <v>575</v>
      </c>
      <c r="D70" s="83" t="s">
        <v>566</v>
      </c>
      <c r="E70" s="187">
        <v>9.9600000000000009</v>
      </c>
      <c r="F70" s="83"/>
    </row>
    <row r="71" spans="1:6" ht="12.75" customHeight="1" x14ac:dyDescent="0.2">
      <c r="A71" s="83">
        <v>36801</v>
      </c>
      <c r="B71" s="83" t="s">
        <v>1116</v>
      </c>
      <c r="C71" s="83" t="s">
        <v>575</v>
      </c>
      <c r="D71" s="83" t="s">
        <v>566</v>
      </c>
      <c r="E71" s="187">
        <v>19.22</v>
      </c>
      <c r="F71" s="83"/>
    </row>
    <row r="72" spans="1:6" ht="12.75" customHeight="1" x14ac:dyDescent="0.2">
      <c r="A72" s="83">
        <v>36246</v>
      </c>
      <c r="B72" s="83" t="s">
        <v>1117</v>
      </c>
      <c r="C72" s="83" t="s">
        <v>577</v>
      </c>
      <c r="D72" s="83" t="s">
        <v>566</v>
      </c>
      <c r="E72" s="187">
        <v>1.96</v>
      </c>
      <c r="F72" s="83"/>
    </row>
    <row r="73" spans="1:6" ht="12.75" customHeight="1" x14ac:dyDescent="0.2">
      <c r="A73" s="83">
        <v>37600</v>
      </c>
      <c r="B73" s="83" t="s">
        <v>1118</v>
      </c>
      <c r="C73" s="83" t="s">
        <v>575</v>
      </c>
      <c r="D73" s="83" t="s">
        <v>702</v>
      </c>
      <c r="E73" s="187">
        <v>51.99</v>
      </c>
      <c r="F73" s="83"/>
    </row>
    <row r="74" spans="1:6" ht="12.75" customHeight="1" x14ac:dyDescent="0.2">
      <c r="A74" s="83">
        <v>37599</v>
      </c>
      <c r="B74" s="83" t="s">
        <v>1119</v>
      </c>
      <c r="C74" s="83" t="s">
        <v>575</v>
      </c>
      <c r="D74" s="83" t="s">
        <v>702</v>
      </c>
      <c r="E74" s="187">
        <v>48.39</v>
      </c>
      <c r="F74" s="83"/>
    </row>
    <row r="75" spans="1:6" ht="12.75" customHeight="1" x14ac:dyDescent="0.2">
      <c r="A75" s="83">
        <v>1</v>
      </c>
      <c r="B75" s="83" t="s">
        <v>1120</v>
      </c>
      <c r="C75" s="83" t="s">
        <v>589</v>
      </c>
      <c r="D75" s="83" t="s">
        <v>1065</v>
      </c>
      <c r="E75" s="187">
        <v>40</v>
      </c>
      <c r="F75" s="83"/>
    </row>
    <row r="76" spans="1:6" ht="12.75" customHeight="1" x14ac:dyDescent="0.2">
      <c r="A76" s="83">
        <v>3</v>
      </c>
      <c r="B76" s="83" t="s">
        <v>1121</v>
      </c>
      <c r="C76" s="83" t="s">
        <v>769</v>
      </c>
      <c r="D76" s="83" t="s">
        <v>566</v>
      </c>
      <c r="E76" s="187">
        <v>4.1900000000000004</v>
      </c>
      <c r="F76" s="83"/>
    </row>
    <row r="77" spans="1:6" ht="12.75" customHeight="1" x14ac:dyDescent="0.2">
      <c r="A77" s="83">
        <v>26</v>
      </c>
      <c r="B77" s="83" t="s">
        <v>1122</v>
      </c>
      <c r="C77" s="83" t="s">
        <v>589</v>
      </c>
      <c r="D77" s="83" t="s">
        <v>566</v>
      </c>
      <c r="E77" s="187">
        <v>4.71</v>
      </c>
      <c r="F77" s="83"/>
    </row>
    <row r="78" spans="1:6" ht="12.75" customHeight="1" x14ac:dyDescent="0.2">
      <c r="A78" s="83">
        <v>20</v>
      </c>
      <c r="B78" s="83" t="s">
        <v>1123</v>
      </c>
      <c r="C78" s="83" t="s">
        <v>589</v>
      </c>
      <c r="D78" s="83" t="s">
        <v>1065</v>
      </c>
      <c r="E78" s="187">
        <v>4.74</v>
      </c>
      <c r="F78" s="83"/>
    </row>
    <row r="79" spans="1:6" ht="12.75" customHeight="1" x14ac:dyDescent="0.2">
      <c r="A79" s="83">
        <v>21</v>
      </c>
      <c r="B79" s="83" t="s">
        <v>1124</v>
      </c>
      <c r="C79" s="83" t="s">
        <v>589</v>
      </c>
      <c r="D79" s="83" t="s">
        <v>566</v>
      </c>
      <c r="E79" s="187">
        <v>4.74</v>
      </c>
      <c r="F79" s="83"/>
    </row>
    <row r="80" spans="1:6" ht="12.75" customHeight="1" x14ac:dyDescent="0.2">
      <c r="A80" s="83">
        <v>24</v>
      </c>
      <c r="B80" s="83" t="s">
        <v>1125</v>
      </c>
      <c r="C80" s="83" t="s">
        <v>589</v>
      </c>
      <c r="D80" s="83" t="s">
        <v>566</v>
      </c>
      <c r="E80" s="187">
        <v>4.74</v>
      </c>
      <c r="F80" s="83"/>
    </row>
    <row r="81" spans="1:6" ht="12.75" customHeight="1" x14ac:dyDescent="0.2">
      <c r="A81" s="83">
        <v>25</v>
      </c>
      <c r="B81" s="83" t="s">
        <v>1126</v>
      </c>
      <c r="C81" s="83" t="s">
        <v>589</v>
      </c>
      <c r="D81" s="83" t="s">
        <v>566</v>
      </c>
      <c r="E81" s="187">
        <v>4.74</v>
      </c>
      <c r="F81" s="83"/>
    </row>
    <row r="82" spans="1:6" ht="12.75" customHeight="1" x14ac:dyDescent="0.2">
      <c r="A82" s="83">
        <v>43065</v>
      </c>
      <c r="B82" s="83" t="s">
        <v>1127</v>
      </c>
      <c r="C82" s="83" t="s">
        <v>589</v>
      </c>
      <c r="D82" s="83" t="s">
        <v>566</v>
      </c>
      <c r="E82" s="187">
        <v>6.92</v>
      </c>
      <c r="F82" s="83"/>
    </row>
    <row r="83" spans="1:6" ht="12.75" customHeight="1" x14ac:dyDescent="0.2">
      <c r="A83" s="83">
        <v>34341</v>
      </c>
      <c r="B83" s="83" t="s">
        <v>1128</v>
      </c>
      <c r="C83" s="83" t="s">
        <v>589</v>
      </c>
      <c r="D83" s="83" t="s">
        <v>566</v>
      </c>
      <c r="E83" s="187">
        <v>4.46</v>
      </c>
      <c r="F83" s="83"/>
    </row>
    <row r="84" spans="1:6" ht="12.75" customHeight="1" x14ac:dyDescent="0.2">
      <c r="A84" s="83">
        <v>22</v>
      </c>
      <c r="B84" s="83" t="s">
        <v>1129</v>
      </c>
      <c r="C84" s="83" t="s">
        <v>589</v>
      </c>
      <c r="D84" s="83" t="s">
        <v>566</v>
      </c>
      <c r="E84" s="187">
        <v>5.07</v>
      </c>
      <c r="F84" s="83"/>
    </row>
    <row r="85" spans="1:6" ht="12.75" customHeight="1" x14ac:dyDescent="0.2">
      <c r="A85" s="83">
        <v>23</v>
      </c>
      <c r="B85" s="83" t="s">
        <v>1130</v>
      </c>
      <c r="C85" s="83" t="s">
        <v>589</v>
      </c>
      <c r="D85" s="83" t="s">
        <v>566</v>
      </c>
      <c r="E85" s="187">
        <v>5.03</v>
      </c>
      <c r="F85" s="83"/>
    </row>
    <row r="86" spans="1:6" ht="12.75" customHeight="1" x14ac:dyDescent="0.2">
      <c r="A86" s="83">
        <v>34439</v>
      </c>
      <c r="B86" s="83" t="s">
        <v>1131</v>
      </c>
      <c r="C86" s="83" t="s">
        <v>589</v>
      </c>
      <c r="D86" s="83" t="s">
        <v>566</v>
      </c>
      <c r="E86" s="187">
        <v>5.36</v>
      </c>
      <c r="F86" s="83"/>
    </row>
    <row r="87" spans="1:6" ht="12.75" customHeight="1" x14ac:dyDescent="0.2">
      <c r="A87" s="83">
        <v>34</v>
      </c>
      <c r="B87" s="83" t="s">
        <v>1132</v>
      </c>
      <c r="C87" s="83" t="s">
        <v>589</v>
      </c>
      <c r="D87" s="83" t="s">
        <v>566</v>
      </c>
      <c r="E87" s="187">
        <v>4.7699999999999996</v>
      </c>
      <c r="F87" s="83"/>
    </row>
    <row r="88" spans="1:6" ht="12.75" customHeight="1" x14ac:dyDescent="0.2">
      <c r="A88" s="83">
        <v>34441</v>
      </c>
      <c r="B88" s="83" t="s">
        <v>1133</v>
      </c>
      <c r="C88" s="83" t="s">
        <v>589</v>
      </c>
      <c r="D88" s="83" t="s">
        <v>566</v>
      </c>
      <c r="E88" s="187">
        <v>5.09</v>
      </c>
      <c r="F88" s="83"/>
    </row>
    <row r="89" spans="1:6" ht="12.75" customHeight="1" x14ac:dyDescent="0.2">
      <c r="A89" s="83">
        <v>31</v>
      </c>
      <c r="B89" s="83" t="s">
        <v>1134</v>
      </c>
      <c r="C89" s="83" t="s">
        <v>589</v>
      </c>
      <c r="D89" s="83" t="s">
        <v>566</v>
      </c>
      <c r="E89" s="187">
        <v>4.54</v>
      </c>
      <c r="F89" s="83"/>
    </row>
    <row r="90" spans="1:6" ht="12.75" customHeight="1" x14ac:dyDescent="0.2">
      <c r="A90" s="83">
        <v>34443</v>
      </c>
      <c r="B90" s="83" t="s">
        <v>1135</v>
      </c>
      <c r="C90" s="83" t="s">
        <v>589</v>
      </c>
      <c r="D90" s="83" t="s">
        <v>566</v>
      </c>
      <c r="E90" s="187">
        <v>5.09</v>
      </c>
      <c r="F90" s="83"/>
    </row>
    <row r="91" spans="1:6" ht="12.75" customHeight="1" x14ac:dyDescent="0.2">
      <c r="A91" s="83">
        <v>27</v>
      </c>
      <c r="B91" s="83" t="s">
        <v>1136</v>
      </c>
      <c r="C91" s="83" t="s">
        <v>589</v>
      </c>
      <c r="D91" s="83" t="s">
        <v>1065</v>
      </c>
      <c r="E91" s="187">
        <v>4.54</v>
      </c>
      <c r="F91" s="83"/>
    </row>
    <row r="92" spans="1:6" ht="12.75" customHeight="1" x14ac:dyDescent="0.2">
      <c r="A92" s="83">
        <v>34446</v>
      </c>
      <c r="B92" s="83" t="s">
        <v>1137</v>
      </c>
      <c r="C92" s="83" t="s">
        <v>589</v>
      </c>
      <c r="D92" s="83" t="s">
        <v>566</v>
      </c>
      <c r="E92" s="187">
        <v>5.09</v>
      </c>
      <c r="F92" s="83"/>
    </row>
    <row r="93" spans="1:6" ht="12.75" customHeight="1" x14ac:dyDescent="0.2">
      <c r="A93" s="83">
        <v>29</v>
      </c>
      <c r="B93" s="83" t="s">
        <v>1138</v>
      </c>
      <c r="C93" s="83" t="s">
        <v>589</v>
      </c>
      <c r="D93" s="83" t="s">
        <v>566</v>
      </c>
      <c r="E93" s="187">
        <v>4.24</v>
      </c>
      <c r="F93" s="83"/>
    </row>
    <row r="94" spans="1:6" ht="12.75" customHeight="1" x14ac:dyDescent="0.2">
      <c r="A94" s="83">
        <v>28</v>
      </c>
      <c r="B94" s="83" t="s">
        <v>1139</v>
      </c>
      <c r="C94" s="83" t="s">
        <v>589</v>
      </c>
      <c r="D94" s="83" t="s">
        <v>566</v>
      </c>
      <c r="E94" s="187">
        <v>4.9000000000000004</v>
      </c>
      <c r="F94" s="83"/>
    </row>
    <row r="95" spans="1:6" ht="12.75" customHeight="1" x14ac:dyDescent="0.2">
      <c r="A95" s="83">
        <v>34449</v>
      </c>
      <c r="B95" s="83" t="s">
        <v>1140</v>
      </c>
      <c r="C95" s="83" t="s">
        <v>589</v>
      </c>
      <c r="D95" s="83" t="s">
        <v>566</v>
      </c>
      <c r="E95" s="187">
        <v>5.6</v>
      </c>
      <c r="F95" s="83"/>
    </row>
    <row r="96" spans="1:6" ht="12.75" customHeight="1" x14ac:dyDescent="0.2">
      <c r="A96" s="83">
        <v>32</v>
      </c>
      <c r="B96" s="83" t="s">
        <v>1141</v>
      </c>
      <c r="C96" s="83" t="s">
        <v>589</v>
      </c>
      <c r="D96" s="83" t="s">
        <v>566</v>
      </c>
      <c r="E96" s="187">
        <v>5</v>
      </c>
      <c r="F96" s="83"/>
    </row>
    <row r="97" spans="1:6" ht="12.75" customHeight="1" x14ac:dyDescent="0.2">
      <c r="A97" s="83">
        <v>33</v>
      </c>
      <c r="B97" s="83" t="s">
        <v>1142</v>
      </c>
      <c r="C97" s="83" t="s">
        <v>589</v>
      </c>
      <c r="D97" s="83" t="s">
        <v>566</v>
      </c>
      <c r="E97" s="187">
        <v>5.61</v>
      </c>
      <c r="F97" s="83"/>
    </row>
    <row r="98" spans="1:6" ht="12.75" customHeight="1" x14ac:dyDescent="0.2">
      <c r="A98" s="83">
        <v>34343</v>
      </c>
      <c r="B98" s="83" t="s">
        <v>1143</v>
      </c>
      <c r="C98" s="83" t="s">
        <v>589</v>
      </c>
      <c r="D98" s="83" t="s">
        <v>566</v>
      </c>
      <c r="E98" s="187">
        <v>5.39</v>
      </c>
      <c r="F98" s="83"/>
    </row>
    <row r="99" spans="1:6" ht="12.75" customHeight="1" x14ac:dyDescent="0.2">
      <c r="A99" s="83">
        <v>34452</v>
      </c>
      <c r="B99" s="83" t="s">
        <v>1144</v>
      </c>
      <c r="C99" s="83" t="s">
        <v>589</v>
      </c>
      <c r="D99" s="83" t="s">
        <v>566</v>
      </c>
      <c r="E99" s="187">
        <v>4.96</v>
      </c>
      <c r="F99" s="83"/>
    </row>
    <row r="100" spans="1:6" ht="12.75" customHeight="1" x14ac:dyDescent="0.2">
      <c r="A100" s="83">
        <v>36</v>
      </c>
      <c r="B100" s="83" t="s">
        <v>1145</v>
      </c>
      <c r="C100" s="83" t="s">
        <v>589</v>
      </c>
      <c r="D100" s="83" t="s">
        <v>566</v>
      </c>
      <c r="E100" s="187">
        <v>4.7300000000000004</v>
      </c>
      <c r="F100" s="83"/>
    </row>
    <row r="101" spans="1:6" ht="12.75" customHeight="1" x14ac:dyDescent="0.2">
      <c r="A101" s="83">
        <v>34456</v>
      </c>
      <c r="B101" s="83" t="s">
        <v>1146</v>
      </c>
      <c r="C101" s="83" t="s">
        <v>589</v>
      </c>
      <c r="D101" s="83" t="s">
        <v>566</v>
      </c>
      <c r="E101" s="187">
        <v>4.96</v>
      </c>
      <c r="F101" s="83"/>
    </row>
    <row r="102" spans="1:6" ht="12.75" customHeight="1" x14ac:dyDescent="0.2">
      <c r="A102" s="83">
        <v>39</v>
      </c>
      <c r="B102" s="83" t="s">
        <v>729</v>
      </c>
      <c r="C102" s="83" t="s">
        <v>589</v>
      </c>
      <c r="D102" s="83" t="s">
        <v>566</v>
      </c>
      <c r="E102" s="187">
        <v>4.7300000000000004</v>
      </c>
      <c r="F102" s="83"/>
    </row>
    <row r="103" spans="1:6" ht="12.75" customHeight="1" x14ac:dyDescent="0.2">
      <c r="A103" s="83">
        <v>34457</v>
      </c>
      <c r="B103" s="83" t="s">
        <v>1147</v>
      </c>
      <c r="C103" s="83" t="s">
        <v>589</v>
      </c>
      <c r="D103" s="83" t="s">
        <v>566</v>
      </c>
      <c r="E103" s="187">
        <v>5.32</v>
      </c>
      <c r="F103" s="83"/>
    </row>
    <row r="104" spans="1:6" ht="12.75" customHeight="1" x14ac:dyDescent="0.2">
      <c r="A104" s="83">
        <v>40</v>
      </c>
      <c r="B104" s="83" t="s">
        <v>1148</v>
      </c>
      <c r="C104" s="83" t="s">
        <v>589</v>
      </c>
      <c r="D104" s="83" t="s">
        <v>566</v>
      </c>
      <c r="E104" s="187">
        <v>4.83</v>
      </c>
      <c r="F104" s="83"/>
    </row>
    <row r="105" spans="1:6" ht="12.75" customHeight="1" x14ac:dyDescent="0.2">
      <c r="A105" s="83">
        <v>34460</v>
      </c>
      <c r="B105" s="83" t="s">
        <v>1149</v>
      </c>
      <c r="C105" s="83" t="s">
        <v>589</v>
      </c>
      <c r="D105" s="83" t="s">
        <v>566</v>
      </c>
      <c r="E105" s="187">
        <v>5.43</v>
      </c>
      <c r="F105" s="83"/>
    </row>
    <row r="106" spans="1:6" ht="12.75" customHeight="1" x14ac:dyDescent="0.2">
      <c r="A106" s="83">
        <v>42</v>
      </c>
      <c r="B106" s="83" t="s">
        <v>1150</v>
      </c>
      <c r="C106" s="83" t="s">
        <v>589</v>
      </c>
      <c r="D106" s="83" t="s">
        <v>566</v>
      </c>
      <c r="E106" s="187">
        <v>4.91</v>
      </c>
      <c r="F106" s="83"/>
    </row>
    <row r="107" spans="1:6" ht="12.75" customHeight="1" x14ac:dyDescent="0.2">
      <c r="A107" s="83">
        <v>38</v>
      </c>
      <c r="B107" s="83" t="s">
        <v>1151</v>
      </c>
      <c r="C107" s="83" t="s">
        <v>589</v>
      </c>
      <c r="D107" s="83" t="s">
        <v>566</v>
      </c>
      <c r="E107" s="187">
        <v>5.47</v>
      </c>
      <c r="F107" s="83"/>
    </row>
    <row r="108" spans="1:6" ht="12.75" customHeight="1" x14ac:dyDescent="0.2">
      <c r="A108" s="83">
        <v>34344</v>
      </c>
      <c r="B108" s="83" t="s">
        <v>1152</v>
      </c>
      <c r="C108" s="83" t="s">
        <v>589</v>
      </c>
      <c r="D108" s="83" t="s">
        <v>566</v>
      </c>
      <c r="E108" s="187">
        <v>7.43</v>
      </c>
      <c r="F108" s="83"/>
    </row>
    <row r="109" spans="1:6" ht="12.75" customHeight="1" x14ac:dyDescent="0.2">
      <c r="A109" s="83">
        <v>20063</v>
      </c>
      <c r="B109" s="83" t="s">
        <v>1153</v>
      </c>
      <c r="C109" s="83" t="s">
        <v>575</v>
      </c>
      <c r="D109" s="83" t="s">
        <v>702</v>
      </c>
      <c r="E109" s="187">
        <v>3.68</v>
      </c>
      <c r="F109" s="83"/>
    </row>
    <row r="110" spans="1:6" ht="12.75" customHeight="1" x14ac:dyDescent="0.2">
      <c r="A110" s="83">
        <v>40410</v>
      </c>
      <c r="B110" s="83" t="s">
        <v>1154</v>
      </c>
      <c r="C110" s="83" t="s">
        <v>575</v>
      </c>
      <c r="D110" s="83" t="s">
        <v>702</v>
      </c>
      <c r="E110" s="187">
        <v>13.58</v>
      </c>
      <c r="F110" s="83"/>
    </row>
    <row r="111" spans="1:6" ht="12.75" customHeight="1" x14ac:dyDescent="0.2">
      <c r="A111" s="83">
        <v>40411</v>
      </c>
      <c r="B111" s="83" t="s">
        <v>1155</v>
      </c>
      <c r="C111" s="83" t="s">
        <v>575</v>
      </c>
      <c r="D111" s="83" t="s">
        <v>702</v>
      </c>
      <c r="E111" s="187">
        <v>14.73</v>
      </c>
      <c r="F111" s="83"/>
    </row>
    <row r="112" spans="1:6" ht="12.75" customHeight="1" x14ac:dyDescent="0.2">
      <c r="A112" s="83">
        <v>40412</v>
      </c>
      <c r="B112" s="83" t="s">
        <v>1156</v>
      </c>
      <c r="C112" s="83" t="s">
        <v>575</v>
      </c>
      <c r="D112" s="83" t="s">
        <v>702</v>
      </c>
      <c r="E112" s="187">
        <v>16.54</v>
      </c>
      <c r="F112" s="83"/>
    </row>
    <row r="113" spans="1:6" ht="12.75" customHeight="1" x14ac:dyDescent="0.2">
      <c r="A113" s="83">
        <v>38838</v>
      </c>
      <c r="B113" s="83" t="s">
        <v>1157</v>
      </c>
      <c r="C113" s="83" t="s">
        <v>575</v>
      </c>
      <c r="D113" s="83" t="s">
        <v>702</v>
      </c>
      <c r="E113" s="187">
        <v>7.57</v>
      </c>
      <c r="F113" s="83"/>
    </row>
    <row r="114" spans="1:6" ht="12.75" customHeight="1" x14ac:dyDescent="0.2">
      <c r="A114" s="83">
        <v>38839</v>
      </c>
      <c r="B114" s="83" t="s">
        <v>1159</v>
      </c>
      <c r="C114" s="83" t="s">
        <v>575</v>
      </c>
      <c r="D114" s="83" t="s">
        <v>702</v>
      </c>
      <c r="E114" s="187">
        <v>8.92</v>
      </c>
      <c r="F114" s="83"/>
    </row>
    <row r="115" spans="1:6" ht="12.75" customHeight="1" x14ac:dyDescent="0.2">
      <c r="A115" s="83">
        <v>55</v>
      </c>
      <c r="B115" s="83" t="s">
        <v>1160</v>
      </c>
      <c r="C115" s="83" t="s">
        <v>575</v>
      </c>
      <c r="D115" s="83" t="s">
        <v>702</v>
      </c>
      <c r="E115" s="187">
        <v>3.25</v>
      </c>
      <c r="F115" s="83"/>
    </row>
    <row r="116" spans="1:6" ht="12.75" customHeight="1" x14ac:dyDescent="0.2">
      <c r="A116" s="83">
        <v>61</v>
      </c>
      <c r="B116" s="83" t="s">
        <v>1161</v>
      </c>
      <c r="C116" s="83" t="s">
        <v>575</v>
      </c>
      <c r="D116" s="83" t="s">
        <v>702</v>
      </c>
      <c r="E116" s="187">
        <v>3.07</v>
      </c>
      <c r="F116" s="83"/>
    </row>
    <row r="117" spans="1:6" ht="12.75" customHeight="1" x14ac:dyDescent="0.2">
      <c r="A117" s="83">
        <v>62</v>
      </c>
      <c r="B117" s="83" t="s">
        <v>1162</v>
      </c>
      <c r="C117" s="83" t="s">
        <v>575</v>
      </c>
      <c r="D117" s="83" t="s">
        <v>702</v>
      </c>
      <c r="E117" s="187">
        <v>6.37</v>
      </c>
      <c r="F117" s="83"/>
    </row>
    <row r="118" spans="1:6" ht="12.75" customHeight="1" x14ac:dyDescent="0.2">
      <c r="A118" s="83">
        <v>77</v>
      </c>
      <c r="B118" s="83" t="s">
        <v>1163</v>
      </c>
      <c r="C118" s="83" t="s">
        <v>575</v>
      </c>
      <c r="D118" s="83" t="s">
        <v>566</v>
      </c>
      <c r="E118" s="187">
        <v>0.79</v>
      </c>
      <c r="F118" s="83"/>
    </row>
    <row r="119" spans="1:6" ht="12.75" customHeight="1" x14ac:dyDescent="0.2">
      <c r="A119" s="83">
        <v>76</v>
      </c>
      <c r="B119" s="83" t="s">
        <v>1164</v>
      </c>
      <c r="C119" s="83" t="s">
        <v>575</v>
      </c>
      <c r="D119" s="83" t="s">
        <v>566</v>
      </c>
      <c r="E119" s="187">
        <v>0.8</v>
      </c>
      <c r="F119" s="83"/>
    </row>
    <row r="120" spans="1:6" ht="12.75" customHeight="1" x14ac:dyDescent="0.2">
      <c r="A120" s="83">
        <v>67</v>
      </c>
      <c r="B120" s="83" t="s">
        <v>1165</v>
      </c>
      <c r="C120" s="83" t="s">
        <v>575</v>
      </c>
      <c r="D120" s="83" t="s">
        <v>566</v>
      </c>
      <c r="E120" s="187">
        <v>7.76</v>
      </c>
      <c r="F120" s="83"/>
    </row>
    <row r="121" spans="1:6" ht="12.75" customHeight="1" x14ac:dyDescent="0.2">
      <c r="A121" s="83">
        <v>71</v>
      </c>
      <c r="B121" s="83" t="s">
        <v>1166</v>
      </c>
      <c r="C121" s="83" t="s">
        <v>575</v>
      </c>
      <c r="D121" s="83" t="s">
        <v>566</v>
      </c>
      <c r="E121" s="187">
        <v>14.26</v>
      </c>
      <c r="F121" s="83"/>
    </row>
    <row r="122" spans="1:6" ht="12.75" customHeight="1" x14ac:dyDescent="0.2">
      <c r="A122" s="83">
        <v>73</v>
      </c>
      <c r="B122" s="83" t="s">
        <v>1167</v>
      </c>
      <c r="C122" s="83" t="s">
        <v>575</v>
      </c>
      <c r="D122" s="83" t="s">
        <v>566</v>
      </c>
      <c r="E122" s="187">
        <v>10.65</v>
      </c>
      <c r="F122" s="83"/>
    </row>
    <row r="123" spans="1:6" ht="12.75" customHeight="1" x14ac:dyDescent="0.2">
      <c r="A123" s="83">
        <v>103</v>
      </c>
      <c r="B123" s="83" t="s">
        <v>1168</v>
      </c>
      <c r="C123" s="83" t="s">
        <v>575</v>
      </c>
      <c r="D123" s="83" t="s">
        <v>566</v>
      </c>
      <c r="E123" s="187">
        <v>31.68</v>
      </c>
      <c r="F123" s="83"/>
    </row>
    <row r="124" spans="1:6" ht="12.75" customHeight="1" x14ac:dyDescent="0.2">
      <c r="A124" s="83">
        <v>107</v>
      </c>
      <c r="B124" s="83" t="s">
        <v>1169</v>
      </c>
      <c r="C124" s="83" t="s">
        <v>575</v>
      </c>
      <c r="D124" s="83" t="s">
        <v>566</v>
      </c>
      <c r="E124" s="187">
        <v>0.49</v>
      </c>
      <c r="F124" s="83"/>
    </row>
    <row r="125" spans="1:6" ht="12.75" customHeight="1" x14ac:dyDescent="0.2">
      <c r="A125" s="83">
        <v>65</v>
      </c>
      <c r="B125" s="83" t="s">
        <v>1170</v>
      </c>
      <c r="C125" s="83" t="s">
        <v>575</v>
      </c>
      <c r="D125" s="83" t="s">
        <v>566</v>
      </c>
      <c r="E125" s="187">
        <v>0.61</v>
      </c>
      <c r="F125" s="83"/>
    </row>
    <row r="126" spans="1:6" ht="12.75" customHeight="1" x14ac:dyDescent="0.2">
      <c r="A126" s="83">
        <v>108</v>
      </c>
      <c r="B126" s="83" t="s">
        <v>1171</v>
      </c>
      <c r="C126" s="83" t="s">
        <v>575</v>
      </c>
      <c r="D126" s="83" t="s">
        <v>566</v>
      </c>
      <c r="E126" s="187">
        <v>1.26</v>
      </c>
      <c r="F126" s="83"/>
    </row>
    <row r="127" spans="1:6" ht="12.75" customHeight="1" x14ac:dyDescent="0.2">
      <c r="A127" s="83">
        <v>110</v>
      </c>
      <c r="B127" s="83" t="s">
        <v>1172</v>
      </c>
      <c r="C127" s="83" t="s">
        <v>575</v>
      </c>
      <c r="D127" s="83" t="s">
        <v>566</v>
      </c>
      <c r="E127" s="187">
        <v>4.8899999999999997</v>
      </c>
      <c r="F127" s="83"/>
    </row>
    <row r="128" spans="1:6" ht="12.75" customHeight="1" x14ac:dyDescent="0.2">
      <c r="A128" s="83">
        <v>109</v>
      </c>
      <c r="B128" s="83" t="s">
        <v>1174</v>
      </c>
      <c r="C128" s="83" t="s">
        <v>575</v>
      </c>
      <c r="D128" s="83" t="s">
        <v>566</v>
      </c>
      <c r="E128" s="187">
        <v>2.41</v>
      </c>
      <c r="F128" s="83"/>
    </row>
    <row r="129" spans="1:6" ht="12.75" customHeight="1" x14ac:dyDescent="0.2">
      <c r="A129" s="83">
        <v>111</v>
      </c>
      <c r="B129" s="83" t="s">
        <v>1175</v>
      </c>
      <c r="C129" s="83" t="s">
        <v>575</v>
      </c>
      <c r="D129" s="83" t="s">
        <v>566</v>
      </c>
      <c r="E129" s="187">
        <v>5.64</v>
      </c>
      <c r="F129" s="83"/>
    </row>
    <row r="130" spans="1:6" ht="12.75" customHeight="1" x14ac:dyDescent="0.2">
      <c r="A130" s="83">
        <v>112</v>
      </c>
      <c r="B130" s="83" t="s">
        <v>1176</v>
      </c>
      <c r="C130" s="83" t="s">
        <v>575</v>
      </c>
      <c r="D130" s="83" t="s">
        <v>566</v>
      </c>
      <c r="E130" s="187">
        <v>3.07</v>
      </c>
      <c r="F130" s="83"/>
    </row>
    <row r="131" spans="1:6" ht="12.75" customHeight="1" x14ac:dyDescent="0.2">
      <c r="A131" s="83">
        <v>113</v>
      </c>
      <c r="B131" s="83" t="s">
        <v>1177</v>
      </c>
      <c r="C131" s="83" t="s">
        <v>575</v>
      </c>
      <c r="D131" s="83" t="s">
        <v>566</v>
      </c>
      <c r="E131" s="187">
        <v>8.33</v>
      </c>
      <c r="F131" s="83"/>
    </row>
    <row r="132" spans="1:6" ht="12.75" customHeight="1" x14ac:dyDescent="0.2">
      <c r="A132" s="83">
        <v>104</v>
      </c>
      <c r="B132" s="83" t="s">
        <v>1178</v>
      </c>
      <c r="C132" s="83" t="s">
        <v>575</v>
      </c>
      <c r="D132" s="83" t="s">
        <v>566</v>
      </c>
      <c r="E132" s="187">
        <v>12.12</v>
      </c>
      <c r="F132" s="83"/>
    </row>
    <row r="133" spans="1:6" ht="12.75" customHeight="1" x14ac:dyDescent="0.2">
      <c r="A133" s="83">
        <v>102</v>
      </c>
      <c r="B133" s="83" t="s">
        <v>1179</v>
      </c>
      <c r="C133" s="83" t="s">
        <v>575</v>
      </c>
      <c r="D133" s="83" t="s">
        <v>566</v>
      </c>
      <c r="E133" s="187">
        <v>19.89</v>
      </c>
      <c r="F133" s="83"/>
    </row>
    <row r="134" spans="1:6" ht="12.75" customHeight="1" x14ac:dyDescent="0.2">
      <c r="A134" s="83">
        <v>95</v>
      </c>
      <c r="B134" s="83" t="s">
        <v>1180</v>
      </c>
      <c r="C134" s="83" t="s">
        <v>575</v>
      </c>
      <c r="D134" s="83" t="s">
        <v>566</v>
      </c>
      <c r="E134" s="187">
        <v>6.73</v>
      </c>
      <c r="F134" s="83"/>
    </row>
    <row r="135" spans="1:6" ht="12.75" customHeight="1" x14ac:dyDescent="0.2">
      <c r="A135" s="83">
        <v>96</v>
      </c>
      <c r="B135" s="83" t="s">
        <v>1181</v>
      </c>
      <c r="C135" s="83" t="s">
        <v>575</v>
      </c>
      <c r="D135" s="83" t="s">
        <v>566</v>
      </c>
      <c r="E135" s="187">
        <v>7.74</v>
      </c>
      <c r="F135" s="83"/>
    </row>
    <row r="136" spans="1:6" ht="12.75" customHeight="1" x14ac:dyDescent="0.2">
      <c r="A136" s="83">
        <v>97</v>
      </c>
      <c r="B136" s="83" t="s">
        <v>1182</v>
      </c>
      <c r="C136" s="83" t="s">
        <v>575</v>
      </c>
      <c r="D136" s="83" t="s">
        <v>566</v>
      </c>
      <c r="E136" s="187">
        <v>10.050000000000001</v>
      </c>
      <c r="F136" s="83"/>
    </row>
    <row r="137" spans="1:6" ht="12.75" customHeight="1" x14ac:dyDescent="0.2">
      <c r="A137" s="83">
        <v>98</v>
      </c>
      <c r="B137" s="83" t="s">
        <v>1183</v>
      </c>
      <c r="C137" s="83" t="s">
        <v>575</v>
      </c>
      <c r="D137" s="83" t="s">
        <v>566</v>
      </c>
      <c r="E137" s="187">
        <v>13.55</v>
      </c>
      <c r="F137" s="83"/>
    </row>
    <row r="138" spans="1:6" ht="12.75" customHeight="1" x14ac:dyDescent="0.2">
      <c r="A138" s="83">
        <v>99</v>
      </c>
      <c r="B138" s="83" t="s">
        <v>1184</v>
      </c>
      <c r="C138" s="83" t="s">
        <v>575</v>
      </c>
      <c r="D138" s="83" t="s">
        <v>566</v>
      </c>
      <c r="E138" s="187">
        <v>16.440000000000001</v>
      </c>
      <c r="F138" s="83"/>
    </row>
    <row r="139" spans="1:6" ht="12.75" customHeight="1" x14ac:dyDescent="0.2">
      <c r="A139" s="83">
        <v>100</v>
      </c>
      <c r="B139" s="83" t="s">
        <v>1185</v>
      </c>
      <c r="C139" s="83" t="s">
        <v>575</v>
      </c>
      <c r="D139" s="83" t="s">
        <v>566</v>
      </c>
      <c r="E139" s="187">
        <v>22.93</v>
      </c>
      <c r="F139" s="83"/>
    </row>
    <row r="140" spans="1:6" ht="12.75" customHeight="1" x14ac:dyDescent="0.2">
      <c r="A140" s="83">
        <v>75</v>
      </c>
      <c r="B140" s="83" t="s">
        <v>1186</v>
      </c>
      <c r="C140" s="83" t="s">
        <v>575</v>
      </c>
      <c r="D140" s="83" t="s">
        <v>566</v>
      </c>
      <c r="E140" s="187">
        <v>239.02</v>
      </c>
      <c r="F140" s="83"/>
    </row>
    <row r="141" spans="1:6" ht="12.75" customHeight="1" x14ac:dyDescent="0.2">
      <c r="A141" s="83">
        <v>114</v>
      </c>
      <c r="B141" s="83" t="s">
        <v>1187</v>
      </c>
      <c r="C141" s="83" t="s">
        <v>575</v>
      </c>
      <c r="D141" s="83" t="s">
        <v>566</v>
      </c>
      <c r="E141" s="187">
        <v>8.7100000000000009</v>
      </c>
      <c r="F141" s="83"/>
    </row>
    <row r="142" spans="1:6" ht="12.75" customHeight="1" x14ac:dyDescent="0.2">
      <c r="A142" s="83">
        <v>68</v>
      </c>
      <c r="B142" s="83" t="s">
        <v>1188</v>
      </c>
      <c r="C142" s="83" t="s">
        <v>575</v>
      </c>
      <c r="D142" s="83" t="s">
        <v>566</v>
      </c>
      <c r="E142" s="187">
        <v>13.32</v>
      </c>
      <c r="F142" s="83"/>
    </row>
    <row r="143" spans="1:6" ht="12.75" customHeight="1" x14ac:dyDescent="0.2">
      <c r="A143" s="83">
        <v>86</v>
      </c>
      <c r="B143" s="83" t="s">
        <v>1189</v>
      </c>
      <c r="C143" s="83" t="s">
        <v>575</v>
      </c>
      <c r="D143" s="83" t="s">
        <v>566</v>
      </c>
      <c r="E143" s="187">
        <v>24.76</v>
      </c>
      <c r="F143" s="83"/>
    </row>
    <row r="144" spans="1:6" ht="12.75" customHeight="1" x14ac:dyDescent="0.2">
      <c r="A144" s="83">
        <v>66</v>
      </c>
      <c r="B144" s="83" t="s">
        <v>1190</v>
      </c>
      <c r="C144" s="83" t="s">
        <v>575</v>
      </c>
      <c r="D144" s="83" t="s">
        <v>566</v>
      </c>
      <c r="E144" s="187">
        <v>24.85</v>
      </c>
      <c r="F144" s="83"/>
    </row>
    <row r="145" spans="1:6" ht="12.75" customHeight="1" x14ac:dyDescent="0.2">
      <c r="A145" s="83">
        <v>69</v>
      </c>
      <c r="B145" s="83" t="s">
        <v>1191</v>
      </c>
      <c r="C145" s="83" t="s">
        <v>575</v>
      </c>
      <c r="D145" s="83" t="s">
        <v>566</v>
      </c>
      <c r="E145" s="187">
        <v>37.979999999999997</v>
      </c>
      <c r="F145" s="83"/>
    </row>
    <row r="146" spans="1:6" ht="12.75" customHeight="1" x14ac:dyDescent="0.2">
      <c r="A146" s="83">
        <v>83</v>
      </c>
      <c r="B146" s="83" t="s">
        <v>1192</v>
      </c>
      <c r="C146" s="83" t="s">
        <v>575</v>
      </c>
      <c r="D146" s="83" t="s">
        <v>566</v>
      </c>
      <c r="E146" s="187">
        <v>121.3</v>
      </c>
      <c r="F146" s="83"/>
    </row>
    <row r="147" spans="1:6" ht="12.75" customHeight="1" x14ac:dyDescent="0.2">
      <c r="A147" s="83">
        <v>74</v>
      </c>
      <c r="B147" s="83" t="s">
        <v>1193</v>
      </c>
      <c r="C147" s="83" t="s">
        <v>575</v>
      </c>
      <c r="D147" s="83" t="s">
        <v>566</v>
      </c>
      <c r="E147" s="187">
        <v>169.35</v>
      </c>
      <c r="F147" s="83"/>
    </row>
    <row r="148" spans="1:6" ht="12.75" customHeight="1" x14ac:dyDescent="0.2">
      <c r="A148" s="83">
        <v>106</v>
      </c>
      <c r="B148" s="83" t="s">
        <v>1194</v>
      </c>
      <c r="C148" s="83" t="s">
        <v>575</v>
      </c>
      <c r="D148" s="83" t="s">
        <v>566</v>
      </c>
      <c r="E148" s="187">
        <v>257.27</v>
      </c>
      <c r="F148" s="83"/>
    </row>
    <row r="149" spans="1:6" ht="12.75" customHeight="1" x14ac:dyDescent="0.2">
      <c r="A149" s="83">
        <v>87</v>
      </c>
      <c r="B149" s="83" t="s">
        <v>1195</v>
      </c>
      <c r="C149" s="83" t="s">
        <v>575</v>
      </c>
      <c r="D149" s="83" t="s">
        <v>566</v>
      </c>
      <c r="E149" s="187">
        <v>12.23</v>
      </c>
      <c r="F149" s="83"/>
    </row>
    <row r="150" spans="1:6" ht="12.75" customHeight="1" x14ac:dyDescent="0.2">
      <c r="A150" s="83">
        <v>88</v>
      </c>
      <c r="B150" s="83" t="s">
        <v>1196</v>
      </c>
      <c r="C150" s="83" t="s">
        <v>575</v>
      </c>
      <c r="D150" s="83" t="s">
        <v>566</v>
      </c>
      <c r="E150" s="187">
        <v>13.64</v>
      </c>
      <c r="F150" s="83"/>
    </row>
    <row r="151" spans="1:6" ht="12.75" customHeight="1" x14ac:dyDescent="0.2">
      <c r="A151" s="83">
        <v>89</v>
      </c>
      <c r="B151" s="83" t="s">
        <v>1197</v>
      </c>
      <c r="C151" s="83" t="s">
        <v>575</v>
      </c>
      <c r="D151" s="83" t="s">
        <v>566</v>
      </c>
      <c r="E151" s="187">
        <v>20.18</v>
      </c>
      <c r="F151" s="83"/>
    </row>
    <row r="152" spans="1:6" ht="12.75" customHeight="1" x14ac:dyDescent="0.2">
      <c r="A152" s="83">
        <v>90</v>
      </c>
      <c r="B152" s="83" t="s">
        <v>1198</v>
      </c>
      <c r="C152" s="83" t="s">
        <v>575</v>
      </c>
      <c r="D152" s="83" t="s">
        <v>566</v>
      </c>
      <c r="E152" s="187">
        <v>23.12</v>
      </c>
      <c r="F152" s="83"/>
    </row>
    <row r="153" spans="1:6" ht="12.75" customHeight="1" x14ac:dyDescent="0.2">
      <c r="A153" s="83">
        <v>81</v>
      </c>
      <c r="B153" s="83" t="s">
        <v>1199</v>
      </c>
      <c r="C153" s="83" t="s">
        <v>575</v>
      </c>
      <c r="D153" s="83" t="s">
        <v>566</v>
      </c>
      <c r="E153" s="187">
        <v>39.54</v>
      </c>
      <c r="F153" s="83"/>
    </row>
    <row r="154" spans="1:6" ht="12.75" customHeight="1" x14ac:dyDescent="0.2">
      <c r="A154" s="83">
        <v>82</v>
      </c>
      <c r="B154" s="83" t="s">
        <v>1200</v>
      </c>
      <c r="C154" s="83" t="s">
        <v>575</v>
      </c>
      <c r="D154" s="83" t="s">
        <v>566</v>
      </c>
      <c r="E154" s="187">
        <v>153.51</v>
      </c>
      <c r="F154" s="83"/>
    </row>
    <row r="155" spans="1:6" ht="12.75" customHeight="1" x14ac:dyDescent="0.2">
      <c r="A155" s="83">
        <v>105</v>
      </c>
      <c r="B155" s="83" t="s">
        <v>1201</v>
      </c>
      <c r="C155" s="83" t="s">
        <v>575</v>
      </c>
      <c r="D155" s="83" t="s">
        <v>566</v>
      </c>
      <c r="E155" s="187">
        <v>179.72</v>
      </c>
      <c r="F155" s="83"/>
    </row>
    <row r="156" spans="1:6" ht="12.75" customHeight="1" x14ac:dyDescent="0.2">
      <c r="A156" s="83">
        <v>60</v>
      </c>
      <c r="B156" s="83" t="s">
        <v>1202</v>
      </c>
      <c r="C156" s="83" t="s">
        <v>575</v>
      </c>
      <c r="D156" s="83" t="s">
        <v>702</v>
      </c>
      <c r="E156" s="187">
        <v>4.21</v>
      </c>
      <c r="F156" s="83"/>
    </row>
    <row r="157" spans="1:6" ht="12.75" customHeight="1" x14ac:dyDescent="0.2">
      <c r="A157" s="83">
        <v>72</v>
      </c>
      <c r="B157" s="83" t="s">
        <v>1203</v>
      </c>
      <c r="C157" s="83" t="s">
        <v>575</v>
      </c>
      <c r="D157" s="83" t="s">
        <v>566</v>
      </c>
      <c r="E157" s="187">
        <v>24.17</v>
      </c>
      <c r="F157" s="83"/>
    </row>
    <row r="158" spans="1:6" ht="12.75" customHeight="1" x14ac:dyDescent="0.2">
      <c r="A158" s="83">
        <v>70</v>
      </c>
      <c r="B158" s="83" t="s">
        <v>1204</v>
      </c>
      <c r="C158" s="83" t="s">
        <v>575</v>
      </c>
      <c r="D158" s="83" t="s">
        <v>566</v>
      </c>
      <c r="E158" s="187">
        <v>20.21</v>
      </c>
      <c r="F158" s="83"/>
    </row>
    <row r="159" spans="1:6" ht="12.75" customHeight="1" x14ac:dyDescent="0.2">
      <c r="A159" s="83">
        <v>85</v>
      </c>
      <c r="B159" s="83" t="s">
        <v>1205</v>
      </c>
      <c r="C159" s="83" t="s">
        <v>575</v>
      </c>
      <c r="D159" s="83" t="s">
        <v>566</v>
      </c>
      <c r="E159" s="187">
        <v>29.34</v>
      </c>
      <c r="F159" s="83"/>
    </row>
    <row r="160" spans="1:6" ht="12.75" customHeight="1" x14ac:dyDescent="0.2">
      <c r="A160" s="83">
        <v>84</v>
      </c>
      <c r="B160" s="83" t="s">
        <v>1206</v>
      </c>
      <c r="C160" s="83" t="s">
        <v>575</v>
      </c>
      <c r="D160" s="83" t="s">
        <v>566</v>
      </c>
      <c r="E160" s="187">
        <v>0.34</v>
      </c>
      <c r="F160" s="83"/>
    </row>
    <row r="161" spans="1:6" ht="12.75" customHeight="1" x14ac:dyDescent="0.2">
      <c r="A161" s="83">
        <v>37997</v>
      </c>
      <c r="B161" s="83" t="s">
        <v>1207</v>
      </c>
      <c r="C161" s="83" t="s">
        <v>575</v>
      </c>
      <c r="D161" s="83" t="s">
        <v>566</v>
      </c>
      <c r="E161" s="187">
        <v>3.18</v>
      </c>
      <c r="F161" s="83"/>
    </row>
    <row r="162" spans="1:6" ht="12.75" customHeight="1" x14ac:dyDescent="0.2">
      <c r="A162" s="83">
        <v>37998</v>
      </c>
      <c r="B162" s="83" t="s">
        <v>1208</v>
      </c>
      <c r="C162" s="83" t="s">
        <v>575</v>
      </c>
      <c r="D162" s="83" t="s">
        <v>566</v>
      </c>
      <c r="E162" s="187">
        <v>3.3</v>
      </c>
      <c r="F162" s="83"/>
    </row>
    <row r="163" spans="1:6" ht="12.75" customHeight="1" x14ac:dyDescent="0.2">
      <c r="A163" s="83">
        <v>10899</v>
      </c>
      <c r="B163" s="83" t="s">
        <v>1209</v>
      </c>
      <c r="C163" s="83" t="s">
        <v>575</v>
      </c>
      <c r="D163" s="83" t="s">
        <v>566</v>
      </c>
      <c r="E163" s="187">
        <v>52.57</v>
      </c>
      <c r="F163" s="83"/>
    </row>
    <row r="164" spans="1:6" ht="12.75" customHeight="1" x14ac:dyDescent="0.2">
      <c r="A164" s="83">
        <v>10900</v>
      </c>
      <c r="B164" s="83" t="s">
        <v>1210</v>
      </c>
      <c r="C164" s="83" t="s">
        <v>575</v>
      </c>
      <c r="D164" s="83" t="s">
        <v>566</v>
      </c>
      <c r="E164" s="187">
        <v>41.14</v>
      </c>
      <c r="F164" s="83"/>
    </row>
    <row r="165" spans="1:6" ht="12.75" customHeight="1" x14ac:dyDescent="0.2">
      <c r="A165" s="83">
        <v>46</v>
      </c>
      <c r="B165" s="83" t="s">
        <v>1211</v>
      </c>
      <c r="C165" s="83" t="s">
        <v>575</v>
      </c>
      <c r="D165" s="83" t="s">
        <v>702</v>
      </c>
      <c r="E165" s="187">
        <v>34.46</v>
      </c>
      <c r="F165" s="83"/>
    </row>
    <row r="166" spans="1:6" ht="12.75" customHeight="1" x14ac:dyDescent="0.2">
      <c r="A166" s="83">
        <v>51</v>
      </c>
      <c r="B166" s="83" t="s">
        <v>1213</v>
      </c>
      <c r="C166" s="83" t="s">
        <v>575</v>
      </c>
      <c r="D166" s="83" t="s">
        <v>702</v>
      </c>
      <c r="E166" s="187">
        <v>95.06</v>
      </c>
      <c r="F166" s="83"/>
    </row>
    <row r="167" spans="1:6" ht="12.75" customHeight="1" x14ac:dyDescent="0.2">
      <c r="A167" s="83">
        <v>12863</v>
      </c>
      <c r="B167" s="83" t="s">
        <v>1214</v>
      </c>
      <c r="C167" s="83" t="s">
        <v>575</v>
      </c>
      <c r="D167" s="83" t="s">
        <v>702</v>
      </c>
      <c r="E167" s="187">
        <v>21.89</v>
      </c>
      <c r="F167" s="83"/>
    </row>
    <row r="168" spans="1:6" ht="12.75" customHeight="1" x14ac:dyDescent="0.2">
      <c r="A168" s="83">
        <v>50</v>
      </c>
      <c r="B168" s="83" t="s">
        <v>1215</v>
      </c>
      <c r="C168" s="83" t="s">
        <v>575</v>
      </c>
      <c r="D168" s="83" t="s">
        <v>702</v>
      </c>
      <c r="E168" s="187">
        <v>49.64</v>
      </c>
      <c r="F168" s="83"/>
    </row>
    <row r="169" spans="1:6" ht="12.75" customHeight="1" x14ac:dyDescent="0.2">
      <c r="A169" s="83">
        <v>47</v>
      </c>
      <c r="B169" s="83" t="s">
        <v>1216</v>
      </c>
      <c r="C169" s="83" t="s">
        <v>575</v>
      </c>
      <c r="D169" s="83" t="s">
        <v>702</v>
      </c>
      <c r="E169" s="187">
        <v>58.92</v>
      </c>
      <c r="F169" s="83"/>
    </row>
    <row r="170" spans="1:6" ht="12.75" customHeight="1" x14ac:dyDescent="0.2">
      <c r="A170" s="83">
        <v>48</v>
      </c>
      <c r="B170" s="83" t="s">
        <v>1217</v>
      </c>
      <c r="C170" s="83" t="s">
        <v>575</v>
      </c>
      <c r="D170" s="83" t="s">
        <v>702</v>
      </c>
      <c r="E170" s="187">
        <v>15.37</v>
      </c>
      <c r="F170" s="83"/>
    </row>
    <row r="171" spans="1:6" ht="12.75" customHeight="1" x14ac:dyDescent="0.2">
      <c r="A171" s="83">
        <v>52</v>
      </c>
      <c r="B171" s="83" t="s">
        <v>1218</v>
      </c>
      <c r="C171" s="83" t="s">
        <v>575</v>
      </c>
      <c r="D171" s="83" t="s">
        <v>702</v>
      </c>
      <c r="E171" s="187">
        <v>11.67</v>
      </c>
      <c r="F171" s="83"/>
    </row>
    <row r="172" spans="1:6" ht="12.75" customHeight="1" x14ac:dyDescent="0.2">
      <c r="A172" s="83">
        <v>43</v>
      </c>
      <c r="B172" s="83" t="s">
        <v>1219</v>
      </c>
      <c r="C172" s="83" t="s">
        <v>575</v>
      </c>
      <c r="D172" s="83" t="s">
        <v>702</v>
      </c>
      <c r="E172" s="187">
        <v>39.409999999999997</v>
      </c>
      <c r="F172" s="83"/>
    </row>
    <row r="173" spans="1:6" ht="12.75" customHeight="1" x14ac:dyDescent="0.2">
      <c r="A173" s="83">
        <v>4791</v>
      </c>
      <c r="B173" s="83" t="s">
        <v>1220</v>
      </c>
      <c r="C173" s="83" t="s">
        <v>589</v>
      </c>
      <c r="D173" s="83" t="s">
        <v>566</v>
      </c>
      <c r="E173" s="187">
        <v>24.7</v>
      </c>
      <c r="F173" s="83"/>
    </row>
    <row r="174" spans="1:6" ht="12.75" customHeight="1" x14ac:dyDescent="0.2">
      <c r="A174" s="83">
        <v>157</v>
      </c>
      <c r="B174" s="83" t="s">
        <v>1221</v>
      </c>
      <c r="C174" s="83" t="s">
        <v>589</v>
      </c>
      <c r="D174" s="83" t="s">
        <v>566</v>
      </c>
      <c r="E174" s="187">
        <v>99.46</v>
      </c>
      <c r="F174" s="83"/>
    </row>
    <row r="175" spans="1:6" ht="12.75" customHeight="1" x14ac:dyDescent="0.2">
      <c r="A175" s="83">
        <v>156</v>
      </c>
      <c r="B175" s="83" t="s">
        <v>1222</v>
      </c>
      <c r="C175" s="83" t="s">
        <v>589</v>
      </c>
      <c r="D175" s="83" t="s">
        <v>566</v>
      </c>
      <c r="E175" s="187">
        <v>44.39</v>
      </c>
      <c r="F175" s="83"/>
    </row>
    <row r="176" spans="1:6" ht="12.75" customHeight="1" x14ac:dyDescent="0.2">
      <c r="A176" s="83">
        <v>131</v>
      </c>
      <c r="B176" s="83" t="s">
        <v>1223</v>
      </c>
      <c r="C176" s="83" t="s">
        <v>589</v>
      </c>
      <c r="D176" s="83" t="s">
        <v>566</v>
      </c>
      <c r="E176" s="187">
        <v>42.62</v>
      </c>
      <c r="F176" s="83"/>
    </row>
    <row r="177" spans="1:6" ht="12.75" customHeight="1" x14ac:dyDescent="0.2">
      <c r="A177" s="83">
        <v>39719</v>
      </c>
      <c r="B177" s="83" t="s">
        <v>1224</v>
      </c>
      <c r="C177" s="83" t="s">
        <v>769</v>
      </c>
      <c r="D177" s="83" t="s">
        <v>566</v>
      </c>
      <c r="E177" s="187">
        <v>73.11</v>
      </c>
      <c r="F177" s="83"/>
    </row>
    <row r="178" spans="1:6" ht="12.75" customHeight="1" x14ac:dyDescent="0.2">
      <c r="A178" s="83">
        <v>21114</v>
      </c>
      <c r="B178" s="83" t="s">
        <v>1225</v>
      </c>
      <c r="C178" s="83" t="s">
        <v>575</v>
      </c>
      <c r="D178" s="83" t="s">
        <v>566</v>
      </c>
      <c r="E178" s="187">
        <v>15.66</v>
      </c>
      <c r="F178" s="83"/>
    </row>
    <row r="179" spans="1:6" ht="12.75" customHeight="1" x14ac:dyDescent="0.2">
      <c r="A179" s="83">
        <v>119</v>
      </c>
      <c r="B179" s="83" t="s">
        <v>1226</v>
      </c>
      <c r="C179" s="83" t="s">
        <v>575</v>
      </c>
      <c r="D179" s="83" t="s">
        <v>1065</v>
      </c>
      <c r="E179" s="187">
        <v>6.18</v>
      </c>
      <c r="F179" s="83"/>
    </row>
    <row r="180" spans="1:6" ht="12.75" customHeight="1" x14ac:dyDescent="0.2">
      <c r="A180" s="83">
        <v>20080</v>
      </c>
      <c r="B180" s="83" t="s">
        <v>1227</v>
      </c>
      <c r="C180" s="83" t="s">
        <v>575</v>
      </c>
      <c r="D180" s="83" t="s">
        <v>566</v>
      </c>
      <c r="E180" s="187">
        <v>17.72</v>
      </c>
      <c r="F180" s="83"/>
    </row>
    <row r="181" spans="1:6" ht="12.75" customHeight="1" x14ac:dyDescent="0.2">
      <c r="A181" s="83">
        <v>122</v>
      </c>
      <c r="B181" s="83" t="s">
        <v>1228</v>
      </c>
      <c r="C181" s="83" t="s">
        <v>575</v>
      </c>
      <c r="D181" s="83" t="s">
        <v>566</v>
      </c>
      <c r="E181" s="187">
        <v>55.82</v>
      </c>
      <c r="F181" s="83"/>
    </row>
    <row r="182" spans="1:6" ht="12.75" customHeight="1" x14ac:dyDescent="0.2">
      <c r="A182" s="83">
        <v>3410</v>
      </c>
      <c r="B182" s="83" t="s">
        <v>1229</v>
      </c>
      <c r="C182" s="83" t="s">
        <v>589</v>
      </c>
      <c r="D182" s="83" t="s">
        <v>702</v>
      </c>
      <c r="E182" s="187">
        <v>23.01</v>
      </c>
      <c r="F182" s="83"/>
    </row>
    <row r="183" spans="1:6" ht="12.75" customHeight="1" x14ac:dyDescent="0.2">
      <c r="A183" s="83">
        <v>124</v>
      </c>
      <c r="B183" s="83" t="s">
        <v>1230</v>
      </c>
      <c r="C183" s="83" t="s">
        <v>769</v>
      </c>
      <c r="D183" s="83" t="s">
        <v>566</v>
      </c>
      <c r="E183" s="187">
        <v>11.07</v>
      </c>
      <c r="F183" s="83"/>
    </row>
    <row r="184" spans="1:6" ht="12.75" customHeight="1" x14ac:dyDescent="0.2">
      <c r="A184" s="83">
        <v>7334</v>
      </c>
      <c r="B184" s="83" t="s">
        <v>1231</v>
      </c>
      <c r="C184" s="83" t="s">
        <v>769</v>
      </c>
      <c r="D184" s="83" t="s">
        <v>566</v>
      </c>
      <c r="E184" s="187">
        <v>11.36</v>
      </c>
      <c r="F184" s="83"/>
    </row>
    <row r="185" spans="1:6" ht="12.75" customHeight="1" x14ac:dyDescent="0.2">
      <c r="A185" s="83">
        <v>7325</v>
      </c>
      <c r="B185" s="83" t="s">
        <v>687</v>
      </c>
      <c r="C185" s="83" t="s">
        <v>589</v>
      </c>
      <c r="D185" s="83" t="s">
        <v>566</v>
      </c>
      <c r="E185" s="187">
        <v>5.12</v>
      </c>
      <c r="F185" s="83"/>
    </row>
    <row r="186" spans="1:6" ht="12.75" customHeight="1" x14ac:dyDescent="0.2">
      <c r="A186" s="83">
        <v>123</v>
      </c>
      <c r="B186" s="83" t="s">
        <v>1233</v>
      </c>
      <c r="C186" s="83" t="s">
        <v>769</v>
      </c>
      <c r="D186" s="83" t="s">
        <v>1065</v>
      </c>
      <c r="E186" s="187">
        <v>4.92</v>
      </c>
      <c r="F186" s="83"/>
    </row>
    <row r="187" spans="1:6" ht="12.75" customHeight="1" x14ac:dyDescent="0.2">
      <c r="A187" s="83">
        <v>127</v>
      </c>
      <c r="B187" s="83" t="s">
        <v>1234</v>
      </c>
      <c r="C187" s="83" t="s">
        <v>769</v>
      </c>
      <c r="D187" s="83" t="s">
        <v>566</v>
      </c>
      <c r="E187" s="187">
        <v>11.55</v>
      </c>
      <c r="F187" s="83"/>
    </row>
    <row r="188" spans="1:6" ht="12.75" customHeight="1" x14ac:dyDescent="0.2">
      <c r="A188" s="83">
        <v>133</v>
      </c>
      <c r="B188" s="83" t="s">
        <v>1235</v>
      </c>
      <c r="C188" s="83" t="s">
        <v>769</v>
      </c>
      <c r="D188" s="83" t="s">
        <v>566</v>
      </c>
      <c r="E188" s="187">
        <v>4.96</v>
      </c>
      <c r="F188" s="83"/>
    </row>
    <row r="189" spans="1:6" ht="12.75" customHeight="1" x14ac:dyDescent="0.2">
      <c r="A189" s="83">
        <v>37538</v>
      </c>
      <c r="B189" s="83" t="s">
        <v>1236</v>
      </c>
      <c r="C189" s="83" t="s">
        <v>1237</v>
      </c>
      <c r="D189" s="83" t="s">
        <v>566</v>
      </c>
      <c r="E189" s="187">
        <v>123.18</v>
      </c>
      <c r="F189" s="83"/>
    </row>
    <row r="190" spans="1:6" ht="12.75" customHeight="1" x14ac:dyDescent="0.2">
      <c r="A190" s="83">
        <v>132</v>
      </c>
      <c r="B190" s="83" t="s">
        <v>1238</v>
      </c>
      <c r="C190" s="83" t="s">
        <v>769</v>
      </c>
      <c r="D190" s="83" t="s">
        <v>566</v>
      </c>
      <c r="E190" s="187">
        <v>5.46</v>
      </c>
      <c r="F190" s="83"/>
    </row>
    <row r="191" spans="1:6" ht="12.75" customHeight="1" x14ac:dyDescent="0.2">
      <c r="A191" s="83">
        <v>13408</v>
      </c>
      <c r="B191" s="83" t="s">
        <v>1239</v>
      </c>
      <c r="C191" s="83" t="s">
        <v>1240</v>
      </c>
      <c r="D191" s="83" t="s">
        <v>566</v>
      </c>
      <c r="E191" s="187">
        <v>1940.53</v>
      </c>
      <c r="F191" s="83"/>
    </row>
    <row r="192" spans="1:6" ht="12.75" customHeight="1" x14ac:dyDescent="0.2">
      <c r="A192" s="83">
        <v>37476</v>
      </c>
      <c r="B192" s="83" t="s">
        <v>1241</v>
      </c>
      <c r="C192" s="83" t="s">
        <v>575</v>
      </c>
      <c r="D192" s="83" t="s">
        <v>566</v>
      </c>
      <c r="E192" s="187">
        <v>1874.92</v>
      </c>
      <c r="F192" s="83"/>
    </row>
    <row r="193" spans="1:6" ht="12.75" customHeight="1" x14ac:dyDescent="0.2">
      <c r="A193" s="83">
        <v>37478</v>
      </c>
      <c r="B193" s="83" t="s">
        <v>1242</v>
      </c>
      <c r="C193" s="83" t="s">
        <v>575</v>
      </c>
      <c r="D193" s="83" t="s">
        <v>566</v>
      </c>
      <c r="E193" s="187">
        <v>2652.52</v>
      </c>
      <c r="F193" s="83"/>
    </row>
    <row r="194" spans="1:6" ht="12.75" customHeight="1" x14ac:dyDescent="0.2">
      <c r="A194" s="83">
        <v>37477</v>
      </c>
      <c r="B194" s="83" t="s">
        <v>1243</v>
      </c>
      <c r="C194" s="83" t="s">
        <v>575</v>
      </c>
      <c r="D194" s="83" t="s">
        <v>566</v>
      </c>
      <c r="E194" s="187">
        <v>3245.74</v>
      </c>
      <c r="F194" s="83"/>
    </row>
    <row r="195" spans="1:6" ht="12.75" customHeight="1" x14ac:dyDescent="0.2">
      <c r="A195" s="83">
        <v>37479</v>
      </c>
      <c r="B195" s="83" t="s">
        <v>1244</v>
      </c>
      <c r="C195" s="83" t="s">
        <v>575</v>
      </c>
      <c r="D195" s="83" t="s">
        <v>566</v>
      </c>
      <c r="E195" s="187">
        <v>4058.43</v>
      </c>
      <c r="F195" s="83"/>
    </row>
    <row r="196" spans="1:6" ht="12.75" customHeight="1" x14ac:dyDescent="0.2">
      <c r="A196" s="83">
        <v>4319</v>
      </c>
      <c r="B196" s="83" t="s">
        <v>1245</v>
      </c>
      <c r="C196" s="83" t="s">
        <v>575</v>
      </c>
      <c r="D196" s="83" t="s">
        <v>566</v>
      </c>
      <c r="E196" s="187">
        <v>1</v>
      </c>
      <c r="F196" s="83"/>
    </row>
    <row r="197" spans="1:6" ht="12.75" customHeight="1" x14ac:dyDescent="0.2">
      <c r="A197" s="83">
        <v>43064</v>
      </c>
      <c r="B197" s="83" t="s">
        <v>1246</v>
      </c>
      <c r="C197" s="83" t="s">
        <v>589</v>
      </c>
      <c r="D197" s="83" t="s">
        <v>566</v>
      </c>
      <c r="E197" s="187">
        <v>7.07</v>
      </c>
      <c r="F197" s="83"/>
    </row>
    <row r="198" spans="1:6" ht="12.75" customHeight="1" x14ac:dyDescent="0.2">
      <c r="A198" s="83">
        <v>40553</v>
      </c>
      <c r="B198" s="83" t="s">
        <v>1247</v>
      </c>
      <c r="C198" s="83" t="s">
        <v>572</v>
      </c>
      <c r="D198" s="83" t="s">
        <v>702</v>
      </c>
      <c r="E198" s="187">
        <v>34.08</v>
      </c>
      <c r="F198" s="83"/>
    </row>
    <row r="199" spans="1:6" ht="12.75" customHeight="1" x14ac:dyDescent="0.2">
      <c r="A199" s="83">
        <v>13003</v>
      </c>
      <c r="B199" s="83" t="s">
        <v>1248</v>
      </c>
      <c r="C199" s="83" t="s">
        <v>769</v>
      </c>
      <c r="D199" s="83" t="s">
        <v>566</v>
      </c>
      <c r="E199" s="187">
        <v>2.0699999999999998</v>
      </c>
      <c r="F199" s="83"/>
    </row>
    <row r="200" spans="1:6" ht="12.75" customHeight="1" x14ac:dyDescent="0.2">
      <c r="A200" s="83">
        <v>6114</v>
      </c>
      <c r="B200" s="83" t="s">
        <v>1249</v>
      </c>
      <c r="C200" s="83" t="s">
        <v>1062</v>
      </c>
      <c r="D200" s="83" t="s">
        <v>566</v>
      </c>
      <c r="E200" s="187">
        <v>9.4499999999999993</v>
      </c>
      <c r="F200" s="83"/>
    </row>
    <row r="201" spans="1:6" ht="12.75" customHeight="1" x14ac:dyDescent="0.2">
      <c r="A201" s="83">
        <v>40912</v>
      </c>
      <c r="B201" s="83" t="s">
        <v>1250</v>
      </c>
      <c r="C201" s="83" t="s">
        <v>1251</v>
      </c>
      <c r="D201" s="83" t="s">
        <v>566</v>
      </c>
      <c r="E201" s="187">
        <v>1683.91</v>
      </c>
      <c r="F201" s="83"/>
    </row>
    <row r="202" spans="1:6" ht="12.75" customHeight="1" x14ac:dyDescent="0.2">
      <c r="A202" s="83">
        <v>247</v>
      </c>
      <c r="B202" s="83" t="s">
        <v>1252</v>
      </c>
      <c r="C202" s="83" t="s">
        <v>1062</v>
      </c>
      <c r="D202" s="83" t="s">
        <v>566</v>
      </c>
      <c r="E202" s="187">
        <v>9.52</v>
      </c>
      <c r="F202" s="83"/>
    </row>
    <row r="203" spans="1:6" ht="12.75" customHeight="1" x14ac:dyDescent="0.2">
      <c r="A203" s="83">
        <v>40919</v>
      </c>
      <c r="B203" s="83" t="s">
        <v>1253</v>
      </c>
      <c r="C203" s="83" t="s">
        <v>1251</v>
      </c>
      <c r="D203" s="83" t="s">
        <v>566</v>
      </c>
      <c r="E203" s="187">
        <v>1698.08</v>
      </c>
      <c r="F203" s="83"/>
    </row>
    <row r="204" spans="1:6" ht="12.75" customHeight="1" x14ac:dyDescent="0.2">
      <c r="A204" s="83">
        <v>25958</v>
      </c>
      <c r="B204" s="83" t="s">
        <v>1254</v>
      </c>
      <c r="C204" s="83" t="s">
        <v>1062</v>
      </c>
      <c r="D204" s="83" t="s">
        <v>566</v>
      </c>
      <c r="E204" s="187">
        <v>7.14</v>
      </c>
      <c r="F204" s="83"/>
    </row>
    <row r="205" spans="1:6" ht="12.75" customHeight="1" x14ac:dyDescent="0.2">
      <c r="A205" s="83">
        <v>40984</v>
      </c>
      <c r="B205" s="83" t="s">
        <v>1255</v>
      </c>
      <c r="C205" s="83" t="s">
        <v>1251</v>
      </c>
      <c r="D205" s="83" t="s">
        <v>566</v>
      </c>
      <c r="E205" s="187">
        <v>1274.56</v>
      </c>
      <c r="F205" s="83"/>
    </row>
    <row r="206" spans="1:6" ht="12.75" customHeight="1" x14ac:dyDescent="0.2">
      <c r="A206" s="83">
        <v>248</v>
      </c>
      <c r="B206" s="83" t="s">
        <v>1256</v>
      </c>
      <c r="C206" s="83" t="s">
        <v>1062</v>
      </c>
      <c r="D206" s="83" t="s">
        <v>566</v>
      </c>
      <c r="E206" s="187">
        <v>9.76</v>
      </c>
      <c r="F206" s="83"/>
    </row>
    <row r="207" spans="1:6" ht="12.75" customHeight="1" x14ac:dyDescent="0.2">
      <c r="A207" s="83">
        <v>41086</v>
      </c>
      <c r="B207" s="83" t="s">
        <v>1257</v>
      </c>
      <c r="C207" s="83" t="s">
        <v>1251</v>
      </c>
      <c r="D207" s="83" t="s">
        <v>566</v>
      </c>
      <c r="E207" s="187">
        <v>1742.45</v>
      </c>
      <c r="F207" s="83"/>
    </row>
    <row r="208" spans="1:6" ht="12.75" customHeight="1" x14ac:dyDescent="0.2">
      <c r="A208" s="83">
        <v>34466</v>
      </c>
      <c r="B208" s="83" t="s">
        <v>1258</v>
      </c>
      <c r="C208" s="83" t="s">
        <v>1062</v>
      </c>
      <c r="D208" s="83" t="s">
        <v>566</v>
      </c>
      <c r="E208" s="187">
        <v>9.76</v>
      </c>
      <c r="F208" s="83"/>
    </row>
    <row r="209" spans="1:6" ht="12.75" customHeight="1" x14ac:dyDescent="0.2">
      <c r="A209" s="83">
        <v>41083</v>
      </c>
      <c r="B209" s="83" t="s">
        <v>1259</v>
      </c>
      <c r="C209" s="83" t="s">
        <v>1251</v>
      </c>
      <c r="D209" s="83" t="s">
        <v>566</v>
      </c>
      <c r="E209" s="187">
        <v>1742.45</v>
      </c>
      <c r="F209" s="83"/>
    </row>
    <row r="210" spans="1:6" ht="12.75" customHeight="1" x14ac:dyDescent="0.2">
      <c r="A210" s="83">
        <v>252</v>
      </c>
      <c r="B210" s="83" t="s">
        <v>1260</v>
      </c>
      <c r="C210" s="83" t="s">
        <v>1062</v>
      </c>
      <c r="D210" s="83" t="s">
        <v>566</v>
      </c>
      <c r="E210" s="187">
        <v>10.130000000000001</v>
      </c>
      <c r="F210" s="83"/>
    </row>
    <row r="211" spans="1:6" ht="12.75" customHeight="1" x14ac:dyDescent="0.2">
      <c r="A211" s="83">
        <v>40909</v>
      </c>
      <c r="B211" s="83" t="s">
        <v>1261</v>
      </c>
      <c r="C211" s="83" t="s">
        <v>1251</v>
      </c>
      <c r="D211" s="83" t="s">
        <v>566</v>
      </c>
      <c r="E211" s="187">
        <v>1806.16</v>
      </c>
      <c r="F211" s="83"/>
    </row>
    <row r="212" spans="1:6" ht="12.75" customHeight="1" x14ac:dyDescent="0.2">
      <c r="A212" s="83">
        <v>242</v>
      </c>
      <c r="B212" s="83" t="s">
        <v>1262</v>
      </c>
      <c r="C212" s="83" t="s">
        <v>1062</v>
      </c>
      <c r="D212" s="83" t="s">
        <v>566</v>
      </c>
      <c r="E212" s="187">
        <v>11.42</v>
      </c>
      <c r="F212" s="83"/>
    </row>
    <row r="213" spans="1:6" ht="12.75" customHeight="1" x14ac:dyDescent="0.2">
      <c r="A213" s="83">
        <v>41085</v>
      </c>
      <c r="B213" s="83" t="s">
        <v>1263</v>
      </c>
      <c r="C213" s="83" t="s">
        <v>1251</v>
      </c>
      <c r="D213" s="83" t="s">
        <v>566</v>
      </c>
      <c r="E213" s="187">
        <v>2036.02</v>
      </c>
      <c r="F213" s="83"/>
    </row>
    <row r="214" spans="1:6" ht="12.75" customHeight="1" x14ac:dyDescent="0.2">
      <c r="A214" s="83">
        <v>427</v>
      </c>
      <c r="B214" s="83" t="s">
        <v>1264</v>
      </c>
      <c r="C214" s="83" t="s">
        <v>575</v>
      </c>
      <c r="D214" s="83" t="s">
        <v>702</v>
      </c>
      <c r="E214" s="187">
        <v>4.8899999999999997</v>
      </c>
      <c r="F214" s="83"/>
    </row>
    <row r="215" spans="1:6" ht="12.75" customHeight="1" x14ac:dyDescent="0.2">
      <c r="A215" s="83">
        <v>417</v>
      </c>
      <c r="B215" s="83" t="s">
        <v>1265</v>
      </c>
      <c r="C215" s="83" t="s">
        <v>575</v>
      </c>
      <c r="D215" s="83" t="s">
        <v>702</v>
      </c>
      <c r="E215" s="187">
        <v>2.2999999999999998</v>
      </c>
      <c r="F215" s="83"/>
    </row>
    <row r="216" spans="1:6" ht="12.75" customHeight="1" x14ac:dyDescent="0.2">
      <c r="A216" s="83">
        <v>11273</v>
      </c>
      <c r="B216" s="83" t="s">
        <v>1266</v>
      </c>
      <c r="C216" s="83" t="s">
        <v>575</v>
      </c>
      <c r="D216" s="83" t="s">
        <v>702</v>
      </c>
      <c r="E216" s="187">
        <v>7.15</v>
      </c>
      <c r="F216" s="83"/>
    </row>
    <row r="217" spans="1:6" ht="12.75" customHeight="1" x14ac:dyDescent="0.2">
      <c r="A217" s="83">
        <v>11272</v>
      </c>
      <c r="B217" s="83" t="s">
        <v>880</v>
      </c>
      <c r="C217" s="83" t="s">
        <v>575</v>
      </c>
      <c r="D217" s="83" t="s">
        <v>702</v>
      </c>
      <c r="E217" s="187">
        <v>4.3099999999999996</v>
      </c>
      <c r="F217" s="83"/>
    </row>
    <row r="218" spans="1:6" ht="12.75" customHeight="1" x14ac:dyDescent="0.2">
      <c r="A218" s="83">
        <v>11275</v>
      </c>
      <c r="B218" s="83" t="s">
        <v>1267</v>
      </c>
      <c r="C218" s="83" t="s">
        <v>575</v>
      </c>
      <c r="D218" s="83" t="s">
        <v>702</v>
      </c>
      <c r="E218" s="187">
        <v>1.73</v>
      </c>
      <c r="F218" s="83"/>
    </row>
    <row r="219" spans="1:6" ht="12.75" customHeight="1" x14ac:dyDescent="0.2">
      <c r="A219" s="83">
        <v>11274</v>
      </c>
      <c r="B219" s="83" t="s">
        <v>1268</v>
      </c>
      <c r="C219" s="83" t="s">
        <v>575</v>
      </c>
      <c r="D219" s="83" t="s">
        <v>702</v>
      </c>
      <c r="E219" s="187">
        <v>1.32</v>
      </c>
      <c r="F219" s="83"/>
    </row>
    <row r="220" spans="1:6" ht="12.75" customHeight="1" x14ac:dyDescent="0.2">
      <c r="A220" s="83">
        <v>38470</v>
      </c>
      <c r="B220" s="83" t="s">
        <v>1269</v>
      </c>
      <c r="C220" s="83" t="s">
        <v>575</v>
      </c>
      <c r="D220" s="83" t="s">
        <v>1065</v>
      </c>
      <c r="E220" s="187">
        <v>36.75</v>
      </c>
      <c r="F220" s="83"/>
    </row>
    <row r="221" spans="1:6" ht="12.75" customHeight="1" x14ac:dyDescent="0.2">
      <c r="A221" s="83">
        <v>38547</v>
      </c>
      <c r="B221" s="83" t="s">
        <v>1270</v>
      </c>
      <c r="C221" s="83" t="s">
        <v>575</v>
      </c>
      <c r="D221" s="83" t="s">
        <v>566</v>
      </c>
      <c r="E221" s="187">
        <v>100.28</v>
      </c>
      <c r="F221" s="83"/>
    </row>
    <row r="222" spans="1:6" ht="12.75" customHeight="1" x14ac:dyDescent="0.2">
      <c r="A222" s="83">
        <v>38469</v>
      </c>
      <c r="B222" s="83" t="s">
        <v>1271</v>
      </c>
      <c r="C222" s="83" t="s">
        <v>575</v>
      </c>
      <c r="D222" s="83" t="s">
        <v>566</v>
      </c>
      <c r="E222" s="187">
        <v>107.83</v>
      </c>
      <c r="F222" s="83"/>
    </row>
    <row r="223" spans="1:6" ht="12.75" customHeight="1" x14ac:dyDescent="0.2">
      <c r="A223" s="83">
        <v>38467</v>
      </c>
      <c r="B223" s="83" t="s">
        <v>1272</v>
      </c>
      <c r="C223" s="83" t="s">
        <v>575</v>
      </c>
      <c r="D223" s="83" t="s">
        <v>566</v>
      </c>
      <c r="E223" s="187">
        <v>60.67</v>
      </c>
      <c r="F223" s="83"/>
    </row>
    <row r="224" spans="1:6" ht="12.75" customHeight="1" x14ac:dyDescent="0.2">
      <c r="A224" s="83">
        <v>38468</v>
      </c>
      <c r="B224" s="83" t="s">
        <v>1273</v>
      </c>
      <c r="C224" s="83" t="s">
        <v>575</v>
      </c>
      <c r="D224" s="83" t="s">
        <v>566</v>
      </c>
      <c r="E224" s="187">
        <v>66.760000000000005</v>
      </c>
      <c r="F224" s="83"/>
    </row>
    <row r="225" spans="1:6" ht="12.75" customHeight="1" x14ac:dyDescent="0.2">
      <c r="A225" s="83">
        <v>38471</v>
      </c>
      <c r="B225" s="83" t="s">
        <v>1274</v>
      </c>
      <c r="C225" s="83" t="s">
        <v>575</v>
      </c>
      <c r="D225" s="83" t="s">
        <v>566</v>
      </c>
      <c r="E225" s="187">
        <v>86.7</v>
      </c>
      <c r="F225" s="83"/>
    </row>
    <row r="226" spans="1:6" ht="12.75" customHeight="1" x14ac:dyDescent="0.2">
      <c r="A226" s="83">
        <v>37370</v>
      </c>
      <c r="B226" s="83" t="s">
        <v>1275</v>
      </c>
      <c r="C226" s="83" t="s">
        <v>1062</v>
      </c>
      <c r="D226" s="83" t="s">
        <v>1065</v>
      </c>
      <c r="E226" s="187">
        <v>2.31</v>
      </c>
      <c r="F226" s="83"/>
    </row>
    <row r="227" spans="1:6" ht="12.75" customHeight="1" x14ac:dyDescent="0.2">
      <c r="A227" s="83">
        <v>40862</v>
      </c>
      <c r="B227" s="83" t="s">
        <v>1276</v>
      </c>
      <c r="C227" s="83" t="s">
        <v>1251</v>
      </c>
      <c r="D227" s="83" t="s">
        <v>1065</v>
      </c>
      <c r="E227" s="187">
        <v>436.05</v>
      </c>
      <c r="F227" s="83"/>
    </row>
    <row r="228" spans="1:6" ht="12.75" customHeight="1" x14ac:dyDescent="0.2">
      <c r="A228" s="83">
        <v>10658</v>
      </c>
      <c r="B228" s="83" t="s">
        <v>1277</v>
      </c>
      <c r="C228" s="83" t="s">
        <v>575</v>
      </c>
      <c r="D228" s="83" t="s">
        <v>702</v>
      </c>
      <c r="E228" s="187">
        <v>6900</v>
      </c>
      <c r="F228" s="83"/>
    </row>
    <row r="229" spans="1:6" ht="12.75" customHeight="1" x14ac:dyDescent="0.2">
      <c r="A229" s="83">
        <v>253</v>
      </c>
      <c r="B229" s="83" t="s">
        <v>1278</v>
      </c>
      <c r="C229" s="83" t="s">
        <v>1062</v>
      </c>
      <c r="D229" s="83" t="s">
        <v>1065</v>
      </c>
      <c r="E229" s="187">
        <v>23.14</v>
      </c>
      <c r="F229" s="83"/>
    </row>
    <row r="230" spans="1:6" ht="12.75" customHeight="1" x14ac:dyDescent="0.2">
      <c r="A230" s="83">
        <v>40809</v>
      </c>
      <c r="B230" s="83" t="s">
        <v>1279</v>
      </c>
      <c r="C230" s="83" t="s">
        <v>1251</v>
      </c>
      <c r="D230" s="83" t="s">
        <v>566</v>
      </c>
      <c r="E230" s="187">
        <v>4124.13</v>
      </c>
      <c r="F230" s="83"/>
    </row>
    <row r="231" spans="1:6" ht="12.75" customHeight="1" x14ac:dyDescent="0.2">
      <c r="A231" s="83">
        <v>42428</v>
      </c>
      <c r="B231" s="83" t="s">
        <v>1280</v>
      </c>
      <c r="C231" s="83" t="s">
        <v>575</v>
      </c>
      <c r="D231" s="83" t="s">
        <v>702</v>
      </c>
      <c r="E231" s="187">
        <v>1290</v>
      </c>
      <c r="F231" s="83"/>
    </row>
    <row r="232" spans="1:6" ht="12.75" customHeight="1" x14ac:dyDescent="0.2">
      <c r="A232" s="83">
        <v>583</v>
      </c>
      <c r="B232" s="83" t="s">
        <v>1281</v>
      </c>
      <c r="C232" s="83" t="s">
        <v>589</v>
      </c>
      <c r="D232" s="83" t="s">
        <v>702</v>
      </c>
      <c r="E232" s="187">
        <v>25.3</v>
      </c>
      <c r="F232" s="83"/>
    </row>
    <row r="233" spans="1:6" ht="12.75" customHeight="1" x14ac:dyDescent="0.2">
      <c r="A233" s="83">
        <v>299</v>
      </c>
      <c r="B233" s="83" t="s">
        <v>1282</v>
      </c>
      <c r="C233" s="83" t="s">
        <v>575</v>
      </c>
      <c r="D233" s="83" t="s">
        <v>566</v>
      </c>
      <c r="E233" s="187">
        <v>2.17</v>
      </c>
      <c r="F233" s="83"/>
    </row>
    <row r="234" spans="1:6" ht="12.75" customHeight="1" x14ac:dyDescent="0.2">
      <c r="A234" s="83">
        <v>298</v>
      </c>
      <c r="B234" s="83" t="s">
        <v>1283</v>
      </c>
      <c r="C234" s="83" t="s">
        <v>575</v>
      </c>
      <c r="D234" s="83" t="s">
        <v>566</v>
      </c>
      <c r="E234" s="187">
        <v>2.1800000000000002</v>
      </c>
      <c r="F234" s="83"/>
    </row>
    <row r="235" spans="1:6" ht="12.75" customHeight="1" x14ac:dyDescent="0.2">
      <c r="A235" s="83">
        <v>295</v>
      </c>
      <c r="B235" s="83" t="s">
        <v>1284</v>
      </c>
      <c r="C235" s="83" t="s">
        <v>575</v>
      </c>
      <c r="D235" s="83" t="s">
        <v>566</v>
      </c>
      <c r="E235" s="187">
        <v>1.3</v>
      </c>
      <c r="F235" s="83"/>
    </row>
    <row r="236" spans="1:6" ht="12.75" customHeight="1" x14ac:dyDescent="0.2">
      <c r="A236" s="83">
        <v>296</v>
      </c>
      <c r="B236" s="83" t="s">
        <v>1285</v>
      </c>
      <c r="C236" s="83" t="s">
        <v>575</v>
      </c>
      <c r="D236" s="83" t="s">
        <v>566</v>
      </c>
      <c r="E236" s="187">
        <v>1.35</v>
      </c>
      <c r="F236" s="83"/>
    </row>
    <row r="237" spans="1:6" ht="12.75" customHeight="1" x14ac:dyDescent="0.2">
      <c r="A237" s="83">
        <v>297</v>
      </c>
      <c r="B237" s="83" t="s">
        <v>1286</v>
      </c>
      <c r="C237" s="83" t="s">
        <v>575</v>
      </c>
      <c r="D237" s="83" t="s">
        <v>566</v>
      </c>
      <c r="E237" s="187">
        <v>1.9</v>
      </c>
      <c r="F237" s="83"/>
    </row>
    <row r="238" spans="1:6" ht="12.75" customHeight="1" x14ac:dyDescent="0.2">
      <c r="A238" s="83">
        <v>301</v>
      </c>
      <c r="B238" s="83" t="s">
        <v>1287</v>
      </c>
      <c r="C238" s="83" t="s">
        <v>575</v>
      </c>
      <c r="D238" s="83" t="s">
        <v>1065</v>
      </c>
      <c r="E238" s="187">
        <v>2.39</v>
      </c>
      <c r="F238" s="83"/>
    </row>
    <row r="239" spans="1:6" ht="12.75" customHeight="1" x14ac:dyDescent="0.2">
      <c r="A239" s="83">
        <v>300</v>
      </c>
      <c r="B239" s="83" t="s">
        <v>1288</v>
      </c>
      <c r="C239" s="83" t="s">
        <v>575</v>
      </c>
      <c r="D239" s="83" t="s">
        <v>566</v>
      </c>
      <c r="E239" s="187">
        <v>10.039999999999999</v>
      </c>
      <c r="F239" s="83"/>
    </row>
    <row r="240" spans="1:6" ht="12.75" customHeight="1" x14ac:dyDescent="0.2">
      <c r="A240" s="83">
        <v>20084</v>
      </c>
      <c r="B240" s="83" t="s">
        <v>1289</v>
      </c>
      <c r="C240" s="83" t="s">
        <v>575</v>
      </c>
      <c r="D240" s="83" t="s">
        <v>566</v>
      </c>
      <c r="E240" s="187">
        <v>1.3</v>
      </c>
      <c r="F240" s="83"/>
    </row>
    <row r="241" spans="1:6" ht="12.75" customHeight="1" x14ac:dyDescent="0.2">
      <c r="A241" s="83">
        <v>20085</v>
      </c>
      <c r="B241" s="83" t="s">
        <v>1290</v>
      </c>
      <c r="C241" s="83" t="s">
        <v>575</v>
      </c>
      <c r="D241" s="83" t="s">
        <v>566</v>
      </c>
      <c r="E241" s="187">
        <v>1.2</v>
      </c>
      <c r="F241" s="83"/>
    </row>
    <row r="242" spans="1:6" ht="12.75" customHeight="1" x14ac:dyDescent="0.2">
      <c r="A242" s="83">
        <v>311</v>
      </c>
      <c r="B242" s="83" t="s">
        <v>1291</v>
      </c>
      <c r="C242" s="83" t="s">
        <v>575</v>
      </c>
      <c r="D242" s="83" t="s">
        <v>566</v>
      </c>
      <c r="E242" s="187">
        <v>7.77</v>
      </c>
      <c r="F242" s="83"/>
    </row>
    <row r="243" spans="1:6" ht="12.75" customHeight="1" x14ac:dyDescent="0.2">
      <c r="A243" s="83">
        <v>318</v>
      </c>
      <c r="B243" s="83" t="s">
        <v>1292</v>
      </c>
      <c r="C243" s="83" t="s">
        <v>575</v>
      </c>
      <c r="D243" s="83" t="s">
        <v>566</v>
      </c>
      <c r="E243" s="187">
        <v>13.61</v>
      </c>
      <c r="F243" s="83"/>
    </row>
    <row r="244" spans="1:6" ht="12.75" customHeight="1" x14ac:dyDescent="0.2">
      <c r="A244" s="83">
        <v>319</v>
      </c>
      <c r="B244" s="83" t="s">
        <v>1293</v>
      </c>
      <c r="C244" s="83" t="s">
        <v>575</v>
      </c>
      <c r="D244" s="83" t="s">
        <v>566</v>
      </c>
      <c r="E244" s="187">
        <v>25.71</v>
      </c>
      <c r="F244" s="83"/>
    </row>
    <row r="245" spans="1:6" ht="12.75" customHeight="1" x14ac:dyDescent="0.2">
      <c r="A245" s="83">
        <v>320</v>
      </c>
      <c r="B245" s="83" t="s">
        <v>1294</v>
      </c>
      <c r="C245" s="83" t="s">
        <v>575</v>
      </c>
      <c r="D245" s="83" t="s">
        <v>566</v>
      </c>
      <c r="E245" s="187">
        <v>81.73</v>
      </c>
      <c r="F245" s="83"/>
    </row>
    <row r="246" spans="1:6" ht="12.75" customHeight="1" x14ac:dyDescent="0.2">
      <c r="A246" s="83">
        <v>314</v>
      </c>
      <c r="B246" s="83" t="s">
        <v>1295</v>
      </c>
      <c r="C246" s="83" t="s">
        <v>575</v>
      </c>
      <c r="D246" s="83" t="s">
        <v>566</v>
      </c>
      <c r="E246" s="187">
        <v>125.53</v>
      </c>
      <c r="F246" s="83"/>
    </row>
    <row r="247" spans="1:6" ht="12.75" customHeight="1" x14ac:dyDescent="0.2">
      <c r="A247" s="83">
        <v>303</v>
      </c>
      <c r="B247" s="83" t="s">
        <v>1296</v>
      </c>
      <c r="C247" s="83" t="s">
        <v>575</v>
      </c>
      <c r="D247" s="83" t="s">
        <v>566</v>
      </c>
      <c r="E247" s="187">
        <v>3.25</v>
      </c>
      <c r="F247" s="83"/>
    </row>
    <row r="248" spans="1:6" ht="12.75" customHeight="1" x14ac:dyDescent="0.2">
      <c r="A248" s="83">
        <v>304</v>
      </c>
      <c r="B248" s="83" t="s">
        <v>1297</v>
      </c>
      <c r="C248" s="83" t="s">
        <v>575</v>
      </c>
      <c r="D248" s="83" t="s">
        <v>566</v>
      </c>
      <c r="E248" s="187">
        <v>4.97</v>
      </c>
      <c r="F248" s="83"/>
    </row>
    <row r="249" spans="1:6" ht="12.75" customHeight="1" x14ac:dyDescent="0.2">
      <c r="A249" s="83">
        <v>305</v>
      </c>
      <c r="B249" s="83" t="s">
        <v>1298</v>
      </c>
      <c r="C249" s="83" t="s">
        <v>575</v>
      </c>
      <c r="D249" s="83" t="s">
        <v>566</v>
      </c>
      <c r="E249" s="187">
        <v>8.49</v>
      </c>
      <c r="F249" s="83"/>
    </row>
    <row r="250" spans="1:6" ht="12.75" customHeight="1" x14ac:dyDescent="0.2">
      <c r="A250" s="83">
        <v>306</v>
      </c>
      <c r="B250" s="83" t="s">
        <v>1299</v>
      </c>
      <c r="C250" s="83" t="s">
        <v>575</v>
      </c>
      <c r="D250" s="83" t="s">
        <v>566</v>
      </c>
      <c r="E250" s="187">
        <v>10.210000000000001</v>
      </c>
      <c r="F250" s="83"/>
    </row>
    <row r="251" spans="1:6" ht="12.75" customHeight="1" x14ac:dyDescent="0.2">
      <c r="A251" s="83">
        <v>307</v>
      </c>
      <c r="B251" s="83" t="s">
        <v>1300</v>
      </c>
      <c r="C251" s="83" t="s">
        <v>575</v>
      </c>
      <c r="D251" s="83" t="s">
        <v>566</v>
      </c>
      <c r="E251" s="187">
        <v>20.149999999999999</v>
      </c>
      <c r="F251" s="83"/>
    </row>
    <row r="252" spans="1:6" ht="12.75" customHeight="1" x14ac:dyDescent="0.2">
      <c r="A252" s="83">
        <v>309</v>
      </c>
      <c r="B252" s="83" t="s">
        <v>1301</v>
      </c>
      <c r="C252" s="83" t="s">
        <v>575</v>
      </c>
      <c r="D252" s="83" t="s">
        <v>566</v>
      </c>
      <c r="E252" s="187">
        <v>41.3</v>
      </c>
      <c r="F252" s="83"/>
    </row>
    <row r="253" spans="1:6" ht="12.75" customHeight="1" x14ac:dyDescent="0.2">
      <c r="A253" s="83">
        <v>310</v>
      </c>
      <c r="B253" s="83" t="s">
        <v>1302</v>
      </c>
      <c r="C253" s="83" t="s">
        <v>575</v>
      </c>
      <c r="D253" s="83" t="s">
        <v>566</v>
      </c>
      <c r="E253" s="187">
        <v>52.38</v>
      </c>
      <c r="F253" s="83"/>
    </row>
    <row r="254" spans="1:6" ht="12.75" customHeight="1" x14ac:dyDescent="0.2">
      <c r="A254" s="83">
        <v>328</v>
      </c>
      <c r="B254" s="83" t="s">
        <v>1303</v>
      </c>
      <c r="C254" s="83" t="s">
        <v>575</v>
      </c>
      <c r="D254" s="83" t="s">
        <v>566</v>
      </c>
      <c r="E254" s="187">
        <v>6.25</v>
      </c>
      <c r="F254" s="83"/>
    </row>
    <row r="255" spans="1:6" ht="12.75" customHeight="1" x14ac:dyDescent="0.2">
      <c r="A255" s="83">
        <v>325</v>
      </c>
      <c r="B255" s="83" t="s">
        <v>1304</v>
      </c>
      <c r="C255" s="83" t="s">
        <v>575</v>
      </c>
      <c r="D255" s="83" t="s">
        <v>566</v>
      </c>
      <c r="E255" s="187">
        <v>2.42</v>
      </c>
      <c r="F255" s="83"/>
    </row>
    <row r="256" spans="1:6" ht="12.75" customHeight="1" x14ac:dyDescent="0.2">
      <c r="A256" s="83">
        <v>20326</v>
      </c>
      <c r="B256" s="83" t="s">
        <v>1305</v>
      </c>
      <c r="C256" s="83" t="s">
        <v>575</v>
      </c>
      <c r="D256" s="83" t="s">
        <v>566</v>
      </c>
      <c r="E256" s="187">
        <v>6.49</v>
      </c>
      <c r="F256" s="83"/>
    </row>
    <row r="257" spans="1:6" ht="12.75" customHeight="1" x14ac:dyDescent="0.2">
      <c r="A257" s="83">
        <v>329</v>
      </c>
      <c r="B257" s="83" t="s">
        <v>1306</v>
      </c>
      <c r="C257" s="83" t="s">
        <v>575</v>
      </c>
      <c r="D257" s="83" t="s">
        <v>566</v>
      </c>
      <c r="E257" s="187">
        <v>7.99</v>
      </c>
      <c r="F257" s="83"/>
    </row>
    <row r="258" spans="1:6" ht="12.75" customHeight="1" x14ac:dyDescent="0.2">
      <c r="A258" s="83">
        <v>308</v>
      </c>
      <c r="B258" s="83" t="s">
        <v>1307</v>
      </c>
      <c r="C258" s="83" t="s">
        <v>575</v>
      </c>
      <c r="D258" s="83" t="s">
        <v>566</v>
      </c>
      <c r="E258" s="187">
        <v>26.91</v>
      </c>
      <c r="F258" s="83"/>
    </row>
    <row r="259" spans="1:6" ht="12.75" customHeight="1" x14ac:dyDescent="0.2">
      <c r="A259" s="83">
        <v>39642</v>
      </c>
      <c r="B259" s="83" t="s">
        <v>1308</v>
      </c>
      <c r="C259" s="83" t="s">
        <v>575</v>
      </c>
      <c r="D259" s="83" t="s">
        <v>566</v>
      </c>
      <c r="E259" s="187">
        <v>1.63</v>
      </c>
      <c r="F259" s="83"/>
    </row>
    <row r="260" spans="1:6" ht="12.75" customHeight="1" x14ac:dyDescent="0.2">
      <c r="A260" s="83">
        <v>39641</v>
      </c>
      <c r="B260" s="83" t="s">
        <v>1309</v>
      </c>
      <c r="C260" s="83" t="s">
        <v>575</v>
      </c>
      <c r="D260" s="83" t="s">
        <v>566</v>
      </c>
      <c r="E260" s="187">
        <v>1.1299999999999999</v>
      </c>
      <c r="F260" s="83"/>
    </row>
    <row r="261" spans="1:6" ht="12.75" customHeight="1" x14ac:dyDescent="0.2">
      <c r="A261" s="83">
        <v>39643</v>
      </c>
      <c r="B261" s="83" t="s">
        <v>1310</v>
      </c>
      <c r="C261" s="83" t="s">
        <v>575</v>
      </c>
      <c r="D261" s="83" t="s">
        <v>566</v>
      </c>
      <c r="E261" s="187">
        <v>4.54</v>
      </c>
      <c r="F261" s="83"/>
    </row>
    <row r="262" spans="1:6" ht="12.75" customHeight="1" x14ac:dyDescent="0.2">
      <c r="A262" s="83">
        <v>39644</v>
      </c>
      <c r="B262" s="83" t="s">
        <v>1311</v>
      </c>
      <c r="C262" s="83" t="s">
        <v>575</v>
      </c>
      <c r="D262" s="83" t="s">
        <v>566</v>
      </c>
      <c r="E262" s="187">
        <v>5.86</v>
      </c>
      <c r="F262" s="83"/>
    </row>
    <row r="263" spans="1:6" ht="12.75" customHeight="1" x14ac:dyDescent="0.2">
      <c r="A263" s="83">
        <v>39645</v>
      </c>
      <c r="B263" s="83" t="s">
        <v>1312</v>
      </c>
      <c r="C263" s="83" t="s">
        <v>575</v>
      </c>
      <c r="D263" s="83" t="s">
        <v>566</v>
      </c>
      <c r="E263" s="187">
        <v>7.57</v>
      </c>
      <c r="F263" s="83"/>
    </row>
    <row r="264" spans="1:6" ht="12.75" customHeight="1" x14ac:dyDescent="0.2">
      <c r="A264" s="83">
        <v>12548</v>
      </c>
      <c r="B264" s="83" t="s">
        <v>1313</v>
      </c>
      <c r="C264" s="83" t="s">
        <v>575</v>
      </c>
      <c r="D264" s="83" t="s">
        <v>566</v>
      </c>
      <c r="E264" s="187">
        <v>93.77</v>
      </c>
      <c r="F264" s="83"/>
    </row>
    <row r="265" spans="1:6" ht="12.75" customHeight="1" x14ac:dyDescent="0.2">
      <c r="A265" s="83">
        <v>13113</v>
      </c>
      <c r="B265" s="83" t="s">
        <v>1314</v>
      </c>
      <c r="C265" s="83" t="s">
        <v>575</v>
      </c>
      <c r="D265" s="83" t="s">
        <v>566</v>
      </c>
      <c r="E265" s="187">
        <v>38.43</v>
      </c>
      <c r="F265" s="83"/>
    </row>
    <row r="266" spans="1:6" ht="12.75" customHeight="1" x14ac:dyDescent="0.2">
      <c r="A266" s="83">
        <v>13114</v>
      </c>
      <c r="B266" s="83" t="s">
        <v>1315</v>
      </c>
      <c r="C266" s="83" t="s">
        <v>575</v>
      </c>
      <c r="D266" s="83" t="s">
        <v>566</v>
      </c>
      <c r="E266" s="187">
        <v>46.78</v>
      </c>
      <c r="F266" s="83"/>
    </row>
    <row r="267" spans="1:6" ht="12.75" customHeight="1" x14ac:dyDescent="0.2">
      <c r="A267" s="83">
        <v>12530</v>
      </c>
      <c r="B267" s="83" t="s">
        <v>1316</v>
      </c>
      <c r="C267" s="83" t="s">
        <v>575</v>
      </c>
      <c r="D267" s="83" t="s">
        <v>566</v>
      </c>
      <c r="E267" s="187">
        <v>57.01</v>
      </c>
      <c r="F267" s="83"/>
    </row>
    <row r="268" spans="1:6" ht="12.75" customHeight="1" x14ac:dyDescent="0.2">
      <c r="A268" s="83">
        <v>12531</v>
      </c>
      <c r="B268" s="83" t="s">
        <v>1317</v>
      </c>
      <c r="C268" s="83" t="s">
        <v>575</v>
      </c>
      <c r="D268" s="83" t="s">
        <v>566</v>
      </c>
      <c r="E268" s="187">
        <v>63.76</v>
      </c>
      <c r="F268" s="83"/>
    </row>
    <row r="269" spans="1:6" ht="12.75" customHeight="1" x14ac:dyDescent="0.2">
      <c r="A269" s="83">
        <v>12532</v>
      </c>
      <c r="B269" s="83" t="s">
        <v>1318</v>
      </c>
      <c r="C269" s="83" t="s">
        <v>575</v>
      </c>
      <c r="D269" s="83" t="s">
        <v>566</v>
      </c>
      <c r="E269" s="187">
        <v>77.98</v>
      </c>
      <c r="F269" s="83"/>
    </row>
    <row r="270" spans="1:6" ht="12.75" customHeight="1" x14ac:dyDescent="0.2">
      <c r="A270" s="83">
        <v>12533</v>
      </c>
      <c r="B270" s="83" t="s">
        <v>1319</v>
      </c>
      <c r="C270" s="83" t="s">
        <v>575</v>
      </c>
      <c r="D270" s="83" t="s">
        <v>566</v>
      </c>
      <c r="E270" s="187">
        <v>93.02</v>
      </c>
      <c r="F270" s="83"/>
    </row>
    <row r="271" spans="1:6" ht="12.75" customHeight="1" x14ac:dyDescent="0.2">
      <c r="A271" s="83">
        <v>12544</v>
      </c>
      <c r="B271" s="83" t="s">
        <v>1320</v>
      </c>
      <c r="C271" s="83" t="s">
        <v>575</v>
      </c>
      <c r="D271" s="83" t="s">
        <v>566</v>
      </c>
      <c r="E271" s="187">
        <v>113.63</v>
      </c>
      <c r="F271" s="83"/>
    </row>
    <row r="272" spans="1:6" ht="12.75" customHeight="1" x14ac:dyDescent="0.2">
      <c r="A272" s="83">
        <v>12546</v>
      </c>
      <c r="B272" s="83" t="s">
        <v>1321</v>
      </c>
      <c r="C272" s="83" t="s">
        <v>575</v>
      </c>
      <c r="D272" s="83" t="s">
        <v>566</v>
      </c>
      <c r="E272" s="187">
        <v>117.62</v>
      </c>
      <c r="F272" s="83"/>
    </row>
    <row r="273" spans="1:6" ht="12.75" customHeight="1" x14ac:dyDescent="0.2">
      <c r="A273" s="83">
        <v>12547</v>
      </c>
      <c r="B273" s="83" t="s">
        <v>1322</v>
      </c>
      <c r="C273" s="83" t="s">
        <v>575</v>
      </c>
      <c r="D273" s="83" t="s">
        <v>566</v>
      </c>
      <c r="E273" s="187">
        <v>136.78</v>
      </c>
      <c r="F273" s="83"/>
    </row>
    <row r="274" spans="1:6" ht="12.75" customHeight="1" x14ac:dyDescent="0.2">
      <c r="A274" s="83">
        <v>12551</v>
      </c>
      <c r="B274" s="83" t="s">
        <v>1323</v>
      </c>
      <c r="C274" s="83" t="s">
        <v>575</v>
      </c>
      <c r="D274" s="83" t="s">
        <v>566</v>
      </c>
      <c r="E274" s="187">
        <v>148.94</v>
      </c>
      <c r="F274" s="83"/>
    </row>
    <row r="275" spans="1:6" ht="12.75" customHeight="1" x14ac:dyDescent="0.2">
      <c r="A275" s="83">
        <v>12563</v>
      </c>
      <c r="B275" s="83" t="s">
        <v>1324</v>
      </c>
      <c r="C275" s="83" t="s">
        <v>575</v>
      </c>
      <c r="D275" s="83" t="s">
        <v>566</v>
      </c>
      <c r="E275" s="187">
        <v>233.94</v>
      </c>
      <c r="F275" s="83"/>
    </row>
    <row r="276" spans="1:6" ht="12.75" customHeight="1" x14ac:dyDescent="0.2">
      <c r="A276" s="83">
        <v>12565</v>
      </c>
      <c r="B276" s="83" t="s">
        <v>1325</v>
      </c>
      <c r="C276" s="83" t="s">
        <v>575</v>
      </c>
      <c r="D276" s="83" t="s">
        <v>566</v>
      </c>
      <c r="E276" s="187">
        <v>368.14</v>
      </c>
      <c r="F276" s="83"/>
    </row>
    <row r="277" spans="1:6" ht="12.75" customHeight="1" x14ac:dyDescent="0.2">
      <c r="A277" s="83">
        <v>12567</v>
      </c>
      <c r="B277" s="83" t="s">
        <v>1326</v>
      </c>
      <c r="C277" s="83" t="s">
        <v>575</v>
      </c>
      <c r="D277" s="83" t="s">
        <v>566</v>
      </c>
      <c r="E277" s="187">
        <v>479.03</v>
      </c>
      <c r="F277" s="83"/>
    </row>
    <row r="278" spans="1:6" ht="12.75" customHeight="1" x14ac:dyDescent="0.2">
      <c r="A278" s="83">
        <v>12568</v>
      </c>
      <c r="B278" s="83" t="s">
        <v>1327</v>
      </c>
      <c r="C278" s="83" t="s">
        <v>575</v>
      </c>
      <c r="D278" s="83" t="s">
        <v>566</v>
      </c>
      <c r="E278" s="187">
        <v>790.96</v>
      </c>
      <c r="F278" s="83"/>
    </row>
    <row r="279" spans="1:6" ht="12.75" customHeight="1" x14ac:dyDescent="0.2">
      <c r="A279" s="83">
        <v>11789</v>
      </c>
      <c r="B279" s="83" t="s">
        <v>1328</v>
      </c>
      <c r="C279" s="83" t="s">
        <v>575</v>
      </c>
      <c r="D279" s="83" t="s">
        <v>702</v>
      </c>
      <c r="E279" s="187">
        <v>0.65</v>
      </c>
      <c r="F279" s="83"/>
    </row>
    <row r="280" spans="1:6" ht="12.75" customHeight="1" x14ac:dyDescent="0.2">
      <c r="A280" s="83">
        <v>20975</v>
      </c>
      <c r="B280" s="83" t="s">
        <v>1329</v>
      </c>
      <c r="C280" s="83" t="s">
        <v>575</v>
      </c>
      <c r="D280" s="83" t="s">
        <v>566</v>
      </c>
      <c r="E280" s="187">
        <v>8.24</v>
      </c>
      <c r="F280" s="83"/>
    </row>
    <row r="281" spans="1:6" ht="12.75" customHeight="1" x14ac:dyDescent="0.2">
      <c r="A281" s="83">
        <v>20976</v>
      </c>
      <c r="B281" s="83" t="s">
        <v>1330</v>
      </c>
      <c r="C281" s="83" t="s">
        <v>575</v>
      </c>
      <c r="D281" s="83" t="s">
        <v>566</v>
      </c>
      <c r="E281" s="187">
        <v>12.45</v>
      </c>
      <c r="F281" s="83"/>
    </row>
    <row r="282" spans="1:6" ht="12.75" customHeight="1" x14ac:dyDescent="0.2">
      <c r="A282" s="83">
        <v>40340</v>
      </c>
      <c r="B282" s="83" t="s">
        <v>1331</v>
      </c>
      <c r="C282" s="83" t="s">
        <v>575</v>
      </c>
      <c r="D282" s="83" t="s">
        <v>566</v>
      </c>
      <c r="E282" s="187">
        <v>63.29</v>
      </c>
      <c r="F282" s="83"/>
    </row>
    <row r="283" spans="1:6" ht="12.75" customHeight="1" x14ac:dyDescent="0.2">
      <c r="A283" s="83">
        <v>40341</v>
      </c>
      <c r="B283" s="83" t="s">
        <v>1332</v>
      </c>
      <c r="C283" s="83" t="s">
        <v>575</v>
      </c>
      <c r="D283" s="83" t="s">
        <v>566</v>
      </c>
      <c r="E283" s="187">
        <v>74.94</v>
      </c>
      <c r="F283" s="83"/>
    </row>
    <row r="284" spans="1:6" ht="12.75" customHeight="1" x14ac:dyDescent="0.2">
      <c r="A284" s="83">
        <v>40342</v>
      </c>
      <c r="B284" s="83" t="s">
        <v>1333</v>
      </c>
      <c r="C284" s="83" t="s">
        <v>575</v>
      </c>
      <c r="D284" s="83" t="s">
        <v>566</v>
      </c>
      <c r="E284" s="187">
        <v>95.01</v>
      </c>
      <c r="F284" s="83"/>
    </row>
    <row r="285" spans="1:6" ht="12.75" customHeight="1" x14ac:dyDescent="0.2">
      <c r="A285" s="83">
        <v>40343</v>
      </c>
      <c r="B285" s="83" t="s">
        <v>1334</v>
      </c>
      <c r="C285" s="83" t="s">
        <v>575</v>
      </c>
      <c r="D285" s="83" t="s">
        <v>566</v>
      </c>
      <c r="E285" s="187">
        <v>116.56</v>
      </c>
      <c r="F285" s="83"/>
    </row>
    <row r="286" spans="1:6" ht="12.75" customHeight="1" x14ac:dyDescent="0.2">
      <c r="A286" s="83">
        <v>40344</v>
      </c>
      <c r="B286" s="83" t="s">
        <v>1335</v>
      </c>
      <c r="C286" s="83" t="s">
        <v>575</v>
      </c>
      <c r="D286" s="83" t="s">
        <v>566</v>
      </c>
      <c r="E286" s="187">
        <v>123.24</v>
      </c>
      <c r="F286" s="83"/>
    </row>
    <row r="287" spans="1:6" ht="12.75" customHeight="1" x14ac:dyDescent="0.2">
      <c r="A287" s="83">
        <v>40345</v>
      </c>
      <c r="B287" s="83" t="s">
        <v>1336</v>
      </c>
      <c r="C287" s="83" t="s">
        <v>575</v>
      </c>
      <c r="D287" s="83" t="s">
        <v>566</v>
      </c>
      <c r="E287" s="187">
        <v>153.87</v>
      </c>
      <c r="F287" s="83"/>
    </row>
    <row r="288" spans="1:6" ht="12.75" customHeight="1" x14ac:dyDescent="0.2">
      <c r="A288" s="83">
        <v>40346</v>
      </c>
      <c r="B288" s="83" t="s">
        <v>1337</v>
      </c>
      <c r="C288" s="83" t="s">
        <v>575</v>
      </c>
      <c r="D288" s="83" t="s">
        <v>566</v>
      </c>
      <c r="E288" s="187">
        <v>144.75</v>
      </c>
      <c r="F288" s="83"/>
    </row>
    <row r="289" spans="1:6" ht="12.75" customHeight="1" x14ac:dyDescent="0.2">
      <c r="A289" s="83">
        <v>40347</v>
      </c>
      <c r="B289" s="83" t="s">
        <v>1338</v>
      </c>
      <c r="C289" s="83" t="s">
        <v>575</v>
      </c>
      <c r="D289" s="83" t="s">
        <v>566</v>
      </c>
      <c r="E289" s="187">
        <v>178.98</v>
      </c>
      <c r="F289" s="83"/>
    </row>
    <row r="290" spans="1:6" ht="12.75" customHeight="1" x14ac:dyDescent="0.2">
      <c r="A290" s="83">
        <v>38840</v>
      </c>
      <c r="B290" s="83" t="s">
        <v>1339</v>
      </c>
      <c r="C290" s="83" t="s">
        <v>575</v>
      </c>
      <c r="D290" s="83" t="s">
        <v>702</v>
      </c>
      <c r="E290" s="187">
        <v>2.12</v>
      </c>
      <c r="F290" s="83"/>
    </row>
    <row r="291" spans="1:6" ht="12.75" customHeight="1" x14ac:dyDescent="0.2">
      <c r="A291" s="83">
        <v>38841</v>
      </c>
      <c r="B291" s="83" t="s">
        <v>1340</v>
      </c>
      <c r="C291" s="83" t="s">
        <v>575</v>
      </c>
      <c r="D291" s="83" t="s">
        <v>702</v>
      </c>
      <c r="E291" s="187">
        <v>2.35</v>
      </c>
      <c r="F291" s="83"/>
    </row>
    <row r="292" spans="1:6" ht="12.75" customHeight="1" x14ac:dyDescent="0.2">
      <c r="A292" s="83">
        <v>38842</v>
      </c>
      <c r="B292" s="83" t="s">
        <v>1341</v>
      </c>
      <c r="C292" s="83" t="s">
        <v>575</v>
      </c>
      <c r="D292" s="83" t="s">
        <v>702</v>
      </c>
      <c r="E292" s="187">
        <v>4.6500000000000004</v>
      </c>
      <c r="F292" s="83"/>
    </row>
    <row r="293" spans="1:6" ht="12.75" customHeight="1" x14ac:dyDescent="0.2">
      <c r="A293" s="83">
        <v>38843</v>
      </c>
      <c r="B293" s="83" t="s">
        <v>1342</v>
      </c>
      <c r="C293" s="83" t="s">
        <v>575</v>
      </c>
      <c r="D293" s="83" t="s">
        <v>702</v>
      </c>
      <c r="E293" s="187">
        <v>7.26</v>
      </c>
      <c r="F293" s="83"/>
    </row>
    <row r="294" spans="1:6" ht="12.75" customHeight="1" x14ac:dyDescent="0.2">
      <c r="A294" s="83">
        <v>13761</v>
      </c>
      <c r="B294" s="83" t="s">
        <v>1343</v>
      </c>
      <c r="C294" s="83" t="s">
        <v>575</v>
      </c>
      <c r="D294" s="83" t="s">
        <v>702</v>
      </c>
      <c r="E294" s="187">
        <v>2876.37</v>
      </c>
      <c r="F294" s="83"/>
    </row>
    <row r="295" spans="1:6" ht="12.75" customHeight="1" x14ac:dyDescent="0.2">
      <c r="A295" s="83">
        <v>12888</v>
      </c>
      <c r="B295" s="83" t="s">
        <v>1344</v>
      </c>
      <c r="C295" s="83" t="s">
        <v>1345</v>
      </c>
      <c r="D295" s="83" t="s">
        <v>702</v>
      </c>
      <c r="E295" s="187">
        <v>111.22</v>
      </c>
      <c r="F295" s="83"/>
    </row>
    <row r="296" spans="1:6" ht="12.75" customHeight="1" x14ac:dyDescent="0.2">
      <c r="A296" s="83">
        <v>12889</v>
      </c>
      <c r="B296" s="83" t="s">
        <v>1346</v>
      </c>
      <c r="C296" s="83" t="s">
        <v>1345</v>
      </c>
      <c r="D296" s="83" t="s">
        <v>702</v>
      </c>
      <c r="E296" s="187">
        <v>72.63</v>
      </c>
      <c r="F296" s="83"/>
    </row>
    <row r="297" spans="1:6" ht="12.75" customHeight="1" x14ac:dyDescent="0.2">
      <c r="A297" s="83">
        <v>4814</v>
      </c>
      <c r="B297" s="83" t="s">
        <v>1347</v>
      </c>
      <c r="C297" s="83" t="s">
        <v>575</v>
      </c>
      <c r="D297" s="83" t="s">
        <v>702</v>
      </c>
      <c r="E297" s="187">
        <v>121.67</v>
      </c>
      <c r="F297" s="83"/>
    </row>
    <row r="298" spans="1:6" ht="12.75" customHeight="1" x14ac:dyDescent="0.2">
      <c r="A298" s="83">
        <v>25967</v>
      </c>
      <c r="B298" s="83" t="s">
        <v>1348</v>
      </c>
      <c r="C298" s="83" t="s">
        <v>575</v>
      </c>
      <c r="D298" s="83" t="s">
        <v>702</v>
      </c>
      <c r="E298" s="187">
        <v>1661.94</v>
      </c>
      <c r="F298" s="83"/>
    </row>
    <row r="299" spans="1:6" ht="12.75" customHeight="1" x14ac:dyDescent="0.2">
      <c r="A299" s="83">
        <v>6122</v>
      </c>
      <c r="B299" s="83" t="s">
        <v>1349</v>
      </c>
      <c r="C299" s="83" t="s">
        <v>1062</v>
      </c>
      <c r="D299" s="83" t="s">
        <v>566</v>
      </c>
      <c r="E299" s="187">
        <v>27.79</v>
      </c>
      <c r="F299" s="83"/>
    </row>
    <row r="300" spans="1:6" ht="12.75" customHeight="1" x14ac:dyDescent="0.2">
      <c r="A300" s="83">
        <v>40810</v>
      </c>
      <c r="B300" s="83" t="s">
        <v>1350</v>
      </c>
      <c r="C300" s="83" t="s">
        <v>1251</v>
      </c>
      <c r="D300" s="83" t="s">
        <v>566</v>
      </c>
      <c r="E300" s="187">
        <v>4954.9799999999996</v>
      </c>
      <c r="F300" s="83"/>
    </row>
    <row r="301" spans="1:6" ht="12.75" customHeight="1" x14ac:dyDescent="0.2">
      <c r="A301" s="83">
        <v>21100</v>
      </c>
      <c r="B301" s="83" t="s">
        <v>1351</v>
      </c>
      <c r="C301" s="83" t="s">
        <v>575</v>
      </c>
      <c r="D301" s="83" t="s">
        <v>702</v>
      </c>
      <c r="E301" s="187">
        <v>2449.14</v>
      </c>
      <c r="F301" s="83"/>
    </row>
    <row r="302" spans="1:6" ht="12.75" customHeight="1" x14ac:dyDescent="0.2">
      <c r="A302" s="83">
        <v>11816</v>
      </c>
      <c r="B302" s="83" t="s">
        <v>1352</v>
      </c>
      <c r="C302" s="83" t="s">
        <v>575</v>
      </c>
      <c r="D302" s="83" t="s">
        <v>702</v>
      </c>
      <c r="E302" s="187">
        <v>2611.5</v>
      </c>
      <c r="F302" s="83"/>
    </row>
    <row r="303" spans="1:6" ht="12.75" customHeight="1" x14ac:dyDescent="0.2">
      <c r="A303" s="83">
        <v>11814</v>
      </c>
      <c r="B303" s="83" t="s">
        <v>1353</v>
      </c>
      <c r="C303" s="83" t="s">
        <v>575</v>
      </c>
      <c r="D303" s="83" t="s">
        <v>702</v>
      </c>
      <c r="E303" s="187">
        <v>5684.58</v>
      </c>
      <c r="F303" s="83"/>
    </row>
    <row r="304" spans="1:6" ht="12.75" customHeight="1" x14ac:dyDescent="0.2">
      <c r="A304" s="83">
        <v>14186</v>
      </c>
      <c r="B304" s="83" t="s">
        <v>1354</v>
      </c>
      <c r="C304" s="83" t="s">
        <v>575</v>
      </c>
      <c r="D304" s="83" t="s">
        <v>702</v>
      </c>
      <c r="E304" s="187">
        <v>7137.76</v>
      </c>
      <c r="F304" s="83"/>
    </row>
    <row r="305" spans="1:6" ht="12.75" customHeight="1" x14ac:dyDescent="0.2">
      <c r="A305" s="83">
        <v>14185</v>
      </c>
      <c r="B305" s="83" t="s">
        <v>1355</v>
      </c>
      <c r="C305" s="83" t="s">
        <v>575</v>
      </c>
      <c r="D305" s="83" t="s">
        <v>702</v>
      </c>
      <c r="E305" s="187">
        <v>9246.18</v>
      </c>
      <c r="F305" s="83"/>
    </row>
    <row r="306" spans="1:6" ht="12.75" customHeight="1" x14ac:dyDescent="0.2">
      <c r="A306" s="83">
        <v>11811</v>
      </c>
      <c r="B306" s="83" t="s">
        <v>1356</v>
      </c>
      <c r="C306" s="83" t="s">
        <v>575</v>
      </c>
      <c r="D306" s="83" t="s">
        <v>702</v>
      </c>
      <c r="E306" s="187">
        <v>3535.38</v>
      </c>
      <c r="F306" s="83"/>
    </row>
    <row r="307" spans="1:6" ht="12.75" customHeight="1" x14ac:dyDescent="0.2">
      <c r="A307" s="83">
        <v>26038</v>
      </c>
      <c r="B307" s="83" t="s">
        <v>1357</v>
      </c>
      <c r="C307" s="83" t="s">
        <v>575</v>
      </c>
      <c r="D307" s="83" t="s">
        <v>702</v>
      </c>
      <c r="E307" s="187">
        <v>202992.51</v>
      </c>
      <c r="F307" s="83"/>
    </row>
    <row r="308" spans="1:6" ht="12.75" customHeight="1" x14ac:dyDescent="0.2">
      <c r="A308" s="83">
        <v>34482</v>
      </c>
      <c r="B308" s="83" t="s">
        <v>1358</v>
      </c>
      <c r="C308" s="83" t="s">
        <v>575</v>
      </c>
      <c r="D308" s="83" t="s">
        <v>702</v>
      </c>
      <c r="E308" s="187">
        <v>4202.34</v>
      </c>
      <c r="F308" s="83"/>
    </row>
    <row r="309" spans="1:6" ht="12.75" customHeight="1" x14ac:dyDescent="0.2">
      <c r="A309" s="83">
        <v>34469</v>
      </c>
      <c r="B309" s="83" t="s">
        <v>1359</v>
      </c>
      <c r="C309" s="83" t="s">
        <v>575</v>
      </c>
      <c r="D309" s="83" t="s">
        <v>702</v>
      </c>
      <c r="E309" s="187">
        <v>6500.5</v>
      </c>
      <c r="F309" s="83"/>
    </row>
    <row r="310" spans="1:6" ht="12.75" customHeight="1" x14ac:dyDescent="0.2">
      <c r="A310" s="83">
        <v>34472</v>
      </c>
      <c r="B310" s="83" t="s">
        <v>1360</v>
      </c>
      <c r="C310" s="83" t="s">
        <v>575</v>
      </c>
      <c r="D310" s="83" t="s">
        <v>702</v>
      </c>
      <c r="E310" s="187">
        <v>2000</v>
      </c>
      <c r="F310" s="83"/>
    </row>
    <row r="311" spans="1:6" ht="12.75" customHeight="1" x14ac:dyDescent="0.2">
      <c r="A311" s="83">
        <v>34476</v>
      </c>
      <c r="B311" s="83" t="s">
        <v>1361</v>
      </c>
      <c r="C311" s="83" t="s">
        <v>575</v>
      </c>
      <c r="D311" s="83" t="s">
        <v>702</v>
      </c>
      <c r="E311" s="187">
        <v>3390.28</v>
      </c>
      <c r="F311" s="83"/>
    </row>
    <row r="312" spans="1:6" ht="12.75" customHeight="1" x14ac:dyDescent="0.2">
      <c r="A312" s="83">
        <v>34477</v>
      </c>
      <c r="B312" s="83" t="s">
        <v>1362</v>
      </c>
      <c r="C312" s="83" t="s">
        <v>575</v>
      </c>
      <c r="D312" s="83" t="s">
        <v>702</v>
      </c>
      <c r="E312" s="187">
        <v>4499.5600000000004</v>
      </c>
      <c r="F312" s="83"/>
    </row>
    <row r="313" spans="1:6" ht="12.75" customHeight="1" x14ac:dyDescent="0.2">
      <c r="A313" s="83">
        <v>42425</v>
      </c>
      <c r="B313" s="83" t="s">
        <v>1363</v>
      </c>
      <c r="C313" s="83" t="s">
        <v>575</v>
      </c>
      <c r="D313" s="83" t="s">
        <v>566</v>
      </c>
      <c r="E313" s="187">
        <v>1734.21</v>
      </c>
      <c r="F313" s="83"/>
    </row>
    <row r="314" spans="1:6" ht="12.75" customHeight="1" x14ac:dyDescent="0.2">
      <c r="A314" s="83">
        <v>42422</v>
      </c>
      <c r="B314" s="83" t="s">
        <v>1364</v>
      </c>
      <c r="C314" s="83" t="s">
        <v>575</v>
      </c>
      <c r="D314" s="83" t="s">
        <v>1065</v>
      </c>
      <c r="E314" s="187">
        <v>2574.5</v>
      </c>
      <c r="F314" s="83"/>
    </row>
    <row r="315" spans="1:6" ht="12.75" customHeight="1" x14ac:dyDescent="0.2">
      <c r="A315" s="83">
        <v>42424</v>
      </c>
      <c r="B315" s="83" t="s">
        <v>1365</v>
      </c>
      <c r="C315" s="83" t="s">
        <v>575</v>
      </c>
      <c r="D315" s="83" t="s">
        <v>566</v>
      </c>
      <c r="E315" s="187">
        <v>1548.8</v>
      </c>
      <c r="F315" s="83"/>
    </row>
    <row r="316" spans="1:6" ht="12.75" customHeight="1" x14ac:dyDescent="0.2">
      <c r="A316" s="83">
        <v>42416</v>
      </c>
      <c r="B316" s="83" t="s">
        <v>1367</v>
      </c>
      <c r="C316" s="83" t="s">
        <v>575</v>
      </c>
      <c r="D316" s="83" t="s">
        <v>566</v>
      </c>
      <c r="E316" s="187">
        <v>6676.72</v>
      </c>
      <c r="F316" s="83"/>
    </row>
    <row r="317" spans="1:6" ht="12.75" customHeight="1" x14ac:dyDescent="0.2">
      <c r="A317" s="83">
        <v>42417</v>
      </c>
      <c r="B317" s="83" t="s">
        <v>1368</v>
      </c>
      <c r="C317" s="83" t="s">
        <v>575</v>
      </c>
      <c r="D317" s="83" t="s">
        <v>566</v>
      </c>
      <c r="E317" s="187">
        <v>7485.15</v>
      </c>
      <c r="F317" s="83"/>
    </row>
    <row r="318" spans="1:6" ht="12.75" customHeight="1" x14ac:dyDescent="0.2">
      <c r="A318" s="83">
        <v>42419</v>
      </c>
      <c r="B318" s="83" t="s">
        <v>1369</v>
      </c>
      <c r="C318" s="83" t="s">
        <v>575</v>
      </c>
      <c r="D318" s="83" t="s">
        <v>566</v>
      </c>
      <c r="E318" s="187">
        <v>8456.6299999999992</v>
      </c>
      <c r="F318" s="83"/>
    </row>
    <row r="319" spans="1:6" ht="12.75" customHeight="1" x14ac:dyDescent="0.2">
      <c r="A319" s="83">
        <v>42420</v>
      </c>
      <c r="B319" s="83" t="s">
        <v>1370</v>
      </c>
      <c r="C319" s="83" t="s">
        <v>575</v>
      </c>
      <c r="D319" s="83" t="s">
        <v>566</v>
      </c>
      <c r="E319" s="187">
        <v>11623.01</v>
      </c>
      <c r="F319" s="83"/>
    </row>
    <row r="320" spans="1:6" ht="12.75" customHeight="1" x14ac:dyDescent="0.2">
      <c r="A320" s="83">
        <v>42421</v>
      </c>
      <c r="B320" s="83" t="s">
        <v>1371</v>
      </c>
      <c r="C320" s="83" t="s">
        <v>575</v>
      </c>
      <c r="D320" s="83" t="s">
        <v>566</v>
      </c>
      <c r="E320" s="187">
        <v>14101.7</v>
      </c>
      <c r="F320" s="83"/>
    </row>
    <row r="321" spans="1:6" ht="12.75" customHeight="1" x14ac:dyDescent="0.2">
      <c r="A321" s="83">
        <v>39556</v>
      </c>
      <c r="B321" s="83" t="s">
        <v>1373</v>
      </c>
      <c r="C321" s="83" t="s">
        <v>575</v>
      </c>
      <c r="D321" s="83" t="s">
        <v>566</v>
      </c>
      <c r="E321" s="187">
        <v>4897.2</v>
      </c>
      <c r="F321" s="83"/>
    </row>
    <row r="322" spans="1:6" ht="12.75" customHeight="1" x14ac:dyDescent="0.2">
      <c r="A322" s="83">
        <v>39557</v>
      </c>
      <c r="B322" s="83" t="s">
        <v>1374</v>
      </c>
      <c r="C322" s="83" t="s">
        <v>575</v>
      </c>
      <c r="D322" s="83" t="s">
        <v>566</v>
      </c>
      <c r="E322" s="187">
        <v>5273.22</v>
      </c>
      <c r="F322" s="83"/>
    </row>
    <row r="323" spans="1:6" ht="12.75" customHeight="1" x14ac:dyDescent="0.2">
      <c r="A323" s="83">
        <v>39558</v>
      </c>
      <c r="B323" s="83" t="s">
        <v>1375</v>
      </c>
      <c r="C323" s="83" t="s">
        <v>575</v>
      </c>
      <c r="D323" s="83" t="s">
        <v>566</v>
      </c>
      <c r="E323" s="187">
        <v>5408.19</v>
      </c>
      <c r="F323" s="83"/>
    </row>
    <row r="324" spans="1:6" ht="12.75" customHeight="1" x14ac:dyDescent="0.2">
      <c r="A324" s="83">
        <v>39559</v>
      </c>
      <c r="B324" s="83" t="s">
        <v>1376</v>
      </c>
      <c r="C324" s="83" t="s">
        <v>575</v>
      </c>
      <c r="D324" s="83" t="s">
        <v>566</v>
      </c>
      <c r="E324" s="187">
        <v>7792.8</v>
      </c>
      <c r="F324" s="83"/>
    </row>
    <row r="325" spans="1:6" ht="12.75" customHeight="1" x14ac:dyDescent="0.2">
      <c r="A325" s="83">
        <v>39560</v>
      </c>
      <c r="B325" s="83" t="s">
        <v>1377</v>
      </c>
      <c r="C325" s="83" t="s">
        <v>575</v>
      </c>
      <c r="D325" s="83" t="s">
        <v>566</v>
      </c>
      <c r="E325" s="187">
        <v>9015.51</v>
      </c>
      <c r="F325" s="83"/>
    </row>
    <row r="326" spans="1:6" ht="12.75" customHeight="1" x14ac:dyDescent="0.2">
      <c r="A326" s="83">
        <v>39561</v>
      </c>
      <c r="B326" s="83" t="s">
        <v>1378</v>
      </c>
      <c r="C326" s="83" t="s">
        <v>575</v>
      </c>
      <c r="D326" s="83" t="s">
        <v>566</v>
      </c>
      <c r="E326" s="187">
        <v>9431.3799999999992</v>
      </c>
      <c r="F326" s="83"/>
    </row>
    <row r="327" spans="1:6" ht="12.75" customHeight="1" x14ac:dyDescent="0.2">
      <c r="A327" s="83">
        <v>39555</v>
      </c>
      <c r="B327" s="83" t="s">
        <v>1379</v>
      </c>
      <c r="C327" s="83" t="s">
        <v>575</v>
      </c>
      <c r="D327" s="83" t="s">
        <v>566</v>
      </c>
      <c r="E327" s="187">
        <v>1505.59</v>
      </c>
      <c r="F327" s="83"/>
    </row>
    <row r="328" spans="1:6" ht="12.75" customHeight="1" x14ac:dyDescent="0.2">
      <c r="A328" s="83">
        <v>39548</v>
      </c>
      <c r="B328" s="83" t="s">
        <v>1380</v>
      </c>
      <c r="C328" s="83" t="s">
        <v>575</v>
      </c>
      <c r="D328" s="83" t="s">
        <v>566</v>
      </c>
      <c r="E328" s="187">
        <v>2233.2600000000002</v>
      </c>
      <c r="F328" s="83"/>
    </row>
    <row r="329" spans="1:6" ht="12.75" customHeight="1" x14ac:dyDescent="0.2">
      <c r="A329" s="83">
        <v>39554</v>
      </c>
      <c r="B329" s="83" t="s">
        <v>1381</v>
      </c>
      <c r="C329" s="83" t="s">
        <v>575</v>
      </c>
      <c r="D329" s="83" t="s">
        <v>566</v>
      </c>
      <c r="E329" s="187">
        <v>2953.15</v>
      </c>
      <c r="F329" s="83"/>
    </row>
    <row r="330" spans="1:6" ht="12.75" customHeight="1" x14ac:dyDescent="0.2">
      <c r="A330" s="83">
        <v>39550</v>
      </c>
      <c r="B330" s="83" t="s">
        <v>1382</v>
      </c>
      <c r="C330" s="83" t="s">
        <v>575</v>
      </c>
      <c r="D330" s="83" t="s">
        <v>566</v>
      </c>
      <c r="E330" s="187">
        <v>1241.8900000000001</v>
      </c>
      <c r="F330" s="83"/>
    </row>
    <row r="331" spans="1:6" ht="12.75" customHeight="1" x14ac:dyDescent="0.2">
      <c r="A331" s="83">
        <v>39551</v>
      </c>
      <c r="B331" s="83" t="s">
        <v>1383</v>
      </c>
      <c r="C331" s="83" t="s">
        <v>575</v>
      </c>
      <c r="D331" s="83" t="s">
        <v>566</v>
      </c>
      <c r="E331" s="187">
        <v>1312.88</v>
      </c>
      <c r="F331" s="83"/>
    </row>
    <row r="332" spans="1:6" ht="12.75" customHeight="1" x14ac:dyDescent="0.2">
      <c r="A332" s="83">
        <v>39580</v>
      </c>
      <c r="B332" s="83" t="s">
        <v>1384</v>
      </c>
      <c r="C332" s="83" t="s">
        <v>575</v>
      </c>
      <c r="D332" s="83" t="s">
        <v>566</v>
      </c>
      <c r="E332" s="187">
        <v>56088.62</v>
      </c>
      <c r="F332" s="83"/>
    </row>
    <row r="333" spans="1:6" ht="12.75" customHeight="1" x14ac:dyDescent="0.2">
      <c r="A333" s="83">
        <v>39577</v>
      </c>
      <c r="B333" s="83" t="s">
        <v>1385</v>
      </c>
      <c r="C333" s="83" t="s">
        <v>575</v>
      </c>
      <c r="D333" s="83" t="s">
        <v>566</v>
      </c>
      <c r="E333" s="187">
        <v>24723.61</v>
      </c>
      <c r="F333" s="83"/>
    </row>
    <row r="334" spans="1:6" ht="12.75" customHeight="1" x14ac:dyDescent="0.2">
      <c r="A334" s="83">
        <v>39578</v>
      </c>
      <c r="B334" s="83" t="s">
        <v>1386</v>
      </c>
      <c r="C334" s="83" t="s">
        <v>575</v>
      </c>
      <c r="D334" s="83" t="s">
        <v>566</v>
      </c>
      <c r="E334" s="187">
        <v>29893.32</v>
      </c>
      <c r="F334" s="83"/>
    </row>
    <row r="335" spans="1:6" ht="12.75" customHeight="1" x14ac:dyDescent="0.2">
      <c r="A335" s="83">
        <v>39579</v>
      </c>
      <c r="B335" s="83" t="s">
        <v>1387</v>
      </c>
      <c r="C335" s="83" t="s">
        <v>575</v>
      </c>
      <c r="D335" s="83" t="s">
        <v>566</v>
      </c>
      <c r="E335" s="187">
        <v>32962.519999999997</v>
      </c>
      <c r="F335" s="83"/>
    </row>
    <row r="336" spans="1:6" ht="12.75" customHeight="1" x14ac:dyDescent="0.2">
      <c r="A336" s="83">
        <v>39826</v>
      </c>
      <c r="B336" s="83" t="s">
        <v>1388</v>
      </c>
      <c r="C336" s="83" t="s">
        <v>575</v>
      </c>
      <c r="D336" s="83" t="s">
        <v>566</v>
      </c>
      <c r="E336" s="187">
        <v>4048.39</v>
      </c>
      <c r="F336" s="83"/>
    </row>
    <row r="337" spans="1:6" ht="12.75" customHeight="1" x14ac:dyDescent="0.2">
      <c r="A337" s="83">
        <v>10700</v>
      </c>
      <c r="B337" s="83" t="s">
        <v>1389</v>
      </c>
      <c r="C337" s="83" t="s">
        <v>575</v>
      </c>
      <c r="D337" s="83" t="s">
        <v>702</v>
      </c>
      <c r="E337" s="187">
        <v>12075.33</v>
      </c>
      <c r="F337" s="83"/>
    </row>
    <row r="338" spans="1:6" ht="12.75" customHeight="1" x14ac:dyDescent="0.2">
      <c r="A338" s="83">
        <v>346</v>
      </c>
      <c r="B338" s="83" t="s">
        <v>1390</v>
      </c>
      <c r="C338" s="83" t="s">
        <v>589</v>
      </c>
      <c r="D338" s="83" t="s">
        <v>566</v>
      </c>
      <c r="E338" s="187">
        <v>14.45</v>
      </c>
      <c r="F338" s="83"/>
    </row>
    <row r="339" spans="1:6" ht="12.75" customHeight="1" x14ac:dyDescent="0.2">
      <c r="A339" s="83">
        <v>3312</v>
      </c>
      <c r="B339" s="83" t="s">
        <v>1391</v>
      </c>
      <c r="C339" s="83" t="s">
        <v>589</v>
      </c>
      <c r="D339" s="83" t="s">
        <v>702</v>
      </c>
      <c r="E339" s="187">
        <v>21.12</v>
      </c>
      <c r="F339" s="83"/>
    </row>
    <row r="340" spans="1:6" ht="12.75" customHeight="1" x14ac:dyDescent="0.2">
      <c r="A340" s="83">
        <v>339</v>
      </c>
      <c r="B340" s="83" t="s">
        <v>1392</v>
      </c>
      <c r="C340" s="83" t="s">
        <v>577</v>
      </c>
      <c r="D340" s="83" t="s">
        <v>566</v>
      </c>
      <c r="E340" s="187">
        <v>0.7</v>
      </c>
      <c r="F340" s="83"/>
    </row>
    <row r="341" spans="1:6" ht="12.75" customHeight="1" x14ac:dyDescent="0.2">
      <c r="A341" s="83">
        <v>340</v>
      </c>
      <c r="B341" s="83" t="s">
        <v>1393</v>
      </c>
      <c r="C341" s="83" t="s">
        <v>577</v>
      </c>
      <c r="D341" s="83" t="s">
        <v>566</v>
      </c>
      <c r="E341" s="187">
        <v>0.96</v>
      </c>
      <c r="F341" s="83"/>
    </row>
    <row r="342" spans="1:6" ht="12.75" customHeight="1" x14ac:dyDescent="0.2">
      <c r="A342" s="83">
        <v>338</v>
      </c>
      <c r="B342" s="83" t="s">
        <v>1394</v>
      </c>
      <c r="C342" s="83" t="s">
        <v>589</v>
      </c>
      <c r="D342" s="83" t="s">
        <v>566</v>
      </c>
      <c r="E342" s="187">
        <v>18.190000000000001</v>
      </c>
      <c r="F342" s="83"/>
    </row>
    <row r="343" spans="1:6" ht="12.75" customHeight="1" x14ac:dyDescent="0.2">
      <c r="A343" s="83">
        <v>334</v>
      </c>
      <c r="B343" s="83" t="s">
        <v>1395</v>
      </c>
      <c r="C343" s="83" t="s">
        <v>589</v>
      </c>
      <c r="D343" s="83" t="s">
        <v>566</v>
      </c>
      <c r="E343" s="187">
        <v>13.07</v>
      </c>
      <c r="F343" s="83"/>
    </row>
    <row r="344" spans="1:6" ht="12.75" customHeight="1" x14ac:dyDescent="0.2">
      <c r="A344" s="83">
        <v>335</v>
      </c>
      <c r="B344" s="83" t="s">
        <v>1396</v>
      </c>
      <c r="C344" s="83" t="s">
        <v>589</v>
      </c>
      <c r="D344" s="83" t="s">
        <v>566</v>
      </c>
      <c r="E344" s="187">
        <v>11.97</v>
      </c>
      <c r="F344" s="83"/>
    </row>
    <row r="345" spans="1:6" ht="12.75" customHeight="1" x14ac:dyDescent="0.2">
      <c r="A345" s="83">
        <v>342</v>
      </c>
      <c r="B345" s="83" t="s">
        <v>887</v>
      </c>
      <c r="C345" s="83" t="s">
        <v>589</v>
      </c>
      <c r="D345" s="83" t="s">
        <v>566</v>
      </c>
      <c r="E345" s="187">
        <v>13.53</v>
      </c>
      <c r="F345" s="83"/>
    </row>
    <row r="346" spans="1:6" ht="12.75" customHeight="1" x14ac:dyDescent="0.2">
      <c r="A346" s="83">
        <v>333</v>
      </c>
      <c r="B346" s="83" t="s">
        <v>1397</v>
      </c>
      <c r="C346" s="83" t="s">
        <v>589</v>
      </c>
      <c r="D346" s="83" t="s">
        <v>1065</v>
      </c>
      <c r="E346" s="187">
        <v>13.85</v>
      </c>
      <c r="F346" s="83"/>
    </row>
    <row r="347" spans="1:6" ht="12.75" customHeight="1" x14ac:dyDescent="0.2">
      <c r="A347" s="83">
        <v>343</v>
      </c>
      <c r="B347" s="83" t="s">
        <v>1398</v>
      </c>
      <c r="C347" s="83" t="s">
        <v>577</v>
      </c>
      <c r="D347" s="83" t="s">
        <v>566</v>
      </c>
      <c r="E347" s="187">
        <v>0.37</v>
      </c>
      <c r="F347" s="83"/>
    </row>
    <row r="348" spans="1:6" ht="12.75" customHeight="1" x14ac:dyDescent="0.2">
      <c r="A348" s="83">
        <v>344</v>
      </c>
      <c r="B348" s="83" t="s">
        <v>1399</v>
      </c>
      <c r="C348" s="83" t="s">
        <v>589</v>
      </c>
      <c r="D348" s="83" t="s">
        <v>566</v>
      </c>
      <c r="E348" s="187">
        <v>14.98</v>
      </c>
      <c r="F348" s="83"/>
    </row>
    <row r="349" spans="1:6" ht="12.75" customHeight="1" x14ac:dyDescent="0.2">
      <c r="A349" s="83">
        <v>341</v>
      </c>
      <c r="B349" s="83" t="s">
        <v>1400</v>
      </c>
      <c r="C349" s="83" t="s">
        <v>577</v>
      </c>
      <c r="D349" s="83" t="s">
        <v>566</v>
      </c>
      <c r="E349" s="187">
        <v>0.18</v>
      </c>
      <c r="F349" s="83"/>
    </row>
    <row r="350" spans="1:6" ht="12.75" customHeight="1" x14ac:dyDescent="0.2">
      <c r="A350" s="83">
        <v>345</v>
      </c>
      <c r="B350" s="83" t="s">
        <v>1400</v>
      </c>
      <c r="C350" s="83" t="s">
        <v>589</v>
      </c>
      <c r="D350" s="83" t="s">
        <v>566</v>
      </c>
      <c r="E350" s="187">
        <v>18.309999999999999</v>
      </c>
      <c r="F350" s="83"/>
    </row>
    <row r="351" spans="1:6" ht="12.75" customHeight="1" x14ac:dyDescent="0.2">
      <c r="A351" s="83">
        <v>11107</v>
      </c>
      <c r="B351" s="83" t="s">
        <v>1401</v>
      </c>
      <c r="C351" s="83" t="s">
        <v>589</v>
      </c>
      <c r="D351" s="83" t="s">
        <v>566</v>
      </c>
      <c r="E351" s="187">
        <v>11.89</v>
      </c>
      <c r="F351" s="83"/>
    </row>
    <row r="352" spans="1:6" ht="12.75" customHeight="1" x14ac:dyDescent="0.2">
      <c r="A352" s="83">
        <v>3313</v>
      </c>
      <c r="B352" s="83" t="s">
        <v>1402</v>
      </c>
      <c r="C352" s="83" t="s">
        <v>589</v>
      </c>
      <c r="D352" s="83" t="s">
        <v>702</v>
      </c>
      <c r="E352" s="187">
        <v>27.18</v>
      </c>
      <c r="F352" s="83"/>
    </row>
    <row r="353" spans="1:6" ht="12.75" customHeight="1" x14ac:dyDescent="0.2">
      <c r="A353" s="83">
        <v>34562</v>
      </c>
      <c r="B353" s="83" t="s">
        <v>1403</v>
      </c>
      <c r="C353" s="83" t="s">
        <v>589</v>
      </c>
      <c r="D353" s="83" t="s">
        <v>566</v>
      </c>
      <c r="E353" s="187">
        <v>12</v>
      </c>
      <c r="F353" s="83"/>
    </row>
    <row r="354" spans="1:6" ht="12.75" customHeight="1" x14ac:dyDescent="0.2">
      <c r="A354" s="83">
        <v>337</v>
      </c>
      <c r="B354" s="83" t="s">
        <v>1404</v>
      </c>
      <c r="C354" s="83" t="s">
        <v>589</v>
      </c>
      <c r="D354" s="83" t="s">
        <v>1065</v>
      </c>
      <c r="E354" s="187">
        <v>11.6</v>
      </c>
      <c r="F354" s="83"/>
    </row>
    <row r="355" spans="1:6" ht="12.75" customHeight="1" x14ac:dyDescent="0.2">
      <c r="A355" s="83">
        <v>369</v>
      </c>
      <c r="B355" s="83" t="s">
        <v>1405</v>
      </c>
      <c r="C355" s="83" t="s">
        <v>572</v>
      </c>
      <c r="D355" s="83" t="s">
        <v>566</v>
      </c>
      <c r="E355" s="187">
        <v>61.25</v>
      </c>
      <c r="F355" s="83"/>
    </row>
    <row r="356" spans="1:6" ht="12.75" customHeight="1" x14ac:dyDescent="0.2">
      <c r="A356" s="83">
        <v>366</v>
      </c>
      <c r="B356" s="83" t="s">
        <v>1406</v>
      </c>
      <c r="C356" s="83" t="s">
        <v>572</v>
      </c>
      <c r="D356" s="83" t="s">
        <v>1065</v>
      </c>
      <c r="E356" s="187">
        <v>95</v>
      </c>
      <c r="F356" s="83"/>
    </row>
    <row r="357" spans="1:6" ht="12.75" customHeight="1" x14ac:dyDescent="0.2">
      <c r="A357" s="83">
        <v>367</v>
      </c>
      <c r="B357" s="83" t="s">
        <v>698</v>
      </c>
      <c r="C357" s="83" t="s">
        <v>572</v>
      </c>
      <c r="D357" s="83" t="s">
        <v>1065</v>
      </c>
      <c r="E357" s="187">
        <v>116.35</v>
      </c>
      <c r="F357" s="83"/>
    </row>
    <row r="358" spans="1:6" ht="12.75" customHeight="1" x14ac:dyDescent="0.2">
      <c r="A358" s="83">
        <v>370</v>
      </c>
      <c r="B358" s="83" t="s">
        <v>571</v>
      </c>
      <c r="C358" s="83" t="s">
        <v>572</v>
      </c>
      <c r="D358" s="83" t="s">
        <v>1065</v>
      </c>
      <c r="E358" s="187">
        <v>89.17</v>
      </c>
      <c r="F358" s="83"/>
    </row>
    <row r="359" spans="1:6" ht="12.75" customHeight="1" x14ac:dyDescent="0.2">
      <c r="A359" s="83">
        <v>368</v>
      </c>
      <c r="B359" s="83" t="s">
        <v>1407</v>
      </c>
      <c r="C359" s="83" t="s">
        <v>572</v>
      </c>
      <c r="D359" s="83" t="s">
        <v>566</v>
      </c>
      <c r="E359" s="187">
        <v>87.26</v>
      </c>
      <c r="F359" s="83"/>
    </row>
    <row r="360" spans="1:6" ht="12.75" customHeight="1" x14ac:dyDescent="0.2">
      <c r="A360" s="83">
        <v>11075</v>
      </c>
      <c r="B360" s="83" t="s">
        <v>1408</v>
      </c>
      <c r="C360" s="83" t="s">
        <v>572</v>
      </c>
      <c r="D360" s="83" t="s">
        <v>566</v>
      </c>
      <c r="E360" s="187">
        <v>1905.23</v>
      </c>
      <c r="F360" s="83"/>
    </row>
    <row r="361" spans="1:6" ht="12.75" customHeight="1" x14ac:dyDescent="0.2">
      <c r="A361" s="83">
        <v>11076</v>
      </c>
      <c r="B361" s="83" t="s">
        <v>1409</v>
      </c>
      <c r="C361" s="83" t="s">
        <v>572</v>
      </c>
      <c r="D361" s="83" t="s">
        <v>566</v>
      </c>
      <c r="E361" s="187">
        <v>145.43</v>
      </c>
      <c r="F361" s="83"/>
    </row>
    <row r="362" spans="1:6" ht="12.75" customHeight="1" x14ac:dyDescent="0.2">
      <c r="A362" s="83">
        <v>1381</v>
      </c>
      <c r="B362" s="83" t="s">
        <v>1410</v>
      </c>
      <c r="C362" s="83" t="s">
        <v>589</v>
      </c>
      <c r="D362" s="83" t="s">
        <v>1065</v>
      </c>
      <c r="E362" s="187">
        <v>0.38</v>
      </c>
      <c r="F362" s="83"/>
    </row>
    <row r="363" spans="1:6" ht="12.75" customHeight="1" x14ac:dyDescent="0.2">
      <c r="A363" s="83">
        <v>34353</v>
      </c>
      <c r="B363" s="83" t="s">
        <v>1411</v>
      </c>
      <c r="C363" s="83" t="s">
        <v>589</v>
      </c>
      <c r="D363" s="83" t="s">
        <v>566</v>
      </c>
      <c r="E363" s="187">
        <v>0.76</v>
      </c>
      <c r="F363" s="83"/>
    </row>
    <row r="364" spans="1:6" ht="12.75" customHeight="1" x14ac:dyDescent="0.2">
      <c r="A364" s="83">
        <v>37595</v>
      </c>
      <c r="B364" s="83" t="s">
        <v>1412</v>
      </c>
      <c r="C364" s="83" t="s">
        <v>589</v>
      </c>
      <c r="D364" s="83" t="s">
        <v>566</v>
      </c>
      <c r="E364" s="187">
        <v>1.1599999999999999</v>
      </c>
      <c r="F364" s="83"/>
    </row>
    <row r="365" spans="1:6" ht="12.75" customHeight="1" x14ac:dyDescent="0.2">
      <c r="A365" s="83">
        <v>37596</v>
      </c>
      <c r="B365" s="83" t="s">
        <v>1413</v>
      </c>
      <c r="C365" s="83" t="s">
        <v>589</v>
      </c>
      <c r="D365" s="83" t="s">
        <v>566</v>
      </c>
      <c r="E365" s="187">
        <v>1.72</v>
      </c>
      <c r="F365" s="83"/>
    </row>
    <row r="366" spans="1:6" ht="12.75" customHeight="1" x14ac:dyDescent="0.2">
      <c r="A366" s="83">
        <v>371</v>
      </c>
      <c r="B366" s="83" t="s">
        <v>1414</v>
      </c>
      <c r="C366" s="83" t="s">
        <v>589</v>
      </c>
      <c r="D366" s="83" t="s">
        <v>566</v>
      </c>
      <c r="E366" s="187">
        <v>0.34</v>
      </c>
      <c r="F366" s="83"/>
    </row>
    <row r="367" spans="1:6" ht="12.75" customHeight="1" x14ac:dyDescent="0.2">
      <c r="A367" s="83">
        <v>37553</v>
      </c>
      <c r="B367" s="83" t="s">
        <v>1415</v>
      </c>
      <c r="C367" s="83" t="s">
        <v>589</v>
      </c>
      <c r="D367" s="83" t="s">
        <v>566</v>
      </c>
      <c r="E367" s="187">
        <v>1.29</v>
      </c>
      <c r="F367" s="83"/>
    </row>
    <row r="368" spans="1:6" ht="12.75" customHeight="1" x14ac:dyDescent="0.2">
      <c r="A368" s="83">
        <v>37552</v>
      </c>
      <c r="B368" s="83" t="s">
        <v>1416</v>
      </c>
      <c r="C368" s="83" t="s">
        <v>589</v>
      </c>
      <c r="D368" s="83" t="s">
        <v>566</v>
      </c>
      <c r="E368" s="187">
        <v>1.64</v>
      </c>
      <c r="F368" s="83"/>
    </row>
    <row r="369" spans="1:6" ht="12.75" customHeight="1" x14ac:dyDescent="0.2">
      <c r="A369" s="83">
        <v>36880</v>
      </c>
      <c r="B369" s="83" t="s">
        <v>1417</v>
      </c>
      <c r="C369" s="83" t="s">
        <v>589</v>
      </c>
      <c r="D369" s="83" t="s">
        <v>566</v>
      </c>
      <c r="E369" s="187">
        <v>1.28</v>
      </c>
      <c r="F369" s="83"/>
    </row>
    <row r="370" spans="1:6" ht="12.75" customHeight="1" x14ac:dyDescent="0.2">
      <c r="A370" s="83">
        <v>34355</v>
      </c>
      <c r="B370" s="83" t="s">
        <v>1418</v>
      </c>
      <c r="C370" s="83" t="s">
        <v>589</v>
      </c>
      <c r="D370" s="83" t="s">
        <v>566</v>
      </c>
      <c r="E370" s="187">
        <v>1.05</v>
      </c>
      <c r="F370" s="83"/>
    </row>
    <row r="371" spans="1:6" ht="12.75" customHeight="1" x14ac:dyDescent="0.2">
      <c r="A371" s="83">
        <v>130</v>
      </c>
      <c r="B371" s="83" t="s">
        <v>1419</v>
      </c>
      <c r="C371" s="83" t="s">
        <v>589</v>
      </c>
      <c r="D371" s="83" t="s">
        <v>566</v>
      </c>
      <c r="E371" s="187">
        <v>3.97</v>
      </c>
      <c r="F371" s="83"/>
    </row>
    <row r="372" spans="1:6" ht="12.75" customHeight="1" x14ac:dyDescent="0.2">
      <c r="A372" s="83">
        <v>135</v>
      </c>
      <c r="B372" s="83" t="s">
        <v>1420</v>
      </c>
      <c r="C372" s="83" t="s">
        <v>589</v>
      </c>
      <c r="D372" s="83" t="s">
        <v>566</v>
      </c>
      <c r="E372" s="187">
        <v>5.12</v>
      </c>
      <c r="F372" s="83"/>
    </row>
    <row r="373" spans="1:6" ht="12.75" customHeight="1" x14ac:dyDescent="0.2">
      <c r="A373" s="83">
        <v>36886</v>
      </c>
      <c r="B373" s="83" t="s">
        <v>1421</v>
      </c>
      <c r="C373" s="83" t="s">
        <v>589</v>
      </c>
      <c r="D373" s="83" t="s">
        <v>566</v>
      </c>
      <c r="E373" s="187">
        <v>0.4</v>
      </c>
      <c r="F373" s="83"/>
    </row>
    <row r="374" spans="1:6" ht="12.75" customHeight="1" x14ac:dyDescent="0.2">
      <c r="A374" s="83">
        <v>374</v>
      </c>
      <c r="B374" s="83" t="s">
        <v>1422</v>
      </c>
      <c r="C374" s="83" t="s">
        <v>589</v>
      </c>
      <c r="D374" s="83" t="s">
        <v>566</v>
      </c>
      <c r="E374" s="187">
        <v>0.28999999999999998</v>
      </c>
      <c r="F374" s="83"/>
    </row>
    <row r="375" spans="1:6" ht="12.75" customHeight="1" x14ac:dyDescent="0.2">
      <c r="A375" s="83">
        <v>38546</v>
      </c>
      <c r="B375" s="83" t="s">
        <v>1423</v>
      </c>
      <c r="C375" s="83" t="s">
        <v>572</v>
      </c>
      <c r="D375" s="83" t="s">
        <v>566</v>
      </c>
      <c r="E375" s="187">
        <v>330.99</v>
      </c>
      <c r="F375" s="83"/>
    </row>
    <row r="376" spans="1:6" ht="12.75" customHeight="1" x14ac:dyDescent="0.2">
      <c r="A376" s="83">
        <v>34549</v>
      </c>
      <c r="B376" s="83" t="s">
        <v>1424</v>
      </c>
      <c r="C376" s="83" t="s">
        <v>572</v>
      </c>
      <c r="D376" s="83" t="s">
        <v>566</v>
      </c>
      <c r="E376" s="187">
        <v>183.75</v>
      </c>
      <c r="F376" s="83"/>
    </row>
    <row r="377" spans="1:6" ht="12.75" customHeight="1" x14ac:dyDescent="0.2">
      <c r="A377" s="83">
        <v>6081</v>
      </c>
      <c r="B377" s="83" t="s">
        <v>1425</v>
      </c>
      <c r="C377" s="83" t="s">
        <v>572</v>
      </c>
      <c r="D377" s="83" t="s">
        <v>566</v>
      </c>
      <c r="E377" s="187">
        <v>26.03</v>
      </c>
      <c r="F377" s="83"/>
    </row>
    <row r="378" spans="1:6" ht="12.75" customHeight="1" x14ac:dyDescent="0.2">
      <c r="A378" s="83">
        <v>6077</v>
      </c>
      <c r="B378" s="83" t="s">
        <v>1426</v>
      </c>
      <c r="C378" s="83" t="s">
        <v>572</v>
      </c>
      <c r="D378" s="83" t="s">
        <v>566</v>
      </c>
      <c r="E378" s="187">
        <v>15</v>
      </c>
      <c r="F378" s="83"/>
    </row>
    <row r="379" spans="1:6" ht="12.75" customHeight="1" x14ac:dyDescent="0.2">
      <c r="A379" s="83">
        <v>6079</v>
      </c>
      <c r="B379" s="83" t="s">
        <v>1427</v>
      </c>
      <c r="C379" s="83" t="s">
        <v>572</v>
      </c>
      <c r="D379" s="83" t="s">
        <v>566</v>
      </c>
      <c r="E379" s="187">
        <v>8.57</v>
      </c>
      <c r="F379" s="83"/>
    </row>
    <row r="380" spans="1:6" ht="12.75" customHeight="1" x14ac:dyDescent="0.2">
      <c r="A380" s="83">
        <v>1091</v>
      </c>
      <c r="B380" s="83" t="s">
        <v>1428</v>
      </c>
      <c r="C380" s="83" t="s">
        <v>575</v>
      </c>
      <c r="D380" s="83" t="s">
        <v>702</v>
      </c>
      <c r="E380" s="187">
        <v>19.47</v>
      </c>
      <c r="F380" s="83"/>
    </row>
    <row r="381" spans="1:6" ht="12.75" customHeight="1" x14ac:dyDescent="0.2">
      <c r="A381" s="83">
        <v>1094</v>
      </c>
      <c r="B381" s="83" t="s">
        <v>1429</v>
      </c>
      <c r="C381" s="83" t="s">
        <v>575</v>
      </c>
      <c r="D381" s="83" t="s">
        <v>702</v>
      </c>
      <c r="E381" s="187">
        <v>13.62</v>
      </c>
      <c r="F381" s="83"/>
    </row>
    <row r="382" spans="1:6" ht="12.75" customHeight="1" x14ac:dyDescent="0.2">
      <c r="A382" s="83">
        <v>1095</v>
      </c>
      <c r="B382" s="83" t="s">
        <v>1430</v>
      </c>
      <c r="C382" s="83" t="s">
        <v>575</v>
      </c>
      <c r="D382" s="83" t="s">
        <v>702</v>
      </c>
      <c r="E382" s="187">
        <v>28.95</v>
      </c>
      <c r="F382" s="83"/>
    </row>
    <row r="383" spans="1:6" ht="12.75" customHeight="1" x14ac:dyDescent="0.2">
      <c r="A383" s="83">
        <v>1092</v>
      </c>
      <c r="B383" s="83" t="s">
        <v>1431</v>
      </c>
      <c r="C383" s="83" t="s">
        <v>575</v>
      </c>
      <c r="D383" s="83" t="s">
        <v>702</v>
      </c>
      <c r="E383" s="187">
        <v>22.4</v>
      </c>
      <c r="F383" s="83"/>
    </row>
    <row r="384" spans="1:6" ht="12.75" customHeight="1" x14ac:dyDescent="0.2">
      <c r="A384" s="83">
        <v>1093</v>
      </c>
      <c r="B384" s="83" t="s">
        <v>1432</v>
      </c>
      <c r="C384" s="83" t="s">
        <v>575</v>
      </c>
      <c r="D384" s="83" t="s">
        <v>702</v>
      </c>
      <c r="E384" s="187">
        <v>52.31</v>
      </c>
      <c r="F384" s="83"/>
    </row>
    <row r="385" spans="1:6" ht="12.75" customHeight="1" x14ac:dyDescent="0.2">
      <c r="A385" s="83">
        <v>1090</v>
      </c>
      <c r="B385" s="83" t="s">
        <v>1433</v>
      </c>
      <c r="C385" s="83" t="s">
        <v>575</v>
      </c>
      <c r="D385" s="83" t="s">
        <v>702</v>
      </c>
      <c r="E385" s="187">
        <v>37.450000000000003</v>
      </c>
      <c r="F385" s="83"/>
    </row>
    <row r="386" spans="1:6" ht="12.75" customHeight="1" x14ac:dyDescent="0.2">
      <c r="A386" s="83">
        <v>1096</v>
      </c>
      <c r="B386" s="83" t="s">
        <v>1434</v>
      </c>
      <c r="C386" s="83" t="s">
        <v>575</v>
      </c>
      <c r="D386" s="83" t="s">
        <v>702</v>
      </c>
      <c r="E386" s="187">
        <v>67.400000000000006</v>
      </c>
      <c r="F386" s="83"/>
    </row>
    <row r="387" spans="1:6" ht="12.75" customHeight="1" x14ac:dyDescent="0.2">
      <c r="A387" s="83">
        <v>1097</v>
      </c>
      <c r="B387" s="83" t="s">
        <v>1435</v>
      </c>
      <c r="C387" s="83" t="s">
        <v>575</v>
      </c>
      <c r="D387" s="83" t="s">
        <v>702</v>
      </c>
      <c r="E387" s="187">
        <v>57.21</v>
      </c>
      <c r="F387" s="83"/>
    </row>
    <row r="388" spans="1:6" ht="12.75" customHeight="1" x14ac:dyDescent="0.2">
      <c r="A388" s="83">
        <v>378</v>
      </c>
      <c r="B388" s="83" t="s">
        <v>1436</v>
      </c>
      <c r="C388" s="83" t="s">
        <v>1062</v>
      </c>
      <c r="D388" s="83" t="s">
        <v>566</v>
      </c>
      <c r="E388" s="187">
        <v>13.54</v>
      </c>
      <c r="F388" s="83"/>
    </row>
    <row r="389" spans="1:6" ht="12.75" customHeight="1" x14ac:dyDescent="0.2">
      <c r="A389" s="83">
        <v>40911</v>
      </c>
      <c r="B389" s="83" t="s">
        <v>1437</v>
      </c>
      <c r="C389" s="83" t="s">
        <v>1251</v>
      </c>
      <c r="D389" s="83" t="s">
        <v>566</v>
      </c>
      <c r="E389" s="187">
        <v>2413.96</v>
      </c>
      <c r="F389" s="83"/>
    </row>
    <row r="390" spans="1:6" ht="12.75" customHeight="1" x14ac:dyDescent="0.2">
      <c r="A390" s="83">
        <v>33939</v>
      </c>
      <c r="B390" s="83" t="s">
        <v>1438</v>
      </c>
      <c r="C390" s="83" t="s">
        <v>1062</v>
      </c>
      <c r="D390" s="83" t="s">
        <v>566</v>
      </c>
      <c r="E390" s="187">
        <v>52.45</v>
      </c>
      <c r="F390" s="83"/>
    </row>
    <row r="391" spans="1:6" ht="12.75" customHeight="1" x14ac:dyDescent="0.2">
      <c r="A391" s="83">
        <v>40815</v>
      </c>
      <c r="B391" s="83" t="s">
        <v>1439</v>
      </c>
      <c r="C391" s="83" t="s">
        <v>1251</v>
      </c>
      <c r="D391" s="83" t="s">
        <v>566</v>
      </c>
      <c r="E391" s="187">
        <v>9347.56</v>
      </c>
      <c r="F391" s="83"/>
    </row>
    <row r="392" spans="1:6" ht="12.75" customHeight="1" x14ac:dyDescent="0.2">
      <c r="A392" s="83">
        <v>34760</v>
      </c>
      <c r="B392" s="83" t="s">
        <v>1440</v>
      </c>
      <c r="C392" s="83" t="s">
        <v>1062</v>
      </c>
      <c r="D392" s="83" t="s">
        <v>566</v>
      </c>
      <c r="E392" s="187">
        <v>58.1</v>
      </c>
      <c r="F392" s="83"/>
    </row>
    <row r="393" spans="1:6" ht="12.75" customHeight="1" x14ac:dyDescent="0.2">
      <c r="A393" s="83">
        <v>40935</v>
      </c>
      <c r="B393" s="83" t="s">
        <v>1441</v>
      </c>
      <c r="C393" s="83" t="s">
        <v>1251</v>
      </c>
      <c r="D393" s="83" t="s">
        <v>566</v>
      </c>
      <c r="E393" s="187">
        <v>10356.08</v>
      </c>
      <c r="F393" s="83"/>
    </row>
    <row r="394" spans="1:6" ht="12.75" customHeight="1" x14ac:dyDescent="0.2">
      <c r="A394" s="83">
        <v>33952</v>
      </c>
      <c r="B394" s="83" t="s">
        <v>1442</v>
      </c>
      <c r="C394" s="83" t="s">
        <v>1062</v>
      </c>
      <c r="D394" s="83" t="s">
        <v>566</v>
      </c>
      <c r="E394" s="187">
        <v>74.510000000000005</v>
      </c>
      <c r="F394" s="83"/>
    </row>
    <row r="395" spans="1:6" ht="12.75" customHeight="1" x14ac:dyDescent="0.2">
      <c r="A395" s="83">
        <v>40816</v>
      </c>
      <c r="B395" s="83" t="s">
        <v>1443</v>
      </c>
      <c r="C395" s="83" t="s">
        <v>1251</v>
      </c>
      <c r="D395" s="83" t="s">
        <v>566</v>
      </c>
      <c r="E395" s="187">
        <v>13277.43</v>
      </c>
      <c r="F395" s="83"/>
    </row>
    <row r="396" spans="1:6" ht="12.75" customHeight="1" x14ac:dyDescent="0.2">
      <c r="A396" s="83">
        <v>33953</v>
      </c>
      <c r="B396" s="83" t="s">
        <v>1444</v>
      </c>
      <c r="C396" s="83" t="s">
        <v>1062</v>
      </c>
      <c r="D396" s="83" t="s">
        <v>566</v>
      </c>
      <c r="E396" s="187">
        <v>98.51</v>
      </c>
      <c r="F396" s="83"/>
    </row>
    <row r="397" spans="1:6" ht="12.75" customHeight="1" x14ac:dyDescent="0.2">
      <c r="A397" s="83">
        <v>40817</v>
      </c>
      <c r="B397" s="83" t="s">
        <v>1445</v>
      </c>
      <c r="C397" s="83" t="s">
        <v>1251</v>
      </c>
      <c r="D397" s="83" t="s">
        <v>566</v>
      </c>
      <c r="E397" s="187">
        <v>17553.95</v>
      </c>
      <c r="F397" s="83"/>
    </row>
    <row r="398" spans="1:6" ht="12.75" customHeight="1" x14ac:dyDescent="0.2">
      <c r="A398" s="83">
        <v>13348</v>
      </c>
      <c r="B398" s="83" t="s">
        <v>1446</v>
      </c>
      <c r="C398" s="83" t="s">
        <v>575</v>
      </c>
      <c r="D398" s="83" t="s">
        <v>702</v>
      </c>
      <c r="E398" s="187">
        <v>0.83</v>
      </c>
      <c r="F398" s="83"/>
    </row>
    <row r="399" spans="1:6" ht="12.75" customHeight="1" x14ac:dyDescent="0.2">
      <c r="A399" s="83">
        <v>39211</v>
      </c>
      <c r="B399" s="83" t="s">
        <v>1447</v>
      </c>
      <c r="C399" s="83" t="s">
        <v>575</v>
      </c>
      <c r="D399" s="83" t="s">
        <v>566</v>
      </c>
      <c r="E399" s="187">
        <v>0.95</v>
      </c>
      <c r="F399" s="83"/>
    </row>
    <row r="400" spans="1:6" ht="12.75" customHeight="1" x14ac:dyDescent="0.2">
      <c r="A400" s="83">
        <v>39212</v>
      </c>
      <c r="B400" s="83" t="s">
        <v>1448</v>
      </c>
      <c r="C400" s="83" t="s">
        <v>575</v>
      </c>
      <c r="D400" s="83" t="s">
        <v>566</v>
      </c>
      <c r="E400" s="187">
        <v>1.06</v>
      </c>
      <c r="F400" s="83"/>
    </row>
    <row r="401" spans="1:6" ht="12.75" customHeight="1" x14ac:dyDescent="0.2">
      <c r="A401" s="83">
        <v>39208</v>
      </c>
      <c r="B401" s="83" t="s">
        <v>1449</v>
      </c>
      <c r="C401" s="83" t="s">
        <v>575</v>
      </c>
      <c r="D401" s="83" t="s">
        <v>566</v>
      </c>
      <c r="E401" s="187">
        <v>0.28999999999999998</v>
      </c>
      <c r="F401" s="83"/>
    </row>
    <row r="402" spans="1:6" ht="12.75" customHeight="1" x14ac:dyDescent="0.2">
      <c r="A402" s="83">
        <v>39210</v>
      </c>
      <c r="B402" s="83" t="s">
        <v>1450</v>
      </c>
      <c r="C402" s="83" t="s">
        <v>575</v>
      </c>
      <c r="D402" s="83" t="s">
        <v>566</v>
      </c>
      <c r="E402" s="187">
        <v>0.53</v>
      </c>
      <c r="F402" s="83"/>
    </row>
    <row r="403" spans="1:6" ht="12.75" customHeight="1" x14ac:dyDescent="0.2">
      <c r="A403" s="83">
        <v>39214</v>
      </c>
      <c r="B403" s="83" t="s">
        <v>1451</v>
      </c>
      <c r="C403" s="83" t="s">
        <v>575</v>
      </c>
      <c r="D403" s="83" t="s">
        <v>566</v>
      </c>
      <c r="E403" s="187">
        <v>1.96</v>
      </c>
      <c r="F403" s="83"/>
    </row>
    <row r="404" spans="1:6" ht="12.75" customHeight="1" x14ac:dyDescent="0.2">
      <c r="A404" s="83">
        <v>39213</v>
      </c>
      <c r="B404" s="83" t="s">
        <v>1452</v>
      </c>
      <c r="C404" s="83" t="s">
        <v>575</v>
      </c>
      <c r="D404" s="83" t="s">
        <v>566</v>
      </c>
      <c r="E404" s="187">
        <v>1.38</v>
      </c>
      <c r="F404" s="83"/>
    </row>
    <row r="405" spans="1:6" ht="12.75" customHeight="1" x14ac:dyDescent="0.2">
      <c r="A405" s="83">
        <v>39209</v>
      </c>
      <c r="B405" s="83" t="s">
        <v>1453</v>
      </c>
      <c r="C405" s="83" t="s">
        <v>575</v>
      </c>
      <c r="D405" s="83" t="s">
        <v>566</v>
      </c>
      <c r="E405" s="187">
        <v>0.34</v>
      </c>
      <c r="F405" s="83"/>
    </row>
    <row r="406" spans="1:6" ht="12.75" customHeight="1" x14ac:dyDescent="0.2">
      <c r="A406" s="83">
        <v>39207</v>
      </c>
      <c r="B406" s="83" t="s">
        <v>1454</v>
      </c>
      <c r="C406" s="83" t="s">
        <v>575</v>
      </c>
      <c r="D406" s="83" t="s">
        <v>566</v>
      </c>
      <c r="E406" s="187">
        <v>0.53</v>
      </c>
      <c r="F406" s="83"/>
    </row>
    <row r="407" spans="1:6" ht="12.75" customHeight="1" x14ac:dyDescent="0.2">
      <c r="A407" s="83">
        <v>39215</v>
      </c>
      <c r="B407" s="83" t="s">
        <v>1455</v>
      </c>
      <c r="C407" s="83" t="s">
        <v>575</v>
      </c>
      <c r="D407" s="83" t="s">
        <v>566</v>
      </c>
      <c r="E407" s="187">
        <v>3.57</v>
      </c>
      <c r="F407" s="83"/>
    </row>
    <row r="408" spans="1:6" ht="12.75" customHeight="1" x14ac:dyDescent="0.2">
      <c r="A408" s="83">
        <v>39216</v>
      </c>
      <c r="B408" s="83" t="s">
        <v>1456</v>
      </c>
      <c r="C408" s="83" t="s">
        <v>575</v>
      </c>
      <c r="D408" s="83" t="s">
        <v>566</v>
      </c>
      <c r="E408" s="187">
        <v>4.99</v>
      </c>
      <c r="F408" s="83"/>
    </row>
    <row r="409" spans="1:6" ht="12.75" customHeight="1" x14ac:dyDescent="0.2">
      <c r="A409" s="83">
        <v>379</v>
      </c>
      <c r="B409" s="83" t="s">
        <v>898</v>
      </c>
      <c r="C409" s="83" t="s">
        <v>575</v>
      </c>
      <c r="D409" s="83" t="s">
        <v>702</v>
      </c>
      <c r="E409" s="187">
        <v>0.73</v>
      </c>
      <c r="F409" s="83"/>
    </row>
    <row r="410" spans="1:6" ht="12.75" customHeight="1" x14ac:dyDescent="0.2">
      <c r="A410" s="83">
        <v>11267</v>
      </c>
      <c r="B410" s="83" t="s">
        <v>1457</v>
      </c>
      <c r="C410" s="83" t="s">
        <v>575</v>
      </c>
      <c r="D410" s="83" t="s">
        <v>702</v>
      </c>
      <c r="E410" s="187">
        <v>7.27</v>
      </c>
      <c r="F410" s="83"/>
    </row>
    <row r="411" spans="1:6" ht="12.75" customHeight="1" x14ac:dyDescent="0.2">
      <c r="A411" s="83">
        <v>41901</v>
      </c>
      <c r="B411" s="83" t="s">
        <v>1458</v>
      </c>
      <c r="C411" s="83" t="s">
        <v>589</v>
      </c>
      <c r="D411" s="83" t="s">
        <v>702</v>
      </c>
      <c r="E411" s="187">
        <v>5.3</v>
      </c>
      <c r="F411" s="83"/>
    </row>
    <row r="412" spans="1:6" ht="12.75" customHeight="1" x14ac:dyDescent="0.2">
      <c r="A412" s="83">
        <v>510</v>
      </c>
      <c r="B412" s="83" t="s">
        <v>1459</v>
      </c>
      <c r="C412" s="83" t="s">
        <v>589</v>
      </c>
      <c r="D412" s="83" t="s">
        <v>702</v>
      </c>
      <c r="E412" s="187">
        <v>7.32</v>
      </c>
      <c r="F412" s="83"/>
    </row>
    <row r="413" spans="1:6" ht="12.75" customHeight="1" x14ac:dyDescent="0.2">
      <c r="A413" s="83">
        <v>516</v>
      </c>
      <c r="B413" s="83" t="s">
        <v>1460</v>
      </c>
      <c r="C413" s="83" t="s">
        <v>589</v>
      </c>
      <c r="D413" s="83" t="s">
        <v>702</v>
      </c>
      <c r="E413" s="187">
        <v>7.81</v>
      </c>
      <c r="F413" s="83"/>
    </row>
    <row r="414" spans="1:6" ht="12.75" customHeight="1" x14ac:dyDescent="0.2">
      <c r="A414" s="83">
        <v>509</v>
      </c>
      <c r="B414" s="83" t="s">
        <v>1461</v>
      </c>
      <c r="C414" s="83" t="s">
        <v>589</v>
      </c>
      <c r="D414" s="83" t="s">
        <v>702</v>
      </c>
      <c r="E414" s="187">
        <v>7.97</v>
      </c>
      <c r="F414" s="83"/>
    </row>
    <row r="415" spans="1:6" ht="12.75" customHeight="1" x14ac:dyDescent="0.2">
      <c r="A415" s="83">
        <v>40331</v>
      </c>
      <c r="B415" s="83" t="s">
        <v>1462</v>
      </c>
      <c r="C415" s="83" t="s">
        <v>1062</v>
      </c>
      <c r="D415" s="83" t="s">
        <v>566</v>
      </c>
      <c r="E415" s="187">
        <v>10.28</v>
      </c>
      <c r="F415" s="83"/>
    </row>
    <row r="416" spans="1:6" ht="12.75" customHeight="1" x14ac:dyDescent="0.2">
      <c r="A416" s="83">
        <v>40930</v>
      </c>
      <c r="B416" s="83" t="s">
        <v>1463</v>
      </c>
      <c r="C416" s="83" t="s">
        <v>1251</v>
      </c>
      <c r="D416" s="83" t="s">
        <v>566</v>
      </c>
      <c r="E416" s="187">
        <v>1832.19</v>
      </c>
      <c r="F416" s="83"/>
    </row>
    <row r="417" spans="1:6" ht="12.75" customHeight="1" x14ac:dyDescent="0.2">
      <c r="A417" s="83">
        <v>11761</v>
      </c>
      <c r="B417" s="83" t="s">
        <v>1464</v>
      </c>
      <c r="C417" s="83" t="s">
        <v>575</v>
      </c>
      <c r="D417" s="83" t="s">
        <v>566</v>
      </c>
      <c r="E417" s="187">
        <v>52.67</v>
      </c>
      <c r="F417" s="83"/>
    </row>
    <row r="418" spans="1:6" ht="12.75" customHeight="1" x14ac:dyDescent="0.2">
      <c r="A418" s="83">
        <v>377</v>
      </c>
      <c r="B418" s="83" t="s">
        <v>1465</v>
      </c>
      <c r="C418" s="83" t="s">
        <v>575</v>
      </c>
      <c r="D418" s="83" t="s">
        <v>1065</v>
      </c>
      <c r="E418" s="187">
        <v>24.75</v>
      </c>
      <c r="F418" s="83"/>
    </row>
    <row r="419" spans="1:6" ht="12.75" customHeight="1" x14ac:dyDescent="0.2">
      <c r="A419" s="83">
        <v>7588</v>
      </c>
      <c r="B419" s="83" t="s">
        <v>1466</v>
      </c>
      <c r="C419" s="83" t="s">
        <v>575</v>
      </c>
      <c r="D419" s="83" t="s">
        <v>1065</v>
      </c>
      <c r="E419" s="187">
        <v>37.450000000000003</v>
      </c>
      <c r="F419" s="83"/>
    </row>
    <row r="420" spans="1:6" ht="12.75" customHeight="1" x14ac:dyDescent="0.2">
      <c r="A420" s="83">
        <v>34392</v>
      </c>
      <c r="B420" s="83" t="s">
        <v>1467</v>
      </c>
      <c r="C420" s="83" t="s">
        <v>1062</v>
      </c>
      <c r="D420" s="83" t="s">
        <v>566</v>
      </c>
      <c r="E420" s="187">
        <v>17.71</v>
      </c>
      <c r="F420" s="83"/>
    </row>
    <row r="421" spans="1:6" ht="12.75" customHeight="1" x14ac:dyDescent="0.2">
      <c r="A421" s="83">
        <v>40908</v>
      </c>
      <c r="B421" s="83" t="s">
        <v>1468</v>
      </c>
      <c r="C421" s="83" t="s">
        <v>1251</v>
      </c>
      <c r="D421" s="83" t="s">
        <v>566</v>
      </c>
      <c r="E421" s="187">
        <v>3160.11</v>
      </c>
      <c r="F421" s="83"/>
    </row>
    <row r="422" spans="1:6" ht="12.75" customHeight="1" x14ac:dyDescent="0.2">
      <c r="A422" s="83">
        <v>34551</v>
      </c>
      <c r="B422" s="83" t="s">
        <v>1469</v>
      </c>
      <c r="C422" s="83" t="s">
        <v>1062</v>
      </c>
      <c r="D422" s="83" t="s">
        <v>566</v>
      </c>
      <c r="E422" s="187">
        <v>9.8699999999999992</v>
      </c>
      <c r="F422" s="83"/>
    </row>
    <row r="423" spans="1:6" ht="12.75" customHeight="1" x14ac:dyDescent="0.2">
      <c r="A423" s="83">
        <v>41078</v>
      </c>
      <c r="B423" s="83" t="s">
        <v>1470</v>
      </c>
      <c r="C423" s="83" t="s">
        <v>1251</v>
      </c>
      <c r="D423" s="83" t="s">
        <v>566</v>
      </c>
      <c r="E423" s="187">
        <v>1759.67</v>
      </c>
      <c r="F423" s="83"/>
    </row>
    <row r="424" spans="1:6" ht="12.75" customHeight="1" x14ac:dyDescent="0.2">
      <c r="A424" s="83">
        <v>246</v>
      </c>
      <c r="B424" s="83" t="s">
        <v>1471</v>
      </c>
      <c r="C424" s="83" t="s">
        <v>1062</v>
      </c>
      <c r="D424" s="83" t="s">
        <v>566</v>
      </c>
      <c r="E424" s="187">
        <v>9.59</v>
      </c>
      <c r="F424" s="83"/>
    </row>
    <row r="425" spans="1:6" ht="12.75" customHeight="1" x14ac:dyDescent="0.2">
      <c r="A425" s="83">
        <v>40927</v>
      </c>
      <c r="B425" s="83" t="s">
        <v>1472</v>
      </c>
      <c r="C425" s="83" t="s">
        <v>1251</v>
      </c>
      <c r="D425" s="83" t="s">
        <v>566</v>
      </c>
      <c r="E425" s="187">
        <v>1711.46</v>
      </c>
      <c r="F425" s="83"/>
    </row>
    <row r="426" spans="1:6" ht="12.75" customHeight="1" x14ac:dyDescent="0.2">
      <c r="A426" s="83">
        <v>2350</v>
      </c>
      <c r="B426" s="83" t="s">
        <v>1473</v>
      </c>
      <c r="C426" s="83" t="s">
        <v>1062</v>
      </c>
      <c r="D426" s="83" t="s">
        <v>566</v>
      </c>
      <c r="E426" s="187">
        <v>19.38</v>
      </c>
      <c r="F426" s="83"/>
    </row>
    <row r="427" spans="1:6" ht="12.75" customHeight="1" x14ac:dyDescent="0.2">
      <c r="A427" s="83">
        <v>40812</v>
      </c>
      <c r="B427" s="83" t="s">
        <v>1474</v>
      </c>
      <c r="C427" s="83" t="s">
        <v>1251</v>
      </c>
      <c r="D427" s="83" t="s">
        <v>566</v>
      </c>
      <c r="E427" s="187">
        <v>3454.17</v>
      </c>
      <c r="F427" s="83"/>
    </row>
    <row r="428" spans="1:6" ht="12.75" customHeight="1" x14ac:dyDescent="0.2">
      <c r="A428" s="83">
        <v>245</v>
      </c>
      <c r="B428" s="83" t="s">
        <v>1475</v>
      </c>
      <c r="C428" s="83" t="s">
        <v>1062</v>
      </c>
      <c r="D428" s="83" t="s">
        <v>566</v>
      </c>
      <c r="E428" s="187">
        <v>25.3</v>
      </c>
      <c r="F428" s="83"/>
    </row>
    <row r="429" spans="1:6" ht="12.75" customHeight="1" x14ac:dyDescent="0.2">
      <c r="A429" s="83">
        <v>41090</v>
      </c>
      <c r="B429" s="83" t="s">
        <v>1476</v>
      </c>
      <c r="C429" s="83" t="s">
        <v>1251</v>
      </c>
      <c r="D429" s="83" t="s">
        <v>566</v>
      </c>
      <c r="E429" s="187">
        <v>4511.8999999999996</v>
      </c>
      <c r="F429" s="83"/>
    </row>
    <row r="430" spans="1:6" ht="12.75" customHeight="1" x14ac:dyDescent="0.2">
      <c r="A430" s="83">
        <v>251</v>
      </c>
      <c r="B430" s="83" t="s">
        <v>1477</v>
      </c>
      <c r="C430" s="83" t="s">
        <v>1062</v>
      </c>
      <c r="D430" s="83" t="s">
        <v>566</v>
      </c>
      <c r="E430" s="187">
        <v>8.76</v>
      </c>
      <c r="F430" s="83"/>
    </row>
    <row r="431" spans="1:6" ht="12.75" customHeight="1" x14ac:dyDescent="0.2">
      <c r="A431" s="83">
        <v>40975</v>
      </c>
      <c r="B431" s="83" t="s">
        <v>1478</v>
      </c>
      <c r="C431" s="83" t="s">
        <v>1251</v>
      </c>
      <c r="D431" s="83" t="s">
        <v>566</v>
      </c>
      <c r="E431" s="187">
        <v>1565.05</v>
      </c>
      <c r="F431" s="83"/>
    </row>
    <row r="432" spans="1:6" ht="12.75" customHeight="1" x14ac:dyDescent="0.2">
      <c r="A432" s="83">
        <v>6127</v>
      </c>
      <c r="B432" s="83" t="s">
        <v>1479</v>
      </c>
      <c r="C432" s="83" t="s">
        <v>1062</v>
      </c>
      <c r="D432" s="83" t="s">
        <v>566</v>
      </c>
      <c r="E432" s="187">
        <v>8.7799999999999994</v>
      </c>
      <c r="F432" s="83"/>
    </row>
    <row r="433" spans="1:6" ht="12.75" customHeight="1" x14ac:dyDescent="0.2">
      <c r="A433" s="83">
        <v>41072</v>
      </c>
      <c r="B433" s="83" t="s">
        <v>1480</v>
      </c>
      <c r="C433" s="83" t="s">
        <v>1251</v>
      </c>
      <c r="D433" s="83" t="s">
        <v>566</v>
      </c>
      <c r="E433" s="187">
        <v>1567.31</v>
      </c>
      <c r="F433" s="83"/>
    </row>
    <row r="434" spans="1:6" ht="12.75" customHeight="1" x14ac:dyDescent="0.2">
      <c r="A434" s="83">
        <v>6121</v>
      </c>
      <c r="B434" s="83" t="s">
        <v>1481</v>
      </c>
      <c r="C434" s="83" t="s">
        <v>1062</v>
      </c>
      <c r="D434" s="83" t="s">
        <v>566</v>
      </c>
      <c r="E434" s="187">
        <v>9.4600000000000009</v>
      </c>
      <c r="F434" s="83"/>
    </row>
    <row r="435" spans="1:6" ht="12.75" customHeight="1" x14ac:dyDescent="0.2">
      <c r="A435" s="83">
        <v>41071</v>
      </c>
      <c r="B435" s="83" t="s">
        <v>1482</v>
      </c>
      <c r="C435" s="83" t="s">
        <v>1251</v>
      </c>
      <c r="D435" s="83" t="s">
        <v>566</v>
      </c>
      <c r="E435" s="187">
        <v>1688.89</v>
      </c>
      <c r="F435" s="83"/>
    </row>
    <row r="436" spans="1:6" ht="12.75" customHeight="1" x14ac:dyDescent="0.2">
      <c r="A436" s="83">
        <v>244</v>
      </c>
      <c r="B436" s="83" t="s">
        <v>1483</v>
      </c>
      <c r="C436" s="83" t="s">
        <v>1062</v>
      </c>
      <c r="D436" s="83" t="s">
        <v>566</v>
      </c>
      <c r="E436" s="187">
        <v>5.51</v>
      </c>
      <c r="F436" s="83"/>
    </row>
    <row r="437" spans="1:6" ht="12.75" customHeight="1" x14ac:dyDescent="0.2">
      <c r="A437" s="83">
        <v>41093</v>
      </c>
      <c r="B437" s="83" t="s">
        <v>1484</v>
      </c>
      <c r="C437" s="83" t="s">
        <v>1251</v>
      </c>
      <c r="D437" s="83" t="s">
        <v>566</v>
      </c>
      <c r="E437" s="187">
        <v>1033.7</v>
      </c>
      <c r="F437" s="83"/>
    </row>
    <row r="438" spans="1:6" ht="12.75" customHeight="1" x14ac:dyDescent="0.2">
      <c r="A438" s="83">
        <v>532</v>
      </c>
      <c r="B438" s="83" t="s">
        <v>1485</v>
      </c>
      <c r="C438" s="83" t="s">
        <v>1062</v>
      </c>
      <c r="D438" s="83" t="s">
        <v>566</v>
      </c>
      <c r="E438" s="187">
        <v>27.96</v>
      </c>
      <c r="F438" s="83"/>
    </row>
    <row r="439" spans="1:6" ht="12.75" customHeight="1" x14ac:dyDescent="0.2">
      <c r="A439" s="83">
        <v>40931</v>
      </c>
      <c r="B439" s="83" t="s">
        <v>1486</v>
      </c>
      <c r="C439" s="83" t="s">
        <v>1251</v>
      </c>
      <c r="D439" s="83" t="s">
        <v>566</v>
      </c>
      <c r="E439" s="187">
        <v>4984.53</v>
      </c>
      <c r="F439" s="83"/>
    </row>
    <row r="440" spans="1:6" ht="12.75" customHeight="1" x14ac:dyDescent="0.2">
      <c r="A440" s="83">
        <v>36150</v>
      </c>
      <c r="B440" s="83" t="s">
        <v>1487</v>
      </c>
      <c r="C440" s="83" t="s">
        <v>575</v>
      </c>
      <c r="D440" s="83" t="s">
        <v>566</v>
      </c>
      <c r="E440" s="187">
        <v>33.26</v>
      </c>
      <c r="F440" s="83"/>
    </row>
    <row r="441" spans="1:6" ht="12.75" customHeight="1" x14ac:dyDescent="0.2">
      <c r="A441" s="83">
        <v>41069</v>
      </c>
      <c r="B441" s="83" t="s">
        <v>1488</v>
      </c>
      <c r="C441" s="83" t="s">
        <v>1251</v>
      </c>
      <c r="D441" s="83" t="s">
        <v>566</v>
      </c>
      <c r="E441" s="187">
        <v>2413.96</v>
      </c>
      <c r="F441" s="83"/>
    </row>
    <row r="442" spans="1:6" ht="12.75" customHeight="1" x14ac:dyDescent="0.2">
      <c r="A442" s="83">
        <v>4760</v>
      </c>
      <c r="B442" s="83" t="s">
        <v>1489</v>
      </c>
      <c r="C442" s="83" t="s">
        <v>1062</v>
      </c>
      <c r="D442" s="83" t="s">
        <v>566</v>
      </c>
      <c r="E442" s="187">
        <v>13.54</v>
      </c>
      <c r="F442" s="83"/>
    </row>
    <row r="443" spans="1:6" ht="12.75" customHeight="1" x14ac:dyDescent="0.2">
      <c r="A443" s="83">
        <v>10422</v>
      </c>
      <c r="B443" s="83" t="s">
        <v>1490</v>
      </c>
      <c r="C443" s="83" t="s">
        <v>575</v>
      </c>
      <c r="D443" s="83" t="s">
        <v>566</v>
      </c>
      <c r="E443" s="187">
        <v>308.12</v>
      </c>
      <c r="F443" s="83"/>
    </row>
    <row r="444" spans="1:6" ht="12.75" customHeight="1" x14ac:dyDescent="0.2">
      <c r="A444" s="83">
        <v>10420</v>
      </c>
      <c r="B444" s="83" t="s">
        <v>1491</v>
      </c>
      <c r="C444" s="83" t="s">
        <v>575</v>
      </c>
      <c r="D444" s="83" t="s">
        <v>1065</v>
      </c>
      <c r="E444" s="187">
        <v>115.56</v>
      </c>
      <c r="F444" s="83"/>
    </row>
    <row r="445" spans="1:6" ht="12.75" customHeight="1" x14ac:dyDescent="0.2">
      <c r="A445" s="83">
        <v>10421</v>
      </c>
      <c r="B445" s="83" t="s">
        <v>1492</v>
      </c>
      <c r="C445" s="83" t="s">
        <v>575</v>
      </c>
      <c r="D445" s="83" t="s">
        <v>566</v>
      </c>
      <c r="E445" s="187">
        <v>154.65</v>
      </c>
      <c r="F445" s="83"/>
    </row>
    <row r="446" spans="1:6" ht="12.75" customHeight="1" x14ac:dyDescent="0.2">
      <c r="A446" s="83">
        <v>36520</v>
      </c>
      <c r="B446" s="83" t="s">
        <v>1493</v>
      </c>
      <c r="C446" s="83" t="s">
        <v>575</v>
      </c>
      <c r="D446" s="83" t="s">
        <v>566</v>
      </c>
      <c r="E446" s="187">
        <v>575.73</v>
      </c>
      <c r="F446" s="83"/>
    </row>
    <row r="447" spans="1:6" ht="12.75" customHeight="1" x14ac:dyDescent="0.2">
      <c r="A447" s="83">
        <v>11784</v>
      </c>
      <c r="B447" s="83" t="s">
        <v>1494</v>
      </c>
      <c r="C447" s="83" t="s">
        <v>575</v>
      </c>
      <c r="D447" s="83" t="s">
        <v>566</v>
      </c>
      <c r="E447" s="187">
        <v>432.4</v>
      </c>
      <c r="F447" s="83"/>
    </row>
    <row r="448" spans="1:6" ht="12.75" customHeight="1" x14ac:dyDescent="0.2">
      <c r="A448" s="83">
        <v>10</v>
      </c>
      <c r="B448" s="83" t="s">
        <v>1495</v>
      </c>
      <c r="C448" s="83" t="s">
        <v>575</v>
      </c>
      <c r="D448" s="83" t="s">
        <v>566</v>
      </c>
      <c r="E448" s="187">
        <v>9.64</v>
      </c>
      <c r="F448" s="83"/>
    </row>
    <row r="449" spans="1:6" ht="12.75" customHeight="1" x14ac:dyDescent="0.2">
      <c r="A449" s="83">
        <v>4815</v>
      </c>
      <c r="B449" s="83" t="s">
        <v>1496</v>
      </c>
      <c r="C449" s="83" t="s">
        <v>575</v>
      </c>
      <c r="D449" s="83" t="s">
        <v>566</v>
      </c>
      <c r="E449" s="187">
        <v>4.7</v>
      </c>
      <c r="F449" s="83"/>
    </row>
    <row r="450" spans="1:6" ht="12.75" customHeight="1" x14ac:dyDescent="0.2">
      <c r="A450" s="83">
        <v>541</v>
      </c>
      <c r="B450" s="83" t="s">
        <v>1497</v>
      </c>
      <c r="C450" s="83" t="s">
        <v>575</v>
      </c>
      <c r="D450" s="83" t="s">
        <v>1065</v>
      </c>
      <c r="E450" s="187">
        <v>128.05000000000001</v>
      </c>
      <c r="F450" s="83"/>
    </row>
    <row r="451" spans="1:6" ht="12.75" customHeight="1" x14ac:dyDescent="0.2">
      <c r="A451" s="83">
        <v>542</v>
      </c>
      <c r="B451" s="83" t="s">
        <v>1498</v>
      </c>
      <c r="C451" s="83" t="s">
        <v>575</v>
      </c>
      <c r="D451" s="83" t="s">
        <v>566</v>
      </c>
      <c r="E451" s="187">
        <v>160.51</v>
      </c>
      <c r="F451" s="83"/>
    </row>
    <row r="452" spans="1:6" ht="12.75" customHeight="1" x14ac:dyDescent="0.2">
      <c r="A452" s="83">
        <v>540</v>
      </c>
      <c r="B452" s="83" t="s">
        <v>1499</v>
      </c>
      <c r="C452" s="83" t="s">
        <v>575</v>
      </c>
      <c r="D452" s="83" t="s">
        <v>566</v>
      </c>
      <c r="E452" s="187">
        <v>361.71</v>
      </c>
      <c r="F452" s="83"/>
    </row>
    <row r="453" spans="1:6" ht="12.75" customHeight="1" x14ac:dyDescent="0.2">
      <c r="A453" s="83">
        <v>38364</v>
      </c>
      <c r="B453" s="83" t="s">
        <v>1500</v>
      </c>
      <c r="C453" s="83" t="s">
        <v>575</v>
      </c>
      <c r="D453" s="83" t="s">
        <v>566</v>
      </c>
      <c r="E453" s="187">
        <v>691.82</v>
      </c>
      <c r="F453" s="83"/>
    </row>
    <row r="454" spans="1:6" ht="12.75" customHeight="1" x14ac:dyDescent="0.2">
      <c r="A454" s="83">
        <v>11692</v>
      </c>
      <c r="B454" s="83" t="s">
        <v>1501</v>
      </c>
      <c r="C454" s="83" t="s">
        <v>704</v>
      </c>
      <c r="D454" s="83" t="s">
        <v>566</v>
      </c>
      <c r="E454" s="187">
        <v>204.48</v>
      </c>
      <c r="F454" s="83"/>
    </row>
    <row r="455" spans="1:6" ht="12.75" customHeight="1" x14ac:dyDescent="0.2">
      <c r="A455" s="83">
        <v>1746</v>
      </c>
      <c r="B455" s="83" t="s">
        <v>1502</v>
      </c>
      <c r="C455" s="83" t="s">
        <v>575</v>
      </c>
      <c r="D455" s="83" t="s">
        <v>1065</v>
      </c>
      <c r="E455" s="187">
        <v>179.03</v>
      </c>
      <c r="F455" s="83"/>
    </row>
    <row r="456" spans="1:6" ht="12.75" customHeight="1" x14ac:dyDescent="0.2">
      <c r="A456" s="83">
        <v>1748</v>
      </c>
      <c r="B456" s="83" t="s">
        <v>1503</v>
      </c>
      <c r="C456" s="83" t="s">
        <v>575</v>
      </c>
      <c r="D456" s="83" t="s">
        <v>566</v>
      </c>
      <c r="E456" s="187">
        <v>238.06</v>
      </c>
      <c r="F456" s="83"/>
    </row>
    <row r="457" spans="1:6" ht="12.75" customHeight="1" x14ac:dyDescent="0.2">
      <c r="A457" s="83">
        <v>1749</v>
      </c>
      <c r="B457" s="83" t="s">
        <v>1504</v>
      </c>
      <c r="C457" s="83" t="s">
        <v>575</v>
      </c>
      <c r="D457" s="83" t="s">
        <v>566</v>
      </c>
      <c r="E457" s="187">
        <v>344.91</v>
      </c>
      <c r="F457" s="83"/>
    </row>
    <row r="458" spans="1:6" ht="12.75" customHeight="1" x14ac:dyDescent="0.2">
      <c r="A458" s="83">
        <v>37412</v>
      </c>
      <c r="B458" s="83" t="s">
        <v>1505</v>
      </c>
      <c r="C458" s="83" t="s">
        <v>575</v>
      </c>
      <c r="D458" s="83" t="s">
        <v>566</v>
      </c>
      <c r="E458" s="187">
        <v>175</v>
      </c>
      <c r="F458" s="83"/>
    </row>
    <row r="459" spans="1:6" ht="12.75" customHeight="1" x14ac:dyDescent="0.2">
      <c r="A459" s="83">
        <v>1745</v>
      </c>
      <c r="B459" s="83" t="s">
        <v>1506</v>
      </c>
      <c r="C459" s="83" t="s">
        <v>575</v>
      </c>
      <c r="D459" s="83" t="s">
        <v>566</v>
      </c>
      <c r="E459" s="187">
        <v>208.1</v>
      </c>
      <c r="F459" s="83"/>
    </row>
    <row r="460" spans="1:6" ht="12.75" customHeight="1" x14ac:dyDescent="0.2">
      <c r="A460" s="83">
        <v>1750</v>
      </c>
      <c r="B460" s="83" t="s">
        <v>1507</v>
      </c>
      <c r="C460" s="83" t="s">
        <v>575</v>
      </c>
      <c r="D460" s="83" t="s">
        <v>566</v>
      </c>
      <c r="E460" s="187">
        <v>486.3</v>
      </c>
      <c r="F460" s="83"/>
    </row>
    <row r="461" spans="1:6" ht="12.75" customHeight="1" x14ac:dyDescent="0.2">
      <c r="A461" s="83">
        <v>11687</v>
      </c>
      <c r="B461" s="83" t="s">
        <v>1508</v>
      </c>
      <c r="C461" s="83" t="s">
        <v>577</v>
      </c>
      <c r="D461" s="83" t="s">
        <v>566</v>
      </c>
      <c r="E461" s="187">
        <v>774.82</v>
      </c>
      <c r="F461" s="83"/>
    </row>
    <row r="462" spans="1:6" ht="12.75" customHeight="1" x14ac:dyDescent="0.2">
      <c r="A462" s="83">
        <v>11689</v>
      </c>
      <c r="B462" s="83" t="s">
        <v>1509</v>
      </c>
      <c r="C462" s="83" t="s">
        <v>577</v>
      </c>
      <c r="D462" s="83" t="s">
        <v>566</v>
      </c>
      <c r="E462" s="187">
        <v>970.8</v>
      </c>
      <c r="F462" s="83"/>
    </row>
    <row r="463" spans="1:6" ht="12.75" customHeight="1" x14ac:dyDescent="0.2">
      <c r="A463" s="83">
        <v>11693</v>
      </c>
      <c r="B463" s="83" t="s">
        <v>1510</v>
      </c>
      <c r="C463" s="83" t="s">
        <v>704</v>
      </c>
      <c r="D463" s="83" t="s">
        <v>566</v>
      </c>
      <c r="E463" s="187">
        <v>141.97999999999999</v>
      </c>
      <c r="F463" s="83"/>
    </row>
    <row r="464" spans="1:6" ht="12.75" customHeight="1" x14ac:dyDescent="0.2">
      <c r="A464" s="83">
        <v>36215</v>
      </c>
      <c r="B464" s="83" t="s">
        <v>1511</v>
      </c>
      <c r="C464" s="83" t="s">
        <v>575</v>
      </c>
      <c r="D464" s="83" t="s">
        <v>566</v>
      </c>
      <c r="E464" s="187">
        <v>693.69</v>
      </c>
      <c r="F464" s="83"/>
    </row>
    <row r="465" spans="1:6" ht="12.75" customHeight="1" x14ac:dyDescent="0.2">
      <c r="A465" s="83">
        <v>42439</v>
      </c>
      <c r="B465" s="83" t="s">
        <v>1512</v>
      </c>
      <c r="C465" s="83" t="s">
        <v>575</v>
      </c>
      <c r="D465" s="83" t="s">
        <v>702</v>
      </c>
      <c r="E465" s="187">
        <v>686.09</v>
      </c>
      <c r="F465" s="83"/>
    </row>
    <row r="466" spans="1:6" ht="12.75" customHeight="1" x14ac:dyDescent="0.2">
      <c r="A466" s="83">
        <v>38381</v>
      </c>
      <c r="B466" s="83" t="s">
        <v>1513</v>
      </c>
      <c r="C466" s="83" t="s">
        <v>575</v>
      </c>
      <c r="D466" s="83" t="s">
        <v>566</v>
      </c>
      <c r="E466" s="187">
        <v>7.72</v>
      </c>
      <c r="F466" s="83"/>
    </row>
    <row r="467" spans="1:6" ht="12.75" customHeight="1" x14ac:dyDescent="0.2">
      <c r="A467" s="83">
        <v>39621</v>
      </c>
      <c r="B467" s="83" t="s">
        <v>1514</v>
      </c>
      <c r="C467" s="83" t="s">
        <v>776</v>
      </c>
      <c r="D467" s="83" t="s">
        <v>566</v>
      </c>
      <c r="E467" s="187">
        <v>1269.32</v>
      </c>
      <c r="F467" s="83"/>
    </row>
    <row r="468" spans="1:6" ht="12.75" customHeight="1" x14ac:dyDescent="0.2">
      <c r="A468" s="83">
        <v>39624</v>
      </c>
      <c r="B468" s="83" t="s">
        <v>1515</v>
      </c>
      <c r="C468" s="83" t="s">
        <v>776</v>
      </c>
      <c r="D468" s="83" t="s">
        <v>566</v>
      </c>
      <c r="E468" s="187">
        <v>1284.48</v>
      </c>
      <c r="F468" s="83"/>
    </row>
    <row r="469" spans="1:6" ht="12.75" customHeight="1" x14ac:dyDescent="0.2">
      <c r="A469" s="83">
        <v>39615</v>
      </c>
      <c r="B469" s="83" t="s">
        <v>1516</v>
      </c>
      <c r="C469" s="83" t="s">
        <v>575</v>
      </c>
      <c r="D469" s="83" t="s">
        <v>566</v>
      </c>
      <c r="E469" s="187">
        <v>442.83</v>
      </c>
      <c r="F469" s="83"/>
    </row>
    <row r="470" spans="1:6" ht="12.75" customHeight="1" x14ac:dyDescent="0.2">
      <c r="A470" s="83">
        <v>39620</v>
      </c>
      <c r="B470" s="83" t="s">
        <v>1517</v>
      </c>
      <c r="C470" s="83" t="s">
        <v>575</v>
      </c>
      <c r="D470" s="83" t="s">
        <v>566</v>
      </c>
      <c r="E470" s="187">
        <v>676.97</v>
      </c>
      <c r="F470" s="83"/>
    </row>
    <row r="471" spans="1:6" ht="12.75" customHeight="1" x14ac:dyDescent="0.2">
      <c r="A471" s="83">
        <v>39623</v>
      </c>
      <c r="B471" s="83" t="s">
        <v>1518</v>
      </c>
      <c r="C471" s="83" t="s">
        <v>575</v>
      </c>
      <c r="D471" s="83" t="s">
        <v>566</v>
      </c>
      <c r="E471" s="187">
        <v>655.53</v>
      </c>
      <c r="F471" s="83"/>
    </row>
    <row r="472" spans="1:6" ht="12.75" customHeight="1" x14ac:dyDescent="0.2">
      <c r="A472" s="83">
        <v>36207</v>
      </c>
      <c r="B472" s="83" t="s">
        <v>1519</v>
      </c>
      <c r="C472" s="83" t="s">
        <v>575</v>
      </c>
      <c r="D472" s="83" t="s">
        <v>566</v>
      </c>
      <c r="E472" s="187">
        <v>307.26</v>
      </c>
      <c r="F472" s="83"/>
    </row>
    <row r="473" spans="1:6" ht="12.75" customHeight="1" x14ac:dyDescent="0.2">
      <c r="A473" s="83">
        <v>36209</v>
      </c>
      <c r="B473" s="83" t="s">
        <v>1520</v>
      </c>
      <c r="C473" s="83" t="s">
        <v>575</v>
      </c>
      <c r="D473" s="83" t="s">
        <v>566</v>
      </c>
      <c r="E473" s="187">
        <v>352.62</v>
      </c>
      <c r="F473" s="83"/>
    </row>
    <row r="474" spans="1:6" ht="12.75" customHeight="1" x14ac:dyDescent="0.2">
      <c r="A474" s="83">
        <v>36210</v>
      </c>
      <c r="B474" s="83" t="s">
        <v>1521</v>
      </c>
      <c r="C474" s="83" t="s">
        <v>575</v>
      </c>
      <c r="D474" s="83" t="s">
        <v>566</v>
      </c>
      <c r="E474" s="187">
        <v>381.53</v>
      </c>
      <c r="F474" s="83"/>
    </row>
    <row r="475" spans="1:6" ht="12.75" customHeight="1" x14ac:dyDescent="0.2">
      <c r="A475" s="83">
        <v>36204</v>
      </c>
      <c r="B475" s="83" t="s">
        <v>1522</v>
      </c>
      <c r="C475" s="83" t="s">
        <v>575</v>
      </c>
      <c r="D475" s="83" t="s">
        <v>566</v>
      </c>
      <c r="E475" s="187">
        <v>135.27000000000001</v>
      </c>
      <c r="F475" s="83"/>
    </row>
    <row r="476" spans="1:6" ht="12.75" customHeight="1" x14ac:dyDescent="0.2">
      <c r="A476" s="83">
        <v>36205</v>
      </c>
      <c r="B476" s="83" t="s">
        <v>1523</v>
      </c>
      <c r="C476" s="83" t="s">
        <v>575</v>
      </c>
      <c r="D476" s="83" t="s">
        <v>566</v>
      </c>
      <c r="E476" s="187">
        <v>150.22999999999999</v>
      </c>
      <c r="F476" s="83"/>
    </row>
    <row r="477" spans="1:6" ht="12.75" customHeight="1" x14ac:dyDescent="0.2">
      <c r="A477" s="83">
        <v>36081</v>
      </c>
      <c r="B477" s="83" t="s">
        <v>1524</v>
      </c>
      <c r="C477" s="83" t="s">
        <v>575</v>
      </c>
      <c r="D477" s="83" t="s">
        <v>1065</v>
      </c>
      <c r="E477" s="187">
        <v>160.19</v>
      </c>
      <c r="F477" s="83"/>
    </row>
    <row r="478" spans="1:6" ht="12.75" customHeight="1" x14ac:dyDescent="0.2">
      <c r="A478" s="83">
        <v>36206</v>
      </c>
      <c r="B478" s="83" t="s">
        <v>1525</v>
      </c>
      <c r="C478" s="83" t="s">
        <v>575</v>
      </c>
      <c r="D478" s="83" t="s">
        <v>566</v>
      </c>
      <c r="E478" s="187">
        <v>167.82</v>
      </c>
      <c r="F478" s="83"/>
    </row>
    <row r="479" spans="1:6" ht="12.75" customHeight="1" x14ac:dyDescent="0.2">
      <c r="A479" s="83">
        <v>36218</v>
      </c>
      <c r="B479" s="83" t="s">
        <v>1526</v>
      </c>
      <c r="C479" s="83" t="s">
        <v>575</v>
      </c>
      <c r="D479" s="83" t="s">
        <v>702</v>
      </c>
      <c r="E479" s="187">
        <v>84.64</v>
      </c>
      <c r="F479" s="83"/>
    </row>
    <row r="480" spans="1:6" ht="12.75" customHeight="1" x14ac:dyDescent="0.2">
      <c r="A480" s="83">
        <v>36220</v>
      </c>
      <c r="B480" s="83" t="s">
        <v>1527</v>
      </c>
      <c r="C480" s="83" t="s">
        <v>575</v>
      </c>
      <c r="D480" s="83" t="s">
        <v>702</v>
      </c>
      <c r="E480" s="187">
        <v>97.05</v>
      </c>
      <c r="F480" s="83"/>
    </row>
    <row r="481" spans="1:6" ht="12.75" customHeight="1" x14ac:dyDescent="0.2">
      <c r="A481" s="83">
        <v>36080</v>
      </c>
      <c r="B481" s="83" t="s">
        <v>1528</v>
      </c>
      <c r="C481" s="83" t="s">
        <v>575</v>
      </c>
      <c r="D481" s="83" t="s">
        <v>702</v>
      </c>
      <c r="E481" s="187">
        <v>104.98</v>
      </c>
      <c r="F481" s="83"/>
    </row>
    <row r="482" spans="1:6" ht="12.75" customHeight="1" x14ac:dyDescent="0.2">
      <c r="A482" s="83">
        <v>36223</v>
      </c>
      <c r="B482" s="83" t="s">
        <v>1529</v>
      </c>
      <c r="C482" s="83" t="s">
        <v>575</v>
      </c>
      <c r="D482" s="83" t="s">
        <v>702</v>
      </c>
      <c r="E482" s="187">
        <v>109.93</v>
      </c>
      <c r="F482" s="83"/>
    </row>
    <row r="483" spans="1:6" ht="12.75" customHeight="1" x14ac:dyDescent="0.2">
      <c r="A483" s="83">
        <v>546</v>
      </c>
      <c r="B483" s="83" t="s">
        <v>1530</v>
      </c>
      <c r="C483" s="83" t="s">
        <v>589</v>
      </c>
      <c r="D483" s="83" t="s">
        <v>1065</v>
      </c>
      <c r="E483" s="187">
        <v>5.36</v>
      </c>
      <c r="F483" s="83"/>
    </row>
    <row r="484" spans="1:6" ht="12.75" customHeight="1" x14ac:dyDescent="0.2">
      <c r="A484" s="83">
        <v>557</v>
      </c>
      <c r="B484" s="83" t="s">
        <v>1531</v>
      </c>
      <c r="C484" s="83" t="s">
        <v>577</v>
      </c>
      <c r="D484" s="83" t="s">
        <v>566</v>
      </c>
      <c r="E484" s="187">
        <v>20.57</v>
      </c>
      <c r="F484" s="83"/>
    </row>
    <row r="485" spans="1:6" ht="12.75" customHeight="1" x14ac:dyDescent="0.2">
      <c r="A485" s="83">
        <v>552</v>
      </c>
      <c r="B485" s="83" t="s">
        <v>1532</v>
      </c>
      <c r="C485" s="83" t="s">
        <v>577</v>
      </c>
      <c r="D485" s="83" t="s">
        <v>566</v>
      </c>
      <c r="E485" s="187">
        <v>10.130000000000001</v>
      </c>
      <c r="F485" s="83"/>
    </row>
    <row r="486" spans="1:6" ht="12.75" customHeight="1" x14ac:dyDescent="0.2">
      <c r="A486" s="83">
        <v>555</v>
      </c>
      <c r="B486" s="83" t="s">
        <v>1533</v>
      </c>
      <c r="C486" s="83" t="s">
        <v>577</v>
      </c>
      <c r="D486" s="83" t="s">
        <v>566</v>
      </c>
      <c r="E486" s="187">
        <v>6.21</v>
      </c>
      <c r="F486" s="83"/>
    </row>
    <row r="487" spans="1:6" ht="12.75" customHeight="1" x14ac:dyDescent="0.2">
      <c r="A487" s="83">
        <v>565</v>
      </c>
      <c r="B487" s="83" t="s">
        <v>1534</v>
      </c>
      <c r="C487" s="83" t="s">
        <v>577</v>
      </c>
      <c r="D487" s="83" t="s">
        <v>566</v>
      </c>
      <c r="E487" s="187">
        <v>9.48</v>
      </c>
      <c r="F487" s="83"/>
    </row>
    <row r="488" spans="1:6" ht="12.75" customHeight="1" x14ac:dyDescent="0.2">
      <c r="A488" s="83">
        <v>549</v>
      </c>
      <c r="B488" s="83" t="s">
        <v>1535</v>
      </c>
      <c r="C488" s="83" t="s">
        <v>577</v>
      </c>
      <c r="D488" s="83" t="s">
        <v>566</v>
      </c>
      <c r="E488" s="187">
        <v>27.12</v>
      </c>
      <c r="F488" s="83"/>
    </row>
    <row r="489" spans="1:6" ht="12.75" customHeight="1" x14ac:dyDescent="0.2">
      <c r="A489" s="83">
        <v>559</v>
      </c>
      <c r="B489" s="83" t="s">
        <v>1536</v>
      </c>
      <c r="C489" s="83" t="s">
        <v>577</v>
      </c>
      <c r="D489" s="83" t="s">
        <v>566</v>
      </c>
      <c r="E489" s="187">
        <v>13.56</v>
      </c>
      <c r="F489" s="83"/>
    </row>
    <row r="490" spans="1:6" ht="12.75" customHeight="1" x14ac:dyDescent="0.2">
      <c r="A490" s="83">
        <v>551</v>
      </c>
      <c r="B490" s="83" t="s">
        <v>1537</v>
      </c>
      <c r="C490" s="83" t="s">
        <v>577</v>
      </c>
      <c r="D490" s="83" t="s">
        <v>566</v>
      </c>
      <c r="E490" s="187">
        <v>52.99</v>
      </c>
      <c r="F490" s="83"/>
    </row>
    <row r="491" spans="1:6" ht="12.75" customHeight="1" x14ac:dyDescent="0.2">
      <c r="A491" s="83">
        <v>547</v>
      </c>
      <c r="B491" s="83" t="s">
        <v>1538</v>
      </c>
      <c r="C491" s="83" t="s">
        <v>577</v>
      </c>
      <c r="D491" s="83" t="s">
        <v>566</v>
      </c>
      <c r="E491" s="187">
        <v>20.309999999999999</v>
      </c>
      <c r="F491" s="83"/>
    </row>
    <row r="492" spans="1:6" ht="12.75" customHeight="1" x14ac:dyDescent="0.2">
      <c r="A492" s="83">
        <v>560</v>
      </c>
      <c r="B492" s="83" t="s">
        <v>1539</v>
      </c>
      <c r="C492" s="83" t="s">
        <v>577</v>
      </c>
      <c r="D492" s="83" t="s">
        <v>566</v>
      </c>
      <c r="E492" s="187">
        <v>17.16</v>
      </c>
      <c r="F492" s="83"/>
    </row>
    <row r="493" spans="1:6" ht="12.75" customHeight="1" x14ac:dyDescent="0.2">
      <c r="A493" s="83">
        <v>566</v>
      </c>
      <c r="B493" s="83" t="s">
        <v>1540</v>
      </c>
      <c r="C493" s="83" t="s">
        <v>577</v>
      </c>
      <c r="D493" s="83" t="s">
        <v>566</v>
      </c>
      <c r="E493" s="187">
        <v>2.75</v>
      </c>
      <c r="F493" s="83"/>
    </row>
    <row r="494" spans="1:6" ht="12.75" customHeight="1" x14ac:dyDescent="0.2">
      <c r="A494" s="83">
        <v>563</v>
      </c>
      <c r="B494" s="83" t="s">
        <v>1541</v>
      </c>
      <c r="C494" s="83" t="s">
        <v>577</v>
      </c>
      <c r="D494" s="83" t="s">
        <v>566</v>
      </c>
      <c r="E494" s="187">
        <v>15.41</v>
      </c>
      <c r="F494" s="83"/>
    </row>
    <row r="495" spans="1:6" ht="12.75" customHeight="1" x14ac:dyDescent="0.2">
      <c r="A495" s="83">
        <v>38127</v>
      </c>
      <c r="B495" s="83" t="s">
        <v>1542</v>
      </c>
      <c r="C495" s="83" t="s">
        <v>575</v>
      </c>
      <c r="D495" s="83" t="s">
        <v>566</v>
      </c>
      <c r="E495" s="187">
        <v>336.8</v>
      </c>
      <c r="F495" s="83"/>
    </row>
    <row r="496" spans="1:6" ht="12.75" customHeight="1" x14ac:dyDescent="0.2">
      <c r="A496" s="83">
        <v>38060</v>
      </c>
      <c r="B496" s="83" t="s">
        <v>1543</v>
      </c>
      <c r="C496" s="83" t="s">
        <v>575</v>
      </c>
      <c r="D496" s="83" t="s">
        <v>566</v>
      </c>
      <c r="E496" s="187">
        <v>62.16</v>
      </c>
      <c r="F496" s="83"/>
    </row>
    <row r="497" spans="1:6" ht="12.75" customHeight="1" x14ac:dyDescent="0.2">
      <c r="A497" s="83">
        <v>10956</v>
      </c>
      <c r="B497" s="83" t="s">
        <v>1544</v>
      </c>
      <c r="C497" s="83" t="s">
        <v>575</v>
      </c>
      <c r="D497" s="83" t="s">
        <v>566</v>
      </c>
      <c r="E497" s="187">
        <v>64.569999999999993</v>
      </c>
      <c r="F497" s="83"/>
    </row>
    <row r="498" spans="1:6" ht="12.75" customHeight="1" x14ac:dyDescent="0.2">
      <c r="A498" s="83">
        <v>39380</v>
      </c>
      <c r="B498" s="83" t="s">
        <v>1545</v>
      </c>
      <c r="C498" s="83" t="s">
        <v>575</v>
      </c>
      <c r="D498" s="83" t="s">
        <v>702</v>
      </c>
      <c r="E498" s="187">
        <v>9.86</v>
      </c>
      <c r="F498" s="83"/>
    </row>
    <row r="499" spans="1:6" ht="12.75" customHeight="1" x14ac:dyDescent="0.2">
      <c r="A499" s="83">
        <v>13374</v>
      </c>
      <c r="B499" s="83" t="s">
        <v>1546</v>
      </c>
      <c r="C499" s="83" t="s">
        <v>575</v>
      </c>
      <c r="D499" s="83" t="s">
        <v>702</v>
      </c>
      <c r="E499" s="187">
        <v>89.91</v>
      </c>
      <c r="F499" s="83"/>
    </row>
    <row r="500" spans="1:6" ht="12.75" customHeight="1" x14ac:dyDescent="0.2">
      <c r="A500" s="83">
        <v>37597</v>
      </c>
      <c r="B500" s="83" t="s">
        <v>1547</v>
      </c>
      <c r="C500" s="83" t="s">
        <v>575</v>
      </c>
      <c r="D500" s="83" t="s">
        <v>702</v>
      </c>
      <c r="E500" s="187">
        <v>317187.5</v>
      </c>
      <c r="F500" s="83"/>
    </row>
    <row r="501" spans="1:6" ht="12.75" customHeight="1" x14ac:dyDescent="0.2">
      <c r="A501" s="83">
        <v>183</v>
      </c>
      <c r="B501" s="83" t="s">
        <v>1548</v>
      </c>
      <c r="C501" s="83" t="s">
        <v>1549</v>
      </c>
      <c r="D501" s="83" t="s">
        <v>1065</v>
      </c>
      <c r="E501" s="187">
        <v>178</v>
      </c>
      <c r="F501" s="83"/>
    </row>
    <row r="502" spans="1:6" ht="12.75" customHeight="1" x14ac:dyDescent="0.2">
      <c r="A502" s="83">
        <v>184</v>
      </c>
      <c r="B502" s="83" t="s">
        <v>1550</v>
      </c>
      <c r="C502" s="83" t="s">
        <v>1549</v>
      </c>
      <c r="D502" s="83" t="s">
        <v>566</v>
      </c>
      <c r="E502" s="187">
        <v>117.64</v>
      </c>
      <c r="F502" s="83"/>
    </row>
    <row r="503" spans="1:6" ht="12.75" customHeight="1" x14ac:dyDescent="0.2">
      <c r="A503" s="83">
        <v>195</v>
      </c>
      <c r="B503" s="83" t="s">
        <v>1551</v>
      </c>
      <c r="C503" s="83" t="s">
        <v>1549</v>
      </c>
      <c r="D503" s="83" t="s">
        <v>566</v>
      </c>
      <c r="E503" s="187">
        <v>144.6</v>
      </c>
      <c r="F503" s="83"/>
    </row>
    <row r="504" spans="1:6" ht="12.75" customHeight="1" x14ac:dyDescent="0.2">
      <c r="A504" s="83">
        <v>194</v>
      </c>
      <c r="B504" s="83" t="s">
        <v>1552</v>
      </c>
      <c r="C504" s="83" t="s">
        <v>1549</v>
      </c>
      <c r="D504" s="83" t="s">
        <v>566</v>
      </c>
      <c r="E504" s="187">
        <v>78.599999999999994</v>
      </c>
      <c r="F504" s="83"/>
    </row>
    <row r="505" spans="1:6" ht="12.75" customHeight="1" x14ac:dyDescent="0.2">
      <c r="A505" s="83">
        <v>20001</v>
      </c>
      <c r="B505" s="83" t="s">
        <v>1553</v>
      </c>
      <c r="C505" s="83" t="s">
        <v>1549</v>
      </c>
      <c r="D505" s="83" t="s">
        <v>566</v>
      </c>
      <c r="E505" s="187">
        <v>144.09</v>
      </c>
      <c r="F505" s="83"/>
    </row>
    <row r="506" spans="1:6" ht="12.75" customHeight="1" x14ac:dyDescent="0.2">
      <c r="A506" s="83">
        <v>181</v>
      </c>
      <c r="B506" s="83" t="s">
        <v>1554</v>
      </c>
      <c r="C506" s="83" t="s">
        <v>1549</v>
      </c>
      <c r="D506" s="83" t="s">
        <v>566</v>
      </c>
      <c r="E506" s="187">
        <v>194.95</v>
      </c>
      <c r="F506" s="83"/>
    </row>
    <row r="507" spans="1:6" ht="12.75" customHeight="1" x14ac:dyDescent="0.2">
      <c r="A507" s="83">
        <v>39837</v>
      </c>
      <c r="B507" s="83" t="s">
        <v>1555</v>
      </c>
      <c r="C507" s="83" t="s">
        <v>1549</v>
      </c>
      <c r="D507" s="83" t="s">
        <v>566</v>
      </c>
      <c r="E507" s="187">
        <v>224.07</v>
      </c>
      <c r="F507" s="83"/>
    </row>
    <row r="508" spans="1:6" ht="12.75" customHeight="1" x14ac:dyDescent="0.2">
      <c r="A508" s="83">
        <v>10535</v>
      </c>
      <c r="B508" s="83" t="s">
        <v>1556</v>
      </c>
      <c r="C508" s="83" t="s">
        <v>575</v>
      </c>
      <c r="D508" s="83" t="s">
        <v>1065</v>
      </c>
      <c r="E508" s="187">
        <v>3439.16</v>
      </c>
      <c r="F508" s="83"/>
    </row>
    <row r="509" spans="1:6" ht="12.75" customHeight="1" x14ac:dyDescent="0.2">
      <c r="A509" s="83">
        <v>10537</v>
      </c>
      <c r="B509" s="83" t="s">
        <v>1557</v>
      </c>
      <c r="C509" s="83" t="s">
        <v>575</v>
      </c>
      <c r="D509" s="83" t="s">
        <v>566</v>
      </c>
      <c r="E509" s="187">
        <v>4690.08</v>
      </c>
      <c r="F509" s="83"/>
    </row>
    <row r="510" spans="1:6" ht="12.75" customHeight="1" x14ac:dyDescent="0.2">
      <c r="A510" s="83">
        <v>13891</v>
      </c>
      <c r="B510" s="83" t="s">
        <v>1558</v>
      </c>
      <c r="C510" s="83" t="s">
        <v>575</v>
      </c>
      <c r="D510" s="83" t="s">
        <v>566</v>
      </c>
      <c r="E510" s="187">
        <v>4301.8599999999997</v>
      </c>
      <c r="F510" s="83"/>
    </row>
    <row r="511" spans="1:6" ht="12.75" customHeight="1" x14ac:dyDescent="0.2">
      <c r="A511" s="83">
        <v>25975</v>
      </c>
      <c r="B511" s="83" t="s">
        <v>1559</v>
      </c>
      <c r="C511" s="83" t="s">
        <v>575</v>
      </c>
      <c r="D511" s="83" t="s">
        <v>566</v>
      </c>
      <c r="E511" s="187">
        <v>18711.36</v>
      </c>
      <c r="F511" s="83"/>
    </row>
    <row r="512" spans="1:6" ht="12.75" customHeight="1" x14ac:dyDescent="0.2">
      <c r="A512" s="83">
        <v>36396</v>
      </c>
      <c r="B512" s="83" t="s">
        <v>1560</v>
      </c>
      <c r="C512" s="83" t="s">
        <v>575</v>
      </c>
      <c r="D512" s="83" t="s">
        <v>566</v>
      </c>
      <c r="E512" s="187">
        <v>3934.63</v>
      </c>
      <c r="F512" s="83"/>
    </row>
    <row r="513" spans="1:6" ht="12.75" customHeight="1" x14ac:dyDescent="0.2">
      <c r="A513" s="83">
        <v>36397</v>
      </c>
      <c r="B513" s="83" t="s">
        <v>1561</v>
      </c>
      <c r="C513" s="83" t="s">
        <v>575</v>
      </c>
      <c r="D513" s="83" t="s">
        <v>566</v>
      </c>
      <c r="E513" s="187">
        <v>13989.8</v>
      </c>
      <c r="F513" s="83"/>
    </row>
    <row r="514" spans="1:6" ht="12.75" customHeight="1" x14ac:dyDescent="0.2">
      <c r="A514" s="83">
        <v>36398</v>
      </c>
      <c r="B514" s="83" t="s">
        <v>1562</v>
      </c>
      <c r="C514" s="83" t="s">
        <v>575</v>
      </c>
      <c r="D514" s="83" t="s">
        <v>566</v>
      </c>
      <c r="E514" s="187">
        <v>17003.43</v>
      </c>
      <c r="F514" s="83"/>
    </row>
    <row r="515" spans="1:6" ht="12.75" customHeight="1" x14ac:dyDescent="0.2">
      <c r="A515" s="83">
        <v>647</v>
      </c>
      <c r="B515" s="83" t="s">
        <v>1563</v>
      </c>
      <c r="C515" s="83" t="s">
        <v>1062</v>
      </c>
      <c r="D515" s="83" t="s">
        <v>566</v>
      </c>
      <c r="E515" s="187">
        <v>9.5</v>
      </c>
      <c r="F515" s="83"/>
    </row>
    <row r="516" spans="1:6" ht="12.75" customHeight="1" x14ac:dyDescent="0.2">
      <c r="A516" s="83">
        <v>40920</v>
      </c>
      <c r="B516" s="83" t="s">
        <v>1564</v>
      </c>
      <c r="C516" s="83" t="s">
        <v>1251</v>
      </c>
      <c r="D516" s="83" t="s">
        <v>566</v>
      </c>
      <c r="E516" s="187">
        <v>1696.3</v>
      </c>
      <c r="F516" s="83"/>
    </row>
    <row r="517" spans="1:6" ht="12.75" customHeight="1" x14ac:dyDescent="0.2">
      <c r="A517" s="83">
        <v>7266</v>
      </c>
      <c r="B517" s="83" t="s">
        <v>1565</v>
      </c>
      <c r="C517" s="83" t="s">
        <v>1566</v>
      </c>
      <c r="D517" s="83" t="s">
        <v>1065</v>
      </c>
      <c r="E517" s="187">
        <v>490</v>
      </c>
      <c r="F517" s="83"/>
    </row>
    <row r="518" spans="1:6" ht="12.75" customHeight="1" x14ac:dyDescent="0.2">
      <c r="A518" s="83">
        <v>7270</v>
      </c>
      <c r="B518" s="83" t="s">
        <v>1567</v>
      </c>
      <c r="C518" s="83" t="s">
        <v>575</v>
      </c>
      <c r="D518" s="83" t="s">
        <v>566</v>
      </c>
      <c r="E518" s="187">
        <v>0.46</v>
      </c>
      <c r="F518" s="83"/>
    </row>
    <row r="519" spans="1:6" ht="12.75" customHeight="1" x14ac:dyDescent="0.2">
      <c r="A519" s="83">
        <v>7269</v>
      </c>
      <c r="B519" s="83" t="s">
        <v>1568</v>
      </c>
      <c r="C519" s="83" t="s">
        <v>575</v>
      </c>
      <c r="D519" s="83" t="s">
        <v>566</v>
      </c>
      <c r="E519" s="187">
        <v>0.33</v>
      </c>
      <c r="F519" s="83"/>
    </row>
    <row r="520" spans="1:6" ht="12.75" customHeight="1" x14ac:dyDescent="0.2">
      <c r="A520" s="83">
        <v>7271</v>
      </c>
      <c r="B520" s="83" t="s">
        <v>1569</v>
      </c>
      <c r="C520" s="83" t="s">
        <v>575</v>
      </c>
      <c r="D520" s="83" t="s">
        <v>566</v>
      </c>
      <c r="E520" s="187">
        <v>0.49</v>
      </c>
      <c r="F520" s="83"/>
    </row>
    <row r="521" spans="1:6" ht="12.75" customHeight="1" x14ac:dyDescent="0.2">
      <c r="A521" s="83">
        <v>7268</v>
      </c>
      <c r="B521" s="83" t="s">
        <v>1570</v>
      </c>
      <c r="C521" s="83" t="s">
        <v>575</v>
      </c>
      <c r="D521" s="83" t="s">
        <v>566</v>
      </c>
      <c r="E521" s="187">
        <v>0.69</v>
      </c>
      <c r="F521" s="83"/>
    </row>
    <row r="522" spans="1:6" ht="12.75" customHeight="1" x14ac:dyDescent="0.2">
      <c r="A522" s="83">
        <v>7267</v>
      </c>
      <c r="B522" s="83" t="s">
        <v>1571</v>
      </c>
      <c r="C522" s="83" t="s">
        <v>575</v>
      </c>
      <c r="D522" s="83" t="s">
        <v>566</v>
      </c>
      <c r="E522" s="187">
        <v>0.34</v>
      </c>
      <c r="F522" s="83"/>
    </row>
    <row r="523" spans="1:6" ht="12.75" customHeight="1" x14ac:dyDescent="0.2">
      <c r="A523" s="83">
        <v>38783</v>
      </c>
      <c r="B523" s="83" t="s">
        <v>1572</v>
      </c>
      <c r="C523" s="83" t="s">
        <v>575</v>
      </c>
      <c r="D523" s="83" t="s">
        <v>566</v>
      </c>
      <c r="E523" s="187">
        <v>0.61</v>
      </c>
      <c r="F523" s="83"/>
    </row>
    <row r="524" spans="1:6" ht="12.75" customHeight="1" x14ac:dyDescent="0.2">
      <c r="A524" s="83">
        <v>37593</v>
      </c>
      <c r="B524" s="83" t="s">
        <v>1573</v>
      </c>
      <c r="C524" s="83" t="s">
        <v>575</v>
      </c>
      <c r="D524" s="83" t="s">
        <v>566</v>
      </c>
      <c r="E524" s="187">
        <v>1.6</v>
      </c>
      <c r="F524" s="83"/>
    </row>
    <row r="525" spans="1:6" ht="12.75" customHeight="1" x14ac:dyDescent="0.2">
      <c r="A525" s="83">
        <v>37594</v>
      </c>
      <c r="B525" s="83" t="s">
        <v>1574</v>
      </c>
      <c r="C525" s="83" t="s">
        <v>575</v>
      </c>
      <c r="D525" s="83" t="s">
        <v>566</v>
      </c>
      <c r="E525" s="187">
        <v>1.96</v>
      </c>
      <c r="F525" s="83"/>
    </row>
    <row r="526" spans="1:6" ht="12.75" customHeight="1" x14ac:dyDescent="0.2">
      <c r="A526" s="83">
        <v>37592</v>
      </c>
      <c r="B526" s="83" t="s">
        <v>1575</v>
      </c>
      <c r="C526" s="83" t="s">
        <v>575</v>
      </c>
      <c r="D526" s="83" t="s">
        <v>566</v>
      </c>
      <c r="E526" s="187">
        <v>1.19</v>
      </c>
      <c r="F526" s="83"/>
    </row>
    <row r="527" spans="1:6" ht="12.75" customHeight="1" x14ac:dyDescent="0.2">
      <c r="A527" s="83">
        <v>34556</v>
      </c>
      <c r="B527" s="83" t="s">
        <v>1576</v>
      </c>
      <c r="C527" s="83" t="s">
        <v>575</v>
      </c>
      <c r="D527" s="83" t="s">
        <v>566</v>
      </c>
      <c r="E527" s="187">
        <v>2.23</v>
      </c>
      <c r="F527" s="83"/>
    </row>
    <row r="528" spans="1:6" ht="12.75" customHeight="1" x14ac:dyDescent="0.2">
      <c r="A528" s="83">
        <v>37873</v>
      </c>
      <c r="B528" s="83" t="s">
        <v>1577</v>
      </c>
      <c r="C528" s="83" t="s">
        <v>575</v>
      </c>
      <c r="D528" s="83" t="s">
        <v>566</v>
      </c>
      <c r="E528" s="187">
        <v>2.4300000000000002</v>
      </c>
      <c r="F528" s="83"/>
    </row>
    <row r="529" spans="1:6" ht="12.75" customHeight="1" x14ac:dyDescent="0.2">
      <c r="A529" s="83">
        <v>34564</v>
      </c>
      <c r="B529" s="83" t="s">
        <v>1578</v>
      </c>
      <c r="C529" s="83" t="s">
        <v>575</v>
      </c>
      <c r="D529" s="83" t="s">
        <v>566</v>
      </c>
      <c r="E529" s="187">
        <v>2.78</v>
      </c>
      <c r="F529" s="83"/>
    </row>
    <row r="530" spans="1:6" ht="12.75" customHeight="1" x14ac:dyDescent="0.2">
      <c r="A530" s="83">
        <v>34565</v>
      </c>
      <c r="B530" s="83" t="s">
        <v>1579</v>
      </c>
      <c r="C530" s="83" t="s">
        <v>575</v>
      </c>
      <c r="D530" s="83" t="s">
        <v>566</v>
      </c>
      <c r="E530" s="187">
        <v>3.21</v>
      </c>
      <c r="F530" s="83"/>
    </row>
    <row r="531" spans="1:6" ht="12.75" customHeight="1" x14ac:dyDescent="0.2">
      <c r="A531" s="83">
        <v>38590</v>
      </c>
      <c r="B531" s="83" t="s">
        <v>1580</v>
      </c>
      <c r="C531" s="83" t="s">
        <v>575</v>
      </c>
      <c r="D531" s="83" t="s">
        <v>566</v>
      </c>
      <c r="E531" s="187">
        <v>1.86</v>
      </c>
      <c r="F531" s="83"/>
    </row>
    <row r="532" spans="1:6" ht="12.75" customHeight="1" x14ac:dyDescent="0.2">
      <c r="A532" s="83">
        <v>34566</v>
      </c>
      <c r="B532" s="83" t="s">
        <v>1581</v>
      </c>
      <c r="C532" s="83" t="s">
        <v>575</v>
      </c>
      <c r="D532" s="83" t="s">
        <v>566</v>
      </c>
      <c r="E532" s="187">
        <v>1.74</v>
      </c>
      <c r="F532" s="83"/>
    </row>
    <row r="533" spans="1:6" ht="12.75" customHeight="1" x14ac:dyDescent="0.2">
      <c r="A533" s="83">
        <v>34567</v>
      </c>
      <c r="B533" s="83" t="s">
        <v>1582</v>
      </c>
      <c r="C533" s="83" t="s">
        <v>575</v>
      </c>
      <c r="D533" s="83" t="s">
        <v>566</v>
      </c>
      <c r="E533" s="187">
        <v>1.95</v>
      </c>
      <c r="F533" s="83"/>
    </row>
    <row r="534" spans="1:6" ht="12.75" customHeight="1" x14ac:dyDescent="0.2">
      <c r="A534" s="83">
        <v>38591</v>
      </c>
      <c r="B534" s="83" t="s">
        <v>1583</v>
      </c>
      <c r="C534" s="83" t="s">
        <v>575</v>
      </c>
      <c r="D534" s="83" t="s">
        <v>566</v>
      </c>
      <c r="E534" s="187">
        <v>2.11</v>
      </c>
      <c r="F534" s="83"/>
    </row>
    <row r="535" spans="1:6" ht="12.75" customHeight="1" x14ac:dyDescent="0.2">
      <c r="A535" s="83">
        <v>34568</v>
      </c>
      <c r="B535" s="83" t="s">
        <v>1584</v>
      </c>
      <c r="C535" s="83" t="s">
        <v>575</v>
      </c>
      <c r="D535" s="83" t="s">
        <v>566</v>
      </c>
      <c r="E535" s="187">
        <v>2.5499999999999998</v>
      </c>
      <c r="F535" s="83"/>
    </row>
    <row r="536" spans="1:6" ht="12.75" customHeight="1" x14ac:dyDescent="0.2">
      <c r="A536" s="83">
        <v>34569</v>
      </c>
      <c r="B536" s="83" t="s">
        <v>1585</v>
      </c>
      <c r="C536" s="83" t="s">
        <v>575</v>
      </c>
      <c r="D536" s="83" t="s">
        <v>566</v>
      </c>
      <c r="E536" s="187">
        <v>2.61</v>
      </c>
      <c r="F536" s="83"/>
    </row>
    <row r="537" spans="1:6" ht="12.75" customHeight="1" x14ac:dyDescent="0.2">
      <c r="A537" s="83">
        <v>34570</v>
      </c>
      <c r="B537" s="83" t="s">
        <v>1586</v>
      </c>
      <c r="C537" s="83" t="s">
        <v>575</v>
      </c>
      <c r="D537" s="83" t="s">
        <v>566</v>
      </c>
      <c r="E537" s="187">
        <v>2.79</v>
      </c>
      <c r="F537" s="83"/>
    </row>
    <row r="538" spans="1:6" ht="12.75" customHeight="1" x14ac:dyDescent="0.2">
      <c r="A538" s="83">
        <v>25070</v>
      </c>
      <c r="B538" s="83" t="s">
        <v>1587</v>
      </c>
      <c r="C538" s="83" t="s">
        <v>575</v>
      </c>
      <c r="D538" s="83" t="s">
        <v>566</v>
      </c>
      <c r="E538" s="187">
        <v>2.14</v>
      </c>
      <c r="F538" s="83"/>
    </row>
    <row r="539" spans="1:6" ht="12.75" customHeight="1" x14ac:dyDescent="0.2">
      <c r="A539" s="83">
        <v>34571</v>
      </c>
      <c r="B539" s="83" t="s">
        <v>1588</v>
      </c>
      <c r="C539" s="83" t="s">
        <v>575</v>
      </c>
      <c r="D539" s="83" t="s">
        <v>566</v>
      </c>
      <c r="E539" s="187">
        <v>2.1800000000000002</v>
      </c>
      <c r="F539" s="83"/>
    </row>
    <row r="540" spans="1:6" ht="12.75" customHeight="1" x14ac:dyDescent="0.2">
      <c r="A540" s="83">
        <v>34573</v>
      </c>
      <c r="B540" s="83" t="s">
        <v>1589</v>
      </c>
      <c r="C540" s="83" t="s">
        <v>575</v>
      </c>
      <c r="D540" s="83" t="s">
        <v>566</v>
      </c>
      <c r="E540" s="187">
        <v>2.2999999999999998</v>
      </c>
      <c r="F540" s="83"/>
    </row>
    <row r="541" spans="1:6" ht="12.75" customHeight="1" x14ac:dyDescent="0.2">
      <c r="A541" s="83">
        <v>37107</v>
      </c>
      <c r="B541" s="83" t="s">
        <v>1590</v>
      </c>
      <c r="C541" s="83" t="s">
        <v>575</v>
      </c>
      <c r="D541" s="83" t="s">
        <v>566</v>
      </c>
      <c r="E541" s="187">
        <v>3.39</v>
      </c>
      <c r="F541" s="83"/>
    </row>
    <row r="542" spans="1:6" ht="12.75" customHeight="1" x14ac:dyDescent="0.2">
      <c r="A542" s="83">
        <v>34576</v>
      </c>
      <c r="B542" s="83" t="s">
        <v>1591</v>
      </c>
      <c r="C542" s="83" t="s">
        <v>575</v>
      </c>
      <c r="D542" s="83" t="s">
        <v>566</v>
      </c>
      <c r="E542" s="187">
        <v>3.18</v>
      </c>
      <c r="F542" s="83"/>
    </row>
    <row r="543" spans="1:6" ht="12.75" customHeight="1" x14ac:dyDescent="0.2">
      <c r="A543" s="83">
        <v>34577</v>
      </c>
      <c r="B543" s="83" t="s">
        <v>1592</v>
      </c>
      <c r="C543" s="83" t="s">
        <v>575</v>
      </c>
      <c r="D543" s="83" t="s">
        <v>566</v>
      </c>
      <c r="E543" s="187">
        <v>3.39</v>
      </c>
      <c r="F543" s="83"/>
    </row>
    <row r="544" spans="1:6" ht="12.75" customHeight="1" x14ac:dyDescent="0.2">
      <c r="A544" s="83">
        <v>34578</v>
      </c>
      <c r="B544" s="83" t="s">
        <v>1593</v>
      </c>
      <c r="C544" s="83" t="s">
        <v>575</v>
      </c>
      <c r="D544" s="83" t="s">
        <v>566</v>
      </c>
      <c r="E544" s="187">
        <v>3.76</v>
      </c>
      <c r="F544" s="83"/>
    </row>
    <row r="545" spans="1:6" ht="12.75" customHeight="1" x14ac:dyDescent="0.2">
      <c r="A545" s="83">
        <v>34579</v>
      </c>
      <c r="B545" s="83" t="s">
        <v>1594</v>
      </c>
      <c r="C545" s="83" t="s">
        <v>575</v>
      </c>
      <c r="D545" s="83" t="s">
        <v>566</v>
      </c>
      <c r="E545" s="187">
        <v>4.82</v>
      </c>
      <c r="F545" s="83"/>
    </row>
    <row r="546" spans="1:6" ht="12.75" customHeight="1" x14ac:dyDescent="0.2">
      <c r="A546" s="83">
        <v>25067</v>
      </c>
      <c r="B546" s="83" t="s">
        <v>1596</v>
      </c>
      <c r="C546" s="83" t="s">
        <v>575</v>
      </c>
      <c r="D546" s="83" t="s">
        <v>566</v>
      </c>
      <c r="E546" s="187">
        <v>2.78</v>
      </c>
      <c r="F546" s="83"/>
    </row>
    <row r="547" spans="1:6" ht="12.75" customHeight="1" x14ac:dyDescent="0.2">
      <c r="A547" s="83">
        <v>34580</v>
      </c>
      <c r="B547" s="83" t="s">
        <v>1597</v>
      </c>
      <c r="C547" s="83" t="s">
        <v>575</v>
      </c>
      <c r="D547" s="83" t="s">
        <v>566</v>
      </c>
      <c r="E547" s="187">
        <v>3.03</v>
      </c>
      <c r="F547" s="83"/>
    </row>
    <row r="548" spans="1:6" ht="12.75" customHeight="1" x14ac:dyDescent="0.2">
      <c r="A548" s="83">
        <v>25071</v>
      </c>
      <c r="B548" s="83" t="s">
        <v>1598</v>
      </c>
      <c r="C548" s="83" t="s">
        <v>575</v>
      </c>
      <c r="D548" s="83" t="s">
        <v>566</v>
      </c>
      <c r="E548" s="187">
        <v>1.46</v>
      </c>
      <c r="F548" s="83"/>
    </row>
    <row r="549" spans="1:6" ht="12.75" customHeight="1" x14ac:dyDescent="0.2">
      <c r="A549" s="83">
        <v>38395</v>
      </c>
      <c r="B549" s="83" t="s">
        <v>1599</v>
      </c>
      <c r="C549" s="83" t="s">
        <v>575</v>
      </c>
      <c r="D549" s="83" t="s">
        <v>566</v>
      </c>
      <c r="E549" s="187">
        <v>6.45</v>
      </c>
      <c r="F549" s="83"/>
    </row>
    <row r="550" spans="1:6" ht="12.75" customHeight="1" x14ac:dyDescent="0.2">
      <c r="A550" s="83">
        <v>34583</v>
      </c>
      <c r="B550" s="83" t="s">
        <v>1600</v>
      </c>
      <c r="C550" s="83" t="s">
        <v>704</v>
      </c>
      <c r="D550" s="83" t="s">
        <v>566</v>
      </c>
      <c r="E550" s="187">
        <v>68.92</v>
      </c>
      <c r="F550" s="83"/>
    </row>
    <row r="551" spans="1:6" ht="12.75" customHeight="1" x14ac:dyDescent="0.2">
      <c r="A551" s="83">
        <v>34584</v>
      </c>
      <c r="B551" s="83" t="s">
        <v>1601</v>
      </c>
      <c r="C551" s="83" t="s">
        <v>704</v>
      </c>
      <c r="D551" s="83" t="s">
        <v>566</v>
      </c>
      <c r="E551" s="187">
        <v>38.58</v>
      </c>
      <c r="F551" s="83"/>
    </row>
    <row r="552" spans="1:6" ht="12.75" customHeight="1" x14ac:dyDescent="0.2">
      <c r="A552" s="83">
        <v>709</v>
      </c>
      <c r="B552" s="83" t="s">
        <v>1602</v>
      </c>
      <c r="C552" s="83" t="s">
        <v>704</v>
      </c>
      <c r="D552" s="83" t="s">
        <v>702</v>
      </c>
      <c r="E552" s="187">
        <v>468.66</v>
      </c>
      <c r="F552" s="83"/>
    </row>
    <row r="553" spans="1:6" ht="12.75" customHeight="1" x14ac:dyDescent="0.2">
      <c r="A553" s="83">
        <v>716</v>
      </c>
      <c r="B553" s="83" t="s">
        <v>1603</v>
      </c>
      <c r="C553" s="83" t="s">
        <v>575</v>
      </c>
      <c r="D553" s="83" t="s">
        <v>566</v>
      </c>
      <c r="E553" s="187">
        <v>11.12</v>
      </c>
      <c r="F553" s="83"/>
    </row>
    <row r="554" spans="1:6" ht="12.75" customHeight="1" x14ac:dyDescent="0.2">
      <c r="A554" s="83">
        <v>715</v>
      </c>
      <c r="B554" s="83" t="s">
        <v>1604</v>
      </c>
      <c r="C554" s="83" t="s">
        <v>575</v>
      </c>
      <c r="D554" s="83" t="s">
        <v>1065</v>
      </c>
      <c r="E554" s="187">
        <v>11</v>
      </c>
      <c r="F554" s="83"/>
    </row>
    <row r="555" spans="1:6" ht="12.75" customHeight="1" x14ac:dyDescent="0.2">
      <c r="A555" s="83">
        <v>718</v>
      </c>
      <c r="B555" s="83" t="s">
        <v>1605</v>
      </c>
      <c r="C555" s="83" t="s">
        <v>575</v>
      </c>
      <c r="D555" s="83" t="s">
        <v>566</v>
      </c>
      <c r="E555" s="187">
        <v>16.39</v>
      </c>
      <c r="F555" s="83"/>
    </row>
    <row r="556" spans="1:6" ht="12.75" customHeight="1" x14ac:dyDescent="0.2">
      <c r="A556" s="83">
        <v>11981</v>
      </c>
      <c r="B556" s="83" t="s">
        <v>1606</v>
      </c>
      <c r="C556" s="83" t="s">
        <v>575</v>
      </c>
      <c r="D556" s="83" t="s">
        <v>566</v>
      </c>
      <c r="E556" s="187">
        <v>11.24</v>
      </c>
      <c r="F556" s="83"/>
    </row>
    <row r="557" spans="1:6" ht="12.75" customHeight="1" x14ac:dyDescent="0.2">
      <c r="A557" s="83">
        <v>10610</v>
      </c>
      <c r="B557" s="83" t="s">
        <v>1607</v>
      </c>
      <c r="C557" s="83" t="s">
        <v>575</v>
      </c>
      <c r="D557" s="83" t="s">
        <v>566</v>
      </c>
      <c r="E557" s="187">
        <v>1.32</v>
      </c>
      <c r="F557" s="83"/>
    </row>
    <row r="558" spans="1:6" ht="12.75" customHeight="1" x14ac:dyDescent="0.2">
      <c r="A558" s="83">
        <v>34585</v>
      </c>
      <c r="B558" s="83" t="s">
        <v>1608</v>
      </c>
      <c r="C558" s="83" t="s">
        <v>575</v>
      </c>
      <c r="D558" s="83" t="s">
        <v>566</v>
      </c>
      <c r="E558" s="187">
        <v>1.34</v>
      </c>
      <c r="F558" s="83"/>
    </row>
    <row r="559" spans="1:6" ht="12.75" customHeight="1" x14ac:dyDescent="0.2">
      <c r="A559" s="83">
        <v>34586</v>
      </c>
      <c r="B559" s="83" t="s">
        <v>1609</v>
      </c>
      <c r="C559" s="83" t="s">
        <v>575</v>
      </c>
      <c r="D559" s="83" t="s">
        <v>566</v>
      </c>
      <c r="E559" s="187">
        <v>1.36</v>
      </c>
      <c r="F559" s="83"/>
    </row>
    <row r="560" spans="1:6" ht="12.75" customHeight="1" x14ac:dyDescent="0.2">
      <c r="A560" s="83">
        <v>38603</v>
      </c>
      <c r="B560" s="83" t="s">
        <v>1610</v>
      </c>
      <c r="C560" s="83" t="s">
        <v>575</v>
      </c>
      <c r="D560" s="83" t="s">
        <v>566</v>
      </c>
      <c r="E560" s="187">
        <v>1.57</v>
      </c>
      <c r="F560" s="83"/>
    </row>
    <row r="561" spans="1:6" ht="12.75" customHeight="1" x14ac:dyDescent="0.2">
      <c r="A561" s="83">
        <v>34588</v>
      </c>
      <c r="B561" s="83" t="s">
        <v>1611</v>
      </c>
      <c r="C561" s="83" t="s">
        <v>575</v>
      </c>
      <c r="D561" s="83" t="s">
        <v>566</v>
      </c>
      <c r="E561" s="187">
        <v>1.75</v>
      </c>
      <c r="F561" s="83"/>
    </row>
    <row r="562" spans="1:6" ht="12.75" customHeight="1" x14ac:dyDescent="0.2">
      <c r="A562" s="83">
        <v>34590</v>
      </c>
      <c r="B562" s="83" t="s">
        <v>1612</v>
      </c>
      <c r="C562" s="83" t="s">
        <v>575</v>
      </c>
      <c r="D562" s="83" t="s">
        <v>566</v>
      </c>
      <c r="E562" s="187">
        <v>1.89</v>
      </c>
      <c r="F562" s="83"/>
    </row>
    <row r="563" spans="1:6" ht="12.75" customHeight="1" x14ac:dyDescent="0.2">
      <c r="A563" s="83">
        <v>34591</v>
      </c>
      <c r="B563" s="83" t="s">
        <v>1613</v>
      </c>
      <c r="C563" s="83" t="s">
        <v>575</v>
      </c>
      <c r="D563" s="83" t="s">
        <v>566</v>
      </c>
      <c r="E563" s="187">
        <v>2.36</v>
      </c>
      <c r="F563" s="83"/>
    </row>
    <row r="564" spans="1:6" ht="12.75" customHeight="1" x14ac:dyDescent="0.2">
      <c r="A564" s="83">
        <v>37103</v>
      </c>
      <c r="B564" s="83" t="s">
        <v>1614</v>
      </c>
      <c r="C564" s="83" t="s">
        <v>575</v>
      </c>
      <c r="D564" s="83" t="s">
        <v>566</v>
      </c>
      <c r="E564" s="187">
        <v>1.82</v>
      </c>
      <c r="F564" s="83"/>
    </row>
    <row r="565" spans="1:6" ht="12.75" customHeight="1" x14ac:dyDescent="0.2">
      <c r="A565" s="83">
        <v>34555</v>
      </c>
      <c r="B565" s="83" t="s">
        <v>1615</v>
      </c>
      <c r="C565" s="83" t="s">
        <v>575</v>
      </c>
      <c r="D565" s="83" t="s">
        <v>566</v>
      </c>
      <c r="E565" s="187">
        <v>2.2799999999999998</v>
      </c>
      <c r="F565" s="83"/>
    </row>
    <row r="566" spans="1:6" ht="12.75" customHeight="1" x14ac:dyDescent="0.2">
      <c r="A566" s="83">
        <v>34599</v>
      </c>
      <c r="B566" s="83" t="s">
        <v>1616</v>
      </c>
      <c r="C566" s="83" t="s">
        <v>575</v>
      </c>
      <c r="D566" s="83" t="s">
        <v>566</v>
      </c>
      <c r="E566" s="187">
        <v>1.63</v>
      </c>
      <c r="F566" s="83"/>
    </row>
    <row r="567" spans="1:6" ht="12.75" customHeight="1" x14ac:dyDescent="0.2">
      <c r="A567" s="83">
        <v>674</v>
      </c>
      <c r="B567" s="83" t="s">
        <v>1617</v>
      </c>
      <c r="C567" s="83" t="s">
        <v>704</v>
      </c>
      <c r="D567" s="83" t="s">
        <v>702</v>
      </c>
      <c r="E567" s="187">
        <v>43.85</v>
      </c>
      <c r="F567" s="83"/>
    </row>
    <row r="568" spans="1:6" ht="12.75" customHeight="1" x14ac:dyDescent="0.2">
      <c r="A568" s="83">
        <v>34600</v>
      </c>
      <c r="B568" s="83" t="s">
        <v>1618</v>
      </c>
      <c r="C568" s="83" t="s">
        <v>704</v>
      </c>
      <c r="D568" s="83" t="s">
        <v>702</v>
      </c>
      <c r="E568" s="187">
        <v>71.25</v>
      </c>
      <c r="F568" s="83"/>
    </row>
    <row r="569" spans="1:6" ht="12.75" customHeight="1" x14ac:dyDescent="0.2">
      <c r="A569" s="83">
        <v>652</v>
      </c>
      <c r="B569" s="83" t="s">
        <v>1619</v>
      </c>
      <c r="C569" s="83" t="s">
        <v>704</v>
      </c>
      <c r="D569" s="83" t="s">
        <v>702</v>
      </c>
      <c r="E569" s="187">
        <v>90.74</v>
      </c>
      <c r="F569" s="83"/>
    </row>
    <row r="570" spans="1:6" ht="12.75" customHeight="1" x14ac:dyDescent="0.2">
      <c r="A570" s="83">
        <v>34592</v>
      </c>
      <c r="B570" s="83" t="s">
        <v>1620</v>
      </c>
      <c r="C570" s="83" t="s">
        <v>575</v>
      </c>
      <c r="D570" s="83" t="s">
        <v>566</v>
      </c>
      <c r="E570" s="187">
        <v>1.55</v>
      </c>
      <c r="F570" s="83"/>
    </row>
    <row r="571" spans="1:6" ht="12.75" customHeight="1" x14ac:dyDescent="0.2">
      <c r="A571" s="83">
        <v>651</v>
      </c>
      <c r="B571" s="83" t="s">
        <v>1621</v>
      </c>
      <c r="C571" s="83" t="s">
        <v>575</v>
      </c>
      <c r="D571" s="83" t="s">
        <v>566</v>
      </c>
      <c r="E571" s="187">
        <v>1.77</v>
      </c>
      <c r="F571" s="83"/>
    </row>
    <row r="572" spans="1:6" ht="12.75" customHeight="1" x14ac:dyDescent="0.2">
      <c r="A572" s="83">
        <v>654</v>
      </c>
      <c r="B572" s="83" t="s">
        <v>1622</v>
      </c>
      <c r="C572" s="83" t="s">
        <v>575</v>
      </c>
      <c r="D572" s="83" t="s">
        <v>566</v>
      </c>
      <c r="E572" s="187">
        <v>2.29</v>
      </c>
      <c r="F572" s="83"/>
    </row>
    <row r="573" spans="1:6" ht="12.75" customHeight="1" x14ac:dyDescent="0.2">
      <c r="A573" s="83">
        <v>650</v>
      </c>
      <c r="B573" s="83" t="s">
        <v>1623</v>
      </c>
      <c r="C573" s="83" t="s">
        <v>575</v>
      </c>
      <c r="D573" s="83" t="s">
        <v>1065</v>
      </c>
      <c r="E573" s="187">
        <v>1.51</v>
      </c>
      <c r="F573" s="83"/>
    </row>
    <row r="574" spans="1:6" ht="12.75" customHeight="1" x14ac:dyDescent="0.2">
      <c r="A574" s="83">
        <v>40517</v>
      </c>
      <c r="B574" s="83" t="s">
        <v>1624</v>
      </c>
      <c r="C574" s="83" t="s">
        <v>704</v>
      </c>
      <c r="D574" s="83" t="s">
        <v>566</v>
      </c>
      <c r="E574" s="187">
        <v>44.54</v>
      </c>
      <c r="F574" s="83"/>
    </row>
    <row r="575" spans="1:6" ht="12.75" customHeight="1" x14ac:dyDescent="0.2">
      <c r="A575" s="83">
        <v>40520</v>
      </c>
      <c r="B575" s="83" t="s">
        <v>1625</v>
      </c>
      <c r="C575" s="83" t="s">
        <v>704</v>
      </c>
      <c r="D575" s="83" t="s">
        <v>566</v>
      </c>
      <c r="E575" s="187">
        <v>46.66</v>
      </c>
      <c r="F575" s="83"/>
    </row>
    <row r="576" spans="1:6" ht="12.75" customHeight="1" x14ac:dyDescent="0.2">
      <c r="A576" s="83">
        <v>40515</v>
      </c>
      <c r="B576" s="83" t="s">
        <v>1626</v>
      </c>
      <c r="C576" s="83" t="s">
        <v>704</v>
      </c>
      <c r="D576" s="83" t="s">
        <v>566</v>
      </c>
      <c r="E576" s="187">
        <v>56.33</v>
      </c>
      <c r="F576" s="83"/>
    </row>
    <row r="577" spans="1:6" ht="12.75" customHeight="1" x14ac:dyDescent="0.2">
      <c r="A577" s="83">
        <v>40516</v>
      </c>
      <c r="B577" s="83" t="s">
        <v>1627</v>
      </c>
      <c r="C577" s="83" t="s">
        <v>704</v>
      </c>
      <c r="D577" s="83" t="s">
        <v>566</v>
      </c>
      <c r="E577" s="187">
        <v>67.08</v>
      </c>
      <c r="F577" s="83"/>
    </row>
    <row r="578" spans="1:6" ht="12.75" customHeight="1" x14ac:dyDescent="0.2">
      <c r="A578" s="83">
        <v>40529</v>
      </c>
      <c r="B578" s="83" t="s">
        <v>1628</v>
      </c>
      <c r="C578" s="83" t="s">
        <v>704</v>
      </c>
      <c r="D578" s="83" t="s">
        <v>566</v>
      </c>
      <c r="E578" s="187">
        <v>52.39</v>
      </c>
      <c r="F578" s="83"/>
    </row>
    <row r="579" spans="1:6" ht="12.75" customHeight="1" x14ac:dyDescent="0.2">
      <c r="A579" s="83">
        <v>36170</v>
      </c>
      <c r="B579" s="83" t="s">
        <v>1629</v>
      </c>
      <c r="C579" s="83" t="s">
        <v>704</v>
      </c>
      <c r="D579" s="83" t="s">
        <v>1065</v>
      </c>
      <c r="E579" s="187">
        <v>39.24</v>
      </c>
      <c r="F579" s="83"/>
    </row>
    <row r="580" spans="1:6" ht="12.75" customHeight="1" x14ac:dyDescent="0.2">
      <c r="A580" s="83">
        <v>40524</v>
      </c>
      <c r="B580" s="83" t="s">
        <v>1630</v>
      </c>
      <c r="C580" s="83" t="s">
        <v>704</v>
      </c>
      <c r="D580" s="83" t="s">
        <v>566</v>
      </c>
      <c r="E580" s="187">
        <v>47.72</v>
      </c>
      <c r="F580" s="83"/>
    </row>
    <row r="581" spans="1:6" ht="12.75" customHeight="1" x14ac:dyDescent="0.2">
      <c r="A581" s="83">
        <v>36156</v>
      </c>
      <c r="B581" s="83" t="s">
        <v>1631</v>
      </c>
      <c r="C581" s="83" t="s">
        <v>704</v>
      </c>
      <c r="D581" s="83" t="s">
        <v>566</v>
      </c>
      <c r="E581" s="187">
        <v>41.36</v>
      </c>
      <c r="F581" s="83"/>
    </row>
    <row r="582" spans="1:6" ht="12.75" customHeight="1" x14ac:dyDescent="0.2">
      <c r="A582" s="83">
        <v>36155</v>
      </c>
      <c r="B582" s="83" t="s">
        <v>1632</v>
      </c>
      <c r="C582" s="83" t="s">
        <v>704</v>
      </c>
      <c r="D582" s="83" t="s">
        <v>566</v>
      </c>
      <c r="E582" s="187">
        <v>36.64</v>
      </c>
      <c r="F582" s="83"/>
    </row>
    <row r="583" spans="1:6" ht="12.75" customHeight="1" x14ac:dyDescent="0.2">
      <c r="A583" s="83">
        <v>36154</v>
      </c>
      <c r="B583" s="83" t="s">
        <v>1633</v>
      </c>
      <c r="C583" s="83" t="s">
        <v>704</v>
      </c>
      <c r="D583" s="83" t="s">
        <v>566</v>
      </c>
      <c r="E583" s="187">
        <v>48.67</v>
      </c>
      <c r="F583" s="83"/>
    </row>
    <row r="584" spans="1:6" ht="12.75" customHeight="1" x14ac:dyDescent="0.2">
      <c r="A584" s="83">
        <v>695</v>
      </c>
      <c r="B584" s="83" t="s">
        <v>1634</v>
      </c>
      <c r="C584" s="83" t="s">
        <v>704</v>
      </c>
      <c r="D584" s="83" t="s">
        <v>566</v>
      </c>
      <c r="E584" s="187">
        <v>35.979999999999997</v>
      </c>
      <c r="F584" s="83"/>
    </row>
    <row r="585" spans="1:6" ht="12.75" customHeight="1" x14ac:dyDescent="0.2">
      <c r="A585" s="83">
        <v>679</v>
      </c>
      <c r="B585" s="83" t="s">
        <v>1635</v>
      </c>
      <c r="C585" s="83" t="s">
        <v>704</v>
      </c>
      <c r="D585" s="83" t="s">
        <v>566</v>
      </c>
      <c r="E585" s="187">
        <v>49.31</v>
      </c>
      <c r="F585" s="83"/>
    </row>
    <row r="586" spans="1:6" ht="12.75" customHeight="1" x14ac:dyDescent="0.2">
      <c r="A586" s="83">
        <v>711</v>
      </c>
      <c r="B586" s="83" t="s">
        <v>1636</v>
      </c>
      <c r="C586" s="83" t="s">
        <v>704</v>
      </c>
      <c r="D586" s="83" t="s">
        <v>566</v>
      </c>
      <c r="E586" s="187">
        <v>37.64</v>
      </c>
      <c r="F586" s="83"/>
    </row>
    <row r="587" spans="1:6" ht="12.75" customHeight="1" x14ac:dyDescent="0.2">
      <c r="A587" s="83">
        <v>712</v>
      </c>
      <c r="B587" s="83" t="s">
        <v>1637</v>
      </c>
      <c r="C587" s="83" t="s">
        <v>704</v>
      </c>
      <c r="D587" s="83" t="s">
        <v>566</v>
      </c>
      <c r="E587" s="187">
        <v>39.24</v>
      </c>
      <c r="F587" s="83"/>
    </row>
    <row r="588" spans="1:6" ht="12.75" customHeight="1" x14ac:dyDescent="0.2">
      <c r="A588" s="83">
        <v>12614</v>
      </c>
      <c r="B588" s="83" t="s">
        <v>1638</v>
      </c>
      <c r="C588" s="83" t="s">
        <v>575</v>
      </c>
      <c r="D588" s="83" t="s">
        <v>702</v>
      </c>
      <c r="E588" s="187">
        <v>17.2</v>
      </c>
      <c r="F588" s="83"/>
    </row>
    <row r="589" spans="1:6" ht="12.75" customHeight="1" x14ac:dyDescent="0.2">
      <c r="A589" s="83">
        <v>6140</v>
      </c>
      <c r="B589" s="83" t="s">
        <v>1639</v>
      </c>
      <c r="C589" s="83" t="s">
        <v>575</v>
      </c>
      <c r="D589" s="83" t="s">
        <v>566</v>
      </c>
      <c r="E589" s="187">
        <v>2.41</v>
      </c>
      <c r="F589" s="83"/>
    </row>
    <row r="590" spans="1:6" ht="12.75" customHeight="1" x14ac:dyDescent="0.2">
      <c r="A590" s="83">
        <v>38399</v>
      </c>
      <c r="B590" s="83" t="s">
        <v>1640</v>
      </c>
      <c r="C590" s="83" t="s">
        <v>575</v>
      </c>
      <c r="D590" s="83" t="s">
        <v>566</v>
      </c>
      <c r="E590" s="187">
        <v>144.06</v>
      </c>
      <c r="F590" s="83"/>
    </row>
    <row r="591" spans="1:6" ht="12.75" customHeight="1" x14ac:dyDescent="0.2">
      <c r="A591" s="83">
        <v>735</v>
      </c>
      <c r="B591" s="83" t="s">
        <v>1641</v>
      </c>
      <c r="C591" s="83" t="s">
        <v>575</v>
      </c>
      <c r="D591" s="83" t="s">
        <v>566</v>
      </c>
      <c r="E591" s="187">
        <v>1663.54</v>
      </c>
      <c r="F591" s="83"/>
    </row>
    <row r="592" spans="1:6" ht="12.75" customHeight="1" x14ac:dyDescent="0.2">
      <c r="A592" s="83">
        <v>736</v>
      </c>
      <c r="B592" s="83" t="s">
        <v>1642</v>
      </c>
      <c r="C592" s="83" t="s">
        <v>575</v>
      </c>
      <c r="D592" s="83" t="s">
        <v>566</v>
      </c>
      <c r="E592" s="187">
        <v>1398.73</v>
      </c>
      <c r="F592" s="83"/>
    </row>
    <row r="593" spans="1:6" ht="12.75" customHeight="1" x14ac:dyDescent="0.2">
      <c r="A593" s="83">
        <v>729</v>
      </c>
      <c r="B593" s="83" t="s">
        <v>1643</v>
      </c>
      <c r="C593" s="83" t="s">
        <v>575</v>
      </c>
      <c r="D593" s="83" t="s">
        <v>1065</v>
      </c>
      <c r="E593" s="187">
        <v>570</v>
      </c>
      <c r="F593" s="83"/>
    </row>
    <row r="594" spans="1:6" ht="12.75" customHeight="1" x14ac:dyDescent="0.2">
      <c r="A594" s="83">
        <v>39925</v>
      </c>
      <c r="B594" s="83" t="s">
        <v>1644</v>
      </c>
      <c r="C594" s="83" t="s">
        <v>575</v>
      </c>
      <c r="D594" s="83" t="s">
        <v>566</v>
      </c>
      <c r="E594" s="187">
        <v>8236.44</v>
      </c>
      <c r="F594" s="83"/>
    </row>
    <row r="595" spans="1:6" ht="12.75" customHeight="1" x14ac:dyDescent="0.2">
      <c r="A595" s="83">
        <v>731</v>
      </c>
      <c r="B595" s="83" t="s">
        <v>1645</v>
      </c>
      <c r="C595" s="83" t="s">
        <v>575</v>
      </c>
      <c r="D595" s="83" t="s">
        <v>566</v>
      </c>
      <c r="E595" s="187">
        <v>554.75</v>
      </c>
      <c r="F595" s="83"/>
    </row>
    <row r="596" spans="1:6" ht="12.75" customHeight="1" x14ac:dyDescent="0.2">
      <c r="A596" s="83">
        <v>10575</v>
      </c>
      <c r="B596" s="83" t="s">
        <v>1646</v>
      </c>
      <c r="C596" s="83" t="s">
        <v>575</v>
      </c>
      <c r="D596" s="83" t="s">
        <v>566</v>
      </c>
      <c r="E596" s="187">
        <v>865.73</v>
      </c>
      <c r="F596" s="83"/>
    </row>
    <row r="597" spans="1:6" ht="12.75" customHeight="1" x14ac:dyDescent="0.2">
      <c r="A597" s="83">
        <v>733</v>
      </c>
      <c r="B597" s="83" t="s">
        <v>1647</v>
      </c>
      <c r="C597" s="83" t="s">
        <v>575</v>
      </c>
      <c r="D597" s="83" t="s">
        <v>566</v>
      </c>
      <c r="E597" s="187">
        <v>947.87</v>
      </c>
      <c r="F597" s="83"/>
    </row>
    <row r="598" spans="1:6" ht="12.75" customHeight="1" x14ac:dyDescent="0.2">
      <c r="A598" s="83">
        <v>732</v>
      </c>
      <c r="B598" s="83" t="s">
        <v>1648</v>
      </c>
      <c r="C598" s="83" t="s">
        <v>575</v>
      </c>
      <c r="D598" s="83" t="s">
        <v>566</v>
      </c>
      <c r="E598" s="187">
        <v>935.12</v>
      </c>
      <c r="F598" s="83"/>
    </row>
    <row r="599" spans="1:6" ht="12.75" customHeight="1" x14ac:dyDescent="0.2">
      <c r="A599" s="83">
        <v>737</v>
      </c>
      <c r="B599" s="83" t="s">
        <v>837</v>
      </c>
      <c r="C599" s="83" t="s">
        <v>575</v>
      </c>
      <c r="D599" s="83" t="s">
        <v>566</v>
      </c>
      <c r="E599" s="187">
        <v>5243.9</v>
      </c>
      <c r="F599" s="83"/>
    </row>
    <row r="600" spans="1:6" ht="12.75" customHeight="1" x14ac:dyDescent="0.2">
      <c r="A600" s="83">
        <v>738</v>
      </c>
      <c r="B600" s="83" t="s">
        <v>1649</v>
      </c>
      <c r="C600" s="83" t="s">
        <v>575</v>
      </c>
      <c r="D600" s="83" t="s">
        <v>566</v>
      </c>
      <c r="E600" s="187">
        <v>2431.56</v>
      </c>
      <c r="F600" s="83"/>
    </row>
    <row r="601" spans="1:6" ht="12.75" customHeight="1" x14ac:dyDescent="0.2">
      <c r="A601" s="83">
        <v>740</v>
      </c>
      <c r="B601" s="83" t="s">
        <v>1650</v>
      </c>
      <c r="C601" s="83" t="s">
        <v>575</v>
      </c>
      <c r="D601" s="83" t="s">
        <v>566</v>
      </c>
      <c r="E601" s="187">
        <v>4933.13</v>
      </c>
      <c r="F601" s="83"/>
    </row>
    <row r="602" spans="1:6" ht="12.75" customHeight="1" x14ac:dyDescent="0.2">
      <c r="A602" s="83">
        <v>734</v>
      </c>
      <c r="B602" s="83" t="s">
        <v>1651</v>
      </c>
      <c r="C602" s="83" t="s">
        <v>575</v>
      </c>
      <c r="D602" s="83" t="s">
        <v>566</v>
      </c>
      <c r="E602" s="187">
        <v>1002.45</v>
      </c>
      <c r="F602" s="83"/>
    </row>
    <row r="603" spans="1:6" ht="12.75" customHeight="1" x14ac:dyDescent="0.2">
      <c r="A603" s="83">
        <v>39008</v>
      </c>
      <c r="B603" s="83" t="s">
        <v>1652</v>
      </c>
      <c r="C603" s="83" t="s">
        <v>575</v>
      </c>
      <c r="D603" s="83" t="s">
        <v>566</v>
      </c>
      <c r="E603" s="187">
        <v>41924.410000000003</v>
      </c>
      <c r="F603" s="83"/>
    </row>
    <row r="604" spans="1:6" ht="12.75" customHeight="1" x14ac:dyDescent="0.2">
      <c r="A604" s="83">
        <v>39009</v>
      </c>
      <c r="B604" s="83" t="s">
        <v>1653</v>
      </c>
      <c r="C604" s="83" t="s">
        <v>575</v>
      </c>
      <c r="D604" s="83" t="s">
        <v>566</v>
      </c>
      <c r="E604" s="187">
        <v>44916.81</v>
      </c>
      <c r="F604" s="83"/>
    </row>
    <row r="605" spans="1:6" ht="12.75" customHeight="1" x14ac:dyDescent="0.2">
      <c r="A605" s="83">
        <v>10587</v>
      </c>
      <c r="B605" s="83" t="s">
        <v>1654</v>
      </c>
      <c r="C605" s="83" t="s">
        <v>575</v>
      </c>
      <c r="D605" s="83" t="s">
        <v>566</v>
      </c>
      <c r="E605" s="187">
        <v>2867.81</v>
      </c>
      <c r="F605" s="83"/>
    </row>
    <row r="606" spans="1:6" ht="12.75" customHeight="1" x14ac:dyDescent="0.2">
      <c r="A606" s="83">
        <v>759</v>
      </c>
      <c r="B606" s="83" t="s">
        <v>1655</v>
      </c>
      <c r="C606" s="83" t="s">
        <v>575</v>
      </c>
      <c r="D606" s="83" t="s">
        <v>566</v>
      </c>
      <c r="E606" s="187">
        <v>4123.34</v>
      </c>
      <c r="F606" s="83"/>
    </row>
    <row r="607" spans="1:6" ht="12.75" customHeight="1" x14ac:dyDescent="0.2">
      <c r="A607" s="83">
        <v>761</v>
      </c>
      <c r="B607" s="83" t="s">
        <v>1656</v>
      </c>
      <c r="C607" s="83" t="s">
        <v>575</v>
      </c>
      <c r="D607" s="83" t="s">
        <v>566</v>
      </c>
      <c r="E607" s="187">
        <v>6989.41</v>
      </c>
      <c r="F607" s="83"/>
    </row>
    <row r="608" spans="1:6" ht="12.75" customHeight="1" x14ac:dyDescent="0.2">
      <c r="A608" s="83">
        <v>750</v>
      </c>
      <c r="B608" s="83" t="s">
        <v>1657</v>
      </c>
      <c r="C608" s="83" t="s">
        <v>575</v>
      </c>
      <c r="D608" s="83" t="s">
        <v>566</v>
      </c>
      <c r="E608" s="187">
        <v>6635.88</v>
      </c>
      <c r="F608" s="83"/>
    </row>
    <row r="609" spans="1:6" ht="12.75" customHeight="1" x14ac:dyDescent="0.2">
      <c r="A609" s="83">
        <v>755</v>
      </c>
      <c r="B609" s="83" t="s">
        <v>1658</v>
      </c>
      <c r="C609" s="83" t="s">
        <v>575</v>
      </c>
      <c r="D609" s="83" t="s">
        <v>566</v>
      </c>
      <c r="E609" s="187">
        <v>27230.46</v>
      </c>
      <c r="F609" s="83"/>
    </row>
    <row r="610" spans="1:6" ht="12.75" customHeight="1" x14ac:dyDescent="0.2">
      <c r="A610" s="83">
        <v>749</v>
      </c>
      <c r="B610" s="83" t="s">
        <v>1659</v>
      </c>
      <c r="C610" s="83" t="s">
        <v>575</v>
      </c>
      <c r="D610" s="83" t="s">
        <v>566</v>
      </c>
      <c r="E610" s="187">
        <v>10014.86</v>
      </c>
      <c r="F610" s="83"/>
    </row>
    <row r="611" spans="1:6" ht="12.75" customHeight="1" x14ac:dyDescent="0.2">
      <c r="A611" s="83">
        <v>756</v>
      </c>
      <c r="B611" s="83" t="s">
        <v>1660</v>
      </c>
      <c r="C611" s="83" t="s">
        <v>575</v>
      </c>
      <c r="D611" s="83" t="s">
        <v>566</v>
      </c>
      <c r="E611" s="187">
        <v>29698.46</v>
      </c>
      <c r="F611" s="83"/>
    </row>
    <row r="612" spans="1:6" ht="12.75" customHeight="1" x14ac:dyDescent="0.2">
      <c r="A612" s="83">
        <v>757</v>
      </c>
      <c r="B612" s="83" t="s">
        <v>1661</v>
      </c>
      <c r="C612" s="83" t="s">
        <v>575</v>
      </c>
      <c r="D612" s="83" t="s">
        <v>566</v>
      </c>
      <c r="E612" s="187">
        <v>13485</v>
      </c>
      <c r="F612" s="83"/>
    </row>
    <row r="613" spans="1:6" ht="12.75" customHeight="1" x14ac:dyDescent="0.2">
      <c r="A613" s="83">
        <v>10588</v>
      </c>
      <c r="B613" s="83" t="s">
        <v>1662</v>
      </c>
      <c r="C613" s="83" t="s">
        <v>575</v>
      </c>
      <c r="D613" s="83" t="s">
        <v>566</v>
      </c>
      <c r="E613" s="187">
        <v>2977.15</v>
      </c>
      <c r="F613" s="83"/>
    </row>
    <row r="614" spans="1:6" ht="12.75" customHeight="1" x14ac:dyDescent="0.2">
      <c r="A614" s="83">
        <v>10592</v>
      </c>
      <c r="B614" s="83" t="s">
        <v>1663</v>
      </c>
      <c r="C614" s="83" t="s">
        <v>575</v>
      </c>
      <c r="D614" s="83" t="s">
        <v>1065</v>
      </c>
      <c r="E614" s="187">
        <v>3596</v>
      </c>
      <c r="F614" s="83"/>
    </row>
    <row r="615" spans="1:6" ht="12.75" customHeight="1" x14ac:dyDescent="0.2">
      <c r="A615" s="83">
        <v>10589</v>
      </c>
      <c r="B615" s="83" t="s">
        <v>1664</v>
      </c>
      <c r="C615" s="83" t="s">
        <v>575</v>
      </c>
      <c r="D615" s="83" t="s">
        <v>566</v>
      </c>
      <c r="E615" s="187">
        <v>4831</v>
      </c>
      <c r="F615" s="83"/>
    </row>
    <row r="616" spans="1:6" ht="12.75" customHeight="1" x14ac:dyDescent="0.2">
      <c r="A616" s="83">
        <v>760</v>
      </c>
      <c r="B616" s="83" t="s">
        <v>1665</v>
      </c>
      <c r="C616" s="83" t="s">
        <v>575</v>
      </c>
      <c r="D616" s="83" t="s">
        <v>566</v>
      </c>
      <c r="E616" s="187">
        <v>26970</v>
      </c>
      <c r="F616" s="83"/>
    </row>
    <row r="617" spans="1:6" ht="12.75" customHeight="1" x14ac:dyDescent="0.2">
      <c r="A617" s="83">
        <v>751</v>
      </c>
      <c r="B617" s="83" t="s">
        <v>1666</v>
      </c>
      <c r="C617" s="83" t="s">
        <v>575</v>
      </c>
      <c r="D617" s="83" t="s">
        <v>566</v>
      </c>
      <c r="E617" s="187">
        <v>4247.7700000000004</v>
      </c>
      <c r="F617" s="83"/>
    </row>
    <row r="618" spans="1:6" ht="12.75" customHeight="1" x14ac:dyDescent="0.2">
      <c r="A618" s="83">
        <v>754</v>
      </c>
      <c r="B618" s="83" t="s">
        <v>1667</v>
      </c>
      <c r="C618" s="83" t="s">
        <v>575</v>
      </c>
      <c r="D618" s="83" t="s">
        <v>566</v>
      </c>
      <c r="E618" s="187">
        <v>6742.5</v>
      </c>
      <c r="F618" s="83"/>
    </row>
    <row r="619" spans="1:6" ht="12.75" customHeight="1" x14ac:dyDescent="0.2">
      <c r="A619" s="83">
        <v>14013</v>
      </c>
      <c r="B619" s="83" t="s">
        <v>1668</v>
      </c>
      <c r="C619" s="83" t="s">
        <v>575</v>
      </c>
      <c r="D619" s="83" t="s">
        <v>566</v>
      </c>
      <c r="E619" s="187">
        <v>141701.74</v>
      </c>
      <c r="F619" s="83"/>
    </row>
    <row r="620" spans="1:6" ht="12.75" customHeight="1" x14ac:dyDescent="0.2">
      <c r="A620" s="83">
        <v>39917</v>
      </c>
      <c r="B620" s="83" t="s">
        <v>1669</v>
      </c>
      <c r="C620" s="83" t="s">
        <v>575</v>
      </c>
      <c r="D620" s="83" t="s">
        <v>566</v>
      </c>
      <c r="E620" s="187">
        <v>64398.92</v>
      </c>
      <c r="F620" s="83"/>
    </row>
    <row r="621" spans="1:6" ht="12.75" customHeight="1" x14ac:dyDescent="0.2">
      <c r="A621" s="83">
        <v>5081</v>
      </c>
      <c r="B621" s="83" t="s">
        <v>775</v>
      </c>
      <c r="C621" s="83" t="s">
        <v>776</v>
      </c>
      <c r="D621" s="83" t="s">
        <v>566</v>
      </c>
      <c r="E621" s="187">
        <v>19.260000000000002</v>
      </c>
      <c r="F621" s="83"/>
    </row>
    <row r="622" spans="1:6" ht="12.75" customHeight="1" x14ac:dyDescent="0.2">
      <c r="A622" s="83">
        <v>38167</v>
      </c>
      <c r="B622" s="83" t="s">
        <v>1670</v>
      </c>
      <c r="C622" s="83" t="s">
        <v>776</v>
      </c>
      <c r="D622" s="83" t="s">
        <v>566</v>
      </c>
      <c r="E622" s="187">
        <v>16.600000000000001</v>
      </c>
      <c r="F622" s="83"/>
    </row>
    <row r="623" spans="1:6" ht="12.75" customHeight="1" x14ac:dyDescent="0.2">
      <c r="A623" s="83">
        <v>36145</v>
      </c>
      <c r="B623" s="83" t="s">
        <v>1671</v>
      </c>
      <c r="C623" s="83" t="s">
        <v>776</v>
      </c>
      <c r="D623" s="83" t="s">
        <v>566</v>
      </c>
      <c r="E623" s="275">
        <v>32.25</v>
      </c>
      <c r="F623" s="83"/>
    </row>
    <row r="624" spans="1:6" ht="12.75" customHeight="1" x14ac:dyDescent="0.2">
      <c r="A624" s="83">
        <v>12893</v>
      </c>
      <c r="B624" s="83" t="s">
        <v>1672</v>
      </c>
      <c r="C624" s="83" t="s">
        <v>776</v>
      </c>
      <c r="D624" s="83" t="s">
        <v>566</v>
      </c>
      <c r="E624" s="187">
        <v>53.76</v>
      </c>
      <c r="F624" s="83"/>
    </row>
    <row r="625" spans="1:6" ht="12.75" customHeight="1" x14ac:dyDescent="0.2">
      <c r="A625" s="83">
        <v>11685</v>
      </c>
      <c r="B625" s="83" t="s">
        <v>1673</v>
      </c>
      <c r="C625" s="83" t="s">
        <v>575</v>
      </c>
      <c r="D625" s="83" t="s">
        <v>566</v>
      </c>
      <c r="E625" s="187">
        <v>16.05</v>
      </c>
      <c r="F625" s="83"/>
    </row>
    <row r="626" spans="1:6" ht="12.75" customHeight="1" x14ac:dyDescent="0.2">
      <c r="A626" s="83">
        <v>11679</v>
      </c>
      <c r="B626" s="83" t="s">
        <v>1674</v>
      </c>
      <c r="C626" s="83" t="s">
        <v>575</v>
      </c>
      <c r="D626" s="83" t="s">
        <v>566</v>
      </c>
      <c r="E626" s="187">
        <v>6.71</v>
      </c>
      <c r="F626" s="83"/>
    </row>
    <row r="627" spans="1:6" ht="12.75" customHeight="1" x14ac:dyDescent="0.2">
      <c r="A627" s="83">
        <v>11680</v>
      </c>
      <c r="B627" s="83" t="s">
        <v>1675</v>
      </c>
      <c r="C627" s="83" t="s">
        <v>575</v>
      </c>
      <c r="D627" s="83" t="s">
        <v>566</v>
      </c>
      <c r="E627" s="187">
        <v>5.53</v>
      </c>
      <c r="F627" s="83"/>
    </row>
    <row r="628" spans="1:6" ht="12.75" customHeight="1" x14ac:dyDescent="0.2">
      <c r="A628" s="83">
        <v>2512</v>
      </c>
      <c r="B628" s="83" t="s">
        <v>1676</v>
      </c>
      <c r="C628" s="83" t="s">
        <v>575</v>
      </c>
      <c r="D628" s="83" t="s">
        <v>702</v>
      </c>
      <c r="E628" s="187">
        <v>18.95</v>
      </c>
      <c r="F628" s="83"/>
    </row>
    <row r="629" spans="1:6" ht="12.75" customHeight="1" x14ac:dyDescent="0.2">
      <c r="A629" s="83">
        <v>4374</v>
      </c>
      <c r="B629" s="83" t="s">
        <v>1677</v>
      </c>
      <c r="C629" s="83" t="s">
        <v>575</v>
      </c>
      <c r="D629" s="83" t="s">
        <v>566</v>
      </c>
      <c r="E629" s="187">
        <v>0.37</v>
      </c>
      <c r="F629" s="83"/>
    </row>
    <row r="630" spans="1:6" ht="12.75" customHeight="1" x14ac:dyDescent="0.2">
      <c r="A630" s="83">
        <v>7568</v>
      </c>
      <c r="B630" s="83" t="s">
        <v>1678</v>
      </c>
      <c r="C630" s="83" t="s">
        <v>575</v>
      </c>
      <c r="D630" s="83" t="s">
        <v>566</v>
      </c>
      <c r="E630" s="187">
        <v>0.61</v>
      </c>
      <c r="F630" s="83"/>
    </row>
    <row r="631" spans="1:6" ht="12.75" customHeight="1" x14ac:dyDescent="0.2">
      <c r="A631" s="83">
        <v>7584</v>
      </c>
      <c r="B631" s="83" t="s">
        <v>1679</v>
      </c>
      <c r="C631" s="83" t="s">
        <v>575</v>
      </c>
      <c r="D631" s="83" t="s">
        <v>566</v>
      </c>
      <c r="E631" s="187">
        <v>0.93</v>
      </c>
      <c r="F631" s="83"/>
    </row>
    <row r="632" spans="1:6" ht="12.75" customHeight="1" x14ac:dyDescent="0.2">
      <c r="A632" s="83">
        <v>11945</v>
      </c>
      <c r="B632" s="83" t="s">
        <v>1680</v>
      </c>
      <c r="C632" s="83" t="s">
        <v>575</v>
      </c>
      <c r="D632" s="83" t="s">
        <v>566</v>
      </c>
      <c r="E632" s="187">
        <v>0.06</v>
      </c>
      <c r="F632" s="83"/>
    </row>
    <row r="633" spans="1:6" ht="12.75" customHeight="1" x14ac:dyDescent="0.2">
      <c r="A633" s="83">
        <v>11946</v>
      </c>
      <c r="B633" s="83" t="s">
        <v>1681</v>
      </c>
      <c r="C633" s="83" t="s">
        <v>575</v>
      </c>
      <c r="D633" s="83" t="s">
        <v>566</v>
      </c>
      <c r="E633" s="187">
        <v>0.06</v>
      </c>
      <c r="F633" s="83"/>
    </row>
    <row r="634" spans="1:6" ht="12.75" customHeight="1" x14ac:dyDescent="0.2">
      <c r="A634" s="83">
        <v>4375</v>
      </c>
      <c r="B634" s="83" t="s">
        <v>1682</v>
      </c>
      <c r="C634" s="83" t="s">
        <v>575</v>
      </c>
      <c r="D634" s="83" t="s">
        <v>1065</v>
      </c>
      <c r="E634" s="187">
        <v>0.1</v>
      </c>
      <c r="F634" s="83"/>
    </row>
    <row r="635" spans="1:6" ht="12.75" customHeight="1" x14ac:dyDescent="0.2">
      <c r="A635" s="83">
        <v>11950</v>
      </c>
      <c r="B635" s="83" t="s">
        <v>1683</v>
      </c>
      <c r="C635" s="83" t="s">
        <v>575</v>
      </c>
      <c r="D635" s="83" t="s">
        <v>566</v>
      </c>
      <c r="E635" s="187">
        <v>0.2</v>
      </c>
      <c r="F635" s="83"/>
    </row>
    <row r="636" spans="1:6" ht="12.75" customHeight="1" x14ac:dyDescent="0.2">
      <c r="A636" s="83">
        <v>4376</v>
      </c>
      <c r="B636" s="83" t="s">
        <v>1684</v>
      </c>
      <c r="C636" s="83" t="s">
        <v>575</v>
      </c>
      <c r="D636" s="83" t="s">
        <v>566</v>
      </c>
      <c r="E636" s="187">
        <v>0.19</v>
      </c>
      <c r="F636" s="83"/>
    </row>
    <row r="637" spans="1:6" ht="12.75" customHeight="1" x14ac:dyDescent="0.2">
      <c r="A637" s="83">
        <v>7583</v>
      </c>
      <c r="B637" s="83" t="s">
        <v>1685</v>
      </c>
      <c r="C637" s="83" t="s">
        <v>575</v>
      </c>
      <c r="D637" s="83" t="s">
        <v>566</v>
      </c>
      <c r="E637" s="187">
        <v>0.41</v>
      </c>
      <c r="F637" s="83"/>
    </row>
    <row r="638" spans="1:6" ht="12.75" customHeight="1" x14ac:dyDescent="0.2">
      <c r="A638" s="83">
        <v>4350</v>
      </c>
      <c r="B638" s="83" t="s">
        <v>1686</v>
      </c>
      <c r="C638" s="83" t="s">
        <v>575</v>
      </c>
      <c r="D638" s="83" t="s">
        <v>566</v>
      </c>
      <c r="E638" s="187">
        <v>0.46</v>
      </c>
      <c r="F638" s="83"/>
    </row>
    <row r="639" spans="1:6" ht="12.75" customHeight="1" x14ac:dyDescent="0.2">
      <c r="A639" s="83">
        <v>39886</v>
      </c>
      <c r="B639" s="83" t="s">
        <v>1687</v>
      </c>
      <c r="C639" s="83" t="s">
        <v>575</v>
      </c>
      <c r="D639" s="83" t="s">
        <v>702</v>
      </c>
      <c r="E639" s="187">
        <v>3.43</v>
      </c>
      <c r="F639" s="83"/>
    </row>
    <row r="640" spans="1:6" ht="12.75" customHeight="1" x14ac:dyDescent="0.2">
      <c r="A640" s="83">
        <v>39887</v>
      </c>
      <c r="B640" s="83" t="s">
        <v>1688</v>
      </c>
      <c r="C640" s="83" t="s">
        <v>575</v>
      </c>
      <c r="D640" s="83" t="s">
        <v>702</v>
      </c>
      <c r="E640" s="187">
        <v>5.14</v>
      </c>
      <c r="F640" s="83"/>
    </row>
    <row r="641" spans="1:6" ht="12.75" customHeight="1" x14ac:dyDescent="0.2">
      <c r="A641" s="83">
        <v>39888</v>
      </c>
      <c r="B641" s="83" t="s">
        <v>1689</v>
      </c>
      <c r="C641" s="83" t="s">
        <v>575</v>
      </c>
      <c r="D641" s="83" t="s">
        <v>702</v>
      </c>
      <c r="E641" s="187">
        <v>11.76</v>
      </c>
      <c r="F641" s="83"/>
    </row>
    <row r="642" spans="1:6" ht="12.75" customHeight="1" x14ac:dyDescent="0.2">
      <c r="A642" s="83">
        <v>39890</v>
      </c>
      <c r="B642" s="83" t="s">
        <v>1690</v>
      </c>
      <c r="C642" s="83" t="s">
        <v>575</v>
      </c>
      <c r="D642" s="83" t="s">
        <v>702</v>
      </c>
      <c r="E642" s="187">
        <v>20.079999999999998</v>
      </c>
      <c r="F642" s="83"/>
    </row>
    <row r="643" spans="1:6" ht="12.75" customHeight="1" x14ac:dyDescent="0.2">
      <c r="A643" s="83">
        <v>39891</v>
      </c>
      <c r="B643" s="83" t="s">
        <v>1691</v>
      </c>
      <c r="C643" s="83" t="s">
        <v>575</v>
      </c>
      <c r="D643" s="83" t="s">
        <v>702</v>
      </c>
      <c r="E643" s="187">
        <v>28.31</v>
      </c>
      <c r="F643" s="83"/>
    </row>
    <row r="644" spans="1:6" ht="12.75" customHeight="1" x14ac:dyDescent="0.2">
      <c r="A644" s="83">
        <v>39892</v>
      </c>
      <c r="B644" s="83" t="s">
        <v>1692</v>
      </c>
      <c r="C644" s="83" t="s">
        <v>575</v>
      </c>
      <c r="D644" s="83" t="s">
        <v>702</v>
      </c>
      <c r="E644" s="187">
        <v>88.25</v>
      </c>
      <c r="F644" s="83"/>
    </row>
    <row r="645" spans="1:6" ht="12.75" customHeight="1" x14ac:dyDescent="0.2">
      <c r="A645" s="83">
        <v>790</v>
      </c>
      <c r="B645" s="83" t="s">
        <v>1694</v>
      </c>
      <c r="C645" s="83" t="s">
        <v>575</v>
      </c>
      <c r="D645" s="83" t="s">
        <v>566</v>
      </c>
      <c r="E645" s="187">
        <v>11.54</v>
      </c>
      <c r="F645" s="83"/>
    </row>
    <row r="646" spans="1:6" ht="12.75" customHeight="1" x14ac:dyDescent="0.2">
      <c r="A646" s="83">
        <v>766</v>
      </c>
      <c r="B646" s="83" t="s">
        <v>1695</v>
      </c>
      <c r="C646" s="83" t="s">
        <v>575</v>
      </c>
      <c r="D646" s="83" t="s">
        <v>566</v>
      </c>
      <c r="E646" s="187">
        <v>11.54</v>
      </c>
      <c r="F646" s="83"/>
    </row>
    <row r="647" spans="1:6" ht="12.75" customHeight="1" x14ac:dyDescent="0.2">
      <c r="A647" s="83">
        <v>791</v>
      </c>
      <c r="B647" s="83" t="s">
        <v>1696</v>
      </c>
      <c r="C647" s="83" t="s">
        <v>575</v>
      </c>
      <c r="D647" s="83" t="s">
        <v>566</v>
      </c>
      <c r="E647" s="187">
        <v>11.54</v>
      </c>
      <c r="F647" s="83"/>
    </row>
    <row r="648" spans="1:6" ht="12.75" customHeight="1" x14ac:dyDescent="0.2">
      <c r="A648" s="83">
        <v>767</v>
      </c>
      <c r="B648" s="83" t="s">
        <v>1697</v>
      </c>
      <c r="C648" s="83" t="s">
        <v>575</v>
      </c>
      <c r="D648" s="83" t="s">
        <v>566</v>
      </c>
      <c r="E648" s="187">
        <v>11.54</v>
      </c>
      <c r="F648" s="83"/>
    </row>
    <row r="649" spans="1:6" ht="12.75" customHeight="1" x14ac:dyDescent="0.2">
      <c r="A649" s="83">
        <v>768</v>
      </c>
      <c r="B649" s="83" t="s">
        <v>1698</v>
      </c>
      <c r="C649" s="83" t="s">
        <v>575</v>
      </c>
      <c r="D649" s="83" t="s">
        <v>566</v>
      </c>
      <c r="E649" s="187">
        <v>9.06</v>
      </c>
      <c r="F649" s="83"/>
    </row>
    <row r="650" spans="1:6" ht="12.75" customHeight="1" x14ac:dyDescent="0.2">
      <c r="A650" s="83">
        <v>789</v>
      </c>
      <c r="B650" s="83" t="s">
        <v>1699</v>
      </c>
      <c r="C650" s="83" t="s">
        <v>575</v>
      </c>
      <c r="D650" s="83" t="s">
        <v>566</v>
      </c>
      <c r="E650" s="187">
        <v>8.8699999999999992</v>
      </c>
      <c r="F650" s="83"/>
    </row>
    <row r="651" spans="1:6" ht="12.75" customHeight="1" x14ac:dyDescent="0.2">
      <c r="A651" s="83">
        <v>769</v>
      </c>
      <c r="B651" s="83" t="s">
        <v>1700</v>
      </c>
      <c r="C651" s="83" t="s">
        <v>575</v>
      </c>
      <c r="D651" s="83" t="s">
        <v>566</v>
      </c>
      <c r="E651" s="187">
        <v>9.06</v>
      </c>
      <c r="F651" s="83"/>
    </row>
    <row r="652" spans="1:6" ht="12.75" customHeight="1" x14ac:dyDescent="0.2">
      <c r="A652" s="83">
        <v>770</v>
      </c>
      <c r="B652" s="83" t="s">
        <v>1701</v>
      </c>
      <c r="C652" s="83" t="s">
        <v>575</v>
      </c>
      <c r="D652" s="83" t="s">
        <v>566</v>
      </c>
      <c r="E652" s="187">
        <v>3.2</v>
      </c>
      <c r="F652" s="83"/>
    </row>
    <row r="653" spans="1:6" ht="12.75" customHeight="1" x14ac:dyDescent="0.2">
      <c r="A653" s="83">
        <v>12394</v>
      </c>
      <c r="B653" s="83" t="s">
        <v>1702</v>
      </c>
      <c r="C653" s="83" t="s">
        <v>575</v>
      </c>
      <c r="D653" s="83" t="s">
        <v>566</v>
      </c>
      <c r="E653" s="187">
        <v>3.2</v>
      </c>
      <c r="F653" s="83"/>
    </row>
    <row r="654" spans="1:6" ht="12.75" customHeight="1" x14ac:dyDescent="0.2">
      <c r="A654" s="83">
        <v>764</v>
      </c>
      <c r="B654" s="83" t="s">
        <v>1703</v>
      </c>
      <c r="C654" s="83" t="s">
        <v>575</v>
      </c>
      <c r="D654" s="83" t="s">
        <v>1065</v>
      </c>
      <c r="E654" s="187">
        <v>5.58</v>
      </c>
      <c r="F654" s="83"/>
    </row>
    <row r="655" spans="1:6" ht="12.75" customHeight="1" x14ac:dyDescent="0.2">
      <c r="A655" s="83">
        <v>765</v>
      </c>
      <c r="B655" s="83" t="s">
        <v>1704</v>
      </c>
      <c r="C655" s="83" t="s">
        <v>575</v>
      </c>
      <c r="D655" s="83" t="s">
        <v>566</v>
      </c>
      <c r="E655" s="187">
        <v>5.58</v>
      </c>
      <c r="F655" s="83"/>
    </row>
    <row r="656" spans="1:6" ht="12.75" customHeight="1" x14ac:dyDescent="0.2">
      <c r="A656" s="83">
        <v>787</v>
      </c>
      <c r="B656" s="83" t="s">
        <v>1705</v>
      </c>
      <c r="C656" s="83" t="s">
        <v>575</v>
      </c>
      <c r="D656" s="83" t="s">
        <v>566</v>
      </c>
      <c r="E656" s="187">
        <v>24.92</v>
      </c>
      <c r="F656" s="83"/>
    </row>
    <row r="657" spans="1:6" ht="12.75" customHeight="1" x14ac:dyDescent="0.2">
      <c r="A657" s="83">
        <v>774</v>
      </c>
      <c r="B657" s="83" t="s">
        <v>1706</v>
      </c>
      <c r="C657" s="83" t="s">
        <v>575</v>
      </c>
      <c r="D657" s="83" t="s">
        <v>566</v>
      </c>
      <c r="E657" s="187">
        <v>24.92</v>
      </c>
      <c r="F657" s="83"/>
    </row>
    <row r="658" spans="1:6" ht="12.75" customHeight="1" x14ac:dyDescent="0.2">
      <c r="A658" s="83">
        <v>773</v>
      </c>
      <c r="B658" s="83" t="s">
        <v>1707</v>
      </c>
      <c r="C658" s="83" t="s">
        <v>575</v>
      </c>
      <c r="D658" s="83" t="s">
        <v>566</v>
      </c>
      <c r="E658" s="187">
        <v>24.92</v>
      </c>
      <c r="F658" s="83"/>
    </row>
    <row r="659" spans="1:6" ht="12.75" customHeight="1" x14ac:dyDescent="0.2">
      <c r="A659" s="83">
        <v>775</v>
      </c>
      <c r="B659" s="83" t="s">
        <v>1708</v>
      </c>
      <c r="C659" s="83" t="s">
        <v>575</v>
      </c>
      <c r="D659" s="83" t="s">
        <v>566</v>
      </c>
      <c r="E659" s="187">
        <v>24.92</v>
      </c>
      <c r="F659" s="83"/>
    </row>
    <row r="660" spans="1:6" ht="12.75" customHeight="1" x14ac:dyDescent="0.2">
      <c r="A660" s="83">
        <v>788</v>
      </c>
      <c r="B660" s="83" t="s">
        <v>1709</v>
      </c>
      <c r="C660" s="83" t="s">
        <v>575</v>
      </c>
      <c r="D660" s="83" t="s">
        <v>566</v>
      </c>
      <c r="E660" s="187">
        <v>15.49</v>
      </c>
      <c r="F660" s="83"/>
    </row>
    <row r="661" spans="1:6" ht="12.75" customHeight="1" x14ac:dyDescent="0.2">
      <c r="A661" s="83">
        <v>772</v>
      </c>
      <c r="B661" s="83" t="s">
        <v>1710</v>
      </c>
      <c r="C661" s="83" t="s">
        <v>575</v>
      </c>
      <c r="D661" s="83" t="s">
        <v>566</v>
      </c>
      <c r="E661" s="187">
        <v>15.49</v>
      </c>
      <c r="F661" s="83"/>
    </row>
    <row r="662" spans="1:6" ht="12.75" customHeight="1" x14ac:dyDescent="0.2">
      <c r="A662" s="83">
        <v>771</v>
      </c>
      <c r="B662" s="83" t="s">
        <v>1711</v>
      </c>
      <c r="C662" s="83" t="s">
        <v>575</v>
      </c>
      <c r="D662" s="83" t="s">
        <v>566</v>
      </c>
      <c r="E662" s="187">
        <v>15.49</v>
      </c>
      <c r="F662" s="83"/>
    </row>
    <row r="663" spans="1:6" ht="12.75" customHeight="1" x14ac:dyDescent="0.2">
      <c r="A663" s="83">
        <v>779</v>
      </c>
      <c r="B663" s="83" t="s">
        <v>1712</v>
      </c>
      <c r="C663" s="83" t="s">
        <v>575</v>
      </c>
      <c r="D663" s="83" t="s">
        <v>566</v>
      </c>
      <c r="E663" s="187">
        <v>3.85</v>
      </c>
      <c r="F663" s="83"/>
    </row>
    <row r="664" spans="1:6" ht="12.75" customHeight="1" x14ac:dyDescent="0.2">
      <c r="A664" s="83">
        <v>776</v>
      </c>
      <c r="B664" s="83" t="s">
        <v>1713</v>
      </c>
      <c r="C664" s="83" t="s">
        <v>575</v>
      </c>
      <c r="D664" s="83" t="s">
        <v>566</v>
      </c>
      <c r="E664" s="187">
        <v>36.74</v>
      </c>
      <c r="F664" s="83"/>
    </row>
    <row r="665" spans="1:6" ht="12.75" customHeight="1" x14ac:dyDescent="0.2">
      <c r="A665" s="83">
        <v>777</v>
      </c>
      <c r="B665" s="83" t="s">
        <v>1714</v>
      </c>
      <c r="C665" s="83" t="s">
        <v>575</v>
      </c>
      <c r="D665" s="83" t="s">
        <v>566</v>
      </c>
      <c r="E665" s="187">
        <v>35.72</v>
      </c>
      <c r="F665" s="83"/>
    </row>
    <row r="666" spans="1:6" ht="12.75" customHeight="1" x14ac:dyDescent="0.2">
      <c r="A666" s="83">
        <v>780</v>
      </c>
      <c r="B666" s="83" t="s">
        <v>1715</v>
      </c>
      <c r="C666" s="83" t="s">
        <v>575</v>
      </c>
      <c r="D666" s="83" t="s">
        <v>566</v>
      </c>
      <c r="E666" s="187">
        <v>35.9</v>
      </c>
      <c r="F666" s="83"/>
    </row>
    <row r="667" spans="1:6" ht="12.75" customHeight="1" x14ac:dyDescent="0.2">
      <c r="A667" s="83">
        <v>778</v>
      </c>
      <c r="B667" s="83" t="s">
        <v>1716</v>
      </c>
      <c r="C667" s="83" t="s">
        <v>575</v>
      </c>
      <c r="D667" s="83" t="s">
        <v>566</v>
      </c>
      <c r="E667" s="187">
        <v>36.74</v>
      </c>
      <c r="F667" s="83"/>
    </row>
    <row r="668" spans="1:6" ht="12.75" customHeight="1" x14ac:dyDescent="0.2">
      <c r="A668" s="83">
        <v>781</v>
      </c>
      <c r="B668" s="83" t="s">
        <v>1717</v>
      </c>
      <c r="C668" s="83" t="s">
        <v>575</v>
      </c>
      <c r="D668" s="83" t="s">
        <v>566</v>
      </c>
      <c r="E668" s="187">
        <v>67.89</v>
      </c>
      <c r="F668" s="83"/>
    </row>
    <row r="669" spans="1:6" ht="12.75" customHeight="1" x14ac:dyDescent="0.2">
      <c r="A669" s="83">
        <v>786</v>
      </c>
      <c r="B669" s="83" t="s">
        <v>1718</v>
      </c>
      <c r="C669" s="83" t="s">
        <v>575</v>
      </c>
      <c r="D669" s="83" t="s">
        <v>566</v>
      </c>
      <c r="E669" s="187">
        <v>67.89</v>
      </c>
      <c r="F669" s="83"/>
    </row>
    <row r="670" spans="1:6" ht="12.75" customHeight="1" x14ac:dyDescent="0.2">
      <c r="A670" s="83">
        <v>782</v>
      </c>
      <c r="B670" s="83" t="s">
        <v>1719</v>
      </c>
      <c r="C670" s="83" t="s">
        <v>575</v>
      </c>
      <c r="D670" s="83" t="s">
        <v>566</v>
      </c>
      <c r="E670" s="187">
        <v>67.89</v>
      </c>
      <c r="F670" s="83"/>
    </row>
    <row r="671" spans="1:6" ht="12.75" customHeight="1" x14ac:dyDescent="0.2">
      <c r="A671" s="83">
        <v>783</v>
      </c>
      <c r="B671" s="83" t="s">
        <v>1720</v>
      </c>
      <c r="C671" s="83" t="s">
        <v>575</v>
      </c>
      <c r="D671" s="83" t="s">
        <v>566</v>
      </c>
      <c r="E671" s="187">
        <v>185.8</v>
      </c>
      <c r="F671" s="83"/>
    </row>
    <row r="672" spans="1:6" ht="12.75" customHeight="1" x14ac:dyDescent="0.2">
      <c r="A672" s="83">
        <v>785</v>
      </c>
      <c r="B672" s="83" t="s">
        <v>1721</v>
      </c>
      <c r="C672" s="83" t="s">
        <v>575</v>
      </c>
      <c r="D672" s="83" t="s">
        <v>566</v>
      </c>
      <c r="E672" s="187">
        <v>196.32</v>
      </c>
      <c r="F672" s="83"/>
    </row>
    <row r="673" spans="1:6" ht="12.75" customHeight="1" x14ac:dyDescent="0.2">
      <c r="A673" s="83">
        <v>784</v>
      </c>
      <c r="B673" s="83" t="s">
        <v>1722</v>
      </c>
      <c r="C673" s="83" t="s">
        <v>575</v>
      </c>
      <c r="D673" s="83" t="s">
        <v>566</v>
      </c>
      <c r="E673" s="187">
        <v>210.6</v>
      </c>
      <c r="F673" s="83"/>
    </row>
    <row r="674" spans="1:6" ht="12.75" customHeight="1" x14ac:dyDescent="0.2">
      <c r="A674" s="83">
        <v>831</v>
      </c>
      <c r="B674" s="83" t="s">
        <v>1723</v>
      </c>
      <c r="C674" s="83" t="s">
        <v>575</v>
      </c>
      <c r="D674" s="83" t="s">
        <v>566</v>
      </c>
      <c r="E674" s="187">
        <v>51.84</v>
      </c>
      <c r="F674" s="83"/>
    </row>
    <row r="675" spans="1:6" ht="12.75" customHeight="1" x14ac:dyDescent="0.2">
      <c r="A675" s="83">
        <v>828</v>
      </c>
      <c r="B675" s="83" t="s">
        <v>1724</v>
      </c>
      <c r="C675" s="83" t="s">
        <v>575</v>
      </c>
      <c r="D675" s="83" t="s">
        <v>566</v>
      </c>
      <c r="E675" s="187">
        <v>0.3</v>
      </c>
      <c r="F675" s="83"/>
    </row>
    <row r="676" spans="1:6" ht="12.75" customHeight="1" x14ac:dyDescent="0.2">
      <c r="A676" s="83">
        <v>829</v>
      </c>
      <c r="B676" s="83" t="s">
        <v>1725</v>
      </c>
      <c r="C676" s="83" t="s">
        <v>575</v>
      </c>
      <c r="D676" s="83" t="s">
        <v>566</v>
      </c>
      <c r="E676" s="187">
        <v>0.62</v>
      </c>
      <c r="F676" s="83"/>
    </row>
    <row r="677" spans="1:6" ht="12.75" customHeight="1" x14ac:dyDescent="0.2">
      <c r="A677" s="83">
        <v>812</v>
      </c>
      <c r="B677" s="83" t="s">
        <v>1726</v>
      </c>
      <c r="C677" s="83" t="s">
        <v>575</v>
      </c>
      <c r="D677" s="83" t="s">
        <v>566</v>
      </c>
      <c r="E677" s="187">
        <v>1.36</v>
      </c>
      <c r="F677" s="83"/>
    </row>
    <row r="678" spans="1:6" ht="12.75" customHeight="1" x14ac:dyDescent="0.2">
      <c r="A678" s="83">
        <v>819</v>
      </c>
      <c r="B678" s="83" t="s">
        <v>1727</v>
      </c>
      <c r="C678" s="83" t="s">
        <v>575</v>
      </c>
      <c r="D678" s="83" t="s">
        <v>566</v>
      </c>
      <c r="E678" s="187">
        <v>2.2400000000000002</v>
      </c>
      <c r="F678" s="83"/>
    </row>
    <row r="679" spans="1:6" ht="12.75" customHeight="1" x14ac:dyDescent="0.2">
      <c r="A679" s="83">
        <v>818</v>
      </c>
      <c r="B679" s="83" t="s">
        <v>1728</v>
      </c>
      <c r="C679" s="83" t="s">
        <v>575</v>
      </c>
      <c r="D679" s="83" t="s">
        <v>566</v>
      </c>
      <c r="E679" s="187">
        <v>3.76</v>
      </c>
      <c r="F679" s="83"/>
    </row>
    <row r="680" spans="1:6" ht="12.75" customHeight="1" x14ac:dyDescent="0.2">
      <c r="A680" s="83">
        <v>823</v>
      </c>
      <c r="B680" s="83" t="s">
        <v>1729</v>
      </c>
      <c r="C680" s="83" t="s">
        <v>575</v>
      </c>
      <c r="D680" s="83" t="s">
        <v>566</v>
      </c>
      <c r="E680" s="187">
        <v>11.34</v>
      </c>
      <c r="F680" s="83"/>
    </row>
    <row r="681" spans="1:6" ht="12.75" customHeight="1" x14ac:dyDescent="0.2">
      <c r="A681" s="83">
        <v>830</v>
      </c>
      <c r="B681" s="83" t="s">
        <v>1730</v>
      </c>
      <c r="C681" s="83" t="s">
        <v>575</v>
      </c>
      <c r="D681" s="83" t="s">
        <v>566</v>
      </c>
      <c r="E681" s="187">
        <v>9.34</v>
      </c>
      <c r="F681" s="83"/>
    </row>
    <row r="682" spans="1:6" ht="12.75" customHeight="1" x14ac:dyDescent="0.2">
      <c r="A682" s="83">
        <v>826</v>
      </c>
      <c r="B682" s="83" t="s">
        <v>1731</v>
      </c>
      <c r="C682" s="83" t="s">
        <v>575</v>
      </c>
      <c r="D682" s="83" t="s">
        <v>566</v>
      </c>
      <c r="E682" s="187">
        <v>29.07</v>
      </c>
      <c r="F682" s="83"/>
    </row>
    <row r="683" spans="1:6" ht="12.75" customHeight="1" x14ac:dyDescent="0.2">
      <c r="A683" s="83">
        <v>827</v>
      </c>
      <c r="B683" s="83" t="s">
        <v>1732</v>
      </c>
      <c r="C683" s="83" t="s">
        <v>575</v>
      </c>
      <c r="D683" s="83" t="s">
        <v>566</v>
      </c>
      <c r="E683" s="187">
        <v>24.56</v>
      </c>
      <c r="F683" s="83"/>
    </row>
    <row r="684" spans="1:6" ht="12.75" customHeight="1" x14ac:dyDescent="0.2">
      <c r="A684" s="83">
        <v>832</v>
      </c>
      <c r="B684" s="83" t="s">
        <v>1733</v>
      </c>
      <c r="C684" s="83" t="s">
        <v>575</v>
      </c>
      <c r="D684" s="83" t="s">
        <v>566</v>
      </c>
      <c r="E684" s="187">
        <v>1.7</v>
      </c>
      <c r="F684" s="83"/>
    </row>
    <row r="685" spans="1:6" ht="12.75" customHeight="1" x14ac:dyDescent="0.2">
      <c r="A685" s="83">
        <v>833</v>
      </c>
      <c r="B685" s="83" t="s">
        <v>1734</v>
      </c>
      <c r="C685" s="83" t="s">
        <v>575</v>
      </c>
      <c r="D685" s="83" t="s">
        <v>566</v>
      </c>
      <c r="E685" s="187">
        <v>2.41</v>
      </c>
      <c r="F685" s="83"/>
    </row>
    <row r="686" spans="1:6" ht="12.75" customHeight="1" x14ac:dyDescent="0.2">
      <c r="A686" s="83">
        <v>834</v>
      </c>
      <c r="B686" s="83" t="s">
        <v>1735</v>
      </c>
      <c r="C686" s="83" t="s">
        <v>575</v>
      </c>
      <c r="D686" s="83" t="s">
        <v>566</v>
      </c>
      <c r="E686" s="187">
        <v>2.64</v>
      </c>
      <c r="F686" s="83"/>
    </row>
    <row r="687" spans="1:6" ht="12.75" customHeight="1" x14ac:dyDescent="0.2">
      <c r="A687" s="83">
        <v>825</v>
      </c>
      <c r="B687" s="83" t="s">
        <v>1736</v>
      </c>
      <c r="C687" s="83" t="s">
        <v>575</v>
      </c>
      <c r="D687" s="83" t="s">
        <v>566</v>
      </c>
      <c r="E687" s="187">
        <v>2.95</v>
      </c>
      <c r="F687" s="83"/>
    </row>
    <row r="688" spans="1:6" ht="12.75" customHeight="1" x14ac:dyDescent="0.2">
      <c r="A688" s="83">
        <v>813</v>
      </c>
      <c r="B688" s="83" t="s">
        <v>1737</v>
      </c>
      <c r="C688" s="83" t="s">
        <v>575</v>
      </c>
      <c r="D688" s="83" t="s">
        <v>566</v>
      </c>
      <c r="E688" s="187">
        <v>2.89</v>
      </c>
      <c r="F688" s="83"/>
    </row>
    <row r="689" spans="1:6" ht="12.75" customHeight="1" x14ac:dyDescent="0.2">
      <c r="A689" s="83">
        <v>820</v>
      </c>
      <c r="B689" s="83" t="s">
        <v>1738</v>
      </c>
      <c r="C689" s="83" t="s">
        <v>575</v>
      </c>
      <c r="D689" s="83" t="s">
        <v>566</v>
      </c>
      <c r="E689" s="187">
        <v>3.67</v>
      </c>
      <c r="F689" s="83"/>
    </row>
    <row r="690" spans="1:6" ht="12.75" customHeight="1" x14ac:dyDescent="0.2">
      <c r="A690" s="83">
        <v>816</v>
      </c>
      <c r="B690" s="83" t="s">
        <v>1739</v>
      </c>
      <c r="C690" s="83" t="s">
        <v>575</v>
      </c>
      <c r="D690" s="83" t="s">
        <v>566</v>
      </c>
      <c r="E690" s="187">
        <v>6.26</v>
      </c>
      <c r="F690" s="83"/>
    </row>
    <row r="691" spans="1:6" ht="12.75" customHeight="1" x14ac:dyDescent="0.2">
      <c r="A691" s="83">
        <v>814</v>
      </c>
      <c r="B691" s="83" t="s">
        <v>1740</v>
      </c>
      <c r="C691" s="83" t="s">
        <v>575</v>
      </c>
      <c r="D691" s="83" t="s">
        <v>566</v>
      </c>
      <c r="E691" s="187">
        <v>7.56</v>
      </c>
      <c r="F691" s="83"/>
    </row>
    <row r="692" spans="1:6" ht="12.75" customHeight="1" x14ac:dyDescent="0.2">
      <c r="A692" s="83">
        <v>815</v>
      </c>
      <c r="B692" s="83" t="s">
        <v>1741</v>
      </c>
      <c r="C692" s="83" t="s">
        <v>575</v>
      </c>
      <c r="D692" s="83" t="s">
        <v>566</v>
      </c>
      <c r="E692" s="187">
        <v>8.17</v>
      </c>
      <c r="F692" s="83"/>
    </row>
    <row r="693" spans="1:6" ht="12.75" customHeight="1" x14ac:dyDescent="0.2">
      <c r="A693" s="83">
        <v>822</v>
      </c>
      <c r="B693" s="83" t="s">
        <v>1742</v>
      </c>
      <c r="C693" s="83" t="s">
        <v>575</v>
      </c>
      <c r="D693" s="83" t="s">
        <v>566</v>
      </c>
      <c r="E693" s="187">
        <v>9.9499999999999993</v>
      </c>
      <c r="F693" s="83"/>
    </row>
    <row r="694" spans="1:6" ht="12.75" customHeight="1" x14ac:dyDescent="0.2">
      <c r="A694" s="83">
        <v>821</v>
      </c>
      <c r="B694" s="83" t="s">
        <v>1743</v>
      </c>
      <c r="C694" s="83" t="s">
        <v>575</v>
      </c>
      <c r="D694" s="83" t="s">
        <v>566</v>
      </c>
      <c r="E694" s="187">
        <v>11.63</v>
      </c>
      <c r="F694" s="83"/>
    </row>
    <row r="695" spans="1:6" ht="12.75" customHeight="1" x14ac:dyDescent="0.2">
      <c r="A695" s="83">
        <v>817</v>
      </c>
      <c r="B695" s="83" t="s">
        <v>1744</v>
      </c>
      <c r="C695" s="83" t="s">
        <v>575</v>
      </c>
      <c r="D695" s="83" t="s">
        <v>566</v>
      </c>
      <c r="E695" s="187">
        <v>13.83</v>
      </c>
      <c r="F695" s="83"/>
    </row>
    <row r="696" spans="1:6" ht="12.75" customHeight="1" x14ac:dyDescent="0.2">
      <c r="A696" s="83">
        <v>20086</v>
      </c>
      <c r="B696" s="83" t="s">
        <v>1745</v>
      </c>
      <c r="C696" s="83" t="s">
        <v>575</v>
      </c>
      <c r="D696" s="83" t="s">
        <v>566</v>
      </c>
      <c r="E696" s="187">
        <v>1.35</v>
      </c>
      <c r="F696" s="83"/>
    </row>
    <row r="697" spans="1:6" ht="12.75" customHeight="1" x14ac:dyDescent="0.2">
      <c r="A697" s="83">
        <v>39191</v>
      </c>
      <c r="B697" s="83" t="s">
        <v>1746</v>
      </c>
      <c r="C697" s="83" t="s">
        <v>575</v>
      </c>
      <c r="D697" s="83" t="s">
        <v>566</v>
      </c>
      <c r="E697" s="187">
        <v>11.14</v>
      </c>
      <c r="F697" s="83"/>
    </row>
    <row r="698" spans="1:6" ht="12.75" customHeight="1" x14ac:dyDescent="0.2">
      <c r="A698" s="83">
        <v>39190</v>
      </c>
      <c r="B698" s="83" t="s">
        <v>1747</v>
      </c>
      <c r="C698" s="83" t="s">
        <v>575</v>
      </c>
      <c r="D698" s="83" t="s">
        <v>566</v>
      </c>
      <c r="E698" s="187">
        <v>11.64</v>
      </c>
      <c r="F698" s="83"/>
    </row>
    <row r="699" spans="1:6" ht="12.75" customHeight="1" x14ac:dyDescent="0.2">
      <c r="A699" s="83">
        <v>39189</v>
      </c>
      <c r="B699" s="83" t="s">
        <v>1748</v>
      </c>
      <c r="C699" s="83" t="s">
        <v>575</v>
      </c>
      <c r="D699" s="83" t="s">
        <v>566</v>
      </c>
      <c r="E699" s="187">
        <v>12.32</v>
      </c>
      <c r="F699" s="83"/>
    </row>
    <row r="700" spans="1:6" ht="12.75" customHeight="1" x14ac:dyDescent="0.2">
      <c r="A700" s="83">
        <v>39186</v>
      </c>
      <c r="B700" s="83" t="s">
        <v>1749</v>
      </c>
      <c r="C700" s="83" t="s">
        <v>575</v>
      </c>
      <c r="D700" s="83" t="s">
        <v>566</v>
      </c>
      <c r="E700" s="187">
        <v>11.02</v>
      </c>
      <c r="F700" s="83"/>
    </row>
    <row r="701" spans="1:6" ht="12.75" customHeight="1" x14ac:dyDescent="0.2">
      <c r="A701" s="83">
        <v>39188</v>
      </c>
      <c r="B701" s="83" t="s">
        <v>1750</v>
      </c>
      <c r="C701" s="83" t="s">
        <v>575</v>
      </c>
      <c r="D701" s="83" t="s">
        <v>566</v>
      </c>
      <c r="E701" s="187">
        <v>9.07</v>
      </c>
      <c r="F701" s="83"/>
    </row>
    <row r="702" spans="1:6" ht="12.75" customHeight="1" x14ac:dyDescent="0.2">
      <c r="A702" s="83">
        <v>39187</v>
      </c>
      <c r="B702" s="83" t="s">
        <v>1751</v>
      </c>
      <c r="C702" s="83" t="s">
        <v>575</v>
      </c>
      <c r="D702" s="83" t="s">
        <v>566</v>
      </c>
      <c r="E702" s="187">
        <v>9.51</v>
      </c>
      <c r="F702" s="83"/>
    </row>
    <row r="703" spans="1:6" ht="12.75" customHeight="1" x14ac:dyDescent="0.2">
      <c r="A703" s="83">
        <v>39184</v>
      </c>
      <c r="B703" s="83" t="s">
        <v>1752</v>
      </c>
      <c r="C703" s="83" t="s">
        <v>575</v>
      </c>
      <c r="D703" s="83" t="s">
        <v>566</v>
      </c>
      <c r="E703" s="187">
        <v>3.57</v>
      </c>
      <c r="F703" s="83"/>
    </row>
    <row r="704" spans="1:6" ht="12.75" customHeight="1" x14ac:dyDescent="0.2">
      <c r="A704" s="83">
        <v>39185</v>
      </c>
      <c r="B704" s="83" t="s">
        <v>1753</v>
      </c>
      <c r="C704" s="83" t="s">
        <v>575</v>
      </c>
      <c r="D704" s="83" t="s">
        <v>566</v>
      </c>
      <c r="E704" s="187">
        <v>3.26</v>
      </c>
      <c r="F704" s="83"/>
    </row>
    <row r="705" spans="1:6" ht="12.75" customHeight="1" x14ac:dyDescent="0.2">
      <c r="A705" s="83">
        <v>39198</v>
      </c>
      <c r="B705" s="83" t="s">
        <v>1754</v>
      </c>
      <c r="C705" s="83" t="s">
        <v>575</v>
      </c>
      <c r="D705" s="83" t="s">
        <v>566</v>
      </c>
      <c r="E705" s="187">
        <v>36.57</v>
      </c>
      <c r="F705" s="83"/>
    </row>
    <row r="706" spans="1:6" ht="12.75" customHeight="1" x14ac:dyDescent="0.2">
      <c r="A706" s="83">
        <v>39197</v>
      </c>
      <c r="B706" s="83" t="s">
        <v>1755</v>
      </c>
      <c r="C706" s="83" t="s">
        <v>575</v>
      </c>
      <c r="D706" s="83" t="s">
        <v>566</v>
      </c>
      <c r="E706" s="187">
        <v>38.200000000000003</v>
      </c>
      <c r="F706" s="83"/>
    </row>
    <row r="707" spans="1:6" ht="12.75" customHeight="1" x14ac:dyDescent="0.2">
      <c r="A707" s="83">
        <v>39196</v>
      </c>
      <c r="B707" s="83" t="s">
        <v>1756</v>
      </c>
      <c r="C707" s="83" t="s">
        <v>575</v>
      </c>
      <c r="D707" s="83" t="s">
        <v>566</v>
      </c>
      <c r="E707" s="187">
        <v>39.4</v>
      </c>
      <c r="F707" s="83"/>
    </row>
    <row r="708" spans="1:6" ht="12.75" customHeight="1" x14ac:dyDescent="0.2">
      <c r="A708" s="83">
        <v>39199</v>
      </c>
      <c r="B708" s="83" t="s">
        <v>1757</v>
      </c>
      <c r="C708" s="83" t="s">
        <v>575</v>
      </c>
      <c r="D708" s="83" t="s">
        <v>566</v>
      </c>
      <c r="E708" s="187">
        <v>35.19</v>
      </c>
      <c r="F708" s="83"/>
    </row>
    <row r="709" spans="1:6" ht="12.75" customHeight="1" x14ac:dyDescent="0.2">
      <c r="A709" s="83">
        <v>39195</v>
      </c>
      <c r="B709" s="83" t="s">
        <v>1758</v>
      </c>
      <c r="C709" s="83" t="s">
        <v>575</v>
      </c>
      <c r="D709" s="83" t="s">
        <v>566</v>
      </c>
      <c r="E709" s="187">
        <v>20.309999999999999</v>
      </c>
      <c r="F709" s="83"/>
    </row>
    <row r="710" spans="1:6" ht="12.75" customHeight="1" x14ac:dyDescent="0.2">
      <c r="A710" s="83">
        <v>39194</v>
      </c>
      <c r="B710" s="83" t="s">
        <v>1759</v>
      </c>
      <c r="C710" s="83" t="s">
        <v>575</v>
      </c>
      <c r="D710" s="83" t="s">
        <v>566</v>
      </c>
      <c r="E710" s="187">
        <v>21.74</v>
      </c>
      <c r="F710" s="83"/>
    </row>
    <row r="711" spans="1:6" ht="12.75" customHeight="1" x14ac:dyDescent="0.2">
      <c r="A711" s="83">
        <v>39193</v>
      </c>
      <c r="B711" s="83" t="s">
        <v>1760</v>
      </c>
      <c r="C711" s="83" t="s">
        <v>575</v>
      </c>
      <c r="D711" s="83" t="s">
        <v>566</v>
      </c>
      <c r="E711" s="187">
        <v>23.82</v>
      </c>
      <c r="F711" s="83"/>
    </row>
    <row r="712" spans="1:6" ht="12.75" customHeight="1" x14ac:dyDescent="0.2">
      <c r="A712" s="83">
        <v>39192</v>
      </c>
      <c r="B712" s="83" t="s">
        <v>1761</v>
      </c>
      <c r="C712" s="83" t="s">
        <v>575</v>
      </c>
      <c r="D712" s="83" t="s">
        <v>566</v>
      </c>
      <c r="E712" s="187">
        <v>24.78</v>
      </c>
      <c r="F712" s="83"/>
    </row>
    <row r="713" spans="1:6" ht="12.75" customHeight="1" x14ac:dyDescent="0.2">
      <c r="A713" s="83">
        <v>39920</v>
      </c>
      <c r="B713" s="83" t="s">
        <v>1762</v>
      </c>
      <c r="C713" s="83" t="s">
        <v>575</v>
      </c>
      <c r="D713" s="83" t="s">
        <v>566</v>
      </c>
      <c r="E713" s="187">
        <v>3</v>
      </c>
      <c r="F713" s="83"/>
    </row>
    <row r="714" spans="1:6" ht="12.75" customHeight="1" x14ac:dyDescent="0.2">
      <c r="A714" s="83">
        <v>39201</v>
      </c>
      <c r="B714" s="83" t="s">
        <v>1763</v>
      </c>
      <c r="C714" s="83" t="s">
        <v>575</v>
      </c>
      <c r="D714" s="83" t="s">
        <v>566</v>
      </c>
      <c r="E714" s="187">
        <v>43.72</v>
      </c>
      <c r="F714" s="83"/>
    </row>
    <row r="715" spans="1:6" ht="12.75" customHeight="1" x14ac:dyDescent="0.2">
      <c r="A715" s="83">
        <v>39200</v>
      </c>
      <c r="B715" s="83" t="s">
        <v>1764</v>
      </c>
      <c r="C715" s="83" t="s">
        <v>575</v>
      </c>
      <c r="D715" s="83" t="s">
        <v>566</v>
      </c>
      <c r="E715" s="187">
        <v>44.07</v>
      </c>
      <c r="F715" s="83"/>
    </row>
    <row r="716" spans="1:6" ht="12.75" customHeight="1" x14ac:dyDescent="0.2">
      <c r="A716" s="83">
        <v>39203</v>
      </c>
      <c r="B716" s="83" t="s">
        <v>1765</v>
      </c>
      <c r="C716" s="83" t="s">
        <v>575</v>
      </c>
      <c r="D716" s="83" t="s">
        <v>566</v>
      </c>
      <c r="E716" s="187">
        <v>35.590000000000003</v>
      </c>
      <c r="F716" s="83"/>
    </row>
    <row r="717" spans="1:6" ht="12.75" customHeight="1" x14ac:dyDescent="0.2">
      <c r="A717" s="83">
        <v>39202</v>
      </c>
      <c r="B717" s="83" t="s">
        <v>1766</v>
      </c>
      <c r="C717" s="83" t="s">
        <v>575</v>
      </c>
      <c r="D717" s="83" t="s">
        <v>566</v>
      </c>
      <c r="E717" s="187">
        <v>41.8</v>
      </c>
      <c r="F717" s="83"/>
    </row>
    <row r="718" spans="1:6" ht="12.75" customHeight="1" x14ac:dyDescent="0.2">
      <c r="A718" s="83">
        <v>39205</v>
      </c>
      <c r="B718" s="83" t="s">
        <v>1767</v>
      </c>
      <c r="C718" s="83" t="s">
        <v>575</v>
      </c>
      <c r="D718" s="83" t="s">
        <v>566</v>
      </c>
      <c r="E718" s="187">
        <v>69.75</v>
      </c>
      <c r="F718" s="83"/>
    </row>
    <row r="719" spans="1:6" ht="12.75" customHeight="1" x14ac:dyDescent="0.2">
      <c r="A719" s="83">
        <v>39204</v>
      </c>
      <c r="B719" s="83" t="s">
        <v>1768</v>
      </c>
      <c r="C719" s="83" t="s">
        <v>575</v>
      </c>
      <c r="D719" s="83" t="s">
        <v>566</v>
      </c>
      <c r="E719" s="187">
        <v>71.430000000000007</v>
      </c>
      <c r="F719" s="83"/>
    </row>
    <row r="720" spans="1:6" ht="12.75" customHeight="1" x14ac:dyDescent="0.2">
      <c r="A720" s="83">
        <v>39206</v>
      </c>
      <c r="B720" s="83" t="s">
        <v>1769</v>
      </c>
      <c r="C720" s="83" t="s">
        <v>575</v>
      </c>
      <c r="D720" s="83" t="s">
        <v>566</v>
      </c>
      <c r="E720" s="187">
        <v>67.77</v>
      </c>
      <c r="F720" s="83"/>
    </row>
    <row r="721" spans="1:6" ht="12.75" customHeight="1" x14ac:dyDescent="0.2">
      <c r="A721" s="83">
        <v>797</v>
      </c>
      <c r="B721" s="83" t="s">
        <v>1770</v>
      </c>
      <c r="C721" s="83" t="s">
        <v>575</v>
      </c>
      <c r="D721" s="83" t="s">
        <v>566</v>
      </c>
      <c r="E721" s="187">
        <v>5.41</v>
      </c>
      <c r="F721" s="83"/>
    </row>
    <row r="722" spans="1:6" ht="12.75" customHeight="1" x14ac:dyDescent="0.2">
      <c r="A722" s="83">
        <v>798</v>
      </c>
      <c r="B722" s="83" t="s">
        <v>1771</v>
      </c>
      <c r="C722" s="83" t="s">
        <v>575</v>
      </c>
      <c r="D722" s="83" t="s">
        <v>566</v>
      </c>
      <c r="E722" s="187">
        <v>0.74</v>
      </c>
      <c r="F722" s="83"/>
    </row>
    <row r="723" spans="1:6" ht="12.75" customHeight="1" x14ac:dyDescent="0.2">
      <c r="A723" s="83">
        <v>796</v>
      </c>
      <c r="B723" s="83" t="s">
        <v>1772</v>
      </c>
      <c r="C723" s="83" t="s">
        <v>575</v>
      </c>
      <c r="D723" s="83" t="s">
        <v>566</v>
      </c>
      <c r="E723" s="187">
        <v>5.18</v>
      </c>
      <c r="F723" s="83"/>
    </row>
    <row r="724" spans="1:6" ht="12.75" customHeight="1" x14ac:dyDescent="0.2">
      <c r="A724" s="83">
        <v>799</v>
      </c>
      <c r="B724" s="83" t="s">
        <v>1773</v>
      </c>
      <c r="C724" s="83" t="s">
        <v>575</v>
      </c>
      <c r="D724" s="83" t="s">
        <v>566</v>
      </c>
      <c r="E724" s="187">
        <v>2.44</v>
      </c>
      <c r="F724" s="83"/>
    </row>
    <row r="725" spans="1:6" ht="12.75" customHeight="1" x14ac:dyDescent="0.2">
      <c r="A725" s="83">
        <v>792</v>
      </c>
      <c r="B725" s="83" t="s">
        <v>1774</v>
      </c>
      <c r="C725" s="83" t="s">
        <v>575</v>
      </c>
      <c r="D725" s="83" t="s">
        <v>566</v>
      </c>
      <c r="E725" s="187">
        <v>2.4700000000000002</v>
      </c>
      <c r="F725" s="83"/>
    </row>
    <row r="726" spans="1:6" ht="12.75" customHeight="1" x14ac:dyDescent="0.2">
      <c r="A726" s="83">
        <v>804</v>
      </c>
      <c r="B726" s="83" t="s">
        <v>1775</v>
      </c>
      <c r="C726" s="83" t="s">
        <v>575</v>
      </c>
      <c r="D726" s="83" t="s">
        <v>566</v>
      </c>
      <c r="E726" s="187">
        <v>12.28</v>
      </c>
      <c r="F726" s="83"/>
    </row>
    <row r="727" spans="1:6" ht="12.75" customHeight="1" x14ac:dyDescent="0.2">
      <c r="A727" s="83">
        <v>793</v>
      </c>
      <c r="B727" s="83" t="s">
        <v>1776</v>
      </c>
      <c r="C727" s="83" t="s">
        <v>575</v>
      </c>
      <c r="D727" s="83" t="s">
        <v>566</v>
      </c>
      <c r="E727" s="187">
        <v>5.27</v>
      </c>
      <c r="F727" s="83"/>
    </row>
    <row r="728" spans="1:6" ht="12.75" customHeight="1" x14ac:dyDescent="0.2">
      <c r="A728" s="83">
        <v>801</v>
      </c>
      <c r="B728" s="83" t="s">
        <v>1777</v>
      </c>
      <c r="C728" s="83" t="s">
        <v>575</v>
      </c>
      <c r="D728" s="83" t="s">
        <v>566</v>
      </c>
      <c r="E728" s="187">
        <v>3.76</v>
      </c>
      <c r="F728" s="83"/>
    </row>
    <row r="729" spans="1:6" ht="12.75" customHeight="1" x14ac:dyDescent="0.2">
      <c r="A729" s="83">
        <v>794</v>
      </c>
      <c r="B729" s="83" t="s">
        <v>1778</v>
      </c>
      <c r="C729" s="83" t="s">
        <v>575</v>
      </c>
      <c r="D729" s="83" t="s">
        <v>566</v>
      </c>
      <c r="E729" s="187">
        <v>3.88</v>
      </c>
      <c r="F729" s="83"/>
    </row>
    <row r="730" spans="1:6" ht="12.75" customHeight="1" x14ac:dyDescent="0.2">
      <c r="A730" s="83">
        <v>802</v>
      </c>
      <c r="B730" s="83" t="s">
        <v>1779</v>
      </c>
      <c r="C730" s="83" t="s">
        <v>575</v>
      </c>
      <c r="D730" s="83" t="s">
        <v>566</v>
      </c>
      <c r="E730" s="187">
        <v>10.83</v>
      </c>
      <c r="F730" s="83"/>
    </row>
    <row r="731" spans="1:6" ht="12.75" customHeight="1" x14ac:dyDescent="0.2">
      <c r="A731" s="83">
        <v>803</v>
      </c>
      <c r="B731" s="83" t="s">
        <v>1780</v>
      </c>
      <c r="C731" s="83" t="s">
        <v>575</v>
      </c>
      <c r="D731" s="83" t="s">
        <v>566</v>
      </c>
      <c r="E731" s="187">
        <v>9.4499999999999993</v>
      </c>
      <c r="F731" s="83"/>
    </row>
    <row r="732" spans="1:6" ht="12.75" customHeight="1" x14ac:dyDescent="0.2">
      <c r="A732" s="83">
        <v>38001</v>
      </c>
      <c r="B732" s="83" t="s">
        <v>1781</v>
      </c>
      <c r="C732" s="83" t="s">
        <v>575</v>
      </c>
      <c r="D732" s="83" t="s">
        <v>566</v>
      </c>
      <c r="E732" s="187">
        <v>0.52</v>
      </c>
      <c r="F732" s="83"/>
    </row>
    <row r="733" spans="1:6" ht="12.75" customHeight="1" x14ac:dyDescent="0.2">
      <c r="A733" s="83">
        <v>38002</v>
      </c>
      <c r="B733" s="83" t="s">
        <v>1782</v>
      </c>
      <c r="C733" s="83" t="s">
        <v>575</v>
      </c>
      <c r="D733" s="83" t="s">
        <v>566</v>
      </c>
      <c r="E733" s="187">
        <v>0.97</v>
      </c>
      <c r="F733" s="83"/>
    </row>
    <row r="734" spans="1:6" ht="12.75" customHeight="1" x14ac:dyDescent="0.2">
      <c r="A734" s="83">
        <v>38003</v>
      </c>
      <c r="B734" s="83" t="s">
        <v>1783</v>
      </c>
      <c r="C734" s="83" t="s">
        <v>575</v>
      </c>
      <c r="D734" s="83" t="s">
        <v>566</v>
      </c>
      <c r="E734" s="187">
        <v>11.65</v>
      </c>
      <c r="F734" s="83"/>
    </row>
    <row r="735" spans="1:6" ht="12.75" customHeight="1" x14ac:dyDescent="0.2">
      <c r="A735" s="83">
        <v>38004</v>
      </c>
      <c r="B735" s="83" t="s">
        <v>1784</v>
      </c>
      <c r="C735" s="83" t="s">
        <v>575</v>
      </c>
      <c r="D735" s="83" t="s">
        <v>566</v>
      </c>
      <c r="E735" s="187">
        <v>15.58</v>
      </c>
      <c r="F735" s="83"/>
    </row>
    <row r="736" spans="1:6" ht="12.75" customHeight="1" x14ac:dyDescent="0.2">
      <c r="A736" s="83">
        <v>36327</v>
      </c>
      <c r="B736" s="83" t="s">
        <v>1785</v>
      </c>
      <c r="C736" s="83" t="s">
        <v>575</v>
      </c>
      <c r="D736" s="83" t="s">
        <v>702</v>
      </c>
      <c r="E736" s="187">
        <v>1.38</v>
      </c>
      <c r="F736" s="83"/>
    </row>
    <row r="737" spans="1:6" ht="12.75" customHeight="1" x14ac:dyDescent="0.2">
      <c r="A737" s="83">
        <v>38992</v>
      </c>
      <c r="B737" s="83" t="s">
        <v>1786</v>
      </c>
      <c r="C737" s="83" t="s">
        <v>575</v>
      </c>
      <c r="D737" s="83" t="s">
        <v>702</v>
      </c>
      <c r="E737" s="187">
        <v>2.2000000000000002</v>
      </c>
      <c r="F737" s="83"/>
    </row>
    <row r="738" spans="1:6" ht="12.75" customHeight="1" x14ac:dyDescent="0.2">
      <c r="A738" s="83">
        <v>38993</v>
      </c>
      <c r="B738" s="83" t="s">
        <v>1787</v>
      </c>
      <c r="C738" s="83" t="s">
        <v>575</v>
      </c>
      <c r="D738" s="83" t="s">
        <v>702</v>
      </c>
      <c r="E738" s="187">
        <v>6.28</v>
      </c>
      <c r="F738" s="83"/>
    </row>
    <row r="739" spans="1:6" ht="12.75" customHeight="1" x14ac:dyDescent="0.2">
      <c r="A739" s="83">
        <v>38418</v>
      </c>
      <c r="B739" s="83" t="s">
        <v>1788</v>
      </c>
      <c r="C739" s="83" t="s">
        <v>575</v>
      </c>
      <c r="D739" s="83" t="s">
        <v>566</v>
      </c>
      <c r="E739" s="187">
        <v>3.92</v>
      </c>
      <c r="F739" s="83"/>
    </row>
    <row r="740" spans="1:6" ht="12.75" customHeight="1" x14ac:dyDescent="0.2">
      <c r="A740" s="83">
        <v>39178</v>
      </c>
      <c r="B740" s="83" t="s">
        <v>1789</v>
      </c>
      <c r="C740" s="83" t="s">
        <v>575</v>
      </c>
      <c r="D740" s="83" t="s">
        <v>566</v>
      </c>
      <c r="E740" s="187">
        <v>1.2</v>
      </c>
      <c r="F740" s="83"/>
    </row>
    <row r="741" spans="1:6" ht="12.75" customHeight="1" x14ac:dyDescent="0.2">
      <c r="A741" s="83">
        <v>39177</v>
      </c>
      <c r="B741" s="83" t="s">
        <v>1790</v>
      </c>
      <c r="C741" s="83" t="s">
        <v>575</v>
      </c>
      <c r="D741" s="83" t="s">
        <v>566</v>
      </c>
      <c r="E741" s="187">
        <v>1.0900000000000001</v>
      </c>
      <c r="F741" s="83"/>
    </row>
    <row r="742" spans="1:6" ht="12.75" customHeight="1" x14ac:dyDescent="0.2">
      <c r="A742" s="83">
        <v>39174</v>
      </c>
      <c r="B742" s="83" t="s">
        <v>1791</v>
      </c>
      <c r="C742" s="83" t="s">
        <v>575</v>
      </c>
      <c r="D742" s="83" t="s">
        <v>566</v>
      </c>
      <c r="E742" s="187">
        <v>0.54</v>
      </c>
      <c r="F742" s="83"/>
    </row>
    <row r="743" spans="1:6" ht="12.75" customHeight="1" x14ac:dyDescent="0.2">
      <c r="A743" s="83">
        <v>39176</v>
      </c>
      <c r="B743" s="83" t="s">
        <v>1792</v>
      </c>
      <c r="C743" s="83" t="s">
        <v>575</v>
      </c>
      <c r="D743" s="83" t="s">
        <v>566</v>
      </c>
      <c r="E743" s="187">
        <v>0.71</v>
      </c>
      <c r="F743" s="83"/>
    </row>
    <row r="744" spans="1:6" ht="12.75" customHeight="1" x14ac:dyDescent="0.2">
      <c r="A744" s="83">
        <v>39180</v>
      </c>
      <c r="B744" s="83" t="s">
        <v>1793</v>
      </c>
      <c r="C744" s="83" t="s">
        <v>575</v>
      </c>
      <c r="D744" s="83" t="s">
        <v>566</v>
      </c>
      <c r="E744" s="187">
        <v>3.27</v>
      </c>
      <c r="F744" s="83"/>
    </row>
    <row r="745" spans="1:6" ht="12.75" customHeight="1" x14ac:dyDescent="0.2">
      <c r="A745" s="83">
        <v>39179</v>
      </c>
      <c r="B745" s="83" t="s">
        <v>1794</v>
      </c>
      <c r="C745" s="83" t="s">
        <v>575</v>
      </c>
      <c r="D745" s="83" t="s">
        <v>566</v>
      </c>
      <c r="E745" s="187">
        <v>2.89</v>
      </c>
      <c r="F745" s="83"/>
    </row>
    <row r="746" spans="1:6" ht="12.75" customHeight="1" x14ac:dyDescent="0.2">
      <c r="A746" s="83">
        <v>39175</v>
      </c>
      <c r="B746" s="83" t="s">
        <v>1795</v>
      </c>
      <c r="C746" s="83" t="s">
        <v>575</v>
      </c>
      <c r="D746" s="83" t="s">
        <v>566</v>
      </c>
      <c r="E746" s="187">
        <v>0.66</v>
      </c>
      <c r="F746" s="83"/>
    </row>
    <row r="747" spans="1:6" ht="12.75" customHeight="1" x14ac:dyDescent="0.2">
      <c r="A747" s="83">
        <v>39217</v>
      </c>
      <c r="B747" s="83" t="s">
        <v>1796</v>
      </c>
      <c r="C747" s="83" t="s">
        <v>575</v>
      </c>
      <c r="D747" s="83" t="s">
        <v>566</v>
      </c>
      <c r="E747" s="187">
        <v>0.51</v>
      </c>
      <c r="F747" s="83"/>
    </row>
    <row r="748" spans="1:6" ht="12.75" customHeight="1" x14ac:dyDescent="0.2">
      <c r="A748" s="83">
        <v>39181</v>
      </c>
      <c r="B748" s="83" t="s">
        <v>1797</v>
      </c>
      <c r="C748" s="83" t="s">
        <v>575</v>
      </c>
      <c r="D748" s="83" t="s">
        <v>566</v>
      </c>
      <c r="E748" s="187">
        <v>4.3899999999999997</v>
      </c>
      <c r="F748" s="83"/>
    </row>
    <row r="749" spans="1:6" ht="12.75" customHeight="1" x14ac:dyDescent="0.2">
      <c r="A749" s="83">
        <v>39182</v>
      </c>
      <c r="B749" s="83" t="s">
        <v>1798</v>
      </c>
      <c r="C749" s="83" t="s">
        <v>575</v>
      </c>
      <c r="D749" s="83" t="s">
        <v>566</v>
      </c>
      <c r="E749" s="187">
        <v>6.17</v>
      </c>
      <c r="F749" s="83"/>
    </row>
    <row r="750" spans="1:6" ht="12.75" customHeight="1" x14ac:dyDescent="0.2">
      <c r="A750" s="83">
        <v>12616</v>
      </c>
      <c r="B750" s="83" t="s">
        <v>1799</v>
      </c>
      <c r="C750" s="83" t="s">
        <v>575</v>
      </c>
      <c r="D750" s="83" t="s">
        <v>702</v>
      </c>
      <c r="E750" s="187">
        <v>5.0999999999999996</v>
      </c>
      <c r="F750" s="83"/>
    </row>
    <row r="751" spans="1:6" ht="12.75" customHeight="1" x14ac:dyDescent="0.2">
      <c r="A751" s="83">
        <v>1049</v>
      </c>
      <c r="B751" s="83" t="s">
        <v>1800</v>
      </c>
      <c r="C751" s="83" t="s">
        <v>575</v>
      </c>
      <c r="D751" s="83" t="s">
        <v>566</v>
      </c>
      <c r="E751" s="187">
        <v>5.16</v>
      </c>
      <c r="F751" s="83"/>
    </row>
    <row r="752" spans="1:6" ht="12.75" customHeight="1" x14ac:dyDescent="0.2">
      <c r="A752" s="83">
        <v>1099</v>
      </c>
      <c r="B752" s="83" t="s">
        <v>1801</v>
      </c>
      <c r="C752" s="83" t="s">
        <v>575</v>
      </c>
      <c r="D752" s="83" t="s">
        <v>566</v>
      </c>
      <c r="E752" s="187">
        <v>3.95</v>
      </c>
      <c r="F752" s="83"/>
    </row>
    <row r="753" spans="1:6" ht="12.75" customHeight="1" x14ac:dyDescent="0.2">
      <c r="A753" s="83">
        <v>39678</v>
      </c>
      <c r="B753" s="83" t="s">
        <v>1802</v>
      </c>
      <c r="C753" s="83" t="s">
        <v>575</v>
      </c>
      <c r="D753" s="83" t="s">
        <v>566</v>
      </c>
      <c r="E753" s="187">
        <v>1.59</v>
      </c>
      <c r="F753" s="83"/>
    </row>
    <row r="754" spans="1:6" ht="12.75" customHeight="1" x14ac:dyDescent="0.2">
      <c r="A754" s="83">
        <v>1050</v>
      </c>
      <c r="B754" s="83" t="s">
        <v>1803</v>
      </c>
      <c r="C754" s="83" t="s">
        <v>575</v>
      </c>
      <c r="D754" s="83" t="s">
        <v>566</v>
      </c>
      <c r="E754" s="187">
        <v>2.7</v>
      </c>
      <c r="F754" s="83"/>
    </row>
    <row r="755" spans="1:6" ht="12.75" customHeight="1" x14ac:dyDescent="0.2">
      <c r="A755" s="83">
        <v>1101</v>
      </c>
      <c r="B755" s="83" t="s">
        <v>1804</v>
      </c>
      <c r="C755" s="83" t="s">
        <v>575</v>
      </c>
      <c r="D755" s="83" t="s">
        <v>566</v>
      </c>
      <c r="E755" s="187">
        <v>17.04</v>
      </c>
      <c r="F755" s="83"/>
    </row>
    <row r="756" spans="1:6" ht="12.75" customHeight="1" x14ac:dyDescent="0.2">
      <c r="A756" s="83">
        <v>1100</v>
      </c>
      <c r="B756" s="83" t="s">
        <v>1805</v>
      </c>
      <c r="C756" s="83" t="s">
        <v>575</v>
      </c>
      <c r="D756" s="83" t="s">
        <v>566</v>
      </c>
      <c r="E756" s="187">
        <v>8.7899999999999991</v>
      </c>
      <c r="F756" s="83"/>
    </row>
    <row r="757" spans="1:6" ht="12.75" customHeight="1" x14ac:dyDescent="0.2">
      <c r="A757" s="83">
        <v>39679</v>
      </c>
      <c r="B757" s="83" t="s">
        <v>1806</v>
      </c>
      <c r="C757" s="83" t="s">
        <v>575</v>
      </c>
      <c r="D757" s="83" t="s">
        <v>566</v>
      </c>
      <c r="E757" s="187">
        <v>33.97</v>
      </c>
      <c r="F757" s="83"/>
    </row>
    <row r="758" spans="1:6" ht="12.75" customHeight="1" x14ac:dyDescent="0.2">
      <c r="A758" s="83">
        <v>1098</v>
      </c>
      <c r="B758" s="83" t="s">
        <v>1807</v>
      </c>
      <c r="C758" s="83" t="s">
        <v>575</v>
      </c>
      <c r="D758" s="83" t="s">
        <v>566</v>
      </c>
      <c r="E758" s="187">
        <v>2.11</v>
      </c>
      <c r="F758" s="83"/>
    </row>
    <row r="759" spans="1:6" ht="12.75" customHeight="1" x14ac:dyDescent="0.2">
      <c r="A759" s="83">
        <v>1102</v>
      </c>
      <c r="B759" s="83" t="s">
        <v>1808</v>
      </c>
      <c r="C759" s="83" t="s">
        <v>575</v>
      </c>
      <c r="D759" s="83" t="s">
        <v>566</v>
      </c>
      <c r="E759" s="187">
        <v>25.41</v>
      </c>
      <c r="F759" s="83"/>
    </row>
    <row r="760" spans="1:6" ht="12.75" customHeight="1" x14ac:dyDescent="0.2">
      <c r="A760" s="83">
        <v>1051</v>
      </c>
      <c r="B760" s="83" t="s">
        <v>1809</v>
      </c>
      <c r="C760" s="83" t="s">
        <v>575</v>
      </c>
      <c r="D760" s="83" t="s">
        <v>566</v>
      </c>
      <c r="E760" s="187">
        <v>36.94</v>
      </c>
      <c r="F760" s="83"/>
    </row>
    <row r="761" spans="1:6" ht="12.75" customHeight="1" x14ac:dyDescent="0.2">
      <c r="A761" s="83">
        <v>37399</v>
      </c>
      <c r="B761" s="83" t="s">
        <v>1810</v>
      </c>
      <c r="C761" s="83" t="s">
        <v>575</v>
      </c>
      <c r="D761" s="83" t="s">
        <v>566</v>
      </c>
      <c r="E761" s="187">
        <v>16.21</v>
      </c>
      <c r="F761" s="83"/>
    </row>
    <row r="762" spans="1:6" ht="12.75" customHeight="1" x14ac:dyDescent="0.2">
      <c r="A762" s="83">
        <v>42655</v>
      </c>
      <c r="B762" s="83" t="s">
        <v>1811</v>
      </c>
      <c r="C762" s="83" t="s">
        <v>589</v>
      </c>
      <c r="D762" s="83" t="s">
        <v>566</v>
      </c>
      <c r="E762" s="187">
        <v>10.34</v>
      </c>
      <c r="F762" s="83"/>
    </row>
    <row r="763" spans="1:6" ht="12.75" customHeight="1" x14ac:dyDescent="0.2">
      <c r="A763" s="83">
        <v>25004</v>
      </c>
      <c r="B763" s="83" t="s">
        <v>1812</v>
      </c>
      <c r="C763" s="83" t="s">
        <v>589</v>
      </c>
      <c r="D763" s="83" t="s">
        <v>702</v>
      </c>
      <c r="E763" s="187">
        <v>19.03</v>
      </c>
      <c r="F763" s="83"/>
    </row>
    <row r="764" spans="1:6" ht="12.75" customHeight="1" x14ac:dyDescent="0.2">
      <c r="A764" s="83">
        <v>25002</v>
      </c>
      <c r="B764" s="83" t="s">
        <v>1813</v>
      </c>
      <c r="C764" s="83" t="s">
        <v>589</v>
      </c>
      <c r="D764" s="83" t="s">
        <v>702</v>
      </c>
      <c r="E764" s="187">
        <v>19.190000000000001</v>
      </c>
      <c r="F764" s="83"/>
    </row>
    <row r="765" spans="1:6" ht="12.75" customHeight="1" x14ac:dyDescent="0.2">
      <c r="A765" s="83">
        <v>37409</v>
      </c>
      <c r="B765" s="83" t="s">
        <v>1814</v>
      </c>
      <c r="C765" s="83" t="s">
        <v>589</v>
      </c>
      <c r="D765" s="83" t="s">
        <v>702</v>
      </c>
      <c r="E765" s="187">
        <v>18.88</v>
      </c>
      <c r="F765" s="83"/>
    </row>
    <row r="766" spans="1:6" ht="12.75" customHeight="1" x14ac:dyDescent="0.2">
      <c r="A766" s="83">
        <v>841</v>
      </c>
      <c r="B766" s="83" t="s">
        <v>1815</v>
      </c>
      <c r="C766" s="83" t="s">
        <v>589</v>
      </c>
      <c r="D766" s="83" t="s">
        <v>702</v>
      </c>
      <c r="E766" s="187">
        <v>19.5</v>
      </c>
      <c r="F766" s="83"/>
    </row>
    <row r="767" spans="1:6" ht="12.75" customHeight="1" x14ac:dyDescent="0.2">
      <c r="A767" s="83">
        <v>25005</v>
      </c>
      <c r="B767" s="83" t="s">
        <v>1816</v>
      </c>
      <c r="C767" s="83" t="s">
        <v>589</v>
      </c>
      <c r="D767" s="83" t="s">
        <v>702</v>
      </c>
      <c r="E767" s="187">
        <v>21.38</v>
      </c>
      <c r="F767" s="83"/>
    </row>
    <row r="768" spans="1:6" ht="12.75" customHeight="1" x14ac:dyDescent="0.2">
      <c r="A768" s="83">
        <v>25003</v>
      </c>
      <c r="B768" s="83" t="s">
        <v>1817</v>
      </c>
      <c r="C768" s="83" t="s">
        <v>589</v>
      </c>
      <c r="D768" s="83" t="s">
        <v>702</v>
      </c>
      <c r="E768" s="187">
        <v>22.84</v>
      </c>
      <c r="F768" s="83"/>
    </row>
    <row r="769" spans="1:6" ht="12.75" customHeight="1" x14ac:dyDescent="0.2">
      <c r="A769" s="83">
        <v>37410</v>
      </c>
      <c r="B769" s="83" t="s">
        <v>1818</v>
      </c>
      <c r="C769" s="83" t="s">
        <v>589</v>
      </c>
      <c r="D769" s="83" t="s">
        <v>702</v>
      </c>
      <c r="E769" s="187">
        <v>21.38</v>
      </c>
      <c r="F769" s="83"/>
    </row>
    <row r="770" spans="1:6" ht="12.75" customHeight="1" x14ac:dyDescent="0.2">
      <c r="A770" s="83">
        <v>842</v>
      </c>
      <c r="B770" s="83" t="s">
        <v>1819</v>
      </c>
      <c r="C770" s="83" t="s">
        <v>589</v>
      </c>
      <c r="D770" s="83" t="s">
        <v>702</v>
      </c>
      <c r="E770" s="187">
        <v>24.05</v>
      </c>
      <c r="F770" s="83"/>
    </row>
    <row r="771" spans="1:6" ht="12.75" customHeight="1" x14ac:dyDescent="0.2">
      <c r="A771" s="83">
        <v>862</v>
      </c>
      <c r="B771" s="83" t="s">
        <v>1820</v>
      </c>
      <c r="C771" s="83" t="s">
        <v>577</v>
      </c>
      <c r="D771" s="83" t="s">
        <v>566</v>
      </c>
      <c r="E771" s="187">
        <v>4.53</v>
      </c>
      <c r="F771" s="83"/>
    </row>
    <row r="772" spans="1:6" ht="12.75" customHeight="1" x14ac:dyDescent="0.2">
      <c r="A772" s="83">
        <v>866</v>
      </c>
      <c r="B772" s="83" t="s">
        <v>1821</v>
      </c>
      <c r="C772" s="83" t="s">
        <v>577</v>
      </c>
      <c r="D772" s="83" t="s">
        <v>566</v>
      </c>
      <c r="E772" s="187">
        <v>55.69</v>
      </c>
      <c r="F772" s="83"/>
    </row>
    <row r="773" spans="1:6" ht="12.75" customHeight="1" x14ac:dyDescent="0.2">
      <c r="A773" s="83">
        <v>892</v>
      </c>
      <c r="B773" s="83" t="s">
        <v>1822</v>
      </c>
      <c r="C773" s="83" t="s">
        <v>577</v>
      </c>
      <c r="D773" s="83" t="s">
        <v>566</v>
      </c>
      <c r="E773" s="187">
        <v>70.819999999999993</v>
      </c>
      <c r="F773" s="83"/>
    </row>
    <row r="774" spans="1:6" ht="12.75" customHeight="1" x14ac:dyDescent="0.2">
      <c r="A774" s="83">
        <v>857</v>
      </c>
      <c r="B774" s="83" t="s">
        <v>1823</v>
      </c>
      <c r="C774" s="83" t="s">
        <v>577</v>
      </c>
      <c r="D774" s="83" t="s">
        <v>1065</v>
      </c>
      <c r="E774" s="187">
        <v>7.21</v>
      </c>
      <c r="F774" s="83"/>
    </row>
    <row r="775" spans="1:6" ht="12.75" customHeight="1" x14ac:dyDescent="0.2">
      <c r="A775" s="83">
        <v>37404</v>
      </c>
      <c r="B775" s="83" t="s">
        <v>1824</v>
      </c>
      <c r="C775" s="83" t="s">
        <v>577</v>
      </c>
      <c r="D775" s="83" t="s">
        <v>566</v>
      </c>
      <c r="E775" s="187">
        <v>85.16</v>
      </c>
      <c r="F775" s="83"/>
    </row>
    <row r="776" spans="1:6" ht="12.75" customHeight="1" x14ac:dyDescent="0.2">
      <c r="A776" s="83">
        <v>868</v>
      </c>
      <c r="B776" s="83" t="s">
        <v>875</v>
      </c>
      <c r="C776" s="83" t="s">
        <v>577</v>
      </c>
      <c r="D776" s="83" t="s">
        <v>566</v>
      </c>
      <c r="E776" s="187">
        <v>11.13</v>
      </c>
      <c r="F776" s="83"/>
    </row>
    <row r="777" spans="1:6" ht="12.75" customHeight="1" x14ac:dyDescent="0.2">
      <c r="A777" s="83">
        <v>870</v>
      </c>
      <c r="B777" s="83" t="s">
        <v>1825</v>
      </c>
      <c r="C777" s="83" t="s">
        <v>577</v>
      </c>
      <c r="D777" s="83" t="s">
        <v>566</v>
      </c>
      <c r="E777" s="187">
        <v>146.75</v>
      </c>
      <c r="F777" s="83"/>
    </row>
    <row r="778" spans="1:6" ht="12.75" customHeight="1" x14ac:dyDescent="0.2">
      <c r="A778" s="83">
        <v>863</v>
      </c>
      <c r="B778" s="83" t="s">
        <v>886</v>
      </c>
      <c r="C778" s="83" t="s">
        <v>577</v>
      </c>
      <c r="D778" s="83" t="s">
        <v>566</v>
      </c>
      <c r="E778" s="187">
        <v>15.38</v>
      </c>
      <c r="F778" s="83"/>
    </row>
    <row r="779" spans="1:6" ht="12.75" customHeight="1" x14ac:dyDescent="0.2">
      <c r="A779" s="83">
        <v>867</v>
      </c>
      <c r="B779" s="83" t="s">
        <v>1826</v>
      </c>
      <c r="C779" s="83" t="s">
        <v>577</v>
      </c>
      <c r="D779" s="83" t="s">
        <v>566</v>
      </c>
      <c r="E779" s="187">
        <v>21.42</v>
      </c>
      <c r="F779" s="83"/>
    </row>
    <row r="780" spans="1:6" ht="12.75" customHeight="1" x14ac:dyDescent="0.2">
      <c r="A780" s="83">
        <v>891</v>
      </c>
      <c r="B780" s="83" t="s">
        <v>1827</v>
      </c>
      <c r="C780" s="83" t="s">
        <v>577</v>
      </c>
      <c r="D780" s="83" t="s">
        <v>566</v>
      </c>
      <c r="E780" s="187">
        <v>246.46</v>
      </c>
      <c r="F780" s="83"/>
    </row>
    <row r="781" spans="1:6" ht="12.75" customHeight="1" x14ac:dyDescent="0.2">
      <c r="A781" s="83">
        <v>864</v>
      </c>
      <c r="B781" s="83" t="s">
        <v>1828</v>
      </c>
      <c r="C781" s="83" t="s">
        <v>577</v>
      </c>
      <c r="D781" s="83" t="s">
        <v>566</v>
      </c>
      <c r="E781" s="187">
        <v>30.18</v>
      </c>
      <c r="F781" s="83"/>
    </row>
    <row r="782" spans="1:6" ht="12.75" customHeight="1" x14ac:dyDescent="0.2">
      <c r="A782" s="83">
        <v>865</v>
      </c>
      <c r="B782" s="83" t="s">
        <v>1829</v>
      </c>
      <c r="C782" s="83" t="s">
        <v>577</v>
      </c>
      <c r="D782" s="83" t="s">
        <v>566</v>
      </c>
      <c r="E782" s="187">
        <v>42.51</v>
      </c>
      <c r="F782" s="83"/>
    </row>
    <row r="783" spans="1:6" ht="12.75" customHeight="1" x14ac:dyDescent="0.2">
      <c r="A783" s="83">
        <v>1006</v>
      </c>
      <c r="B783" s="83" t="s">
        <v>1830</v>
      </c>
      <c r="C783" s="83" t="s">
        <v>577</v>
      </c>
      <c r="D783" s="83" t="s">
        <v>566</v>
      </c>
      <c r="E783" s="187">
        <v>73.959999999999994</v>
      </c>
      <c r="F783" s="83"/>
    </row>
    <row r="784" spans="1:6" ht="12.75" customHeight="1" x14ac:dyDescent="0.2">
      <c r="A784" s="83">
        <v>948</v>
      </c>
      <c r="B784" s="83" t="s">
        <v>1831</v>
      </c>
      <c r="C784" s="83" t="s">
        <v>577</v>
      </c>
      <c r="D784" s="83" t="s">
        <v>702</v>
      </c>
      <c r="E784" s="187">
        <v>22.5</v>
      </c>
      <c r="F784" s="83"/>
    </row>
    <row r="785" spans="1:6" ht="12.75" customHeight="1" x14ac:dyDescent="0.2">
      <c r="A785" s="83">
        <v>947</v>
      </c>
      <c r="B785" s="83" t="s">
        <v>1832</v>
      </c>
      <c r="C785" s="83" t="s">
        <v>577</v>
      </c>
      <c r="D785" s="83" t="s">
        <v>702</v>
      </c>
      <c r="E785" s="187">
        <v>22.89</v>
      </c>
      <c r="F785" s="83"/>
    </row>
    <row r="786" spans="1:6" ht="12.75" customHeight="1" x14ac:dyDescent="0.2">
      <c r="A786" s="83">
        <v>911</v>
      </c>
      <c r="B786" s="83" t="s">
        <v>1833</v>
      </c>
      <c r="C786" s="83" t="s">
        <v>577</v>
      </c>
      <c r="D786" s="83" t="s">
        <v>702</v>
      </c>
      <c r="E786" s="187">
        <v>33.29</v>
      </c>
      <c r="F786" s="83"/>
    </row>
    <row r="787" spans="1:6" ht="12.75" customHeight="1" x14ac:dyDescent="0.2">
      <c r="A787" s="83">
        <v>925</v>
      </c>
      <c r="B787" s="83" t="s">
        <v>1834</v>
      </c>
      <c r="C787" s="83" t="s">
        <v>577</v>
      </c>
      <c r="D787" s="83" t="s">
        <v>702</v>
      </c>
      <c r="E787" s="187">
        <v>30.77</v>
      </c>
      <c r="F787" s="83"/>
    </row>
    <row r="788" spans="1:6" ht="12.75" customHeight="1" x14ac:dyDescent="0.2">
      <c r="A788" s="83">
        <v>954</v>
      </c>
      <c r="B788" s="83" t="s">
        <v>1835</v>
      </c>
      <c r="C788" s="83" t="s">
        <v>577</v>
      </c>
      <c r="D788" s="83" t="s">
        <v>702</v>
      </c>
      <c r="E788" s="187">
        <v>33.99</v>
      </c>
      <c r="F788" s="83"/>
    </row>
    <row r="789" spans="1:6" ht="12.75" customHeight="1" x14ac:dyDescent="0.2">
      <c r="A789" s="83">
        <v>901</v>
      </c>
      <c r="B789" s="83" t="s">
        <v>1836</v>
      </c>
      <c r="C789" s="83" t="s">
        <v>577</v>
      </c>
      <c r="D789" s="83" t="s">
        <v>702</v>
      </c>
      <c r="E789" s="187">
        <v>36.380000000000003</v>
      </c>
      <c r="F789" s="83"/>
    </row>
    <row r="790" spans="1:6" ht="12.75" customHeight="1" x14ac:dyDescent="0.2">
      <c r="A790" s="83">
        <v>926</v>
      </c>
      <c r="B790" s="83" t="s">
        <v>1837</v>
      </c>
      <c r="C790" s="83" t="s">
        <v>577</v>
      </c>
      <c r="D790" s="83" t="s">
        <v>702</v>
      </c>
      <c r="E790" s="187">
        <v>38.44</v>
      </c>
      <c r="F790" s="83"/>
    </row>
    <row r="791" spans="1:6" ht="12.75" customHeight="1" x14ac:dyDescent="0.2">
      <c r="A791" s="83">
        <v>912</v>
      </c>
      <c r="B791" s="83" t="s">
        <v>1838</v>
      </c>
      <c r="C791" s="83" t="s">
        <v>577</v>
      </c>
      <c r="D791" s="83" t="s">
        <v>702</v>
      </c>
      <c r="E791" s="187">
        <v>38.68</v>
      </c>
      <c r="F791" s="83"/>
    </row>
    <row r="792" spans="1:6" ht="12.75" customHeight="1" x14ac:dyDescent="0.2">
      <c r="A792" s="83">
        <v>955</v>
      </c>
      <c r="B792" s="83" t="s">
        <v>1839</v>
      </c>
      <c r="C792" s="83" t="s">
        <v>577</v>
      </c>
      <c r="D792" s="83" t="s">
        <v>702</v>
      </c>
      <c r="E792" s="187">
        <v>46.17</v>
      </c>
      <c r="F792" s="83"/>
    </row>
    <row r="793" spans="1:6" ht="12.75" customHeight="1" x14ac:dyDescent="0.2">
      <c r="A793" s="83">
        <v>946</v>
      </c>
      <c r="B793" s="83" t="s">
        <v>1840</v>
      </c>
      <c r="C793" s="83" t="s">
        <v>577</v>
      </c>
      <c r="D793" s="83" t="s">
        <v>702</v>
      </c>
      <c r="E793" s="187">
        <v>51.91</v>
      </c>
      <c r="F793" s="83"/>
    </row>
    <row r="794" spans="1:6" ht="12.75" customHeight="1" x14ac:dyDescent="0.2">
      <c r="A794" s="83">
        <v>953</v>
      </c>
      <c r="B794" s="83" t="s">
        <v>1841</v>
      </c>
      <c r="C794" s="83" t="s">
        <v>577</v>
      </c>
      <c r="D794" s="83" t="s">
        <v>702</v>
      </c>
      <c r="E794" s="187">
        <v>47.24</v>
      </c>
      <c r="F794" s="83"/>
    </row>
    <row r="795" spans="1:6" ht="12.75" customHeight="1" x14ac:dyDescent="0.2">
      <c r="A795" s="83">
        <v>902</v>
      </c>
      <c r="B795" s="83" t="s">
        <v>1842</v>
      </c>
      <c r="C795" s="83" t="s">
        <v>577</v>
      </c>
      <c r="D795" s="83" t="s">
        <v>702</v>
      </c>
      <c r="E795" s="187">
        <v>57.42</v>
      </c>
      <c r="F795" s="83"/>
    </row>
    <row r="796" spans="1:6" ht="12.75" customHeight="1" x14ac:dyDescent="0.2">
      <c r="A796" s="83">
        <v>927</v>
      </c>
      <c r="B796" s="83" t="s">
        <v>1843</v>
      </c>
      <c r="C796" s="83" t="s">
        <v>577</v>
      </c>
      <c r="D796" s="83" t="s">
        <v>702</v>
      </c>
      <c r="E796" s="187">
        <v>55.66</v>
      </c>
      <c r="F796" s="83"/>
    </row>
    <row r="797" spans="1:6" ht="12.75" customHeight="1" x14ac:dyDescent="0.2">
      <c r="A797" s="83">
        <v>913</v>
      </c>
      <c r="B797" s="83" t="s">
        <v>1844</v>
      </c>
      <c r="C797" s="83" t="s">
        <v>577</v>
      </c>
      <c r="D797" s="83" t="s">
        <v>702</v>
      </c>
      <c r="E797" s="187">
        <v>62.12</v>
      </c>
      <c r="F797" s="83"/>
    </row>
    <row r="798" spans="1:6" ht="12.75" customHeight="1" x14ac:dyDescent="0.2">
      <c r="A798" s="83">
        <v>903</v>
      </c>
      <c r="B798" s="83" t="s">
        <v>1845</v>
      </c>
      <c r="C798" s="83" t="s">
        <v>577</v>
      </c>
      <c r="D798" s="83" t="s">
        <v>702</v>
      </c>
      <c r="E798" s="187">
        <v>70.31</v>
      </c>
      <c r="F798" s="83"/>
    </row>
    <row r="799" spans="1:6" ht="12.75" customHeight="1" x14ac:dyDescent="0.2">
      <c r="A799" s="83">
        <v>945</v>
      </c>
      <c r="B799" s="83" t="s">
        <v>1846</v>
      </c>
      <c r="C799" s="83" t="s">
        <v>577</v>
      </c>
      <c r="D799" s="83" t="s">
        <v>702</v>
      </c>
      <c r="E799" s="187">
        <v>74.37</v>
      </c>
      <c r="F799" s="83"/>
    </row>
    <row r="800" spans="1:6" ht="12.75" customHeight="1" x14ac:dyDescent="0.2">
      <c r="A800" s="83">
        <v>914</v>
      </c>
      <c r="B800" s="83" t="s">
        <v>1847</v>
      </c>
      <c r="C800" s="83" t="s">
        <v>577</v>
      </c>
      <c r="D800" s="83" t="s">
        <v>702</v>
      </c>
      <c r="E800" s="187">
        <v>76.19</v>
      </c>
      <c r="F800" s="83"/>
    </row>
    <row r="801" spans="1:6" ht="12.75" customHeight="1" x14ac:dyDescent="0.2">
      <c r="A801" s="83">
        <v>993</v>
      </c>
      <c r="B801" s="83" t="s">
        <v>1848</v>
      </c>
      <c r="C801" s="83" t="s">
        <v>577</v>
      </c>
      <c r="D801" s="83" t="s">
        <v>566</v>
      </c>
      <c r="E801" s="187">
        <v>1.59</v>
      </c>
      <c r="F801" s="83"/>
    </row>
    <row r="802" spans="1:6" ht="12.75" customHeight="1" x14ac:dyDescent="0.2">
      <c r="A802" s="83">
        <v>1020</v>
      </c>
      <c r="B802" s="83" t="s">
        <v>1849</v>
      </c>
      <c r="C802" s="83" t="s">
        <v>577</v>
      </c>
      <c r="D802" s="83" t="s">
        <v>566</v>
      </c>
      <c r="E802" s="187">
        <v>6.93</v>
      </c>
      <c r="F802" s="83"/>
    </row>
    <row r="803" spans="1:6" ht="12.75" customHeight="1" x14ac:dyDescent="0.2">
      <c r="A803" s="83">
        <v>1017</v>
      </c>
      <c r="B803" s="83" t="s">
        <v>1850</v>
      </c>
      <c r="C803" s="83" t="s">
        <v>577</v>
      </c>
      <c r="D803" s="83" t="s">
        <v>566</v>
      </c>
      <c r="E803" s="187">
        <v>76.19</v>
      </c>
      <c r="F803" s="83"/>
    </row>
    <row r="804" spans="1:6" ht="12.75" customHeight="1" x14ac:dyDescent="0.2">
      <c r="A804" s="83">
        <v>999</v>
      </c>
      <c r="B804" s="83" t="s">
        <v>1851</v>
      </c>
      <c r="C804" s="83" t="s">
        <v>577</v>
      </c>
      <c r="D804" s="83" t="s">
        <v>566</v>
      </c>
      <c r="E804" s="187">
        <v>94.41</v>
      </c>
      <c r="F804" s="83"/>
    </row>
    <row r="805" spans="1:6" ht="12.75" customHeight="1" x14ac:dyDescent="0.2">
      <c r="A805" s="83">
        <v>995</v>
      </c>
      <c r="B805" s="83" t="s">
        <v>1852</v>
      </c>
      <c r="C805" s="83" t="s">
        <v>577</v>
      </c>
      <c r="D805" s="83" t="s">
        <v>566</v>
      </c>
      <c r="E805" s="187">
        <v>10.63</v>
      </c>
      <c r="F805" s="83"/>
    </row>
    <row r="806" spans="1:6" ht="12.75" customHeight="1" x14ac:dyDescent="0.2">
      <c r="A806" s="83">
        <v>1000</v>
      </c>
      <c r="B806" s="83" t="s">
        <v>1853</v>
      </c>
      <c r="C806" s="83" t="s">
        <v>577</v>
      </c>
      <c r="D806" s="83" t="s">
        <v>566</v>
      </c>
      <c r="E806" s="187">
        <v>115.73</v>
      </c>
      <c r="F806" s="83"/>
    </row>
    <row r="807" spans="1:6" ht="12.75" customHeight="1" x14ac:dyDescent="0.2">
      <c r="A807" s="83">
        <v>1022</v>
      </c>
      <c r="B807" s="83" t="s">
        <v>1854</v>
      </c>
      <c r="C807" s="83" t="s">
        <v>577</v>
      </c>
      <c r="D807" s="83" t="s">
        <v>566</v>
      </c>
      <c r="E807" s="187">
        <v>2.21</v>
      </c>
      <c r="F807" s="83"/>
    </row>
    <row r="808" spans="1:6" ht="12.75" customHeight="1" x14ac:dyDescent="0.2">
      <c r="A808" s="83">
        <v>1015</v>
      </c>
      <c r="B808" s="83" t="s">
        <v>1855</v>
      </c>
      <c r="C808" s="83" t="s">
        <v>577</v>
      </c>
      <c r="D808" s="83" t="s">
        <v>566</v>
      </c>
      <c r="E808" s="187">
        <v>152.38999999999999</v>
      </c>
      <c r="F808" s="83"/>
    </row>
    <row r="809" spans="1:6" ht="12.75" customHeight="1" x14ac:dyDescent="0.2">
      <c r="A809" s="83">
        <v>996</v>
      </c>
      <c r="B809" s="83" t="s">
        <v>1856</v>
      </c>
      <c r="C809" s="83" t="s">
        <v>577</v>
      </c>
      <c r="D809" s="83" t="s">
        <v>566</v>
      </c>
      <c r="E809" s="187">
        <v>16.190000000000001</v>
      </c>
      <c r="F809" s="83"/>
    </row>
    <row r="810" spans="1:6" ht="12.75" customHeight="1" x14ac:dyDescent="0.2">
      <c r="A810" s="83">
        <v>1001</v>
      </c>
      <c r="B810" s="83" t="s">
        <v>1857</v>
      </c>
      <c r="C810" s="83" t="s">
        <v>577</v>
      </c>
      <c r="D810" s="83" t="s">
        <v>566</v>
      </c>
      <c r="E810" s="187">
        <v>190.71</v>
      </c>
      <c r="F810" s="83"/>
    </row>
    <row r="811" spans="1:6" ht="12.75" customHeight="1" x14ac:dyDescent="0.2">
      <c r="A811" s="83">
        <v>1019</v>
      </c>
      <c r="B811" s="83" t="s">
        <v>1858</v>
      </c>
      <c r="C811" s="83" t="s">
        <v>577</v>
      </c>
      <c r="D811" s="83" t="s">
        <v>566</v>
      </c>
      <c r="E811" s="187">
        <v>22.32</v>
      </c>
      <c r="F811" s="83"/>
    </row>
    <row r="812" spans="1:6" ht="12.75" customHeight="1" x14ac:dyDescent="0.2">
      <c r="A812" s="83">
        <v>1021</v>
      </c>
      <c r="B812" s="83" t="s">
        <v>1859</v>
      </c>
      <c r="C812" s="83" t="s">
        <v>577</v>
      </c>
      <c r="D812" s="83" t="s">
        <v>566</v>
      </c>
      <c r="E812" s="187">
        <v>3.17</v>
      </c>
      <c r="F812" s="83"/>
    </row>
    <row r="813" spans="1:6" ht="12.75" customHeight="1" x14ac:dyDescent="0.2">
      <c r="A813" s="83">
        <v>39249</v>
      </c>
      <c r="B813" s="83" t="s">
        <v>1860</v>
      </c>
      <c r="C813" s="83" t="s">
        <v>577</v>
      </c>
      <c r="D813" s="83" t="s">
        <v>566</v>
      </c>
      <c r="E813" s="187">
        <v>248.78</v>
      </c>
      <c r="F813" s="83"/>
    </row>
    <row r="814" spans="1:6" ht="12.75" customHeight="1" x14ac:dyDescent="0.2">
      <c r="A814" s="83">
        <v>1018</v>
      </c>
      <c r="B814" s="83" t="s">
        <v>1861</v>
      </c>
      <c r="C814" s="83" t="s">
        <v>577</v>
      </c>
      <c r="D814" s="83" t="s">
        <v>566</v>
      </c>
      <c r="E814" s="187">
        <v>31.81</v>
      </c>
      <c r="F814" s="83"/>
    </row>
    <row r="815" spans="1:6" ht="12.75" customHeight="1" x14ac:dyDescent="0.2">
      <c r="A815" s="83">
        <v>39250</v>
      </c>
      <c r="B815" s="83" t="s">
        <v>1862</v>
      </c>
      <c r="C815" s="83" t="s">
        <v>577</v>
      </c>
      <c r="D815" s="83" t="s">
        <v>566</v>
      </c>
      <c r="E815" s="187">
        <v>319.58</v>
      </c>
      <c r="F815" s="83"/>
    </row>
    <row r="816" spans="1:6" ht="12.75" customHeight="1" x14ac:dyDescent="0.2">
      <c r="A816" s="83">
        <v>994</v>
      </c>
      <c r="B816" s="83" t="s">
        <v>1863</v>
      </c>
      <c r="C816" s="83" t="s">
        <v>577</v>
      </c>
      <c r="D816" s="83" t="s">
        <v>566</v>
      </c>
      <c r="E816" s="187">
        <v>4.33</v>
      </c>
      <c r="F816" s="83"/>
    </row>
    <row r="817" spans="1:6" ht="12.75" customHeight="1" x14ac:dyDescent="0.2">
      <c r="A817" s="83">
        <v>977</v>
      </c>
      <c r="B817" s="83" t="s">
        <v>1864</v>
      </c>
      <c r="C817" s="83" t="s">
        <v>577</v>
      </c>
      <c r="D817" s="83" t="s">
        <v>566</v>
      </c>
      <c r="E817" s="187">
        <v>44.06</v>
      </c>
      <c r="F817" s="83"/>
    </row>
    <row r="818" spans="1:6" ht="12.75" customHeight="1" x14ac:dyDescent="0.2">
      <c r="A818" s="83">
        <v>998</v>
      </c>
      <c r="B818" s="83" t="s">
        <v>1865</v>
      </c>
      <c r="C818" s="83" t="s">
        <v>577</v>
      </c>
      <c r="D818" s="83" t="s">
        <v>566</v>
      </c>
      <c r="E818" s="187">
        <v>58.53</v>
      </c>
      <c r="F818" s="83"/>
    </row>
    <row r="819" spans="1:6" ht="12.75" customHeight="1" x14ac:dyDescent="0.2">
      <c r="A819" s="83">
        <v>39251</v>
      </c>
      <c r="B819" s="83" t="s">
        <v>1866</v>
      </c>
      <c r="C819" s="83" t="s">
        <v>577</v>
      </c>
      <c r="D819" s="83" t="s">
        <v>566</v>
      </c>
      <c r="E819" s="187">
        <v>0.42</v>
      </c>
      <c r="F819" s="83"/>
    </row>
    <row r="820" spans="1:6" ht="12.75" customHeight="1" x14ac:dyDescent="0.2">
      <c r="A820" s="83">
        <v>1011</v>
      </c>
      <c r="B820" s="83" t="s">
        <v>1867</v>
      </c>
      <c r="C820" s="83" t="s">
        <v>577</v>
      </c>
      <c r="D820" s="83" t="s">
        <v>566</v>
      </c>
      <c r="E820" s="187">
        <v>0.59</v>
      </c>
      <c r="F820" s="83"/>
    </row>
    <row r="821" spans="1:6" ht="12.75" customHeight="1" x14ac:dyDescent="0.2">
      <c r="A821" s="83">
        <v>39252</v>
      </c>
      <c r="B821" s="83" t="s">
        <v>1868</v>
      </c>
      <c r="C821" s="83" t="s">
        <v>577</v>
      </c>
      <c r="D821" s="83" t="s">
        <v>566</v>
      </c>
      <c r="E821" s="187">
        <v>0.7</v>
      </c>
      <c r="F821" s="83"/>
    </row>
    <row r="822" spans="1:6" ht="12.75" customHeight="1" x14ac:dyDescent="0.2">
      <c r="A822" s="83">
        <v>1013</v>
      </c>
      <c r="B822" s="83" t="s">
        <v>1869</v>
      </c>
      <c r="C822" s="83" t="s">
        <v>577</v>
      </c>
      <c r="D822" s="83" t="s">
        <v>566</v>
      </c>
      <c r="E822" s="187">
        <v>0.93</v>
      </c>
      <c r="F822" s="83"/>
    </row>
    <row r="823" spans="1:6" ht="12.75" customHeight="1" x14ac:dyDescent="0.2">
      <c r="A823" s="83">
        <v>980</v>
      </c>
      <c r="B823" s="83" t="s">
        <v>1870</v>
      </c>
      <c r="C823" s="83" t="s">
        <v>577</v>
      </c>
      <c r="D823" s="83" t="s">
        <v>566</v>
      </c>
      <c r="E823" s="187">
        <v>6.36</v>
      </c>
      <c r="F823" s="83"/>
    </row>
    <row r="824" spans="1:6" ht="12.75" customHeight="1" x14ac:dyDescent="0.2">
      <c r="A824" s="83">
        <v>39237</v>
      </c>
      <c r="B824" s="83" t="s">
        <v>1871</v>
      </c>
      <c r="C824" s="83" t="s">
        <v>577</v>
      </c>
      <c r="D824" s="83" t="s">
        <v>566</v>
      </c>
      <c r="E824" s="187">
        <v>75.39</v>
      </c>
      <c r="F824" s="83"/>
    </row>
    <row r="825" spans="1:6" ht="12.75" customHeight="1" x14ac:dyDescent="0.2">
      <c r="A825" s="83">
        <v>39238</v>
      </c>
      <c r="B825" s="83" t="s">
        <v>1872</v>
      </c>
      <c r="C825" s="83" t="s">
        <v>577</v>
      </c>
      <c r="D825" s="83" t="s">
        <v>566</v>
      </c>
      <c r="E825" s="187">
        <v>94.13</v>
      </c>
      <c r="F825" s="83"/>
    </row>
    <row r="826" spans="1:6" ht="12.75" customHeight="1" x14ac:dyDescent="0.2">
      <c r="A826" s="83">
        <v>979</v>
      </c>
      <c r="B826" s="83" t="s">
        <v>1873</v>
      </c>
      <c r="C826" s="83" t="s">
        <v>577</v>
      </c>
      <c r="D826" s="83" t="s">
        <v>1065</v>
      </c>
      <c r="E826" s="187">
        <v>9.8000000000000007</v>
      </c>
      <c r="F826" s="83"/>
    </row>
    <row r="827" spans="1:6" ht="12.75" customHeight="1" x14ac:dyDescent="0.2">
      <c r="A827" s="83">
        <v>39239</v>
      </c>
      <c r="B827" s="83" t="s">
        <v>1874</v>
      </c>
      <c r="C827" s="83" t="s">
        <v>577</v>
      </c>
      <c r="D827" s="83" t="s">
        <v>566</v>
      </c>
      <c r="E827" s="187">
        <v>114.56</v>
      </c>
      <c r="F827" s="83"/>
    </row>
    <row r="828" spans="1:6" ht="12.75" customHeight="1" x14ac:dyDescent="0.2">
      <c r="A828" s="83">
        <v>1014</v>
      </c>
      <c r="B828" s="83" t="s">
        <v>1875</v>
      </c>
      <c r="C828" s="83" t="s">
        <v>577</v>
      </c>
      <c r="D828" s="83" t="s">
        <v>566</v>
      </c>
      <c r="E828" s="187">
        <v>1.48</v>
      </c>
      <c r="F828" s="83"/>
    </row>
    <row r="829" spans="1:6" ht="12.75" customHeight="1" x14ac:dyDescent="0.2">
      <c r="A829" s="83">
        <v>39240</v>
      </c>
      <c r="B829" s="83" t="s">
        <v>1876</v>
      </c>
      <c r="C829" s="83" t="s">
        <v>577</v>
      </c>
      <c r="D829" s="83" t="s">
        <v>566</v>
      </c>
      <c r="E829" s="187">
        <v>151.41</v>
      </c>
      <c r="F829" s="83"/>
    </row>
    <row r="830" spans="1:6" ht="12.75" customHeight="1" x14ac:dyDescent="0.2">
      <c r="A830" s="83">
        <v>39232</v>
      </c>
      <c r="B830" s="83" t="s">
        <v>1877</v>
      </c>
      <c r="C830" s="83" t="s">
        <v>577</v>
      </c>
      <c r="D830" s="83" t="s">
        <v>566</v>
      </c>
      <c r="E830" s="187">
        <v>15.72</v>
      </c>
      <c r="F830" s="83"/>
    </row>
    <row r="831" spans="1:6" ht="12.75" customHeight="1" x14ac:dyDescent="0.2">
      <c r="A831" s="83">
        <v>39233</v>
      </c>
      <c r="B831" s="83" t="s">
        <v>1878</v>
      </c>
      <c r="C831" s="83" t="s">
        <v>577</v>
      </c>
      <c r="D831" s="83" t="s">
        <v>566</v>
      </c>
      <c r="E831" s="187">
        <v>21.61</v>
      </c>
      <c r="F831" s="83"/>
    </row>
    <row r="832" spans="1:6" ht="12.75" customHeight="1" x14ac:dyDescent="0.2">
      <c r="A832" s="83">
        <v>981</v>
      </c>
      <c r="B832" s="83" t="s">
        <v>1879</v>
      </c>
      <c r="C832" s="83" t="s">
        <v>577</v>
      </c>
      <c r="D832" s="83" t="s">
        <v>566</v>
      </c>
      <c r="E832" s="187">
        <v>2.65</v>
      </c>
      <c r="F832" s="83"/>
    </row>
    <row r="833" spans="1:6" ht="12.75" customHeight="1" x14ac:dyDescent="0.2">
      <c r="A833" s="83">
        <v>39234</v>
      </c>
      <c r="B833" s="83" t="s">
        <v>1880</v>
      </c>
      <c r="C833" s="83" t="s">
        <v>577</v>
      </c>
      <c r="D833" s="83" t="s">
        <v>566</v>
      </c>
      <c r="E833" s="187">
        <v>31.72</v>
      </c>
      <c r="F833" s="83"/>
    </row>
    <row r="834" spans="1:6" ht="12.75" customHeight="1" x14ac:dyDescent="0.2">
      <c r="A834" s="83">
        <v>982</v>
      </c>
      <c r="B834" s="83" t="s">
        <v>1881</v>
      </c>
      <c r="C834" s="83" t="s">
        <v>577</v>
      </c>
      <c r="D834" s="83" t="s">
        <v>566</v>
      </c>
      <c r="E834" s="187">
        <v>3.72</v>
      </c>
      <c r="F834" s="83"/>
    </row>
    <row r="835" spans="1:6" ht="12.75" customHeight="1" x14ac:dyDescent="0.2">
      <c r="A835" s="83">
        <v>39235</v>
      </c>
      <c r="B835" s="83" t="s">
        <v>1882</v>
      </c>
      <c r="C835" s="83" t="s">
        <v>577</v>
      </c>
      <c r="D835" s="83" t="s">
        <v>566</v>
      </c>
      <c r="E835" s="187">
        <v>44.62</v>
      </c>
      <c r="F835" s="83"/>
    </row>
    <row r="836" spans="1:6" ht="12.75" customHeight="1" x14ac:dyDescent="0.2">
      <c r="A836" s="83">
        <v>39236</v>
      </c>
      <c r="B836" s="83" t="s">
        <v>1883</v>
      </c>
      <c r="C836" s="83" t="s">
        <v>577</v>
      </c>
      <c r="D836" s="83" t="s">
        <v>566</v>
      </c>
      <c r="E836" s="187">
        <v>58.49</v>
      </c>
      <c r="F836" s="83"/>
    </row>
    <row r="837" spans="1:6" ht="12.75" customHeight="1" x14ac:dyDescent="0.2">
      <c r="A837" s="83">
        <v>876</v>
      </c>
      <c r="B837" s="83" t="s">
        <v>1884</v>
      </c>
      <c r="C837" s="83" t="s">
        <v>577</v>
      </c>
      <c r="D837" s="83" t="s">
        <v>566</v>
      </c>
      <c r="E837" s="187">
        <v>150.99</v>
      </c>
      <c r="F837" s="83"/>
    </row>
    <row r="838" spans="1:6" ht="12.75" customHeight="1" x14ac:dyDescent="0.2">
      <c r="A838" s="83">
        <v>877</v>
      </c>
      <c r="B838" s="83" t="s">
        <v>1885</v>
      </c>
      <c r="C838" s="83" t="s">
        <v>577</v>
      </c>
      <c r="D838" s="83" t="s">
        <v>566</v>
      </c>
      <c r="E838" s="187">
        <v>177.5</v>
      </c>
      <c r="F838" s="83"/>
    </row>
    <row r="839" spans="1:6" ht="12.75" customHeight="1" x14ac:dyDescent="0.2">
      <c r="A839" s="83">
        <v>882</v>
      </c>
      <c r="B839" s="83" t="s">
        <v>1886</v>
      </c>
      <c r="C839" s="83" t="s">
        <v>577</v>
      </c>
      <c r="D839" s="83" t="s">
        <v>566</v>
      </c>
      <c r="E839" s="187">
        <v>193.41</v>
      </c>
      <c r="F839" s="83"/>
    </row>
    <row r="840" spans="1:6" ht="12.75" customHeight="1" x14ac:dyDescent="0.2">
      <c r="A840" s="83">
        <v>878</v>
      </c>
      <c r="B840" s="83" t="s">
        <v>1887</v>
      </c>
      <c r="C840" s="83" t="s">
        <v>577</v>
      </c>
      <c r="D840" s="83" t="s">
        <v>566</v>
      </c>
      <c r="E840" s="187">
        <v>240.46</v>
      </c>
      <c r="F840" s="83"/>
    </row>
    <row r="841" spans="1:6" ht="12.75" customHeight="1" x14ac:dyDescent="0.2">
      <c r="A841" s="83">
        <v>879</v>
      </c>
      <c r="B841" s="83" t="s">
        <v>1888</v>
      </c>
      <c r="C841" s="83" t="s">
        <v>577</v>
      </c>
      <c r="D841" s="83" t="s">
        <v>566</v>
      </c>
      <c r="E841" s="187">
        <v>283.42</v>
      </c>
      <c r="F841" s="83"/>
    </row>
    <row r="842" spans="1:6" ht="12.75" customHeight="1" x14ac:dyDescent="0.2">
      <c r="A842" s="83">
        <v>880</v>
      </c>
      <c r="B842" s="83" t="s">
        <v>1889</v>
      </c>
      <c r="C842" s="83" t="s">
        <v>577</v>
      </c>
      <c r="D842" s="83" t="s">
        <v>566</v>
      </c>
      <c r="E842" s="187">
        <v>333.48</v>
      </c>
      <c r="F842" s="83"/>
    </row>
    <row r="843" spans="1:6" ht="12.75" customHeight="1" x14ac:dyDescent="0.2">
      <c r="A843" s="83">
        <v>873</v>
      </c>
      <c r="B843" s="83" t="s">
        <v>1890</v>
      </c>
      <c r="C843" s="83" t="s">
        <v>577</v>
      </c>
      <c r="D843" s="83" t="s">
        <v>566</v>
      </c>
      <c r="E843" s="187">
        <v>101.4</v>
      </c>
      <c r="F843" s="83"/>
    </row>
    <row r="844" spans="1:6" ht="12.75" customHeight="1" x14ac:dyDescent="0.2">
      <c r="A844" s="83">
        <v>881</v>
      </c>
      <c r="B844" s="83" t="s">
        <v>1891</v>
      </c>
      <c r="C844" s="83" t="s">
        <v>577</v>
      </c>
      <c r="D844" s="83" t="s">
        <v>566</v>
      </c>
      <c r="E844" s="187">
        <v>455.81</v>
      </c>
      <c r="F844" s="83"/>
    </row>
    <row r="845" spans="1:6" ht="12.75" customHeight="1" x14ac:dyDescent="0.2">
      <c r="A845" s="83">
        <v>874</v>
      </c>
      <c r="B845" s="83" t="s">
        <v>1892</v>
      </c>
      <c r="C845" s="83" t="s">
        <v>577</v>
      </c>
      <c r="D845" s="83" t="s">
        <v>566</v>
      </c>
      <c r="E845" s="187">
        <v>120.33</v>
      </c>
      <c r="F845" s="83"/>
    </row>
    <row r="846" spans="1:6" ht="12.75" customHeight="1" x14ac:dyDescent="0.2">
      <c r="A846" s="83">
        <v>875</v>
      </c>
      <c r="B846" s="83" t="s">
        <v>1893</v>
      </c>
      <c r="C846" s="83" t="s">
        <v>577</v>
      </c>
      <c r="D846" s="83" t="s">
        <v>566</v>
      </c>
      <c r="E846" s="187">
        <v>143.57</v>
      </c>
      <c r="F846" s="83"/>
    </row>
    <row r="847" spans="1:6" ht="12.75" customHeight="1" x14ac:dyDescent="0.2">
      <c r="A847" s="83">
        <v>983</v>
      </c>
      <c r="B847" s="83" t="s">
        <v>1894</v>
      </c>
      <c r="C847" s="83" t="s">
        <v>577</v>
      </c>
      <c r="D847" s="83" t="s">
        <v>566</v>
      </c>
      <c r="E847" s="187">
        <v>0.9</v>
      </c>
      <c r="F847" s="83"/>
    </row>
    <row r="848" spans="1:6" ht="12.75" customHeight="1" x14ac:dyDescent="0.2">
      <c r="A848" s="83">
        <v>985</v>
      </c>
      <c r="B848" s="83" t="s">
        <v>1895</v>
      </c>
      <c r="C848" s="83" t="s">
        <v>577</v>
      </c>
      <c r="D848" s="83" t="s">
        <v>566</v>
      </c>
      <c r="E848" s="187">
        <v>6.74</v>
      </c>
      <c r="F848" s="83"/>
    </row>
    <row r="849" spans="1:6" ht="12.75" customHeight="1" x14ac:dyDescent="0.2">
      <c r="A849" s="83">
        <v>990</v>
      </c>
      <c r="B849" s="83" t="s">
        <v>1896</v>
      </c>
      <c r="C849" s="83" t="s">
        <v>577</v>
      </c>
      <c r="D849" s="83" t="s">
        <v>566</v>
      </c>
      <c r="E849" s="187">
        <v>92.29</v>
      </c>
      <c r="F849" s="83"/>
    </row>
    <row r="850" spans="1:6" ht="12.75" customHeight="1" x14ac:dyDescent="0.2">
      <c r="A850" s="83">
        <v>39241</v>
      </c>
      <c r="B850" s="83" t="s">
        <v>1897</v>
      </c>
      <c r="C850" s="83" t="s">
        <v>577</v>
      </c>
      <c r="D850" s="83" t="s">
        <v>566</v>
      </c>
      <c r="E850" s="187">
        <v>10.55</v>
      </c>
      <c r="F850" s="83"/>
    </row>
    <row r="851" spans="1:6" ht="12.75" customHeight="1" x14ac:dyDescent="0.2">
      <c r="A851" s="83">
        <v>1005</v>
      </c>
      <c r="B851" s="83" t="s">
        <v>1898</v>
      </c>
      <c r="C851" s="83" t="s">
        <v>577</v>
      </c>
      <c r="D851" s="83" t="s">
        <v>566</v>
      </c>
      <c r="E851" s="187">
        <v>113.28</v>
      </c>
      <c r="F851" s="83"/>
    </row>
    <row r="852" spans="1:6" ht="12.75" customHeight="1" x14ac:dyDescent="0.2">
      <c r="A852" s="83">
        <v>984</v>
      </c>
      <c r="B852" s="83" t="s">
        <v>1899</v>
      </c>
      <c r="C852" s="83" t="s">
        <v>577</v>
      </c>
      <c r="D852" s="83" t="s">
        <v>566</v>
      </c>
      <c r="E852" s="187">
        <v>2.33</v>
      </c>
      <c r="F852" s="83"/>
    </row>
    <row r="853" spans="1:6" ht="12.75" customHeight="1" x14ac:dyDescent="0.2">
      <c r="A853" s="83">
        <v>991</v>
      </c>
      <c r="B853" s="83" t="s">
        <v>1900</v>
      </c>
      <c r="C853" s="83" t="s">
        <v>577</v>
      </c>
      <c r="D853" s="83" t="s">
        <v>566</v>
      </c>
      <c r="E853" s="187">
        <v>149.69</v>
      </c>
      <c r="F853" s="83"/>
    </row>
    <row r="854" spans="1:6" ht="12.75" customHeight="1" x14ac:dyDescent="0.2">
      <c r="A854" s="83">
        <v>986</v>
      </c>
      <c r="B854" s="83" t="s">
        <v>1901</v>
      </c>
      <c r="C854" s="83" t="s">
        <v>577</v>
      </c>
      <c r="D854" s="83" t="s">
        <v>566</v>
      </c>
      <c r="E854" s="187">
        <v>16.12</v>
      </c>
      <c r="F854" s="83"/>
    </row>
    <row r="855" spans="1:6" ht="12.75" customHeight="1" x14ac:dyDescent="0.2">
      <c r="A855" s="83">
        <v>1024</v>
      </c>
      <c r="B855" s="83" t="s">
        <v>1902</v>
      </c>
      <c r="C855" s="83" t="s">
        <v>577</v>
      </c>
      <c r="D855" s="83" t="s">
        <v>566</v>
      </c>
      <c r="E855" s="187">
        <v>185.26</v>
      </c>
      <c r="F855" s="83"/>
    </row>
    <row r="856" spans="1:6" ht="12.75" customHeight="1" x14ac:dyDescent="0.2">
      <c r="A856" s="83">
        <v>987</v>
      </c>
      <c r="B856" s="83" t="s">
        <v>1903</v>
      </c>
      <c r="C856" s="83" t="s">
        <v>577</v>
      </c>
      <c r="D856" s="83" t="s">
        <v>566</v>
      </c>
      <c r="E856" s="187">
        <v>21.91</v>
      </c>
      <c r="F856" s="83"/>
    </row>
    <row r="857" spans="1:6" ht="12.75" customHeight="1" x14ac:dyDescent="0.2">
      <c r="A857" s="83">
        <v>1003</v>
      </c>
      <c r="B857" s="83" t="s">
        <v>1904</v>
      </c>
      <c r="C857" s="83" t="s">
        <v>577</v>
      </c>
      <c r="D857" s="83" t="s">
        <v>566</v>
      </c>
      <c r="E857" s="187">
        <v>3.41</v>
      </c>
      <c r="F857" s="83"/>
    </row>
    <row r="858" spans="1:6" ht="12.75" customHeight="1" x14ac:dyDescent="0.2">
      <c r="A858" s="83">
        <v>992</v>
      </c>
      <c r="B858" s="83" t="s">
        <v>1905</v>
      </c>
      <c r="C858" s="83" t="s">
        <v>577</v>
      </c>
      <c r="D858" s="83" t="s">
        <v>566</v>
      </c>
      <c r="E858" s="187">
        <v>239.69</v>
      </c>
      <c r="F858" s="83"/>
    </row>
    <row r="859" spans="1:6" ht="12.75" customHeight="1" x14ac:dyDescent="0.2">
      <c r="A859" s="83">
        <v>1007</v>
      </c>
      <c r="B859" s="83" t="s">
        <v>1906</v>
      </c>
      <c r="C859" s="83" t="s">
        <v>577</v>
      </c>
      <c r="D859" s="83" t="s">
        <v>566</v>
      </c>
      <c r="E859" s="187">
        <v>31.08</v>
      </c>
      <c r="F859" s="83"/>
    </row>
    <row r="860" spans="1:6" ht="12.75" customHeight="1" x14ac:dyDescent="0.2">
      <c r="A860" s="83">
        <v>39242</v>
      </c>
      <c r="B860" s="83" t="s">
        <v>1907</v>
      </c>
      <c r="C860" s="83" t="s">
        <v>577</v>
      </c>
      <c r="D860" s="83" t="s">
        <v>566</v>
      </c>
      <c r="E860" s="187">
        <v>296.98</v>
      </c>
      <c r="F860" s="83"/>
    </row>
    <row r="861" spans="1:6" ht="12.75" customHeight="1" x14ac:dyDescent="0.2">
      <c r="A861" s="83">
        <v>1008</v>
      </c>
      <c r="B861" s="83" t="s">
        <v>885</v>
      </c>
      <c r="C861" s="83" t="s">
        <v>577</v>
      </c>
      <c r="D861" s="83" t="s">
        <v>566</v>
      </c>
      <c r="E861" s="187">
        <v>3.87</v>
      </c>
      <c r="F861" s="83"/>
    </row>
    <row r="862" spans="1:6" ht="12.75" customHeight="1" x14ac:dyDescent="0.2">
      <c r="A862" s="83">
        <v>988</v>
      </c>
      <c r="B862" s="83" t="s">
        <v>1908</v>
      </c>
      <c r="C862" s="83" t="s">
        <v>577</v>
      </c>
      <c r="D862" s="83" t="s">
        <v>566</v>
      </c>
      <c r="E862" s="187">
        <v>42.93</v>
      </c>
      <c r="F862" s="83"/>
    </row>
    <row r="863" spans="1:6" ht="12.75" customHeight="1" x14ac:dyDescent="0.2">
      <c r="A863" s="83">
        <v>989</v>
      </c>
      <c r="B863" s="83" t="s">
        <v>1909</v>
      </c>
      <c r="C863" s="83" t="s">
        <v>577</v>
      </c>
      <c r="D863" s="83" t="s">
        <v>566</v>
      </c>
      <c r="E863" s="187">
        <v>58.16</v>
      </c>
      <c r="F863" s="83"/>
    </row>
    <row r="864" spans="1:6" ht="12.75" customHeight="1" x14ac:dyDescent="0.2">
      <c r="A864" s="83">
        <v>39598</v>
      </c>
      <c r="B864" s="83" t="s">
        <v>1910</v>
      </c>
      <c r="C864" s="83" t="s">
        <v>577</v>
      </c>
      <c r="D864" s="83" t="s">
        <v>702</v>
      </c>
      <c r="E864" s="187">
        <v>1.03</v>
      </c>
      <c r="F864" s="83"/>
    </row>
    <row r="865" spans="1:6" ht="12.75" customHeight="1" x14ac:dyDescent="0.2">
      <c r="A865" s="83">
        <v>39599</v>
      </c>
      <c r="B865" s="83" t="s">
        <v>1911</v>
      </c>
      <c r="C865" s="83" t="s">
        <v>577</v>
      </c>
      <c r="D865" s="83" t="s">
        <v>702</v>
      </c>
      <c r="E865" s="187">
        <v>1.55</v>
      </c>
      <c r="F865" s="83"/>
    </row>
    <row r="866" spans="1:6" ht="12.75" customHeight="1" x14ac:dyDescent="0.2">
      <c r="A866" s="83">
        <v>34602</v>
      </c>
      <c r="B866" s="83" t="s">
        <v>1912</v>
      </c>
      <c r="C866" s="83" t="s">
        <v>577</v>
      </c>
      <c r="D866" s="83" t="s">
        <v>702</v>
      </c>
      <c r="E866" s="187">
        <v>2.12</v>
      </c>
      <c r="F866" s="83"/>
    </row>
    <row r="867" spans="1:6" ht="12.75" customHeight="1" x14ac:dyDescent="0.2">
      <c r="A867" s="83">
        <v>34603</v>
      </c>
      <c r="B867" s="83" t="s">
        <v>1913</v>
      </c>
      <c r="C867" s="83" t="s">
        <v>577</v>
      </c>
      <c r="D867" s="83" t="s">
        <v>702</v>
      </c>
      <c r="E867" s="187">
        <v>10.19</v>
      </c>
      <c r="F867" s="83"/>
    </row>
    <row r="868" spans="1:6" ht="12.75" customHeight="1" x14ac:dyDescent="0.2">
      <c r="A868" s="83">
        <v>34607</v>
      </c>
      <c r="B868" s="83" t="s">
        <v>1914</v>
      </c>
      <c r="C868" s="83" t="s">
        <v>577</v>
      </c>
      <c r="D868" s="83" t="s">
        <v>702</v>
      </c>
      <c r="E868" s="187">
        <v>4.54</v>
      </c>
      <c r="F868" s="83"/>
    </row>
    <row r="869" spans="1:6" ht="12.75" customHeight="1" x14ac:dyDescent="0.2">
      <c r="A869" s="83">
        <v>34609</v>
      </c>
      <c r="B869" s="83" t="s">
        <v>1915</v>
      </c>
      <c r="C869" s="83" t="s">
        <v>577</v>
      </c>
      <c r="D869" s="83" t="s">
        <v>702</v>
      </c>
      <c r="E869" s="187">
        <v>6.82</v>
      </c>
      <c r="F869" s="83"/>
    </row>
    <row r="870" spans="1:6" ht="12.75" customHeight="1" x14ac:dyDescent="0.2">
      <c r="A870" s="83">
        <v>34618</v>
      </c>
      <c r="B870" s="83" t="s">
        <v>1916</v>
      </c>
      <c r="C870" s="83" t="s">
        <v>577</v>
      </c>
      <c r="D870" s="83" t="s">
        <v>702</v>
      </c>
      <c r="E870" s="187">
        <v>2.81</v>
      </c>
      <c r="F870" s="83"/>
    </row>
    <row r="871" spans="1:6" ht="12.75" customHeight="1" x14ac:dyDescent="0.2">
      <c r="A871" s="83">
        <v>34620</v>
      </c>
      <c r="B871" s="83" t="s">
        <v>1917</v>
      </c>
      <c r="C871" s="83" t="s">
        <v>577</v>
      </c>
      <c r="D871" s="83" t="s">
        <v>702</v>
      </c>
      <c r="E871" s="187">
        <v>14.07</v>
      </c>
      <c r="F871" s="83"/>
    </row>
    <row r="872" spans="1:6" ht="12.75" customHeight="1" x14ac:dyDescent="0.2">
      <c r="A872" s="83">
        <v>34621</v>
      </c>
      <c r="B872" s="83" t="s">
        <v>1918</v>
      </c>
      <c r="C872" s="83" t="s">
        <v>577</v>
      </c>
      <c r="D872" s="83" t="s">
        <v>702</v>
      </c>
      <c r="E872" s="187">
        <v>6.52</v>
      </c>
      <c r="F872" s="83"/>
    </row>
    <row r="873" spans="1:6" ht="12.75" customHeight="1" x14ac:dyDescent="0.2">
      <c r="A873" s="83">
        <v>34622</v>
      </c>
      <c r="B873" s="83" t="s">
        <v>1919</v>
      </c>
      <c r="C873" s="83" t="s">
        <v>577</v>
      </c>
      <c r="D873" s="83" t="s">
        <v>702</v>
      </c>
      <c r="E873" s="187">
        <v>9.24</v>
      </c>
      <c r="F873" s="83"/>
    </row>
    <row r="874" spans="1:6" ht="12.75" customHeight="1" x14ac:dyDescent="0.2">
      <c r="A874" s="83">
        <v>34624</v>
      </c>
      <c r="B874" s="83" t="s">
        <v>1920</v>
      </c>
      <c r="C874" s="83" t="s">
        <v>577</v>
      </c>
      <c r="D874" s="83" t="s">
        <v>702</v>
      </c>
      <c r="E874" s="187">
        <v>3.59</v>
      </c>
      <c r="F874" s="83"/>
    </row>
    <row r="875" spans="1:6" ht="12.75" customHeight="1" x14ac:dyDescent="0.2">
      <c r="A875" s="83">
        <v>34626</v>
      </c>
      <c r="B875" s="83" t="s">
        <v>1921</v>
      </c>
      <c r="C875" s="83" t="s">
        <v>577</v>
      </c>
      <c r="D875" s="83" t="s">
        <v>702</v>
      </c>
      <c r="E875" s="187">
        <v>19.34</v>
      </c>
      <c r="F875" s="83"/>
    </row>
    <row r="876" spans="1:6" ht="12.75" customHeight="1" x14ac:dyDescent="0.2">
      <c r="A876" s="83">
        <v>34627</v>
      </c>
      <c r="B876" s="83" t="s">
        <v>1922</v>
      </c>
      <c r="C876" s="83" t="s">
        <v>577</v>
      </c>
      <c r="D876" s="83" t="s">
        <v>702</v>
      </c>
      <c r="E876" s="187">
        <v>8.33</v>
      </c>
      <c r="F876" s="83"/>
    </row>
    <row r="877" spans="1:6" ht="12.75" customHeight="1" x14ac:dyDescent="0.2">
      <c r="A877" s="83">
        <v>34629</v>
      </c>
      <c r="B877" s="83" t="s">
        <v>1923</v>
      </c>
      <c r="C877" s="83" t="s">
        <v>577</v>
      </c>
      <c r="D877" s="83" t="s">
        <v>702</v>
      </c>
      <c r="E877" s="187">
        <v>12.2</v>
      </c>
      <c r="F877" s="83"/>
    </row>
    <row r="878" spans="1:6" ht="12.75" customHeight="1" x14ac:dyDescent="0.2">
      <c r="A878" s="83">
        <v>39257</v>
      </c>
      <c r="B878" s="83" t="s">
        <v>1924</v>
      </c>
      <c r="C878" s="83" t="s">
        <v>577</v>
      </c>
      <c r="D878" s="83" t="s">
        <v>566</v>
      </c>
      <c r="E878" s="187">
        <v>4.0599999999999996</v>
      </c>
      <c r="F878" s="83"/>
    </row>
    <row r="879" spans="1:6" ht="12.75" customHeight="1" x14ac:dyDescent="0.2">
      <c r="A879" s="83">
        <v>39261</v>
      </c>
      <c r="B879" s="83" t="s">
        <v>1925</v>
      </c>
      <c r="C879" s="83" t="s">
        <v>577</v>
      </c>
      <c r="D879" s="83" t="s">
        <v>566</v>
      </c>
      <c r="E879" s="187">
        <v>21.63</v>
      </c>
      <c r="F879" s="83"/>
    </row>
    <row r="880" spans="1:6" ht="12.75" customHeight="1" x14ac:dyDescent="0.2">
      <c r="A880" s="83">
        <v>39268</v>
      </c>
      <c r="B880" s="83" t="s">
        <v>1926</v>
      </c>
      <c r="C880" s="83" t="s">
        <v>577</v>
      </c>
      <c r="D880" s="83" t="s">
        <v>566</v>
      </c>
      <c r="E880" s="187">
        <v>249.63</v>
      </c>
      <c r="F880" s="83"/>
    </row>
    <row r="881" spans="1:6" ht="12.75" customHeight="1" x14ac:dyDescent="0.2">
      <c r="A881" s="83">
        <v>39262</v>
      </c>
      <c r="B881" s="83" t="s">
        <v>1927</v>
      </c>
      <c r="C881" s="83" t="s">
        <v>577</v>
      </c>
      <c r="D881" s="83" t="s">
        <v>566</v>
      </c>
      <c r="E881" s="187">
        <v>33.83</v>
      </c>
      <c r="F881" s="83"/>
    </row>
    <row r="882" spans="1:6" ht="12.75" customHeight="1" x14ac:dyDescent="0.2">
      <c r="A882" s="83">
        <v>39258</v>
      </c>
      <c r="B882" s="83" t="s">
        <v>1928</v>
      </c>
      <c r="C882" s="83" t="s">
        <v>577</v>
      </c>
      <c r="D882" s="83" t="s">
        <v>566</v>
      </c>
      <c r="E882" s="187">
        <v>6.02</v>
      </c>
      <c r="F882" s="83"/>
    </row>
    <row r="883" spans="1:6" ht="12.75" customHeight="1" x14ac:dyDescent="0.2">
      <c r="A883" s="83">
        <v>39263</v>
      </c>
      <c r="B883" s="83" t="s">
        <v>1929</v>
      </c>
      <c r="C883" s="83" t="s">
        <v>577</v>
      </c>
      <c r="D883" s="83" t="s">
        <v>566</v>
      </c>
      <c r="E883" s="187">
        <v>52.34</v>
      </c>
      <c r="F883" s="83"/>
    </row>
    <row r="884" spans="1:6" ht="12.75" customHeight="1" x14ac:dyDescent="0.2">
      <c r="A884" s="83">
        <v>39264</v>
      </c>
      <c r="B884" s="83" t="s">
        <v>1930</v>
      </c>
      <c r="C884" s="83" t="s">
        <v>577</v>
      </c>
      <c r="D884" s="83" t="s">
        <v>566</v>
      </c>
      <c r="E884" s="187">
        <v>70.87</v>
      </c>
      <c r="F884" s="83"/>
    </row>
    <row r="885" spans="1:6" ht="12.75" customHeight="1" x14ac:dyDescent="0.2">
      <c r="A885" s="83">
        <v>39259</v>
      </c>
      <c r="B885" s="83" t="s">
        <v>1931</v>
      </c>
      <c r="C885" s="83" t="s">
        <v>577</v>
      </c>
      <c r="D885" s="83" t="s">
        <v>566</v>
      </c>
      <c r="E885" s="187">
        <v>9.17</v>
      </c>
      <c r="F885" s="83"/>
    </row>
    <row r="886" spans="1:6" ht="12.75" customHeight="1" x14ac:dyDescent="0.2">
      <c r="A886" s="83">
        <v>39265</v>
      </c>
      <c r="B886" s="83" t="s">
        <v>1932</v>
      </c>
      <c r="C886" s="83" t="s">
        <v>577</v>
      </c>
      <c r="D886" s="83" t="s">
        <v>566</v>
      </c>
      <c r="E886" s="187">
        <v>104.4</v>
      </c>
      <c r="F886" s="83"/>
    </row>
    <row r="887" spans="1:6" ht="12.75" customHeight="1" x14ac:dyDescent="0.2">
      <c r="A887" s="83">
        <v>39260</v>
      </c>
      <c r="B887" s="83" t="s">
        <v>1933</v>
      </c>
      <c r="C887" s="83" t="s">
        <v>577</v>
      </c>
      <c r="D887" s="83" t="s">
        <v>566</v>
      </c>
      <c r="E887" s="187">
        <v>13.05</v>
      </c>
      <c r="F887" s="83"/>
    </row>
    <row r="888" spans="1:6" ht="12.75" customHeight="1" x14ac:dyDescent="0.2">
      <c r="A888" s="83">
        <v>39266</v>
      </c>
      <c r="B888" s="83" t="s">
        <v>1934</v>
      </c>
      <c r="C888" s="83" t="s">
        <v>577</v>
      </c>
      <c r="D888" s="83" t="s">
        <v>566</v>
      </c>
      <c r="E888" s="187">
        <v>146.5</v>
      </c>
      <c r="F888" s="83"/>
    </row>
    <row r="889" spans="1:6" ht="12.75" customHeight="1" x14ac:dyDescent="0.2">
      <c r="A889" s="83">
        <v>39267</v>
      </c>
      <c r="B889" s="83" t="s">
        <v>1935</v>
      </c>
      <c r="C889" s="83" t="s">
        <v>577</v>
      </c>
      <c r="D889" s="83" t="s">
        <v>566</v>
      </c>
      <c r="E889" s="187">
        <v>192.03</v>
      </c>
      <c r="F889" s="83"/>
    </row>
    <row r="890" spans="1:6" ht="12.75" customHeight="1" x14ac:dyDescent="0.2">
      <c r="A890" s="83">
        <v>11901</v>
      </c>
      <c r="B890" s="83" t="s">
        <v>1936</v>
      </c>
      <c r="C890" s="83" t="s">
        <v>577</v>
      </c>
      <c r="D890" s="83" t="s">
        <v>1065</v>
      </c>
      <c r="E890" s="187">
        <v>0.56999999999999995</v>
      </c>
      <c r="F890" s="83"/>
    </row>
    <row r="891" spans="1:6" ht="12.75" customHeight="1" x14ac:dyDescent="0.2">
      <c r="A891" s="83">
        <v>11902</v>
      </c>
      <c r="B891" s="83" t="s">
        <v>1937</v>
      </c>
      <c r="C891" s="83" t="s">
        <v>577</v>
      </c>
      <c r="D891" s="83" t="s">
        <v>566</v>
      </c>
      <c r="E891" s="187">
        <v>0.99</v>
      </c>
      <c r="F891" s="83"/>
    </row>
    <row r="892" spans="1:6" ht="12.75" customHeight="1" x14ac:dyDescent="0.2">
      <c r="A892" s="83">
        <v>11903</v>
      </c>
      <c r="B892" s="83" t="s">
        <v>1938</v>
      </c>
      <c r="C892" s="83" t="s">
        <v>577</v>
      </c>
      <c r="D892" s="83" t="s">
        <v>566</v>
      </c>
      <c r="E892" s="187">
        <v>1.53</v>
      </c>
      <c r="F892" s="83"/>
    </row>
    <row r="893" spans="1:6" ht="12.75" customHeight="1" x14ac:dyDescent="0.2">
      <c r="A893" s="83">
        <v>11904</v>
      </c>
      <c r="B893" s="83" t="s">
        <v>1939</v>
      </c>
      <c r="C893" s="83" t="s">
        <v>577</v>
      </c>
      <c r="D893" s="83" t="s">
        <v>566</v>
      </c>
      <c r="E893" s="187">
        <v>1.95</v>
      </c>
      <c r="F893" s="83"/>
    </row>
    <row r="894" spans="1:6" ht="12.75" customHeight="1" x14ac:dyDescent="0.2">
      <c r="A894" s="83">
        <v>11905</v>
      </c>
      <c r="B894" s="83" t="s">
        <v>1940</v>
      </c>
      <c r="C894" s="83" t="s">
        <v>577</v>
      </c>
      <c r="D894" s="83" t="s">
        <v>566</v>
      </c>
      <c r="E894" s="187">
        <v>2.63</v>
      </c>
      <c r="F894" s="83"/>
    </row>
    <row r="895" spans="1:6" ht="12.75" customHeight="1" x14ac:dyDescent="0.2">
      <c r="A895" s="83">
        <v>11906</v>
      </c>
      <c r="B895" s="83" t="s">
        <v>1941</v>
      </c>
      <c r="C895" s="83" t="s">
        <v>577</v>
      </c>
      <c r="D895" s="83" t="s">
        <v>566</v>
      </c>
      <c r="E895" s="187">
        <v>3.02</v>
      </c>
      <c r="F895" s="83"/>
    </row>
    <row r="896" spans="1:6" ht="12.75" customHeight="1" x14ac:dyDescent="0.2">
      <c r="A896" s="83">
        <v>11919</v>
      </c>
      <c r="B896" s="83" t="s">
        <v>1942</v>
      </c>
      <c r="C896" s="83" t="s">
        <v>577</v>
      </c>
      <c r="D896" s="83" t="s">
        <v>566</v>
      </c>
      <c r="E896" s="187">
        <v>5.93</v>
      </c>
      <c r="F896" s="83"/>
    </row>
    <row r="897" spans="1:6" ht="12.75" customHeight="1" x14ac:dyDescent="0.2">
      <c r="A897" s="83">
        <v>11920</v>
      </c>
      <c r="B897" s="83" t="s">
        <v>1943</v>
      </c>
      <c r="C897" s="83" t="s">
        <v>577</v>
      </c>
      <c r="D897" s="83" t="s">
        <v>566</v>
      </c>
      <c r="E897" s="187">
        <v>11.5</v>
      </c>
      <c r="F897" s="83"/>
    </row>
    <row r="898" spans="1:6" ht="12.75" customHeight="1" x14ac:dyDescent="0.2">
      <c r="A898" s="83">
        <v>11924</v>
      </c>
      <c r="B898" s="83" t="s">
        <v>1944</v>
      </c>
      <c r="C898" s="83" t="s">
        <v>577</v>
      </c>
      <c r="D898" s="83" t="s">
        <v>566</v>
      </c>
      <c r="E898" s="187">
        <v>111.86</v>
      </c>
      <c r="F898" s="83"/>
    </row>
    <row r="899" spans="1:6" ht="12.75" customHeight="1" x14ac:dyDescent="0.2">
      <c r="A899" s="83">
        <v>11921</v>
      </c>
      <c r="B899" s="83" t="s">
        <v>1945</v>
      </c>
      <c r="C899" s="83" t="s">
        <v>577</v>
      </c>
      <c r="D899" s="83" t="s">
        <v>566</v>
      </c>
      <c r="E899" s="187">
        <v>15.66</v>
      </c>
      <c r="F899" s="83"/>
    </row>
    <row r="900" spans="1:6" ht="12.75" customHeight="1" x14ac:dyDescent="0.2">
      <c r="A900" s="83">
        <v>11922</v>
      </c>
      <c r="B900" s="83" t="s">
        <v>1946</v>
      </c>
      <c r="C900" s="83" t="s">
        <v>577</v>
      </c>
      <c r="D900" s="83" t="s">
        <v>566</v>
      </c>
      <c r="E900" s="187">
        <v>27.8</v>
      </c>
      <c r="F900" s="83"/>
    </row>
    <row r="901" spans="1:6" ht="12.75" customHeight="1" x14ac:dyDescent="0.2">
      <c r="A901" s="83">
        <v>11923</v>
      </c>
      <c r="B901" s="83" t="s">
        <v>1947</v>
      </c>
      <c r="C901" s="83" t="s">
        <v>577</v>
      </c>
      <c r="D901" s="83" t="s">
        <v>566</v>
      </c>
      <c r="E901" s="187">
        <v>45.41</v>
      </c>
      <c r="F901" s="83"/>
    </row>
    <row r="902" spans="1:6" ht="12.75" customHeight="1" x14ac:dyDescent="0.2">
      <c r="A902" s="83">
        <v>11916</v>
      </c>
      <c r="B902" s="83" t="s">
        <v>1948</v>
      </c>
      <c r="C902" s="83" t="s">
        <v>577</v>
      </c>
      <c r="D902" s="83" t="s">
        <v>566</v>
      </c>
      <c r="E902" s="187">
        <v>7.7</v>
      </c>
      <c r="F902" s="83"/>
    </row>
    <row r="903" spans="1:6" ht="12.75" customHeight="1" x14ac:dyDescent="0.2">
      <c r="A903" s="83">
        <v>11914</v>
      </c>
      <c r="B903" s="83" t="s">
        <v>1949</v>
      </c>
      <c r="C903" s="83" t="s">
        <v>577</v>
      </c>
      <c r="D903" s="83" t="s">
        <v>566</v>
      </c>
      <c r="E903" s="187">
        <v>55.94</v>
      </c>
      <c r="F903" s="83"/>
    </row>
    <row r="904" spans="1:6" ht="12.75" customHeight="1" x14ac:dyDescent="0.2">
      <c r="A904" s="83">
        <v>11917</v>
      </c>
      <c r="B904" s="83" t="s">
        <v>1950</v>
      </c>
      <c r="C904" s="83" t="s">
        <v>577</v>
      </c>
      <c r="D904" s="83" t="s">
        <v>566</v>
      </c>
      <c r="E904" s="187">
        <v>13.41</v>
      </c>
      <c r="F904" s="83"/>
    </row>
    <row r="905" spans="1:6" ht="12.75" customHeight="1" x14ac:dyDescent="0.2">
      <c r="A905" s="83">
        <v>11918</v>
      </c>
      <c r="B905" s="83" t="s">
        <v>1951</v>
      </c>
      <c r="C905" s="83" t="s">
        <v>577</v>
      </c>
      <c r="D905" s="83" t="s">
        <v>566</v>
      </c>
      <c r="E905" s="187">
        <v>18.190000000000001</v>
      </c>
      <c r="F905" s="83"/>
    </row>
    <row r="906" spans="1:6" ht="12.75" customHeight="1" x14ac:dyDescent="0.2">
      <c r="A906" s="83">
        <v>37734</v>
      </c>
      <c r="B906" s="83" t="s">
        <v>1952</v>
      </c>
      <c r="C906" s="83" t="s">
        <v>575</v>
      </c>
      <c r="D906" s="83" t="s">
        <v>702</v>
      </c>
      <c r="E906" s="187">
        <v>40756.99</v>
      </c>
      <c r="F906" s="83"/>
    </row>
    <row r="907" spans="1:6" ht="12.75" customHeight="1" x14ac:dyDescent="0.2">
      <c r="A907" s="83">
        <v>42251</v>
      </c>
      <c r="B907" s="83" t="s">
        <v>1953</v>
      </c>
      <c r="C907" s="83" t="s">
        <v>575</v>
      </c>
      <c r="D907" s="83" t="s">
        <v>702</v>
      </c>
      <c r="E907" s="187">
        <v>46282.05</v>
      </c>
      <c r="F907" s="83"/>
    </row>
    <row r="908" spans="1:6" ht="12.75" customHeight="1" x14ac:dyDescent="0.2">
      <c r="A908" s="83">
        <v>37733</v>
      </c>
      <c r="B908" s="83" t="s">
        <v>1954</v>
      </c>
      <c r="C908" s="83" t="s">
        <v>575</v>
      </c>
      <c r="D908" s="83" t="s">
        <v>702</v>
      </c>
      <c r="E908" s="187">
        <v>30559.439999999999</v>
      </c>
      <c r="F908" s="83"/>
    </row>
    <row r="909" spans="1:6" ht="12.75" customHeight="1" x14ac:dyDescent="0.2">
      <c r="A909" s="83">
        <v>37735</v>
      </c>
      <c r="B909" s="83" t="s">
        <v>1955</v>
      </c>
      <c r="C909" s="83" t="s">
        <v>575</v>
      </c>
      <c r="D909" s="83" t="s">
        <v>702</v>
      </c>
      <c r="E909" s="187">
        <v>36824.120000000003</v>
      </c>
      <c r="F909" s="83"/>
    </row>
    <row r="910" spans="1:6" ht="12.75" customHeight="1" x14ac:dyDescent="0.2">
      <c r="A910" s="83">
        <v>41758</v>
      </c>
      <c r="B910" s="83" t="s">
        <v>1956</v>
      </c>
      <c r="C910" s="83" t="s">
        <v>575</v>
      </c>
      <c r="D910" s="83" t="s">
        <v>566</v>
      </c>
      <c r="E910" s="187">
        <v>133.72999999999999</v>
      </c>
      <c r="F910" s="83"/>
    </row>
    <row r="911" spans="1:6" ht="12.75" customHeight="1" x14ac:dyDescent="0.2">
      <c r="A911" s="83">
        <v>5090</v>
      </c>
      <c r="B911" s="83" t="s">
        <v>1957</v>
      </c>
      <c r="C911" s="83" t="s">
        <v>575</v>
      </c>
      <c r="D911" s="83" t="s">
        <v>1065</v>
      </c>
      <c r="E911" s="187">
        <v>15.32</v>
      </c>
      <c r="F911" s="83"/>
    </row>
    <row r="912" spans="1:6" ht="12.75" customHeight="1" x14ac:dyDescent="0.2">
      <c r="A912" s="83">
        <v>5085</v>
      </c>
      <c r="B912" s="83" t="s">
        <v>1958</v>
      </c>
      <c r="C912" s="83" t="s">
        <v>575</v>
      </c>
      <c r="D912" s="83" t="s">
        <v>566</v>
      </c>
      <c r="E912" s="187">
        <v>17.079999999999998</v>
      </c>
      <c r="F912" s="83"/>
    </row>
    <row r="913" spans="1:6" ht="12.75" customHeight="1" x14ac:dyDescent="0.2">
      <c r="A913" s="83">
        <v>38374</v>
      </c>
      <c r="B913" s="83" t="s">
        <v>1959</v>
      </c>
      <c r="C913" s="83" t="s">
        <v>575</v>
      </c>
      <c r="D913" s="83" t="s">
        <v>566</v>
      </c>
      <c r="E913" s="187">
        <v>808.58</v>
      </c>
      <c r="F913" s="83"/>
    </row>
    <row r="914" spans="1:6" ht="12.75" customHeight="1" x14ac:dyDescent="0.2">
      <c r="A914" s="83">
        <v>20212</v>
      </c>
      <c r="B914" s="83" t="s">
        <v>1960</v>
      </c>
      <c r="C914" s="83" t="s">
        <v>577</v>
      </c>
      <c r="D914" s="83" t="s">
        <v>566</v>
      </c>
      <c r="E914" s="187">
        <v>15.51</v>
      </c>
      <c r="F914" s="83"/>
    </row>
    <row r="915" spans="1:6" ht="12.75" customHeight="1" x14ac:dyDescent="0.2">
      <c r="A915" s="83">
        <v>4430</v>
      </c>
      <c r="B915" s="83" t="s">
        <v>1961</v>
      </c>
      <c r="C915" s="83" t="s">
        <v>577</v>
      </c>
      <c r="D915" s="83" t="s">
        <v>1065</v>
      </c>
      <c r="E915" s="187">
        <v>9.84</v>
      </c>
      <c r="F915" s="83"/>
    </row>
    <row r="916" spans="1:6" ht="12.75" customHeight="1" x14ac:dyDescent="0.2">
      <c r="A916" s="83">
        <v>4400</v>
      </c>
      <c r="B916" s="83" t="s">
        <v>1962</v>
      </c>
      <c r="C916" s="83" t="s">
        <v>577</v>
      </c>
      <c r="D916" s="83" t="s">
        <v>566</v>
      </c>
      <c r="E916" s="187">
        <v>12.42</v>
      </c>
      <c r="F916" s="83"/>
    </row>
    <row r="917" spans="1:6" ht="12.75" customHeight="1" x14ac:dyDescent="0.2">
      <c r="A917" s="83">
        <v>4500</v>
      </c>
      <c r="B917" s="83" t="s">
        <v>1963</v>
      </c>
      <c r="C917" s="83" t="s">
        <v>577</v>
      </c>
      <c r="D917" s="83" t="s">
        <v>566</v>
      </c>
      <c r="E917" s="187">
        <v>11.76</v>
      </c>
      <c r="F917" s="83"/>
    </row>
    <row r="918" spans="1:6" ht="12.75" customHeight="1" x14ac:dyDescent="0.2">
      <c r="A918" s="83">
        <v>4513</v>
      </c>
      <c r="B918" s="83" t="s">
        <v>1964</v>
      </c>
      <c r="C918" s="83" t="s">
        <v>577</v>
      </c>
      <c r="D918" s="83" t="s">
        <v>566</v>
      </c>
      <c r="E918" s="187">
        <v>3.15</v>
      </c>
      <c r="F918" s="83"/>
    </row>
    <row r="919" spans="1:6" ht="12.75" customHeight="1" x14ac:dyDescent="0.2">
      <c r="A919" s="83">
        <v>4496</v>
      </c>
      <c r="B919" s="83" t="s">
        <v>1965</v>
      </c>
      <c r="C919" s="83" t="s">
        <v>577</v>
      </c>
      <c r="D919" s="83" t="s">
        <v>566</v>
      </c>
      <c r="E919" s="187">
        <v>6.67</v>
      </c>
      <c r="F919" s="83"/>
    </row>
    <row r="920" spans="1:6" ht="12.75" customHeight="1" x14ac:dyDescent="0.2">
      <c r="A920" s="83">
        <v>11871</v>
      </c>
      <c r="B920" s="83" t="s">
        <v>1966</v>
      </c>
      <c r="C920" s="83" t="s">
        <v>575</v>
      </c>
      <c r="D920" s="83" t="s">
        <v>702</v>
      </c>
      <c r="E920" s="187">
        <v>261</v>
      </c>
      <c r="F920" s="83"/>
    </row>
    <row r="921" spans="1:6" ht="12.75" customHeight="1" x14ac:dyDescent="0.2">
      <c r="A921" s="83">
        <v>34636</v>
      </c>
      <c r="B921" s="83" t="s">
        <v>1967</v>
      </c>
      <c r="C921" s="83" t="s">
        <v>575</v>
      </c>
      <c r="D921" s="83" t="s">
        <v>1065</v>
      </c>
      <c r="E921" s="187">
        <v>335</v>
      </c>
      <c r="F921" s="83"/>
    </row>
    <row r="922" spans="1:6" ht="12.75" customHeight="1" x14ac:dyDescent="0.2">
      <c r="A922" s="83">
        <v>34639</v>
      </c>
      <c r="B922" s="83" t="s">
        <v>1968</v>
      </c>
      <c r="C922" s="83" t="s">
        <v>575</v>
      </c>
      <c r="D922" s="83" t="s">
        <v>566</v>
      </c>
      <c r="E922" s="187">
        <v>680.38</v>
      </c>
      <c r="F922" s="83"/>
    </row>
    <row r="923" spans="1:6" ht="12.75" customHeight="1" x14ac:dyDescent="0.2">
      <c r="A923" s="83">
        <v>34640</v>
      </c>
      <c r="B923" s="83" t="s">
        <v>1969</v>
      </c>
      <c r="C923" s="83" t="s">
        <v>575</v>
      </c>
      <c r="D923" s="83" t="s">
        <v>566</v>
      </c>
      <c r="E923" s="187">
        <v>764.24</v>
      </c>
      <c r="F923" s="83"/>
    </row>
    <row r="924" spans="1:6" ht="12.75" customHeight="1" x14ac:dyDescent="0.2">
      <c r="A924" s="83">
        <v>34637</v>
      </c>
      <c r="B924" s="83" t="s">
        <v>1970</v>
      </c>
      <c r="C924" s="83" t="s">
        <v>575</v>
      </c>
      <c r="D924" s="83" t="s">
        <v>566</v>
      </c>
      <c r="E924" s="187">
        <v>192.34</v>
      </c>
      <c r="F924" s="83"/>
    </row>
    <row r="925" spans="1:6" ht="12.75" customHeight="1" x14ac:dyDescent="0.2">
      <c r="A925" s="83">
        <v>34638</v>
      </c>
      <c r="B925" s="83" t="s">
        <v>1971</v>
      </c>
      <c r="C925" s="83" t="s">
        <v>575</v>
      </c>
      <c r="D925" s="83" t="s">
        <v>566</v>
      </c>
      <c r="E925" s="187">
        <v>329.83</v>
      </c>
      <c r="F925" s="83"/>
    </row>
    <row r="926" spans="1:6" ht="12.75" customHeight="1" x14ac:dyDescent="0.2">
      <c r="A926" s="83">
        <v>11868</v>
      </c>
      <c r="B926" s="83" t="s">
        <v>582</v>
      </c>
      <c r="C926" s="83" t="s">
        <v>575</v>
      </c>
      <c r="D926" s="83" t="s">
        <v>702</v>
      </c>
      <c r="E926" s="187">
        <v>358.71</v>
      </c>
      <c r="F926" s="83"/>
    </row>
    <row r="927" spans="1:6" ht="12.75" customHeight="1" x14ac:dyDescent="0.2">
      <c r="A927" s="83">
        <v>37106</v>
      </c>
      <c r="B927" s="83" t="s">
        <v>1972</v>
      </c>
      <c r="C927" s="83" t="s">
        <v>575</v>
      </c>
      <c r="D927" s="83" t="s">
        <v>702</v>
      </c>
      <c r="E927" s="187">
        <v>3464.72</v>
      </c>
      <c r="F927" s="83"/>
    </row>
    <row r="928" spans="1:6" ht="12.75" customHeight="1" x14ac:dyDescent="0.2">
      <c r="A928" s="83">
        <v>11869</v>
      </c>
      <c r="B928" s="83" t="s">
        <v>1973</v>
      </c>
      <c r="C928" s="83" t="s">
        <v>575</v>
      </c>
      <c r="D928" s="83" t="s">
        <v>702</v>
      </c>
      <c r="E928" s="187">
        <v>582</v>
      </c>
      <c r="F928" s="83"/>
    </row>
    <row r="929" spans="1:6" ht="12.75" customHeight="1" x14ac:dyDescent="0.2">
      <c r="A929" s="83">
        <v>37104</v>
      </c>
      <c r="B929" s="83" t="s">
        <v>1974</v>
      </c>
      <c r="C929" s="83" t="s">
        <v>575</v>
      </c>
      <c r="D929" s="83" t="s">
        <v>702</v>
      </c>
      <c r="E929" s="187">
        <v>750.23</v>
      </c>
      <c r="F929" s="83"/>
    </row>
    <row r="930" spans="1:6" ht="12.75" customHeight="1" x14ac:dyDescent="0.2">
      <c r="A930" s="83">
        <v>37105</v>
      </c>
      <c r="B930" s="83" t="s">
        <v>1975</v>
      </c>
      <c r="C930" s="83" t="s">
        <v>575</v>
      </c>
      <c r="D930" s="83" t="s">
        <v>702</v>
      </c>
      <c r="E930" s="187">
        <v>1670.88</v>
      </c>
      <c r="F930" s="83"/>
    </row>
    <row r="931" spans="1:6" ht="12.75" customHeight="1" x14ac:dyDescent="0.2">
      <c r="A931" s="83">
        <v>11638</v>
      </c>
      <c r="B931" s="83" t="s">
        <v>1976</v>
      </c>
      <c r="C931" s="83" t="s">
        <v>575</v>
      </c>
      <c r="D931" s="83" t="s">
        <v>702</v>
      </c>
      <c r="E931" s="187">
        <v>105.51</v>
      </c>
      <c r="F931" s="83"/>
    </row>
    <row r="932" spans="1:6" ht="12.75" customHeight="1" x14ac:dyDescent="0.2">
      <c r="A932" s="83">
        <v>1030</v>
      </c>
      <c r="B932" s="83" t="s">
        <v>1977</v>
      </c>
      <c r="C932" s="83" t="s">
        <v>575</v>
      </c>
      <c r="D932" s="83" t="s">
        <v>1065</v>
      </c>
      <c r="E932" s="187">
        <v>27.7</v>
      </c>
      <c r="F932" s="83"/>
    </row>
    <row r="933" spans="1:6" ht="12.75" customHeight="1" x14ac:dyDescent="0.2">
      <c r="A933" s="83">
        <v>11694</v>
      </c>
      <c r="B933" s="83" t="s">
        <v>1978</v>
      </c>
      <c r="C933" s="83" t="s">
        <v>575</v>
      </c>
      <c r="D933" s="83" t="s">
        <v>566</v>
      </c>
      <c r="E933" s="187">
        <v>612.30999999999995</v>
      </c>
      <c r="F933" s="83"/>
    </row>
    <row r="934" spans="1:6" ht="12.75" customHeight="1" x14ac:dyDescent="0.2">
      <c r="A934" s="83">
        <v>35277</v>
      </c>
      <c r="B934" s="83" t="s">
        <v>1979</v>
      </c>
      <c r="C934" s="83" t="s">
        <v>575</v>
      </c>
      <c r="D934" s="83" t="s">
        <v>566</v>
      </c>
      <c r="E934" s="187">
        <v>390.35</v>
      </c>
      <c r="F934" s="83"/>
    </row>
    <row r="935" spans="1:6" ht="12.75" customHeight="1" x14ac:dyDescent="0.2">
      <c r="A935" s="83">
        <v>10521</v>
      </c>
      <c r="B935" s="83" t="s">
        <v>1980</v>
      </c>
      <c r="C935" s="83" t="s">
        <v>575</v>
      </c>
      <c r="D935" s="83" t="s">
        <v>566</v>
      </c>
      <c r="E935" s="187">
        <v>207.23</v>
      </c>
      <c r="F935" s="83"/>
    </row>
    <row r="936" spans="1:6" ht="12.75" customHeight="1" x14ac:dyDescent="0.2">
      <c r="A936" s="83">
        <v>10885</v>
      </c>
      <c r="B936" s="83" t="s">
        <v>1981</v>
      </c>
      <c r="C936" s="83" t="s">
        <v>575</v>
      </c>
      <c r="D936" s="83" t="s">
        <v>566</v>
      </c>
      <c r="E936" s="187">
        <v>262.12</v>
      </c>
      <c r="F936" s="83"/>
    </row>
    <row r="937" spans="1:6" ht="12.75" customHeight="1" x14ac:dyDescent="0.2">
      <c r="A937" s="83">
        <v>20962</v>
      </c>
      <c r="B937" s="83" t="s">
        <v>1982</v>
      </c>
      <c r="C937" s="83" t="s">
        <v>575</v>
      </c>
      <c r="D937" s="83" t="s">
        <v>1065</v>
      </c>
      <c r="E937" s="187">
        <v>217.1</v>
      </c>
      <c r="F937" s="83"/>
    </row>
    <row r="938" spans="1:6" ht="12.75" customHeight="1" x14ac:dyDescent="0.2">
      <c r="A938" s="83">
        <v>20963</v>
      </c>
      <c r="B938" s="83" t="s">
        <v>1983</v>
      </c>
      <c r="C938" s="83" t="s">
        <v>575</v>
      </c>
      <c r="D938" s="83" t="s">
        <v>566</v>
      </c>
      <c r="E938" s="187">
        <v>265.2</v>
      </c>
      <c r="F938" s="83"/>
    </row>
    <row r="939" spans="1:6" ht="12.75" customHeight="1" x14ac:dyDescent="0.2">
      <c r="A939" s="83">
        <v>2555</v>
      </c>
      <c r="B939" s="83" t="s">
        <v>1984</v>
      </c>
      <c r="C939" s="83" t="s">
        <v>575</v>
      </c>
      <c r="D939" s="83" t="s">
        <v>566</v>
      </c>
      <c r="E939" s="187">
        <v>1.98</v>
      </c>
      <c r="F939" s="83"/>
    </row>
    <row r="940" spans="1:6" ht="12.75" customHeight="1" x14ac:dyDescent="0.2">
      <c r="A940" s="83">
        <v>2556</v>
      </c>
      <c r="B940" s="83" t="s">
        <v>1985</v>
      </c>
      <c r="C940" s="83" t="s">
        <v>575</v>
      </c>
      <c r="D940" s="83" t="s">
        <v>566</v>
      </c>
      <c r="E940" s="187">
        <v>1.84</v>
      </c>
      <c r="F940" s="83"/>
    </row>
    <row r="941" spans="1:6" ht="12.75" customHeight="1" x14ac:dyDescent="0.2">
      <c r="A941" s="83">
        <v>2557</v>
      </c>
      <c r="B941" s="83" t="s">
        <v>1986</v>
      </c>
      <c r="C941" s="83" t="s">
        <v>575</v>
      </c>
      <c r="D941" s="83" t="s">
        <v>566</v>
      </c>
      <c r="E941" s="187">
        <v>3.87</v>
      </c>
      <c r="F941" s="83"/>
    </row>
    <row r="942" spans="1:6" ht="12.75" customHeight="1" x14ac:dyDescent="0.2">
      <c r="A942" s="83">
        <v>39810</v>
      </c>
      <c r="B942" s="83" t="s">
        <v>1987</v>
      </c>
      <c r="C942" s="83" t="s">
        <v>575</v>
      </c>
      <c r="D942" s="83" t="s">
        <v>566</v>
      </c>
      <c r="E942" s="187">
        <v>14.01</v>
      </c>
      <c r="F942" s="83"/>
    </row>
    <row r="943" spans="1:6" ht="12.75" customHeight="1" x14ac:dyDescent="0.2">
      <c r="A943" s="83">
        <v>39811</v>
      </c>
      <c r="B943" s="83" t="s">
        <v>1988</v>
      </c>
      <c r="C943" s="83" t="s">
        <v>575</v>
      </c>
      <c r="D943" s="83" t="s">
        <v>566</v>
      </c>
      <c r="E943" s="187">
        <v>17.75</v>
      </c>
      <c r="F943" s="83"/>
    </row>
    <row r="944" spans="1:6" ht="12.75" customHeight="1" x14ac:dyDescent="0.2">
      <c r="A944" s="83">
        <v>39812</v>
      </c>
      <c r="B944" s="83" t="s">
        <v>1989</v>
      </c>
      <c r="C944" s="83" t="s">
        <v>575</v>
      </c>
      <c r="D944" s="83" t="s">
        <v>566</v>
      </c>
      <c r="E944" s="187">
        <v>27.07</v>
      </c>
      <c r="F944" s="83"/>
    </row>
    <row r="945" spans="1:6" ht="12.75" customHeight="1" x14ac:dyDescent="0.2">
      <c r="A945" s="83">
        <v>20254</v>
      </c>
      <c r="B945" s="83" t="s">
        <v>1990</v>
      </c>
      <c r="C945" s="83" t="s">
        <v>575</v>
      </c>
      <c r="D945" s="83" t="s">
        <v>566</v>
      </c>
      <c r="E945" s="187">
        <v>21.36</v>
      </c>
      <c r="F945" s="83"/>
    </row>
    <row r="946" spans="1:6" ht="12.75" customHeight="1" x14ac:dyDescent="0.2">
      <c r="A946" s="83">
        <v>39771</v>
      </c>
      <c r="B946" s="83" t="s">
        <v>1991</v>
      </c>
      <c r="C946" s="83" t="s">
        <v>575</v>
      </c>
      <c r="D946" s="83" t="s">
        <v>566</v>
      </c>
      <c r="E946" s="187">
        <v>35.380000000000003</v>
      </c>
      <c r="F946" s="83"/>
    </row>
    <row r="947" spans="1:6" ht="12.75" customHeight="1" x14ac:dyDescent="0.2">
      <c r="A947" s="83">
        <v>20255</v>
      </c>
      <c r="B947" s="83" t="s">
        <v>1992</v>
      </c>
      <c r="C947" s="83" t="s">
        <v>575</v>
      </c>
      <c r="D947" s="83" t="s">
        <v>566</v>
      </c>
      <c r="E947" s="187">
        <v>58.45</v>
      </c>
      <c r="F947" s="83"/>
    </row>
    <row r="948" spans="1:6" ht="12.75" customHeight="1" x14ac:dyDescent="0.2">
      <c r="A948" s="83">
        <v>39772</v>
      </c>
      <c r="B948" s="83" t="s">
        <v>1993</v>
      </c>
      <c r="C948" s="83" t="s">
        <v>575</v>
      </c>
      <c r="D948" s="83" t="s">
        <v>566</v>
      </c>
      <c r="E948" s="187">
        <v>70.069999999999993</v>
      </c>
      <c r="F948" s="83"/>
    </row>
    <row r="949" spans="1:6" ht="12.75" customHeight="1" x14ac:dyDescent="0.2">
      <c r="A949" s="83">
        <v>20253</v>
      </c>
      <c r="B949" s="83" t="s">
        <v>1994</v>
      </c>
      <c r="C949" s="83" t="s">
        <v>575</v>
      </c>
      <c r="D949" s="83" t="s">
        <v>566</v>
      </c>
      <c r="E949" s="187">
        <v>122.16</v>
      </c>
      <c r="F949" s="83"/>
    </row>
    <row r="950" spans="1:6" ht="12.75" customHeight="1" x14ac:dyDescent="0.2">
      <c r="A950" s="83">
        <v>39773</v>
      </c>
      <c r="B950" s="83" t="s">
        <v>1995</v>
      </c>
      <c r="C950" s="83" t="s">
        <v>575</v>
      </c>
      <c r="D950" s="83" t="s">
        <v>566</v>
      </c>
      <c r="E950" s="187">
        <v>126.89</v>
      </c>
      <c r="F950" s="83"/>
    </row>
    <row r="951" spans="1:6" ht="12.75" customHeight="1" x14ac:dyDescent="0.2">
      <c r="A951" s="83">
        <v>39774</v>
      </c>
      <c r="B951" s="83" t="s">
        <v>1996</v>
      </c>
      <c r="C951" s="83" t="s">
        <v>575</v>
      </c>
      <c r="D951" s="83" t="s">
        <v>566</v>
      </c>
      <c r="E951" s="187">
        <v>164.87</v>
      </c>
      <c r="F951" s="83"/>
    </row>
    <row r="952" spans="1:6" ht="12.75" customHeight="1" x14ac:dyDescent="0.2">
      <c r="A952" s="83">
        <v>39775</v>
      </c>
      <c r="B952" s="83" t="s">
        <v>1997</v>
      </c>
      <c r="C952" s="83" t="s">
        <v>575</v>
      </c>
      <c r="D952" s="83" t="s">
        <v>566</v>
      </c>
      <c r="E952" s="187">
        <v>288.74</v>
      </c>
      <c r="F952" s="83"/>
    </row>
    <row r="953" spans="1:6" ht="12.75" customHeight="1" x14ac:dyDescent="0.2">
      <c r="A953" s="83">
        <v>39776</v>
      </c>
      <c r="B953" s="83" t="s">
        <v>1998</v>
      </c>
      <c r="C953" s="83" t="s">
        <v>575</v>
      </c>
      <c r="D953" s="83" t="s">
        <v>566</v>
      </c>
      <c r="E953" s="187">
        <v>355.37</v>
      </c>
      <c r="F953" s="83"/>
    </row>
    <row r="954" spans="1:6" ht="12.75" customHeight="1" x14ac:dyDescent="0.2">
      <c r="A954" s="83">
        <v>39777</v>
      </c>
      <c r="B954" s="83" t="s">
        <v>1999</v>
      </c>
      <c r="C954" s="83" t="s">
        <v>575</v>
      </c>
      <c r="D954" s="83" t="s">
        <v>566</v>
      </c>
      <c r="E954" s="187">
        <v>426.45</v>
      </c>
      <c r="F954" s="83"/>
    </row>
    <row r="955" spans="1:6" ht="12.75" customHeight="1" x14ac:dyDescent="0.2">
      <c r="A955" s="83">
        <v>11250</v>
      </c>
      <c r="B955" s="83" t="s">
        <v>2000</v>
      </c>
      <c r="C955" s="83" t="s">
        <v>575</v>
      </c>
      <c r="D955" s="83" t="s">
        <v>566</v>
      </c>
      <c r="E955" s="187">
        <v>63.33</v>
      </c>
      <c r="F955" s="83"/>
    </row>
    <row r="956" spans="1:6" ht="12.75" customHeight="1" x14ac:dyDescent="0.2">
      <c r="A956" s="83">
        <v>39766</v>
      </c>
      <c r="B956" s="83" t="s">
        <v>2001</v>
      </c>
      <c r="C956" s="83" t="s">
        <v>575</v>
      </c>
      <c r="D956" s="83" t="s">
        <v>566</v>
      </c>
      <c r="E956" s="187">
        <v>77.290000000000006</v>
      </c>
      <c r="F956" s="83"/>
    </row>
    <row r="957" spans="1:6" ht="12.75" customHeight="1" x14ac:dyDescent="0.2">
      <c r="A957" s="83">
        <v>11251</v>
      </c>
      <c r="B957" s="83" t="s">
        <v>2002</v>
      </c>
      <c r="C957" s="83" t="s">
        <v>575</v>
      </c>
      <c r="D957" s="83" t="s">
        <v>566</v>
      </c>
      <c r="E957" s="187">
        <v>133.26</v>
      </c>
      <c r="F957" s="83"/>
    </row>
    <row r="958" spans="1:6" ht="12.75" customHeight="1" x14ac:dyDescent="0.2">
      <c r="A958" s="83">
        <v>39767</v>
      </c>
      <c r="B958" s="83" t="s">
        <v>2003</v>
      </c>
      <c r="C958" s="83" t="s">
        <v>575</v>
      </c>
      <c r="D958" s="83" t="s">
        <v>566</v>
      </c>
      <c r="E958" s="187">
        <v>175.46</v>
      </c>
      <c r="F958" s="83"/>
    </row>
    <row r="959" spans="1:6" ht="12.75" customHeight="1" x14ac:dyDescent="0.2">
      <c r="A959" s="83">
        <v>11253</v>
      </c>
      <c r="B959" s="83" t="s">
        <v>2004</v>
      </c>
      <c r="C959" s="83" t="s">
        <v>575</v>
      </c>
      <c r="D959" s="83" t="s">
        <v>566</v>
      </c>
      <c r="E959" s="187">
        <v>262.08999999999997</v>
      </c>
      <c r="F959" s="83"/>
    </row>
    <row r="960" spans="1:6" ht="12.75" customHeight="1" x14ac:dyDescent="0.2">
      <c r="A960" s="83">
        <v>11254</v>
      </c>
      <c r="B960" s="83" t="s">
        <v>2005</v>
      </c>
      <c r="C960" s="83" t="s">
        <v>575</v>
      </c>
      <c r="D960" s="83" t="s">
        <v>566</v>
      </c>
      <c r="E960" s="187">
        <v>281.58</v>
      </c>
      <c r="F960" s="83"/>
    </row>
    <row r="961" spans="1:6" ht="12.75" customHeight="1" x14ac:dyDescent="0.2">
      <c r="A961" s="83">
        <v>11255</v>
      </c>
      <c r="B961" s="83" t="s">
        <v>2006</v>
      </c>
      <c r="C961" s="83" t="s">
        <v>575</v>
      </c>
      <c r="D961" s="83" t="s">
        <v>566</v>
      </c>
      <c r="E961" s="187">
        <v>426.45</v>
      </c>
      <c r="F961" s="83"/>
    </row>
    <row r="962" spans="1:6" ht="12.75" customHeight="1" x14ac:dyDescent="0.2">
      <c r="A962" s="83">
        <v>11256</v>
      </c>
      <c r="B962" s="83" t="s">
        <v>2007</v>
      </c>
      <c r="C962" s="83" t="s">
        <v>575</v>
      </c>
      <c r="D962" s="83" t="s">
        <v>566</v>
      </c>
      <c r="E962" s="187">
        <v>488</v>
      </c>
      <c r="F962" s="83"/>
    </row>
    <row r="963" spans="1:6" ht="12.75" customHeight="1" x14ac:dyDescent="0.2">
      <c r="A963" s="83">
        <v>14055</v>
      </c>
      <c r="B963" s="83" t="s">
        <v>2008</v>
      </c>
      <c r="C963" s="83" t="s">
        <v>575</v>
      </c>
      <c r="D963" s="83" t="s">
        <v>566</v>
      </c>
      <c r="E963" s="187">
        <v>865.7</v>
      </c>
      <c r="F963" s="83"/>
    </row>
    <row r="964" spans="1:6" ht="12.75" customHeight="1" x14ac:dyDescent="0.2">
      <c r="A964" s="83">
        <v>39768</v>
      </c>
      <c r="B964" s="83" t="s">
        <v>2009</v>
      </c>
      <c r="C964" s="83" t="s">
        <v>575</v>
      </c>
      <c r="D964" s="83" t="s">
        <v>566</v>
      </c>
      <c r="E964" s="187">
        <v>923.71</v>
      </c>
      <c r="F964" s="83"/>
    </row>
    <row r="965" spans="1:6" ht="12.75" customHeight="1" x14ac:dyDescent="0.2">
      <c r="A965" s="83">
        <v>11247</v>
      </c>
      <c r="B965" s="83" t="s">
        <v>2010</v>
      </c>
      <c r="C965" s="83" t="s">
        <v>575</v>
      </c>
      <c r="D965" s="83" t="s">
        <v>566</v>
      </c>
      <c r="E965" s="187">
        <v>1240.21</v>
      </c>
      <c r="F965" s="83"/>
    </row>
    <row r="966" spans="1:6" ht="12.75" customHeight="1" x14ac:dyDescent="0.2">
      <c r="A966" s="83">
        <v>39769</v>
      </c>
      <c r="B966" s="83" t="s">
        <v>2011</v>
      </c>
      <c r="C966" s="83" t="s">
        <v>575</v>
      </c>
      <c r="D966" s="83" t="s">
        <v>566</v>
      </c>
      <c r="E966" s="187">
        <v>1503.51</v>
      </c>
      <c r="F966" s="83"/>
    </row>
    <row r="967" spans="1:6" ht="12.75" customHeight="1" x14ac:dyDescent="0.2">
      <c r="A967" s="83">
        <v>11249</v>
      </c>
      <c r="B967" s="83" t="s">
        <v>2012</v>
      </c>
      <c r="C967" s="83" t="s">
        <v>575</v>
      </c>
      <c r="D967" s="83" t="s">
        <v>566</v>
      </c>
      <c r="E967" s="187">
        <v>4053.79</v>
      </c>
      <c r="F967" s="83"/>
    </row>
    <row r="968" spans="1:6" ht="12.75" customHeight="1" x14ac:dyDescent="0.2">
      <c r="A968" s="83">
        <v>39770</v>
      </c>
      <c r="B968" s="83" t="s">
        <v>2013</v>
      </c>
      <c r="C968" s="83" t="s">
        <v>575</v>
      </c>
      <c r="D968" s="83" t="s">
        <v>566</v>
      </c>
      <c r="E968" s="187">
        <v>5271.14</v>
      </c>
      <c r="F968" s="83"/>
    </row>
    <row r="969" spans="1:6" ht="12.75" customHeight="1" x14ac:dyDescent="0.2">
      <c r="A969" s="83">
        <v>10569</v>
      </c>
      <c r="B969" s="83" t="s">
        <v>2014</v>
      </c>
      <c r="C969" s="83" t="s">
        <v>575</v>
      </c>
      <c r="D969" s="83" t="s">
        <v>566</v>
      </c>
      <c r="E969" s="187">
        <v>3.85</v>
      </c>
      <c r="F969" s="83"/>
    </row>
    <row r="970" spans="1:6" ht="12.75" customHeight="1" x14ac:dyDescent="0.2">
      <c r="A970" s="83">
        <v>1872</v>
      </c>
      <c r="B970" s="83" t="s">
        <v>2015</v>
      </c>
      <c r="C970" s="83" t="s">
        <v>575</v>
      </c>
      <c r="D970" s="83" t="s">
        <v>566</v>
      </c>
      <c r="E970" s="187">
        <v>1.54</v>
      </c>
      <c r="F970" s="83"/>
    </row>
    <row r="971" spans="1:6" ht="12.75" customHeight="1" x14ac:dyDescent="0.2">
      <c r="A971" s="83">
        <v>1873</v>
      </c>
      <c r="B971" s="83" t="s">
        <v>2016</v>
      </c>
      <c r="C971" s="83" t="s">
        <v>575</v>
      </c>
      <c r="D971" s="83" t="s">
        <v>566</v>
      </c>
      <c r="E971" s="187">
        <v>3.06</v>
      </c>
      <c r="F971" s="83"/>
    </row>
    <row r="972" spans="1:6" ht="12.75" customHeight="1" x14ac:dyDescent="0.2">
      <c r="A972" s="83">
        <v>39693</v>
      </c>
      <c r="B972" s="83" t="s">
        <v>2017</v>
      </c>
      <c r="C972" s="83" t="s">
        <v>575</v>
      </c>
      <c r="D972" s="83" t="s">
        <v>566</v>
      </c>
      <c r="E972" s="187">
        <v>2313.33</v>
      </c>
      <c r="F972" s="83"/>
    </row>
    <row r="973" spans="1:6" ht="12.75" customHeight="1" x14ac:dyDescent="0.2">
      <c r="A973" s="83">
        <v>39692</v>
      </c>
      <c r="B973" s="83" t="s">
        <v>2018</v>
      </c>
      <c r="C973" s="83" t="s">
        <v>575</v>
      </c>
      <c r="D973" s="83" t="s">
        <v>566</v>
      </c>
      <c r="E973" s="187">
        <v>389.41</v>
      </c>
      <c r="F973" s="83"/>
    </row>
    <row r="974" spans="1:6" ht="12.75" customHeight="1" x14ac:dyDescent="0.2">
      <c r="A974" s="83">
        <v>39681</v>
      </c>
      <c r="B974" s="83" t="s">
        <v>2019</v>
      </c>
      <c r="C974" s="83" t="s">
        <v>575</v>
      </c>
      <c r="D974" s="83" t="s">
        <v>566</v>
      </c>
      <c r="E974" s="187">
        <v>219.89</v>
      </c>
      <c r="F974" s="83"/>
    </row>
    <row r="975" spans="1:6" ht="12.75" customHeight="1" x14ac:dyDescent="0.2">
      <c r="A975" s="83">
        <v>39680</v>
      </c>
      <c r="B975" s="83" t="s">
        <v>2020</v>
      </c>
      <c r="C975" s="83" t="s">
        <v>575</v>
      </c>
      <c r="D975" s="83" t="s">
        <v>566</v>
      </c>
      <c r="E975" s="187">
        <v>113.27</v>
      </c>
      <c r="F975" s="83"/>
    </row>
    <row r="976" spans="1:6" ht="12.75" customHeight="1" x14ac:dyDescent="0.2">
      <c r="A976" s="83">
        <v>39682</v>
      </c>
      <c r="B976" s="83" t="s">
        <v>2021</v>
      </c>
      <c r="C976" s="83" t="s">
        <v>575</v>
      </c>
      <c r="D976" s="83" t="s">
        <v>566</v>
      </c>
      <c r="E976" s="187">
        <v>222.11</v>
      </c>
      <c r="F976" s="83"/>
    </row>
    <row r="977" spans="1:6" ht="12.75" customHeight="1" x14ac:dyDescent="0.2">
      <c r="A977" s="83">
        <v>39685</v>
      </c>
      <c r="B977" s="83" t="s">
        <v>2022</v>
      </c>
      <c r="C977" s="83" t="s">
        <v>575</v>
      </c>
      <c r="D977" s="83" t="s">
        <v>566</v>
      </c>
      <c r="E977" s="187">
        <v>188.42</v>
      </c>
      <c r="F977" s="83"/>
    </row>
    <row r="978" spans="1:6" ht="12.75" customHeight="1" x14ac:dyDescent="0.2">
      <c r="A978" s="83">
        <v>39687</v>
      </c>
      <c r="B978" s="83" t="s">
        <v>2023</v>
      </c>
      <c r="C978" s="83" t="s">
        <v>575</v>
      </c>
      <c r="D978" s="83" t="s">
        <v>566</v>
      </c>
      <c r="E978" s="187">
        <v>355.2</v>
      </c>
      <c r="F978" s="83"/>
    </row>
    <row r="979" spans="1:6" ht="12.75" customHeight="1" x14ac:dyDescent="0.2">
      <c r="A979" s="83">
        <v>3280</v>
      </c>
      <c r="B979" s="83" t="s">
        <v>2024</v>
      </c>
      <c r="C979" s="83" t="s">
        <v>575</v>
      </c>
      <c r="D979" s="83" t="s">
        <v>566</v>
      </c>
      <c r="E979" s="187">
        <v>148.72</v>
      </c>
      <c r="F979" s="83"/>
    </row>
    <row r="980" spans="1:6" ht="12.75" customHeight="1" x14ac:dyDescent="0.2">
      <c r="A980" s="83">
        <v>11881</v>
      </c>
      <c r="B980" s="83" t="s">
        <v>2025</v>
      </c>
      <c r="C980" s="83" t="s">
        <v>575</v>
      </c>
      <c r="D980" s="83" t="s">
        <v>566</v>
      </c>
      <c r="E980" s="187">
        <v>69.069999999999993</v>
      </c>
      <c r="F980" s="83"/>
    </row>
    <row r="981" spans="1:6" ht="12.75" customHeight="1" x14ac:dyDescent="0.2">
      <c r="A981" s="83">
        <v>34641</v>
      </c>
      <c r="B981" s="83" t="s">
        <v>2026</v>
      </c>
      <c r="C981" s="83" t="s">
        <v>575</v>
      </c>
      <c r="D981" s="83" t="s">
        <v>566</v>
      </c>
      <c r="E981" s="187">
        <v>55.7</v>
      </c>
      <c r="F981" s="83"/>
    </row>
    <row r="982" spans="1:6" ht="12.75" customHeight="1" x14ac:dyDescent="0.2">
      <c r="A982" s="83">
        <v>34643</v>
      </c>
      <c r="B982" s="83" t="s">
        <v>2027</v>
      </c>
      <c r="C982" s="83" t="s">
        <v>575</v>
      </c>
      <c r="D982" s="83" t="s">
        <v>566</v>
      </c>
      <c r="E982" s="187">
        <v>12.63</v>
      </c>
      <c r="F982" s="83"/>
    </row>
    <row r="983" spans="1:6" ht="12.75" customHeight="1" x14ac:dyDescent="0.2">
      <c r="A983" s="83">
        <v>3278</v>
      </c>
      <c r="B983" s="83" t="s">
        <v>2028</v>
      </c>
      <c r="C983" s="83" t="s">
        <v>575</v>
      </c>
      <c r="D983" s="83" t="s">
        <v>566</v>
      </c>
      <c r="E983" s="187">
        <v>77.98</v>
      </c>
      <c r="F983" s="83"/>
    </row>
    <row r="984" spans="1:6" ht="12.75" customHeight="1" x14ac:dyDescent="0.2">
      <c r="A984" s="83">
        <v>3279</v>
      </c>
      <c r="B984" s="83" t="s">
        <v>2029</v>
      </c>
      <c r="C984" s="83" t="s">
        <v>575</v>
      </c>
      <c r="D984" s="83" t="s">
        <v>566</v>
      </c>
      <c r="E984" s="187">
        <v>128.66999999999999</v>
      </c>
      <c r="F984" s="83"/>
    </row>
    <row r="985" spans="1:6" ht="12.75" customHeight="1" x14ac:dyDescent="0.2">
      <c r="A985" s="83">
        <v>1062</v>
      </c>
      <c r="B985" s="83" t="s">
        <v>894</v>
      </c>
      <c r="C985" s="83" t="s">
        <v>575</v>
      </c>
      <c r="D985" s="83" t="s">
        <v>1065</v>
      </c>
      <c r="E985" s="187">
        <v>199.9</v>
      </c>
      <c r="F985" s="83"/>
    </row>
    <row r="986" spans="1:6" ht="12.75" customHeight="1" x14ac:dyDescent="0.2">
      <c r="A986" s="83">
        <v>39686</v>
      </c>
      <c r="B986" s="83" t="s">
        <v>2030</v>
      </c>
      <c r="C986" s="83" t="s">
        <v>575</v>
      </c>
      <c r="D986" s="83" t="s">
        <v>566</v>
      </c>
      <c r="E986" s="187">
        <v>340.98</v>
      </c>
      <c r="F986" s="83"/>
    </row>
    <row r="987" spans="1:6" ht="12.75" customHeight="1" x14ac:dyDescent="0.2">
      <c r="A987" s="83">
        <v>39683</v>
      </c>
      <c r="B987" s="83" t="s">
        <v>2031</v>
      </c>
      <c r="C987" s="83" t="s">
        <v>575</v>
      </c>
      <c r="D987" s="83" t="s">
        <v>566</v>
      </c>
      <c r="E987" s="187">
        <v>69.34</v>
      </c>
      <c r="F987" s="83"/>
    </row>
    <row r="988" spans="1:6" ht="12.75" customHeight="1" x14ac:dyDescent="0.2">
      <c r="A988" s="83">
        <v>1871</v>
      </c>
      <c r="B988" s="83" t="s">
        <v>2032</v>
      </c>
      <c r="C988" s="83" t="s">
        <v>575</v>
      </c>
      <c r="D988" s="83" t="s">
        <v>566</v>
      </c>
      <c r="E988" s="187">
        <v>2.75</v>
      </c>
      <c r="F988" s="83"/>
    </row>
    <row r="989" spans="1:6" ht="12.75" customHeight="1" x14ac:dyDescent="0.2">
      <c r="A989" s="83">
        <v>12001</v>
      </c>
      <c r="B989" s="83" t="s">
        <v>2033</v>
      </c>
      <c r="C989" s="83" t="s">
        <v>575</v>
      </c>
      <c r="D989" s="83" t="s">
        <v>566</v>
      </c>
      <c r="E989" s="187">
        <v>3.97</v>
      </c>
      <c r="F989" s="83"/>
    </row>
    <row r="990" spans="1:6" ht="12.75" customHeight="1" x14ac:dyDescent="0.2">
      <c r="A990" s="83">
        <v>11882</v>
      </c>
      <c r="B990" s="83" t="s">
        <v>2034</v>
      </c>
      <c r="C990" s="83" t="s">
        <v>575</v>
      </c>
      <c r="D990" s="83" t="s">
        <v>566</v>
      </c>
      <c r="E990" s="187">
        <v>77.98</v>
      </c>
      <c r="F990" s="83"/>
    </row>
    <row r="991" spans="1:6" ht="12.75" customHeight="1" x14ac:dyDescent="0.2">
      <c r="A991" s="83">
        <v>39689</v>
      </c>
      <c r="B991" s="83" t="s">
        <v>2035</v>
      </c>
      <c r="C991" s="83" t="s">
        <v>575</v>
      </c>
      <c r="D991" s="83" t="s">
        <v>566</v>
      </c>
      <c r="E991" s="187">
        <v>4442.22</v>
      </c>
      <c r="F991" s="83"/>
    </row>
    <row r="992" spans="1:6" ht="12.75" customHeight="1" x14ac:dyDescent="0.2">
      <c r="A992" s="83">
        <v>39688</v>
      </c>
      <c r="B992" s="83" t="s">
        <v>2036</v>
      </c>
      <c r="C992" s="83" t="s">
        <v>575</v>
      </c>
      <c r="D992" s="83" t="s">
        <v>566</v>
      </c>
      <c r="E992" s="187">
        <v>641.9</v>
      </c>
      <c r="F992" s="83"/>
    </row>
    <row r="993" spans="1:6" ht="12.75" customHeight="1" x14ac:dyDescent="0.2">
      <c r="A993" s="83">
        <v>1068</v>
      </c>
      <c r="B993" s="83" t="s">
        <v>2037</v>
      </c>
      <c r="C993" s="83" t="s">
        <v>575</v>
      </c>
      <c r="D993" s="83" t="s">
        <v>566</v>
      </c>
      <c r="E993" s="187">
        <v>2680.88</v>
      </c>
      <c r="F993" s="83"/>
    </row>
    <row r="994" spans="1:6" ht="12.75" customHeight="1" x14ac:dyDescent="0.2">
      <c r="A994" s="83">
        <v>39690</v>
      </c>
      <c r="B994" s="83" t="s">
        <v>2038</v>
      </c>
      <c r="C994" s="83" t="s">
        <v>575</v>
      </c>
      <c r="D994" s="83" t="s">
        <v>566</v>
      </c>
      <c r="E994" s="187">
        <v>6030.31</v>
      </c>
      <c r="F994" s="83"/>
    </row>
    <row r="995" spans="1:6" ht="12.75" customHeight="1" x14ac:dyDescent="0.2">
      <c r="A995" s="83">
        <v>39691</v>
      </c>
      <c r="B995" s="83" t="s">
        <v>2039</v>
      </c>
      <c r="C995" s="83" t="s">
        <v>575</v>
      </c>
      <c r="D995" s="83" t="s">
        <v>566</v>
      </c>
      <c r="E995" s="187">
        <v>6741.07</v>
      </c>
      <c r="F995" s="83"/>
    </row>
    <row r="996" spans="1:6" ht="12.75" customHeight="1" x14ac:dyDescent="0.2">
      <c r="A996" s="83">
        <v>39808</v>
      </c>
      <c r="B996" s="83" t="s">
        <v>2040</v>
      </c>
      <c r="C996" s="83" t="s">
        <v>575</v>
      </c>
      <c r="D996" s="83" t="s">
        <v>566</v>
      </c>
      <c r="E996" s="187">
        <v>51.73</v>
      </c>
      <c r="F996" s="83"/>
    </row>
    <row r="997" spans="1:6" ht="12.75" customHeight="1" x14ac:dyDescent="0.2">
      <c r="A997" s="83">
        <v>39809</v>
      </c>
      <c r="B997" s="83" t="s">
        <v>2041</v>
      </c>
      <c r="C997" s="83" t="s">
        <v>575</v>
      </c>
      <c r="D997" s="83" t="s">
        <v>566</v>
      </c>
      <c r="E997" s="187">
        <v>142.80000000000001</v>
      </c>
      <c r="F997" s="83"/>
    </row>
    <row r="998" spans="1:6" ht="12.75" customHeight="1" x14ac:dyDescent="0.2">
      <c r="A998" s="83">
        <v>11713</v>
      </c>
      <c r="B998" s="83" t="s">
        <v>2042</v>
      </c>
      <c r="C998" s="83" t="s">
        <v>575</v>
      </c>
      <c r="D998" s="83" t="s">
        <v>566</v>
      </c>
      <c r="E998" s="187">
        <v>27.42</v>
      </c>
      <c r="F998" s="83"/>
    </row>
    <row r="999" spans="1:6" ht="12.75" customHeight="1" x14ac:dyDescent="0.2">
      <c r="A999" s="83">
        <v>11716</v>
      </c>
      <c r="B999" s="83" t="s">
        <v>2043</v>
      </c>
      <c r="C999" s="83" t="s">
        <v>575</v>
      </c>
      <c r="D999" s="83" t="s">
        <v>566</v>
      </c>
      <c r="E999" s="187">
        <v>11.71</v>
      </c>
      <c r="F999" s="83"/>
    </row>
    <row r="1000" spans="1:6" ht="12.75" customHeight="1" x14ac:dyDescent="0.2">
      <c r="A1000" s="83">
        <v>5103</v>
      </c>
      <c r="B1000" s="83" t="s">
        <v>2044</v>
      </c>
      <c r="C1000" s="83" t="s">
        <v>575</v>
      </c>
      <c r="D1000" s="83" t="s">
        <v>566</v>
      </c>
      <c r="E1000" s="187">
        <v>11.87</v>
      </c>
      <c r="F1000" s="83"/>
    </row>
    <row r="1001" spans="1:6" ht="12.75" customHeight="1" x14ac:dyDescent="0.2">
      <c r="A1001" s="83">
        <v>11712</v>
      </c>
      <c r="B1001" s="83" t="s">
        <v>2045</v>
      </c>
      <c r="C1001" s="83" t="s">
        <v>575</v>
      </c>
      <c r="D1001" s="83" t="s">
        <v>1065</v>
      </c>
      <c r="E1001" s="187">
        <v>27.65</v>
      </c>
      <c r="F1001" s="83"/>
    </row>
    <row r="1002" spans="1:6" ht="12.75" customHeight="1" x14ac:dyDescent="0.2">
      <c r="A1002" s="83">
        <v>11717</v>
      </c>
      <c r="B1002" s="83" t="s">
        <v>2046</v>
      </c>
      <c r="C1002" s="83" t="s">
        <v>575</v>
      </c>
      <c r="D1002" s="83" t="s">
        <v>566</v>
      </c>
      <c r="E1002" s="187">
        <v>30.04</v>
      </c>
      <c r="F1002" s="83"/>
    </row>
    <row r="1003" spans="1:6" ht="12.75" customHeight="1" x14ac:dyDescent="0.2">
      <c r="A1003" s="83">
        <v>11714</v>
      </c>
      <c r="B1003" s="83" t="s">
        <v>2047</v>
      </c>
      <c r="C1003" s="83" t="s">
        <v>575</v>
      </c>
      <c r="D1003" s="83" t="s">
        <v>566</v>
      </c>
      <c r="E1003" s="187">
        <v>37.380000000000003</v>
      </c>
      <c r="F1003" s="83"/>
    </row>
    <row r="1004" spans="1:6" ht="12.75" customHeight="1" x14ac:dyDescent="0.2">
      <c r="A1004" s="83">
        <v>11715</v>
      </c>
      <c r="B1004" s="83" t="s">
        <v>2048</v>
      </c>
      <c r="C1004" s="83" t="s">
        <v>575</v>
      </c>
      <c r="D1004" s="83" t="s">
        <v>566</v>
      </c>
      <c r="E1004" s="187">
        <v>43.01</v>
      </c>
      <c r="F1004" s="83"/>
    </row>
    <row r="1005" spans="1:6" ht="12.75" customHeight="1" x14ac:dyDescent="0.2">
      <c r="A1005" s="83">
        <v>11880</v>
      </c>
      <c r="B1005" s="83" t="s">
        <v>2049</v>
      </c>
      <c r="C1005" s="83" t="s">
        <v>575</v>
      </c>
      <c r="D1005" s="83" t="s">
        <v>566</v>
      </c>
      <c r="E1005" s="187">
        <v>77.31</v>
      </c>
      <c r="F1005" s="83"/>
    </row>
    <row r="1006" spans="1:6" ht="12.75" customHeight="1" x14ac:dyDescent="0.2">
      <c r="A1006" s="83">
        <v>1106</v>
      </c>
      <c r="B1006" s="83" t="s">
        <v>730</v>
      </c>
      <c r="C1006" s="83" t="s">
        <v>589</v>
      </c>
      <c r="D1006" s="83" t="s">
        <v>1065</v>
      </c>
      <c r="E1006" s="187">
        <v>0.74</v>
      </c>
      <c r="F1006" s="83"/>
    </row>
    <row r="1007" spans="1:6" ht="12.75" customHeight="1" x14ac:dyDescent="0.2">
      <c r="A1007" s="83">
        <v>11161</v>
      </c>
      <c r="B1007" s="83" t="s">
        <v>2050</v>
      </c>
      <c r="C1007" s="83" t="s">
        <v>589</v>
      </c>
      <c r="D1007" s="83" t="s">
        <v>566</v>
      </c>
      <c r="E1007" s="187">
        <v>1.23</v>
      </c>
      <c r="F1007" s="83"/>
    </row>
    <row r="1008" spans="1:6" ht="12.75" customHeight="1" x14ac:dyDescent="0.2">
      <c r="A1008" s="83">
        <v>1107</v>
      </c>
      <c r="B1008" s="83" t="s">
        <v>2051</v>
      </c>
      <c r="C1008" s="83" t="s">
        <v>589</v>
      </c>
      <c r="D1008" s="83" t="s">
        <v>566</v>
      </c>
      <c r="E1008" s="187">
        <v>0.85</v>
      </c>
      <c r="F1008" s="83"/>
    </row>
    <row r="1009" spans="1:6" ht="12.75" customHeight="1" x14ac:dyDescent="0.2">
      <c r="A1009" s="83">
        <v>4758</v>
      </c>
      <c r="B1009" s="83" t="s">
        <v>2052</v>
      </c>
      <c r="C1009" s="83" t="s">
        <v>1062</v>
      </c>
      <c r="D1009" s="83" t="s">
        <v>566</v>
      </c>
      <c r="E1009" s="187">
        <v>16.5</v>
      </c>
      <c r="F1009" s="83"/>
    </row>
    <row r="1010" spans="1:6" ht="12.75" customHeight="1" x14ac:dyDescent="0.2">
      <c r="A1010" s="83">
        <v>41080</v>
      </c>
      <c r="B1010" s="83" t="s">
        <v>2053</v>
      </c>
      <c r="C1010" s="83" t="s">
        <v>1251</v>
      </c>
      <c r="D1010" s="83" t="s">
        <v>566</v>
      </c>
      <c r="E1010" s="187">
        <v>2940.82</v>
      </c>
      <c r="F1010" s="83"/>
    </row>
    <row r="1011" spans="1:6" ht="12.75" customHeight="1" x14ac:dyDescent="0.2">
      <c r="A1011" s="83">
        <v>25963</v>
      </c>
      <c r="B1011" s="83" t="s">
        <v>2054</v>
      </c>
      <c r="C1011" s="83" t="s">
        <v>589</v>
      </c>
      <c r="D1011" s="83" t="s">
        <v>566</v>
      </c>
      <c r="E1011" s="187">
        <v>0.11</v>
      </c>
      <c r="F1011" s="83"/>
    </row>
    <row r="1012" spans="1:6" ht="12.75" customHeight="1" x14ac:dyDescent="0.2">
      <c r="A1012" s="83">
        <v>4759</v>
      </c>
      <c r="B1012" s="83" t="s">
        <v>2055</v>
      </c>
      <c r="C1012" s="83" t="s">
        <v>1062</v>
      </c>
      <c r="D1012" s="83" t="s">
        <v>566</v>
      </c>
      <c r="E1012" s="187">
        <v>12.53</v>
      </c>
      <c r="F1012" s="83"/>
    </row>
    <row r="1013" spans="1:6" ht="12.75" customHeight="1" x14ac:dyDescent="0.2">
      <c r="A1013" s="83">
        <v>41068</v>
      </c>
      <c r="B1013" s="83" t="s">
        <v>2056</v>
      </c>
      <c r="C1013" s="83" t="s">
        <v>1251</v>
      </c>
      <c r="D1013" s="83" t="s">
        <v>566</v>
      </c>
      <c r="E1013" s="187">
        <v>2234.96</v>
      </c>
      <c r="F1013" s="83"/>
    </row>
    <row r="1014" spans="1:6" ht="12.75" customHeight="1" x14ac:dyDescent="0.2">
      <c r="A1014" s="83">
        <v>1108</v>
      </c>
      <c r="B1014" s="83" t="s">
        <v>2057</v>
      </c>
      <c r="C1014" s="83" t="s">
        <v>577</v>
      </c>
      <c r="D1014" s="83" t="s">
        <v>566</v>
      </c>
      <c r="E1014" s="187">
        <v>19.02</v>
      </c>
      <c r="F1014" s="83"/>
    </row>
    <row r="1015" spans="1:6" ht="12.75" customHeight="1" x14ac:dyDescent="0.2">
      <c r="A1015" s="83">
        <v>1117</v>
      </c>
      <c r="B1015" s="83" t="s">
        <v>2058</v>
      </c>
      <c r="C1015" s="83" t="s">
        <v>577</v>
      </c>
      <c r="D1015" s="83" t="s">
        <v>566</v>
      </c>
      <c r="E1015" s="187">
        <v>22.08</v>
      </c>
      <c r="F1015" s="83"/>
    </row>
    <row r="1016" spans="1:6" ht="12.75" customHeight="1" x14ac:dyDescent="0.2">
      <c r="A1016" s="83">
        <v>1118</v>
      </c>
      <c r="B1016" s="83" t="s">
        <v>2059</v>
      </c>
      <c r="C1016" s="83" t="s">
        <v>577</v>
      </c>
      <c r="D1016" s="83" t="s">
        <v>566</v>
      </c>
      <c r="E1016" s="187">
        <v>28.4</v>
      </c>
      <c r="F1016" s="83"/>
    </row>
    <row r="1017" spans="1:6" ht="12.75" customHeight="1" x14ac:dyDescent="0.2">
      <c r="A1017" s="83">
        <v>1110</v>
      </c>
      <c r="B1017" s="83" t="s">
        <v>2060</v>
      </c>
      <c r="C1017" s="83" t="s">
        <v>577</v>
      </c>
      <c r="D1017" s="83" t="s">
        <v>566</v>
      </c>
      <c r="E1017" s="187">
        <v>28.4</v>
      </c>
      <c r="F1017" s="83"/>
    </row>
    <row r="1018" spans="1:6" ht="12.75" customHeight="1" x14ac:dyDescent="0.2">
      <c r="A1018" s="83">
        <v>12618</v>
      </c>
      <c r="B1018" s="83" t="s">
        <v>2061</v>
      </c>
      <c r="C1018" s="83" t="s">
        <v>575</v>
      </c>
      <c r="D1018" s="83" t="s">
        <v>702</v>
      </c>
      <c r="E1018" s="187">
        <v>41.03</v>
      </c>
      <c r="F1018" s="83"/>
    </row>
    <row r="1019" spans="1:6" ht="12.75" customHeight="1" x14ac:dyDescent="0.2">
      <c r="A1019" s="83">
        <v>40871</v>
      </c>
      <c r="B1019" s="83" t="s">
        <v>2062</v>
      </c>
      <c r="C1019" s="83" t="s">
        <v>577</v>
      </c>
      <c r="D1019" s="83" t="s">
        <v>566</v>
      </c>
      <c r="E1019" s="187">
        <v>64.37</v>
      </c>
      <c r="F1019" s="83"/>
    </row>
    <row r="1020" spans="1:6" ht="12.75" customHeight="1" x14ac:dyDescent="0.2">
      <c r="A1020" s="83">
        <v>40869</v>
      </c>
      <c r="B1020" s="83" t="s">
        <v>2063</v>
      </c>
      <c r="C1020" s="83" t="s">
        <v>577</v>
      </c>
      <c r="D1020" s="83" t="s">
        <v>566</v>
      </c>
      <c r="E1020" s="187">
        <v>21.14</v>
      </c>
      <c r="F1020" s="83"/>
    </row>
    <row r="1021" spans="1:6" ht="12.75" customHeight="1" x14ac:dyDescent="0.2">
      <c r="A1021" s="83">
        <v>40870</v>
      </c>
      <c r="B1021" s="83" t="s">
        <v>2064</v>
      </c>
      <c r="C1021" s="83" t="s">
        <v>577</v>
      </c>
      <c r="D1021" s="83" t="s">
        <v>566</v>
      </c>
      <c r="E1021" s="187">
        <v>32.29</v>
      </c>
      <c r="F1021" s="83"/>
    </row>
    <row r="1022" spans="1:6" ht="12.75" customHeight="1" x14ac:dyDescent="0.2">
      <c r="A1022" s="83">
        <v>1109</v>
      </c>
      <c r="B1022" s="83" t="s">
        <v>2065</v>
      </c>
      <c r="C1022" s="83" t="s">
        <v>577</v>
      </c>
      <c r="D1022" s="83" t="s">
        <v>566</v>
      </c>
      <c r="E1022" s="187">
        <v>18.93</v>
      </c>
      <c r="F1022" s="83"/>
    </row>
    <row r="1023" spans="1:6" ht="12.75" customHeight="1" x14ac:dyDescent="0.2">
      <c r="A1023" s="83">
        <v>1119</v>
      </c>
      <c r="B1023" s="83" t="s">
        <v>2066</v>
      </c>
      <c r="C1023" s="83" t="s">
        <v>577</v>
      </c>
      <c r="D1023" s="83" t="s">
        <v>566</v>
      </c>
      <c r="E1023" s="187">
        <v>14.2</v>
      </c>
      <c r="F1023" s="83"/>
    </row>
    <row r="1024" spans="1:6" ht="12.75" customHeight="1" x14ac:dyDescent="0.2">
      <c r="A1024" s="83">
        <v>13115</v>
      </c>
      <c r="B1024" s="83" t="s">
        <v>2067</v>
      </c>
      <c r="C1024" s="83" t="s">
        <v>577</v>
      </c>
      <c r="D1024" s="83" t="s">
        <v>566</v>
      </c>
      <c r="E1024" s="187">
        <v>17.329999999999998</v>
      </c>
      <c r="F1024" s="83"/>
    </row>
    <row r="1025" spans="1:6" ht="12.75" customHeight="1" x14ac:dyDescent="0.2">
      <c r="A1025" s="83">
        <v>10541</v>
      </c>
      <c r="B1025" s="83" t="s">
        <v>2068</v>
      </c>
      <c r="C1025" s="83" t="s">
        <v>577</v>
      </c>
      <c r="D1025" s="83" t="s">
        <v>566</v>
      </c>
      <c r="E1025" s="187">
        <v>20.13</v>
      </c>
      <c r="F1025" s="83"/>
    </row>
    <row r="1026" spans="1:6" ht="12.75" customHeight="1" x14ac:dyDescent="0.2">
      <c r="A1026" s="83">
        <v>10543</v>
      </c>
      <c r="B1026" s="83" t="s">
        <v>2069</v>
      </c>
      <c r="C1026" s="83" t="s">
        <v>577</v>
      </c>
      <c r="D1026" s="83" t="s">
        <v>566</v>
      </c>
      <c r="E1026" s="187">
        <v>39.06</v>
      </c>
      <c r="F1026" s="83"/>
    </row>
    <row r="1027" spans="1:6" ht="12.75" customHeight="1" x14ac:dyDescent="0.2">
      <c r="A1027" s="83">
        <v>10544</v>
      </c>
      <c r="B1027" s="83" t="s">
        <v>2070</v>
      </c>
      <c r="C1027" s="83" t="s">
        <v>577</v>
      </c>
      <c r="D1027" s="83" t="s">
        <v>566</v>
      </c>
      <c r="E1027" s="187">
        <v>46.98</v>
      </c>
      <c r="F1027" s="83"/>
    </row>
    <row r="1028" spans="1:6" ht="12.75" customHeight="1" x14ac:dyDescent="0.2">
      <c r="A1028" s="83">
        <v>10545</v>
      </c>
      <c r="B1028" s="83" t="s">
        <v>2071</v>
      </c>
      <c r="C1028" s="83" t="s">
        <v>577</v>
      </c>
      <c r="D1028" s="83" t="s">
        <v>566</v>
      </c>
      <c r="E1028" s="187">
        <v>72.06</v>
      </c>
      <c r="F1028" s="83"/>
    </row>
    <row r="1029" spans="1:6" ht="12.75" customHeight="1" x14ac:dyDescent="0.2">
      <c r="A1029" s="83">
        <v>10542</v>
      </c>
      <c r="B1029" s="83" t="s">
        <v>2072</v>
      </c>
      <c r="C1029" s="83" t="s">
        <v>577</v>
      </c>
      <c r="D1029" s="83" t="s">
        <v>566</v>
      </c>
      <c r="E1029" s="187">
        <v>27.74</v>
      </c>
      <c r="F1029" s="83"/>
    </row>
    <row r="1030" spans="1:6" ht="12.75" customHeight="1" x14ac:dyDescent="0.2">
      <c r="A1030" s="83">
        <v>38365</v>
      </c>
      <c r="B1030" s="83" t="s">
        <v>2073</v>
      </c>
      <c r="C1030" s="83" t="s">
        <v>704</v>
      </c>
      <c r="D1030" s="83" t="s">
        <v>566</v>
      </c>
      <c r="E1030" s="187">
        <v>1.42</v>
      </c>
      <c r="F1030" s="83"/>
    </row>
    <row r="1031" spans="1:6" ht="12.75" customHeight="1" x14ac:dyDescent="0.2">
      <c r="A1031" s="83">
        <v>37745</v>
      </c>
      <c r="B1031" s="83" t="s">
        <v>2074</v>
      </c>
      <c r="C1031" s="83" t="s">
        <v>575</v>
      </c>
      <c r="D1031" s="83" t="s">
        <v>702</v>
      </c>
      <c r="E1031" s="187">
        <v>231530</v>
      </c>
      <c r="F1031" s="83"/>
    </row>
    <row r="1032" spans="1:6" ht="12.75" customHeight="1" x14ac:dyDescent="0.2">
      <c r="A1032" s="83">
        <v>37754</v>
      </c>
      <c r="B1032" s="83" t="s">
        <v>2075</v>
      </c>
      <c r="C1032" s="83" t="s">
        <v>575</v>
      </c>
      <c r="D1032" s="83" t="s">
        <v>702</v>
      </c>
      <c r="E1032" s="187">
        <v>241787.65</v>
      </c>
      <c r="F1032" s="83"/>
    </row>
    <row r="1033" spans="1:6" ht="12.75" customHeight="1" x14ac:dyDescent="0.2">
      <c r="A1033" s="83">
        <v>37748</v>
      </c>
      <c r="B1033" s="83" t="s">
        <v>2076</v>
      </c>
      <c r="C1033" s="83" t="s">
        <v>575</v>
      </c>
      <c r="D1033" s="83" t="s">
        <v>702</v>
      </c>
      <c r="E1033" s="187">
        <v>246147.16</v>
      </c>
      <c r="F1033" s="83"/>
    </row>
    <row r="1034" spans="1:6" ht="12.75" customHeight="1" x14ac:dyDescent="0.2">
      <c r="A1034" s="83">
        <v>37761</v>
      </c>
      <c r="B1034" s="83" t="s">
        <v>2077</v>
      </c>
      <c r="C1034" s="83" t="s">
        <v>575</v>
      </c>
      <c r="D1034" s="83" t="s">
        <v>702</v>
      </c>
      <c r="E1034" s="187">
        <v>203687.77</v>
      </c>
      <c r="F1034" s="83"/>
    </row>
    <row r="1035" spans="1:6" ht="12.75" customHeight="1" x14ac:dyDescent="0.2">
      <c r="A1035" s="83">
        <v>37757</v>
      </c>
      <c r="B1035" s="83" t="s">
        <v>2078</v>
      </c>
      <c r="C1035" s="83" t="s">
        <v>575</v>
      </c>
      <c r="D1035" s="83" t="s">
        <v>702</v>
      </c>
      <c r="E1035" s="187">
        <v>283550.96999999997</v>
      </c>
      <c r="F1035" s="83"/>
    </row>
    <row r="1036" spans="1:6" ht="12.75" customHeight="1" x14ac:dyDescent="0.2">
      <c r="A1036" s="83">
        <v>37759</v>
      </c>
      <c r="B1036" s="83" t="s">
        <v>2079</v>
      </c>
      <c r="C1036" s="83" t="s">
        <v>575</v>
      </c>
      <c r="D1036" s="83" t="s">
        <v>702</v>
      </c>
      <c r="E1036" s="187">
        <v>284650.02</v>
      </c>
      <c r="F1036" s="83"/>
    </row>
    <row r="1037" spans="1:6" ht="12.75" customHeight="1" x14ac:dyDescent="0.2">
      <c r="A1037" s="83">
        <v>37766</v>
      </c>
      <c r="B1037" s="83" t="s">
        <v>2080</v>
      </c>
      <c r="C1037" s="83" t="s">
        <v>575</v>
      </c>
      <c r="D1037" s="83" t="s">
        <v>702</v>
      </c>
      <c r="E1037" s="187">
        <v>284649.99</v>
      </c>
      <c r="F1037" s="83"/>
    </row>
    <row r="1038" spans="1:6" ht="12.75" customHeight="1" x14ac:dyDescent="0.2">
      <c r="A1038" s="83">
        <v>37752</v>
      </c>
      <c r="B1038" s="83" t="s">
        <v>2081</v>
      </c>
      <c r="C1038" s="83" t="s">
        <v>575</v>
      </c>
      <c r="D1038" s="83" t="s">
        <v>702</v>
      </c>
      <c r="E1038" s="187">
        <v>258126.63</v>
      </c>
      <c r="F1038" s="83"/>
    </row>
    <row r="1039" spans="1:6" ht="12.75" customHeight="1" x14ac:dyDescent="0.2">
      <c r="A1039" s="83">
        <v>37760</v>
      </c>
      <c r="B1039" s="83" t="s">
        <v>2083</v>
      </c>
      <c r="C1039" s="83" t="s">
        <v>575</v>
      </c>
      <c r="D1039" s="83" t="s">
        <v>702</v>
      </c>
      <c r="E1039" s="187">
        <v>271827.93</v>
      </c>
      <c r="F1039" s="83"/>
    </row>
    <row r="1040" spans="1:6" ht="12.75" customHeight="1" x14ac:dyDescent="0.2">
      <c r="A1040" s="83">
        <v>37765</v>
      </c>
      <c r="B1040" s="83" t="s">
        <v>2084</v>
      </c>
      <c r="C1040" s="83" t="s">
        <v>575</v>
      </c>
      <c r="D1040" s="83" t="s">
        <v>702</v>
      </c>
      <c r="E1040" s="187">
        <v>189766.68</v>
      </c>
      <c r="F1040" s="83"/>
    </row>
    <row r="1041" spans="1:6" ht="12.75" customHeight="1" x14ac:dyDescent="0.2">
      <c r="A1041" s="83">
        <v>37746</v>
      </c>
      <c r="B1041" s="83" t="s">
        <v>2085</v>
      </c>
      <c r="C1041" s="83" t="s">
        <v>575</v>
      </c>
      <c r="D1041" s="83" t="s">
        <v>702</v>
      </c>
      <c r="E1041" s="187">
        <v>208047.27</v>
      </c>
      <c r="F1041" s="83"/>
    </row>
    <row r="1042" spans="1:6" ht="12.75" customHeight="1" x14ac:dyDescent="0.2">
      <c r="A1042" s="83">
        <v>37750</v>
      </c>
      <c r="B1042" s="83" t="s">
        <v>2086</v>
      </c>
      <c r="C1042" s="83" t="s">
        <v>575</v>
      </c>
      <c r="D1042" s="83" t="s">
        <v>702</v>
      </c>
      <c r="E1042" s="187">
        <v>207314.6</v>
      </c>
      <c r="F1042" s="83"/>
    </row>
    <row r="1043" spans="1:6" ht="12.75" customHeight="1" x14ac:dyDescent="0.2">
      <c r="A1043" s="83">
        <v>37753</v>
      </c>
      <c r="B1043" s="83" t="s">
        <v>2087</v>
      </c>
      <c r="C1043" s="83" t="s">
        <v>575</v>
      </c>
      <c r="D1043" s="83" t="s">
        <v>702</v>
      </c>
      <c r="E1043" s="187">
        <v>206581.9</v>
      </c>
      <c r="F1043" s="83"/>
    </row>
    <row r="1044" spans="1:6" ht="12.75" customHeight="1" x14ac:dyDescent="0.2">
      <c r="A1044" s="83">
        <v>37756</v>
      </c>
      <c r="B1044" s="83" t="s">
        <v>2088</v>
      </c>
      <c r="C1044" s="83" t="s">
        <v>575</v>
      </c>
      <c r="D1044" s="83" t="s">
        <v>702</v>
      </c>
      <c r="E1044" s="187">
        <v>203687.77</v>
      </c>
      <c r="F1044" s="83"/>
    </row>
    <row r="1045" spans="1:6" ht="12.75" customHeight="1" x14ac:dyDescent="0.2">
      <c r="A1045" s="83">
        <v>37755</v>
      </c>
      <c r="B1045" s="83" t="s">
        <v>2089</v>
      </c>
      <c r="C1045" s="83" t="s">
        <v>575</v>
      </c>
      <c r="D1045" s="83" t="s">
        <v>702</v>
      </c>
      <c r="E1045" s="187">
        <v>296006.7</v>
      </c>
      <c r="F1045" s="83"/>
    </row>
    <row r="1046" spans="1:6" ht="12.75" customHeight="1" x14ac:dyDescent="0.2">
      <c r="A1046" s="83">
        <v>37758</v>
      </c>
      <c r="B1046" s="83" t="s">
        <v>2090</v>
      </c>
      <c r="C1046" s="83" t="s">
        <v>575</v>
      </c>
      <c r="D1046" s="83" t="s">
        <v>702</v>
      </c>
      <c r="E1046" s="187">
        <v>334106.58</v>
      </c>
      <c r="F1046" s="83"/>
    </row>
    <row r="1047" spans="1:6" ht="12.75" customHeight="1" x14ac:dyDescent="0.2">
      <c r="A1047" s="83">
        <v>37747</v>
      </c>
      <c r="B1047" s="83" t="s">
        <v>2091</v>
      </c>
      <c r="C1047" s="83" t="s">
        <v>575</v>
      </c>
      <c r="D1047" s="83" t="s">
        <v>702</v>
      </c>
      <c r="E1047" s="187">
        <v>300622.65000000002</v>
      </c>
      <c r="F1047" s="83"/>
    </row>
    <row r="1048" spans="1:6" ht="12.75" customHeight="1" x14ac:dyDescent="0.2">
      <c r="A1048" s="83">
        <v>37767</v>
      </c>
      <c r="B1048" s="83" t="s">
        <v>2092</v>
      </c>
      <c r="C1048" s="83" t="s">
        <v>575</v>
      </c>
      <c r="D1048" s="83" t="s">
        <v>702</v>
      </c>
      <c r="E1048" s="187">
        <v>317254.71999999997</v>
      </c>
      <c r="F1048" s="83"/>
    </row>
    <row r="1049" spans="1:6" ht="12.75" customHeight="1" x14ac:dyDescent="0.2">
      <c r="A1049" s="83">
        <v>37751</v>
      </c>
      <c r="B1049" s="83" t="s">
        <v>2093</v>
      </c>
      <c r="C1049" s="83" t="s">
        <v>575</v>
      </c>
      <c r="D1049" s="83" t="s">
        <v>702</v>
      </c>
      <c r="E1049" s="187">
        <v>317254.71999999997</v>
      </c>
      <c r="F1049" s="83"/>
    </row>
    <row r="1050" spans="1:6" ht="12.75" customHeight="1" x14ac:dyDescent="0.2">
      <c r="A1050" s="83">
        <v>37749</v>
      </c>
      <c r="B1050" s="83" t="s">
        <v>2095</v>
      </c>
      <c r="C1050" s="83" t="s">
        <v>575</v>
      </c>
      <c r="D1050" s="83" t="s">
        <v>702</v>
      </c>
      <c r="E1050" s="187">
        <v>313591.27</v>
      </c>
      <c r="F1050" s="83"/>
    </row>
    <row r="1051" spans="1:6" ht="12.75" customHeight="1" x14ac:dyDescent="0.2">
      <c r="A1051" s="83">
        <v>1159</v>
      </c>
      <c r="B1051" s="83" t="s">
        <v>2096</v>
      </c>
      <c r="C1051" s="83" t="s">
        <v>575</v>
      </c>
      <c r="D1051" s="83" t="s">
        <v>566</v>
      </c>
      <c r="E1051" s="187">
        <v>151504.15</v>
      </c>
      <c r="F1051" s="83"/>
    </row>
    <row r="1052" spans="1:6" ht="12.75" customHeight="1" x14ac:dyDescent="0.2">
      <c r="A1052" s="83">
        <v>12114</v>
      </c>
      <c r="B1052" s="83" t="s">
        <v>2097</v>
      </c>
      <c r="C1052" s="83" t="s">
        <v>575</v>
      </c>
      <c r="D1052" s="83" t="s">
        <v>566</v>
      </c>
      <c r="E1052" s="187">
        <v>110.6</v>
      </c>
      <c r="F1052" s="83"/>
    </row>
    <row r="1053" spans="1:6" ht="12.75" customHeight="1" x14ac:dyDescent="0.2">
      <c r="A1053" s="83">
        <v>38106</v>
      </c>
      <c r="B1053" s="83" t="s">
        <v>2098</v>
      </c>
      <c r="C1053" s="83" t="s">
        <v>575</v>
      </c>
      <c r="D1053" s="83" t="s">
        <v>566</v>
      </c>
      <c r="E1053" s="187">
        <v>15.03</v>
      </c>
      <c r="F1053" s="83"/>
    </row>
    <row r="1054" spans="1:6" ht="12.75" customHeight="1" x14ac:dyDescent="0.2">
      <c r="A1054" s="83">
        <v>38085</v>
      </c>
      <c r="B1054" s="83" t="s">
        <v>2099</v>
      </c>
      <c r="C1054" s="83" t="s">
        <v>575</v>
      </c>
      <c r="D1054" s="83" t="s">
        <v>566</v>
      </c>
      <c r="E1054" s="187">
        <v>17.75</v>
      </c>
      <c r="F1054" s="83"/>
    </row>
    <row r="1055" spans="1:6" ht="12.75" customHeight="1" x14ac:dyDescent="0.2">
      <c r="A1055" s="83">
        <v>38599</v>
      </c>
      <c r="B1055" s="83" t="s">
        <v>2100</v>
      </c>
      <c r="C1055" s="83" t="s">
        <v>575</v>
      </c>
      <c r="D1055" s="83" t="s">
        <v>566</v>
      </c>
      <c r="E1055" s="187">
        <v>2.86</v>
      </c>
      <c r="F1055" s="83"/>
    </row>
    <row r="1056" spans="1:6" ht="12.75" customHeight="1" x14ac:dyDescent="0.2">
      <c r="A1056" s="83">
        <v>38596</v>
      </c>
      <c r="B1056" s="83" t="s">
        <v>2101</v>
      </c>
      <c r="C1056" s="83" t="s">
        <v>575</v>
      </c>
      <c r="D1056" s="83" t="s">
        <v>566</v>
      </c>
      <c r="E1056" s="187">
        <v>1.95</v>
      </c>
      <c r="F1056" s="83"/>
    </row>
    <row r="1057" spans="1:6" ht="12.75" customHeight="1" x14ac:dyDescent="0.2">
      <c r="A1057" s="83">
        <v>38600</v>
      </c>
      <c r="B1057" s="83" t="s">
        <v>2102</v>
      </c>
      <c r="C1057" s="83" t="s">
        <v>575</v>
      </c>
      <c r="D1057" s="83" t="s">
        <v>566</v>
      </c>
      <c r="E1057" s="187">
        <v>3.37</v>
      </c>
      <c r="F1057" s="83"/>
    </row>
    <row r="1058" spans="1:6" ht="12.75" customHeight="1" x14ac:dyDescent="0.2">
      <c r="A1058" s="83">
        <v>38597</v>
      </c>
      <c r="B1058" s="83" t="s">
        <v>2103</v>
      </c>
      <c r="C1058" s="83" t="s">
        <v>575</v>
      </c>
      <c r="D1058" s="83" t="s">
        <v>566</v>
      </c>
      <c r="E1058" s="187">
        <v>2.39</v>
      </c>
      <c r="F1058" s="83"/>
    </row>
    <row r="1059" spans="1:6" ht="12.75" customHeight="1" x14ac:dyDescent="0.2">
      <c r="A1059" s="83">
        <v>659</v>
      </c>
      <c r="B1059" s="83" t="s">
        <v>2105</v>
      </c>
      <c r="C1059" s="83" t="s">
        <v>575</v>
      </c>
      <c r="D1059" s="83" t="s">
        <v>566</v>
      </c>
      <c r="E1059" s="187">
        <v>1.1599999999999999</v>
      </c>
      <c r="F1059" s="83"/>
    </row>
    <row r="1060" spans="1:6" ht="12.75" customHeight="1" x14ac:dyDescent="0.2">
      <c r="A1060" s="83">
        <v>660</v>
      </c>
      <c r="B1060" s="83" t="s">
        <v>2106</v>
      </c>
      <c r="C1060" s="83" t="s">
        <v>575</v>
      </c>
      <c r="D1060" s="83" t="s">
        <v>566</v>
      </c>
      <c r="E1060" s="187">
        <v>1.7</v>
      </c>
      <c r="F1060" s="83"/>
    </row>
    <row r="1061" spans="1:6" ht="12.75" customHeight="1" x14ac:dyDescent="0.2">
      <c r="A1061" s="83">
        <v>658</v>
      </c>
      <c r="B1061" s="83" t="s">
        <v>2107</v>
      </c>
      <c r="C1061" s="83" t="s">
        <v>575</v>
      </c>
      <c r="D1061" s="83" t="s">
        <v>566</v>
      </c>
      <c r="E1061" s="187">
        <v>0.93</v>
      </c>
      <c r="F1061" s="83"/>
    </row>
    <row r="1062" spans="1:6" ht="12.75" customHeight="1" x14ac:dyDescent="0.2">
      <c r="A1062" s="83">
        <v>38548</v>
      </c>
      <c r="B1062" s="83" t="s">
        <v>2108</v>
      </c>
      <c r="C1062" s="83" t="s">
        <v>575</v>
      </c>
      <c r="D1062" s="83" t="s">
        <v>566</v>
      </c>
      <c r="E1062" s="187">
        <v>1.03</v>
      </c>
      <c r="F1062" s="83"/>
    </row>
    <row r="1063" spans="1:6" ht="12.75" customHeight="1" x14ac:dyDescent="0.2">
      <c r="A1063" s="83">
        <v>34647</v>
      </c>
      <c r="B1063" s="83" t="s">
        <v>2109</v>
      </c>
      <c r="C1063" s="83" t="s">
        <v>575</v>
      </c>
      <c r="D1063" s="83" t="s">
        <v>566</v>
      </c>
      <c r="E1063" s="187">
        <v>1.78</v>
      </c>
      <c r="F1063" s="83"/>
    </row>
    <row r="1064" spans="1:6" ht="12.75" customHeight="1" x14ac:dyDescent="0.2">
      <c r="A1064" s="83">
        <v>34649</v>
      </c>
      <c r="B1064" s="83" t="s">
        <v>2110</v>
      </c>
      <c r="C1064" s="83" t="s">
        <v>575</v>
      </c>
      <c r="D1064" s="83" t="s">
        <v>566</v>
      </c>
      <c r="E1064" s="187">
        <v>1.83</v>
      </c>
      <c r="F1064" s="83"/>
    </row>
    <row r="1065" spans="1:6" ht="12.75" customHeight="1" x14ac:dyDescent="0.2">
      <c r="A1065" s="83">
        <v>34652</v>
      </c>
      <c r="B1065" s="83" t="s">
        <v>2111</v>
      </c>
      <c r="C1065" s="83" t="s">
        <v>575</v>
      </c>
      <c r="D1065" s="83" t="s">
        <v>566</v>
      </c>
      <c r="E1065" s="187">
        <v>2.5</v>
      </c>
      <c r="F1065" s="83"/>
    </row>
    <row r="1066" spans="1:6" ht="12.75" customHeight="1" x14ac:dyDescent="0.2">
      <c r="A1066" s="83">
        <v>34655</v>
      </c>
      <c r="B1066" s="83" t="s">
        <v>2113</v>
      </c>
      <c r="C1066" s="83" t="s">
        <v>575</v>
      </c>
      <c r="D1066" s="83" t="s">
        <v>566</v>
      </c>
      <c r="E1066" s="187">
        <v>2.42</v>
      </c>
      <c r="F1066" s="83"/>
    </row>
    <row r="1067" spans="1:6" ht="12.75" customHeight="1" x14ac:dyDescent="0.2">
      <c r="A1067" s="83">
        <v>40607</v>
      </c>
      <c r="B1067" s="83" t="s">
        <v>2114</v>
      </c>
      <c r="C1067" s="83" t="s">
        <v>575</v>
      </c>
      <c r="D1067" s="83" t="s">
        <v>566</v>
      </c>
      <c r="E1067" s="187">
        <v>4.08</v>
      </c>
      <c r="F1067" s="83"/>
    </row>
    <row r="1068" spans="1:6" ht="12.75" customHeight="1" x14ac:dyDescent="0.2">
      <c r="A1068" s="83">
        <v>585</v>
      </c>
      <c r="B1068" s="83" t="s">
        <v>2115</v>
      </c>
      <c r="C1068" s="83" t="s">
        <v>589</v>
      </c>
      <c r="D1068" s="83" t="s">
        <v>702</v>
      </c>
      <c r="E1068" s="187">
        <v>20.53</v>
      </c>
      <c r="F1068" s="83"/>
    </row>
    <row r="1069" spans="1:6" ht="12.75" customHeight="1" x14ac:dyDescent="0.2">
      <c r="A1069" s="83">
        <v>4777</v>
      </c>
      <c r="B1069" s="83" t="s">
        <v>2116</v>
      </c>
      <c r="C1069" s="83" t="s">
        <v>589</v>
      </c>
      <c r="D1069" s="83" t="s">
        <v>702</v>
      </c>
      <c r="E1069" s="187">
        <v>4.5599999999999996</v>
      </c>
      <c r="F1069" s="83"/>
    </row>
    <row r="1070" spans="1:6" ht="12.75" customHeight="1" x14ac:dyDescent="0.2">
      <c r="A1070" s="83">
        <v>587</v>
      </c>
      <c r="B1070" s="83" t="s">
        <v>2117</v>
      </c>
      <c r="C1070" s="83" t="s">
        <v>589</v>
      </c>
      <c r="D1070" s="83" t="s">
        <v>702</v>
      </c>
      <c r="E1070" s="187">
        <v>22</v>
      </c>
      <c r="F1070" s="83"/>
    </row>
    <row r="1071" spans="1:6" ht="12.75" customHeight="1" x14ac:dyDescent="0.2">
      <c r="A1071" s="83">
        <v>590</v>
      </c>
      <c r="B1071" s="83" t="s">
        <v>2118</v>
      </c>
      <c r="C1071" s="83" t="s">
        <v>589</v>
      </c>
      <c r="D1071" s="83" t="s">
        <v>702</v>
      </c>
      <c r="E1071" s="187">
        <v>21.26</v>
      </c>
      <c r="F1071" s="83"/>
    </row>
    <row r="1072" spans="1:6" ht="12.75" customHeight="1" x14ac:dyDescent="0.2">
      <c r="A1072" s="83">
        <v>592</v>
      </c>
      <c r="B1072" s="83" t="s">
        <v>2119</v>
      </c>
      <c r="C1072" s="83" t="s">
        <v>589</v>
      </c>
      <c r="D1072" s="83" t="s">
        <v>702</v>
      </c>
      <c r="E1072" s="187">
        <v>22</v>
      </c>
      <c r="F1072" s="83"/>
    </row>
    <row r="1073" spans="1:6" ht="12.75" customHeight="1" x14ac:dyDescent="0.2">
      <c r="A1073" s="83">
        <v>586</v>
      </c>
      <c r="B1073" s="83" t="s">
        <v>2121</v>
      </c>
      <c r="C1073" s="83" t="s">
        <v>577</v>
      </c>
      <c r="D1073" s="83" t="s">
        <v>702</v>
      </c>
      <c r="E1073" s="187">
        <v>12.93</v>
      </c>
      <c r="F1073" s="83"/>
    </row>
    <row r="1074" spans="1:6" ht="12.75" customHeight="1" x14ac:dyDescent="0.2">
      <c r="A1074" s="83">
        <v>591</v>
      </c>
      <c r="B1074" s="83" t="s">
        <v>2122</v>
      </c>
      <c r="C1074" s="83" t="s">
        <v>589</v>
      </c>
      <c r="D1074" s="83" t="s">
        <v>702</v>
      </c>
      <c r="E1074" s="187">
        <v>20.53</v>
      </c>
      <c r="F1074" s="83"/>
    </row>
    <row r="1075" spans="1:6" ht="12.75" customHeight="1" x14ac:dyDescent="0.2">
      <c r="A1075" s="83">
        <v>588</v>
      </c>
      <c r="B1075" s="83" t="s">
        <v>2123</v>
      </c>
      <c r="C1075" s="83" t="s">
        <v>577</v>
      </c>
      <c r="D1075" s="83" t="s">
        <v>702</v>
      </c>
      <c r="E1075" s="187">
        <v>20.46</v>
      </c>
      <c r="F1075" s="83"/>
    </row>
    <row r="1076" spans="1:6" ht="12.75" customHeight="1" x14ac:dyDescent="0.2">
      <c r="A1076" s="83">
        <v>589</v>
      </c>
      <c r="B1076" s="83" t="s">
        <v>2124</v>
      </c>
      <c r="C1076" s="83" t="s">
        <v>577</v>
      </c>
      <c r="D1076" s="83" t="s">
        <v>702</v>
      </c>
      <c r="E1076" s="187">
        <v>34.58</v>
      </c>
      <c r="F1076" s="83"/>
    </row>
    <row r="1077" spans="1:6" ht="12.75" customHeight="1" x14ac:dyDescent="0.2">
      <c r="A1077" s="83">
        <v>584</v>
      </c>
      <c r="B1077" s="83" t="s">
        <v>2125</v>
      </c>
      <c r="C1077" s="83" t="s">
        <v>577</v>
      </c>
      <c r="D1077" s="83" t="s">
        <v>702</v>
      </c>
      <c r="E1077" s="187">
        <v>21.85</v>
      </c>
      <c r="F1077" s="83"/>
    </row>
    <row r="1078" spans="1:6" ht="12.75" customHeight="1" x14ac:dyDescent="0.2">
      <c r="A1078" s="83">
        <v>4912</v>
      </c>
      <c r="B1078" s="83" t="s">
        <v>2126</v>
      </c>
      <c r="C1078" s="83" t="s">
        <v>589</v>
      </c>
      <c r="D1078" s="83" t="s">
        <v>702</v>
      </c>
      <c r="E1078" s="187">
        <v>5.3</v>
      </c>
      <c r="F1078" s="83"/>
    </row>
    <row r="1079" spans="1:6" ht="12.75" customHeight="1" x14ac:dyDescent="0.2">
      <c r="A1079" s="83">
        <v>574</v>
      </c>
      <c r="B1079" s="83" t="s">
        <v>2127</v>
      </c>
      <c r="C1079" s="83" t="s">
        <v>577</v>
      </c>
      <c r="D1079" s="83" t="s">
        <v>566</v>
      </c>
      <c r="E1079" s="187">
        <v>19.059999999999999</v>
      </c>
      <c r="F1079" s="83"/>
    </row>
    <row r="1080" spans="1:6" ht="12.75" customHeight="1" x14ac:dyDescent="0.2">
      <c r="A1080" s="83">
        <v>567</v>
      </c>
      <c r="B1080" s="83" t="s">
        <v>2128</v>
      </c>
      <c r="C1080" s="83" t="s">
        <v>577</v>
      </c>
      <c r="D1080" s="83" t="s">
        <v>566</v>
      </c>
      <c r="E1080" s="187">
        <v>7.06</v>
      </c>
      <c r="F1080" s="83"/>
    </row>
    <row r="1081" spans="1:6" ht="12.75" customHeight="1" x14ac:dyDescent="0.2">
      <c r="A1081" s="83">
        <v>568</v>
      </c>
      <c r="B1081" s="83" t="s">
        <v>2129</v>
      </c>
      <c r="C1081" s="83" t="s">
        <v>577</v>
      </c>
      <c r="D1081" s="83" t="s">
        <v>566</v>
      </c>
      <c r="E1081" s="187">
        <v>42.76</v>
      </c>
      <c r="F1081" s="83"/>
    </row>
    <row r="1082" spans="1:6" ht="12.75" customHeight="1" x14ac:dyDescent="0.2">
      <c r="A1082" s="83">
        <v>569</v>
      </c>
      <c r="B1082" s="83" t="s">
        <v>2130</v>
      </c>
      <c r="C1082" s="83" t="s">
        <v>589</v>
      </c>
      <c r="D1082" s="83" t="s">
        <v>566</v>
      </c>
      <c r="E1082" s="187">
        <v>5.95</v>
      </c>
      <c r="F1082" s="83"/>
    </row>
    <row r="1083" spans="1:6" ht="12.75" customHeight="1" x14ac:dyDescent="0.2">
      <c r="A1083" s="83">
        <v>1165</v>
      </c>
      <c r="B1083" s="83" t="s">
        <v>2131</v>
      </c>
      <c r="C1083" s="83" t="s">
        <v>575</v>
      </c>
      <c r="D1083" s="83" t="s">
        <v>566</v>
      </c>
      <c r="E1083" s="187">
        <v>10.7</v>
      </c>
      <c r="F1083" s="83"/>
    </row>
    <row r="1084" spans="1:6" ht="12.75" customHeight="1" x14ac:dyDescent="0.2">
      <c r="A1084" s="83">
        <v>1164</v>
      </c>
      <c r="B1084" s="83" t="s">
        <v>2132</v>
      </c>
      <c r="C1084" s="83" t="s">
        <v>575</v>
      </c>
      <c r="D1084" s="83" t="s">
        <v>566</v>
      </c>
      <c r="E1084" s="187">
        <v>8.66</v>
      </c>
      <c r="F1084" s="83"/>
    </row>
    <row r="1085" spans="1:6" ht="12.75" customHeight="1" x14ac:dyDescent="0.2">
      <c r="A1085" s="83">
        <v>1162</v>
      </c>
      <c r="B1085" s="83" t="s">
        <v>2133</v>
      </c>
      <c r="C1085" s="83" t="s">
        <v>575</v>
      </c>
      <c r="D1085" s="83" t="s">
        <v>566</v>
      </c>
      <c r="E1085" s="187">
        <v>3.01</v>
      </c>
      <c r="F1085" s="83"/>
    </row>
    <row r="1086" spans="1:6" ht="12.75" customHeight="1" x14ac:dyDescent="0.2">
      <c r="A1086" s="83">
        <v>12395</v>
      </c>
      <c r="B1086" s="83" t="s">
        <v>2134</v>
      </c>
      <c r="C1086" s="83" t="s">
        <v>575</v>
      </c>
      <c r="D1086" s="83" t="s">
        <v>566</v>
      </c>
      <c r="E1086" s="187">
        <v>2.92</v>
      </c>
      <c r="F1086" s="83"/>
    </row>
    <row r="1087" spans="1:6" ht="12.75" customHeight="1" x14ac:dyDescent="0.2">
      <c r="A1087" s="83">
        <v>1170</v>
      </c>
      <c r="B1087" s="83" t="s">
        <v>2135</v>
      </c>
      <c r="C1087" s="83" t="s">
        <v>575</v>
      </c>
      <c r="D1087" s="83" t="s">
        <v>566</v>
      </c>
      <c r="E1087" s="187">
        <v>5.68</v>
      </c>
      <c r="F1087" s="83"/>
    </row>
    <row r="1088" spans="1:6" ht="12.75" customHeight="1" x14ac:dyDescent="0.2">
      <c r="A1088" s="83">
        <v>1169</v>
      </c>
      <c r="B1088" s="83" t="s">
        <v>2136</v>
      </c>
      <c r="C1088" s="83" t="s">
        <v>575</v>
      </c>
      <c r="D1088" s="83" t="s">
        <v>566</v>
      </c>
      <c r="E1088" s="187">
        <v>27.87</v>
      </c>
      <c r="F1088" s="83"/>
    </row>
    <row r="1089" spans="1:6" ht="12.75" customHeight="1" x14ac:dyDescent="0.2">
      <c r="A1089" s="83">
        <v>1166</v>
      </c>
      <c r="B1089" s="83" t="s">
        <v>2137</v>
      </c>
      <c r="C1089" s="83" t="s">
        <v>575</v>
      </c>
      <c r="D1089" s="83" t="s">
        <v>566</v>
      </c>
      <c r="E1089" s="187">
        <v>15.45</v>
      </c>
      <c r="F1089" s="83"/>
    </row>
    <row r="1090" spans="1:6" ht="12.75" customHeight="1" x14ac:dyDescent="0.2">
      <c r="A1090" s="83">
        <v>1163</v>
      </c>
      <c r="B1090" s="83" t="s">
        <v>2138</v>
      </c>
      <c r="C1090" s="83" t="s">
        <v>575</v>
      </c>
      <c r="D1090" s="83" t="s">
        <v>566</v>
      </c>
      <c r="E1090" s="187">
        <v>3.89</v>
      </c>
      <c r="F1090" s="83"/>
    </row>
    <row r="1091" spans="1:6" ht="12.75" customHeight="1" x14ac:dyDescent="0.2">
      <c r="A1091" s="83">
        <v>12396</v>
      </c>
      <c r="B1091" s="83" t="s">
        <v>2139</v>
      </c>
      <c r="C1091" s="83" t="s">
        <v>575</v>
      </c>
      <c r="D1091" s="83" t="s">
        <v>566</v>
      </c>
      <c r="E1091" s="187">
        <v>2.92</v>
      </c>
      <c r="F1091" s="83"/>
    </row>
    <row r="1092" spans="1:6" ht="12.75" customHeight="1" x14ac:dyDescent="0.2">
      <c r="A1092" s="83">
        <v>1168</v>
      </c>
      <c r="B1092" s="83" t="s">
        <v>2140</v>
      </c>
      <c r="C1092" s="83" t="s">
        <v>575</v>
      </c>
      <c r="D1092" s="83" t="s">
        <v>566</v>
      </c>
      <c r="E1092" s="187">
        <v>39.74</v>
      </c>
      <c r="F1092" s="83"/>
    </row>
    <row r="1093" spans="1:6" ht="12.75" customHeight="1" x14ac:dyDescent="0.2">
      <c r="A1093" s="83">
        <v>1167</v>
      </c>
      <c r="B1093" s="83" t="s">
        <v>2141</v>
      </c>
      <c r="C1093" s="83" t="s">
        <v>575</v>
      </c>
      <c r="D1093" s="83" t="s">
        <v>566</v>
      </c>
      <c r="E1093" s="187">
        <v>66.47</v>
      </c>
      <c r="F1093" s="83"/>
    </row>
    <row r="1094" spans="1:6" ht="12.75" customHeight="1" x14ac:dyDescent="0.2">
      <c r="A1094" s="83">
        <v>36331</v>
      </c>
      <c r="B1094" s="83" t="s">
        <v>2142</v>
      </c>
      <c r="C1094" s="83" t="s">
        <v>575</v>
      </c>
      <c r="D1094" s="83" t="s">
        <v>702</v>
      </c>
      <c r="E1094" s="187">
        <v>1.06</v>
      </c>
      <c r="F1094" s="83"/>
    </row>
    <row r="1095" spans="1:6" ht="12.75" customHeight="1" x14ac:dyDescent="0.2">
      <c r="A1095" s="83">
        <v>36346</v>
      </c>
      <c r="B1095" s="83" t="s">
        <v>2143</v>
      </c>
      <c r="C1095" s="83" t="s">
        <v>575</v>
      </c>
      <c r="D1095" s="83" t="s">
        <v>702</v>
      </c>
      <c r="E1095" s="187">
        <v>1.83</v>
      </c>
      <c r="F1095" s="83"/>
    </row>
    <row r="1096" spans="1:6" ht="12.75" customHeight="1" x14ac:dyDescent="0.2">
      <c r="A1096" s="83">
        <v>1210</v>
      </c>
      <c r="B1096" s="83" t="s">
        <v>2144</v>
      </c>
      <c r="C1096" s="83" t="s">
        <v>575</v>
      </c>
      <c r="D1096" s="83" t="s">
        <v>566</v>
      </c>
      <c r="E1096" s="187">
        <v>8.3699999999999992</v>
      </c>
      <c r="F1096" s="83"/>
    </row>
    <row r="1097" spans="1:6" ht="12.75" customHeight="1" x14ac:dyDescent="0.2">
      <c r="A1097" s="83">
        <v>1203</v>
      </c>
      <c r="B1097" s="83" t="s">
        <v>2145</v>
      </c>
      <c r="C1097" s="83" t="s">
        <v>575</v>
      </c>
      <c r="D1097" s="83" t="s">
        <v>566</v>
      </c>
      <c r="E1097" s="187">
        <v>8.11</v>
      </c>
      <c r="F1097" s="83"/>
    </row>
    <row r="1098" spans="1:6" ht="12.75" customHeight="1" x14ac:dyDescent="0.2">
      <c r="A1098" s="83">
        <v>1197</v>
      </c>
      <c r="B1098" s="83" t="s">
        <v>2146</v>
      </c>
      <c r="C1098" s="83" t="s">
        <v>575</v>
      </c>
      <c r="D1098" s="83" t="s">
        <v>566</v>
      </c>
      <c r="E1098" s="187">
        <v>1.03</v>
      </c>
      <c r="F1098" s="83"/>
    </row>
    <row r="1099" spans="1:6" ht="12.75" customHeight="1" x14ac:dyDescent="0.2">
      <c r="A1099" s="83">
        <v>1202</v>
      </c>
      <c r="B1099" s="83" t="s">
        <v>2147</v>
      </c>
      <c r="C1099" s="83" t="s">
        <v>575</v>
      </c>
      <c r="D1099" s="83" t="s">
        <v>566</v>
      </c>
      <c r="E1099" s="187">
        <v>2.79</v>
      </c>
      <c r="F1099" s="83"/>
    </row>
    <row r="1100" spans="1:6" ht="12.75" customHeight="1" x14ac:dyDescent="0.2">
      <c r="A1100" s="83">
        <v>1188</v>
      </c>
      <c r="B1100" s="83" t="s">
        <v>2148</v>
      </c>
      <c r="C1100" s="83" t="s">
        <v>575</v>
      </c>
      <c r="D1100" s="83" t="s">
        <v>566</v>
      </c>
      <c r="E1100" s="187">
        <v>16.5</v>
      </c>
      <c r="F1100" s="83"/>
    </row>
    <row r="1101" spans="1:6" ht="12.75" customHeight="1" x14ac:dyDescent="0.2">
      <c r="A1101" s="83">
        <v>1211</v>
      </c>
      <c r="B1101" s="83" t="s">
        <v>2149</v>
      </c>
      <c r="C1101" s="83" t="s">
        <v>575</v>
      </c>
      <c r="D1101" s="83" t="s">
        <v>566</v>
      </c>
      <c r="E1101" s="187">
        <v>8.51</v>
      </c>
      <c r="F1101" s="83"/>
    </row>
    <row r="1102" spans="1:6" ht="12.75" customHeight="1" x14ac:dyDescent="0.2">
      <c r="A1102" s="83">
        <v>1198</v>
      </c>
      <c r="B1102" s="83" t="s">
        <v>2150</v>
      </c>
      <c r="C1102" s="83" t="s">
        <v>575</v>
      </c>
      <c r="D1102" s="83" t="s">
        <v>566</v>
      </c>
      <c r="E1102" s="187">
        <v>1.53</v>
      </c>
      <c r="F1102" s="83"/>
    </row>
    <row r="1103" spans="1:6" ht="12.75" customHeight="1" x14ac:dyDescent="0.2">
      <c r="A1103" s="83">
        <v>1199</v>
      </c>
      <c r="B1103" s="83" t="s">
        <v>2151</v>
      </c>
      <c r="C1103" s="83" t="s">
        <v>575</v>
      </c>
      <c r="D1103" s="83" t="s">
        <v>566</v>
      </c>
      <c r="E1103" s="187">
        <v>21.55</v>
      </c>
      <c r="F1103" s="83"/>
    </row>
    <row r="1104" spans="1:6" ht="12.75" customHeight="1" x14ac:dyDescent="0.2">
      <c r="A1104" s="83">
        <v>20088</v>
      </c>
      <c r="B1104" s="83" t="s">
        <v>2152</v>
      </c>
      <c r="C1104" s="83" t="s">
        <v>575</v>
      </c>
      <c r="D1104" s="83" t="s">
        <v>566</v>
      </c>
      <c r="E1104" s="187">
        <v>9.02</v>
      </c>
      <c r="F1104" s="83"/>
    </row>
    <row r="1105" spans="1:6" ht="12.75" customHeight="1" x14ac:dyDescent="0.2">
      <c r="A1105" s="83">
        <v>20089</v>
      </c>
      <c r="B1105" s="83" t="s">
        <v>2153</v>
      </c>
      <c r="C1105" s="83" t="s">
        <v>575</v>
      </c>
      <c r="D1105" s="83" t="s">
        <v>566</v>
      </c>
      <c r="E1105" s="187">
        <v>43.02</v>
      </c>
      <c r="F1105" s="83"/>
    </row>
    <row r="1106" spans="1:6" ht="12.75" customHeight="1" x14ac:dyDescent="0.2">
      <c r="A1106" s="83">
        <v>20087</v>
      </c>
      <c r="B1106" s="83" t="s">
        <v>2154</v>
      </c>
      <c r="C1106" s="83" t="s">
        <v>575</v>
      </c>
      <c r="D1106" s="83" t="s">
        <v>566</v>
      </c>
      <c r="E1106" s="187">
        <v>6.5</v>
      </c>
      <c r="F1106" s="83"/>
    </row>
    <row r="1107" spans="1:6" ht="12.75" customHeight="1" x14ac:dyDescent="0.2">
      <c r="A1107" s="83">
        <v>1200</v>
      </c>
      <c r="B1107" s="83" t="s">
        <v>2155</v>
      </c>
      <c r="C1107" s="83" t="s">
        <v>575</v>
      </c>
      <c r="D1107" s="83" t="s">
        <v>566</v>
      </c>
      <c r="E1107" s="187">
        <v>5.28</v>
      </c>
      <c r="F1107" s="83"/>
    </row>
    <row r="1108" spans="1:6" ht="12.75" customHeight="1" x14ac:dyDescent="0.2">
      <c r="A1108" s="83">
        <v>12909</v>
      </c>
      <c r="B1108" s="83" t="s">
        <v>2156</v>
      </c>
      <c r="C1108" s="83" t="s">
        <v>575</v>
      </c>
      <c r="D1108" s="83" t="s">
        <v>566</v>
      </c>
      <c r="E1108" s="187">
        <v>2.39</v>
      </c>
      <c r="F1108" s="83"/>
    </row>
    <row r="1109" spans="1:6" ht="12.75" customHeight="1" x14ac:dyDescent="0.2">
      <c r="A1109" s="83">
        <v>12910</v>
      </c>
      <c r="B1109" s="83" t="s">
        <v>2157</v>
      </c>
      <c r="C1109" s="83" t="s">
        <v>575</v>
      </c>
      <c r="D1109" s="83" t="s">
        <v>566</v>
      </c>
      <c r="E1109" s="187">
        <v>3.99</v>
      </c>
      <c r="F1109" s="83"/>
    </row>
    <row r="1110" spans="1:6" ht="12.75" customHeight="1" x14ac:dyDescent="0.2">
      <c r="A1110" s="83">
        <v>1184</v>
      </c>
      <c r="B1110" s="83" t="s">
        <v>2158</v>
      </c>
      <c r="C1110" s="83" t="s">
        <v>575</v>
      </c>
      <c r="D1110" s="83" t="s">
        <v>566</v>
      </c>
      <c r="E1110" s="187">
        <v>52.99</v>
      </c>
      <c r="F1110" s="83"/>
    </row>
    <row r="1111" spans="1:6" ht="12.75" customHeight="1" x14ac:dyDescent="0.2">
      <c r="A1111" s="83">
        <v>1191</v>
      </c>
      <c r="B1111" s="83" t="s">
        <v>2159</v>
      </c>
      <c r="C1111" s="83" t="s">
        <v>575</v>
      </c>
      <c r="D1111" s="83" t="s">
        <v>566</v>
      </c>
      <c r="E1111" s="187">
        <v>0.75</v>
      </c>
      <c r="F1111" s="83"/>
    </row>
    <row r="1112" spans="1:6" ht="12.75" customHeight="1" x14ac:dyDescent="0.2">
      <c r="A1112" s="83">
        <v>1185</v>
      </c>
      <c r="B1112" s="83" t="s">
        <v>2160</v>
      </c>
      <c r="C1112" s="83" t="s">
        <v>575</v>
      </c>
      <c r="D1112" s="83" t="s">
        <v>566</v>
      </c>
      <c r="E1112" s="187">
        <v>0.86</v>
      </c>
      <c r="F1112" s="83"/>
    </row>
    <row r="1113" spans="1:6" ht="12.75" customHeight="1" x14ac:dyDescent="0.2">
      <c r="A1113" s="83">
        <v>1189</v>
      </c>
      <c r="B1113" s="83" t="s">
        <v>2161</v>
      </c>
      <c r="C1113" s="83" t="s">
        <v>575</v>
      </c>
      <c r="D1113" s="83" t="s">
        <v>566</v>
      </c>
      <c r="E1113" s="187">
        <v>1.49</v>
      </c>
      <c r="F1113" s="83"/>
    </row>
    <row r="1114" spans="1:6" ht="12.75" customHeight="1" x14ac:dyDescent="0.2">
      <c r="A1114" s="83">
        <v>1193</v>
      </c>
      <c r="B1114" s="83" t="s">
        <v>2162</v>
      </c>
      <c r="C1114" s="83" t="s">
        <v>575</v>
      </c>
      <c r="D1114" s="83" t="s">
        <v>566</v>
      </c>
      <c r="E1114" s="187">
        <v>2.87</v>
      </c>
      <c r="F1114" s="83"/>
    </row>
    <row r="1115" spans="1:6" ht="12.75" customHeight="1" x14ac:dyDescent="0.2">
      <c r="A1115" s="83">
        <v>1194</v>
      </c>
      <c r="B1115" s="83" t="s">
        <v>2163</v>
      </c>
      <c r="C1115" s="83" t="s">
        <v>575</v>
      </c>
      <c r="D1115" s="83" t="s">
        <v>566</v>
      </c>
      <c r="E1115" s="187">
        <v>5.43</v>
      </c>
      <c r="F1115" s="83"/>
    </row>
    <row r="1116" spans="1:6" ht="12.75" customHeight="1" x14ac:dyDescent="0.2">
      <c r="A1116" s="83">
        <v>1195</v>
      </c>
      <c r="B1116" s="83" t="s">
        <v>2164</v>
      </c>
      <c r="C1116" s="83" t="s">
        <v>575</v>
      </c>
      <c r="D1116" s="83" t="s">
        <v>566</v>
      </c>
      <c r="E1116" s="187">
        <v>8.17</v>
      </c>
      <c r="F1116" s="83"/>
    </row>
    <row r="1117" spans="1:6" ht="12.75" customHeight="1" x14ac:dyDescent="0.2">
      <c r="A1117" s="83">
        <v>1204</v>
      </c>
      <c r="B1117" s="83" t="s">
        <v>2165</v>
      </c>
      <c r="C1117" s="83" t="s">
        <v>575</v>
      </c>
      <c r="D1117" s="83" t="s">
        <v>566</v>
      </c>
      <c r="E1117" s="187">
        <v>14.86</v>
      </c>
      <c r="F1117" s="83"/>
    </row>
    <row r="1118" spans="1:6" ht="12.75" customHeight="1" x14ac:dyDescent="0.2">
      <c r="A1118" s="83">
        <v>1205</v>
      </c>
      <c r="B1118" s="83" t="s">
        <v>2166</v>
      </c>
      <c r="C1118" s="83" t="s">
        <v>575</v>
      </c>
      <c r="D1118" s="83" t="s">
        <v>566</v>
      </c>
      <c r="E1118" s="187">
        <v>35.25</v>
      </c>
      <c r="F1118" s="83"/>
    </row>
    <row r="1119" spans="1:6" ht="12.75" customHeight="1" x14ac:dyDescent="0.2">
      <c r="A1119" s="83">
        <v>1207</v>
      </c>
      <c r="B1119" s="83" t="s">
        <v>2167</v>
      </c>
      <c r="C1119" s="83" t="s">
        <v>575</v>
      </c>
      <c r="D1119" s="83" t="s">
        <v>702</v>
      </c>
      <c r="E1119" s="187">
        <v>24.13</v>
      </c>
      <c r="F1119" s="83"/>
    </row>
    <row r="1120" spans="1:6" ht="12.75" customHeight="1" x14ac:dyDescent="0.2">
      <c r="A1120" s="83">
        <v>1206</v>
      </c>
      <c r="B1120" s="83" t="s">
        <v>2168</v>
      </c>
      <c r="C1120" s="83" t="s">
        <v>575</v>
      </c>
      <c r="D1120" s="83" t="s">
        <v>702</v>
      </c>
      <c r="E1120" s="187">
        <v>6.05</v>
      </c>
      <c r="F1120" s="83"/>
    </row>
    <row r="1121" spans="1:6" ht="12.75" customHeight="1" x14ac:dyDescent="0.2">
      <c r="A1121" s="83">
        <v>1183</v>
      </c>
      <c r="B1121" s="83" t="s">
        <v>2169</v>
      </c>
      <c r="C1121" s="83" t="s">
        <v>575</v>
      </c>
      <c r="D1121" s="83" t="s">
        <v>702</v>
      </c>
      <c r="E1121" s="187">
        <v>15.76</v>
      </c>
      <c r="F1121" s="83"/>
    </row>
    <row r="1122" spans="1:6" ht="12.75" customHeight="1" x14ac:dyDescent="0.2">
      <c r="A1122" s="83">
        <v>42685</v>
      </c>
      <c r="B1122" s="83" t="s">
        <v>2170</v>
      </c>
      <c r="C1122" s="83" t="s">
        <v>575</v>
      </c>
      <c r="D1122" s="83" t="s">
        <v>702</v>
      </c>
      <c r="E1122" s="187">
        <v>49.4</v>
      </c>
      <c r="F1122" s="83"/>
    </row>
    <row r="1123" spans="1:6" ht="12.75" customHeight="1" x14ac:dyDescent="0.2">
      <c r="A1123" s="83">
        <v>42686</v>
      </c>
      <c r="B1123" s="83" t="s">
        <v>2171</v>
      </c>
      <c r="C1123" s="83" t="s">
        <v>575</v>
      </c>
      <c r="D1123" s="83" t="s">
        <v>702</v>
      </c>
      <c r="E1123" s="187">
        <v>76.900000000000006</v>
      </c>
      <c r="F1123" s="83"/>
    </row>
    <row r="1124" spans="1:6" ht="12.75" customHeight="1" x14ac:dyDescent="0.2">
      <c r="A1124" s="83">
        <v>12894</v>
      </c>
      <c r="B1124" s="83" t="s">
        <v>2172</v>
      </c>
      <c r="C1124" s="83" t="s">
        <v>575</v>
      </c>
      <c r="D1124" s="83" t="s">
        <v>566</v>
      </c>
      <c r="E1124" s="187">
        <v>14.56</v>
      </c>
      <c r="F1124" s="83"/>
    </row>
    <row r="1125" spans="1:6" ht="12.75" customHeight="1" x14ac:dyDescent="0.2">
      <c r="A1125" s="83">
        <v>12895</v>
      </c>
      <c r="B1125" s="83" t="s">
        <v>2173</v>
      </c>
      <c r="C1125" s="83" t="s">
        <v>575</v>
      </c>
      <c r="D1125" s="83" t="s">
        <v>1065</v>
      </c>
      <c r="E1125" s="187">
        <v>11.2</v>
      </c>
      <c r="F1125" s="83"/>
    </row>
    <row r="1126" spans="1:6" ht="12.75" customHeight="1" x14ac:dyDescent="0.2">
      <c r="A1126" s="83">
        <v>1631</v>
      </c>
      <c r="B1126" s="83" t="s">
        <v>2174</v>
      </c>
      <c r="C1126" s="83" t="s">
        <v>575</v>
      </c>
      <c r="D1126" s="83" t="s">
        <v>702</v>
      </c>
      <c r="E1126" s="187">
        <v>125.56</v>
      </c>
      <c r="F1126" s="83"/>
    </row>
    <row r="1127" spans="1:6" ht="12.75" customHeight="1" x14ac:dyDescent="0.2">
      <c r="A1127" s="83">
        <v>1633</v>
      </c>
      <c r="B1127" s="83" t="s">
        <v>2175</v>
      </c>
      <c r="C1127" s="83" t="s">
        <v>575</v>
      </c>
      <c r="D1127" s="83" t="s">
        <v>702</v>
      </c>
      <c r="E1127" s="187">
        <v>213.34</v>
      </c>
      <c r="F1127" s="83"/>
    </row>
    <row r="1128" spans="1:6" ht="12.75" customHeight="1" x14ac:dyDescent="0.2">
      <c r="A1128" s="83">
        <v>10818</v>
      </c>
      <c r="B1128" s="83" t="s">
        <v>2176</v>
      </c>
      <c r="C1128" s="83" t="s">
        <v>589</v>
      </c>
      <c r="D1128" s="83" t="s">
        <v>566</v>
      </c>
      <c r="E1128" s="187">
        <v>19.71</v>
      </c>
      <c r="F1128" s="83"/>
    </row>
    <row r="1129" spans="1:6" ht="12.75" customHeight="1" x14ac:dyDescent="0.2">
      <c r="A1129" s="83">
        <v>39359</v>
      </c>
      <c r="B1129" s="83" t="s">
        <v>2177</v>
      </c>
      <c r="C1129" s="83" t="s">
        <v>575</v>
      </c>
      <c r="D1129" s="83" t="s">
        <v>702</v>
      </c>
      <c r="E1129" s="187">
        <v>23.98</v>
      </c>
      <c r="F1129" s="83"/>
    </row>
    <row r="1130" spans="1:6" ht="12.75" customHeight="1" x14ac:dyDescent="0.2">
      <c r="A1130" s="83">
        <v>39360</v>
      </c>
      <c r="B1130" s="83" t="s">
        <v>2178</v>
      </c>
      <c r="C1130" s="83" t="s">
        <v>575</v>
      </c>
      <c r="D1130" s="83" t="s">
        <v>702</v>
      </c>
      <c r="E1130" s="187">
        <v>21.8</v>
      </c>
      <c r="F1130" s="83"/>
    </row>
    <row r="1131" spans="1:6" ht="12.75" customHeight="1" x14ac:dyDescent="0.2">
      <c r="A1131" s="83">
        <v>10710</v>
      </c>
      <c r="B1131" s="83" t="s">
        <v>2179</v>
      </c>
      <c r="C1131" s="83" t="s">
        <v>704</v>
      </c>
      <c r="D1131" s="83" t="s">
        <v>1065</v>
      </c>
      <c r="E1131" s="187">
        <v>81</v>
      </c>
      <c r="F1131" s="83"/>
    </row>
    <row r="1132" spans="1:6" ht="12.75" customHeight="1" x14ac:dyDescent="0.2">
      <c r="A1132" s="83">
        <v>10709</v>
      </c>
      <c r="B1132" s="83" t="s">
        <v>2180</v>
      </c>
      <c r="C1132" s="83" t="s">
        <v>704</v>
      </c>
      <c r="D1132" s="83" t="s">
        <v>566</v>
      </c>
      <c r="E1132" s="187">
        <v>99.51</v>
      </c>
      <c r="F1132" s="83"/>
    </row>
    <row r="1133" spans="1:6" ht="12.75" customHeight="1" x14ac:dyDescent="0.2">
      <c r="A1133" s="83">
        <v>39636</v>
      </c>
      <c r="B1133" s="83" t="s">
        <v>2181</v>
      </c>
      <c r="C1133" s="83" t="s">
        <v>704</v>
      </c>
      <c r="D1133" s="83" t="s">
        <v>566</v>
      </c>
      <c r="E1133" s="187">
        <v>101.61</v>
      </c>
      <c r="F1133" s="83"/>
    </row>
    <row r="1134" spans="1:6" ht="12.75" customHeight="1" x14ac:dyDescent="0.2">
      <c r="A1134" s="83">
        <v>10708</v>
      </c>
      <c r="B1134" s="83" t="s">
        <v>2182</v>
      </c>
      <c r="C1134" s="83" t="s">
        <v>704</v>
      </c>
      <c r="D1134" s="83" t="s">
        <v>566</v>
      </c>
      <c r="E1134" s="187">
        <v>31.35</v>
      </c>
      <c r="F1134" s="83"/>
    </row>
    <row r="1135" spans="1:6" ht="12.75" customHeight="1" x14ac:dyDescent="0.2">
      <c r="A1135" s="83">
        <v>39635</v>
      </c>
      <c r="B1135" s="83" t="s">
        <v>2183</v>
      </c>
      <c r="C1135" s="83" t="s">
        <v>704</v>
      </c>
      <c r="D1135" s="83" t="s">
        <v>566</v>
      </c>
      <c r="E1135" s="187">
        <v>53.38</v>
      </c>
      <c r="F1135" s="83"/>
    </row>
    <row r="1136" spans="1:6" ht="12.75" customHeight="1" x14ac:dyDescent="0.2">
      <c r="A1136" s="83">
        <v>6117</v>
      </c>
      <c r="B1136" s="83" t="s">
        <v>2184</v>
      </c>
      <c r="C1136" s="83" t="s">
        <v>1062</v>
      </c>
      <c r="D1136" s="83" t="s">
        <v>566</v>
      </c>
      <c r="E1136" s="187">
        <v>10.66</v>
      </c>
      <c r="F1136" s="83"/>
    </row>
    <row r="1137" spans="1:6" ht="12.75" customHeight="1" x14ac:dyDescent="0.2">
      <c r="A1137" s="83">
        <v>40913</v>
      </c>
      <c r="B1137" s="83" t="s">
        <v>2185</v>
      </c>
      <c r="C1137" s="83" t="s">
        <v>1251</v>
      </c>
      <c r="D1137" s="83" t="s">
        <v>566</v>
      </c>
      <c r="E1137" s="187">
        <v>1901.85</v>
      </c>
      <c r="F1137" s="83"/>
    </row>
    <row r="1138" spans="1:6" ht="12.75" customHeight="1" x14ac:dyDescent="0.2">
      <c r="A1138" s="83">
        <v>1214</v>
      </c>
      <c r="B1138" s="83" t="s">
        <v>2186</v>
      </c>
      <c r="C1138" s="83" t="s">
        <v>1062</v>
      </c>
      <c r="D1138" s="83" t="s">
        <v>566</v>
      </c>
      <c r="E1138" s="187">
        <v>13.54</v>
      </c>
      <c r="F1138" s="83"/>
    </row>
    <row r="1139" spans="1:6" ht="12.75" customHeight="1" x14ac:dyDescent="0.2">
      <c r="A1139" s="83">
        <v>40915</v>
      </c>
      <c r="B1139" s="83" t="s">
        <v>2187</v>
      </c>
      <c r="C1139" s="83" t="s">
        <v>1251</v>
      </c>
      <c r="D1139" s="83" t="s">
        <v>566</v>
      </c>
      <c r="E1139" s="187">
        <v>2413.96</v>
      </c>
      <c r="F1139" s="83"/>
    </row>
    <row r="1140" spans="1:6" ht="12.75" customHeight="1" x14ac:dyDescent="0.2">
      <c r="A1140" s="83">
        <v>1213</v>
      </c>
      <c r="B1140" s="83" t="s">
        <v>2188</v>
      </c>
      <c r="C1140" s="83" t="s">
        <v>1062</v>
      </c>
      <c r="D1140" s="83" t="s">
        <v>1065</v>
      </c>
      <c r="E1140" s="187">
        <v>13.54</v>
      </c>
      <c r="F1140" s="83"/>
    </row>
    <row r="1141" spans="1:6" ht="12.75" customHeight="1" x14ac:dyDescent="0.2">
      <c r="A1141" s="83">
        <v>40914</v>
      </c>
      <c r="B1141" s="83" t="s">
        <v>2189</v>
      </c>
      <c r="C1141" s="83" t="s">
        <v>1251</v>
      </c>
      <c r="D1141" s="83" t="s">
        <v>566</v>
      </c>
      <c r="E1141" s="187">
        <v>2413.96</v>
      </c>
      <c r="F1141" s="83"/>
    </row>
    <row r="1142" spans="1:6" ht="12.75" customHeight="1" x14ac:dyDescent="0.2">
      <c r="A1142" s="83">
        <v>5091</v>
      </c>
      <c r="B1142" s="83" t="s">
        <v>2190</v>
      </c>
      <c r="C1142" s="83" t="s">
        <v>575</v>
      </c>
      <c r="D1142" s="83" t="s">
        <v>566</v>
      </c>
      <c r="E1142" s="187">
        <v>14.96</v>
      </c>
      <c r="F1142" s="83"/>
    </row>
    <row r="1143" spans="1:6" ht="12.75" customHeight="1" x14ac:dyDescent="0.2">
      <c r="A1143" s="83">
        <v>14615</v>
      </c>
      <c r="B1143" s="83" t="s">
        <v>2191</v>
      </c>
      <c r="C1143" s="83" t="s">
        <v>575</v>
      </c>
      <c r="D1143" s="83" t="s">
        <v>702</v>
      </c>
      <c r="E1143" s="187">
        <v>3324.77</v>
      </c>
      <c r="F1143" s="83"/>
    </row>
    <row r="1144" spans="1:6" ht="12.75" customHeight="1" x14ac:dyDescent="0.2">
      <c r="A1144" s="83">
        <v>2711</v>
      </c>
      <c r="B1144" s="83" t="s">
        <v>2192</v>
      </c>
      <c r="C1144" s="83" t="s">
        <v>575</v>
      </c>
      <c r="D1144" s="83" t="s">
        <v>1065</v>
      </c>
      <c r="E1144" s="187">
        <v>116.58</v>
      </c>
      <c r="F1144" s="83"/>
    </row>
    <row r="1145" spans="1:6" ht="12.75" customHeight="1" x14ac:dyDescent="0.2">
      <c r="A1145" s="83">
        <v>37727</v>
      </c>
      <c r="B1145" s="83" t="s">
        <v>2193</v>
      </c>
      <c r="C1145" s="83" t="s">
        <v>575</v>
      </c>
      <c r="D1145" s="83" t="s">
        <v>702</v>
      </c>
      <c r="E1145" s="187">
        <v>9500</v>
      </c>
      <c r="F1145" s="83"/>
    </row>
    <row r="1146" spans="1:6" ht="12.75" customHeight="1" x14ac:dyDescent="0.2">
      <c r="A1146" s="83">
        <v>37728</v>
      </c>
      <c r="B1146" s="83" t="s">
        <v>2194</v>
      </c>
      <c r="C1146" s="83" t="s">
        <v>575</v>
      </c>
      <c r="D1146" s="83" t="s">
        <v>702</v>
      </c>
      <c r="E1146" s="187">
        <v>12888.11</v>
      </c>
      <c r="F1146" s="83"/>
    </row>
    <row r="1147" spans="1:6" ht="12.75" customHeight="1" x14ac:dyDescent="0.2">
      <c r="A1147" s="83">
        <v>37729</v>
      </c>
      <c r="B1147" s="83" t="s">
        <v>2195</v>
      </c>
      <c r="C1147" s="83" t="s">
        <v>575</v>
      </c>
      <c r="D1147" s="83" t="s">
        <v>702</v>
      </c>
      <c r="E1147" s="187">
        <v>13951.04</v>
      </c>
      <c r="F1147" s="83"/>
    </row>
    <row r="1148" spans="1:6" ht="12.75" customHeight="1" x14ac:dyDescent="0.2">
      <c r="A1148" s="83">
        <v>37730</v>
      </c>
      <c r="B1148" s="83" t="s">
        <v>2196</v>
      </c>
      <c r="C1148" s="83" t="s">
        <v>575</v>
      </c>
      <c r="D1148" s="83" t="s">
        <v>702</v>
      </c>
      <c r="E1148" s="187">
        <v>15013.98</v>
      </c>
      <c r="F1148" s="83"/>
    </row>
    <row r="1149" spans="1:6" ht="12.75" customHeight="1" x14ac:dyDescent="0.2">
      <c r="A1149" s="83">
        <v>37731</v>
      </c>
      <c r="B1149" s="83" t="s">
        <v>2197</v>
      </c>
      <c r="C1149" s="83" t="s">
        <v>575</v>
      </c>
      <c r="D1149" s="83" t="s">
        <v>702</v>
      </c>
      <c r="E1149" s="187">
        <v>16076.92</v>
      </c>
      <c r="F1149" s="83"/>
    </row>
    <row r="1150" spans="1:6" ht="12.75" customHeight="1" x14ac:dyDescent="0.2">
      <c r="A1150" s="83">
        <v>37732</v>
      </c>
      <c r="B1150" s="83" t="s">
        <v>2198</v>
      </c>
      <c r="C1150" s="83" t="s">
        <v>575</v>
      </c>
      <c r="D1150" s="83" t="s">
        <v>702</v>
      </c>
      <c r="E1150" s="187">
        <v>18335.66</v>
      </c>
      <c r="F1150" s="83"/>
    </row>
    <row r="1151" spans="1:6" ht="12.75" customHeight="1" x14ac:dyDescent="0.2">
      <c r="A1151" s="83">
        <v>42250</v>
      </c>
      <c r="B1151" s="83" t="s">
        <v>2199</v>
      </c>
      <c r="C1151" s="83" t="s">
        <v>2200</v>
      </c>
      <c r="D1151" s="83" t="s">
        <v>566</v>
      </c>
      <c r="E1151" s="187">
        <v>2183.42</v>
      </c>
      <c r="F1151" s="83"/>
    </row>
    <row r="1152" spans="1:6" ht="12.75" customHeight="1" x14ac:dyDescent="0.2">
      <c r="A1152" s="83">
        <v>42256</v>
      </c>
      <c r="B1152" s="83" t="s">
        <v>2201</v>
      </c>
      <c r="C1152" s="83" t="s">
        <v>589</v>
      </c>
      <c r="D1152" s="83" t="s">
        <v>566</v>
      </c>
      <c r="E1152" s="187">
        <v>4.58</v>
      </c>
      <c r="F1152" s="83"/>
    </row>
    <row r="1153" spans="1:6" ht="12.75" customHeight="1" x14ac:dyDescent="0.2">
      <c r="A1153" s="83">
        <v>4743</v>
      </c>
      <c r="B1153" s="83" t="s">
        <v>2202</v>
      </c>
      <c r="C1153" s="83" t="s">
        <v>572</v>
      </c>
      <c r="D1153" s="83" t="s">
        <v>566</v>
      </c>
      <c r="E1153" s="187">
        <v>37.86</v>
      </c>
      <c r="F1153" s="83"/>
    </row>
    <row r="1154" spans="1:6" ht="12.75" customHeight="1" x14ac:dyDescent="0.2">
      <c r="A1154" s="83">
        <v>4744</v>
      </c>
      <c r="B1154" s="83" t="s">
        <v>2203</v>
      </c>
      <c r="C1154" s="83" t="s">
        <v>572</v>
      </c>
      <c r="D1154" s="83" t="s">
        <v>566</v>
      </c>
      <c r="E1154" s="187">
        <v>49.5</v>
      </c>
      <c r="F1154" s="83"/>
    </row>
    <row r="1155" spans="1:6" ht="12.75" customHeight="1" x14ac:dyDescent="0.2">
      <c r="A1155" s="83">
        <v>4745</v>
      </c>
      <c r="B1155" s="83" t="s">
        <v>2204</v>
      </c>
      <c r="C1155" s="83" t="s">
        <v>572</v>
      </c>
      <c r="D1155" s="83" t="s">
        <v>566</v>
      </c>
      <c r="E1155" s="187">
        <v>66.31</v>
      </c>
      <c r="F1155" s="83"/>
    </row>
    <row r="1156" spans="1:6" ht="12.75" customHeight="1" x14ac:dyDescent="0.2">
      <c r="A1156" s="83">
        <v>36496</v>
      </c>
      <c r="B1156" s="83" t="s">
        <v>2205</v>
      </c>
      <c r="C1156" s="83" t="s">
        <v>575</v>
      </c>
      <c r="D1156" s="83" t="s">
        <v>702</v>
      </c>
      <c r="E1156" s="187">
        <v>8441.5300000000007</v>
      </c>
      <c r="F1156" s="83"/>
    </row>
    <row r="1157" spans="1:6" ht="12.75" customHeight="1" x14ac:dyDescent="0.2">
      <c r="A1157" s="83">
        <v>10630</v>
      </c>
      <c r="B1157" s="83" t="s">
        <v>2206</v>
      </c>
      <c r="C1157" s="83" t="s">
        <v>575</v>
      </c>
      <c r="D1157" s="83" t="s">
        <v>566</v>
      </c>
      <c r="E1157" s="187">
        <v>350051.66</v>
      </c>
      <c r="F1157" s="83"/>
    </row>
    <row r="1158" spans="1:6" ht="12.75" customHeight="1" x14ac:dyDescent="0.2">
      <c r="A1158" s="83">
        <v>37762</v>
      </c>
      <c r="B1158" s="83" t="s">
        <v>2207</v>
      </c>
      <c r="C1158" s="83" t="s">
        <v>575</v>
      </c>
      <c r="D1158" s="83" t="s">
        <v>566</v>
      </c>
      <c r="E1158" s="187">
        <v>300217.96999999997</v>
      </c>
      <c r="F1158" s="83"/>
    </row>
    <row r="1159" spans="1:6" ht="12.75" customHeight="1" x14ac:dyDescent="0.2">
      <c r="A1159" s="83">
        <v>37763</v>
      </c>
      <c r="B1159" s="83" t="s">
        <v>2208</v>
      </c>
      <c r="C1159" s="83" t="s">
        <v>575</v>
      </c>
      <c r="D1159" s="83" t="s">
        <v>566</v>
      </c>
      <c r="E1159" s="187">
        <v>303864.3</v>
      </c>
      <c r="F1159" s="83"/>
    </row>
    <row r="1160" spans="1:6" ht="12.75" customHeight="1" x14ac:dyDescent="0.2">
      <c r="A1160" s="83">
        <v>41992</v>
      </c>
      <c r="B1160" s="83" t="s">
        <v>2209</v>
      </c>
      <c r="C1160" s="83" t="s">
        <v>575</v>
      </c>
      <c r="D1160" s="83" t="s">
        <v>1065</v>
      </c>
      <c r="E1160" s="187">
        <v>345432.98</v>
      </c>
      <c r="F1160" s="83"/>
    </row>
    <row r="1161" spans="1:6" ht="12.75" customHeight="1" x14ac:dyDescent="0.2">
      <c r="A1161" s="83">
        <v>13215</v>
      </c>
      <c r="B1161" s="83" t="s">
        <v>2210</v>
      </c>
      <c r="C1161" s="83" t="s">
        <v>575</v>
      </c>
      <c r="D1161" s="83" t="s">
        <v>566</v>
      </c>
      <c r="E1161" s="187">
        <v>423586.84</v>
      </c>
      <c r="F1161" s="83"/>
    </row>
    <row r="1162" spans="1:6" ht="12.75" customHeight="1" x14ac:dyDescent="0.2">
      <c r="A1162" s="83">
        <v>4235</v>
      </c>
      <c r="B1162" s="83" t="s">
        <v>2211</v>
      </c>
      <c r="C1162" s="83" t="s">
        <v>1062</v>
      </c>
      <c r="D1162" s="83" t="s">
        <v>566</v>
      </c>
      <c r="E1162" s="187">
        <v>8.23</v>
      </c>
      <c r="F1162" s="83"/>
    </row>
    <row r="1163" spans="1:6" ht="12.75" customHeight="1" x14ac:dyDescent="0.2">
      <c r="A1163" s="83">
        <v>40976</v>
      </c>
      <c r="B1163" s="83" t="s">
        <v>2212</v>
      </c>
      <c r="C1163" s="83" t="s">
        <v>1251</v>
      </c>
      <c r="D1163" s="83" t="s">
        <v>566</v>
      </c>
      <c r="E1163" s="187">
        <v>1467.66</v>
      </c>
      <c r="F1163" s="83"/>
    </row>
    <row r="1164" spans="1:6" ht="12.75" customHeight="1" x14ac:dyDescent="0.2">
      <c r="A1164" s="83">
        <v>39013</v>
      </c>
      <c r="B1164" s="83" t="s">
        <v>2213</v>
      </c>
      <c r="C1164" s="83" t="s">
        <v>575</v>
      </c>
      <c r="D1164" s="83" t="s">
        <v>702</v>
      </c>
      <c r="E1164" s="187">
        <v>1.04</v>
      </c>
      <c r="F1164" s="83"/>
    </row>
    <row r="1165" spans="1:6" ht="12.75" customHeight="1" x14ac:dyDescent="0.2">
      <c r="A1165" s="83">
        <v>41967</v>
      </c>
      <c r="B1165" s="83" t="s">
        <v>2214</v>
      </c>
      <c r="C1165" s="83" t="s">
        <v>769</v>
      </c>
      <c r="D1165" s="83" t="s">
        <v>566</v>
      </c>
      <c r="E1165" s="187">
        <v>6.1</v>
      </c>
      <c r="F1165" s="83"/>
    </row>
    <row r="1166" spans="1:6" ht="12.75" customHeight="1" x14ac:dyDescent="0.2">
      <c r="A1166" s="83">
        <v>12760</v>
      </c>
      <c r="B1166" s="83" t="s">
        <v>2215</v>
      </c>
      <c r="C1166" s="83" t="s">
        <v>704</v>
      </c>
      <c r="D1166" s="83" t="s">
        <v>566</v>
      </c>
      <c r="E1166" s="187">
        <v>1041.06</v>
      </c>
      <c r="F1166" s="83"/>
    </row>
    <row r="1167" spans="1:6" ht="12.75" customHeight="1" x14ac:dyDescent="0.2">
      <c r="A1167" s="83">
        <v>12759</v>
      </c>
      <c r="B1167" s="83" t="s">
        <v>2216</v>
      </c>
      <c r="C1167" s="83" t="s">
        <v>704</v>
      </c>
      <c r="D1167" s="83" t="s">
        <v>566</v>
      </c>
      <c r="E1167" s="187">
        <v>694.02</v>
      </c>
      <c r="F1167" s="83"/>
    </row>
    <row r="1168" spans="1:6" ht="12.75" customHeight="1" x14ac:dyDescent="0.2">
      <c r="A1168" s="83">
        <v>40424</v>
      </c>
      <c r="B1168" s="83" t="s">
        <v>2217</v>
      </c>
      <c r="C1168" s="83" t="s">
        <v>589</v>
      </c>
      <c r="D1168" s="83" t="s">
        <v>566</v>
      </c>
      <c r="E1168" s="187">
        <v>4.5599999999999996</v>
      </c>
      <c r="F1168" s="83"/>
    </row>
    <row r="1169" spans="1:6" ht="12.75" customHeight="1" x14ac:dyDescent="0.2">
      <c r="A1169" s="83">
        <v>1325</v>
      </c>
      <c r="B1169" s="83" t="s">
        <v>2218</v>
      </c>
      <c r="C1169" s="83" t="s">
        <v>589</v>
      </c>
      <c r="D1169" s="83" t="s">
        <v>566</v>
      </c>
      <c r="E1169" s="187">
        <v>5.56</v>
      </c>
      <c r="F1169" s="83"/>
    </row>
    <row r="1170" spans="1:6" ht="12.75" customHeight="1" x14ac:dyDescent="0.2">
      <c r="A1170" s="83">
        <v>1327</v>
      </c>
      <c r="B1170" s="83" t="s">
        <v>2219</v>
      </c>
      <c r="C1170" s="83" t="s">
        <v>589</v>
      </c>
      <c r="D1170" s="83" t="s">
        <v>566</v>
      </c>
      <c r="E1170" s="187">
        <v>4.9800000000000004</v>
      </c>
      <c r="F1170" s="83"/>
    </row>
    <row r="1171" spans="1:6" ht="12.75" customHeight="1" x14ac:dyDescent="0.2">
      <c r="A1171" s="83">
        <v>1328</v>
      </c>
      <c r="B1171" s="83" t="s">
        <v>2220</v>
      </c>
      <c r="C1171" s="83" t="s">
        <v>589</v>
      </c>
      <c r="D1171" s="83" t="s">
        <v>566</v>
      </c>
      <c r="E1171" s="187">
        <v>5.21</v>
      </c>
      <c r="F1171" s="83"/>
    </row>
    <row r="1172" spans="1:6" ht="12.75" customHeight="1" x14ac:dyDescent="0.2">
      <c r="A1172" s="83">
        <v>1321</v>
      </c>
      <c r="B1172" s="83" t="s">
        <v>2221</v>
      </c>
      <c r="C1172" s="83" t="s">
        <v>589</v>
      </c>
      <c r="D1172" s="83" t="s">
        <v>566</v>
      </c>
      <c r="E1172" s="187">
        <v>5.58</v>
      </c>
      <c r="F1172" s="83"/>
    </row>
    <row r="1173" spans="1:6" ht="12.75" customHeight="1" x14ac:dyDescent="0.2">
      <c r="A1173" s="83">
        <v>1318</v>
      </c>
      <c r="B1173" s="83" t="s">
        <v>2222</v>
      </c>
      <c r="C1173" s="83" t="s">
        <v>589</v>
      </c>
      <c r="D1173" s="83" t="s">
        <v>566</v>
      </c>
      <c r="E1173" s="187">
        <v>5.37</v>
      </c>
      <c r="F1173" s="83"/>
    </row>
    <row r="1174" spans="1:6" ht="12.75" customHeight="1" x14ac:dyDescent="0.2">
      <c r="A1174" s="83">
        <v>1322</v>
      </c>
      <c r="B1174" s="83" t="s">
        <v>2223</v>
      </c>
      <c r="C1174" s="83" t="s">
        <v>589</v>
      </c>
      <c r="D1174" s="83" t="s">
        <v>566</v>
      </c>
      <c r="E1174" s="187">
        <v>5.92</v>
      </c>
      <c r="F1174" s="83"/>
    </row>
    <row r="1175" spans="1:6" ht="12.75" customHeight="1" x14ac:dyDescent="0.2">
      <c r="A1175" s="83">
        <v>1323</v>
      </c>
      <c r="B1175" s="83" t="s">
        <v>2224</v>
      </c>
      <c r="C1175" s="83" t="s">
        <v>589</v>
      </c>
      <c r="D1175" s="83" t="s">
        <v>566</v>
      </c>
      <c r="E1175" s="187">
        <v>5.79</v>
      </c>
      <c r="F1175" s="83"/>
    </row>
    <row r="1176" spans="1:6" ht="12.75" customHeight="1" x14ac:dyDescent="0.2">
      <c r="A1176" s="83">
        <v>1319</v>
      </c>
      <c r="B1176" s="83" t="s">
        <v>2225</v>
      </c>
      <c r="C1176" s="83" t="s">
        <v>589</v>
      </c>
      <c r="D1176" s="83" t="s">
        <v>566</v>
      </c>
      <c r="E1176" s="187">
        <v>5.12</v>
      </c>
      <c r="F1176" s="83"/>
    </row>
    <row r="1177" spans="1:6" ht="12.75" customHeight="1" x14ac:dyDescent="0.2">
      <c r="A1177" s="83">
        <v>11026</v>
      </c>
      <c r="B1177" s="83" t="s">
        <v>2226</v>
      </c>
      <c r="C1177" s="83" t="s">
        <v>589</v>
      </c>
      <c r="D1177" s="83" t="s">
        <v>566</v>
      </c>
      <c r="E1177" s="187">
        <v>6.86</v>
      </c>
      <c r="F1177" s="83"/>
    </row>
    <row r="1178" spans="1:6" ht="12.75" customHeight="1" x14ac:dyDescent="0.2">
      <c r="A1178" s="83">
        <v>11027</v>
      </c>
      <c r="B1178" s="83" t="s">
        <v>2227</v>
      </c>
      <c r="C1178" s="83" t="s">
        <v>589</v>
      </c>
      <c r="D1178" s="83" t="s">
        <v>566</v>
      </c>
      <c r="E1178" s="187">
        <v>7.28</v>
      </c>
      <c r="F1178" s="83"/>
    </row>
    <row r="1179" spans="1:6" ht="12.75" customHeight="1" x14ac:dyDescent="0.2">
      <c r="A1179" s="83">
        <v>11046</v>
      </c>
      <c r="B1179" s="83" t="s">
        <v>2228</v>
      </c>
      <c r="C1179" s="83" t="s">
        <v>589</v>
      </c>
      <c r="D1179" s="83" t="s">
        <v>566</v>
      </c>
      <c r="E1179" s="187">
        <v>7.07</v>
      </c>
      <c r="F1179" s="83"/>
    </row>
    <row r="1180" spans="1:6" ht="12.75" customHeight="1" x14ac:dyDescent="0.2">
      <c r="A1180" s="83">
        <v>11047</v>
      </c>
      <c r="B1180" s="83" t="s">
        <v>2229</v>
      </c>
      <c r="C1180" s="83" t="s">
        <v>589</v>
      </c>
      <c r="D1180" s="83" t="s">
        <v>566</v>
      </c>
      <c r="E1180" s="187">
        <v>5.34</v>
      </c>
      <c r="F1180" s="83"/>
    </row>
    <row r="1181" spans="1:6" ht="12.75" customHeight="1" x14ac:dyDescent="0.2">
      <c r="A1181" s="83">
        <v>39630</v>
      </c>
      <c r="B1181" s="83" t="s">
        <v>2230</v>
      </c>
      <c r="C1181" s="83" t="s">
        <v>704</v>
      </c>
      <c r="D1181" s="83" t="s">
        <v>566</v>
      </c>
      <c r="E1181" s="187">
        <v>49.67</v>
      </c>
      <c r="F1181" s="83"/>
    </row>
    <row r="1182" spans="1:6" ht="12.75" customHeight="1" x14ac:dyDescent="0.2">
      <c r="A1182" s="83">
        <v>11049</v>
      </c>
      <c r="B1182" s="83" t="s">
        <v>2231</v>
      </c>
      <c r="C1182" s="83" t="s">
        <v>589</v>
      </c>
      <c r="D1182" s="83" t="s">
        <v>1065</v>
      </c>
      <c r="E1182" s="187">
        <v>6.59</v>
      </c>
      <c r="F1182" s="83"/>
    </row>
    <row r="1183" spans="1:6" ht="12.75" customHeight="1" x14ac:dyDescent="0.2">
      <c r="A1183" s="83">
        <v>39632</v>
      </c>
      <c r="B1183" s="83" t="s">
        <v>2232</v>
      </c>
      <c r="C1183" s="83" t="s">
        <v>704</v>
      </c>
      <c r="D1183" s="83" t="s">
        <v>566</v>
      </c>
      <c r="E1183" s="187">
        <v>34.659999999999997</v>
      </c>
      <c r="F1183" s="83"/>
    </row>
    <row r="1184" spans="1:6" ht="12.75" customHeight="1" x14ac:dyDescent="0.2">
      <c r="A1184" s="83">
        <v>11051</v>
      </c>
      <c r="B1184" s="83" t="s">
        <v>2233</v>
      </c>
      <c r="C1184" s="83" t="s">
        <v>589</v>
      </c>
      <c r="D1184" s="83" t="s">
        <v>566</v>
      </c>
      <c r="E1184" s="187">
        <v>7.08</v>
      </c>
      <c r="F1184" s="83"/>
    </row>
    <row r="1185" spans="1:6" ht="12.75" customHeight="1" x14ac:dyDescent="0.2">
      <c r="A1185" s="83">
        <v>11061</v>
      </c>
      <c r="B1185" s="83" t="s">
        <v>2234</v>
      </c>
      <c r="C1185" s="83" t="s">
        <v>589</v>
      </c>
      <c r="D1185" s="83" t="s">
        <v>566</v>
      </c>
      <c r="E1185" s="187">
        <v>4.95</v>
      </c>
      <c r="F1185" s="83"/>
    </row>
    <row r="1186" spans="1:6" ht="12.75" customHeight="1" x14ac:dyDescent="0.2">
      <c r="A1186" s="83">
        <v>1336</v>
      </c>
      <c r="B1186" s="83" t="s">
        <v>2235</v>
      </c>
      <c r="C1186" s="83" t="s">
        <v>704</v>
      </c>
      <c r="D1186" s="83" t="s">
        <v>566</v>
      </c>
      <c r="E1186" s="187">
        <v>1325.36</v>
      </c>
      <c r="F1186" s="83"/>
    </row>
    <row r="1187" spans="1:6" ht="12.75" customHeight="1" x14ac:dyDescent="0.2">
      <c r="A1187" s="83">
        <v>1333</v>
      </c>
      <c r="B1187" s="83" t="s">
        <v>2236</v>
      </c>
      <c r="C1187" s="83" t="s">
        <v>589</v>
      </c>
      <c r="D1187" s="83" t="s">
        <v>566</v>
      </c>
      <c r="E1187" s="187">
        <v>5.15</v>
      </c>
      <c r="F1187" s="83"/>
    </row>
    <row r="1188" spans="1:6" ht="12.75" customHeight="1" x14ac:dyDescent="0.2">
      <c r="A1188" s="83">
        <v>1330</v>
      </c>
      <c r="B1188" s="83" t="s">
        <v>2237</v>
      </c>
      <c r="C1188" s="83" t="s">
        <v>589</v>
      </c>
      <c r="D1188" s="83" t="s">
        <v>566</v>
      </c>
      <c r="E1188" s="187">
        <v>5.28</v>
      </c>
      <c r="F1188" s="83"/>
    </row>
    <row r="1189" spans="1:6" ht="12.75" customHeight="1" x14ac:dyDescent="0.2">
      <c r="A1189" s="83">
        <v>10957</v>
      </c>
      <c r="B1189" s="83" t="s">
        <v>2238</v>
      </c>
      <c r="C1189" s="83" t="s">
        <v>589</v>
      </c>
      <c r="D1189" s="83" t="s">
        <v>566</v>
      </c>
      <c r="E1189" s="187">
        <v>6.59</v>
      </c>
      <c r="F1189" s="83"/>
    </row>
    <row r="1190" spans="1:6" ht="12.75" customHeight="1" x14ac:dyDescent="0.2">
      <c r="A1190" s="83">
        <v>1332</v>
      </c>
      <c r="B1190" s="83" t="s">
        <v>2239</v>
      </c>
      <c r="C1190" s="83" t="s">
        <v>589</v>
      </c>
      <c r="D1190" s="83" t="s">
        <v>566</v>
      </c>
      <c r="E1190" s="187">
        <v>5.49</v>
      </c>
      <c r="F1190" s="83"/>
    </row>
    <row r="1191" spans="1:6" ht="12.75" customHeight="1" x14ac:dyDescent="0.2">
      <c r="A1191" s="83">
        <v>1334</v>
      </c>
      <c r="B1191" s="83" t="s">
        <v>2240</v>
      </c>
      <c r="C1191" s="83" t="s">
        <v>589</v>
      </c>
      <c r="D1191" s="83" t="s">
        <v>566</v>
      </c>
      <c r="E1191" s="187">
        <v>6.08</v>
      </c>
      <c r="F1191" s="83"/>
    </row>
    <row r="1192" spans="1:6" ht="12.75" customHeight="1" x14ac:dyDescent="0.2">
      <c r="A1192" s="83">
        <v>1335</v>
      </c>
      <c r="B1192" s="83" t="s">
        <v>2241</v>
      </c>
      <c r="C1192" s="83" t="s">
        <v>589</v>
      </c>
      <c r="D1192" s="83" t="s">
        <v>566</v>
      </c>
      <c r="E1192" s="187">
        <v>6.16</v>
      </c>
      <c r="F1192" s="83"/>
    </row>
    <row r="1193" spans="1:6" ht="12.75" customHeight="1" x14ac:dyDescent="0.2">
      <c r="A1193" s="83">
        <v>40425</v>
      </c>
      <c r="B1193" s="83" t="s">
        <v>2243</v>
      </c>
      <c r="C1193" s="83" t="s">
        <v>589</v>
      </c>
      <c r="D1193" s="83" t="s">
        <v>566</v>
      </c>
      <c r="E1193" s="187">
        <v>4.59</v>
      </c>
      <c r="F1193" s="83"/>
    </row>
    <row r="1194" spans="1:6" ht="12.75" customHeight="1" x14ac:dyDescent="0.2">
      <c r="A1194" s="83">
        <v>1337</v>
      </c>
      <c r="B1194" s="83" t="s">
        <v>2244</v>
      </c>
      <c r="C1194" s="83" t="s">
        <v>589</v>
      </c>
      <c r="D1194" s="83" t="s">
        <v>566</v>
      </c>
      <c r="E1194" s="187">
        <v>6.5</v>
      </c>
      <c r="F1194" s="83"/>
    </row>
    <row r="1195" spans="1:6" ht="12.75" customHeight="1" x14ac:dyDescent="0.2">
      <c r="A1195" s="83">
        <v>11122</v>
      </c>
      <c r="B1195" s="83" t="s">
        <v>2245</v>
      </c>
      <c r="C1195" s="83" t="s">
        <v>589</v>
      </c>
      <c r="D1195" s="83" t="s">
        <v>702</v>
      </c>
      <c r="E1195" s="187">
        <v>23.69</v>
      </c>
      <c r="F1195" s="83"/>
    </row>
    <row r="1196" spans="1:6" ht="12.75" customHeight="1" x14ac:dyDescent="0.2">
      <c r="A1196" s="83">
        <v>11123</v>
      </c>
      <c r="B1196" s="83" t="s">
        <v>2246</v>
      </c>
      <c r="C1196" s="83" t="s">
        <v>589</v>
      </c>
      <c r="D1196" s="83" t="s">
        <v>702</v>
      </c>
      <c r="E1196" s="187">
        <v>23.69</v>
      </c>
      <c r="F1196" s="83"/>
    </row>
    <row r="1197" spans="1:6" ht="12.75" customHeight="1" x14ac:dyDescent="0.2">
      <c r="A1197" s="83">
        <v>11125</v>
      </c>
      <c r="B1197" s="83" t="s">
        <v>2247</v>
      </c>
      <c r="C1197" s="83" t="s">
        <v>589</v>
      </c>
      <c r="D1197" s="83" t="s">
        <v>702</v>
      </c>
      <c r="E1197" s="187">
        <v>23.69</v>
      </c>
      <c r="F1197" s="83"/>
    </row>
    <row r="1198" spans="1:6" ht="12.75" customHeight="1" x14ac:dyDescent="0.2">
      <c r="A1198" s="83">
        <v>39416</v>
      </c>
      <c r="B1198" s="83" t="s">
        <v>2248</v>
      </c>
      <c r="C1198" s="83" t="s">
        <v>704</v>
      </c>
      <c r="D1198" s="83" t="s">
        <v>566</v>
      </c>
      <c r="E1198" s="187">
        <v>30.33</v>
      </c>
      <c r="F1198" s="83"/>
    </row>
    <row r="1199" spans="1:6" ht="12.75" customHeight="1" x14ac:dyDescent="0.2">
      <c r="A1199" s="83">
        <v>39417</v>
      </c>
      <c r="B1199" s="83" t="s">
        <v>2249</v>
      </c>
      <c r="C1199" s="83" t="s">
        <v>704</v>
      </c>
      <c r="D1199" s="83" t="s">
        <v>566</v>
      </c>
      <c r="E1199" s="187">
        <v>31.8</v>
      </c>
      <c r="F1199" s="83"/>
    </row>
    <row r="1200" spans="1:6" ht="12.75" customHeight="1" x14ac:dyDescent="0.2">
      <c r="A1200" s="83">
        <v>39414</v>
      </c>
      <c r="B1200" s="83" t="s">
        <v>2250</v>
      </c>
      <c r="C1200" s="83" t="s">
        <v>704</v>
      </c>
      <c r="D1200" s="83" t="s">
        <v>566</v>
      </c>
      <c r="E1200" s="187">
        <v>28.48</v>
      </c>
      <c r="F1200" s="83"/>
    </row>
    <row r="1201" spans="1:6" ht="12.75" customHeight="1" x14ac:dyDescent="0.2">
      <c r="A1201" s="83">
        <v>39415</v>
      </c>
      <c r="B1201" s="83" t="s">
        <v>2251</v>
      </c>
      <c r="C1201" s="83" t="s">
        <v>704</v>
      </c>
      <c r="D1201" s="83" t="s">
        <v>566</v>
      </c>
      <c r="E1201" s="187">
        <v>30.18</v>
      </c>
      <c r="F1201" s="83"/>
    </row>
    <row r="1202" spans="1:6" ht="12.75" customHeight="1" x14ac:dyDescent="0.2">
      <c r="A1202" s="83">
        <v>39412</v>
      </c>
      <c r="B1202" s="83" t="s">
        <v>2252</v>
      </c>
      <c r="C1202" s="83" t="s">
        <v>704</v>
      </c>
      <c r="D1202" s="83" t="s">
        <v>566</v>
      </c>
      <c r="E1202" s="187">
        <v>21.44</v>
      </c>
      <c r="F1202" s="83"/>
    </row>
    <row r="1203" spans="1:6" ht="12.75" customHeight="1" x14ac:dyDescent="0.2">
      <c r="A1203" s="83">
        <v>39413</v>
      </c>
      <c r="B1203" s="83" t="s">
        <v>2253</v>
      </c>
      <c r="C1203" s="83" t="s">
        <v>704</v>
      </c>
      <c r="D1203" s="83" t="s">
        <v>566</v>
      </c>
      <c r="E1203" s="187">
        <v>21.24</v>
      </c>
      <c r="F1203" s="83"/>
    </row>
    <row r="1204" spans="1:6" ht="12.75" customHeight="1" x14ac:dyDescent="0.2">
      <c r="A1204" s="83">
        <v>1338</v>
      </c>
      <c r="B1204" s="83" t="s">
        <v>2254</v>
      </c>
      <c r="C1204" s="83" t="s">
        <v>704</v>
      </c>
      <c r="D1204" s="83" t="s">
        <v>1065</v>
      </c>
      <c r="E1204" s="187">
        <v>26.43</v>
      </c>
      <c r="F1204" s="83"/>
    </row>
    <row r="1205" spans="1:6" ht="12.75" customHeight="1" x14ac:dyDescent="0.2">
      <c r="A1205" s="83">
        <v>1340</v>
      </c>
      <c r="B1205" s="83" t="s">
        <v>2255</v>
      </c>
      <c r="C1205" s="83" t="s">
        <v>704</v>
      </c>
      <c r="D1205" s="83" t="s">
        <v>566</v>
      </c>
      <c r="E1205" s="187">
        <v>30.55</v>
      </c>
      <c r="F1205" s="83"/>
    </row>
    <row r="1206" spans="1:6" ht="12.75" customHeight="1" x14ac:dyDescent="0.2">
      <c r="A1206" s="83">
        <v>1341</v>
      </c>
      <c r="B1206" s="83" t="s">
        <v>2256</v>
      </c>
      <c r="C1206" s="83" t="s">
        <v>704</v>
      </c>
      <c r="D1206" s="83" t="s">
        <v>566</v>
      </c>
      <c r="E1206" s="187">
        <v>29.43</v>
      </c>
      <c r="F1206" s="83"/>
    </row>
    <row r="1207" spans="1:6" ht="12.75" customHeight="1" x14ac:dyDescent="0.2">
      <c r="A1207" s="83">
        <v>1364</v>
      </c>
      <c r="B1207" s="83" t="s">
        <v>2257</v>
      </c>
      <c r="C1207" s="83" t="s">
        <v>704</v>
      </c>
      <c r="D1207" s="83" t="s">
        <v>566</v>
      </c>
      <c r="E1207" s="187">
        <v>29.18</v>
      </c>
      <c r="F1207" s="83"/>
    </row>
    <row r="1208" spans="1:6" ht="12.75" customHeight="1" x14ac:dyDescent="0.2">
      <c r="A1208" s="83">
        <v>1361</v>
      </c>
      <c r="B1208" s="83" t="s">
        <v>2258</v>
      </c>
      <c r="C1208" s="83" t="s">
        <v>575</v>
      </c>
      <c r="D1208" s="83" t="s">
        <v>566</v>
      </c>
      <c r="E1208" s="187">
        <v>121.7</v>
      </c>
      <c r="F1208" s="83"/>
    </row>
    <row r="1209" spans="1:6" ht="12.75" customHeight="1" x14ac:dyDescent="0.2">
      <c r="A1209" s="83">
        <v>1362</v>
      </c>
      <c r="B1209" s="83" t="s">
        <v>2259</v>
      </c>
      <c r="C1209" s="83" t="s">
        <v>704</v>
      </c>
      <c r="D1209" s="83" t="s">
        <v>566</v>
      </c>
      <c r="E1209" s="187">
        <v>40.619999999999997</v>
      </c>
      <c r="F1209" s="83"/>
    </row>
    <row r="1210" spans="1:6" ht="12.75" customHeight="1" x14ac:dyDescent="0.2">
      <c r="A1210" s="83">
        <v>11131</v>
      </c>
      <c r="B1210" s="83" t="s">
        <v>2260</v>
      </c>
      <c r="C1210" s="83" t="s">
        <v>704</v>
      </c>
      <c r="D1210" s="83" t="s">
        <v>566</v>
      </c>
      <c r="E1210" s="187">
        <v>51.99</v>
      </c>
      <c r="F1210" s="83"/>
    </row>
    <row r="1211" spans="1:6" ht="12.75" customHeight="1" x14ac:dyDescent="0.2">
      <c r="A1211" s="83">
        <v>11132</v>
      </c>
      <c r="B1211" s="83" t="s">
        <v>2261</v>
      </c>
      <c r="C1211" s="83" t="s">
        <v>704</v>
      </c>
      <c r="D1211" s="83" t="s">
        <v>566</v>
      </c>
      <c r="E1211" s="187">
        <v>61.47</v>
      </c>
      <c r="F1211" s="83"/>
    </row>
    <row r="1212" spans="1:6" ht="12.75" customHeight="1" x14ac:dyDescent="0.2">
      <c r="A1212" s="83">
        <v>1363</v>
      </c>
      <c r="B1212" s="83" t="s">
        <v>2262</v>
      </c>
      <c r="C1212" s="83" t="s">
        <v>704</v>
      </c>
      <c r="D1212" s="83" t="s">
        <v>1065</v>
      </c>
      <c r="E1212" s="187">
        <v>20.67</v>
      </c>
      <c r="F1212" s="83"/>
    </row>
    <row r="1213" spans="1:6" ht="12.75" customHeight="1" x14ac:dyDescent="0.2">
      <c r="A1213" s="83">
        <v>11130</v>
      </c>
      <c r="B1213" s="83" t="s">
        <v>2263</v>
      </c>
      <c r="C1213" s="83" t="s">
        <v>704</v>
      </c>
      <c r="D1213" s="83" t="s">
        <v>566</v>
      </c>
      <c r="E1213" s="187">
        <v>26.18</v>
      </c>
      <c r="F1213" s="83"/>
    </row>
    <row r="1214" spans="1:6" ht="12.75" customHeight="1" x14ac:dyDescent="0.2">
      <c r="A1214" s="83">
        <v>11134</v>
      </c>
      <c r="B1214" s="83" t="s">
        <v>2264</v>
      </c>
      <c r="C1214" s="83" t="s">
        <v>704</v>
      </c>
      <c r="D1214" s="83" t="s">
        <v>1065</v>
      </c>
      <c r="E1214" s="187">
        <v>41.42</v>
      </c>
      <c r="F1214" s="83"/>
    </row>
    <row r="1215" spans="1:6" ht="12.75" customHeight="1" x14ac:dyDescent="0.2">
      <c r="A1215" s="83">
        <v>11135</v>
      </c>
      <c r="B1215" s="83" t="s">
        <v>2265</v>
      </c>
      <c r="C1215" s="83" t="s">
        <v>704</v>
      </c>
      <c r="D1215" s="83" t="s">
        <v>566</v>
      </c>
      <c r="E1215" s="187">
        <v>50.49</v>
      </c>
      <c r="F1215" s="83"/>
    </row>
    <row r="1216" spans="1:6" ht="12.75" customHeight="1" x14ac:dyDescent="0.2">
      <c r="A1216" s="83">
        <v>11136</v>
      </c>
      <c r="B1216" s="83" t="s">
        <v>2266</v>
      </c>
      <c r="C1216" s="83" t="s">
        <v>704</v>
      </c>
      <c r="D1216" s="83" t="s">
        <v>566</v>
      </c>
      <c r="E1216" s="187">
        <v>54.61</v>
      </c>
      <c r="F1216" s="83"/>
    </row>
    <row r="1217" spans="1:6" ht="12.75" customHeight="1" x14ac:dyDescent="0.2">
      <c r="A1217" s="83">
        <v>34743</v>
      </c>
      <c r="B1217" s="83" t="s">
        <v>2267</v>
      </c>
      <c r="C1217" s="83" t="s">
        <v>704</v>
      </c>
      <c r="D1217" s="83" t="s">
        <v>566</v>
      </c>
      <c r="E1217" s="187">
        <v>69.53</v>
      </c>
      <c r="F1217" s="83"/>
    </row>
    <row r="1218" spans="1:6" ht="12.75" customHeight="1" x14ac:dyDescent="0.2">
      <c r="A1218" s="83">
        <v>11137</v>
      </c>
      <c r="B1218" s="83" t="s">
        <v>2268</v>
      </c>
      <c r="C1218" s="83" t="s">
        <v>704</v>
      </c>
      <c r="D1218" s="83" t="s">
        <v>566</v>
      </c>
      <c r="E1218" s="187">
        <v>77.53</v>
      </c>
      <c r="F1218" s="83"/>
    </row>
    <row r="1219" spans="1:6" ht="12.75" customHeight="1" x14ac:dyDescent="0.2">
      <c r="A1219" s="83">
        <v>34745</v>
      </c>
      <c r="B1219" s="83" t="s">
        <v>2269</v>
      </c>
      <c r="C1219" s="83" t="s">
        <v>704</v>
      </c>
      <c r="D1219" s="83" t="s">
        <v>566</v>
      </c>
      <c r="E1219" s="187">
        <v>88.36</v>
      </c>
      <c r="F1219" s="83"/>
    </row>
    <row r="1220" spans="1:6" ht="12.75" customHeight="1" x14ac:dyDescent="0.2">
      <c r="A1220" s="83">
        <v>34746</v>
      </c>
      <c r="B1220" s="83" t="s">
        <v>2270</v>
      </c>
      <c r="C1220" s="83" t="s">
        <v>704</v>
      </c>
      <c r="D1220" s="83" t="s">
        <v>566</v>
      </c>
      <c r="E1220" s="187">
        <v>22.75</v>
      </c>
      <c r="F1220" s="83"/>
    </row>
    <row r="1221" spans="1:6" ht="12.75" customHeight="1" x14ac:dyDescent="0.2">
      <c r="A1221" s="83">
        <v>1360</v>
      </c>
      <c r="B1221" s="83" t="s">
        <v>2271</v>
      </c>
      <c r="C1221" s="83" t="s">
        <v>704</v>
      </c>
      <c r="D1221" s="83" t="s">
        <v>566</v>
      </c>
      <c r="E1221" s="187">
        <v>28.11</v>
      </c>
      <c r="F1221" s="83"/>
    </row>
    <row r="1222" spans="1:6" ht="12.75" customHeight="1" x14ac:dyDescent="0.2">
      <c r="A1222" s="83">
        <v>1346</v>
      </c>
      <c r="B1222" s="83" t="s">
        <v>2272</v>
      </c>
      <c r="C1222" s="83" t="s">
        <v>704</v>
      </c>
      <c r="D1222" s="83" t="s">
        <v>566</v>
      </c>
      <c r="E1222" s="187">
        <v>23.2</v>
      </c>
      <c r="F1222" s="83"/>
    </row>
    <row r="1223" spans="1:6" ht="12.75" customHeight="1" x14ac:dyDescent="0.2">
      <c r="A1223" s="83">
        <v>1345</v>
      </c>
      <c r="B1223" s="83" t="s">
        <v>2273</v>
      </c>
      <c r="C1223" s="83" t="s">
        <v>704</v>
      </c>
      <c r="D1223" s="83" t="s">
        <v>566</v>
      </c>
      <c r="E1223" s="187">
        <v>37.6</v>
      </c>
      <c r="F1223" s="83"/>
    </row>
    <row r="1224" spans="1:6" ht="12.75" customHeight="1" x14ac:dyDescent="0.2">
      <c r="A1224" s="83">
        <v>1344</v>
      </c>
      <c r="B1224" s="83" t="s">
        <v>2274</v>
      </c>
      <c r="C1224" s="83" t="s">
        <v>575</v>
      </c>
      <c r="D1224" s="83" t="s">
        <v>566</v>
      </c>
      <c r="E1224" s="187">
        <v>40.43</v>
      </c>
      <c r="F1224" s="83"/>
    </row>
    <row r="1225" spans="1:6" ht="12.75" customHeight="1" x14ac:dyDescent="0.2">
      <c r="A1225" s="83">
        <v>1342</v>
      </c>
      <c r="B1225" s="83" t="s">
        <v>2275</v>
      </c>
      <c r="C1225" s="83" t="s">
        <v>575</v>
      </c>
      <c r="D1225" s="83" t="s">
        <v>566</v>
      </c>
      <c r="E1225" s="187">
        <v>71.48</v>
      </c>
      <c r="F1225" s="83"/>
    </row>
    <row r="1226" spans="1:6" ht="12.75" customHeight="1" x14ac:dyDescent="0.2">
      <c r="A1226" s="83">
        <v>1347</v>
      </c>
      <c r="B1226" s="83" t="s">
        <v>2276</v>
      </c>
      <c r="C1226" s="83" t="s">
        <v>704</v>
      </c>
      <c r="D1226" s="83" t="s">
        <v>1065</v>
      </c>
      <c r="E1226" s="187">
        <v>27.73</v>
      </c>
      <c r="F1226" s="83"/>
    </row>
    <row r="1227" spans="1:6" ht="12.75" customHeight="1" x14ac:dyDescent="0.2">
      <c r="A1227" s="83">
        <v>1349</v>
      </c>
      <c r="B1227" s="83" t="s">
        <v>2277</v>
      </c>
      <c r="C1227" s="83" t="s">
        <v>575</v>
      </c>
      <c r="D1227" s="83" t="s">
        <v>566</v>
      </c>
      <c r="E1227" s="187">
        <v>101.94</v>
      </c>
      <c r="F1227" s="83"/>
    </row>
    <row r="1228" spans="1:6" ht="12.75" customHeight="1" x14ac:dyDescent="0.2">
      <c r="A1228" s="83">
        <v>1350</v>
      </c>
      <c r="B1228" s="83" t="s">
        <v>2278</v>
      </c>
      <c r="C1228" s="83" t="s">
        <v>575</v>
      </c>
      <c r="D1228" s="83" t="s">
        <v>1065</v>
      </c>
      <c r="E1228" s="187">
        <v>36.01</v>
      </c>
      <c r="F1228" s="83"/>
    </row>
    <row r="1229" spans="1:6" ht="12.75" customHeight="1" x14ac:dyDescent="0.2">
      <c r="A1229" s="83">
        <v>1357</v>
      </c>
      <c r="B1229" s="83" t="s">
        <v>2279</v>
      </c>
      <c r="C1229" s="83" t="s">
        <v>575</v>
      </c>
      <c r="D1229" s="83" t="s">
        <v>566</v>
      </c>
      <c r="E1229" s="187">
        <v>45.87</v>
      </c>
      <c r="F1229" s="83"/>
    </row>
    <row r="1230" spans="1:6" ht="12.75" customHeight="1" x14ac:dyDescent="0.2">
      <c r="A1230" s="83">
        <v>1355</v>
      </c>
      <c r="B1230" s="83" t="s">
        <v>2280</v>
      </c>
      <c r="C1230" s="83" t="s">
        <v>704</v>
      </c>
      <c r="D1230" s="83" t="s">
        <v>566</v>
      </c>
      <c r="E1230" s="187">
        <v>21.11</v>
      </c>
      <c r="F1230" s="83"/>
    </row>
    <row r="1231" spans="1:6" ht="12.75" customHeight="1" x14ac:dyDescent="0.2">
      <c r="A1231" s="83">
        <v>1358</v>
      </c>
      <c r="B1231" s="83" t="s">
        <v>731</v>
      </c>
      <c r="C1231" s="83" t="s">
        <v>704</v>
      </c>
      <c r="D1231" s="83" t="s">
        <v>566</v>
      </c>
      <c r="E1231" s="187">
        <v>24.45</v>
      </c>
      <c r="F1231" s="83"/>
    </row>
    <row r="1232" spans="1:6" ht="12.75" customHeight="1" x14ac:dyDescent="0.2">
      <c r="A1232" s="83">
        <v>1359</v>
      </c>
      <c r="B1232" s="83" t="s">
        <v>2281</v>
      </c>
      <c r="C1232" s="83" t="s">
        <v>575</v>
      </c>
      <c r="D1232" s="83" t="s">
        <v>566</v>
      </c>
      <c r="E1232" s="187">
        <v>70.86</v>
      </c>
      <c r="F1232" s="83"/>
    </row>
    <row r="1233" spans="1:6" ht="12.75" customHeight="1" x14ac:dyDescent="0.2">
      <c r="A1233" s="83">
        <v>1351</v>
      </c>
      <c r="B1233" s="83" t="s">
        <v>2282</v>
      </c>
      <c r="C1233" s="83" t="s">
        <v>575</v>
      </c>
      <c r="D1233" s="83" t="s">
        <v>566</v>
      </c>
      <c r="E1233" s="187">
        <v>22.83</v>
      </c>
      <c r="F1233" s="83"/>
    </row>
    <row r="1234" spans="1:6" ht="12.75" customHeight="1" x14ac:dyDescent="0.2">
      <c r="A1234" s="83">
        <v>34659</v>
      </c>
      <c r="B1234" s="83" t="s">
        <v>2283</v>
      </c>
      <c r="C1234" s="83" t="s">
        <v>704</v>
      </c>
      <c r="D1234" s="83" t="s">
        <v>566</v>
      </c>
      <c r="E1234" s="187">
        <v>26.61</v>
      </c>
      <c r="F1234" s="83"/>
    </row>
    <row r="1235" spans="1:6" ht="12.75" customHeight="1" x14ac:dyDescent="0.2">
      <c r="A1235" s="83">
        <v>34514</v>
      </c>
      <c r="B1235" s="83" t="s">
        <v>2284</v>
      </c>
      <c r="C1235" s="83" t="s">
        <v>704</v>
      </c>
      <c r="D1235" s="83" t="s">
        <v>1065</v>
      </c>
      <c r="E1235" s="187">
        <v>29.48</v>
      </c>
      <c r="F1235" s="83"/>
    </row>
    <row r="1236" spans="1:6" ht="12.75" customHeight="1" x14ac:dyDescent="0.2">
      <c r="A1236" s="83">
        <v>34660</v>
      </c>
      <c r="B1236" s="83" t="s">
        <v>2285</v>
      </c>
      <c r="C1236" s="83" t="s">
        <v>704</v>
      </c>
      <c r="D1236" s="83" t="s">
        <v>566</v>
      </c>
      <c r="E1236" s="187">
        <v>37.409999999999997</v>
      </c>
      <c r="F1236" s="83"/>
    </row>
    <row r="1237" spans="1:6" ht="12.75" customHeight="1" x14ac:dyDescent="0.2">
      <c r="A1237" s="83">
        <v>34661</v>
      </c>
      <c r="B1237" s="83" t="s">
        <v>2286</v>
      </c>
      <c r="C1237" s="83" t="s">
        <v>704</v>
      </c>
      <c r="D1237" s="83" t="s">
        <v>566</v>
      </c>
      <c r="E1237" s="187">
        <v>53.73</v>
      </c>
      <c r="F1237" s="83"/>
    </row>
    <row r="1238" spans="1:6" ht="12.75" customHeight="1" x14ac:dyDescent="0.2">
      <c r="A1238" s="83">
        <v>34667</v>
      </c>
      <c r="B1238" s="83" t="s">
        <v>2287</v>
      </c>
      <c r="C1238" s="83" t="s">
        <v>704</v>
      </c>
      <c r="D1238" s="83" t="s">
        <v>566</v>
      </c>
      <c r="E1238" s="187">
        <v>19.46</v>
      </c>
      <c r="F1238" s="83"/>
    </row>
    <row r="1239" spans="1:6" ht="12.75" customHeight="1" x14ac:dyDescent="0.2">
      <c r="A1239" s="83">
        <v>34668</v>
      </c>
      <c r="B1239" s="83" t="s">
        <v>2288</v>
      </c>
      <c r="C1239" s="83" t="s">
        <v>704</v>
      </c>
      <c r="D1239" s="83" t="s">
        <v>566</v>
      </c>
      <c r="E1239" s="187">
        <v>25.43</v>
      </c>
      <c r="F1239" s="83"/>
    </row>
    <row r="1240" spans="1:6" ht="12.75" customHeight="1" x14ac:dyDescent="0.2">
      <c r="A1240" s="83">
        <v>34741</v>
      </c>
      <c r="B1240" s="83" t="s">
        <v>2289</v>
      </c>
      <c r="C1240" s="83" t="s">
        <v>704</v>
      </c>
      <c r="D1240" s="83" t="s">
        <v>566</v>
      </c>
      <c r="E1240" s="187">
        <v>27.98</v>
      </c>
      <c r="F1240" s="83"/>
    </row>
    <row r="1241" spans="1:6" ht="12.75" customHeight="1" x14ac:dyDescent="0.2">
      <c r="A1241" s="83">
        <v>34664</v>
      </c>
      <c r="B1241" s="83" t="s">
        <v>2290</v>
      </c>
      <c r="C1241" s="83" t="s">
        <v>704</v>
      </c>
      <c r="D1241" s="83" t="s">
        <v>566</v>
      </c>
      <c r="E1241" s="187">
        <v>30.53</v>
      </c>
      <c r="F1241" s="83"/>
    </row>
    <row r="1242" spans="1:6" ht="12.75" customHeight="1" x14ac:dyDescent="0.2">
      <c r="A1242" s="83">
        <v>34665</v>
      </c>
      <c r="B1242" s="83" t="s">
        <v>2291</v>
      </c>
      <c r="C1242" s="83" t="s">
        <v>704</v>
      </c>
      <c r="D1242" s="83" t="s">
        <v>566</v>
      </c>
      <c r="E1242" s="187">
        <v>37.9</v>
      </c>
      <c r="F1242" s="83"/>
    </row>
    <row r="1243" spans="1:6" ht="12.75" customHeight="1" x14ac:dyDescent="0.2">
      <c r="A1243" s="83">
        <v>34666</v>
      </c>
      <c r="B1243" s="83" t="s">
        <v>2292</v>
      </c>
      <c r="C1243" s="83" t="s">
        <v>704</v>
      </c>
      <c r="D1243" s="83" t="s">
        <v>566</v>
      </c>
      <c r="E1243" s="187">
        <v>57.25</v>
      </c>
      <c r="F1243" s="83"/>
    </row>
    <row r="1244" spans="1:6" ht="12.75" customHeight="1" x14ac:dyDescent="0.2">
      <c r="A1244" s="83">
        <v>34669</v>
      </c>
      <c r="B1244" s="83" t="s">
        <v>2293</v>
      </c>
      <c r="C1244" s="83" t="s">
        <v>704</v>
      </c>
      <c r="D1244" s="83" t="s">
        <v>566</v>
      </c>
      <c r="E1244" s="187">
        <v>20.99</v>
      </c>
      <c r="F1244" s="83"/>
    </row>
    <row r="1245" spans="1:6" ht="12.75" customHeight="1" x14ac:dyDescent="0.2">
      <c r="A1245" s="83">
        <v>34670</v>
      </c>
      <c r="B1245" s="83" t="s">
        <v>2294</v>
      </c>
      <c r="C1245" s="83" t="s">
        <v>704</v>
      </c>
      <c r="D1245" s="83" t="s">
        <v>566</v>
      </c>
      <c r="E1245" s="187">
        <v>25.67</v>
      </c>
      <c r="F1245" s="83"/>
    </row>
    <row r="1246" spans="1:6" ht="12.75" customHeight="1" x14ac:dyDescent="0.2">
      <c r="A1246" s="83">
        <v>34671</v>
      </c>
      <c r="B1246" s="83" t="s">
        <v>2295</v>
      </c>
      <c r="C1246" s="83" t="s">
        <v>704</v>
      </c>
      <c r="D1246" s="83" t="s">
        <v>566</v>
      </c>
      <c r="E1246" s="187">
        <v>21.43</v>
      </c>
      <c r="F1246" s="83"/>
    </row>
    <row r="1247" spans="1:6" ht="12.75" customHeight="1" x14ac:dyDescent="0.2">
      <c r="A1247" s="83">
        <v>34672</v>
      </c>
      <c r="B1247" s="83" t="s">
        <v>2296</v>
      </c>
      <c r="C1247" s="83" t="s">
        <v>704</v>
      </c>
      <c r="D1247" s="83" t="s">
        <v>566</v>
      </c>
      <c r="E1247" s="187">
        <v>22.59</v>
      </c>
      <c r="F1247" s="83"/>
    </row>
    <row r="1248" spans="1:6" ht="12.75" customHeight="1" x14ac:dyDescent="0.2">
      <c r="A1248" s="83">
        <v>34673</v>
      </c>
      <c r="B1248" s="83" t="s">
        <v>2297</v>
      </c>
      <c r="C1248" s="83" t="s">
        <v>704</v>
      </c>
      <c r="D1248" s="83" t="s">
        <v>566</v>
      </c>
      <c r="E1248" s="187">
        <v>27.57</v>
      </c>
      <c r="F1248" s="83"/>
    </row>
    <row r="1249" spans="1:6" ht="12.75" customHeight="1" x14ac:dyDescent="0.2">
      <c r="A1249" s="83">
        <v>34674</v>
      </c>
      <c r="B1249" s="83" t="s">
        <v>2298</v>
      </c>
      <c r="C1249" s="83" t="s">
        <v>704</v>
      </c>
      <c r="D1249" s="83" t="s">
        <v>566</v>
      </c>
      <c r="E1249" s="187">
        <v>36.659999999999997</v>
      </c>
      <c r="F1249" s="83"/>
    </row>
    <row r="1250" spans="1:6" ht="12.75" customHeight="1" x14ac:dyDescent="0.2">
      <c r="A1250" s="83">
        <v>34675</v>
      </c>
      <c r="B1250" s="83" t="s">
        <v>2299</v>
      </c>
      <c r="C1250" s="83" t="s">
        <v>704</v>
      </c>
      <c r="D1250" s="83" t="s">
        <v>566</v>
      </c>
      <c r="E1250" s="187">
        <v>44.69</v>
      </c>
      <c r="F1250" s="83"/>
    </row>
    <row r="1251" spans="1:6" ht="12.75" customHeight="1" x14ac:dyDescent="0.2">
      <c r="A1251" s="83">
        <v>34676</v>
      </c>
      <c r="B1251" s="83" t="s">
        <v>2300</v>
      </c>
      <c r="C1251" s="83" t="s">
        <v>704</v>
      </c>
      <c r="D1251" s="83" t="s">
        <v>566</v>
      </c>
      <c r="E1251" s="187">
        <v>12.86</v>
      </c>
      <c r="F1251" s="83"/>
    </row>
    <row r="1252" spans="1:6" ht="12.75" customHeight="1" x14ac:dyDescent="0.2">
      <c r="A1252" s="83">
        <v>34677</v>
      </c>
      <c r="B1252" s="83" t="s">
        <v>2301</v>
      </c>
      <c r="C1252" s="83" t="s">
        <v>704</v>
      </c>
      <c r="D1252" s="83" t="s">
        <v>566</v>
      </c>
      <c r="E1252" s="187">
        <v>17.3</v>
      </c>
      <c r="F1252" s="83"/>
    </row>
    <row r="1253" spans="1:6" ht="12.75" customHeight="1" x14ac:dyDescent="0.2">
      <c r="A1253" s="83">
        <v>40623</v>
      </c>
      <c r="B1253" s="83" t="s">
        <v>2302</v>
      </c>
      <c r="C1253" s="83" t="s">
        <v>776</v>
      </c>
      <c r="D1253" s="83" t="s">
        <v>566</v>
      </c>
      <c r="E1253" s="187">
        <v>28.96</v>
      </c>
      <c r="F1253" s="83"/>
    </row>
    <row r="1254" spans="1:6" ht="12.75" customHeight="1" x14ac:dyDescent="0.2">
      <c r="A1254" s="83">
        <v>11112</v>
      </c>
      <c r="B1254" s="83" t="s">
        <v>2303</v>
      </c>
      <c r="C1254" s="83" t="s">
        <v>589</v>
      </c>
      <c r="D1254" s="83" t="s">
        <v>702</v>
      </c>
      <c r="E1254" s="187">
        <v>23.69</v>
      </c>
      <c r="F1254" s="83"/>
    </row>
    <row r="1255" spans="1:6" ht="12.75" customHeight="1" x14ac:dyDescent="0.2">
      <c r="A1255" s="83">
        <v>11115</v>
      </c>
      <c r="B1255" s="83" t="s">
        <v>2304</v>
      </c>
      <c r="C1255" s="83" t="s">
        <v>577</v>
      </c>
      <c r="D1255" s="83" t="s">
        <v>702</v>
      </c>
      <c r="E1255" s="187">
        <v>10.96</v>
      </c>
      <c r="F1255" s="83"/>
    </row>
    <row r="1256" spans="1:6" ht="12.75" customHeight="1" x14ac:dyDescent="0.2">
      <c r="A1256" s="83">
        <v>11113</v>
      </c>
      <c r="B1256" s="83" t="s">
        <v>2305</v>
      </c>
      <c r="C1256" s="83" t="s">
        <v>589</v>
      </c>
      <c r="D1256" s="83" t="s">
        <v>702</v>
      </c>
      <c r="E1256" s="187">
        <v>23.69</v>
      </c>
      <c r="F1256" s="83"/>
    </row>
    <row r="1257" spans="1:6" ht="12.75" customHeight="1" x14ac:dyDescent="0.2">
      <c r="A1257" s="83">
        <v>11114</v>
      </c>
      <c r="B1257" s="83" t="s">
        <v>2306</v>
      </c>
      <c r="C1257" s="83" t="s">
        <v>577</v>
      </c>
      <c r="D1257" s="83" t="s">
        <v>702</v>
      </c>
      <c r="E1257" s="187">
        <v>18.22</v>
      </c>
      <c r="F1257" s="83"/>
    </row>
    <row r="1258" spans="1:6" ht="12.75" customHeight="1" x14ac:dyDescent="0.2">
      <c r="A1258" s="83">
        <v>12083</v>
      </c>
      <c r="B1258" s="83" t="s">
        <v>2307</v>
      </c>
      <c r="C1258" s="83" t="s">
        <v>575</v>
      </c>
      <c r="D1258" s="83" t="s">
        <v>702</v>
      </c>
      <c r="E1258" s="187">
        <v>635.51</v>
      </c>
      <c r="F1258" s="83"/>
    </row>
    <row r="1259" spans="1:6" ht="12.75" customHeight="1" x14ac:dyDescent="0.2">
      <c r="A1259" s="83">
        <v>12081</v>
      </c>
      <c r="B1259" s="83" t="s">
        <v>2308</v>
      </c>
      <c r="C1259" s="83" t="s">
        <v>575</v>
      </c>
      <c r="D1259" s="83" t="s">
        <v>702</v>
      </c>
      <c r="E1259" s="187">
        <v>214.91</v>
      </c>
      <c r="F1259" s="83"/>
    </row>
    <row r="1260" spans="1:6" ht="12.75" customHeight="1" x14ac:dyDescent="0.2">
      <c r="A1260" s="83">
        <v>12082</v>
      </c>
      <c r="B1260" s="83" t="s">
        <v>2309</v>
      </c>
      <c r="C1260" s="83" t="s">
        <v>575</v>
      </c>
      <c r="D1260" s="83" t="s">
        <v>702</v>
      </c>
      <c r="E1260" s="187">
        <v>337.76</v>
      </c>
      <c r="F1260" s="83"/>
    </row>
    <row r="1261" spans="1:6" ht="12.75" customHeight="1" x14ac:dyDescent="0.2">
      <c r="A1261" s="83">
        <v>13354</v>
      </c>
      <c r="B1261" s="83" t="s">
        <v>2310</v>
      </c>
      <c r="C1261" s="83" t="s">
        <v>575</v>
      </c>
      <c r="D1261" s="83" t="s">
        <v>702</v>
      </c>
      <c r="E1261" s="187">
        <v>504.44</v>
      </c>
      <c r="F1261" s="83"/>
    </row>
    <row r="1262" spans="1:6" ht="12.75" customHeight="1" x14ac:dyDescent="0.2">
      <c r="A1262" s="83">
        <v>14057</v>
      </c>
      <c r="B1262" s="83" t="s">
        <v>2311</v>
      </c>
      <c r="C1262" s="83" t="s">
        <v>575</v>
      </c>
      <c r="D1262" s="83" t="s">
        <v>702</v>
      </c>
      <c r="E1262" s="187">
        <v>281.64</v>
      </c>
      <c r="F1262" s="83"/>
    </row>
    <row r="1263" spans="1:6" ht="12.75" customHeight="1" x14ac:dyDescent="0.2">
      <c r="A1263" s="83">
        <v>14058</v>
      </c>
      <c r="B1263" s="83" t="s">
        <v>2312</v>
      </c>
      <c r="C1263" s="83" t="s">
        <v>575</v>
      </c>
      <c r="D1263" s="83" t="s">
        <v>702</v>
      </c>
      <c r="E1263" s="187">
        <v>444.28</v>
      </c>
      <c r="F1263" s="83"/>
    </row>
    <row r="1264" spans="1:6" ht="12.75" customHeight="1" x14ac:dyDescent="0.2">
      <c r="A1264" s="83">
        <v>20971</v>
      </c>
      <c r="B1264" s="83" t="s">
        <v>2313</v>
      </c>
      <c r="C1264" s="83" t="s">
        <v>575</v>
      </c>
      <c r="D1264" s="83" t="s">
        <v>566</v>
      </c>
      <c r="E1264" s="187">
        <v>11.42</v>
      </c>
      <c r="F1264" s="83"/>
    </row>
    <row r="1265" spans="1:6" ht="12.75" customHeight="1" x14ac:dyDescent="0.2">
      <c r="A1265" s="83">
        <v>5047</v>
      </c>
      <c r="B1265" s="83" t="s">
        <v>876</v>
      </c>
      <c r="C1265" s="83" t="s">
        <v>575</v>
      </c>
      <c r="D1265" s="83" t="s">
        <v>702</v>
      </c>
      <c r="E1265" s="187">
        <v>302.69</v>
      </c>
      <c r="F1265" s="83"/>
    </row>
    <row r="1266" spans="1:6" ht="12.75" customHeight="1" x14ac:dyDescent="0.2">
      <c r="A1266" s="83">
        <v>13369</v>
      </c>
      <c r="B1266" s="83" t="s">
        <v>2314</v>
      </c>
      <c r="C1266" s="83" t="s">
        <v>575</v>
      </c>
      <c r="D1266" s="83" t="s">
        <v>702</v>
      </c>
      <c r="E1266" s="187">
        <v>328.34</v>
      </c>
      <c r="F1266" s="83"/>
    </row>
    <row r="1267" spans="1:6" ht="12.75" customHeight="1" x14ac:dyDescent="0.2">
      <c r="A1267" s="83">
        <v>13370</v>
      </c>
      <c r="B1267" s="83" t="s">
        <v>2315</v>
      </c>
      <c r="C1267" s="83" t="s">
        <v>575</v>
      </c>
      <c r="D1267" s="83" t="s">
        <v>702</v>
      </c>
      <c r="E1267" s="187">
        <v>455.16</v>
      </c>
      <c r="F1267" s="83"/>
    </row>
    <row r="1268" spans="1:6" ht="12.75" customHeight="1" x14ac:dyDescent="0.2">
      <c r="A1268" s="83">
        <v>13279</v>
      </c>
      <c r="B1268" s="83" t="s">
        <v>2316</v>
      </c>
      <c r="C1268" s="83" t="s">
        <v>589</v>
      </c>
      <c r="D1268" s="83" t="s">
        <v>566</v>
      </c>
      <c r="E1268" s="187">
        <v>15.01</v>
      </c>
      <c r="F1268" s="83"/>
    </row>
    <row r="1269" spans="1:6" ht="12.75" customHeight="1" x14ac:dyDescent="0.2">
      <c r="A1269" s="83">
        <v>11977</v>
      </c>
      <c r="B1269" s="83" t="s">
        <v>2317</v>
      </c>
      <c r="C1269" s="83" t="s">
        <v>575</v>
      </c>
      <c r="D1269" s="83" t="s">
        <v>566</v>
      </c>
      <c r="E1269" s="187">
        <v>7.78</v>
      </c>
      <c r="F1269" s="83"/>
    </row>
    <row r="1270" spans="1:6" ht="12.75" customHeight="1" x14ac:dyDescent="0.2">
      <c r="A1270" s="83">
        <v>11975</v>
      </c>
      <c r="B1270" s="83" t="s">
        <v>2318</v>
      </c>
      <c r="C1270" s="83" t="s">
        <v>575</v>
      </c>
      <c r="D1270" s="83" t="s">
        <v>566</v>
      </c>
      <c r="E1270" s="187">
        <v>17.05</v>
      </c>
      <c r="F1270" s="83"/>
    </row>
    <row r="1271" spans="1:6" ht="12.75" customHeight="1" x14ac:dyDescent="0.2">
      <c r="A1271" s="83">
        <v>39746</v>
      </c>
      <c r="B1271" s="83" t="s">
        <v>2319</v>
      </c>
      <c r="C1271" s="83" t="s">
        <v>575</v>
      </c>
      <c r="D1271" s="83" t="s">
        <v>566</v>
      </c>
      <c r="E1271" s="187">
        <v>189.73</v>
      </c>
      <c r="F1271" s="83"/>
    </row>
    <row r="1272" spans="1:6" ht="12.75" customHeight="1" x14ac:dyDescent="0.2">
      <c r="A1272" s="83">
        <v>11976</v>
      </c>
      <c r="B1272" s="83" t="s">
        <v>2320</v>
      </c>
      <c r="C1272" s="83" t="s">
        <v>575</v>
      </c>
      <c r="D1272" s="83" t="s">
        <v>566</v>
      </c>
      <c r="E1272" s="187">
        <v>0.87</v>
      </c>
      <c r="F1272" s="83"/>
    </row>
    <row r="1273" spans="1:6" ht="12.75" customHeight="1" x14ac:dyDescent="0.2">
      <c r="A1273" s="83">
        <v>1368</v>
      </c>
      <c r="B1273" s="83" t="s">
        <v>2321</v>
      </c>
      <c r="C1273" s="83" t="s">
        <v>575</v>
      </c>
      <c r="D1273" s="83" t="s">
        <v>1065</v>
      </c>
      <c r="E1273" s="187">
        <v>49.9</v>
      </c>
      <c r="F1273" s="83"/>
    </row>
    <row r="1274" spans="1:6" ht="12.75" customHeight="1" x14ac:dyDescent="0.2">
      <c r="A1274" s="83">
        <v>1367</v>
      </c>
      <c r="B1274" s="83" t="s">
        <v>2322</v>
      </c>
      <c r="C1274" s="83" t="s">
        <v>575</v>
      </c>
      <c r="D1274" s="83" t="s">
        <v>566</v>
      </c>
      <c r="E1274" s="187">
        <v>161.41</v>
      </c>
      <c r="F1274" s="83"/>
    </row>
    <row r="1275" spans="1:6" ht="12.75" customHeight="1" x14ac:dyDescent="0.2">
      <c r="A1275" s="83">
        <v>7608</v>
      </c>
      <c r="B1275" s="83" t="s">
        <v>2323</v>
      </c>
      <c r="C1275" s="83" t="s">
        <v>575</v>
      </c>
      <c r="D1275" s="83" t="s">
        <v>566</v>
      </c>
      <c r="E1275" s="187">
        <v>4.75</v>
      </c>
      <c r="F1275" s="83"/>
    </row>
    <row r="1276" spans="1:6" ht="12.75" customHeight="1" x14ac:dyDescent="0.2">
      <c r="A1276" s="83">
        <v>41900</v>
      </c>
      <c r="B1276" s="83" t="s">
        <v>2324</v>
      </c>
      <c r="C1276" s="83" t="s">
        <v>589</v>
      </c>
      <c r="D1276" s="83" t="s">
        <v>702</v>
      </c>
      <c r="E1276" s="187">
        <v>3.26</v>
      </c>
      <c r="F1276" s="83"/>
    </row>
    <row r="1277" spans="1:6" ht="12.75" customHeight="1" x14ac:dyDescent="0.2">
      <c r="A1277" s="83">
        <v>41899</v>
      </c>
      <c r="B1277" s="83" t="s">
        <v>2325</v>
      </c>
      <c r="C1277" s="83" t="s">
        <v>2200</v>
      </c>
      <c r="D1277" s="83" t="s">
        <v>702</v>
      </c>
      <c r="E1277" s="187">
        <v>3275.45</v>
      </c>
      <c r="F1277" s="83"/>
    </row>
    <row r="1278" spans="1:6" ht="12.75" customHeight="1" x14ac:dyDescent="0.2">
      <c r="A1278" s="83">
        <v>1380</v>
      </c>
      <c r="B1278" s="83" t="s">
        <v>2326</v>
      </c>
      <c r="C1278" s="83" t="s">
        <v>589</v>
      </c>
      <c r="D1278" s="83" t="s">
        <v>566</v>
      </c>
      <c r="E1278" s="187">
        <v>2.4500000000000002</v>
      </c>
      <c r="F1278" s="83"/>
    </row>
    <row r="1279" spans="1:6" ht="12.75" customHeight="1" x14ac:dyDescent="0.2">
      <c r="A1279" s="83">
        <v>1375</v>
      </c>
      <c r="B1279" s="83" t="s">
        <v>2328</v>
      </c>
      <c r="C1279" s="83" t="s">
        <v>589</v>
      </c>
      <c r="D1279" s="83" t="s">
        <v>566</v>
      </c>
      <c r="E1279" s="187">
        <v>10.35</v>
      </c>
      <c r="F1279" s="83"/>
    </row>
    <row r="1280" spans="1:6" ht="12.75" customHeight="1" x14ac:dyDescent="0.2">
      <c r="A1280" s="83">
        <v>1379</v>
      </c>
      <c r="B1280" s="83" t="s">
        <v>732</v>
      </c>
      <c r="C1280" s="83" t="s">
        <v>589</v>
      </c>
      <c r="D1280" s="83" t="s">
        <v>566</v>
      </c>
      <c r="E1280" s="187">
        <v>0.41</v>
      </c>
      <c r="F1280" s="83"/>
    </row>
    <row r="1281" spans="1:6" ht="12.75" customHeight="1" x14ac:dyDescent="0.2">
      <c r="A1281" s="83">
        <v>10511</v>
      </c>
      <c r="B1281" s="83" t="s">
        <v>2329</v>
      </c>
      <c r="C1281" s="83" t="s">
        <v>2330</v>
      </c>
      <c r="D1281" s="83" t="s">
        <v>1065</v>
      </c>
      <c r="E1281" s="187">
        <v>20.9</v>
      </c>
      <c r="F1281" s="83"/>
    </row>
    <row r="1282" spans="1:6" ht="12.75" customHeight="1" x14ac:dyDescent="0.2">
      <c r="A1282" s="83">
        <v>13284</v>
      </c>
      <c r="B1282" s="83" t="s">
        <v>2331</v>
      </c>
      <c r="C1282" s="83" t="s">
        <v>589</v>
      </c>
      <c r="D1282" s="83" t="s">
        <v>566</v>
      </c>
      <c r="E1282" s="187">
        <v>0.35</v>
      </c>
      <c r="F1282" s="83"/>
    </row>
    <row r="1283" spans="1:6" ht="12.75" customHeight="1" x14ac:dyDescent="0.2">
      <c r="A1283" s="83">
        <v>25974</v>
      </c>
      <c r="B1283" s="83" t="s">
        <v>2333</v>
      </c>
      <c r="C1283" s="83" t="s">
        <v>589</v>
      </c>
      <c r="D1283" s="83" t="s">
        <v>566</v>
      </c>
      <c r="E1283" s="187">
        <v>1.4</v>
      </c>
      <c r="F1283" s="83"/>
    </row>
    <row r="1284" spans="1:6" ht="12.75" customHeight="1" x14ac:dyDescent="0.2">
      <c r="A1284" s="83">
        <v>1382</v>
      </c>
      <c r="B1284" s="83" t="s">
        <v>2335</v>
      </c>
      <c r="C1284" s="83" t="s">
        <v>2330</v>
      </c>
      <c r="D1284" s="83" t="s">
        <v>566</v>
      </c>
      <c r="E1284" s="187">
        <v>20.14</v>
      </c>
      <c r="F1284" s="83"/>
    </row>
    <row r="1285" spans="1:6" ht="12.75" customHeight="1" x14ac:dyDescent="0.2">
      <c r="A1285" s="83">
        <v>34753</v>
      </c>
      <c r="B1285" s="83" t="s">
        <v>2336</v>
      </c>
      <c r="C1285" s="83" t="s">
        <v>589</v>
      </c>
      <c r="D1285" s="83" t="s">
        <v>566</v>
      </c>
      <c r="E1285" s="187">
        <v>0.4</v>
      </c>
      <c r="F1285" s="83"/>
    </row>
    <row r="1286" spans="1:6" ht="12.75" customHeight="1" x14ac:dyDescent="0.2">
      <c r="A1286" s="83">
        <v>420</v>
      </c>
      <c r="B1286" s="83" t="s">
        <v>2337</v>
      </c>
      <c r="C1286" s="83" t="s">
        <v>575</v>
      </c>
      <c r="D1286" s="83" t="s">
        <v>702</v>
      </c>
      <c r="E1286" s="187">
        <v>20.309999999999999</v>
      </c>
      <c r="F1286" s="83"/>
    </row>
    <row r="1287" spans="1:6" ht="12.75" customHeight="1" x14ac:dyDescent="0.2">
      <c r="A1287" s="83">
        <v>12327</v>
      </c>
      <c r="B1287" s="83" t="s">
        <v>2339</v>
      </c>
      <c r="C1287" s="83" t="s">
        <v>575</v>
      </c>
      <c r="D1287" s="83" t="s">
        <v>702</v>
      </c>
      <c r="E1287" s="187">
        <v>24.19</v>
      </c>
      <c r="F1287" s="83"/>
    </row>
    <row r="1288" spans="1:6" ht="12.75" customHeight="1" x14ac:dyDescent="0.2">
      <c r="A1288" s="83">
        <v>36148</v>
      </c>
      <c r="B1288" s="83" t="s">
        <v>2340</v>
      </c>
      <c r="C1288" s="83" t="s">
        <v>575</v>
      </c>
      <c r="D1288" s="83" t="s">
        <v>566</v>
      </c>
      <c r="E1288" s="187">
        <v>53.76</v>
      </c>
      <c r="F1288" s="83"/>
    </row>
    <row r="1289" spans="1:6" ht="12.75" customHeight="1" x14ac:dyDescent="0.2">
      <c r="A1289" s="83">
        <v>12329</v>
      </c>
      <c r="B1289" s="83" t="s">
        <v>2345</v>
      </c>
      <c r="C1289" s="83" t="s">
        <v>589</v>
      </c>
      <c r="D1289" s="83" t="s">
        <v>566</v>
      </c>
      <c r="E1289" s="187">
        <v>66.13</v>
      </c>
      <c r="F1289" s="83"/>
    </row>
    <row r="1290" spans="1:6" ht="12.75" customHeight="1" x14ac:dyDescent="0.2">
      <c r="A1290" s="83">
        <v>1339</v>
      </c>
      <c r="B1290" s="83" t="s">
        <v>2350</v>
      </c>
      <c r="C1290" s="83" t="s">
        <v>589</v>
      </c>
      <c r="D1290" s="83" t="s">
        <v>566</v>
      </c>
      <c r="E1290" s="187">
        <v>26.5</v>
      </c>
      <c r="F1290" s="83"/>
    </row>
    <row r="1291" spans="1:6" ht="12.75" customHeight="1" x14ac:dyDescent="0.2">
      <c r="A1291" s="83">
        <v>11849</v>
      </c>
      <c r="B1291" s="83" t="s">
        <v>2352</v>
      </c>
      <c r="C1291" s="83" t="s">
        <v>769</v>
      </c>
      <c r="D1291" s="83" t="s">
        <v>566</v>
      </c>
      <c r="E1291" s="187">
        <v>16.96</v>
      </c>
      <c r="F1291" s="83"/>
    </row>
    <row r="1292" spans="1:6" ht="12.75" customHeight="1" x14ac:dyDescent="0.2">
      <c r="A1292" s="83">
        <v>37418</v>
      </c>
      <c r="B1292" s="83" t="s">
        <v>2353</v>
      </c>
      <c r="C1292" s="83" t="s">
        <v>575</v>
      </c>
      <c r="D1292" s="83" t="s">
        <v>702</v>
      </c>
      <c r="E1292" s="187">
        <v>12.93</v>
      </c>
      <c r="F1292" s="83"/>
    </row>
    <row r="1293" spans="1:6" ht="12.75" customHeight="1" x14ac:dyDescent="0.2">
      <c r="A1293" s="83">
        <v>37419</v>
      </c>
      <c r="B1293" s="83" t="s">
        <v>2357</v>
      </c>
      <c r="C1293" s="83" t="s">
        <v>575</v>
      </c>
      <c r="D1293" s="83" t="s">
        <v>702</v>
      </c>
      <c r="E1293" s="187">
        <v>13.28</v>
      </c>
      <c r="F1293" s="83"/>
    </row>
    <row r="1294" spans="1:6" ht="12.75" customHeight="1" x14ac:dyDescent="0.2">
      <c r="A1294" s="83">
        <v>1427</v>
      </c>
      <c r="B1294" s="83" t="s">
        <v>2359</v>
      </c>
      <c r="C1294" s="83" t="s">
        <v>575</v>
      </c>
      <c r="D1294" s="83" t="s">
        <v>702</v>
      </c>
      <c r="E1294" s="187">
        <v>14.19</v>
      </c>
      <c r="F1294" s="83"/>
    </row>
    <row r="1295" spans="1:6" ht="12.75" customHeight="1" x14ac:dyDescent="0.2">
      <c r="A1295" s="83">
        <v>1402</v>
      </c>
      <c r="B1295" s="83" t="s">
        <v>782</v>
      </c>
      <c r="C1295" s="83" t="s">
        <v>575</v>
      </c>
      <c r="D1295" s="83" t="s">
        <v>702</v>
      </c>
      <c r="E1295" s="187">
        <v>4.91</v>
      </c>
      <c r="F1295" s="83"/>
    </row>
    <row r="1296" spans="1:6" ht="12.75" customHeight="1" x14ac:dyDescent="0.2">
      <c r="A1296" s="83">
        <v>1420</v>
      </c>
      <c r="B1296" s="83" t="s">
        <v>790</v>
      </c>
      <c r="C1296" s="83" t="s">
        <v>575</v>
      </c>
      <c r="D1296" s="83" t="s">
        <v>702</v>
      </c>
      <c r="E1296" s="187">
        <v>6.31</v>
      </c>
      <c r="F1296" s="83"/>
    </row>
    <row r="1297" spans="1:6" ht="12.75" customHeight="1" x14ac:dyDescent="0.2">
      <c r="A1297" s="83">
        <v>1419</v>
      </c>
      <c r="B1297" s="83" t="s">
        <v>810</v>
      </c>
      <c r="C1297" s="83" t="s">
        <v>575</v>
      </c>
      <c r="D1297" s="83" t="s">
        <v>702</v>
      </c>
      <c r="E1297" s="187">
        <v>7.63</v>
      </c>
      <c r="F1297" s="83"/>
    </row>
    <row r="1298" spans="1:6" ht="12.75" customHeight="1" x14ac:dyDescent="0.2">
      <c r="A1298" s="83">
        <v>1414</v>
      </c>
      <c r="B1298" s="83" t="s">
        <v>2362</v>
      </c>
      <c r="C1298" s="83" t="s">
        <v>575</v>
      </c>
      <c r="D1298" s="83" t="s">
        <v>702</v>
      </c>
      <c r="E1298" s="187">
        <v>7.46</v>
      </c>
      <c r="F1298" s="83"/>
    </row>
    <row r="1299" spans="1:6" ht="12.75" customHeight="1" x14ac:dyDescent="0.2">
      <c r="A1299" s="83">
        <v>1413</v>
      </c>
      <c r="B1299" s="83" t="s">
        <v>812</v>
      </c>
      <c r="C1299" s="83" t="s">
        <v>575</v>
      </c>
      <c r="D1299" s="83" t="s">
        <v>702</v>
      </c>
      <c r="E1299" s="187">
        <v>11.02</v>
      </c>
      <c r="F1299" s="83"/>
    </row>
    <row r="1300" spans="1:6" ht="12.75" customHeight="1" x14ac:dyDescent="0.2">
      <c r="A1300" s="83">
        <v>1412</v>
      </c>
      <c r="B1300" s="83" t="s">
        <v>2365</v>
      </c>
      <c r="C1300" s="83" t="s">
        <v>575</v>
      </c>
      <c r="D1300" s="83" t="s">
        <v>702</v>
      </c>
      <c r="E1300" s="187">
        <v>9.34</v>
      </c>
      <c r="F1300" s="83"/>
    </row>
    <row r="1301" spans="1:6" ht="12.75" customHeight="1" x14ac:dyDescent="0.2">
      <c r="A1301" s="83">
        <v>1411</v>
      </c>
      <c r="B1301" s="83" t="s">
        <v>2366</v>
      </c>
      <c r="C1301" s="83" t="s">
        <v>575</v>
      </c>
      <c r="D1301" s="83" t="s">
        <v>702</v>
      </c>
      <c r="E1301" s="187">
        <v>16.989999999999998</v>
      </c>
      <c r="F1301" s="83"/>
    </row>
    <row r="1302" spans="1:6" ht="12.75" customHeight="1" x14ac:dyDescent="0.2">
      <c r="A1302" s="83">
        <v>1406</v>
      </c>
      <c r="B1302" s="83" t="s">
        <v>2368</v>
      </c>
      <c r="C1302" s="83" t="s">
        <v>575</v>
      </c>
      <c r="D1302" s="83" t="s">
        <v>702</v>
      </c>
      <c r="E1302" s="187">
        <v>11.27</v>
      </c>
      <c r="F1302" s="83"/>
    </row>
    <row r="1303" spans="1:6" ht="12.75" customHeight="1" x14ac:dyDescent="0.2">
      <c r="A1303" s="83">
        <v>1407</v>
      </c>
      <c r="B1303" s="83" t="s">
        <v>2369</v>
      </c>
      <c r="C1303" s="83" t="s">
        <v>575</v>
      </c>
      <c r="D1303" s="83" t="s">
        <v>702</v>
      </c>
      <c r="E1303" s="187">
        <v>14.05</v>
      </c>
      <c r="F1303" s="83"/>
    </row>
    <row r="1304" spans="1:6" ht="12.75" customHeight="1" x14ac:dyDescent="0.2">
      <c r="A1304" s="83">
        <v>1404</v>
      </c>
      <c r="B1304" s="83" t="s">
        <v>2370</v>
      </c>
      <c r="C1304" s="83" t="s">
        <v>575</v>
      </c>
      <c r="D1304" s="83" t="s">
        <v>702</v>
      </c>
      <c r="E1304" s="187">
        <v>14.94</v>
      </c>
      <c r="F1304" s="83"/>
    </row>
    <row r="1305" spans="1:6" ht="12.75" customHeight="1" x14ac:dyDescent="0.2">
      <c r="A1305" s="83">
        <v>11281</v>
      </c>
      <c r="B1305" s="83" t="s">
        <v>2372</v>
      </c>
      <c r="C1305" s="83" t="s">
        <v>575</v>
      </c>
      <c r="D1305" s="83" t="s">
        <v>1065</v>
      </c>
      <c r="E1305" s="187">
        <v>11000</v>
      </c>
      <c r="F1305" s="83"/>
    </row>
    <row r="1306" spans="1:6" ht="12.75" customHeight="1" x14ac:dyDescent="0.2">
      <c r="A1306" s="83">
        <v>1442</v>
      </c>
      <c r="B1306" s="83" t="s">
        <v>2373</v>
      </c>
      <c r="C1306" s="83" t="s">
        <v>575</v>
      </c>
      <c r="D1306" s="83" t="s">
        <v>566</v>
      </c>
      <c r="E1306" s="187">
        <v>9234.41</v>
      </c>
      <c r="F1306" s="83"/>
    </row>
    <row r="1307" spans="1:6" ht="12.75" customHeight="1" x14ac:dyDescent="0.2">
      <c r="A1307" s="83">
        <v>13457</v>
      </c>
      <c r="B1307" s="83" t="s">
        <v>2375</v>
      </c>
      <c r="C1307" s="83" t="s">
        <v>575</v>
      </c>
      <c r="D1307" s="83" t="s">
        <v>566</v>
      </c>
      <c r="E1307" s="187">
        <v>7971.01</v>
      </c>
      <c r="F1307" s="83"/>
    </row>
    <row r="1308" spans="1:6" ht="12.75" customHeight="1" x14ac:dyDescent="0.2">
      <c r="A1308" s="83">
        <v>40699</v>
      </c>
      <c r="B1308" s="83" t="s">
        <v>2376</v>
      </c>
      <c r="C1308" s="83" t="s">
        <v>575</v>
      </c>
      <c r="D1308" s="83" t="s">
        <v>566</v>
      </c>
      <c r="E1308" s="187">
        <v>6161.89</v>
      </c>
      <c r="F1308" s="83"/>
    </row>
    <row r="1309" spans="1:6" ht="12.75" customHeight="1" x14ac:dyDescent="0.2">
      <c r="A1309" s="83">
        <v>40701</v>
      </c>
      <c r="B1309" s="83" t="s">
        <v>2377</v>
      </c>
      <c r="C1309" s="83" t="s">
        <v>575</v>
      </c>
      <c r="D1309" s="83" t="s">
        <v>566</v>
      </c>
      <c r="E1309" s="187">
        <v>108950.77</v>
      </c>
      <c r="F1309" s="83"/>
    </row>
    <row r="1310" spans="1:6" ht="12.75" customHeight="1" x14ac:dyDescent="0.2">
      <c r="A1310" s="83">
        <v>40700</v>
      </c>
      <c r="B1310" s="83" t="s">
        <v>2379</v>
      </c>
      <c r="C1310" s="83" t="s">
        <v>575</v>
      </c>
      <c r="D1310" s="83" t="s">
        <v>566</v>
      </c>
      <c r="E1310" s="187">
        <v>14344.09</v>
      </c>
      <c r="F1310" s="83"/>
    </row>
    <row r="1311" spans="1:6" ht="12.75" customHeight="1" x14ac:dyDescent="0.2">
      <c r="A1311" s="83">
        <v>13458</v>
      </c>
      <c r="B1311" s="83" t="s">
        <v>2380</v>
      </c>
      <c r="C1311" s="83" t="s">
        <v>575</v>
      </c>
      <c r="D1311" s="83" t="s">
        <v>566</v>
      </c>
      <c r="E1311" s="187">
        <v>13630.43</v>
      </c>
      <c r="F1311" s="83"/>
    </row>
    <row r="1312" spans="1:6" ht="12.75" customHeight="1" x14ac:dyDescent="0.2">
      <c r="A1312" s="83">
        <v>36524</v>
      </c>
      <c r="B1312" s="83" t="s">
        <v>2382</v>
      </c>
      <c r="C1312" s="83" t="s">
        <v>575</v>
      </c>
      <c r="D1312" s="83" t="s">
        <v>702</v>
      </c>
      <c r="E1312" s="187">
        <v>86280.46</v>
      </c>
      <c r="F1312" s="83"/>
    </row>
    <row r="1313" spans="1:6" ht="12.75" customHeight="1" x14ac:dyDescent="0.2">
      <c r="A1313" s="83">
        <v>36526</v>
      </c>
      <c r="B1313" s="83" t="s">
        <v>2383</v>
      </c>
      <c r="C1313" s="83" t="s">
        <v>575</v>
      </c>
      <c r="D1313" s="83" t="s">
        <v>702</v>
      </c>
      <c r="E1313" s="187">
        <v>69528.3</v>
      </c>
      <c r="F1313" s="83"/>
    </row>
    <row r="1314" spans="1:6" ht="12.75" customHeight="1" x14ac:dyDescent="0.2">
      <c r="A1314" s="83">
        <v>36523</v>
      </c>
      <c r="B1314" s="83" t="s">
        <v>2385</v>
      </c>
      <c r="C1314" s="83" t="s">
        <v>575</v>
      </c>
      <c r="D1314" s="83" t="s">
        <v>702</v>
      </c>
      <c r="E1314" s="187">
        <v>148850.72</v>
      </c>
      <c r="F1314" s="83"/>
    </row>
    <row r="1315" spans="1:6" ht="12.75" customHeight="1" x14ac:dyDescent="0.2">
      <c r="A1315" s="83">
        <v>36527</v>
      </c>
      <c r="B1315" s="83" t="s">
        <v>2386</v>
      </c>
      <c r="C1315" s="83" t="s">
        <v>575</v>
      </c>
      <c r="D1315" s="83" t="s">
        <v>702</v>
      </c>
      <c r="E1315" s="187">
        <v>161682.54</v>
      </c>
      <c r="F1315" s="83"/>
    </row>
    <row r="1316" spans="1:6" ht="12.75" customHeight="1" x14ac:dyDescent="0.2">
      <c r="A1316" s="83">
        <v>13803</v>
      </c>
      <c r="B1316" s="83" t="s">
        <v>2387</v>
      </c>
      <c r="C1316" s="83" t="s">
        <v>575</v>
      </c>
      <c r="D1316" s="83" t="s">
        <v>702</v>
      </c>
      <c r="E1316" s="187">
        <v>58463</v>
      </c>
      <c r="F1316" s="83"/>
    </row>
    <row r="1317" spans="1:6" ht="12.75" customHeight="1" x14ac:dyDescent="0.2">
      <c r="A1317" s="83">
        <v>38642</v>
      </c>
      <c r="B1317" s="83" t="s">
        <v>2389</v>
      </c>
      <c r="C1317" s="83" t="s">
        <v>575</v>
      </c>
      <c r="D1317" s="83" t="s">
        <v>702</v>
      </c>
      <c r="E1317" s="187">
        <v>37643.839999999997</v>
      </c>
      <c r="F1317" s="83"/>
    </row>
    <row r="1318" spans="1:6" ht="12.75" customHeight="1" x14ac:dyDescent="0.2">
      <c r="A1318" s="83">
        <v>36522</v>
      </c>
      <c r="B1318" s="83" t="s">
        <v>2390</v>
      </c>
      <c r="C1318" s="83" t="s">
        <v>575</v>
      </c>
      <c r="D1318" s="83" t="s">
        <v>702</v>
      </c>
      <c r="E1318" s="187">
        <v>43779.34</v>
      </c>
      <c r="F1318" s="83"/>
    </row>
    <row r="1319" spans="1:6" ht="12.75" customHeight="1" x14ac:dyDescent="0.2">
      <c r="A1319" s="83">
        <v>36525</v>
      </c>
      <c r="B1319" s="83" t="s">
        <v>2392</v>
      </c>
      <c r="C1319" s="83" t="s">
        <v>575</v>
      </c>
      <c r="D1319" s="83" t="s">
        <v>702</v>
      </c>
      <c r="E1319" s="187">
        <v>58630.76</v>
      </c>
      <c r="F1319" s="83"/>
    </row>
    <row r="1320" spans="1:6" ht="12.75" customHeight="1" x14ac:dyDescent="0.2">
      <c r="A1320" s="83">
        <v>41991</v>
      </c>
      <c r="B1320" s="83" t="s">
        <v>2393</v>
      </c>
      <c r="C1320" s="83" t="s">
        <v>575</v>
      </c>
      <c r="D1320" s="83" t="s">
        <v>702</v>
      </c>
      <c r="E1320" s="187">
        <v>2166.4899999999998</v>
      </c>
      <c r="F1320" s="83"/>
    </row>
    <row r="1321" spans="1:6" ht="12.75" customHeight="1" x14ac:dyDescent="0.2">
      <c r="A1321" s="83">
        <v>34348</v>
      </c>
      <c r="B1321" s="83" t="s">
        <v>2395</v>
      </c>
      <c r="C1321" s="83" t="s">
        <v>577</v>
      </c>
      <c r="D1321" s="83" t="s">
        <v>566</v>
      </c>
      <c r="E1321" s="187">
        <v>31.19</v>
      </c>
      <c r="F1321" s="83"/>
    </row>
    <row r="1322" spans="1:6" ht="12.75" customHeight="1" x14ac:dyDescent="0.2">
      <c r="A1322" s="83">
        <v>34347</v>
      </c>
      <c r="B1322" s="83" t="s">
        <v>2396</v>
      </c>
      <c r="C1322" s="83" t="s">
        <v>577</v>
      </c>
      <c r="D1322" s="83" t="s">
        <v>566</v>
      </c>
      <c r="E1322" s="187">
        <v>16.11</v>
      </c>
      <c r="F1322" s="83"/>
    </row>
    <row r="1323" spans="1:6" ht="12.75" customHeight="1" x14ac:dyDescent="0.2">
      <c r="A1323" s="83">
        <v>11146</v>
      </c>
      <c r="B1323" s="83" t="s">
        <v>2397</v>
      </c>
      <c r="C1323" s="83" t="s">
        <v>572</v>
      </c>
      <c r="D1323" s="83" t="s">
        <v>566</v>
      </c>
      <c r="E1323" s="187">
        <v>265.26</v>
      </c>
      <c r="F1323" s="83"/>
    </row>
    <row r="1324" spans="1:6" ht="12.75" customHeight="1" x14ac:dyDescent="0.2">
      <c r="A1324" s="83">
        <v>11147</v>
      </c>
      <c r="B1324" s="83" t="s">
        <v>2399</v>
      </c>
      <c r="C1324" s="83" t="s">
        <v>572</v>
      </c>
      <c r="D1324" s="83" t="s">
        <v>566</v>
      </c>
      <c r="E1324" s="187">
        <v>275.08</v>
      </c>
      <c r="F1324" s="83"/>
    </row>
    <row r="1325" spans="1:6" ht="12.75" customHeight="1" x14ac:dyDescent="0.2">
      <c r="A1325" s="83">
        <v>34872</v>
      </c>
      <c r="B1325" s="83" t="s">
        <v>2400</v>
      </c>
      <c r="C1325" s="83" t="s">
        <v>572</v>
      </c>
      <c r="D1325" s="83" t="s">
        <v>566</v>
      </c>
      <c r="E1325" s="187">
        <v>284.91000000000003</v>
      </c>
      <c r="F1325" s="83"/>
    </row>
    <row r="1326" spans="1:6" ht="12.75" customHeight="1" x14ac:dyDescent="0.2">
      <c r="A1326" s="83">
        <v>34491</v>
      </c>
      <c r="B1326" s="83" t="s">
        <v>2402</v>
      </c>
      <c r="C1326" s="83" t="s">
        <v>572</v>
      </c>
      <c r="D1326" s="83" t="s">
        <v>566</v>
      </c>
      <c r="E1326" s="187">
        <v>290.67</v>
      </c>
      <c r="F1326" s="83"/>
    </row>
    <row r="1327" spans="1:6" ht="12.75" customHeight="1" x14ac:dyDescent="0.2">
      <c r="A1327" s="83">
        <v>34770</v>
      </c>
      <c r="B1327" s="83" t="s">
        <v>2403</v>
      </c>
      <c r="C1327" s="83" t="s">
        <v>2200</v>
      </c>
      <c r="D1327" s="83" t="s">
        <v>702</v>
      </c>
      <c r="E1327" s="187">
        <v>301.14</v>
      </c>
      <c r="F1327" s="83"/>
    </row>
    <row r="1328" spans="1:6" ht="12.75" customHeight="1" x14ac:dyDescent="0.2">
      <c r="A1328" s="83">
        <v>1518</v>
      </c>
      <c r="B1328" s="83" t="s">
        <v>2405</v>
      </c>
      <c r="C1328" s="83" t="s">
        <v>2200</v>
      </c>
      <c r="D1328" s="83" t="s">
        <v>702</v>
      </c>
      <c r="E1328" s="187">
        <v>325</v>
      </c>
      <c r="F1328" s="83"/>
    </row>
    <row r="1329" spans="1:6" ht="12.75" customHeight="1" x14ac:dyDescent="0.2">
      <c r="A1329" s="83">
        <v>41965</v>
      </c>
      <c r="B1329" s="83" t="s">
        <v>2406</v>
      </c>
      <c r="C1329" s="83" t="s">
        <v>2200</v>
      </c>
      <c r="D1329" s="83" t="s">
        <v>702</v>
      </c>
      <c r="E1329" s="187">
        <v>314.86</v>
      </c>
      <c r="F1329" s="83"/>
    </row>
    <row r="1330" spans="1:6" ht="12.75" customHeight="1" x14ac:dyDescent="0.2">
      <c r="A1330" s="83">
        <v>34492</v>
      </c>
      <c r="B1330" s="83" t="s">
        <v>2408</v>
      </c>
      <c r="C1330" s="83" t="s">
        <v>572</v>
      </c>
      <c r="D1330" s="83" t="s">
        <v>566</v>
      </c>
      <c r="E1330" s="187">
        <v>240.7</v>
      </c>
      <c r="F1330" s="83"/>
    </row>
    <row r="1331" spans="1:6" ht="12.75" customHeight="1" x14ac:dyDescent="0.2">
      <c r="A1331" s="83">
        <v>1524</v>
      </c>
      <c r="B1331" s="83" t="s">
        <v>2409</v>
      </c>
      <c r="C1331" s="83" t="s">
        <v>572</v>
      </c>
      <c r="D1331" s="83" t="s">
        <v>1065</v>
      </c>
      <c r="E1331" s="187">
        <v>280</v>
      </c>
      <c r="F1331" s="83"/>
    </row>
    <row r="1332" spans="1:6" ht="12.75" customHeight="1" x14ac:dyDescent="0.2">
      <c r="A1332" s="83">
        <v>38404</v>
      </c>
      <c r="B1332" s="83" t="s">
        <v>2410</v>
      </c>
      <c r="C1332" s="83" t="s">
        <v>572</v>
      </c>
      <c r="D1332" s="83" t="s">
        <v>566</v>
      </c>
      <c r="E1332" s="187">
        <v>295.52999999999997</v>
      </c>
      <c r="F1332" s="83"/>
    </row>
    <row r="1333" spans="1:6" ht="12.75" customHeight="1" x14ac:dyDescent="0.2">
      <c r="A1333" s="83">
        <v>39849</v>
      </c>
      <c r="B1333" s="83" t="s">
        <v>2412</v>
      </c>
      <c r="C1333" s="83" t="s">
        <v>572</v>
      </c>
      <c r="D1333" s="83" t="s">
        <v>566</v>
      </c>
      <c r="E1333" s="187">
        <v>294.89</v>
      </c>
      <c r="F1333" s="83"/>
    </row>
    <row r="1334" spans="1:6" ht="12.75" customHeight="1" x14ac:dyDescent="0.2">
      <c r="A1334" s="83">
        <v>38464</v>
      </c>
      <c r="B1334" s="83" t="s">
        <v>2413</v>
      </c>
      <c r="C1334" s="83" t="s">
        <v>572</v>
      </c>
      <c r="D1334" s="83" t="s">
        <v>566</v>
      </c>
      <c r="E1334" s="187">
        <v>357</v>
      </c>
      <c r="F1334" s="83"/>
    </row>
    <row r="1335" spans="1:6" ht="12.75" customHeight="1" x14ac:dyDescent="0.2">
      <c r="A1335" s="83">
        <v>34493</v>
      </c>
      <c r="B1335" s="83" t="s">
        <v>2415</v>
      </c>
      <c r="C1335" s="83" t="s">
        <v>572</v>
      </c>
      <c r="D1335" s="83" t="s">
        <v>566</v>
      </c>
      <c r="E1335" s="187">
        <v>250.03</v>
      </c>
      <c r="F1335" s="83"/>
    </row>
    <row r="1336" spans="1:6" ht="12.75" customHeight="1" x14ac:dyDescent="0.2">
      <c r="A1336" s="83">
        <v>1527</v>
      </c>
      <c r="B1336" s="83" t="s">
        <v>593</v>
      </c>
      <c r="C1336" s="83" t="s">
        <v>572</v>
      </c>
      <c r="D1336" s="83" t="s">
        <v>566</v>
      </c>
      <c r="E1336" s="187">
        <v>291.77999999999997</v>
      </c>
      <c r="F1336" s="83"/>
    </row>
    <row r="1337" spans="1:6" ht="12.75" customHeight="1" x14ac:dyDescent="0.2">
      <c r="A1337" s="83">
        <v>38405</v>
      </c>
      <c r="B1337" s="83" t="s">
        <v>2416</v>
      </c>
      <c r="C1337" s="83" t="s">
        <v>572</v>
      </c>
      <c r="D1337" s="83" t="s">
        <v>566</v>
      </c>
      <c r="E1337" s="187">
        <v>313.26</v>
      </c>
      <c r="F1337" s="83"/>
    </row>
    <row r="1338" spans="1:6" ht="12.75" customHeight="1" x14ac:dyDescent="0.2">
      <c r="A1338" s="83">
        <v>38408</v>
      </c>
      <c r="B1338" s="83" t="s">
        <v>2418</v>
      </c>
      <c r="C1338" s="83" t="s">
        <v>572</v>
      </c>
      <c r="D1338" s="83" t="s">
        <v>566</v>
      </c>
      <c r="E1338" s="187">
        <v>325.74</v>
      </c>
      <c r="F1338" s="83"/>
    </row>
    <row r="1339" spans="1:6" ht="12.75" customHeight="1" x14ac:dyDescent="0.2">
      <c r="A1339" s="83">
        <v>34494</v>
      </c>
      <c r="B1339" s="83" t="s">
        <v>2419</v>
      </c>
      <c r="C1339" s="83" t="s">
        <v>572</v>
      </c>
      <c r="D1339" s="83" t="s">
        <v>566</v>
      </c>
      <c r="E1339" s="187">
        <v>261.13</v>
      </c>
      <c r="F1339" s="83"/>
    </row>
    <row r="1340" spans="1:6" ht="12.75" customHeight="1" x14ac:dyDescent="0.2">
      <c r="A1340" s="83">
        <v>1525</v>
      </c>
      <c r="B1340" s="83" t="s">
        <v>635</v>
      </c>
      <c r="C1340" s="83" t="s">
        <v>572</v>
      </c>
      <c r="D1340" s="83" t="s">
        <v>566</v>
      </c>
      <c r="E1340" s="187">
        <v>301.61</v>
      </c>
      <c r="F1340" s="83"/>
    </row>
    <row r="1341" spans="1:6" ht="12.75" customHeight="1" x14ac:dyDescent="0.2">
      <c r="A1341" s="83">
        <v>38406</v>
      </c>
      <c r="B1341" s="83" t="s">
        <v>2421</v>
      </c>
      <c r="C1341" s="83" t="s">
        <v>572</v>
      </c>
      <c r="D1341" s="83" t="s">
        <v>566</v>
      </c>
      <c r="E1341" s="187">
        <v>329.14</v>
      </c>
      <c r="F1341" s="83"/>
    </row>
    <row r="1342" spans="1:6" ht="12.75" customHeight="1" x14ac:dyDescent="0.2">
      <c r="A1342" s="83">
        <v>38409</v>
      </c>
      <c r="B1342" s="83" t="s">
        <v>2422</v>
      </c>
      <c r="C1342" s="83" t="s">
        <v>572</v>
      </c>
      <c r="D1342" s="83" t="s">
        <v>566</v>
      </c>
      <c r="E1342" s="187">
        <v>351.12</v>
      </c>
      <c r="F1342" s="83"/>
    </row>
    <row r="1343" spans="1:6" ht="12.75" customHeight="1" x14ac:dyDescent="0.2">
      <c r="A1343" s="83">
        <v>34495</v>
      </c>
      <c r="B1343" s="83" t="s">
        <v>2424</v>
      </c>
      <c r="C1343" s="83" t="s">
        <v>572</v>
      </c>
      <c r="D1343" s="83" t="s">
        <v>566</v>
      </c>
      <c r="E1343" s="187">
        <v>272.27999999999997</v>
      </c>
      <c r="F1343" s="83"/>
    </row>
    <row r="1344" spans="1:6" ht="12.75" customHeight="1" x14ac:dyDescent="0.2">
      <c r="A1344" s="83">
        <v>11145</v>
      </c>
      <c r="B1344" s="83" t="s">
        <v>2425</v>
      </c>
      <c r="C1344" s="83" t="s">
        <v>572</v>
      </c>
      <c r="D1344" s="83" t="s">
        <v>566</v>
      </c>
      <c r="E1344" s="187">
        <v>312.42</v>
      </c>
      <c r="F1344" s="83"/>
    </row>
    <row r="1345" spans="1:6" ht="12.75" customHeight="1" x14ac:dyDescent="0.2">
      <c r="A1345" s="83">
        <v>34496</v>
      </c>
      <c r="B1345" s="83" t="s">
        <v>2427</v>
      </c>
      <c r="C1345" s="83" t="s">
        <v>572</v>
      </c>
      <c r="D1345" s="83" t="s">
        <v>566</v>
      </c>
      <c r="E1345" s="187">
        <v>284.42</v>
      </c>
      <c r="F1345" s="83"/>
    </row>
    <row r="1346" spans="1:6" ht="12.75" customHeight="1" x14ac:dyDescent="0.2">
      <c r="A1346" s="83">
        <v>34479</v>
      </c>
      <c r="B1346" s="83" t="s">
        <v>2428</v>
      </c>
      <c r="C1346" s="83" t="s">
        <v>572</v>
      </c>
      <c r="D1346" s="83" t="s">
        <v>566</v>
      </c>
      <c r="E1346" s="187">
        <v>324.20999999999998</v>
      </c>
      <c r="F1346" s="83"/>
    </row>
    <row r="1347" spans="1:6" ht="12.75" customHeight="1" x14ac:dyDescent="0.2">
      <c r="A1347" s="83">
        <v>34481</v>
      </c>
      <c r="B1347" s="83" t="s">
        <v>2429</v>
      </c>
      <c r="C1347" s="83" t="s">
        <v>572</v>
      </c>
      <c r="D1347" s="83" t="s">
        <v>566</v>
      </c>
      <c r="E1347" s="187">
        <v>364.49</v>
      </c>
      <c r="F1347" s="83"/>
    </row>
    <row r="1348" spans="1:6" ht="12.75" customHeight="1" x14ac:dyDescent="0.2">
      <c r="A1348" s="83">
        <v>34483</v>
      </c>
      <c r="B1348" s="83" t="s">
        <v>2431</v>
      </c>
      <c r="C1348" s="83" t="s">
        <v>572</v>
      </c>
      <c r="D1348" s="83" t="s">
        <v>566</v>
      </c>
      <c r="E1348" s="187">
        <v>432.28</v>
      </c>
      <c r="F1348" s="83"/>
    </row>
    <row r="1349" spans="1:6" ht="12.75" customHeight="1" x14ac:dyDescent="0.2">
      <c r="A1349" s="83">
        <v>34485</v>
      </c>
      <c r="B1349" s="83" t="s">
        <v>2432</v>
      </c>
      <c r="C1349" s="83" t="s">
        <v>572</v>
      </c>
      <c r="D1349" s="83" t="s">
        <v>566</v>
      </c>
      <c r="E1349" s="187">
        <v>555.08000000000004</v>
      </c>
      <c r="F1349" s="83"/>
    </row>
    <row r="1350" spans="1:6" ht="12.75" customHeight="1" x14ac:dyDescent="0.2">
      <c r="A1350" s="83">
        <v>34497</v>
      </c>
      <c r="B1350" s="83" t="s">
        <v>2434</v>
      </c>
      <c r="C1350" s="83" t="s">
        <v>572</v>
      </c>
      <c r="D1350" s="83" t="s">
        <v>566</v>
      </c>
      <c r="E1350" s="187">
        <v>766.31</v>
      </c>
      <c r="F1350" s="83"/>
    </row>
    <row r="1351" spans="1:6" ht="12.75" customHeight="1" x14ac:dyDescent="0.2">
      <c r="A1351" s="83">
        <v>14041</v>
      </c>
      <c r="B1351" s="83" t="s">
        <v>2435</v>
      </c>
      <c r="C1351" s="83" t="s">
        <v>572</v>
      </c>
      <c r="D1351" s="83" t="s">
        <v>566</v>
      </c>
      <c r="E1351" s="187">
        <v>240.17</v>
      </c>
      <c r="F1351" s="83"/>
    </row>
    <row r="1352" spans="1:6" ht="12.75" customHeight="1" x14ac:dyDescent="0.2">
      <c r="A1352" s="83">
        <v>1523</v>
      </c>
      <c r="B1352" s="83" t="s">
        <v>2436</v>
      </c>
      <c r="C1352" s="83" t="s">
        <v>572</v>
      </c>
      <c r="D1352" s="83" t="s">
        <v>566</v>
      </c>
      <c r="E1352" s="187">
        <v>242.46</v>
      </c>
      <c r="F1352" s="83"/>
    </row>
    <row r="1353" spans="1:6" ht="12.75" customHeight="1" x14ac:dyDescent="0.2">
      <c r="A1353" s="83">
        <v>14052</v>
      </c>
      <c r="B1353" s="83" t="s">
        <v>2438</v>
      </c>
      <c r="C1353" s="83" t="s">
        <v>575</v>
      </c>
      <c r="D1353" s="83" t="s">
        <v>566</v>
      </c>
      <c r="E1353" s="187">
        <v>7.14</v>
      </c>
      <c r="F1353" s="83"/>
    </row>
    <row r="1354" spans="1:6" ht="12.75" customHeight="1" x14ac:dyDescent="0.2">
      <c r="A1354" s="83">
        <v>14054</v>
      </c>
      <c r="B1354" s="83" t="s">
        <v>2439</v>
      </c>
      <c r="C1354" s="83" t="s">
        <v>575</v>
      </c>
      <c r="D1354" s="83" t="s">
        <v>566</v>
      </c>
      <c r="E1354" s="187">
        <v>9.2799999999999994</v>
      </c>
      <c r="F1354" s="83"/>
    </row>
    <row r="1355" spans="1:6" ht="12.75" customHeight="1" x14ac:dyDescent="0.2">
      <c r="A1355" s="83">
        <v>14053</v>
      </c>
      <c r="B1355" s="83" t="s">
        <v>2441</v>
      </c>
      <c r="C1355" s="83" t="s">
        <v>575</v>
      </c>
      <c r="D1355" s="83" t="s">
        <v>566</v>
      </c>
      <c r="E1355" s="187">
        <v>7.24</v>
      </c>
      <c r="F1355" s="83"/>
    </row>
    <row r="1356" spans="1:6" ht="12.75" customHeight="1" x14ac:dyDescent="0.2">
      <c r="A1356" s="83">
        <v>2558</v>
      </c>
      <c r="B1356" s="83" t="s">
        <v>2442</v>
      </c>
      <c r="C1356" s="83" t="s">
        <v>575</v>
      </c>
      <c r="D1356" s="83" t="s">
        <v>566</v>
      </c>
      <c r="E1356" s="187">
        <v>5.45</v>
      </c>
      <c r="F1356" s="83"/>
    </row>
    <row r="1357" spans="1:6" ht="12.75" customHeight="1" x14ac:dyDescent="0.2">
      <c r="A1357" s="83">
        <v>2560</v>
      </c>
      <c r="B1357" s="83" t="s">
        <v>2443</v>
      </c>
      <c r="C1357" s="83" t="s">
        <v>575</v>
      </c>
      <c r="D1357" s="83" t="s">
        <v>566</v>
      </c>
      <c r="E1357" s="187">
        <v>9.6</v>
      </c>
      <c r="F1357" s="83"/>
    </row>
    <row r="1358" spans="1:6" ht="12.75" customHeight="1" x14ac:dyDescent="0.2">
      <c r="A1358" s="83">
        <v>2559</v>
      </c>
      <c r="B1358" s="83" t="s">
        <v>2445</v>
      </c>
      <c r="C1358" s="83" t="s">
        <v>575</v>
      </c>
      <c r="D1358" s="83" t="s">
        <v>1065</v>
      </c>
      <c r="E1358" s="187">
        <v>7.68</v>
      </c>
      <c r="F1358" s="83"/>
    </row>
    <row r="1359" spans="1:6" ht="12.75" customHeight="1" x14ac:dyDescent="0.2">
      <c r="A1359" s="83">
        <v>2592</v>
      </c>
      <c r="B1359" s="83" t="s">
        <v>2446</v>
      </c>
      <c r="C1359" s="83" t="s">
        <v>575</v>
      </c>
      <c r="D1359" s="83" t="s">
        <v>566</v>
      </c>
      <c r="E1359" s="187">
        <v>127.31</v>
      </c>
      <c r="F1359" s="83"/>
    </row>
    <row r="1360" spans="1:6" ht="12.75" customHeight="1" x14ac:dyDescent="0.2">
      <c r="A1360" s="83">
        <v>2566</v>
      </c>
      <c r="B1360" s="83" t="s">
        <v>2448</v>
      </c>
      <c r="C1360" s="83" t="s">
        <v>575</v>
      </c>
      <c r="D1360" s="83" t="s">
        <v>566</v>
      </c>
      <c r="E1360" s="187">
        <v>12.81</v>
      </c>
      <c r="F1360" s="83"/>
    </row>
    <row r="1361" spans="1:6" ht="12.75" customHeight="1" x14ac:dyDescent="0.2">
      <c r="A1361" s="83">
        <v>2589</v>
      </c>
      <c r="B1361" s="83" t="s">
        <v>2449</v>
      </c>
      <c r="C1361" s="83" t="s">
        <v>575</v>
      </c>
      <c r="D1361" s="83" t="s">
        <v>566</v>
      </c>
      <c r="E1361" s="187">
        <v>17.03</v>
      </c>
      <c r="F1361" s="83"/>
    </row>
    <row r="1362" spans="1:6" ht="12.75" customHeight="1" x14ac:dyDescent="0.2">
      <c r="A1362" s="83">
        <v>2591</v>
      </c>
      <c r="B1362" s="83" t="s">
        <v>2450</v>
      </c>
      <c r="C1362" s="83" t="s">
        <v>575</v>
      </c>
      <c r="D1362" s="83" t="s">
        <v>566</v>
      </c>
      <c r="E1362" s="187">
        <v>6.21</v>
      </c>
      <c r="F1362" s="83"/>
    </row>
    <row r="1363" spans="1:6" ht="12.75" customHeight="1" x14ac:dyDescent="0.2">
      <c r="A1363" s="83">
        <v>2590</v>
      </c>
      <c r="B1363" s="83" t="s">
        <v>2452</v>
      </c>
      <c r="C1363" s="83" t="s">
        <v>575</v>
      </c>
      <c r="D1363" s="83" t="s">
        <v>566</v>
      </c>
      <c r="E1363" s="187">
        <v>10.45</v>
      </c>
      <c r="F1363" s="83"/>
    </row>
    <row r="1364" spans="1:6" ht="12.75" customHeight="1" x14ac:dyDescent="0.2">
      <c r="A1364" s="83">
        <v>2567</v>
      </c>
      <c r="B1364" s="83" t="s">
        <v>2453</v>
      </c>
      <c r="C1364" s="83" t="s">
        <v>575</v>
      </c>
      <c r="D1364" s="83" t="s">
        <v>566</v>
      </c>
      <c r="E1364" s="187">
        <v>24.98</v>
      </c>
      <c r="F1364" s="83"/>
    </row>
    <row r="1365" spans="1:6" ht="12.75" customHeight="1" x14ac:dyDescent="0.2">
      <c r="A1365" s="83">
        <v>2565</v>
      </c>
      <c r="B1365" s="83" t="s">
        <v>2455</v>
      </c>
      <c r="C1365" s="83" t="s">
        <v>575</v>
      </c>
      <c r="D1365" s="83" t="s">
        <v>566</v>
      </c>
      <c r="E1365" s="187">
        <v>6.22</v>
      </c>
      <c r="F1365" s="83"/>
    </row>
    <row r="1366" spans="1:6" ht="12.75" customHeight="1" x14ac:dyDescent="0.2">
      <c r="A1366" s="83">
        <v>2568</v>
      </c>
      <c r="B1366" s="83" t="s">
        <v>2456</v>
      </c>
      <c r="C1366" s="83" t="s">
        <v>575</v>
      </c>
      <c r="D1366" s="83" t="s">
        <v>566</v>
      </c>
      <c r="E1366" s="187">
        <v>69.36</v>
      </c>
      <c r="F1366" s="83"/>
    </row>
    <row r="1367" spans="1:6" ht="12.75" customHeight="1" x14ac:dyDescent="0.2">
      <c r="A1367" s="83">
        <v>2594</v>
      </c>
      <c r="B1367" s="83" t="s">
        <v>2458</v>
      </c>
      <c r="C1367" s="83" t="s">
        <v>575</v>
      </c>
      <c r="D1367" s="83" t="s">
        <v>566</v>
      </c>
      <c r="E1367" s="187">
        <v>115.56</v>
      </c>
      <c r="F1367" s="83"/>
    </row>
    <row r="1368" spans="1:6" ht="12.75" customHeight="1" x14ac:dyDescent="0.2">
      <c r="A1368" s="83">
        <v>2587</v>
      </c>
      <c r="B1368" s="83" t="s">
        <v>2459</v>
      </c>
      <c r="C1368" s="83" t="s">
        <v>575</v>
      </c>
      <c r="D1368" s="83" t="s">
        <v>566</v>
      </c>
      <c r="E1368" s="187">
        <v>19.690000000000001</v>
      </c>
      <c r="F1368" s="83"/>
    </row>
    <row r="1369" spans="1:6" ht="12.75" customHeight="1" x14ac:dyDescent="0.2">
      <c r="A1369" s="83">
        <v>2588</v>
      </c>
      <c r="B1369" s="83" t="s">
        <v>2460</v>
      </c>
      <c r="C1369" s="83" t="s">
        <v>575</v>
      </c>
      <c r="D1369" s="83" t="s">
        <v>566</v>
      </c>
      <c r="E1369" s="187">
        <v>15.64</v>
      </c>
      <c r="F1369" s="83"/>
    </row>
    <row r="1370" spans="1:6" ht="12.75" customHeight="1" x14ac:dyDescent="0.2">
      <c r="A1370" s="83">
        <v>2569</v>
      </c>
      <c r="B1370" s="83" t="s">
        <v>2462</v>
      </c>
      <c r="C1370" s="83" t="s">
        <v>575</v>
      </c>
      <c r="D1370" s="83" t="s">
        <v>566</v>
      </c>
      <c r="E1370" s="187">
        <v>6.02</v>
      </c>
      <c r="F1370" s="83"/>
    </row>
    <row r="1371" spans="1:6" ht="12.75" customHeight="1" x14ac:dyDescent="0.2">
      <c r="A1371" s="83">
        <v>2570</v>
      </c>
      <c r="B1371" s="83" t="s">
        <v>2463</v>
      </c>
      <c r="C1371" s="83" t="s">
        <v>575</v>
      </c>
      <c r="D1371" s="83" t="s">
        <v>566</v>
      </c>
      <c r="E1371" s="187">
        <v>10.1</v>
      </c>
      <c r="F1371" s="83"/>
    </row>
    <row r="1372" spans="1:6" ht="12.75" customHeight="1" x14ac:dyDescent="0.2">
      <c r="A1372" s="83">
        <v>2571</v>
      </c>
      <c r="B1372" s="83" t="s">
        <v>2465</v>
      </c>
      <c r="C1372" s="83" t="s">
        <v>575</v>
      </c>
      <c r="D1372" s="83" t="s">
        <v>566</v>
      </c>
      <c r="E1372" s="187">
        <v>29.99</v>
      </c>
      <c r="F1372" s="83"/>
    </row>
    <row r="1373" spans="1:6" ht="12.75" customHeight="1" x14ac:dyDescent="0.2">
      <c r="A1373" s="83">
        <v>2593</v>
      </c>
      <c r="B1373" s="83" t="s">
        <v>2466</v>
      </c>
      <c r="C1373" s="83" t="s">
        <v>575</v>
      </c>
      <c r="D1373" s="83" t="s">
        <v>566</v>
      </c>
      <c r="E1373" s="187">
        <v>6.42</v>
      </c>
      <c r="F1373" s="83"/>
    </row>
    <row r="1374" spans="1:6" ht="12.75" customHeight="1" x14ac:dyDescent="0.2">
      <c r="A1374" s="83">
        <v>2572</v>
      </c>
      <c r="B1374" s="83" t="s">
        <v>2468</v>
      </c>
      <c r="C1374" s="83" t="s">
        <v>575</v>
      </c>
      <c r="D1374" s="83" t="s">
        <v>566</v>
      </c>
      <c r="E1374" s="187">
        <v>88.7</v>
      </c>
      <c r="F1374" s="83"/>
    </row>
    <row r="1375" spans="1:6" ht="12.75" customHeight="1" x14ac:dyDescent="0.2">
      <c r="A1375" s="83">
        <v>2595</v>
      </c>
      <c r="B1375" s="83" t="s">
        <v>2470</v>
      </c>
      <c r="C1375" s="83" t="s">
        <v>575</v>
      </c>
      <c r="D1375" s="83" t="s">
        <v>566</v>
      </c>
      <c r="E1375" s="187">
        <v>138.4</v>
      </c>
      <c r="F1375" s="83"/>
    </row>
    <row r="1376" spans="1:6" ht="12.75" customHeight="1" x14ac:dyDescent="0.2">
      <c r="A1376" s="83">
        <v>2576</v>
      </c>
      <c r="B1376" s="83" t="s">
        <v>2472</v>
      </c>
      <c r="C1376" s="83" t="s">
        <v>575</v>
      </c>
      <c r="D1376" s="83" t="s">
        <v>566</v>
      </c>
      <c r="E1376" s="187">
        <v>23.59</v>
      </c>
      <c r="F1376" s="83"/>
    </row>
    <row r="1377" spans="1:6" ht="12.75" customHeight="1" x14ac:dyDescent="0.2">
      <c r="A1377" s="83">
        <v>2575</v>
      </c>
      <c r="B1377" s="83" t="s">
        <v>2474</v>
      </c>
      <c r="C1377" s="83" t="s">
        <v>575</v>
      </c>
      <c r="D1377" s="83" t="s">
        <v>566</v>
      </c>
      <c r="E1377" s="187">
        <v>17.73</v>
      </c>
      <c r="F1377" s="83"/>
    </row>
    <row r="1378" spans="1:6" ht="12.75" customHeight="1" x14ac:dyDescent="0.2">
      <c r="A1378" s="83">
        <v>2573</v>
      </c>
      <c r="B1378" s="83" t="s">
        <v>2475</v>
      </c>
      <c r="C1378" s="83" t="s">
        <v>575</v>
      </c>
      <c r="D1378" s="83" t="s">
        <v>566</v>
      </c>
      <c r="E1378" s="187">
        <v>7.36</v>
      </c>
      <c r="F1378" s="83"/>
    </row>
    <row r="1379" spans="1:6" ht="12.75" customHeight="1" x14ac:dyDescent="0.2">
      <c r="A1379" s="83">
        <v>2586</v>
      </c>
      <c r="B1379" s="83" t="s">
        <v>2477</v>
      </c>
      <c r="C1379" s="83" t="s">
        <v>575</v>
      </c>
      <c r="D1379" s="83" t="s">
        <v>566</v>
      </c>
      <c r="E1379" s="187">
        <v>11.94</v>
      </c>
      <c r="F1379" s="83"/>
    </row>
    <row r="1380" spans="1:6" ht="12.75" customHeight="1" x14ac:dyDescent="0.2">
      <c r="A1380" s="83">
        <v>2577</v>
      </c>
      <c r="B1380" s="83" t="s">
        <v>2478</v>
      </c>
      <c r="C1380" s="83" t="s">
        <v>575</v>
      </c>
      <c r="D1380" s="83" t="s">
        <v>566</v>
      </c>
      <c r="E1380" s="187">
        <v>31.97</v>
      </c>
      <c r="F1380" s="83"/>
    </row>
    <row r="1381" spans="1:6" ht="12.75" customHeight="1" x14ac:dyDescent="0.2">
      <c r="A1381" s="83">
        <v>2574</v>
      </c>
      <c r="B1381" s="83" t="s">
        <v>2480</v>
      </c>
      <c r="C1381" s="83" t="s">
        <v>575</v>
      </c>
      <c r="D1381" s="83" t="s">
        <v>566</v>
      </c>
      <c r="E1381" s="187">
        <v>7.41</v>
      </c>
      <c r="F1381" s="83"/>
    </row>
    <row r="1382" spans="1:6" ht="12.75" customHeight="1" x14ac:dyDescent="0.2">
      <c r="A1382" s="83">
        <v>2578</v>
      </c>
      <c r="B1382" s="83" t="s">
        <v>2481</v>
      </c>
      <c r="C1382" s="83" t="s">
        <v>575</v>
      </c>
      <c r="D1382" s="83" t="s">
        <v>566</v>
      </c>
      <c r="E1382" s="187">
        <v>99.81</v>
      </c>
      <c r="F1382" s="83"/>
    </row>
    <row r="1383" spans="1:6" ht="12.75" customHeight="1" x14ac:dyDescent="0.2">
      <c r="A1383" s="83">
        <v>2585</v>
      </c>
      <c r="B1383" s="83" t="s">
        <v>2482</v>
      </c>
      <c r="C1383" s="83" t="s">
        <v>575</v>
      </c>
      <c r="D1383" s="83" t="s">
        <v>566</v>
      </c>
      <c r="E1383" s="187">
        <v>136.96</v>
      </c>
      <c r="F1383" s="83"/>
    </row>
    <row r="1384" spans="1:6" ht="12.75" customHeight="1" x14ac:dyDescent="0.2">
      <c r="A1384" s="83">
        <v>12008</v>
      </c>
      <c r="B1384" s="83" t="s">
        <v>2484</v>
      </c>
      <c r="C1384" s="83" t="s">
        <v>575</v>
      </c>
      <c r="D1384" s="83" t="s">
        <v>566</v>
      </c>
      <c r="E1384" s="187">
        <v>73.48</v>
      </c>
      <c r="F1384" s="83"/>
    </row>
    <row r="1385" spans="1:6" ht="12.75" customHeight="1" x14ac:dyDescent="0.2">
      <c r="A1385" s="83">
        <v>2582</v>
      </c>
      <c r="B1385" s="83" t="s">
        <v>2486</v>
      </c>
      <c r="C1385" s="83" t="s">
        <v>575</v>
      </c>
      <c r="D1385" s="83" t="s">
        <v>566</v>
      </c>
      <c r="E1385" s="187">
        <v>21.88</v>
      </c>
      <c r="F1385" s="83"/>
    </row>
    <row r="1386" spans="1:6" ht="12.75" customHeight="1" x14ac:dyDescent="0.2">
      <c r="A1386" s="83">
        <v>2597</v>
      </c>
      <c r="B1386" s="83" t="s">
        <v>2487</v>
      </c>
      <c r="C1386" s="83" t="s">
        <v>575</v>
      </c>
      <c r="D1386" s="83" t="s">
        <v>566</v>
      </c>
      <c r="E1386" s="187">
        <v>18.75</v>
      </c>
      <c r="F1386" s="83"/>
    </row>
    <row r="1387" spans="1:6" ht="12.75" customHeight="1" x14ac:dyDescent="0.2">
      <c r="A1387" s="83">
        <v>2579</v>
      </c>
      <c r="B1387" s="83" t="s">
        <v>2489</v>
      </c>
      <c r="C1387" s="83" t="s">
        <v>575</v>
      </c>
      <c r="D1387" s="83" t="s">
        <v>566</v>
      </c>
      <c r="E1387" s="187">
        <v>8.93</v>
      </c>
      <c r="F1387" s="83"/>
    </row>
    <row r="1388" spans="1:6" ht="12.75" customHeight="1" x14ac:dyDescent="0.2">
      <c r="A1388" s="83">
        <v>2581</v>
      </c>
      <c r="B1388" s="83" t="s">
        <v>2491</v>
      </c>
      <c r="C1388" s="83" t="s">
        <v>575</v>
      </c>
      <c r="D1388" s="83" t="s">
        <v>566</v>
      </c>
      <c r="E1388" s="187">
        <v>11.42</v>
      </c>
      <c r="F1388" s="83"/>
    </row>
    <row r="1389" spans="1:6" ht="12.75" customHeight="1" x14ac:dyDescent="0.2">
      <c r="A1389" s="83">
        <v>2596</v>
      </c>
      <c r="B1389" s="83" t="s">
        <v>2492</v>
      </c>
      <c r="C1389" s="83" t="s">
        <v>575</v>
      </c>
      <c r="D1389" s="83" t="s">
        <v>566</v>
      </c>
      <c r="E1389" s="187">
        <v>33.79</v>
      </c>
      <c r="F1389" s="83"/>
    </row>
    <row r="1390" spans="1:6" ht="12.75" customHeight="1" x14ac:dyDescent="0.2">
      <c r="A1390" s="83">
        <v>2580</v>
      </c>
      <c r="B1390" s="83" t="s">
        <v>2493</v>
      </c>
      <c r="C1390" s="83" t="s">
        <v>575</v>
      </c>
      <c r="D1390" s="83" t="s">
        <v>566</v>
      </c>
      <c r="E1390" s="187">
        <v>9.7799999999999994</v>
      </c>
      <c r="F1390" s="83"/>
    </row>
    <row r="1391" spans="1:6" ht="12.75" customHeight="1" x14ac:dyDescent="0.2">
      <c r="A1391" s="83">
        <v>2583</v>
      </c>
      <c r="B1391" s="83" t="s">
        <v>2495</v>
      </c>
      <c r="C1391" s="83" t="s">
        <v>575</v>
      </c>
      <c r="D1391" s="83" t="s">
        <v>566</v>
      </c>
      <c r="E1391" s="187">
        <v>82.19</v>
      </c>
      <c r="F1391" s="83"/>
    </row>
    <row r="1392" spans="1:6" ht="12.75" customHeight="1" x14ac:dyDescent="0.2">
      <c r="A1392" s="83">
        <v>2584</v>
      </c>
      <c r="B1392" s="83" t="s">
        <v>2496</v>
      </c>
      <c r="C1392" s="83" t="s">
        <v>575</v>
      </c>
      <c r="D1392" s="83" t="s">
        <v>566</v>
      </c>
      <c r="E1392" s="187">
        <v>136.82</v>
      </c>
      <c r="F1392" s="83"/>
    </row>
    <row r="1393" spans="1:6" ht="12.75" customHeight="1" x14ac:dyDescent="0.2">
      <c r="A1393" s="83">
        <v>12010</v>
      </c>
      <c r="B1393" s="83" t="s">
        <v>2498</v>
      </c>
      <c r="C1393" s="83" t="s">
        <v>575</v>
      </c>
      <c r="D1393" s="83" t="s">
        <v>566</v>
      </c>
      <c r="E1393" s="187">
        <v>6.46</v>
      </c>
      <c r="F1393" s="83"/>
    </row>
    <row r="1394" spans="1:6" ht="12.75" customHeight="1" x14ac:dyDescent="0.2">
      <c r="A1394" s="83">
        <v>39329</v>
      </c>
      <c r="B1394" s="83" t="s">
        <v>2499</v>
      </c>
      <c r="C1394" s="83" t="s">
        <v>575</v>
      </c>
      <c r="D1394" s="83" t="s">
        <v>566</v>
      </c>
      <c r="E1394" s="187">
        <v>6.76</v>
      </c>
      <c r="F1394" s="83"/>
    </row>
    <row r="1395" spans="1:6" ht="12.75" customHeight="1" x14ac:dyDescent="0.2">
      <c r="A1395" s="83">
        <v>39330</v>
      </c>
      <c r="B1395" s="83" t="s">
        <v>2501</v>
      </c>
      <c r="C1395" s="83" t="s">
        <v>575</v>
      </c>
      <c r="D1395" s="83" t="s">
        <v>566</v>
      </c>
      <c r="E1395" s="187">
        <v>7.11</v>
      </c>
      <c r="F1395" s="83"/>
    </row>
    <row r="1396" spans="1:6" ht="12.75" customHeight="1" x14ac:dyDescent="0.2">
      <c r="A1396" s="83">
        <v>39332</v>
      </c>
      <c r="B1396" s="83" t="s">
        <v>2502</v>
      </c>
      <c r="C1396" s="83" t="s">
        <v>575</v>
      </c>
      <c r="D1396" s="83" t="s">
        <v>566</v>
      </c>
      <c r="E1396" s="187">
        <v>7.95</v>
      </c>
      <c r="F1396" s="83"/>
    </row>
    <row r="1397" spans="1:6" ht="12.75" customHeight="1" x14ac:dyDescent="0.2">
      <c r="A1397" s="83">
        <v>39331</v>
      </c>
      <c r="B1397" s="83" t="s">
        <v>2503</v>
      </c>
      <c r="C1397" s="83" t="s">
        <v>575</v>
      </c>
      <c r="D1397" s="83" t="s">
        <v>566</v>
      </c>
      <c r="E1397" s="187">
        <v>6.33</v>
      </c>
      <c r="F1397" s="83"/>
    </row>
    <row r="1398" spans="1:6" ht="12.75" customHeight="1" x14ac:dyDescent="0.2">
      <c r="A1398" s="83">
        <v>39333</v>
      </c>
      <c r="B1398" s="83" t="s">
        <v>2505</v>
      </c>
      <c r="C1398" s="83" t="s">
        <v>575</v>
      </c>
      <c r="D1398" s="83" t="s">
        <v>566</v>
      </c>
      <c r="E1398" s="187">
        <v>6.17</v>
      </c>
      <c r="F1398" s="83"/>
    </row>
    <row r="1399" spans="1:6" ht="12.75" customHeight="1" x14ac:dyDescent="0.2">
      <c r="A1399" s="83">
        <v>39335</v>
      </c>
      <c r="B1399" s="83" t="s">
        <v>2506</v>
      </c>
      <c r="C1399" s="83" t="s">
        <v>575</v>
      </c>
      <c r="D1399" s="83" t="s">
        <v>566</v>
      </c>
      <c r="E1399" s="187">
        <v>7.14</v>
      </c>
      <c r="F1399" s="83"/>
    </row>
    <row r="1400" spans="1:6" ht="12.75" customHeight="1" x14ac:dyDescent="0.2">
      <c r="A1400" s="83">
        <v>39334</v>
      </c>
      <c r="B1400" s="83" t="s">
        <v>2507</v>
      </c>
      <c r="C1400" s="83" t="s">
        <v>575</v>
      </c>
      <c r="D1400" s="83" t="s">
        <v>566</v>
      </c>
      <c r="E1400" s="187">
        <v>5.67</v>
      </c>
      <c r="F1400" s="83"/>
    </row>
    <row r="1401" spans="1:6" ht="12.75" customHeight="1" x14ac:dyDescent="0.2">
      <c r="A1401" s="83">
        <v>12016</v>
      </c>
      <c r="B1401" s="83" t="s">
        <v>2509</v>
      </c>
      <c r="C1401" s="83" t="s">
        <v>575</v>
      </c>
      <c r="D1401" s="83" t="s">
        <v>566</v>
      </c>
      <c r="E1401" s="187">
        <v>7.12</v>
      </c>
      <c r="F1401" s="83"/>
    </row>
    <row r="1402" spans="1:6" ht="12.75" customHeight="1" x14ac:dyDescent="0.2">
      <c r="A1402" s="83">
        <v>12015</v>
      </c>
      <c r="B1402" s="83" t="s">
        <v>2510</v>
      </c>
      <c r="C1402" s="83" t="s">
        <v>575</v>
      </c>
      <c r="D1402" s="83" t="s">
        <v>566</v>
      </c>
      <c r="E1402" s="187">
        <v>8.2899999999999991</v>
      </c>
      <c r="F1402" s="83"/>
    </row>
    <row r="1403" spans="1:6" ht="12.75" customHeight="1" x14ac:dyDescent="0.2">
      <c r="A1403" s="83">
        <v>12020</v>
      </c>
      <c r="B1403" s="83" t="s">
        <v>2511</v>
      </c>
      <c r="C1403" s="83" t="s">
        <v>575</v>
      </c>
      <c r="D1403" s="83" t="s">
        <v>566</v>
      </c>
      <c r="E1403" s="187">
        <v>7.12</v>
      </c>
      <c r="F1403" s="83"/>
    </row>
    <row r="1404" spans="1:6" ht="12.75" customHeight="1" x14ac:dyDescent="0.2">
      <c r="A1404" s="83">
        <v>12019</v>
      </c>
      <c r="B1404" s="83" t="s">
        <v>2513</v>
      </c>
      <c r="C1404" s="83" t="s">
        <v>575</v>
      </c>
      <c r="D1404" s="83" t="s">
        <v>566</v>
      </c>
      <c r="E1404" s="187">
        <v>8.2899999999999991</v>
      </c>
      <c r="F1404" s="83"/>
    </row>
    <row r="1405" spans="1:6" ht="12.75" customHeight="1" x14ac:dyDescent="0.2">
      <c r="A1405" s="83">
        <v>39336</v>
      </c>
      <c r="B1405" s="83" t="s">
        <v>2514</v>
      </c>
      <c r="C1405" s="83" t="s">
        <v>575</v>
      </c>
      <c r="D1405" s="83" t="s">
        <v>566</v>
      </c>
      <c r="E1405" s="187">
        <v>7.11</v>
      </c>
      <c r="F1405" s="83"/>
    </row>
    <row r="1406" spans="1:6" ht="12.75" customHeight="1" x14ac:dyDescent="0.2">
      <c r="A1406" s="83">
        <v>39338</v>
      </c>
      <c r="B1406" s="83" t="s">
        <v>2516</v>
      </c>
      <c r="C1406" s="83" t="s">
        <v>575</v>
      </c>
      <c r="D1406" s="83" t="s">
        <v>566</v>
      </c>
      <c r="E1406" s="187">
        <v>7.95</v>
      </c>
      <c r="F1406" s="83"/>
    </row>
    <row r="1407" spans="1:6" ht="12.75" customHeight="1" x14ac:dyDescent="0.2">
      <c r="A1407" s="83">
        <v>39337</v>
      </c>
      <c r="B1407" s="83" t="s">
        <v>2517</v>
      </c>
      <c r="C1407" s="83" t="s">
        <v>575</v>
      </c>
      <c r="D1407" s="83" t="s">
        <v>566</v>
      </c>
      <c r="E1407" s="187">
        <v>6.33</v>
      </c>
      <c r="F1407" s="83"/>
    </row>
    <row r="1408" spans="1:6" ht="12.75" customHeight="1" x14ac:dyDescent="0.2">
      <c r="A1408" s="83">
        <v>39341</v>
      </c>
      <c r="B1408" s="83" t="s">
        <v>2518</v>
      </c>
      <c r="C1408" s="83" t="s">
        <v>575</v>
      </c>
      <c r="D1408" s="83" t="s">
        <v>566</v>
      </c>
      <c r="E1408" s="187">
        <v>10.36</v>
      </c>
      <c r="F1408" s="83"/>
    </row>
    <row r="1409" spans="1:6" ht="12.75" customHeight="1" x14ac:dyDescent="0.2">
      <c r="A1409" s="83">
        <v>39340</v>
      </c>
      <c r="B1409" s="83" t="s">
        <v>2520</v>
      </c>
      <c r="C1409" s="83" t="s">
        <v>575</v>
      </c>
      <c r="D1409" s="83" t="s">
        <v>566</v>
      </c>
      <c r="E1409" s="187">
        <v>7.61</v>
      </c>
      <c r="F1409" s="83"/>
    </row>
    <row r="1410" spans="1:6" ht="12.75" customHeight="1" x14ac:dyDescent="0.2">
      <c r="A1410" s="83">
        <v>12025</v>
      </c>
      <c r="B1410" s="83" t="s">
        <v>2521</v>
      </c>
      <c r="C1410" s="83" t="s">
        <v>575</v>
      </c>
      <c r="D1410" s="83" t="s">
        <v>566</v>
      </c>
      <c r="E1410" s="187">
        <v>7.86</v>
      </c>
      <c r="F1410" s="83"/>
    </row>
    <row r="1411" spans="1:6" ht="12.75" customHeight="1" x14ac:dyDescent="0.2">
      <c r="A1411" s="83">
        <v>39342</v>
      </c>
      <c r="B1411" s="83" t="s">
        <v>2522</v>
      </c>
      <c r="C1411" s="83" t="s">
        <v>575</v>
      </c>
      <c r="D1411" s="83" t="s">
        <v>566</v>
      </c>
      <c r="E1411" s="187">
        <v>10.36</v>
      </c>
      <c r="F1411" s="83"/>
    </row>
    <row r="1412" spans="1:6" ht="12.75" customHeight="1" x14ac:dyDescent="0.2">
      <c r="A1412" s="83">
        <v>39343</v>
      </c>
      <c r="B1412" s="83" t="s">
        <v>2524</v>
      </c>
      <c r="C1412" s="83" t="s">
        <v>575</v>
      </c>
      <c r="D1412" s="83" t="s">
        <v>566</v>
      </c>
      <c r="E1412" s="187">
        <v>8.75</v>
      </c>
      <c r="F1412" s="83"/>
    </row>
    <row r="1413" spans="1:6" ht="12.75" customHeight="1" x14ac:dyDescent="0.2">
      <c r="A1413" s="83">
        <v>39345</v>
      </c>
      <c r="B1413" s="83" t="s">
        <v>2525</v>
      </c>
      <c r="C1413" s="83" t="s">
        <v>575</v>
      </c>
      <c r="D1413" s="83" t="s">
        <v>566</v>
      </c>
      <c r="E1413" s="187">
        <v>11.84</v>
      </c>
      <c r="F1413" s="83"/>
    </row>
    <row r="1414" spans="1:6" ht="12.75" customHeight="1" x14ac:dyDescent="0.2">
      <c r="A1414" s="83">
        <v>39344</v>
      </c>
      <c r="B1414" s="83" t="s">
        <v>2526</v>
      </c>
      <c r="C1414" s="83" t="s">
        <v>575</v>
      </c>
      <c r="D1414" s="83" t="s">
        <v>566</v>
      </c>
      <c r="E1414" s="187">
        <v>8.4600000000000009</v>
      </c>
      <c r="F1414" s="83"/>
    </row>
    <row r="1415" spans="1:6" ht="12.75" customHeight="1" x14ac:dyDescent="0.2">
      <c r="A1415" s="83">
        <v>12623</v>
      </c>
      <c r="B1415" s="83" t="s">
        <v>2527</v>
      </c>
      <c r="C1415" s="83" t="s">
        <v>577</v>
      </c>
      <c r="D1415" s="83" t="s">
        <v>702</v>
      </c>
      <c r="E1415" s="187">
        <v>10.69</v>
      </c>
      <c r="F1415" s="83"/>
    </row>
    <row r="1416" spans="1:6" ht="12.75" customHeight="1" x14ac:dyDescent="0.2">
      <c r="A1416" s="83">
        <v>34498</v>
      </c>
      <c r="B1416" s="83" t="s">
        <v>2529</v>
      </c>
      <c r="C1416" s="83" t="s">
        <v>575</v>
      </c>
      <c r="D1416" s="83" t="s">
        <v>566</v>
      </c>
      <c r="E1416" s="187">
        <v>106.9</v>
      </c>
      <c r="F1416" s="83"/>
    </row>
    <row r="1417" spans="1:6" ht="12.75" customHeight="1" x14ac:dyDescent="0.2">
      <c r="A1417" s="83">
        <v>13244</v>
      </c>
      <c r="B1417" s="83" t="s">
        <v>2530</v>
      </c>
      <c r="C1417" s="83" t="s">
        <v>575</v>
      </c>
      <c r="D1417" s="83" t="s">
        <v>1065</v>
      </c>
      <c r="E1417" s="187">
        <v>45</v>
      </c>
      <c r="F1417" s="83"/>
    </row>
    <row r="1418" spans="1:6" ht="12.75" customHeight="1" x14ac:dyDescent="0.2">
      <c r="A1418" s="83">
        <v>38998</v>
      </c>
      <c r="B1418" s="83" t="s">
        <v>2531</v>
      </c>
      <c r="C1418" s="83" t="s">
        <v>575</v>
      </c>
      <c r="D1418" s="83" t="s">
        <v>702</v>
      </c>
      <c r="E1418" s="187">
        <v>7.72</v>
      </c>
      <c r="F1418" s="83"/>
    </row>
    <row r="1419" spans="1:6" ht="12.75" customHeight="1" x14ac:dyDescent="0.2">
      <c r="A1419" s="83">
        <v>38999</v>
      </c>
      <c r="B1419" s="83" t="s">
        <v>2533</v>
      </c>
      <c r="C1419" s="83" t="s">
        <v>575</v>
      </c>
      <c r="D1419" s="83" t="s">
        <v>702</v>
      </c>
      <c r="E1419" s="187">
        <v>12.78</v>
      </c>
      <c r="F1419" s="83"/>
    </row>
    <row r="1420" spans="1:6" ht="12.75" customHeight="1" x14ac:dyDescent="0.2">
      <c r="A1420" s="83">
        <v>38996</v>
      </c>
      <c r="B1420" s="83" t="s">
        <v>2534</v>
      </c>
      <c r="C1420" s="83" t="s">
        <v>575</v>
      </c>
      <c r="D1420" s="83" t="s">
        <v>702</v>
      </c>
      <c r="E1420" s="187">
        <v>11.16</v>
      </c>
      <c r="F1420" s="83"/>
    </row>
    <row r="1421" spans="1:6" ht="12.75" customHeight="1" x14ac:dyDescent="0.2">
      <c r="A1421" s="83">
        <v>38997</v>
      </c>
      <c r="B1421" s="83" t="s">
        <v>2536</v>
      </c>
      <c r="C1421" s="83" t="s">
        <v>575</v>
      </c>
      <c r="D1421" s="83" t="s">
        <v>702</v>
      </c>
      <c r="E1421" s="187">
        <v>18.059999999999999</v>
      </c>
      <c r="F1421" s="83"/>
    </row>
    <row r="1422" spans="1:6" ht="12.75" customHeight="1" x14ac:dyDescent="0.2">
      <c r="A1422" s="83">
        <v>39862</v>
      </c>
      <c r="B1422" s="83" t="s">
        <v>2537</v>
      </c>
      <c r="C1422" s="83" t="s">
        <v>575</v>
      </c>
      <c r="D1422" s="83" t="s">
        <v>702</v>
      </c>
      <c r="E1422" s="187">
        <v>8.01</v>
      </c>
      <c r="F1422" s="83"/>
    </row>
    <row r="1423" spans="1:6" ht="12.75" customHeight="1" x14ac:dyDescent="0.2">
      <c r="A1423" s="83">
        <v>39863</v>
      </c>
      <c r="B1423" s="83" t="s">
        <v>2539</v>
      </c>
      <c r="C1423" s="83" t="s">
        <v>575</v>
      </c>
      <c r="D1423" s="83" t="s">
        <v>702</v>
      </c>
      <c r="E1423" s="187">
        <v>8.1300000000000008</v>
      </c>
      <c r="F1423" s="83"/>
    </row>
    <row r="1424" spans="1:6" ht="12.75" customHeight="1" x14ac:dyDescent="0.2">
      <c r="A1424" s="83">
        <v>39864</v>
      </c>
      <c r="B1424" s="83" t="s">
        <v>2540</v>
      </c>
      <c r="C1424" s="83" t="s">
        <v>575</v>
      </c>
      <c r="D1424" s="83" t="s">
        <v>702</v>
      </c>
      <c r="E1424" s="187">
        <v>10.08</v>
      </c>
      <c r="F1424" s="83"/>
    </row>
    <row r="1425" spans="1:6" ht="12.75" customHeight="1" x14ac:dyDescent="0.2">
      <c r="A1425" s="83">
        <v>39865</v>
      </c>
      <c r="B1425" s="83" t="s">
        <v>2543</v>
      </c>
      <c r="C1425" s="83" t="s">
        <v>575</v>
      </c>
      <c r="D1425" s="83" t="s">
        <v>702</v>
      </c>
      <c r="E1425" s="187">
        <v>14.21</v>
      </c>
      <c r="F1425" s="83"/>
    </row>
    <row r="1426" spans="1:6" ht="12.75" customHeight="1" x14ac:dyDescent="0.2">
      <c r="A1426" s="83">
        <v>2517</v>
      </c>
      <c r="B1426" s="83" t="s">
        <v>2545</v>
      </c>
      <c r="C1426" s="83" t="s">
        <v>575</v>
      </c>
      <c r="D1426" s="83" t="s">
        <v>566</v>
      </c>
      <c r="E1426" s="187">
        <v>13.63</v>
      </c>
      <c r="F1426" s="83"/>
    </row>
    <row r="1427" spans="1:6" ht="12.75" customHeight="1" x14ac:dyDescent="0.2">
      <c r="A1427" s="83">
        <v>2522</v>
      </c>
      <c r="B1427" s="83" t="s">
        <v>2546</v>
      </c>
      <c r="C1427" s="83" t="s">
        <v>575</v>
      </c>
      <c r="D1427" s="83" t="s">
        <v>566</v>
      </c>
      <c r="E1427" s="187">
        <v>8.81</v>
      </c>
      <c r="F1427" s="83"/>
    </row>
    <row r="1428" spans="1:6" ht="12.75" customHeight="1" x14ac:dyDescent="0.2">
      <c r="A1428" s="83">
        <v>2548</v>
      </c>
      <c r="B1428" s="83" t="s">
        <v>2548</v>
      </c>
      <c r="C1428" s="83" t="s">
        <v>575</v>
      </c>
      <c r="D1428" s="83" t="s">
        <v>566</v>
      </c>
      <c r="E1428" s="187">
        <v>5.42</v>
      </c>
      <c r="F1428" s="83"/>
    </row>
    <row r="1429" spans="1:6" ht="12.75" customHeight="1" x14ac:dyDescent="0.2">
      <c r="A1429" s="83">
        <v>2516</v>
      </c>
      <c r="B1429" s="83" t="s">
        <v>2549</v>
      </c>
      <c r="C1429" s="83" t="s">
        <v>575</v>
      </c>
      <c r="D1429" s="83" t="s">
        <v>566</v>
      </c>
      <c r="E1429" s="187">
        <v>7.07</v>
      </c>
      <c r="F1429" s="83"/>
    </row>
    <row r="1430" spans="1:6" ht="12.75" customHeight="1" x14ac:dyDescent="0.2">
      <c r="A1430" s="83">
        <v>2518</v>
      </c>
      <c r="B1430" s="83" t="s">
        <v>2550</v>
      </c>
      <c r="C1430" s="83" t="s">
        <v>575</v>
      </c>
      <c r="D1430" s="83" t="s">
        <v>566</v>
      </c>
      <c r="E1430" s="187">
        <v>64.89</v>
      </c>
      <c r="F1430" s="83"/>
    </row>
    <row r="1431" spans="1:6" ht="12.75" customHeight="1" x14ac:dyDescent="0.2">
      <c r="A1431" s="83">
        <v>2521</v>
      </c>
      <c r="B1431" s="83" t="s">
        <v>2551</v>
      </c>
      <c r="C1431" s="83" t="s">
        <v>575</v>
      </c>
      <c r="D1431" s="83" t="s">
        <v>566</v>
      </c>
      <c r="E1431" s="187">
        <v>27.62</v>
      </c>
      <c r="F1431" s="83"/>
    </row>
    <row r="1432" spans="1:6" ht="12.75" customHeight="1" x14ac:dyDescent="0.2">
      <c r="A1432" s="83">
        <v>2515</v>
      </c>
      <c r="B1432" s="83" t="s">
        <v>2553</v>
      </c>
      <c r="C1432" s="83" t="s">
        <v>575</v>
      </c>
      <c r="D1432" s="83" t="s">
        <v>566</v>
      </c>
      <c r="E1432" s="187">
        <v>5.88</v>
      </c>
      <c r="F1432" s="83"/>
    </row>
    <row r="1433" spans="1:6" ht="12.75" customHeight="1" x14ac:dyDescent="0.2">
      <c r="A1433" s="83">
        <v>2519</v>
      </c>
      <c r="B1433" s="83" t="s">
        <v>2554</v>
      </c>
      <c r="C1433" s="83" t="s">
        <v>575</v>
      </c>
      <c r="D1433" s="83" t="s">
        <v>566</v>
      </c>
      <c r="E1433" s="187">
        <v>78.239999999999995</v>
      </c>
      <c r="F1433" s="83"/>
    </row>
    <row r="1434" spans="1:6" ht="12.75" customHeight="1" x14ac:dyDescent="0.2">
      <c r="A1434" s="83">
        <v>2520</v>
      </c>
      <c r="B1434" s="83" t="s">
        <v>2556</v>
      </c>
      <c r="C1434" s="83" t="s">
        <v>575</v>
      </c>
      <c r="D1434" s="83" t="s">
        <v>566</v>
      </c>
      <c r="E1434" s="187">
        <v>144.01</v>
      </c>
      <c r="F1434" s="83"/>
    </row>
    <row r="1435" spans="1:6" ht="12.75" customHeight="1" x14ac:dyDescent="0.2">
      <c r="A1435" s="83">
        <v>1602</v>
      </c>
      <c r="B1435" s="83" t="s">
        <v>2557</v>
      </c>
      <c r="C1435" s="83" t="s">
        <v>575</v>
      </c>
      <c r="D1435" s="83" t="s">
        <v>566</v>
      </c>
      <c r="E1435" s="187">
        <v>27.42</v>
      </c>
      <c r="F1435" s="83"/>
    </row>
    <row r="1436" spans="1:6" ht="12.75" customHeight="1" x14ac:dyDescent="0.2">
      <c r="A1436" s="83">
        <v>1601</v>
      </c>
      <c r="B1436" s="83" t="s">
        <v>2559</v>
      </c>
      <c r="C1436" s="83" t="s">
        <v>575</v>
      </c>
      <c r="D1436" s="83" t="s">
        <v>566</v>
      </c>
      <c r="E1436" s="187">
        <v>24.44</v>
      </c>
      <c r="F1436" s="83"/>
    </row>
    <row r="1437" spans="1:6" ht="12.75" customHeight="1" x14ac:dyDescent="0.2">
      <c r="A1437" s="83">
        <v>1598</v>
      </c>
      <c r="B1437" s="83" t="s">
        <v>2560</v>
      </c>
      <c r="C1437" s="83" t="s">
        <v>575</v>
      </c>
      <c r="D1437" s="83" t="s">
        <v>566</v>
      </c>
      <c r="E1437" s="187">
        <v>7.23</v>
      </c>
      <c r="F1437" s="83"/>
    </row>
    <row r="1438" spans="1:6" ht="12.75" customHeight="1" x14ac:dyDescent="0.2">
      <c r="A1438" s="83">
        <v>1600</v>
      </c>
      <c r="B1438" s="83" t="s">
        <v>2561</v>
      </c>
      <c r="C1438" s="83" t="s">
        <v>575</v>
      </c>
      <c r="D1438" s="83" t="s">
        <v>566</v>
      </c>
      <c r="E1438" s="187">
        <v>10.67</v>
      </c>
      <c r="F1438" s="83"/>
    </row>
    <row r="1439" spans="1:6" ht="12.75" customHeight="1" x14ac:dyDescent="0.2">
      <c r="A1439" s="83">
        <v>1603</v>
      </c>
      <c r="B1439" s="83" t="s">
        <v>2563</v>
      </c>
      <c r="C1439" s="83" t="s">
        <v>575</v>
      </c>
      <c r="D1439" s="83" t="s">
        <v>566</v>
      </c>
      <c r="E1439" s="187">
        <v>41.41</v>
      </c>
      <c r="F1439" s="83"/>
    </row>
    <row r="1440" spans="1:6" ht="12.75" customHeight="1" x14ac:dyDescent="0.2">
      <c r="A1440" s="83">
        <v>1599</v>
      </c>
      <c r="B1440" s="83" t="s">
        <v>2564</v>
      </c>
      <c r="C1440" s="83" t="s">
        <v>575</v>
      </c>
      <c r="D1440" s="83" t="s">
        <v>566</v>
      </c>
      <c r="E1440" s="187">
        <v>8.39</v>
      </c>
      <c r="F1440" s="83"/>
    </row>
    <row r="1441" spans="1:6" ht="12.75" customHeight="1" x14ac:dyDescent="0.2">
      <c r="A1441" s="83">
        <v>1597</v>
      </c>
      <c r="B1441" s="83" t="s">
        <v>2566</v>
      </c>
      <c r="C1441" s="83" t="s">
        <v>575</v>
      </c>
      <c r="D1441" s="83" t="s">
        <v>566</v>
      </c>
      <c r="E1441" s="187">
        <v>6.8</v>
      </c>
      <c r="F1441" s="83"/>
    </row>
    <row r="1442" spans="1:6" ht="12.75" customHeight="1" x14ac:dyDescent="0.2">
      <c r="A1442" s="83">
        <v>39600</v>
      </c>
      <c r="B1442" s="83" t="s">
        <v>2567</v>
      </c>
      <c r="C1442" s="83" t="s">
        <v>575</v>
      </c>
      <c r="D1442" s="83" t="s">
        <v>702</v>
      </c>
      <c r="E1442" s="187">
        <v>8.7799999999999994</v>
      </c>
      <c r="F1442" s="83"/>
    </row>
    <row r="1443" spans="1:6" ht="12.75" customHeight="1" x14ac:dyDescent="0.2">
      <c r="A1443" s="83">
        <v>39601</v>
      </c>
      <c r="B1443" s="83" t="s">
        <v>2568</v>
      </c>
      <c r="C1443" s="83" t="s">
        <v>575</v>
      </c>
      <c r="D1443" s="83" t="s">
        <v>702</v>
      </c>
      <c r="E1443" s="187">
        <v>15.26</v>
      </c>
      <c r="F1443" s="83"/>
    </row>
    <row r="1444" spans="1:6" ht="12.75" customHeight="1" x14ac:dyDescent="0.2">
      <c r="A1444" s="83">
        <v>39602</v>
      </c>
      <c r="B1444" s="83" t="s">
        <v>2570</v>
      </c>
      <c r="C1444" s="83" t="s">
        <v>575</v>
      </c>
      <c r="D1444" s="83" t="s">
        <v>702</v>
      </c>
      <c r="E1444" s="187">
        <v>1</v>
      </c>
      <c r="F1444" s="83"/>
    </row>
    <row r="1445" spans="1:6" ht="12.75" customHeight="1" x14ac:dyDescent="0.2">
      <c r="A1445" s="83">
        <v>39603</v>
      </c>
      <c r="B1445" s="83" t="s">
        <v>2571</v>
      </c>
      <c r="C1445" s="83" t="s">
        <v>575</v>
      </c>
      <c r="D1445" s="83" t="s">
        <v>702</v>
      </c>
      <c r="E1445" s="187">
        <v>1.72</v>
      </c>
      <c r="F1445" s="83"/>
    </row>
    <row r="1446" spans="1:6" ht="12.75" customHeight="1" x14ac:dyDescent="0.2">
      <c r="A1446" s="83">
        <v>11821</v>
      </c>
      <c r="B1446" s="83" t="s">
        <v>2572</v>
      </c>
      <c r="C1446" s="83" t="s">
        <v>575</v>
      </c>
      <c r="D1446" s="83" t="s">
        <v>566</v>
      </c>
      <c r="E1446" s="187">
        <v>5.58</v>
      </c>
      <c r="F1446" s="83"/>
    </row>
    <row r="1447" spans="1:6" ht="12.75" customHeight="1" x14ac:dyDescent="0.2">
      <c r="A1447" s="83">
        <v>1562</v>
      </c>
      <c r="B1447" s="83" t="s">
        <v>2574</v>
      </c>
      <c r="C1447" s="83" t="s">
        <v>575</v>
      </c>
      <c r="D1447" s="83" t="s">
        <v>566</v>
      </c>
      <c r="E1447" s="187">
        <v>9.15</v>
      </c>
      <c r="F1447" s="83"/>
    </row>
    <row r="1448" spans="1:6" ht="12.75" customHeight="1" x14ac:dyDescent="0.2">
      <c r="A1448" s="83">
        <v>1563</v>
      </c>
      <c r="B1448" s="83" t="s">
        <v>2575</v>
      </c>
      <c r="C1448" s="83" t="s">
        <v>575</v>
      </c>
      <c r="D1448" s="83" t="s">
        <v>566</v>
      </c>
      <c r="E1448" s="187">
        <v>12.27</v>
      </c>
      <c r="F1448" s="83"/>
    </row>
    <row r="1449" spans="1:6" ht="12.75" customHeight="1" x14ac:dyDescent="0.2">
      <c r="A1449" s="83">
        <v>11856</v>
      </c>
      <c r="B1449" s="83" t="s">
        <v>2577</v>
      </c>
      <c r="C1449" s="83" t="s">
        <v>575</v>
      </c>
      <c r="D1449" s="83" t="s">
        <v>1065</v>
      </c>
      <c r="E1449" s="187">
        <v>3.66</v>
      </c>
      <c r="F1449" s="83"/>
    </row>
    <row r="1450" spans="1:6" ht="12.75" customHeight="1" x14ac:dyDescent="0.2">
      <c r="A1450" s="83">
        <v>11857</v>
      </c>
      <c r="B1450" s="83" t="s">
        <v>2578</v>
      </c>
      <c r="C1450" s="83" t="s">
        <v>575</v>
      </c>
      <c r="D1450" s="83" t="s">
        <v>566</v>
      </c>
      <c r="E1450" s="187">
        <v>19.260000000000002</v>
      </c>
      <c r="F1450" s="83"/>
    </row>
    <row r="1451" spans="1:6" ht="12.75" customHeight="1" x14ac:dyDescent="0.2">
      <c r="A1451" s="83">
        <v>11858</v>
      </c>
      <c r="B1451" s="83" t="s">
        <v>2579</v>
      </c>
      <c r="C1451" s="83" t="s">
        <v>575</v>
      </c>
      <c r="D1451" s="83" t="s">
        <v>566</v>
      </c>
      <c r="E1451" s="187">
        <v>23.9</v>
      </c>
      <c r="F1451" s="83"/>
    </row>
    <row r="1452" spans="1:6" ht="12.75" customHeight="1" x14ac:dyDescent="0.2">
      <c r="A1452" s="83">
        <v>1539</v>
      </c>
      <c r="B1452" s="83" t="s">
        <v>2581</v>
      </c>
      <c r="C1452" s="83" t="s">
        <v>575</v>
      </c>
      <c r="D1452" s="83" t="s">
        <v>566</v>
      </c>
      <c r="E1452" s="187">
        <v>4.3</v>
      </c>
      <c r="F1452" s="83"/>
    </row>
    <row r="1453" spans="1:6" ht="12.75" customHeight="1" x14ac:dyDescent="0.2">
      <c r="A1453" s="83">
        <v>11859</v>
      </c>
      <c r="B1453" s="83" t="s">
        <v>2582</v>
      </c>
      <c r="C1453" s="83" t="s">
        <v>575</v>
      </c>
      <c r="D1453" s="83" t="s">
        <v>566</v>
      </c>
      <c r="E1453" s="187">
        <v>32.520000000000003</v>
      </c>
      <c r="F1453" s="83"/>
    </row>
    <row r="1454" spans="1:6" ht="12.75" customHeight="1" x14ac:dyDescent="0.2">
      <c r="A1454" s="83">
        <v>1550</v>
      </c>
      <c r="B1454" s="83" t="s">
        <v>2584</v>
      </c>
      <c r="C1454" s="83" t="s">
        <v>575</v>
      </c>
      <c r="D1454" s="83" t="s">
        <v>566</v>
      </c>
      <c r="E1454" s="187">
        <v>4.54</v>
      </c>
      <c r="F1454" s="83"/>
    </row>
    <row r="1455" spans="1:6" ht="12.75" customHeight="1" x14ac:dyDescent="0.2">
      <c r="A1455" s="83">
        <v>11854</v>
      </c>
      <c r="B1455" s="83" t="s">
        <v>2585</v>
      </c>
      <c r="C1455" s="83" t="s">
        <v>575</v>
      </c>
      <c r="D1455" s="83" t="s">
        <v>566</v>
      </c>
      <c r="E1455" s="187">
        <v>5.67</v>
      </c>
      <c r="F1455" s="83"/>
    </row>
    <row r="1456" spans="1:6" ht="12.75" customHeight="1" x14ac:dyDescent="0.2">
      <c r="A1456" s="83">
        <v>11862</v>
      </c>
      <c r="B1456" s="83" t="s">
        <v>878</v>
      </c>
      <c r="C1456" s="83" t="s">
        <v>575</v>
      </c>
      <c r="D1456" s="83" t="s">
        <v>566</v>
      </c>
      <c r="E1456" s="187">
        <v>7.95</v>
      </c>
      <c r="F1456" s="83"/>
    </row>
    <row r="1457" spans="1:6" ht="12.75" customHeight="1" x14ac:dyDescent="0.2">
      <c r="A1457" s="83">
        <v>11863</v>
      </c>
      <c r="B1457" s="83" t="s">
        <v>2587</v>
      </c>
      <c r="C1457" s="83" t="s">
        <v>575</v>
      </c>
      <c r="D1457" s="83" t="s">
        <v>566</v>
      </c>
      <c r="E1457" s="187">
        <v>3.21</v>
      </c>
      <c r="F1457" s="83"/>
    </row>
    <row r="1458" spans="1:6" ht="12.75" customHeight="1" x14ac:dyDescent="0.2">
      <c r="A1458" s="83">
        <v>11855</v>
      </c>
      <c r="B1458" s="83" t="s">
        <v>2589</v>
      </c>
      <c r="C1458" s="83" t="s">
        <v>575</v>
      </c>
      <c r="D1458" s="83" t="s">
        <v>566</v>
      </c>
      <c r="E1458" s="187">
        <v>11.87</v>
      </c>
      <c r="F1458" s="83"/>
    </row>
    <row r="1459" spans="1:6" ht="12.75" customHeight="1" x14ac:dyDescent="0.2">
      <c r="A1459" s="83">
        <v>11864</v>
      </c>
      <c r="B1459" s="83" t="s">
        <v>2591</v>
      </c>
      <c r="C1459" s="83" t="s">
        <v>575</v>
      </c>
      <c r="D1459" s="83" t="s">
        <v>566</v>
      </c>
      <c r="E1459" s="187">
        <v>17.95</v>
      </c>
      <c r="F1459" s="83"/>
    </row>
    <row r="1460" spans="1:6" ht="12.75" customHeight="1" x14ac:dyDescent="0.2">
      <c r="A1460" s="83">
        <v>2527</v>
      </c>
      <c r="B1460" s="83" t="s">
        <v>2592</v>
      </c>
      <c r="C1460" s="83" t="s">
        <v>575</v>
      </c>
      <c r="D1460" s="83" t="s">
        <v>566</v>
      </c>
      <c r="E1460" s="187">
        <v>4.88</v>
      </c>
      <c r="F1460" s="83"/>
    </row>
    <row r="1461" spans="1:6" ht="12.75" customHeight="1" x14ac:dyDescent="0.2">
      <c r="A1461" s="83">
        <v>2526</v>
      </c>
      <c r="B1461" s="83" t="s">
        <v>2594</v>
      </c>
      <c r="C1461" s="83" t="s">
        <v>575</v>
      </c>
      <c r="D1461" s="83" t="s">
        <v>566</v>
      </c>
      <c r="E1461" s="187">
        <v>3.12</v>
      </c>
      <c r="F1461" s="83"/>
    </row>
    <row r="1462" spans="1:6" ht="12.75" customHeight="1" x14ac:dyDescent="0.2">
      <c r="A1462" s="83">
        <v>2487</v>
      </c>
      <c r="B1462" s="83" t="s">
        <v>2595</v>
      </c>
      <c r="C1462" s="83" t="s">
        <v>575</v>
      </c>
      <c r="D1462" s="83" t="s">
        <v>566</v>
      </c>
      <c r="E1462" s="187">
        <v>1.06</v>
      </c>
      <c r="F1462" s="83"/>
    </row>
    <row r="1463" spans="1:6" ht="12.75" customHeight="1" x14ac:dyDescent="0.2">
      <c r="A1463" s="83">
        <v>2483</v>
      </c>
      <c r="B1463" s="83" t="s">
        <v>2597</v>
      </c>
      <c r="C1463" s="83" t="s">
        <v>575</v>
      </c>
      <c r="D1463" s="83" t="s">
        <v>566</v>
      </c>
      <c r="E1463" s="187">
        <v>2.2200000000000002</v>
      </c>
      <c r="F1463" s="83"/>
    </row>
    <row r="1464" spans="1:6" ht="12.75" customHeight="1" x14ac:dyDescent="0.2">
      <c r="A1464" s="83">
        <v>2528</v>
      </c>
      <c r="B1464" s="83" t="s">
        <v>2598</v>
      </c>
      <c r="C1464" s="83" t="s">
        <v>575</v>
      </c>
      <c r="D1464" s="83" t="s">
        <v>566</v>
      </c>
      <c r="E1464" s="187">
        <v>12.28</v>
      </c>
      <c r="F1464" s="83"/>
    </row>
    <row r="1465" spans="1:6" ht="12.75" customHeight="1" x14ac:dyDescent="0.2">
      <c r="A1465" s="83">
        <v>2489</v>
      </c>
      <c r="B1465" s="83" t="s">
        <v>2599</v>
      </c>
      <c r="C1465" s="83" t="s">
        <v>575</v>
      </c>
      <c r="D1465" s="83" t="s">
        <v>566</v>
      </c>
      <c r="E1465" s="187">
        <v>5.4</v>
      </c>
      <c r="F1465" s="83"/>
    </row>
    <row r="1466" spans="1:6" ht="12.75" customHeight="1" x14ac:dyDescent="0.2">
      <c r="A1466" s="83">
        <v>2488</v>
      </c>
      <c r="B1466" s="83" t="s">
        <v>2602</v>
      </c>
      <c r="C1466" s="83" t="s">
        <v>575</v>
      </c>
      <c r="D1466" s="83" t="s">
        <v>566</v>
      </c>
      <c r="E1466" s="187">
        <v>1.25</v>
      </c>
      <c r="F1466" s="83"/>
    </row>
    <row r="1467" spans="1:6" ht="12.75" customHeight="1" x14ac:dyDescent="0.2">
      <c r="A1467" s="83">
        <v>2484</v>
      </c>
      <c r="B1467" s="83" t="s">
        <v>2603</v>
      </c>
      <c r="C1467" s="83" t="s">
        <v>575</v>
      </c>
      <c r="D1467" s="83" t="s">
        <v>566</v>
      </c>
      <c r="E1467" s="187">
        <v>17.829999999999998</v>
      </c>
      <c r="F1467" s="83"/>
    </row>
    <row r="1468" spans="1:6" ht="12.75" customHeight="1" x14ac:dyDescent="0.2">
      <c r="A1468" s="83">
        <v>2485</v>
      </c>
      <c r="B1468" s="83" t="s">
        <v>2604</v>
      </c>
      <c r="C1468" s="83" t="s">
        <v>575</v>
      </c>
      <c r="D1468" s="83" t="s">
        <v>566</v>
      </c>
      <c r="E1468" s="187">
        <v>27.95</v>
      </c>
      <c r="F1468" s="83"/>
    </row>
    <row r="1469" spans="1:6" ht="12.75" customHeight="1" x14ac:dyDescent="0.2">
      <c r="A1469" s="83">
        <v>38005</v>
      </c>
      <c r="B1469" s="83" t="s">
        <v>2606</v>
      </c>
      <c r="C1469" s="83" t="s">
        <v>575</v>
      </c>
      <c r="D1469" s="83" t="s">
        <v>566</v>
      </c>
      <c r="E1469" s="187">
        <v>9.56</v>
      </c>
      <c r="F1469" s="83"/>
    </row>
    <row r="1470" spans="1:6" ht="12.75" customHeight="1" x14ac:dyDescent="0.2">
      <c r="A1470" s="83">
        <v>38006</v>
      </c>
      <c r="B1470" s="83" t="s">
        <v>2608</v>
      </c>
      <c r="C1470" s="83" t="s">
        <v>575</v>
      </c>
      <c r="D1470" s="83" t="s">
        <v>566</v>
      </c>
      <c r="E1470" s="187">
        <v>11.74</v>
      </c>
      <c r="F1470" s="83"/>
    </row>
    <row r="1471" spans="1:6" ht="12.75" customHeight="1" x14ac:dyDescent="0.2">
      <c r="A1471" s="83">
        <v>38428</v>
      </c>
      <c r="B1471" s="83" t="s">
        <v>2609</v>
      </c>
      <c r="C1471" s="83" t="s">
        <v>575</v>
      </c>
      <c r="D1471" s="83" t="s">
        <v>566</v>
      </c>
      <c r="E1471" s="187">
        <v>11</v>
      </c>
      <c r="F1471" s="83"/>
    </row>
    <row r="1472" spans="1:6" ht="12.75" customHeight="1" x14ac:dyDescent="0.2">
      <c r="A1472" s="83">
        <v>38007</v>
      </c>
      <c r="B1472" s="83" t="s">
        <v>2611</v>
      </c>
      <c r="C1472" s="83" t="s">
        <v>575</v>
      </c>
      <c r="D1472" s="83" t="s">
        <v>566</v>
      </c>
      <c r="E1472" s="187">
        <v>17.97</v>
      </c>
      <c r="F1472" s="83"/>
    </row>
    <row r="1473" spans="1:6" ht="12.75" customHeight="1" x14ac:dyDescent="0.2">
      <c r="A1473" s="83">
        <v>38008</v>
      </c>
      <c r="B1473" s="83" t="s">
        <v>2612</v>
      </c>
      <c r="C1473" s="83" t="s">
        <v>575</v>
      </c>
      <c r="D1473" s="83" t="s">
        <v>566</v>
      </c>
      <c r="E1473" s="187">
        <v>72.38</v>
      </c>
      <c r="F1473" s="83"/>
    </row>
    <row r="1474" spans="1:6" ht="12.75" customHeight="1" x14ac:dyDescent="0.2">
      <c r="A1474" s="83">
        <v>38009</v>
      </c>
      <c r="B1474" s="83" t="s">
        <v>2614</v>
      </c>
      <c r="C1474" s="83" t="s">
        <v>575</v>
      </c>
      <c r="D1474" s="83" t="s">
        <v>566</v>
      </c>
      <c r="E1474" s="187">
        <v>88.46</v>
      </c>
      <c r="F1474" s="83"/>
    </row>
    <row r="1475" spans="1:6" ht="12.75" customHeight="1" x14ac:dyDescent="0.2">
      <c r="A1475" s="83">
        <v>39279</v>
      </c>
      <c r="B1475" s="83" t="s">
        <v>2615</v>
      </c>
      <c r="C1475" s="83" t="s">
        <v>575</v>
      </c>
      <c r="D1475" s="83" t="s">
        <v>702</v>
      </c>
      <c r="E1475" s="187">
        <v>10.66</v>
      </c>
      <c r="F1475" s="83"/>
    </row>
    <row r="1476" spans="1:6" ht="12.75" customHeight="1" x14ac:dyDescent="0.2">
      <c r="A1476" s="83">
        <v>38845</v>
      </c>
      <c r="B1476" s="83" t="s">
        <v>2617</v>
      </c>
      <c r="C1476" s="83" t="s">
        <v>575</v>
      </c>
      <c r="D1476" s="83" t="s">
        <v>702</v>
      </c>
      <c r="E1476" s="187">
        <v>15.43</v>
      </c>
      <c r="F1476" s="83"/>
    </row>
    <row r="1477" spans="1:6" ht="12.75" customHeight="1" x14ac:dyDescent="0.2">
      <c r="A1477" s="83">
        <v>39280</v>
      </c>
      <c r="B1477" s="83" t="s">
        <v>2618</v>
      </c>
      <c r="C1477" s="83" t="s">
        <v>575</v>
      </c>
      <c r="D1477" s="83" t="s">
        <v>702</v>
      </c>
      <c r="E1477" s="187">
        <v>13.82</v>
      </c>
      <c r="F1477" s="83"/>
    </row>
    <row r="1478" spans="1:6" ht="12.75" customHeight="1" x14ac:dyDescent="0.2">
      <c r="A1478" s="83">
        <v>39281</v>
      </c>
      <c r="B1478" s="83" t="s">
        <v>2620</v>
      </c>
      <c r="C1478" s="83" t="s">
        <v>575</v>
      </c>
      <c r="D1478" s="83" t="s">
        <v>702</v>
      </c>
      <c r="E1478" s="187">
        <v>18.2</v>
      </c>
      <c r="F1478" s="83"/>
    </row>
    <row r="1479" spans="1:6" ht="12.75" customHeight="1" x14ac:dyDescent="0.2">
      <c r="A1479" s="83">
        <v>38849</v>
      </c>
      <c r="B1479" s="83" t="s">
        <v>2621</v>
      </c>
      <c r="C1479" s="83" t="s">
        <v>575</v>
      </c>
      <c r="D1479" s="83" t="s">
        <v>702</v>
      </c>
      <c r="E1479" s="187">
        <v>15.59</v>
      </c>
      <c r="F1479" s="83"/>
    </row>
    <row r="1480" spans="1:6" ht="12.75" customHeight="1" x14ac:dyDescent="0.2">
      <c r="A1480" s="83">
        <v>39282</v>
      </c>
      <c r="B1480" s="83" t="s">
        <v>2622</v>
      </c>
      <c r="C1480" s="83" t="s">
        <v>575</v>
      </c>
      <c r="D1480" s="83" t="s">
        <v>702</v>
      </c>
      <c r="E1480" s="187">
        <v>18.63</v>
      </c>
      <c r="F1480" s="83"/>
    </row>
    <row r="1481" spans="1:6" ht="12.75" customHeight="1" x14ac:dyDescent="0.2">
      <c r="A1481" s="83">
        <v>38852</v>
      </c>
      <c r="B1481" s="83" t="s">
        <v>2624</v>
      </c>
      <c r="C1481" s="83" t="s">
        <v>575</v>
      </c>
      <c r="D1481" s="83" t="s">
        <v>702</v>
      </c>
      <c r="E1481" s="187">
        <v>25.35</v>
      </c>
      <c r="F1481" s="83"/>
    </row>
    <row r="1482" spans="1:6" ht="12.75" customHeight="1" x14ac:dyDescent="0.2">
      <c r="A1482" s="83">
        <v>38844</v>
      </c>
      <c r="B1482" s="83" t="s">
        <v>2625</v>
      </c>
      <c r="C1482" s="83" t="s">
        <v>575</v>
      </c>
      <c r="D1482" s="83" t="s">
        <v>702</v>
      </c>
      <c r="E1482" s="187">
        <v>7.79</v>
      </c>
      <c r="F1482" s="83"/>
    </row>
    <row r="1483" spans="1:6" ht="12.75" customHeight="1" x14ac:dyDescent="0.2">
      <c r="A1483" s="83">
        <v>38846</v>
      </c>
      <c r="B1483" s="83" t="s">
        <v>2626</v>
      </c>
      <c r="C1483" s="83" t="s">
        <v>575</v>
      </c>
      <c r="D1483" s="83" t="s">
        <v>702</v>
      </c>
      <c r="E1483" s="187">
        <v>8.52</v>
      </c>
      <c r="F1483" s="83"/>
    </row>
    <row r="1484" spans="1:6" ht="12.75" customHeight="1" x14ac:dyDescent="0.2">
      <c r="A1484" s="83">
        <v>38847</v>
      </c>
      <c r="B1484" s="83" t="s">
        <v>2628</v>
      </c>
      <c r="C1484" s="83" t="s">
        <v>575</v>
      </c>
      <c r="D1484" s="83" t="s">
        <v>702</v>
      </c>
      <c r="E1484" s="187">
        <v>10.48</v>
      </c>
      <c r="F1484" s="83"/>
    </row>
    <row r="1485" spans="1:6" ht="12.75" customHeight="1" x14ac:dyDescent="0.2">
      <c r="A1485" s="83">
        <v>38850</v>
      </c>
      <c r="B1485" s="83" t="s">
        <v>2629</v>
      </c>
      <c r="C1485" s="83" t="s">
        <v>575</v>
      </c>
      <c r="D1485" s="83" t="s">
        <v>702</v>
      </c>
      <c r="E1485" s="187">
        <v>14.57</v>
      </c>
      <c r="F1485" s="83"/>
    </row>
    <row r="1486" spans="1:6" ht="12.75" customHeight="1" x14ac:dyDescent="0.2">
      <c r="A1486" s="83">
        <v>38848</v>
      </c>
      <c r="B1486" s="83" t="s">
        <v>2630</v>
      </c>
      <c r="C1486" s="83" t="s">
        <v>575</v>
      </c>
      <c r="D1486" s="83" t="s">
        <v>702</v>
      </c>
      <c r="E1486" s="187">
        <v>12.19</v>
      </c>
      <c r="F1486" s="83"/>
    </row>
    <row r="1487" spans="1:6" ht="12.75" customHeight="1" x14ac:dyDescent="0.2">
      <c r="A1487" s="83">
        <v>38851</v>
      </c>
      <c r="B1487" s="83" t="s">
        <v>2632</v>
      </c>
      <c r="C1487" s="83" t="s">
        <v>575</v>
      </c>
      <c r="D1487" s="83" t="s">
        <v>702</v>
      </c>
      <c r="E1487" s="187">
        <v>22.15</v>
      </c>
      <c r="F1487" s="83"/>
    </row>
    <row r="1488" spans="1:6" ht="12.75" customHeight="1" x14ac:dyDescent="0.2">
      <c r="A1488" s="83">
        <v>38860</v>
      </c>
      <c r="B1488" s="83" t="s">
        <v>2633</v>
      </c>
      <c r="C1488" s="83" t="s">
        <v>575</v>
      </c>
      <c r="D1488" s="83" t="s">
        <v>702</v>
      </c>
      <c r="E1488" s="187">
        <v>6.26</v>
      </c>
      <c r="F1488" s="83"/>
    </row>
    <row r="1489" spans="1:6" ht="12.75" customHeight="1" x14ac:dyDescent="0.2">
      <c r="A1489" s="83">
        <v>38861</v>
      </c>
      <c r="B1489" s="83" t="s">
        <v>2635</v>
      </c>
      <c r="C1489" s="83" t="s">
        <v>575</v>
      </c>
      <c r="D1489" s="83" t="s">
        <v>702</v>
      </c>
      <c r="E1489" s="187">
        <v>8.42</v>
      </c>
      <c r="F1489" s="83"/>
    </row>
    <row r="1490" spans="1:6" ht="12.75" customHeight="1" x14ac:dyDescent="0.2">
      <c r="A1490" s="83">
        <v>38862</v>
      </c>
      <c r="B1490" s="83" t="s">
        <v>2636</v>
      </c>
      <c r="C1490" s="83" t="s">
        <v>575</v>
      </c>
      <c r="D1490" s="83" t="s">
        <v>702</v>
      </c>
      <c r="E1490" s="187">
        <v>7.1</v>
      </c>
      <c r="F1490" s="83"/>
    </row>
    <row r="1491" spans="1:6" ht="12.75" customHeight="1" x14ac:dyDescent="0.2">
      <c r="A1491" s="83">
        <v>38863</v>
      </c>
      <c r="B1491" s="83" t="s">
        <v>2638</v>
      </c>
      <c r="C1491" s="83" t="s">
        <v>575</v>
      </c>
      <c r="D1491" s="83" t="s">
        <v>702</v>
      </c>
      <c r="E1491" s="187">
        <v>8.16</v>
      </c>
      <c r="F1491" s="83"/>
    </row>
    <row r="1492" spans="1:6" ht="12.75" customHeight="1" x14ac:dyDescent="0.2">
      <c r="A1492" s="83">
        <v>38865</v>
      </c>
      <c r="B1492" s="83" t="s">
        <v>2639</v>
      </c>
      <c r="C1492" s="83" t="s">
        <v>575</v>
      </c>
      <c r="D1492" s="83" t="s">
        <v>702</v>
      </c>
      <c r="E1492" s="187">
        <v>11.08</v>
      </c>
      <c r="F1492" s="83"/>
    </row>
    <row r="1493" spans="1:6" ht="12.75" customHeight="1" x14ac:dyDescent="0.2">
      <c r="A1493" s="83">
        <v>38864</v>
      </c>
      <c r="B1493" s="83" t="s">
        <v>2641</v>
      </c>
      <c r="C1493" s="83" t="s">
        <v>575</v>
      </c>
      <c r="D1493" s="83" t="s">
        <v>702</v>
      </c>
      <c r="E1493" s="187">
        <v>16.93</v>
      </c>
      <c r="F1493" s="83"/>
    </row>
    <row r="1494" spans="1:6" ht="12.75" customHeight="1" x14ac:dyDescent="0.2">
      <c r="A1494" s="83">
        <v>38866</v>
      </c>
      <c r="B1494" s="83" t="s">
        <v>2643</v>
      </c>
      <c r="C1494" s="83" t="s">
        <v>575</v>
      </c>
      <c r="D1494" s="83" t="s">
        <v>702</v>
      </c>
      <c r="E1494" s="187">
        <v>11.92</v>
      </c>
      <c r="F1494" s="83"/>
    </row>
    <row r="1495" spans="1:6" ht="12.75" customHeight="1" x14ac:dyDescent="0.2">
      <c r="A1495" s="83">
        <v>38868</v>
      </c>
      <c r="B1495" s="83" t="s">
        <v>2644</v>
      </c>
      <c r="C1495" s="83" t="s">
        <v>575</v>
      </c>
      <c r="D1495" s="83" t="s">
        <v>702</v>
      </c>
      <c r="E1495" s="187">
        <v>19.87</v>
      </c>
      <c r="F1495" s="83"/>
    </row>
    <row r="1496" spans="1:6" ht="12.75" customHeight="1" x14ac:dyDescent="0.2">
      <c r="A1496" s="83">
        <v>38853</v>
      </c>
      <c r="B1496" s="83" t="s">
        <v>2646</v>
      </c>
      <c r="C1496" s="83" t="s">
        <v>575</v>
      </c>
      <c r="D1496" s="83" t="s">
        <v>702</v>
      </c>
      <c r="E1496" s="187">
        <v>6.42</v>
      </c>
      <c r="F1496" s="83"/>
    </row>
    <row r="1497" spans="1:6" ht="12.75" customHeight="1" x14ac:dyDescent="0.2">
      <c r="A1497" s="83">
        <v>38854</v>
      </c>
      <c r="B1497" s="83" t="s">
        <v>2647</v>
      </c>
      <c r="C1497" s="83" t="s">
        <v>575</v>
      </c>
      <c r="D1497" s="83" t="s">
        <v>702</v>
      </c>
      <c r="E1497" s="187">
        <v>8.7799999999999994</v>
      </c>
      <c r="F1497" s="83"/>
    </row>
    <row r="1498" spans="1:6" ht="12.75" customHeight="1" x14ac:dyDescent="0.2">
      <c r="A1498" s="83">
        <v>38855</v>
      </c>
      <c r="B1498" s="83" t="s">
        <v>2649</v>
      </c>
      <c r="C1498" s="83" t="s">
        <v>575</v>
      </c>
      <c r="D1498" s="83" t="s">
        <v>702</v>
      </c>
      <c r="E1498" s="187">
        <v>6.51</v>
      </c>
      <c r="F1498" s="83"/>
    </row>
    <row r="1499" spans="1:6" ht="12.75" customHeight="1" x14ac:dyDescent="0.2">
      <c r="A1499" s="83">
        <v>38856</v>
      </c>
      <c r="B1499" s="83" t="s">
        <v>2650</v>
      </c>
      <c r="C1499" s="83" t="s">
        <v>575</v>
      </c>
      <c r="D1499" s="83" t="s">
        <v>702</v>
      </c>
      <c r="E1499" s="187">
        <v>10.45</v>
      </c>
      <c r="F1499" s="83"/>
    </row>
    <row r="1500" spans="1:6" ht="12.75" customHeight="1" x14ac:dyDescent="0.2">
      <c r="A1500" s="83">
        <v>38857</v>
      </c>
      <c r="B1500" s="83" t="s">
        <v>2652</v>
      </c>
      <c r="C1500" s="83" t="s">
        <v>575</v>
      </c>
      <c r="D1500" s="83" t="s">
        <v>702</v>
      </c>
      <c r="E1500" s="187">
        <v>13.83</v>
      </c>
      <c r="F1500" s="83"/>
    </row>
    <row r="1501" spans="1:6" ht="12.75" customHeight="1" x14ac:dyDescent="0.2">
      <c r="A1501" s="83">
        <v>38858</v>
      </c>
      <c r="B1501" s="83" t="s">
        <v>2653</v>
      </c>
      <c r="C1501" s="83" t="s">
        <v>575</v>
      </c>
      <c r="D1501" s="83" t="s">
        <v>702</v>
      </c>
      <c r="E1501" s="187">
        <v>12.57</v>
      </c>
      <c r="F1501" s="83"/>
    </row>
    <row r="1502" spans="1:6" ht="12.75" customHeight="1" x14ac:dyDescent="0.2">
      <c r="A1502" s="83">
        <v>38859</v>
      </c>
      <c r="B1502" s="83" t="s">
        <v>2655</v>
      </c>
      <c r="C1502" s="83" t="s">
        <v>575</v>
      </c>
      <c r="D1502" s="83" t="s">
        <v>702</v>
      </c>
      <c r="E1502" s="187">
        <v>20.36</v>
      </c>
      <c r="F1502" s="83"/>
    </row>
    <row r="1503" spans="1:6" ht="12.75" customHeight="1" x14ac:dyDescent="0.2">
      <c r="A1503" s="83">
        <v>1607</v>
      </c>
      <c r="B1503" s="83" t="s">
        <v>2656</v>
      </c>
      <c r="C1503" s="83" t="s">
        <v>2657</v>
      </c>
      <c r="D1503" s="83" t="s">
        <v>566</v>
      </c>
      <c r="E1503" s="187">
        <v>0.14000000000000001</v>
      </c>
      <c r="F1503" s="83"/>
    </row>
    <row r="1504" spans="1:6" ht="12.75" customHeight="1" x14ac:dyDescent="0.2">
      <c r="A1504" s="83">
        <v>11467</v>
      </c>
      <c r="B1504" s="83" t="s">
        <v>2658</v>
      </c>
      <c r="C1504" s="83" t="s">
        <v>575</v>
      </c>
      <c r="D1504" s="83" t="s">
        <v>566</v>
      </c>
      <c r="E1504" s="187">
        <v>15.09</v>
      </c>
      <c r="F1504" s="83"/>
    </row>
    <row r="1505" spans="1:6" ht="12.75" customHeight="1" x14ac:dyDescent="0.2">
      <c r="A1505" s="83">
        <v>38169</v>
      </c>
      <c r="B1505" s="83" t="s">
        <v>2660</v>
      </c>
      <c r="C1505" s="83" t="s">
        <v>2657</v>
      </c>
      <c r="D1505" s="83" t="s">
        <v>566</v>
      </c>
      <c r="E1505" s="187">
        <v>60.54</v>
      </c>
      <c r="F1505" s="83"/>
    </row>
    <row r="1506" spans="1:6" ht="12.75" customHeight="1" x14ac:dyDescent="0.2">
      <c r="A1506" s="83">
        <v>6142</v>
      </c>
      <c r="B1506" s="83" t="s">
        <v>2661</v>
      </c>
      <c r="C1506" s="83" t="s">
        <v>575</v>
      </c>
      <c r="D1506" s="83" t="s">
        <v>566</v>
      </c>
      <c r="E1506" s="187">
        <v>5.24</v>
      </c>
      <c r="F1506" s="83"/>
    </row>
    <row r="1507" spans="1:6" ht="12.75" customHeight="1" x14ac:dyDescent="0.2">
      <c r="A1507" s="83">
        <v>11686</v>
      </c>
      <c r="B1507" s="83" t="s">
        <v>2663</v>
      </c>
      <c r="C1507" s="83" t="s">
        <v>575</v>
      </c>
      <c r="D1507" s="83" t="s">
        <v>566</v>
      </c>
      <c r="E1507" s="187">
        <v>7.27</v>
      </c>
      <c r="F1507" s="83"/>
    </row>
    <row r="1508" spans="1:6" ht="12.75" customHeight="1" x14ac:dyDescent="0.2">
      <c r="A1508" s="83">
        <v>37598</v>
      </c>
      <c r="B1508" s="83" t="s">
        <v>2664</v>
      </c>
      <c r="C1508" s="83" t="s">
        <v>575</v>
      </c>
      <c r="D1508" s="83" t="s">
        <v>702</v>
      </c>
      <c r="E1508" s="187">
        <v>18.899999999999999</v>
      </c>
      <c r="F1508" s="83"/>
    </row>
    <row r="1509" spans="1:6" ht="12.75" customHeight="1" x14ac:dyDescent="0.2">
      <c r="A1509" s="83">
        <v>25398</v>
      </c>
      <c r="B1509" s="83" t="s">
        <v>2665</v>
      </c>
      <c r="C1509" s="83" t="s">
        <v>575</v>
      </c>
      <c r="D1509" s="83" t="s">
        <v>702</v>
      </c>
      <c r="E1509" s="187">
        <v>2386.66</v>
      </c>
      <c r="F1509" s="83"/>
    </row>
    <row r="1510" spans="1:6" ht="12.75" customHeight="1" x14ac:dyDescent="0.2">
      <c r="A1510" s="83">
        <v>25399</v>
      </c>
      <c r="B1510" s="83" t="s">
        <v>2667</v>
      </c>
      <c r="C1510" s="83" t="s">
        <v>575</v>
      </c>
      <c r="D1510" s="83" t="s">
        <v>702</v>
      </c>
      <c r="E1510" s="187">
        <v>1448.91</v>
      </c>
      <c r="F1510" s="83"/>
    </row>
    <row r="1511" spans="1:6" ht="12.75" customHeight="1" x14ac:dyDescent="0.2">
      <c r="A1511" s="83">
        <v>10667</v>
      </c>
      <c r="B1511" s="83" t="s">
        <v>2668</v>
      </c>
      <c r="C1511" s="83" t="s">
        <v>575</v>
      </c>
      <c r="D1511" s="83" t="s">
        <v>702</v>
      </c>
      <c r="E1511" s="187">
        <v>10343.5</v>
      </c>
      <c r="F1511" s="83"/>
    </row>
    <row r="1512" spans="1:6" ht="12.75" customHeight="1" x14ac:dyDescent="0.2">
      <c r="A1512" s="83">
        <v>1613</v>
      </c>
      <c r="B1512" s="83" t="s">
        <v>2670</v>
      </c>
      <c r="C1512" s="83" t="s">
        <v>575</v>
      </c>
      <c r="D1512" s="83" t="s">
        <v>702</v>
      </c>
      <c r="E1512" s="187">
        <v>1260.26</v>
      </c>
      <c r="F1512" s="83"/>
    </row>
    <row r="1513" spans="1:6" ht="12.75" customHeight="1" x14ac:dyDescent="0.2">
      <c r="A1513" s="83">
        <v>1626</v>
      </c>
      <c r="B1513" s="83" t="s">
        <v>2672</v>
      </c>
      <c r="C1513" s="83" t="s">
        <v>575</v>
      </c>
      <c r="D1513" s="83" t="s">
        <v>702</v>
      </c>
      <c r="E1513" s="187">
        <v>1884.87</v>
      </c>
      <c r="F1513" s="83"/>
    </row>
    <row r="1514" spans="1:6" ht="12.75" customHeight="1" x14ac:dyDescent="0.2">
      <c r="A1514" s="83">
        <v>1625</v>
      </c>
      <c r="B1514" s="83" t="s">
        <v>2674</v>
      </c>
      <c r="C1514" s="83" t="s">
        <v>575</v>
      </c>
      <c r="D1514" s="83" t="s">
        <v>702</v>
      </c>
      <c r="E1514" s="187">
        <v>131.65</v>
      </c>
      <c r="F1514" s="83"/>
    </row>
    <row r="1515" spans="1:6" ht="12.75" customHeight="1" x14ac:dyDescent="0.2">
      <c r="A1515" s="83">
        <v>1622</v>
      </c>
      <c r="B1515" s="83" t="s">
        <v>2675</v>
      </c>
      <c r="C1515" s="83" t="s">
        <v>575</v>
      </c>
      <c r="D1515" s="83" t="s">
        <v>702</v>
      </c>
      <c r="E1515" s="187">
        <v>4253.3900000000003</v>
      </c>
      <c r="F1515" s="83"/>
    </row>
    <row r="1516" spans="1:6" ht="12.75" customHeight="1" x14ac:dyDescent="0.2">
      <c r="A1516" s="83">
        <v>1620</v>
      </c>
      <c r="B1516" s="83" t="s">
        <v>2677</v>
      </c>
      <c r="C1516" s="83" t="s">
        <v>575</v>
      </c>
      <c r="D1516" s="83" t="s">
        <v>702</v>
      </c>
      <c r="E1516" s="187">
        <v>277.33</v>
      </c>
      <c r="F1516" s="83"/>
    </row>
    <row r="1517" spans="1:6" ht="12.75" customHeight="1" x14ac:dyDescent="0.2">
      <c r="A1517" s="83">
        <v>1629</v>
      </c>
      <c r="B1517" s="83" t="s">
        <v>2678</v>
      </c>
      <c r="C1517" s="83" t="s">
        <v>575</v>
      </c>
      <c r="D1517" s="83" t="s">
        <v>702</v>
      </c>
      <c r="E1517" s="187">
        <v>10351.73</v>
      </c>
      <c r="F1517" s="83"/>
    </row>
    <row r="1518" spans="1:6" ht="12.75" customHeight="1" x14ac:dyDescent="0.2">
      <c r="A1518" s="83">
        <v>1627</v>
      </c>
      <c r="B1518" s="83" t="s">
        <v>2679</v>
      </c>
      <c r="C1518" s="83" t="s">
        <v>575</v>
      </c>
      <c r="D1518" s="83" t="s">
        <v>702</v>
      </c>
      <c r="E1518" s="187">
        <v>530.1</v>
      </c>
      <c r="F1518" s="83"/>
    </row>
    <row r="1519" spans="1:6" ht="12.75" customHeight="1" x14ac:dyDescent="0.2">
      <c r="A1519" s="83">
        <v>1623</v>
      </c>
      <c r="B1519" s="83" t="s">
        <v>2681</v>
      </c>
      <c r="C1519" s="83" t="s">
        <v>575</v>
      </c>
      <c r="D1519" s="83" t="s">
        <v>702</v>
      </c>
      <c r="E1519" s="187">
        <v>107.36</v>
      </c>
      <c r="F1519" s="83"/>
    </row>
    <row r="1520" spans="1:6" ht="12.75" customHeight="1" x14ac:dyDescent="0.2">
      <c r="A1520" s="83">
        <v>1619</v>
      </c>
      <c r="B1520" s="83" t="s">
        <v>2682</v>
      </c>
      <c r="C1520" s="83" t="s">
        <v>575</v>
      </c>
      <c r="D1520" s="83" t="s">
        <v>702</v>
      </c>
      <c r="E1520" s="187">
        <v>147.69</v>
      </c>
      <c r="F1520" s="83"/>
    </row>
    <row r="1521" spans="1:6" ht="12.75" customHeight="1" x14ac:dyDescent="0.2">
      <c r="A1521" s="83">
        <v>1630</v>
      </c>
      <c r="B1521" s="83" t="s">
        <v>2684</v>
      </c>
      <c r="C1521" s="83" t="s">
        <v>575</v>
      </c>
      <c r="D1521" s="83" t="s">
        <v>702</v>
      </c>
      <c r="E1521" s="187">
        <v>3251.8</v>
      </c>
      <c r="F1521" s="83"/>
    </row>
    <row r="1522" spans="1:6" ht="12.75" customHeight="1" x14ac:dyDescent="0.2">
      <c r="A1522" s="83">
        <v>1616</v>
      </c>
      <c r="B1522" s="83" t="s">
        <v>2685</v>
      </c>
      <c r="C1522" s="83" t="s">
        <v>575</v>
      </c>
      <c r="D1522" s="83" t="s">
        <v>702</v>
      </c>
      <c r="E1522" s="187">
        <v>5001.33</v>
      </c>
      <c r="F1522" s="83"/>
    </row>
    <row r="1523" spans="1:6" ht="12.75" customHeight="1" x14ac:dyDescent="0.2">
      <c r="A1523" s="83">
        <v>1614</v>
      </c>
      <c r="B1523" s="83" t="s">
        <v>2687</v>
      </c>
      <c r="C1523" s="83" t="s">
        <v>575</v>
      </c>
      <c r="D1523" s="83" t="s">
        <v>702</v>
      </c>
      <c r="E1523" s="187">
        <v>228.58</v>
      </c>
      <c r="F1523" s="83"/>
    </row>
    <row r="1524" spans="1:6" ht="12.75" customHeight="1" x14ac:dyDescent="0.2">
      <c r="A1524" s="83">
        <v>1617</v>
      </c>
      <c r="B1524" s="83" t="s">
        <v>2688</v>
      </c>
      <c r="C1524" s="83" t="s">
        <v>575</v>
      </c>
      <c r="D1524" s="83" t="s">
        <v>702</v>
      </c>
      <c r="E1524" s="187">
        <v>5970.5</v>
      </c>
      <c r="F1524" s="83"/>
    </row>
    <row r="1525" spans="1:6" ht="12.75" customHeight="1" x14ac:dyDescent="0.2">
      <c r="A1525" s="83">
        <v>1621</v>
      </c>
      <c r="B1525" s="83" t="s">
        <v>2689</v>
      </c>
      <c r="C1525" s="83" t="s">
        <v>575</v>
      </c>
      <c r="D1525" s="83" t="s">
        <v>702</v>
      </c>
      <c r="E1525" s="187">
        <v>408.8</v>
      </c>
      <c r="F1525" s="83"/>
    </row>
    <row r="1526" spans="1:6" ht="12.75" customHeight="1" x14ac:dyDescent="0.2">
      <c r="A1526" s="83">
        <v>1624</v>
      </c>
      <c r="B1526" s="83" t="s">
        <v>2691</v>
      </c>
      <c r="C1526" s="83" t="s">
        <v>575</v>
      </c>
      <c r="D1526" s="83" t="s">
        <v>702</v>
      </c>
      <c r="E1526" s="187">
        <v>14675.79</v>
      </c>
      <c r="F1526" s="83"/>
    </row>
    <row r="1527" spans="1:6" ht="12.75" customHeight="1" x14ac:dyDescent="0.2">
      <c r="A1527" s="83">
        <v>1615</v>
      </c>
      <c r="B1527" s="83" t="s">
        <v>2692</v>
      </c>
      <c r="C1527" s="83" t="s">
        <v>575</v>
      </c>
      <c r="D1527" s="83" t="s">
        <v>702</v>
      </c>
      <c r="E1527" s="187">
        <v>767.67</v>
      </c>
      <c r="F1527" s="83"/>
    </row>
    <row r="1528" spans="1:6" ht="12.75" customHeight="1" x14ac:dyDescent="0.2">
      <c r="A1528" s="83">
        <v>1612</v>
      </c>
      <c r="B1528" s="83" t="s">
        <v>2694</v>
      </c>
      <c r="C1528" s="83" t="s">
        <v>575</v>
      </c>
      <c r="D1528" s="83" t="s">
        <v>702</v>
      </c>
      <c r="E1528" s="187">
        <v>101.11</v>
      </c>
      <c r="F1528" s="83"/>
    </row>
    <row r="1529" spans="1:6" ht="12.75" customHeight="1" x14ac:dyDescent="0.2">
      <c r="A1529" s="83">
        <v>1618</v>
      </c>
      <c r="B1529" s="83" t="s">
        <v>2695</v>
      </c>
      <c r="C1529" s="83" t="s">
        <v>575</v>
      </c>
      <c r="D1529" s="83" t="s">
        <v>702</v>
      </c>
      <c r="E1529" s="187">
        <v>1054.9000000000001</v>
      </c>
      <c r="F1529" s="83"/>
    </row>
    <row r="1530" spans="1:6" ht="12.75" customHeight="1" x14ac:dyDescent="0.2">
      <c r="A1530" s="83">
        <v>14211</v>
      </c>
      <c r="B1530" s="83" t="s">
        <v>2697</v>
      </c>
      <c r="C1530" s="83" t="s">
        <v>575</v>
      </c>
      <c r="D1530" s="83" t="s">
        <v>566</v>
      </c>
      <c r="E1530" s="187">
        <v>32.49</v>
      </c>
      <c r="F1530" s="83"/>
    </row>
    <row r="1531" spans="1:6" ht="12.75" customHeight="1" x14ac:dyDescent="0.2">
      <c r="A1531" s="83">
        <v>34500</v>
      </c>
      <c r="B1531" s="83" t="s">
        <v>2698</v>
      </c>
      <c r="C1531" s="83" t="s">
        <v>1062</v>
      </c>
      <c r="D1531" s="83" t="s">
        <v>566</v>
      </c>
      <c r="E1531" s="187">
        <v>104.32</v>
      </c>
      <c r="F1531" s="83"/>
    </row>
    <row r="1532" spans="1:6" ht="12.75" customHeight="1" x14ac:dyDescent="0.2">
      <c r="A1532" s="83">
        <v>40934</v>
      </c>
      <c r="B1532" s="83" t="s">
        <v>2700</v>
      </c>
      <c r="C1532" s="83" t="s">
        <v>1251</v>
      </c>
      <c r="D1532" s="83" t="s">
        <v>566</v>
      </c>
      <c r="E1532" s="187">
        <v>18589.97</v>
      </c>
      <c r="F1532" s="83"/>
    </row>
    <row r="1533" spans="1:6" ht="12.75" customHeight="1" x14ac:dyDescent="0.2">
      <c r="A1533" s="83">
        <v>5328</v>
      </c>
      <c r="B1533" s="83" t="s">
        <v>2701</v>
      </c>
      <c r="C1533" s="83" t="s">
        <v>575</v>
      </c>
      <c r="D1533" s="83" t="s">
        <v>566</v>
      </c>
      <c r="E1533" s="187">
        <v>3.64</v>
      </c>
      <c r="F1533" s="83"/>
    </row>
    <row r="1534" spans="1:6" ht="12.75" customHeight="1" x14ac:dyDescent="0.2">
      <c r="A1534" s="83">
        <v>38200</v>
      </c>
      <c r="B1534" s="83" t="s">
        <v>2702</v>
      </c>
      <c r="C1534" s="83" t="s">
        <v>2704</v>
      </c>
      <c r="D1534" s="83" t="s">
        <v>566</v>
      </c>
      <c r="E1534" s="187">
        <v>478.04</v>
      </c>
      <c r="F1534" s="83"/>
    </row>
    <row r="1535" spans="1:6" ht="12.75" customHeight="1" x14ac:dyDescent="0.2">
      <c r="A1535" s="83">
        <v>39269</v>
      </c>
      <c r="B1535" s="83" t="s">
        <v>2705</v>
      </c>
      <c r="C1535" s="83" t="s">
        <v>577</v>
      </c>
      <c r="D1535" s="83" t="s">
        <v>566</v>
      </c>
      <c r="E1535" s="187">
        <v>0.89</v>
      </c>
      <c r="F1535" s="83"/>
    </row>
    <row r="1536" spans="1:6" ht="12.75" customHeight="1" x14ac:dyDescent="0.2">
      <c r="A1536" s="83">
        <v>11889</v>
      </c>
      <c r="B1536" s="83" t="s">
        <v>2706</v>
      </c>
      <c r="C1536" s="83" t="s">
        <v>577</v>
      </c>
      <c r="D1536" s="83" t="s">
        <v>566</v>
      </c>
      <c r="E1536" s="187">
        <v>1.24</v>
      </c>
      <c r="F1536" s="83"/>
    </row>
    <row r="1537" spans="1:6" ht="12.75" customHeight="1" x14ac:dyDescent="0.2">
      <c r="A1537" s="83">
        <v>39270</v>
      </c>
      <c r="B1537" s="83" t="s">
        <v>2708</v>
      </c>
      <c r="C1537" s="83" t="s">
        <v>577</v>
      </c>
      <c r="D1537" s="83" t="s">
        <v>566</v>
      </c>
      <c r="E1537" s="187">
        <v>1.48</v>
      </c>
      <c r="F1537" s="83"/>
    </row>
    <row r="1538" spans="1:6" ht="12.75" customHeight="1" x14ac:dyDescent="0.2">
      <c r="A1538" s="83">
        <v>11890</v>
      </c>
      <c r="B1538" s="83" t="s">
        <v>2709</v>
      </c>
      <c r="C1538" s="83" t="s">
        <v>577</v>
      </c>
      <c r="D1538" s="83" t="s">
        <v>566</v>
      </c>
      <c r="E1538" s="187">
        <v>1.93</v>
      </c>
      <c r="F1538" s="83"/>
    </row>
    <row r="1539" spans="1:6" ht="12.75" customHeight="1" x14ac:dyDescent="0.2">
      <c r="A1539" s="83">
        <v>11891</v>
      </c>
      <c r="B1539" s="83" t="s">
        <v>2710</v>
      </c>
      <c r="C1539" s="83" t="s">
        <v>577</v>
      </c>
      <c r="D1539" s="83" t="s">
        <v>566</v>
      </c>
      <c r="E1539" s="187">
        <v>3.19</v>
      </c>
      <c r="F1539" s="83"/>
    </row>
    <row r="1540" spans="1:6" ht="12.75" customHeight="1" x14ac:dyDescent="0.2">
      <c r="A1540" s="83">
        <v>11892</v>
      </c>
      <c r="B1540" s="83" t="s">
        <v>2712</v>
      </c>
      <c r="C1540" s="83" t="s">
        <v>577</v>
      </c>
      <c r="D1540" s="83" t="s">
        <v>566</v>
      </c>
      <c r="E1540" s="187">
        <v>4.91</v>
      </c>
      <c r="F1540" s="83"/>
    </row>
    <row r="1541" spans="1:6" ht="12.75" customHeight="1" x14ac:dyDescent="0.2">
      <c r="A1541" s="83">
        <v>37601</v>
      </c>
      <c r="B1541" s="83" t="s">
        <v>2713</v>
      </c>
      <c r="C1541" s="83" t="s">
        <v>577</v>
      </c>
      <c r="D1541" s="83" t="s">
        <v>702</v>
      </c>
      <c r="E1541" s="187">
        <v>4.2</v>
      </c>
      <c r="F1541" s="83"/>
    </row>
    <row r="1542" spans="1:6" ht="12.75" customHeight="1" x14ac:dyDescent="0.2">
      <c r="A1542" s="83">
        <v>1634</v>
      </c>
      <c r="B1542" s="83" t="s">
        <v>2715</v>
      </c>
      <c r="C1542" s="83" t="s">
        <v>577</v>
      </c>
      <c r="D1542" s="83" t="s">
        <v>702</v>
      </c>
      <c r="E1542" s="187">
        <v>4.33</v>
      </c>
      <c r="F1542" s="83"/>
    </row>
    <row r="1543" spans="1:6" ht="12.75" customHeight="1" x14ac:dyDescent="0.2">
      <c r="A1543" s="83">
        <v>5086</v>
      </c>
      <c r="B1543" s="83" t="s">
        <v>2716</v>
      </c>
      <c r="C1543" s="83" t="s">
        <v>589</v>
      </c>
      <c r="D1543" s="83" t="s">
        <v>566</v>
      </c>
      <c r="E1543" s="187">
        <v>25.06</v>
      </c>
      <c r="F1543" s="83"/>
    </row>
    <row r="1544" spans="1:6" ht="12.75" customHeight="1" x14ac:dyDescent="0.2">
      <c r="A1544" s="83">
        <v>11280</v>
      </c>
      <c r="B1544" s="83" t="s">
        <v>2717</v>
      </c>
      <c r="C1544" s="83" t="s">
        <v>575</v>
      </c>
      <c r="D1544" s="83" t="s">
        <v>566</v>
      </c>
      <c r="E1544" s="187">
        <v>8287.9500000000007</v>
      </c>
      <c r="F1544" s="83"/>
    </row>
    <row r="1545" spans="1:6" ht="12.75" customHeight="1" x14ac:dyDescent="0.2">
      <c r="A1545" s="83">
        <v>40519</v>
      </c>
      <c r="B1545" s="83" t="s">
        <v>2718</v>
      </c>
      <c r="C1545" s="83" t="s">
        <v>575</v>
      </c>
      <c r="D1545" s="83" t="s">
        <v>566</v>
      </c>
      <c r="E1545" s="187">
        <v>68323.06</v>
      </c>
      <c r="F1545" s="83"/>
    </row>
    <row r="1546" spans="1:6" ht="12.75" customHeight="1" x14ac:dyDescent="0.2">
      <c r="A1546" s="83">
        <v>39869</v>
      </c>
      <c r="B1546" s="83" t="s">
        <v>2720</v>
      </c>
      <c r="C1546" s="83" t="s">
        <v>575</v>
      </c>
      <c r="D1546" s="83" t="s">
        <v>702</v>
      </c>
      <c r="E1546" s="187">
        <v>7.96</v>
      </c>
      <c r="F1546" s="83"/>
    </row>
    <row r="1547" spans="1:6" ht="12.75" customHeight="1" x14ac:dyDescent="0.2">
      <c r="A1547" s="83">
        <v>39870</v>
      </c>
      <c r="B1547" s="83" t="s">
        <v>2721</v>
      </c>
      <c r="C1547" s="83" t="s">
        <v>575</v>
      </c>
      <c r="D1547" s="83" t="s">
        <v>702</v>
      </c>
      <c r="E1547" s="187">
        <v>12.17</v>
      </c>
      <c r="F1547" s="83"/>
    </row>
    <row r="1548" spans="1:6" ht="12.75" customHeight="1" x14ac:dyDescent="0.2">
      <c r="A1548" s="83">
        <v>39871</v>
      </c>
      <c r="B1548" s="83" t="s">
        <v>2722</v>
      </c>
      <c r="C1548" s="83" t="s">
        <v>575</v>
      </c>
      <c r="D1548" s="83" t="s">
        <v>702</v>
      </c>
      <c r="E1548" s="187">
        <v>13.64</v>
      </c>
      <c r="F1548" s="83"/>
    </row>
    <row r="1549" spans="1:6" ht="12.75" customHeight="1" x14ac:dyDescent="0.2">
      <c r="A1549" s="83">
        <v>12722</v>
      </c>
      <c r="B1549" s="83" t="s">
        <v>2724</v>
      </c>
      <c r="C1549" s="83" t="s">
        <v>575</v>
      </c>
      <c r="D1549" s="83" t="s">
        <v>702</v>
      </c>
      <c r="E1549" s="187">
        <v>456.68</v>
      </c>
      <c r="F1549" s="83"/>
    </row>
    <row r="1550" spans="1:6" ht="12.75" customHeight="1" x14ac:dyDescent="0.2">
      <c r="A1550" s="83">
        <v>12714</v>
      </c>
      <c r="B1550" s="83" t="s">
        <v>2725</v>
      </c>
      <c r="C1550" s="83" t="s">
        <v>575</v>
      </c>
      <c r="D1550" s="83" t="s">
        <v>702</v>
      </c>
      <c r="E1550" s="187">
        <v>2.98</v>
      </c>
      <c r="F1550" s="83"/>
    </row>
    <row r="1551" spans="1:6" ht="12.75" customHeight="1" x14ac:dyDescent="0.2">
      <c r="A1551" s="83">
        <v>12715</v>
      </c>
      <c r="B1551" s="83" t="s">
        <v>2727</v>
      </c>
      <c r="C1551" s="83" t="s">
        <v>575</v>
      </c>
      <c r="D1551" s="83" t="s">
        <v>702</v>
      </c>
      <c r="E1551" s="187">
        <v>6.73</v>
      </c>
      <c r="F1551" s="83"/>
    </row>
    <row r="1552" spans="1:6" ht="12.75" customHeight="1" x14ac:dyDescent="0.2">
      <c r="A1552" s="83">
        <v>12716</v>
      </c>
      <c r="B1552" s="83" t="s">
        <v>2728</v>
      </c>
      <c r="C1552" s="83" t="s">
        <v>575</v>
      </c>
      <c r="D1552" s="83" t="s">
        <v>702</v>
      </c>
      <c r="E1552" s="187">
        <v>11.56</v>
      </c>
      <c r="F1552" s="83"/>
    </row>
    <row r="1553" spans="1:6" ht="12.75" customHeight="1" x14ac:dyDescent="0.2">
      <c r="A1553" s="83">
        <v>12717</v>
      </c>
      <c r="B1553" s="83" t="s">
        <v>2730</v>
      </c>
      <c r="C1553" s="83" t="s">
        <v>575</v>
      </c>
      <c r="D1553" s="83" t="s">
        <v>702</v>
      </c>
      <c r="E1553" s="187">
        <v>22.72</v>
      </c>
      <c r="F1553" s="83"/>
    </row>
    <row r="1554" spans="1:6" ht="12.75" customHeight="1" x14ac:dyDescent="0.2">
      <c r="A1554" s="83">
        <v>12718</v>
      </c>
      <c r="B1554" s="83" t="s">
        <v>2731</v>
      </c>
      <c r="C1554" s="83" t="s">
        <v>575</v>
      </c>
      <c r="D1554" s="83" t="s">
        <v>702</v>
      </c>
      <c r="E1554" s="187">
        <v>34.86</v>
      </c>
      <c r="F1554" s="83"/>
    </row>
    <row r="1555" spans="1:6" ht="12.75" customHeight="1" x14ac:dyDescent="0.2">
      <c r="A1555" s="83">
        <v>12719</v>
      </c>
      <c r="B1555" s="83" t="s">
        <v>2732</v>
      </c>
      <c r="C1555" s="83" t="s">
        <v>575</v>
      </c>
      <c r="D1555" s="83" t="s">
        <v>702</v>
      </c>
      <c r="E1555" s="187">
        <v>55.35</v>
      </c>
      <c r="F1555" s="83"/>
    </row>
    <row r="1556" spans="1:6" ht="12.75" customHeight="1" x14ac:dyDescent="0.2">
      <c r="A1556" s="83">
        <v>12720</v>
      </c>
      <c r="B1556" s="83" t="s">
        <v>2734</v>
      </c>
      <c r="C1556" s="83" t="s">
        <v>575</v>
      </c>
      <c r="D1556" s="83" t="s">
        <v>702</v>
      </c>
      <c r="E1556" s="187">
        <v>192.73</v>
      </c>
      <c r="F1556" s="83"/>
    </row>
    <row r="1557" spans="1:6" ht="12.75" customHeight="1" x14ac:dyDescent="0.2">
      <c r="A1557" s="83">
        <v>12721</v>
      </c>
      <c r="B1557" s="83" t="s">
        <v>2735</v>
      </c>
      <c r="C1557" s="83" t="s">
        <v>575</v>
      </c>
      <c r="D1557" s="83" t="s">
        <v>702</v>
      </c>
      <c r="E1557" s="187">
        <v>184.81</v>
      </c>
      <c r="F1557" s="83"/>
    </row>
    <row r="1558" spans="1:6" ht="12.75" customHeight="1" x14ac:dyDescent="0.2">
      <c r="A1558" s="83">
        <v>3468</v>
      </c>
      <c r="B1558" s="83" t="s">
        <v>2737</v>
      </c>
      <c r="C1558" s="83" t="s">
        <v>575</v>
      </c>
      <c r="D1558" s="83" t="s">
        <v>566</v>
      </c>
      <c r="E1558" s="187">
        <v>23.67</v>
      </c>
      <c r="F1558" s="83"/>
    </row>
    <row r="1559" spans="1:6" ht="12.75" customHeight="1" x14ac:dyDescent="0.2">
      <c r="A1559" s="83">
        <v>3465</v>
      </c>
      <c r="B1559" s="83" t="s">
        <v>2738</v>
      </c>
      <c r="C1559" s="83" t="s">
        <v>575</v>
      </c>
      <c r="D1559" s="83" t="s">
        <v>566</v>
      </c>
      <c r="E1559" s="187">
        <v>23.66</v>
      </c>
      <c r="F1559" s="83"/>
    </row>
    <row r="1560" spans="1:6" ht="12.75" customHeight="1" x14ac:dyDescent="0.2">
      <c r="A1560" s="83">
        <v>12403</v>
      </c>
      <c r="B1560" s="83" t="s">
        <v>2740</v>
      </c>
      <c r="C1560" s="83" t="s">
        <v>575</v>
      </c>
      <c r="D1560" s="83" t="s">
        <v>566</v>
      </c>
      <c r="E1560" s="187">
        <v>16.86</v>
      </c>
      <c r="F1560" s="83"/>
    </row>
    <row r="1561" spans="1:6" ht="12.75" customHeight="1" x14ac:dyDescent="0.2">
      <c r="A1561" s="83">
        <v>3463</v>
      </c>
      <c r="B1561" s="83" t="s">
        <v>2741</v>
      </c>
      <c r="C1561" s="83" t="s">
        <v>575</v>
      </c>
      <c r="D1561" s="83" t="s">
        <v>566</v>
      </c>
      <c r="E1561" s="187">
        <v>9.85</v>
      </c>
      <c r="F1561" s="83"/>
    </row>
    <row r="1562" spans="1:6" ht="12.75" customHeight="1" x14ac:dyDescent="0.2">
      <c r="A1562" s="83">
        <v>3464</v>
      </c>
      <c r="B1562" s="83" t="s">
        <v>2743</v>
      </c>
      <c r="C1562" s="83" t="s">
        <v>575</v>
      </c>
      <c r="D1562" s="83" t="s">
        <v>566</v>
      </c>
      <c r="E1562" s="187">
        <v>9.85</v>
      </c>
      <c r="F1562" s="83"/>
    </row>
    <row r="1563" spans="1:6" ht="12.75" customHeight="1" x14ac:dyDescent="0.2">
      <c r="A1563" s="83">
        <v>3466</v>
      </c>
      <c r="B1563" s="83" t="s">
        <v>2744</v>
      </c>
      <c r="C1563" s="83" t="s">
        <v>575</v>
      </c>
      <c r="D1563" s="83" t="s">
        <v>566</v>
      </c>
      <c r="E1563" s="187">
        <v>60.1</v>
      </c>
      <c r="F1563" s="83"/>
    </row>
    <row r="1564" spans="1:6" ht="12.75" customHeight="1" x14ac:dyDescent="0.2">
      <c r="A1564" s="83">
        <v>3467</v>
      </c>
      <c r="B1564" s="83" t="s">
        <v>2745</v>
      </c>
      <c r="C1564" s="83" t="s">
        <v>575</v>
      </c>
      <c r="D1564" s="83" t="s">
        <v>566</v>
      </c>
      <c r="E1564" s="187">
        <v>33.94</v>
      </c>
      <c r="F1564" s="83"/>
    </row>
    <row r="1565" spans="1:6" ht="12.75" customHeight="1" x14ac:dyDescent="0.2">
      <c r="A1565" s="83">
        <v>3462</v>
      </c>
      <c r="B1565" s="83" t="s">
        <v>2747</v>
      </c>
      <c r="C1565" s="83" t="s">
        <v>575</v>
      </c>
      <c r="D1565" s="83" t="s">
        <v>566</v>
      </c>
      <c r="E1565" s="187">
        <v>6.5</v>
      </c>
      <c r="F1565" s="83"/>
    </row>
    <row r="1566" spans="1:6" ht="12.75" customHeight="1" x14ac:dyDescent="0.2">
      <c r="A1566" s="83">
        <v>3446</v>
      </c>
      <c r="B1566" s="83" t="s">
        <v>2748</v>
      </c>
      <c r="C1566" s="83" t="s">
        <v>575</v>
      </c>
      <c r="D1566" s="83" t="s">
        <v>566</v>
      </c>
      <c r="E1566" s="187">
        <v>20.010000000000002</v>
      </c>
      <c r="F1566" s="83"/>
    </row>
    <row r="1567" spans="1:6" ht="12.75" customHeight="1" x14ac:dyDescent="0.2">
      <c r="A1567" s="83">
        <v>3445</v>
      </c>
      <c r="B1567" s="83" t="s">
        <v>2749</v>
      </c>
      <c r="C1567" s="83" t="s">
        <v>575</v>
      </c>
      <c r="D1567" s="83" t="s">
        <v>566</v>
      </c>
      <c r="E1567" s="187">
        <v>16.329999999999998</v>
      </c>
      <c r="F1567" s="83"/>
    </row>
    <row r="1568" spans="1:6" ht="12.75" customHeight="1" x14ac:dyDescent="0.2">
      <c r="A1568" s="83">
        <v>3441</v>
      </c>
      <c r="B1568" s="83" t="s">
        <v>2751</v>
      </c>
      <c r="C1568" s="83" t="s">
        <v>575</v>
      </c>
      <c r="D1568" s="83" t="s">
        <v>566</v>
      </c>
      <c r="E1568" s="187">
        <v>4.6100000000000003</v>
      </c>
      <c r="F1568" s="83"/>
    </row>
    <row r="1569" spans="1:6" ht="12.75" customHeight="1" x14ac:dyDescent="0.2">
      <c r="A1569" s="83">
        <v>3444</v>
      </c>
      <c r="B1569" s="83" t="s">
        <v>2752</v>
      </c>
      <c r="C1569" s="83" t="s">
        <v>575</v>
      </c>
      <c r="D1569" s="83" t="s">
        <v>566</v>
      </c>
      <c r="E1569" s="187">
        <v>10.050000000000001</v>
      </c>
      <c r="F1569" s="83"/>
    </row>
    <row r="1570" spans="1:6" ht="12.75" customHeight="1" x14ac:dyDescent="0.2">
      <c r="A1570" s="83">
        <v>12402</v>
      </c>
      <c r="B1570" s="83" t="s">
        <v>2753</v>
      </c>
      <c r="C1570" s="83" t="s">
        <v>575</v>
      </c>
      <c r="D1570" s="83" t="s">
        <v>566</v>
      </c>
      <c r="E1570" s="187">
        <v>56.25</v>
      </c>
      <c r="F1570" s="83"/>
    </row>
    <row r="1571" spans="1:6" ht="12.75" customHeight="1" x14ac:dyDescent="0.2">
      <c r="A1571" s="83">
        <v>3447</v>
      </c>
      <c r="B1571" s="83" t="s">
        <v>2755</v>
      </c>
      <c r="C1571" s="83" t="s">
        <v>575</v>
      </c>
      <c r="D1571" s="83" t="s">
        <v>566</v>
      </c>
      <c r="E1571" s="187">
        <v>29.1</v>
      </c>
      <c r="F1571" s="83"/>
    </row>
    <row r="1572" spans="1:6" ht="12.75" customHeight="1" x14ac:dyDescent="0.2">
      <c r="A1572" s="83">
        <v>3442</v>
      </c>
      <c r="B1572" s="83" t="s">
        <v>2756</v>
      </c>
      <c r="C1572" s="83" t="s">
        <v>575</v>
      </c>
      <c r="D1572" s="83" t="s">
        <v>566</v>
      </c>
      <c r="E1572" s="187">
        <v>6.89</v>
      </c>
      <c r="F1572" s="83"/>
    </row>
    <row r="1573" spans="1:6" ht="12.75" customHeight="1" x14ac:dyDescent="0.2">
      <c r="A1573" s="83">
        <v>3448</v>
      </c>
      <c r="B1573" s="83" t="s">
        <v>2757</v>
      </c>
      <c r="C1573" s="83" t="s">
        <v>575</v>
      </c>
      <c r="D1573" s="83" t="s">
        <v>566</v>
      </c>
      <c r="E1573" s="187">
        <v>82.23</v>
      </c>
      <c r="F1573" s="83"/>
    </row>
    <row r="1574" spans="1:6" ht="12.75" customHeight="1" x14ac:dyDescent="0.2">
      <c r="A1574" s="83">
        <v>3449</v>
      </c>
      <c r="B1574" s="83" t="s">
        <v>2759</v>
      </c>
      <c r="C1574" s="83" t="s">
        <v>575</v>
      </c>
      <c r="D1574" s="83" t="s">
        <v>566</v>
      </c>
      <c r="E1574" s="187">
        <v>144.09</v>
      </c>
      <c r="F1574" s="83"/>
    </row>
    <row r="1575" spans="1:6" ht="12.75" customHeight="1" x14ac:dyDescent="0.2">
      <c r="A1575" s="83">
        <v>37438</v>
      </c>
      <c r="B1575" s="83" t="s">
        <v>2760</v>
      </c>
      <c r="C1575" s="83" t="s">
        <v>575</v>
      </c>
      <c r="D1575" s="83" t="s">
        <v>702</v>
      </c>
      <c r="E1575" s="187">
        <v>146.93</v>
      </c>
      <c r="F1575" s="83"/>
    </row>
    <row r="1576" spans="1:6" ht="12.75" customHeight="1" x14ac:dyDescent="0.2">
      <c r="A1576" s="83">
        <v>37439</v>
      </c>
      <c r="B1576" s="83" t="s">
        <v>2761</v>
      </c>
      <c r="C1576" s="83" t="s">
        <v>575</v>
      </c>
      <c r="D1576" s="83" t="s">
        <v>702</v>
      </c>
      <c r="E1576" s="187">
        <v>960.63</v>
      </c>
      <c r="F1576" s="83"/>
    </row>
    <row r="1577" spans="1:6" ht="12.75" customHeight="1" x14ac:dyDescent="0.2">
      <c r="A1577" s="83">
        <v>37435</v>
      </c>
      <c r="B1577" s="83" t="s">
        <v>2762</v>
      </c>
      <c r="C1577" s="83" t="s">
        <v>575</v>
      </c>
      <c r="D1577" s="83" t="s">
        <v>702</v>
      </c>
      <c r="E1577" s="187">
        <v>17.260000000000002</v>
      </c>
      <c r="F1577" s="83"/>
    </row>
    <row r="1578" spans="1:6" ht="12.75" customHeight="1" x14ac:dyDescent="0.2">
      <c r="A1578" s="83">
        <v>37436</v>
      </c>
      <c r="B1578" s="83" t="s">
        <v>2764</v>
      </c>
      <c r="C1578" s="83" t="s">
        <v>575</v>
      </c>
      <c r="D1578" s="83" t="s">
        <v>702</v>
      </c>
      <c r="E1578" s="187">
        <v>20.38</v>
      </c>
      <c r="F1578" s="83"/>
    </row>
    <row r="1579" spans="1:6" ht="12.75" customHeight="1" x14ac:dyDescent="0.2">
      <c r="A1579" s="83">
        <v>37437</v>
      </c>
      <c r="B1579" s="83" t="s">
        <v>2765</v>
      </c>
      <c r="C1579" s="83" t="s">
        <v>575</v>
      </c>
      <c r="D1579" s="83" t="s">
        <v>702</v>
      </c>
      <c r="E1579" s="187">
        <v>29.47</v>
      </c>
      <c r="F1579" s="83"/>
    </row>
    <row r="1580" spans="1:6" ht="12.75" customHeight="1" x14ac:dyDescent="0.2">
      <c r="A1580" s="83">
        <v>3473</v>
      </c>
      <c r="B1580" s="83" t="s">
        <v>2767</v>
      </c>
      <c r="C1580" s="83" t="s">
        <v>575</v>
      </c>
      <c r="D1580" s="83" t="s">
        <v>566</v>
      </c>
      <c r="E1580" s="187">
        <v>22.62</v>
      </c>
      <c r="F1580" s="83"/>
    </row>
    <row r="1581" spans="1:6" ht="12.75" customHeight="1" x14ac:dyDescent="0.2">
      <c r="A1581" s="83">
        <v>3474</v>
      </c>
      <c r="B1581" s="83" t="s">
        <v>2768</v>
      </c>
      <c r="C1581" s="83" t="s">
        <v>575</v>
      </c>
      <c r="D1581" s="83" t="s">
        <v>566</v>
      </c>
      <c r="E1581" s="187">
        <v>18.649999999999999</v>
      </c>
      <c r="F1581" s="83"/>
    </row>
    <row r="1582" spans="1:6" ht="12.75" customHeight="1" x14ac:dyDescent="0.2">
      <c r="A1582" s="83">
        <v>3450</v>
      </c>
      <c r="B1582" s="83" t="s">
        <v>2770</v>
      </c>
      <c r="C1582" s="83" t="s">
        <v>575</v>
      </c>
      <c r="D1582" s="83" t="s">
        <v>566</v>
      </c>
      <c r="E1582" s="187">
        <v>5.4</v>
      </c>
      <c r="F1582" s="83"/>
    </row>
    <row r="1583" spans="1:6" ht="12.75" customHeight="1" x14ac:dyDescent="0.2">
      <c r="A1583" s="83">
        <v>3443</v>
      </c>
      <c r="B1583" s="83" t="s">
        <v>2771</v>
      </c>
      <c r="C1583" s="83" t="s">
        <v>575</v>
      </c>
      <c r="D1583" s="83" t="s">
        <v>566</v>
      </c>
      <c r="E1583" s="187">
        <v>11.6</v>
      </c>
      <c r="F1583" s="83"/>
    </row>
    <row r="1584" spans="1:6" ht="12.75" customHeight="1" x14ac:dyDescent="0.2">
      <c r="A1584" s="83">
        <v>3453</v>
      </c>
      <c r="B1584" s="83" t="s">
        <v>2772</v>
      </c>
      <c r="C1584" s="83" t="s">
        <v>575</v>
      </c>
      <c r="D1584" s="83" t="s">
        <v>566</v>
      </c>
      <c r="E1584" s="187">
        <v>66.040000000000006</v>
      </c>
      <c r="F1584" s="83"/>
    </row>
    <row r="1585" spans="1:6" ht="12.75" customHeight="1" x14ac:dyDescent="0.2">
      <c r="A1585" s="83">
        <v>3452</v>
      </c>
      <c r="B1585" s="83" t="s">
        <v>2774</v>
      </c>
      <c r="C1585" s="83" t="s">
        <v>575</v>
      </c>
      <c r="D1585" s="83" t="s">
        <v>566</v>
      </c>
      <c r="E1585" s="187">
        <v>32.590000000000003</v>
      </c>
      <c r="F1585" s="83"/>
    </row>
    <row r="1586" spans="1:6" ht="12.75" customHeight="1" x14ac:dyDescent="0.2">
      <c r="A1586" s="83">
        <v>3451</v>
      </c>
      <c r="B1586" s="83" t="s">
        <v>2775</v>
      </c>
      <c r="C1586" s="83" t="s">
        <v>575</v>
      </c>
      <c r="D1586" s="83" t="s">
        <v>566</v>
      </c>
      <c r="E1586" s="187">
        <v>6.46</v>
      </c>
      <c r="F1586" s="83"/>
    </row>
    <row r="1587" spans="1:6" ht="12.75" customHeight="1" x14ac:dyDescent="0.2">
      <c r="A1587" s="83">
        <v>3454</v>
      </c>
      <c r="B1587" s="83" t="s">
        <v>2777</v>
      </c>
      <c r="C1587" s="83" t="s">
        <v>575</v>
      </c>
      <c r="D1587" s="83" t="s">
        <v>566</v>
      </c>
      <c r="E1587" s="187">
        <v>100.44</v>
      </c>
      <c r="F1587" s="83"/>
    </row>
    <row r="1588" spans="1:6" ht="12.75" customHeight="1" x14ac:dyDescent="0.2">
      <c r="A1588" s="83">
        <v>3458</v>
      </c>
      <c r="B1588" s="83" t="s">
        <v>2778</v>
      </c>
      <c r="C1588" s="83" t="s">
        <v>575</v>
      </c>
      <c r="D1588" s="83" t="s">
        <v>566</v>
      </c>
      <c r="E1588" s="187">
        <v>18.13</v>
      </c>
      <c r="F1588" s="83"/>
    </row>
    <row r="1589" spans="1:6" ht="12.75" customHeight="1" x14ac:dyDescent="0.2">
      <c r="A1589" s="83">
        <v>3457</v>
      </c>
      <c r="B1589" s="83" t="s">
        <v>2780</v>
      </c>
      <c r="C1589" s="83" t="s">
        <v>575</v>
      </c>
      <c r="D1589" s="83" t="s">
        <v>566</v>
      </c>
      <c r="E1589" s="187">
        <v>13.61</v>
      </c>
      <c r="F1589" s="83"/>
    </row>
    <row r="1590" spans="1:6" ht="12.75" customHeight="1" x14ac:dyDescent="0.2">
      <c r="A1590" s="83">
        <v>3455</v>
      </c>
      <c r="B1590" s="83" t="s">
        <v>2781</v>
      </c>
      <c r="C1590" s="83" t="s">
        <v>575</v>
      </c>
      <c r="D1590" s="83" t="s">
        <v>566</v>
      </c>
      <c r="E1590" s="187">
        <v>3.86</v>
      </c>
      <c r="F1590" s="83"/>
    </row>
    <row r="1591" spans="1:6" ht="12.75" customHeight="1" x14ac:dyDescent="0.2">
      <c r="A1591" s="83">
        <v>3472</v>
      </c>
      <c r="B1591" s="83" t="s">
        <v>2783</v>
      </c>
      <c r="C1591" s="83" t="s">
        <v>575</v>
      </c>
      <c r="D1591" s="83" t="s">
        <v>566</v>
      </c>
      <c r="E1591" s="187">
        <v>8.68</v>
      </c>
      <c r="F1591" s="83"/>
    </row>
    <row r="1592" spans="1:6" ht="12.75" customHeight="1" x14ac:dyDescent="0.2">
      <c r="A1592" s="83">
        <v>3470</v>
      </c>
      <c r="B1592" s="83" t="s">
        <v>2784</v>
      </c>
      <c r="C1592" s="83" t="s">
        <v>575</v>
      </c>
      <c r="D1592" s="83" t="s">
        <v>566</v>
      </c>
      <c r="E1592" s="187">
        <v>50.64</v>
      </c>
      <c r="F1592" s="83"/>
    </row>
    <row r="1593" spans="1:6" ht="12.75" customHeight="1" x14ac:dyDescent="0.2">
      <c r="A1593" s="83">
        <v>3471</v>
      </c>
      <c r="B1593" s="83" t="s">
        <v>2786</v>
      </c>
      <c r="C1593" s="83" t="s">
        <v>575</v>
      </c>
      <c r="D1593" s="83" t="s">
        <v>566</v>
      </c>
      <c r="E1593" s="187">
        <v>27.82</v>
      </c>
      <c r="F1593" s="83"/>
    </row>
    <row r="1594" spans="1:6" ht="12.75" customHeight="1" x14ac:dyDescent="0.2">
      <c r="A1594" s="83">
        <v>3456</v>
      </c>
      <c r="B1594" s="83" t="s">
        <v>2787</v>
      </c>
      <c r="C1594" s="83" t="s">
        <v>575</v>
      </c>
      <c r="D1594" s="83" t="s">
        <v>566</v>
      </c>
      <c r="E1594" s="187">
        <v>5.78</v>
      </c>
      <c r="F1594" s="83"/>
    </row>
    <row r="1595" spans="1:6" ht="12.75" customHeight="1" x14ac:dyDescent="0.2">
      <c r="A1595" s="83">
        <v>3459</v>
      </c>
      <c r="B1595" s="83" t="s">
        <v>2788</v>
      </c>
      <c r="C1595" s="83" t="s">
        <v>575</v>
      </c>
      <c r="D1595" s="83" t="s">
        <v>566</v>
      </c>
      <c r="E1595" s="187">
        <v>71.42</v>
      </c>
      <c r="F1595" s="83"/>
    </row>
    <row r="1596" spans="1:6" ht="12.75" customHeight="1" x14ac:dyDescent="0.2">
      <c r="A1596" s="83">
        <v>3469</v>
      </c>
      <c r="B1596" s="83" t="s">
        <v>2790</v>
      </c>
      <c r="C1596" s="83" t="s">
        <v>575</v>
      </c>
      <c r="D1596" s="83" t="s">
        <v>566</v>
      </c>
      <c r="E1596" s="187">
        <v>135.83000000000001</v>
      </c>
      <c r="F1596" s="83"/>
    </row>
    <row r="1597" spans="1:6" ht="12.75" customHeight="1" x14ac:dyDescent="0.2">
      <c r="A1597" s="83">
        <v>3460</v>
      </c>
      <c r="B1597" s="83" t="s">
        <v>2791</v>
      </c>
      <c r="C1597" s="83" t="s">
        <v>575</v>
      </c>
      <c r="D1597" s="83" t="s">
        <v>566</v>
      </c>
      <c r="E1597" s="187">
        <v>198.2</v>
      </c>
      <c r="F1597" s="83"/>
    </row>
    <row r="1598" spans="1:6" ht="12.75" customHeight="1" x14ac:dyDescent="0.2">
      <c r="A1598" s="83">
        <v>3461</v>
      </c>
      <c r="B1598" s="83" t="s">
        <v>2793</v>
      </c>
      <c r="C1598" s="83" t="s">
        <v>575</v>
      </c>
      <c r="D1598" s="83" t="s">
        <v>566</v>
      </c>
      <c r="E1598" s="187">
        <v>506.6</v>
      </c>
      <c r="F1598" s="83"/>
    </row>
    <row r="1599" spans="1:6" ht="12.75" customHeight="1" x14ac:dyDescent="0.2">
      <c r="A1599" s="83">
        <v>37433</v>
      </c>
      <c r="B1599" s="83" t="s">
        <v>2795</v>
      </c>
      <c r="C1599" s="83" t="s">
        <v>575</v>
      </c>
      <c r="D1599" s="83" t="s">
        <v>702</v>
      </c>
      <c r="E1599" s="187">
        <v>146.93</v>
      </c>
      <c r="F1599" s="83"/>
    </row>
    <row r="1600" spans="1:6" ht="12.75" customHeight="1" x14ac:dyDescent="0.2">
      <c r="A1600" s="83">
        <v>37430</v>
      </c>
      <c r="B1600" s="83" t="s">
        <v>2796</v>
      </c>
      <c r="C1600" s="83" t="s">
        <v>575</v>
      </c>
      <c r="D1600" s="83" t="s">
        <v>702</v>
      </c>
      <c r="E1600" s="187">
        <v>18.41</v>
      </c>
      <c r="F1600" s="83"/>
    </row>
    <row r="1601" spans="1:6" ht="12.75" customHeight="1" x14ac:dyDescent="0.2">
      <c r="A1601" s="83">
        <v>37434</v>
      </c>
      <c r="B1601" s="83" t="s">
        <v>2797</v>
      </c>
      <c r="C1601" s="83" t="s">
        <v>575</v>
      </c>
      <c r="D1601" s="83" t="s">
        <v>702</v>
      </c>
      <c r="E1601" s="187">
        <v>1369.99</v>
      </c>
      <c r="F1601" s="83"/>
    </row>
    <row r="1602" spans="1:6" ht="12.75" customHeight="1" x14ac:dyDescent="0.2">
      <c r="A1602" s="83">
        <v>37431</v>
      </c>
      <c r="B1602" s="83" t="s">
        <v>2799</v>
      </c>
      <c r="C1602" s="83" t="s">
        <v>575</v>
      </c>
      <c r="D1602" s="83" t="s">
        <v>702</v>
      </c>
      <c r="E1602" s="187">
        <v>24.98</v>
      </c>
      <c r="F1602" s="83"/>
    </row>
    <row r="1603" spans="1:6" ht="12.75" customHeight="1" x14ac:dyDescent="0.2">
      <c r="A1603" s="83">
        <v>37432</v>
      </c>
      <c r="B1603" s="83" t="s">
        <v>2800</v>
      </c>
      <c r="C1603" s="83" t="s">
        <v>575</v>
      </c>
      <c r="D1603" s="83" t="s">
        <v>702</v>
      </c>
      <c r="E1603" s="187">
        <v>46.07</v>
      </c>
      <c r="F1603" s="83"/>
    </row>
    <row r="1604" spans="1:6" ht="12.75" customHeight="1" x14ac:dyDescent="0.2">
      <c r="A1604" s="83">
        <v>37413</v>
      </c>
      <c r="B1604" s="83" t="s">
        <v>2801</v>
      </c>
      <c r="C1604" s="83" t="s">
        <v>575</v>
      </c>
      <c r="D1604" s="83" t="s">
        <v>702</v>
      </c>
      <c r="E1604" s="187">
        <v>2.96</v>
      </c>
      <c r="F1604" s="83"/>
    </row>
    <row r="1605" spans="1:6" ht="12.75" customHeight="1" x14ac:dyDescent="0.2">
      <c r="A1605" s="83">
        <v>37414</v>
      </c>
      <c r="B1605" s="83" t="s">
        <v>2803</v>
      </c>
      <c r="C1605" s="83" t="s">
        <v>575</v>
      </c>
      <c r="D1605" s="83" t="s">
        <v>702</v>
      </c>
      <c r="E1605" s="187">
        <v>3.36</v>
      </c>
      <c r="F1605" s="83"/>
    </row>
    <row r="1606" spans="1:6" ht="12.75" customHeight="1" x14ac:dyDescent="0.2">
      <c r="A1606" s="83">
        <v>37415</v>
      </c>
      <c r="B1606" s="83" t="s">
        <v>2804</v>
      </c>
      <c r="C1606" s="83" t="s">
        <v>575</v>
      </c>
      <c r="D1606" s="83" t="s">
        <v>702</v>
      </c>
      <c r="E1606" s="187">
        <v>6.11</v>
      </c>
      <c r="F1606" s="83"/>
    </row>
    <row r="1607" spans="1:6" ht="12.75" customHeight="1" x14ac:dyDescent="0.2">
      <c r="A1607" s="83">
        <v>37416</v>
      </c>
      <c r="B1607" s="83" t="s">
        <v>2806</v>
      </c>
      <c r="C1607" s="83" t="s">
        <v>575</v>
      </c>
      <c r="D1607" s="83" t="s">
        <v>702</v>
      </c>
      <c r="E1607" s="187">
        <v>2.77</v>
      </c>
      <c r="F1607" s="83"/>
    </row>
    <row r="1608" spans="1:6" ht="12.75" customHeight="1" x14ac:dyDescent="0.2">
      <c r="A1608" s="83">
        <v>37417</v>
      </c>
      <c r="B1608" s="83" t="s">
        <v>2807</v>
      </c>
      <c r="C1608" s="83" t="s">
        <v>575</v>
      </c>
      <c r="D1608" s="83" t="s">
        <v>702</v>
      </c>
      <c r="E1608" s="187">
        <v>3.98</v>
      </c>
      <c r="F1608" s="83"/>
    </row>
    <row r="1609" spans="1:6" ht="12.75" customHeight="1" x14ac:dyDescent="0.2">
      <c r="A1609" s="83">
        <v>3112</v>
      </c>
      <c r="B1609" s="83" t="s">
        <v>2808</v>
      </c>
      <c r="C1609" s="83" t="s">
        <v>2657</v>
      </c>
      <c r="D1609" s="83" t="s">
        <v>566</v>
      </c>
      <c r="E1609" s="187">
        <v>50.64</v>
      </c>
      <c r="F1609" s="83"/>
    </row>
    <row r="1610" spans="1:6" ht="12.75" customHeight="1" x14ac:dyDescent="0.2">
      <c r="A1610" s="83">
        <v>3113</v>
      </c>
      <c r="B1610" s="83" t="s">
        <v>2810</v>
      </c>
      <c r="C1610" s="83" t="s">
        <v>2657</v>
      </c>
      <c r="D1610" s="83" t="s">
        <v>566</v>
      </c>
      <c r="E1610" s="187">
        <v>58.34</v>
      </c>
      <c r="F1610" s="83"/>
    </row>
    <row r="1611" spans="1:6" ht="12.75" customHeight="1" x14ac:dyDescent="0.2">
      <c r="A1611" s="83">
        <v>3114</v>
      </c>
      <c r="B1611" s="83" t="s">
        <v>2811</v>
      </c>
      <c r="C1611" s="83" t="s">
        <v>575</v>
      </c>
      <c r="D1611" s="83" t="s">
        <v>566</v>
      </c>
      <c r="E1611" s="187">
        <v>26.36</v>
      </c>
      <c r="F1611" s="83"/>
    </row>
    <row r="1612" spans="1:6" ht="12.75" customHeight="1" x14ac:dyDescent="0.2">
      <c r="A1612" s="83">
        <v>34519</v>
      </c>
      <c r="B1612" s="83" t="s">
        <v>897</v>
      </c>
      <c r="C1612" s="83" t="s">
        <v>575</v>
      </c>
      <c r="D1612" s="83" t="s">
        <v>702</v>
      </c>
      <c r="E1612" s="187">
        <v>71.819999999999993</v>
      </c>
      <c r="F1612" s="83"/>
    </row>
    <row r="1613" spans="1:6" ht="12.75" customHeight="1" x14ac:dyDescent="0.2">
      <c r="A1613" s="83">
        <v>10510</v>
      </c>
      <c r="B1613" s="83" t="s">
        <v>2813</v>
      </c>
      <c r="C1613" s="83" t="s">
        <v>575</v>
      </c>
      <c r="D1613" s="83" t="s">
        <v>702</v>
      </c>
      <c r="E1613" s="187">
        <v>70.92</v>
      </c>
      <c r="F1613" s="83"/>
    </row>
    <row r="1614" spans="1:6" ht="12.75" customHeight="1" x14ac:dyDescent="0.2">
      <c r="A1614" s="83">
        <v>1649</v>
      </c>
      <c r="B1614" s="83" t="s">
        <v>2815</v>
      </c>
      <c r="C1614" s="83" t="s">
        <v>575</v>
      </c>
      <c r="D1614" s="83" t="s">
        <v>566</v>
      </c>
      <c r="E1614" s="187">
        <v>42.77</v>
      </c>
      <c r="F1614" s="83"/>
    </row>
    <row r="1615" spans="1:6" ht="12.75" customHeight="1" x14ac:dyDescent="0.2">
      <c r="A1615" s="83">
        <v>1653</v>
      </c>
      <c r="B1615" s="83" t="s">
        <v>2816</v>
      </c>
      <c r="C1615" s="83" t="s">
        <v>575</v>
      </c>
      <c r="D1615" s="83" t="s">
        <v>566</v>
      </c>
      <c r="E1615" s="187">
        <v>33.5</v>
      </c>
      <c r="F1615" s="83"/>
    </row>
    <row r="1616" spans="1:6" ht="12.75" customHeight="1" x14ac:dyDescent="0.2">
      <c r="A1616" s="83">
        <v>1647</v>
      </c>
      <c r="B1616" s="83" t="s">
        <v>2817</v>
      </c>
      <c r="C1616" s="83" t="s">
        <v>575</v>
      </c>
      <c r="D1616" s="83" t="s">
        <v>566</v>
      </c>
      <c r="E1616" s="187">
        <v>11.99</v>
      </c>
      <c r="F1616" s="83"/>
    </row>
    <row r="1617" spans="1:6" ht="12.75" customHeight="1" x14ac:dyDescent="0.2">
      <c r="A1617" s="83">
        <v>1648</v>
      </c>
      <c r="B1617" s="83" t="s">
        <v>2819</v>
      </c>
      <c r="C1617" s="83" t="s">
        <v>575</v>
      </c>
      <c r="D1617" s="83" t="s">
        <v>566</v>
      </c>
      <c r="E1617" s="187">
        <v>23.03</v>
      </c>
      <c r="F1617" s="83"/>
    </row>
    <row r="1618" spans="1:6" ht="12.75" customHeight="1" x14ac:dyDescent="0.2">
      <c r="A1618" s="83">
        <v>1651</v>
      </c>
      <c r="B1618" s="83" t="s">
        <v>2820</v>
      </c>
      <c r="C1618" s="83" t="s">
        <v>575</v>
      </c>
      <c r="D1618" s="83" t="s">
        <v>566</v>
      </c>
      <c r="E1618" s="187">
        <v>106.85</v>
      </c>
      <c r="F1618" s="83"/>
    </row>
    <row r="1619" spans="1:6" ht="12.75" customHeight="1" x14ac:dyDescent="0.2">
      <c r="A1619" s="83">
        <v>1650</v>
      </c>
      <c r="B1619" s="83" t="s">
        <v>2821</v>
      </c>
      <c r="C1619" s="83" t="s">
        <v>575</v>
      </c>
      <c r="D1619" s="83" t="s">
        <v>566</v>
      </c>
      <c r="E1619" s="187">
        <v>59.06</v>
      </c>
      <c r="F1619" s="83"/>
    </row>
    <row r="1620" spans="1:6" ht="12.75" customHeight="1" x14ac:dyDescent="0.2">
      <c r="A1620" s="83">
        <v>1654</v>
      </c>
      <c r="B1620" s="83" t="s">
        <v>2822</v>
      </c>
      <c r="C1620" s="83" t="s">
        <v>575</v>
      </c>
      <c r="D1620" s="83" t="s">
        <v>566</v>
      </c>
      <c r="E1620" s="187">
        <v>16.46</v>
      </c>
      <c r="F1620" s="83"/>
    </row>
    <row r="1621" spans="1:6" ht="12.75" customHeight="1" x14ac:dyDescent="0.2">
      <c r="A1621" s="83">
        <v>1652</v>
      </c>
      <c r="B1621" s="83" t="s">
        <v>2824</v>
      </c>
      <c r="C1621" s="83" t="s">
        <v>575</v>
      </c>
      <c r="D1621" s="83" t="s">
        <v>566</v>
      </c>
      <c r="E1621" s="187">
        <v>153.36000000000001</v>
      </c>
      <c r="F1621" s="83"/>
    </row>
    <row r="1622" spans="1:6" ht="12.75" customHeight="1" x14ac:dyDescent="0.2">
      <c r="A1622" s="83">
        <v>1747</v>
      </c>
      <c r="B1622" s="83" t="s">
        <v>2825</v>
      </c>
      <c r="C1622" s="83" t="s">
        <v>575</v>
      </c>
      <c r="D1622" s="83" t="s">
        <v>566</v>
      </c>
      <c r="E1622" s="187">
        <v>142.81</v>
      </c>
      <c r="F1622" s="83"/>
    </row>
    <row r="1623" spans="1:6" ht="12.75" customHeight="1" x14ac:dyDescent="0.2">
      <c r="A1623" s="83">
        <v>1744</v>
      </c>
      <c r="B1623" s="83" t="s">
        <v>2827</v>
      </c>
      <c r="C1623" s="83" t="s">
        <v>575</v>
      </c>
      <c r="D1623" s="83" t="s">
        <v>566</v>
      </c>
      <c r="E1623" s="187">
        <v>98.91</v>
      </c>
      <c r="F1623" s="83"/>
    </row>
    <row r="1624" spans="1:6" ht="12.75" customHeight="1" x14ac:dyDescent="0.2">
      <c r="A1624" s="83">
        <v>1743</v>
      </c>
      <c r="B1624" s="83" t="s">
        <v>2828</v>
      </c>
      <c r="C1624" s="83" t="s">
        <v>575</v>
      </c>
      <c r="D1624" s="83" t="s">
        <v>566</v>
      </c>
      <c r="E1624" s="187">
        <v>129.88999999999999</v>
      </c>
      <c r="F1624" s="83"/>
    </row>
    <row r="1625" spans="1:6" ht="12.75" customHeight="1" x14ac:dyDescent="0.2">
      <c r="A1625" s="83">
        <v>7241</v>
      </c>
      <c r="B1625" s="83" t="s">
        <v>2829</v>
      </c>
      <c r="C1625" s="83" t="s">
        <v>704</v>
      </c>
      <c r="D1625" s="83" t="s">
        <v>702</v>
      </c>
      <c r="E1625" s="187">
        <v>55.13</v>
      </c>
      <c r="F1625" s="83"/>
    </row>
    <row r="1626" spans="1:6" ht="12.75" customHeight="1" x14ac:dyDescent="0.2">
      <c r="A1626" s="83">
        <v>39640</v>
      </c>
      <c r="B1626" s="83" t="s">
        <v>2831</v>
      </c>
      <c r="C1626" s="83" t="s">
        <v>575</v>
      </c>
      <c r="D1626" s="83" t="s">
        <v>566</v>
      </c>
      <c r="E1626" s="187">
        <v>5.87</v>
      </c>
      <c r="F1626" s="83"/>
    </row>
    <row r="1627" spans="1:6" ht="12.75" customHeight="1" x14ac:dyDescent="0.2">
      <c r="A1627" s="83">
        <v>11013</v>
      </c>
      <c r="B1627" s="83" t="s">
        <v>2832</v>
      </c>
      <c r="C1627" s="83" t="s">
        <v>575</v>
      </c>
      <c r="D1627" s="83" t="s">
        <v>566</v>
      </c>
      <c r="E1627" s="187">
        <v>12.08</v>
      </c>
      <c r="F1627" s="83"/>
    </row>
    <row r="1628" spans="1:6" ht="12.75" customHeight="1" x14ac:dyDescent="0.2">
      <c r="A1628" s="83">
        <v>11017</v>
      </c>
      <c r="B1628" s="83" t="s">
        <v>2834</v>
      </c>
      <c r="C1628" s="83" t="s">
        <v>575</v>
      </c>
      <c r="D1628" s="83" t="s">
        <v>566</v>
      </c>
      <c r="E1628" s="187">
        <v>5.15</v>
      </c>
      <c r="F1628" s="83"/>
    </row>
    <row r="1629" spans="1:6" ht="12.75" customHeight="1" x14ac:dyDescent="0.2">
      <c r="A1629" s="83">
        <v>20236</v>
      </c>
      <c r="B1629" s="83" t="s">
        <v>2835</v>
      </c>
      <c r="C1629" s="83" t="s">
        <v>575</v>
      </c>
      <c r="D1629" s="83" t="s">
        <v>566</v>
      </c>
      <c r="E1629" s="187">
        <v>22.7</v>
      </c>
      <c r="F1629" s="83"/>
    </row>
    <row r="1630" spans="1:6" ht="12.75" customHeight="1" x14ac:dyDescent="0.2">
      <c r="A1630" s="83">
        <v>7215</v>
      </c>
      <c r="B1630" s="83" t="s">
        <v>2836</v>
      </c>
      <c r="C1630" s="83" t="s">
        <v>575</v>
      </c>
      <c r="D1630" s="83" t="s">
        <v>566</v>
      </c>
      <c r="E1630" s="187">
        <v>19.440000000000001</v>
      </c>
      <c r="F1630" s="83"/>
    </row>
    <row r="1631" spans="1:6" ht="12.75" customHeight="1" x14ac:dyDescent="0.2">
      <c r="A1631" s="83">
        <v>7216</v>
      </c>
      <c r="B1631" s="83" t="s">
        <v>2838</v>
      </c>
      <c r="C1631" s="83" t="s">
        <v>575</v>
      </c>
      <c r="D1631" s="83" t="s">
        <v>566</v>
      </c>
      <c r="E1631" s="187">
        <v>81.25</v>
      </c>
      <c r="F1631" s="83"/>
    </row>
    <row r="1632" spans="1:6" ht="12.75" customHeight="1" x14ac:dyDescent="0.2">
      <c r="A1632" s="83">
        <v>20235</v>
      </c>
      <c r="B1632" s="83" t="s">
        <v>2839</v>
      </c>
      <c r="C1632" s="83" t="s">
        <v>575</v>
      </c>
      <c r="D1632" s="83" t="s">
        <v>566</v>
      </c>
      <c r="E1632" s="187">
        <v>41.08</v>
      </c>
      <c r="F1632" s="83"/>
    </row>
    <row r="1633" spans="1:6" ht="12.75" customHeight="1" x14ac:dyDescent="0.2">
      <c r="A1633" s="83">
        <v>7181</v>
      </c>
      <c r="B1633" s="83" t="s">
        <v>2841</v>
      </c>
      <c r="C1633" s="83" t="s">
        <v>575</v>
      </c>
      <c r="D1633" s="83" t="s">
        <v>566</v>
      </c>
      <c r="E1633" s="187">
        <v>3.21</v>
      </c>
      <c r="F1633" s="83"/>
    </row>
    <row r="1634" spans="1:6" ht="12.75" customHeight="1" x14ac:dyDescent="0.2">
      <c r="A1634" s="83">
        <v>40866</v>
      </c>
      <c r="B1634" s="83" t="s">
        <v>2842</v>
      </c>
      <c r="C1634" s="83" t="s">
        <v>575</v>
      </c>
      <c r="D1634" s="83" t="s">
        <v>566</v>
      </c>
      <c r="E1634" s="187">
        <v>5.97</v>
      </c>
      <c r="F1634" s="83"/>
    </row>
    <row r="1635" spans="1:6" ht="12.75" customHeight="1" x14ac:dyDescent="0.2">
      <c r="A1635" s="83">
        <v>7214</v>
      </c>
      <c r="B1635" s="83" t="s">
        <v>2844</v>
      </c>
      <c r="C1635" s="83" t="s">
        <v>575</v>
      </c>
      <c r="D1635" s="83" t="s">
        <v>566</v>
      </c>
      <c r="E1635" s="187">
        <v>27.83</v>
      </c>
      <c r="F1635" s="83"/>
    </row>
    <row r="1636" spans="1:6" ht="12.75" customHeight="1" x14ac:dyDescent="0.2">
      <c r="A1636" s="83">
        <v>7219</v>
      </c>
      <c r="B1636" s="83" t="s">
        <v>2845</v>
      </c>
      <c r="C1636" s="83" t="s">
        <v>575</v>
      </c>
      <c r="D1636" s="83" t="s">
        <v>566</v>
      </c>
      <c r="E1636" s="187">
        <v>28.81</v>
      </c>
      <c r="F1636" s="83"/>
    </row>
    <row r="1637" spans="1:6" ht="12.75" customHeight="1" x14ac:dyDescent="0.2">
      <c r="A1637" s="83">
        <v>37972</v>
      </c>
      <c r="B1637" s="83" t="s">
        <v>2846</v>
      </c>
      <c r="C1637" s="83" t="s">
        <v>575</v>
      </c>
      <c r="D1637" s="83" t="s">
        <v>566</v>
      </c>
      <c r="E1637" s="187">
        <v>3.42</v>
      </c>
      <c r="F1637" s="83"/>
    </row>
    <row r="1638" spans="1:6" ht="12.75" customHeight="1" x14ac:dyDescent="0.2">
      <c r="A1638" s="83">
        <v>37973</v>
      </c>
      <c r="B1638" s="83" t="s">
        <v>2848</v>
      </c>
      <c r="C1638" s="83" t="s">
        <v>575</v>
      </c>
      <c r="D1638" s="83" t="s">
        <v>566</v>
      </c>
      <c r="E1638" s="187">
        <v>5.48</v>
      </c>
      <c r="F1638" s="83"/>
    </row>
    <row r="1639" spans="1:6" ht="12.75" customHeight="1" x14ac:dyDescent="0.2">
      <c r="A1639" s="83">
        <v>37971</v>
      </c>
      <c r="B1639" s="83" t="s">
        <v>2849</v>
      </c>
      <c r="C1639" s="83" t="s">
        <v>575</v>
      </c>
      <c r="D1639" s="83" t="s">
        <v>566</v>
      </c>
      <c r="E1639" s="187">
        <v>2.0499999999999998</v>
      </c>
      <c r="F1639" s="83"/>
    </row>
    <row r="1640" spans="1:6" ht="12.75" customHeight="1" x14ac:dyDescent="0.2">
      <c r="A1640" s="83">
        <v>20094</v>
      </c>
      <c r="B1640" s="83" t="s">
        <v>2851</v>
      </c>
      <c r="C1640" s="83" t="s">
        <v>575</v>
      </c>
      <c r="D1640" s="83" t="s">
        <v>702</v>
      </c>
      <c r="E1640" s="187">
        <v>15.96</v>
      </c>
      <c r="F1640" s="83"/>
    </row>
    <row r="1641" spans="1:6" ht="12.75" customHeight="1" x14ac:dyDescent="0.2">
      <c r="A1641" s="83">
        <v>20095</v>
      </c>
      <c r="B1641" s="83" t="s">
        <v>2852</v>
      </c>
      <c r="C1641" s="83" t="s">
        <v>575</v>
      </c>
      <c r="D1641" s="83" t="s">
        <v>702</v>
      </c>
      <c r="E1641" s="187">
        <v>20.329999999999998</v>
      </c>
      <c r="F1641" s="83"/>
    </row>
    <row r="1642" spans="1:6" ht="12.75" customHeight="1" x14ac:dyDescent="0.2">
      <c r="A1642" s="83">
        <v>1954</v>
      </c>
      <c r="B1642" s="83" t="s">
        <v>2854</v>
      </c>
      <c r="C1642" s="83" t="s">
        <v>575</v>
      </c>
      <c r="D1642" s="83" t="s">
        <v>566</v>
      </c>
      <c r="E1642" s="187">
        <v>94.51</v>
      </c>
      <c r="F1642" s="83"/>
    </row>
    <row r="1643" spans="1:6" ht="12.75" customHeight="1" x14ac:dyDescent="0.2">
      <c r="A1643" s="83">
        <v>1926</v>
      </c>
      <c r="B1643" s="83" t="s">
        <v>2855</v>
      </c>
      <c r="C1643" s="83" t="s">
        <v>575</v>
      </c>
      <c r="D1643" s="83" t="s">
        <v>566</v>
      </c>
      <c r="E1643" s="187">
        <v>1.25</v>
      </c>
      <c r="F1643" s="83"/>
    </row>
    <row r="1644" spans="1:6" ht="12.75" customHeight="1" x14ac:dyDescent="0.2">
      <c r="A1644" s="83">
        <v>1927</v>
      </c>
      <c r="B1644" s="83" t="s">
        <v>2857</v>
      </c>
      <c r="C1644" s="83" t="s">
        <v>575</v>
      </c>
      <c r="D1644" s="83" t="s">
        <v>566</v>
      </c>
      <c r="E1644" s="187">
        <v>1.64</v>
      </c>
      <c r="F1644" s="83"/>
    </row>
    <row r="1645" spans="1:6" ht="12.75" customHeight="1" x14ac:dyDescent="0.2">
      <c r="A1645" s="83">
        <v>1923</v>
      </c>
      <c r="B1645" s="83" t="s">
        <v>2858</v>
      </c>
      <c r="C1645" s="83" t="s">
        <v>575</v>
      </c>
      <c r="D1645" s="83" t="s">
        <v>566</v>
      </c>
      <c r="E1645" s="187">
        <v>2.69</v>
      </c>
      <c r="F1645" s="83"/>
    </row>
    <row r="1646" spans="1:6" ht="12.75" customHeight="1" x14ac:dyDescent="0.2">
      <c r="A1646" s="83">
        <v>1929</v>
      </c>
      <c r="B1646" s="83" t="s">
        <v>2859</v>
      </c>
      <c r="C1646" s="83" t="s">
        <v>575</v>
      </c>
      <c r="D1646" s="83" t="s">
        <v>566</v>
      </c>
      <c r="E1646" s="187">
        <v>4.41</v>
      </c>
      <c r="F1646" s="83"/>
    </row>
    <row r="1647" spans="1:6" ht="12.75" customHeight="1" x14ac:dyDescent="0.2">
      <c r="A1647" s="83">
        <v>1930</v>
      </c>
      <c r="B1647" s="83" t="s">
        <v>2860</v>
      </c>
      <c r="C1647" s="83" t="s">
        <v>575</v>
      </c>
      <c r="D1647" s="83" t="s">
        <v>566</v>
      </c>
      <c r="E1647" s="187">
        <v>8.56</v>
      </c>
      <c r="F1647" s="83"/>
    </row>
    <row r="1648" spans="1:6" ht="12.75" customHeight="1" x14ac:dyDescent="0.2">
      <c r="A1648" s="83">
        <v>1924</v>
      </c>
      <c r="B1648" s="83" t="s">
        <v>2861</v>
      </c>
      <c r="C1648" s="83" t="s">
        <v>575</v>
      </c>
      <c r="D1648" s="83" t="s">
        <v>566</v>
      </c>
      <c r="E1648" s="187">
        <v>14.75</v>
      </c>
      <c r="F1648" s="83"/>
    </row>
    <row r="1649" spans="1:6" ht="12.75" customHeight="1" x14ac:dyDescent="0.2">
      <c r="A1649" s="83">
        <v>1922</v>
      </c>
      <c r="B1649" s="83" t="s">
        <v>2863</v>
      </c>
      <c r="C1649" s="83" t="s">
        <v>575</v>
      </c>
      <c r="D1649" s="83" t="s">
        <v>566</v>
      </c>
      <c r="E1649" s="187">
        <v>21.91</v>
      </c>
      <c r="F1649" s="83"/>
    </row>
    <row r="1650" spans="1:6" ht="12.75" customHeight="1" x14ac:dyDescent="0.2">
      <c r="A1650" s="83">
        <v>1953</v>
      </c>
      <c r="B1650" s="83" t="s">
        <v>2864</v>
      </c>
      <c r="C1650" s="83" t="s">
        <v>575</v>
      </c>
      <c r="D1650" s="83" t="s">
        <v>566</v>
      </c>
      <c r="E1650" s="187">
        <v>38.29</v>
      </c>
      <c r="F1650" s="83"/>
    </row>
    <row r="1651" spans="1:6" ht="12.75" customHeight="1" x14ac:dyDescent="0.2">
      <c r="A1651" s="83">
        <v>1962</v>
      </c>
      <c r="B1651" s="83" t="s">
        <v>2866</v>
      </c>
      <c r="C1651" s="83" t="s">
        <v>575</v>
      </c>
      <c r="D1651" s="83" t="s">
        <v>566</v>
      </c>
      <c r="E1651" s="187">
        <v>125.27</v>
      </c>
      <c r="F1651" s="83"/>
    </row>
    <row r="1652" spans="1:6" ht="12.75" customHeight="1" x14ac:dyDescent="0.2">
      <c r="A1652" s="83">
        <v>1955</v>
      </c>
      <c r="B1652" s="83" t="s">
        <v>2867</v>
      </c>
      <c r="C1652" s="83" t="s">
        <v>575</v>
      </c>
      <c r="D1652" s="83" t="s">
        <v>566</v>
      </c>
      <c r="E1652" s="187">
        <v>1.65</v>
      </c>
      <c r="F1652" s="83"/>
    </row>
    <row r="1653" spans="1:6" ht="12.75" customHeight="1" x14ac:dyDescent="0.2">
      <c r="A1653" s="83">
        <v>1956</v>
      </c>
      <c r="B1653" s="83" t="s">
        <v>2868</v>
      </c>
      <c r="C1653" s="83" t="s">
        <v>575</v>
      </c>
      <c r="D1653" s="83" t="s">
        <v>566</v>
      </c>
      <c r="E1653" s="187">
        <v>2.13</v>
      </c>
      <c r="F1653" s="83"/>
    </row>
    <row r="1654" spans="1:6" ht="12.75" customHeight="1" x14ac:dyDescent="0.2">
      <c r="A1654" s="83">
        <v>1957</v>
      </c>
      <c r="B1654" s="83" t="s">
        <v>2870</v>
      </c>
      <c r="C1654" s="83" t="s">
        <v>575</v>
      </c>
      <c r="D1654" s="83" t="s">
        <v>566</v>
      </c>
      <c r="E1654" s="187">
        <v>4.8499999999999996</v>
      </c>
      <c r="F1654" s="83"/>
    </row>
    <row r="1655" spans="1:6" ht="12.75" customHeight="1" x14ac:dyDescent="0.2">
      <c r="A1655" s="83">
        <v>1958</v>
      </c>
      <c r="B1655" s="83" t="s">
        <v>2871</v>
      </c>
      <c r="C1655" s="83" t="s">
        <v>575</v>
      </c>
      <c r="D1655" s="83" t="s">
        <v>566</v>
      </c>
      <c r="E1655" s="187">
        <v>8.6199999999999992</v>
      </c>
      <c r="F1655" s="83"/>
    </row>
    <row r="1656" spans="1:6" ht="12.75" customHeight="1" x14ac:dyDescent="0.2">
      <c r="A1656" s="83">
        <v>1959</v>
      </c>
      <c r="B1656" s="83" t="s">
        <v>2872</v>
      </c>
      <c r="C1656" s="83" t="s">
        <v>575</v>
      </c>
      <c r="D1656" s="83" t="s">
        <v>566</v>
      </c>
      <c r="E1656" s="187">
        <v>10.51</v>
      </c>
      <c r="F1656" s="83"/>
    </row>
    <row r="1657" spans="1:6" ht="12.75" customHeight="1" x14ac:dyDescent="0.2">
      <c r="A1657" s="83">
        <v>1925</v>
      </c>
      <c r="B1657" s="83" t="s">
        <v>2873</v>
      </c>
      <c r="C1657" s="83" t="s">
        <v>575</v>
      </c>
      <c r="D1657" s="83" t="s">
        <v>566</v>
      </c>
      <c r="E1657" s="187">
        <v>25.97</v>
      </c>
      <c r="F1657" s="83"/>
    </row>
    <row r="1658" spans="1:6" ht="12.75" customHeight="1" x14ac:dyDescent="0.2">
      <c r="A1658" s="83">
        <v>1960</v>
      </c>
      <c r="B1658" s="83" t="s">
        <v>2875</v>
      </c>
      <c r="C1658" s="83" t="s">
        <v>575</v>
      </c>
      <c r="D1658" s="83" t="s">
        <v>566</v>
      </c>
      <c r="E1658" s="187">
        <v>36.93</v>
      </c>
      <c r="F1658" s="83"/>
    </row>
    <row r="1659" spans="1:6" ht="12.75" customHeight="1" x14ac:dyDescent="0.2">
      <c r="A1659" s="83">
        <v>1961</v>
      </c>
      <c r="B1659" s="83" t="s">
        <v>2876</v>
      </c>
      <c r="C1659" s="83" t="s">
        <v>575</v>
      </c>
      <c r="D1659" s="83" t="s">
        <v>566</v>
      </c>
      <c r="E1659" s="187">
        <v>53.07</v>
      </c>
      <c r="F1659" s="83"/>
    </row>
    <row r="1660" spans="1:6" ht="12.75" customHeight="1" x14ac:dyDescent="0.2">
      <c r="A1660" s="83">
        <v>38426</v>
      </c>
      <c r="B1660" s="83" t="s">
        <v>2878</v>
      </c>
      <c r="C1660" s="83" t="s">
        <v>575</v>
      </c>
      <c r="D1660" s="83" t="s">
        <v>566</v>
      </c>
      <c r="E1660" s="187">
        <v>14.78</v>
      </c>
      <c r="F1660" s="83"/>
    </row>
    <row r="1661" spans="1:6" ht="12.75" customHeight="1" x14ac:dyDescent="0.2">
      <c r="A1661" s="83">
        <v>38423</v>
      </c>
      <c r="B1661" s="83" t="s">
        <v>2879</v>
      </c>
      <c r="C1661" s="83" t="s">
        <v>575</v>
      </c>
      <c r="D1661" s="83" t="s">
        <v>566</v>
      </c>
      <c r="E1661" s="187">
        <v>33.520000000000003</v>
      </c>
      <c r="F1661" s="83"/>
    </row>
    <row r="1662" spans="1:6" ht="12.75" customHeight="1" x14ac:dyDescent="0.2">
      <c r="A1662" s="83">
        <v>38421</v>
      </c>
      <c r="B1662" s="83" t="s">
        <v>2881</v>
      </c>
      <c r="C1662" s="83" t="s">
        <v>575</v>
      </c>
      <c r="D1662" s="83" t="s">
        <v>566</v>
      </c>
      <c r="E1662" s="187">
        <v>15.82</v>
      </c>
      <c r="F1662" s="83"/>
    </row>
    <row r="1663" spans="1:6" ht="12.75" customHeight="1" x14ac:dyDescent="0.2">
      <c r="A1663" s="83">
        <v>38422</v>
      </c>
      <c r="B1663" s="83" t="s">
        <v>2882</v>
      </c>
      <c r="C1663" s="83" t="s">
        <v>575</v>
      </c>
      <c r="D1663" s="83" t="s">
        <v>566</v>
      </c>
      <c r="E1663" s="187">
        <v>23.13</v>
      </c>
      <c r="F1663" s="83"/>
    </row>
    <row r="1664" spans="1:6" ht="12.75" customHeight="1" x14ac:dyDescent="0.2">
      <c r="A1664" s="83">
        <v>39866</v>
      </c>
      <c r="B1664" s="83" t="s">
        <v>2885</v>
      </c>
      <c r="C1664" s="83" t="s">
        <v>575</v>
      </c>
      <c r="D1664" s="83" t="s">
        <v>702</v>
      </c>
      <c r="E1664" s="187">
        <v>10.54</v>
      </c>
      <c r="F1664" s="83"/>
    </row>
    <row r="1665" spans="1:6" ht="12.75" customHeight="1" x14ac:dyDescent="0.2">
      <c r="A1665" s="83">
        <v>39867</v>
      </c>
      <c r="B1665" s="83" t="s">
        <v>2887</v>
      </c>
      <c r="C1665" s="83" t="s">
        <v>575</v>
      </c>
      <c r="D1665" s="83" t="s">
        <v>702</v>
      </c>
      <c r="E1665" s="187">
        <v>23.43</v>
      </c>
      <c r="F1665" s="83"/>
    </row>
    <row r="1666" spans="1:6" ht="12.75" customHeight="1" x14ac:dyDescent="0.2">
      <c r="A1666" s="83">
        <v>39868</v>
      </c>
      <c r="B1666" s="83" t="s">
        <v>2889</v>
      </c>
      <c r="C1666" s="83" t="s">
        <v>575</v>
      </c>
      <c r="D1666" s="83" t="s">
        <v>702</v>
      </c>
      <c r="E1666" s="187">
        <v>42.22</v>
      </c>
      <c r="F1666" s="83"/>
    </row>
    <row r="1667" spans="1:6" ht="12.75" customHeight="1" x14ac:dyDescent="0.2">
      <c r="A1667" s="83">
        <v>37999</v>
      </c>
      <c r="B1667" s="83" t="s">
        <v>2890</v>
      </c>
      <c r="C1667" s="83" t="s">
        <v>575</v>
      </c>
      <c r="D1667" s="83" t="s">
        <v>566</v>
      </c>
      <c r="E1667" s="187">
        <v>3.28</v>
      </c>
      <c r="F1667" s="83"/>
    </row>
    <row r="1668" spans="1:6" ht="12.75" customHeight="1" x14ac:dyDescent="0.2">
      <c r="A1668" s="83">
        <v>38000</v>
      </c>
      <c r="B1668" s="83" t="s">
        <v>2892</v>
      </c>
      <c r="C1668" s="83" t="s">
        <v>575</v>
      </c>
      <c r="D1668" s="83" t="s">
        <v>566</v>
      </c>
      <c r="E1668" s="187">
        <v>4.34</v>
      </c>
      <c r="F1668" s="83"/>
    </row>
    <row r="1669" spans="1:6" ht="12.75" customHeight="1" x14ac:dyDescent="0.2">
      <c r="A1669" s="83">
        <v>38129</v>
      </c>
      <c r="B1669" s="83" t="s">
        <v>2893</v>
      </c>
      <c r="C1669" s="83" t="s">
        <v>575</v>
      </c>
      <c r="D1669" s="83" t="s">
        <v>566</v>
      </c>
      <c r="E1669" s="187">
        <v>2.87</v>
      </c>
      <c r="F1669" s="83"/>
    </row>
    <row r="1670" spans="1:6" ht="12.75" customHeight="1" x14ac:dyDescent="0.2">
      <c r="A1670" s="83">
        <v>38025</v>
      </c>
      <c r="B1670" s="83" t="s">
        <v>2895</v>
      </c>
      <c r="C1670" s="83" t="s">
        <v>575</v>
      </c>
      <c r="D1670" s="83" t="s">
        <v>566</v>
      </c>
      <c r="E1670" s="187">
        <v>4.79</v>
      </c>
      <c r="F1670" s="83"/>
    </row>
    <row r="1671" spans="1:6" ht="12.75" customHeight="1" x14ac:dyDescent="0.2">
      <c r="A1671" s="83">
        <v>38026</v>
      </c>
      <c r="B1671" s="83" t="s">
        <v>2896</v>
      </c>
      <c r="C1671" s="83" t="s">
        <v>575</v>
      </c>
      <c r="D1671" s="83" t="s">
        <v>566</v>
      </c>
      <c r="E1671" s="187">
        <v>12.84</v>
      </c>
      <c r="F1671" s="83"/>
    </row>
    <row r="1672" spans="1:6" ht="12.75" customHeight="1" x14ac:dyDescent="0.2">
      <c r="A1672" s="83">
        <v>1858</v>
      </c>
      <c r="B1672" s="83" t="s">
        <v>2897</v>
      </c>
      <c r="C1672" s="83" t="s">
        <v>575</v>
      </c>
      <c r="D1672" s="83" t="s">
        <v>702</v>
      </c>
      <c r="E1672" s="187">
        <v>22.35</v>
      </c>
      <c r="F1672" s="83"/>
    </row>
    <row r="1673" spans="1:6" ht="12.75" customHeight="1" x14ac:dyDescent="0.2">
      <c r="A1673" s="83">
        <v>1844</v>
      </c>
      <c r="B1673" s="83" t="s">
        <v>2899</v>
      </c>
      <c r="C1673" s="83" t="s">
        <v>575</v>
      </c>
      <c r="D1673" s="83" t="s">
        <v>702</v>
      </c>
      <c r="E1673" s="187">
        <v>82.42</v>
      </c>
      <c r="F1673" s="83"/>
    </row>
    <row r="1674" spans="1:6" ht="12.75" customHeight="1" x14ac:dyDescent="0.2">
      <c r="A1674" s="83">
        <v>1863</v>
      </c>
      <c r="B1674" s="83" t="s">
        <v>2900</v>
      </c>
      <c r="C1674" s="83" t="s">
        <v>575</v>
      </c>
      <c r="D1674" s="83" t="s">
        <v>702</v>
      </c>
      <c r="E1674" s="187">
        <v>32.44</v>
      </c>
      <c r="F1674" s="83"/>
    </row>
    <row r="1675" spans="1:6" ht="12.75" customHeight="1" x14ac:dyDescent="0.2">
      <c r="A1675" s="83">
        <v>1865</v>
      </c>
      <c r="B1675" s="83" t="s">
        <v>2902</v>
      </c>
      <c r="C1675" s="83" t="s">
        <v>575</v>
      </c>
      <c r="D1675" s="83" t="s">
        <v>702</v>
      </c>
      <c r="E1675" s="187">
        <v>118.35</v>
      </c>
      <c r="F1675" s="83"/>
    </row>
    <row r="1676" spans="1:6" ht="12.75" customHeight="1" x14ac:dyDescent="0.2">
      <c r="A1676" s="83">
        <v>36355</v>
      </c>
      <c r="B1676" s="83" t="s">
        <v>2904</v>
      </c>
      <c r="C1676" s="83" t="s">
        <v>575</v>
      </c>
      <c r="D1676" s="83" t="s">
        <v>702</v>
      </c>
      <c r="E1676" s="187">
        <v>4.2699999999999996</v>
      </c>
      <c r="F1676" s="83"/>
    </row>
    <row r="1677" spans="1:6" ht="12.75" customHeight="1" x14ac:dyDescent="0.2">
      <c r="A1677" s="83">
        <v>36356</v>
      </c>
      <c r="B1677" s="83" t="s">
        <v>2905</v>
      </c>
      <c r="C1677" s="83" t="s">
        <v>575</v>
      </c>
      <c r="D1677" s="83" t="s">
        <v>702</v>
      </c>
      <c r="E1677" s="187">
        <v>7.18</v>
      </c>
      <c r="F1677" s="83"/>
    </row>
    <row r="1678" spans="1:6" ht="12.75" customHeight="1" x14ac:dyDescent="0.2">
      <c r="A1678" s="83">
        <v>1932</v>
      </c>
      <c r="B1678" s="83" t="s">
        <v>2907</v>
      </c>
      <c r="C1678" s="83" t="s">
        <v>575</v>
      </c>
      <c r="D1678" s="83" t="s">
        <v>566</v>
      </c>
      <c r="E1678" s="187">
        <v>5.71</v>
      </c>
      <c r="F1678" s="83"/>
    </row>
    <row r="1679" spans="1:6" ht="12.75" customHeight="1" x14ac:dyDescent="0.2">
      <c r="A1679" s="83">
        <v>1933</v>
      </c>
      <c r="B1679" s="83" t="s">
        <v>2909</v>
      </c>
      <c r="C1679" s="83" t="s">
        <v>575</v>
      </c>
      <c r="D1679" s="83" t="s">
        <v>566</v>
      </c>
      <c r="E1679" s="187">
        <v>2.5099999999999998</v>
      </c>
      <c r="F1679" s="83"/>
    </row>
    <row r="1680" spans="1:6" ht="12.75" customHeight="1" x14ac:dyDescent="0.2">
      <c r="A1680" s="83">
        <v>1951</v>
      </c>
      <c r="B1680" s="83" t="s">
        <v>2911</v>
      </c>
      <c r="C1680" s="83" t="s">
        <v>575</v>
      </c>
      <c r="D1680" s="83" t="s">
        <v>566</v>
      </c>
      <c r="E1680" s="187">
        <v>11.17</v>
      </c>
      <c r="F1680" s="83"/>
    </row>
    <row r="1681" spans="1:6" ht="12.75" customHeight="1" x14ac:dyDescent="0.2">
      <c r="A1681" s="83">
        <v>1966</v>
      </c>
      <c r="B1681" s="83" t="s">
        <v>2912</v>
      </c>
      <c r="C1681" s="83" t="s">
        <v>575</v>
      </c>
      <c r="D1681" s="83" t="s">
        <v>566</v>
      </c>
      <c r="E1681" s="187">
        <v>12.85</v>
      </c>
      <c r="F1681" s="83"/>
    </row>
    <row r="1682" spans="1:6" ht="12.75" customHeight="1" x14ac:dyDescent="0.2">
      <c r="A1682" s="83">
        <v>1952</v>
      </c>
      <c r="B1682" s="83" t="s">
        <v>2914</v>
      </c>
      <c r="C1682" s="83" t="s">
        <v>575</v>
      </c>
      <c r="D1682" s="83" t="s">
        <v>566</v>
      </c>
      <c r="E1682" s="187">
        <v>48.27</v>
      </c>
      <c r="F1682" s="83"/>
    </row>
    <row r="1683" spans="1:6" ht="12.75" customHeight="1" x14ac:dyDescent="0.2">
      <c r="A1683" s="83">
        <v>20104</v>
      </c>
      <c r="B1683" s="83" t="s">
        <v>2915</v>
      </c>
      <c r="C1683" s="83" t="s">
        <v>575</v>
      </c>
      <c r="D1683" s="83" t="s">
        <v>566</v>
      </c>
      <c r="E1683" s="187">
        <v>356.66</v>
      </c>
      <c r="F1683" s="83"/>
    </row>
    <row r="1684" spans="1:6" ht="12.75" customHeight="1" x14ac:dyDescent="0.2">
      <c r="A1684" s="83">
        <v>20105</v>
      </c>
      <c r="B1684" s="83" t="s">
        <v>2916</v>
      </c>
      <c r="C1684" s="83" t="s">
        <v>575</v>
      </c>
      <c r="D1684" s="83" t="s">
        <v>566</v>
      </c>
      <c r="E1684" s="187">
        <v>555.54</v>
      </c>
      <c r="F1684" s="83"/>
    </row>
    <row r="1685" spans="1:6" ht="12.75" customHeight="1" x14ac:dyDescent="0.2">
      <c r="A1685" s="83">
        <v>1965</v>
      </c>
      <c r="B1685" s="83" t="s">
        <v>2918</v>
      </c>
      <c r="C1685" s="83" t="s">
        <v>575</v>
      </c>
      <c r="D1685" s="83" t="s">
        <v>566</v>
      </c>
      <c r="E1685" s="187">
        <v>26.06</v>
      </c>
      <c r="F1685" s="83"/>
    </row>
    <row r="1686" spans="1:6" ht="12.75" customHeight="1" x14ac:dyDescent="0.2">
      <c r="A1686" s="83">
        <v>10765</v>
      </c>
      <c r="B1686" s="83" t="s">
        <v>2919</v>
      </c>
      <c r="C1686" s="83" t="s">
        <v>575</v>
      </c>
      <c r="D1686" s="83" t="s">
        <v>566</v>
      </c>
      <c r="E1686" s="187">
        <v>6.58</v>
      </c>
      <c r="F1686" s="83"/>
    </row>
    <row r="1687" spans="1:6" ht="12.75" customHeight="1" x14ac:dyDescent="0.2">
      <c r="A1687" s="83">
        <v>10767</v>
      </c>
      <c r="B1687" s="83" t="s">
        <v>2921</v>
      </c>
      <c r="C1687" s="83" t="s">
        <v>575</v>
      </c>
      <c r="D1687" s="83" t="s">
        <v>566</v>
      </c>
      <c r="E1687" s="187">
        <v>21.58</v>
      </c>
      <c r="F1687" s="83"/>
    </row>
    <row r="1688" spans="1:6" ht="12.75" customHeight="1" x14ac:dyDescent="0.2">
      <c r="A1688" s="83">
        <v>1970</v>
      </c>
      <c r="B1688" s="83" t="s">
        <v>2922</v>
      </c>
      <c r="C1688" s="83" t="s">
        <v>575</v>
      </c>
      <c r="D1688" s="83" t="s">
        <v>566</v>
      </c>
      <c r="E1688" s="187">
        <v>27.04</v>
      </c>
      <c r="F1688" s="83"/>
    </row>
    <row r="1689" spans="1:6" ht="12.75" customHeight="1" x14ac:dyDescent="0.2">
      <c r="A1689" s="83">
        <v>1967</v>
      </c>
      <c r="B1689" s="83" t="s">
        <v>2924</v>
      </c>
      <c r="C1689" s="83" t="s">
        <v>575</v>
      </c>
      <c r="D1689" s="83" t="s">
        <v>566</v>
      </c>
      <c r="E1689" s="187">
        <v>3.01</v>
      </c>
      <c r="F1689" s="83"/>
    </row>
    <row r="1690" spans="1:6" ht="12.75" customHeight="1" x14ac:dyDescent="0.2">
      <c r="A1690" s="83">
        <v>1968</v>
      </c>
      <c r="B1690" s="83" t="s">
        <v>2925</v>
      </c>
      <c r="C1690" s="83" t="s">
        <v>575</v>
      </c>
      <c r="D1690" s="83" t="s">
        <v>566</v>
      </c>
      <c r="E1690" s="187">
        <v>6.3</v>
      </c>
      <c r="F1690" s="83"/>
    </row>
    <row r="1691" spans="1:6" ht="12.75" customHeight="1" x14ac:dyDescent="0.2">
      <c r="A1691" s="83">
        <v>1969</v>
      </c>
      <c r="B1691" s="83" t="s">
        <v>2926</v>
      </c>
      <c r="C1691" s="83" t="s">
        <v>575</v>
      </c>
      <c r="D1691" s="83" t="s">
        <v>566</v>
      </c>
      <c r="E1691" s="187">
        <v>18.55</v>
      </c>
      <c r="F1691" s="83"/>
    </row>
    <row r="1692" spans="1:6" ht="12.75" customHeight="1" x14ac:dyDescent="0.2">
      <c r="A1692" s="83">
        <v>1839</v>
      </c>
      <c r="B1692" s="83" t="s">
        <v>2928</v>
      </c>
      <c r="C1692" s="83" t="s">
        <v>575</v>
      </c>
      <c r="D1692" s="83" t="s">
        <v>702</v>
      </c>
      <c r="E1692" s="187">
        <v>101.72</v>
      </c>
      <c r="F1692" s="83"/>
    </row>
    <row r="1693" spans="1:6" ht="12.75" customHeight="1" x14ac:dyDescent="0.2">
      <c r="A1693" s="83">
        <v>1835</v>
      </c>
      <c r="B1693" s="83" t="s">
        <v>2929</v>
      </c>
      <c r="C1693" s="83" t="s">
        <v>575</v>
      </c>
      <c r="D1693" s="83" t="s">
        <v>702</v>
      </c>
      <c r="E1693" s="187">
        <v>21.62</v>
      </c>
      <c r="F1693" s="83"/>
    </row>
    <row r="1694" spans="1:6" ht="12.75" customHeight="1" x14ac:dyDescent="0.2">
      <c r="A1694" s="83">
        <v>1823</v>
      </c>
      <c r="B1694" s="83" t="s">
        <v>2931</v>
      </c>
      <c r="C1694" s="83" t="s">
        <v>575</v>
      </c>
      <c r="D1694" s="83" t="s">
        <v>702</v>
      </c>
      <c r="E1694" s="187">
        <v>41.81</v>
      </c>
      <c r="F1694" s="83"/>
    </row>
    <row r="1695" spans="1:6" ht="12.75" customHeight="1" x14ac:dyDescent="0.2">
      <c r="A1695" s="83">
        <v>1827</v>
      </c>
      <c r="B1695" s="83" t="s">
        <v>2932</v>
      </c>
      <c r="C1695" s="83" t="s">
        <v>575</v>
      </c>
      <c r="D1695" s="83" t="s">
        <v>702</v>
      </c>
      <c r="E1695" s="187">
        <v>100.73</v>
      </c>
      <c r="F1695" s="83"/>
    </row>
    <row r="1696" spans="1:6" ht="12.75" customHeight="1" x14ac:dyDescent="0.2">
      <c r="A1696" s="83">
        <v>1831</v>
      </c>
      <c r="B1696" s="83" t="s">
        <v>2933</v>
      </c>
      <c r="C1696" s="83" t="s">
        <v>575</v>
      </c>
      <c r="D1696" s="83" t="s">
        <v>702</v>
      </c>
      <c r="E1696" s="187">
        <v>21.99</v>
      </c>
      <c r="F1696" s="83"/>
    </row>
    <row r="1697" spans="1:6" ht="12.75" customHeight="1" x14ac:dyDescent="0.2">
      <c r="A1697" s="83">
        <v>1825</v>
      </c>
      <c r="B1697" s="83" t="s">
        <v>2935</v>
      </c>
      <c r="C1697" s="83" t="s">
        <v>575</v>
      </c>
      <c r="D1697" s="83" t="s">
        <v>702</v>
      </c>
      <c r="E1697" s="187">
        <v>54.27</v>
      </c>
      <c r="F1697" s="83"/>
    </row>
    <row r="1698" spans="1:6" ht="12.75" customHeight="1" x14ac:dyDescent="0.2">
      <c r="A1698" s="83">
        <v>1828</v>
      </c>
      <c r="B1698" s="83" t="s">
        <v>2936</v>
      </c>
      <c r="C1698" s="83" t="s">
        <v>575</v>
      </c>
      <c r="D1698" s="83" t="s">
        <v>702</v>
      </c>
      <c r="E1698" s="187">
        <v>122.92</v>
      </c>
      <c r="F1698" s="83"/>
    </row>
    <row r="1699" spans="1:6" ht="12.75" customHeight="1" x14ac:dyDescent="0.2">
      <c r="A1699" s="83">
        <v>1845</v>
      </c>
      <c r="B1699" s="83" t="s">
        <v>2938</v>
      </c>
      <c r="C1699" s="83" t="s">
        <v>575</v>
      </c>
      <c r="D1699" s="83" t="s">
        <v>702</v>
      </c>
      <c r="E1699" s="187">
        <v>27.55</v>
      </c>
      <c r="F1699" s="83"/>
    </row>
    <row r="1700" spans="1:6" ht="12.75" customHeight="1" x14ac:dyDescent="0.2">
      <c r="A1700" s="83">
        <v>1824</v>
      </c>
      <c r="B1700" s="83" t="s">
        <v>2939</v>
      </c>
      <c r="C1700" s="83" t="s">
        <v>575</v>
      </c>
      <c r="D1700" s="83" t="s">
        <v>702</v>
      </c>
      <c r="E1700" s="187">
        <v>65.06</v>
      </c>
      <c r="F1700" s="83"/>
    </row>
    <row r="1701" spans="1:6" ht="12.75" customHeight="1" x14ac:dyDescent="0.2">
      <c r="A1701" s="83">
        <v>1941</v>
      </c>
      <c r="B1701" s="83" t="s">
        <v>2940</v>
      </c>
      <c r="C1701" s="83" t="s">
        <v>575</v>
      </c>
      <c r="D1701" s="83" t="s">
        <v>566</v>
      </c>
      <c r="E1701" s="187">
        <v>18.510000000000002</v>
      </c>
      <c r="F1701" s="83"/>
    </row>
    <row r="1702" spans="1:6" ht="12.75" customHeight="1" x14ac:dyDescent="0.2">
      <c r="A1702" s="83">
        <v>1940</v>
      </c>
      <c r="B1702" s="83" t="s">
        <v>2942</v>
      </c>
      <c r="C1702" s="83" t="s">
        <v>575</v>
      </c>
      <c r="D1702" s="83" t="s">
        <v>566</v>
      </c>
      <c r="E1702" s="187">
        <v>13.99</v>
      </c>
      <c r="F1702" s="83"/>
    </row>
    <row r="1703" spans="1:6" ht="12.75" customHeight="1" x14ac:dyDescent="0.2">
      <c r="A1703" s="83">
        <v>1937</v>
      </c>
      <c r="B1703" s="83" t="s">
        <v>2943</v>
      </c>
      <c r="C1703" s="83" t="s">
        <v>575</v>
      </c>
      <c r="D1703" s="83" t="s">
        <v>566</v>
      </c>
      <c r="E1703" s="187">
        <v>2.9</v>
      </c>
      <c r="F1703" s="83"/>
    </row>
    <row r="1704" spans="1:6" ht="12.75" customHeight="1" x14ac:dyDescent="0.2">
      <c r="A1704" s="83">
        <v>1939</v>
      </c>
      <c r="B1704" s="83" t="s">
        <v>2945</v>
      </c>
      <c r="C1704" s="83" t="s">
        <v>575</v>
      </c>
      <c r="D1704" s="83" t="s">
        <v>566</v>
      </c>
      <c r="E1704" s="187">
        <v>5.75</v>
      </c>
      <c r="F1704" s="83"/>
    </row>
    <row r="1705" spans="1:6" ht="12.75" customHeight="1" x14ac:dyDescent="0.2">
      <c r="A1705" s="83">
        <v>1942</v>
      </c>
      <c r="B1705" s="83" t="s">
        <v>2946</v>
      </c>
      <c r="C1705" s="83" t="s">
        <v>575</v>
      </c>
      <c r="D1705" s="83" t="s">
        <v>566</v>
      </c>
      <c r="E1705" s="187">
        <v>26.42</v>
      </c>
      <c r="F1705" s="83"/>
    </row>
    <row r="1706" spans="1:6" ht="12.75" customHeight="1" x14ac:dyDescent="0.2">
      <c r="A1706" s="83">
        <v>1938</v>
      </c>
      <c r="B1706" s="83" t="s">
        <v>2947</v>
      </c>
      <c r="C1706" s="83" t="s">
        <v>575</v>
      </c>
      <c r="D1706" s="83" t="s">
        <v>566</v>
      </c>
      <c r="E1706" s="187">
        <v>3.68</v>
      </c>
      <c r="F1706" s="83"/>
    </row>
    <row r="1707" spans="1:6" ht="12.75" customHeight="1" x14ac:dyDescent="0.2">
      <c r="A1707" s="83">
        <v>42692</v>
      </c>
      <c r="B1707" s="83" t="s">
        <v>2949</v>
      </c>
      <c r="C1707" s="83" t="s">
        <v>575</v>
      </c>
      <c r="D1707" s="83" t="s">
        <v>702</v>
      </c>
      <c r="E1707" s="187">
        <v>262.57</v>
      </c>
      <c r="F1707" s="83"/>
    </row>
    <row r="1708" spans="1:6" ht="12.75" customHeight="1" x14ac:dyDescent="0.2">
      <c r="A1708" s="83">
        <v>42693</v>
      </c>
      <c r="B1708" s="83" t="s">
        <v>2950</v>
      </c>
      <c r="C1708" s="83" t="s">
        <v>575</v>
      </c>
      <c r="D1708" s="83" t="s">
        <v>702</v>
      </c>
      <c r="E1708" s="187">
        <v>431.92</v>
      </c>
      <c r="F1708" s="83"/>
    </row>
    <row r="1709" spans="1:6" ht="12.75" customHeight="1" x14ac:dyDescent="0.2">
      <c r="A1709" s="83">
        <v>42695</v>
      </c>
      <c r="B1709" s="83" t="s">
        <v>2951</v>
      </c>
      <c r="C1709" s="83" t="s">
        <v>575</v>
      </c>
      <c r="D1709" s="83" t="s">
        <v>702</v>
      </c>
      <c r="E1709" s="187">
        <v>328.41</v>
      </c>
      <c r="F1709" s="83"/>
    </row>
    <row r="1710" spans="1:6" ht="12.75" customHeight="1" x14ac:dyDescent="0.2">
      <c r="A1710" s="83">
        <v>42694</v>
      </c>
      <c r="B1710" s="83" t="s">
        <v>2953</v>
      </c>
      <c r="C1710" s="83" t="s">
        <v>575</v>
      </c>
      <c r="D1710" s="83" t="s">
        <v>702</v>
      </c>
      <c r="E1710" s="187">
        <v>485.51</v>
      </c>
      <c r="F1710" s="83"/>
    </row>
    <row r="1711" spans="1:6" ht="12.75" customHeight="1" x14ac:dyDescent="0.2">
      <c r="A1711" s="83">
        <v>20097</v>
      </c>
      <c r="B1711" s="83" t="s">
        <v>2954</v>
      </c>
      <c r="C1711" s="83" t="s">
        <v>575</v>
      </c>
      <c r="D1711" s="83" t="s">
        <v>566</v>
      </c>
      <c r="E1711" s="187">
        <v>25.55</v>
      </c>
      <c r="F1711" s="83"/>
    </row>
    <row r="1712" spans="1:6" ht="12.75" customHeight="1" x14ac:dyDescent="0.2">
      <c r="A1712" s="83">
        <v>20098</v>
      </c>
      <c r="B1712" s="83" t="s">
        <v>2955</v>
      </c>
      <c r="C1712" s="83" t="s">
        <v>575</v>
      </c>
      <c r="D1712" s="83" t="s">
        <v>566</v>
      </c>
      <c r="E1712" s="187">
        <v>86.15</v>
      </c>
      <c r="F1712" s="83"/>
    </row>
    <row r="1713" spans="1:6" ht="12.75" customHeight="1" x14ac:dyDescent="0.2">
      <c r="A1713" s="83">
        <v>20096</v>
      </c>
      <c r="B1713" s="83" t="s">
        <v>2956</v>
      </c>
      <c r="C1713" s="83" t="s">
        <v>575</v>
      </c>
      <c r="D1713" s="83" t="s">
        <v>566</v>
      </c>
      <c r="E1713" s="187">
        <v>16.72</v>
      </c>
      <c r="F1713" s="83"/>
    </row>
    <row r="1714" spans="1:6" ht="12.75" customHeight="1" x14ac:dyDescent="0.2">
      <c r="A1714" s="83">
        <v>1964</v>
      </c>
      <c r="B1714" s="83" t="s">
        <v>2958</v>
      </c>
      <c r="C1714" s="83" t="s">
        <v>575</v>
      </c>
      <c r="D1714" s="83" t="s">
        <v>566</v>
      </c>
      <c r="E1714" s="187">
        <v>15.45</v>
      </c>
      <c r="F1714" s="83"/>
    </row>
    <row r="1715" spans="1:6" ht="12.75" customHeight="1" x14ac:dyDescent="0.2">
      <c r="A1715" s="83">
        <v>1880</v>
      </c>
      <c r="B1715" s="83" t="s">
        <v>2959</v>
      </c>
      <c r="C1715" s="83" t="s">
        <v>575</v>
      </c>
      <c r="D1715" s="83" t="s">
        <v>566</v>
      </c>
      <c r="E1715" s="187">
        <v>2.11</v>
      </c>
      <c r="F1715" s="83"/>
    </row>
    <row r="1716" spans="1:6" ht="12.75" customHeight="1" x14ac:dyDescent="0.2">
      <c r="A1716" s="83">
        <v>39274</v>
      </c>
      <c r="B1716" s="83" t="s">
        <v>2961</v>
      </c>
      <c r="C1716" s="83" t="s">
        <v>575</v>
      </c>
      <c r="D1716" s="83" t="s">
        <v>566</v>
      </c>
      <c r="E1716" s="187">
        <v>1.64</v>
      </c>
      <c r="F1716" s="83"/>
    </row>
    <row r="1717" spans="1:6" ht="12.75" customHeight="1" x14ac:dyDescent="0.2">
      <c r="A1717" s="83">
        <v>2628</v>
      </c>
      <c r="B1717" s="83" t="s">
        <v>872</v>
      </c>
      <c r="C1717" s="83" t="s">
        <v>575</v>
      </c>
      <c r="D1717" s="83" t="s">
        <v>702</v>
      </c>
      <c r="E1717" s="187">
        <v>197.89</v>
      </c>
      <c r="F1717" s="83"/>
    </row>
    <row r="1718" spans="1:6" ht="12.75" customHeight="1" x14ac:dyDescent="0.2">
      <c r="A1718" s="83">
        <v>2622</v>
      </c>
      <c r="B1718" s="83" t="s">
        <v>2963</v>
      </c>
      <c r="C1718" s="83" t="s">
        <v>575</v>
      </c>
      <c r="D1718" s="83" t="s">
        <v>702</v>
      </c>
      <c r="E1718" s="187">
        <v>4.7</v>
      </c>
      <c r="F1718" s="83"/>
    </row>
    <row r="1719" spans="1:6" ht="12.75" customHeight="1" x14ac:dyDescent="0.2">
      <c r="A1719" s="83">
        <v>2623</v>
      </c>
      <c r="B1719" s="83" t="s">
        <v>2964</v>
      </c>
      <c r="C1719" s="83" t="s">
        <v>575</v>
      </c>
      <c r="D1719" s="83" t="s">
        <v>702</v>
      </c>
      <c r="E1719" s="187">
        <v>5.65</v>
      </c>
      <c r="F1719" s="83"/>
    </row>
    <row r="1720" spans="1:6" ht="12.75" customHeight="1" x14ac:dyDescent="0.2">
      <c r="A1720" s="83">
        <v>2624</v>
      </c>
      <c r="B1720" s="83" t="s">
        <v>2966</v>
      </c>
      <c r="C1720" s="83" t="s">
        <v>575</v>
      </c>
      <c r="D1720" s="83" t="s">
        <v>702</v>
      </c>
      <c r="E1720" s="187">
        <v>8.99</v>
      </c>
      <c r="F1720" s="83"/>
    </row>
    <row r="1721" spans="1:6" ht="12.75" customHeight="1" x14ac:dyDescent="0.2">
      <c r="A1721" s="83">
        <v>2625</v>
      </c>
      <c r="B1721" s="83" t="s">
        <v>2967</v>
      </c>
      <c r="C1721" s="83" t="s">
        <v>575</v>
      </c>
      <c r="D1721" s="83" t="s">
        <v>702</v>
      </c>
      <c r="E1721" s="187">
        <v>18.989999999999998</v>
      </c>
      <c r="F1721" s="83"/>
    </row>
    <row r="1722" spans="1:6" ht="12.75" customHeight="1" x14ac:dyDescent="0.2">
      <c r="A1722" s="83">
        <v>2626</v>
      </c>
      <c r="B1722" s="83" t="s">
        <v>2969</v>
      </c>
      <c r="C1722" s="83" t="s">
        <v>575</v>
      </c>
      <c r="D1722" s="83" t="s">
        <v>702</v>
      </c>
      <c r="E1722" s="187">
        <v>27.82</v>
      </c>
      <c r="F1722" s="83"/>
    </row>
    <row r="1723" spans="1:6" ht="12.75" customHeight="1" x14ac:dyDescent="0.2">
      <c r="A1723" s="83">
        <v>2630</v>
      </c>
      <c r="B1723" s="83" t="s">
        <v>2970</v>
      </c>
      <c r="C1723" s="83" t="s">
        <v>575</v>
      </c>
      <c r="D1723" s="83" t="s">
        <v>702</v>
      </c>
      <c r="E1723" s="187">
        <v>42.31</v>
      </c>
      <c r="F1723" s="83"/>
    </row>
    <row r="1724" spans="1:6" ht="12.75" customHeight="1" x14ac:dyDescent="0.2">
      <c r="A1724" s="83">
        <v>2627</v>
      </c>
      <c r="B1724" s="83" t="s">
        <v>2971</v>
      </c>
      <c r="C1724" s="83" t="s">
        <v>575</v>
      </c>
      <c r="D1724" s="83" t="s">
        <v>702</v>
      </c>
      <c r="E1724" s="187">
        <v>74.540000000000006</v>
      </c>
      <c r="F1724" s="83"/>
    </row>
    <row r="1725" spans="1:6" ht="12.75" customHeight="1" x14ac:dyDescent="0.2">
      <c r="A1725" s="83">
        <v>2629</v>
      </c>
      <c r="B1725" s="83" t="s">
        <v>2973</v>
      </c>
      <c r="C1725" s="83" t="s">
        <v>575</v>
      </c>
      <c r="D1725" s="83" t="s">
        <v>702</v>
      </c>
      <c r="E1725" s="187">
        <v>100.82</v>
      </c>
      <c r="F1725" s="83"/>
    </row>
    <row r="1726" spans="1:6" ht="12.75" customHeight="1" x14ac:dyDescent="0.2">
      <c r="A1726" s="83">
        <v>12033</v>
      </c>
      <c r="B1726" s="83" t="s">
        <v>2974</v>
      </c>
      <c r="C1726" s="83" t="s">
        <v>575</v>
      </c>
      <c r="D1726" s="83" t="s">
        <v>566</v>
      </c>
      <c r="E1726" s="187">
        <v>6.75</v>
      </c>
      <c r="F1726" s="83"/>
    </row>
    <row r="1727" spans="1:6" ht="12.75" customHeight="1" x14ac:dyDescent="0.2">
      <c r="A1727" s="83">
        <v>40408</v>
      </c>
      <c r="B1727" s="83" t="s">
        <v>2976</v>
      </c>
      <c r="C1727" s="83" t="s">
        <v>575</v>
      </c>
      <c r="D1727" s="83" t="s">
        <v>566</v>
      </c>
      <c r="E1727" s="187">
        <v>4.43</v>
      </c>
      <c r="F1727" s="83"/>
    </row>
    <row r="1728" spans="1:6" ht="12.75" customHeight="1" x14ac:dyDescent="0.2">
      <c r="A1728" s="83">
        <v>40409</v>
      </c>
      <c r="B1728" s="83" t="s">
        <v>2977</v>
      </c>
      <c r="C1728" s="83" t="s">
        <v>575</v>
      </c>
      <c r="D1728" s="83" t="s">
        <v>566</v>
      </c>
      <c r="E1728" s="187">
        <v>1.57</v>
      </c>
      <c r="F1728" s="83"/>
    </row>
    <row r="1729" spans="1:6" ht="12.75" customHeight="1" x14ac:dyDescent="0.2">
      <c r="A1729" s="83">
        <v>39276</v>
      </c>
      <c r="B1729" s="83" t="s">
        <v>2980</v>
      </c>
      <c r="C1729" s="83" t="s">
        <v>575</v>
      </c>
      <c r="D1729" s="83" t="s">
        <v>566</v>
      </c>
      <c r="E1729" s="187">
        <v>3.99</v>
      </c>
      <c r="F1729" s="83"/>
    </row>
    <row r="1730" spans="1:6" ht="12.75" customHeight="1" x14ac:dyDescent="0.2">
      <c r="A1730" s="83">
        <v>39277</v>
      </c>
      <c r="B1730" s="83" t="s">
        <v>2982</v>
      </c>
      <c r="C1730" s="83" t="s">
        <v>575</v>
      </c>
      <c r="D1730" s="83" t="s">
        <v>566</v>
      </c>
      <c r="E1730" s="187">
        <v>10.79</v>
      </c>
      <c r="F1730" s="83"/>
    </row>
    <row r="1731" spans="1:6" ht="12.75" customHeight="1" x14ac:dyDescent="0.2">
      <c r="A1731" s="83">
        <v>12034</v>
      </c>
      <c r="B1731" s="83" t="s">
        <v>2983</v>
      </c>
      <c r="C1731" s="83" t="s">
        <v>575</v>
      </c>
      <c r="D1731" s="83" t="s">
        <v>566</v>
      </c>
      <c r="E1731" s="187">
        <v>3.06</v>
      </c>
      <c r="F1731" s="83"/>
    </row>
    <row r="1732" spans="1:6" ht="12.75" customHeight="1" x14ac:dyDescent="0.2">
      <c r="A1732" s="83">
        <v>39879</v>
      </c>
      <c r="B1732" s="83" t="s">
        <v>2984</v>
      </c>
      <c r="C1732" s="83" t="s">
        <v>575</v>
      </c>
      <c r="D1732" s="83" t="s">
        <v>702</v>
      </c>
      <c r="E1732" s="187">
        <v>2.96</v>
      </c>
      <c r="F1732" s="83"/>
    </row>
    <row r="1733" spans="1:6" ht="12.75" customHeight="1" x14ac:dyDescent="0.2">
      <c r="A1733" s="83">
        <v>39880</v>
      </c>
      <c r="B1733" s="83" t="s">
        <v>2985</v>
      </c>
      <c r="C1733" s="83" t="s">
        <v>575</v>
      </c>
      <c r="D1733" s="83" t="s">
        <v>702</v>
      </c>
      <c r="E1733" s="187">
        <v>6.56</v>
      </c>
      <c r="F1733" s="83"/>
    </row>
    <row r="1734" spans="1:6" ht="12.75" customHeight="1" x14ac:dyDescent="0.2">
      <c r="A1734" s="83">
        <v>39881</v>
      </c>
      <c r="B1734" s="83" t="s">
        <v>2987</v>
      </c>
      <c r="C1734" s="83" t="s">
        <v>575</v>
      </c>
      <c r="D1734" s="83" t="s">
        <v>702</v>
      </c>
      <c r="E1734" s="187">
        <v>10.53</v>
      </c>
      <c r="F1734" s="83"/>
    </row>
    <row r="1735" spans="1:6" ht="12.75" customHeight="1" x14ac:dyDescent="0.2">
      <c r="A1735" s="83">
        <v>39882</v>
      </c>
      <c r="B1735" s="83" t="s">
        <v>2988</v>
      </c>
      <c r="C1735" s="83" t="s">
        <v>575</v>
      </c>
      <c r="D1735" s="83" t="s">
        <v>702</v>
      </c>
      <c r="E1735" s="187">
        <v>27.74</v>
      </c>
      <c r="F1735" s="83"/>
    </row>
    <row r="1736" spans="1:6" ht="12.75" customHeight="1" x14ac:dyDescent="0.2">
      <c r="A1736" s="83">
        <v>39883</v>
      </c>
      <c r="B1736" s="83" t="s">
        <v>2989</v>
      </c>
      <c r="C1736" s="83" t="s">
        <v>575</v>
      </c>
      <c r="D1736" s="83" t="s">
        <v>702</v>
      </c>
      <c r="E1736" s="187">
        <v>44.3</v>
      </c>
      <c r="F1736" s="83"/>
    </row>
    <row r="1737" spans="1:6" ht="12.75" customHeight="1" x14ac:dyDescent="0.2">
      <c r="A1737" s="83">
        <v>39884</v>
      </c>
      <c r="B1737" s="83" t="s">
        <v>2991</v>
      </c>
      <c r="C1737" s="83" t="s">
        <v>575</v>
      </c>
      <c r="D1737" s="83" t="s">
        <v>702</v>
      </c>
      <c r="E1737" s="187">
        <v>65.8</v>
      </c>
      <c r="F1737" s="83"/>
    </row>
    <row r="1738" spans="1:6" ht="12.75" customHeight="1" x14ac:dyDescent="0.2">
      <c r="A1738" s="83">
        <v>39885</v>
      </c>
      <c r="B1738" s="83" t="s">
        <v>2992</v>
      </c>
      <c r="C1738" s="83" t="s">
        <v>575</v>
      </c>
      <c r="D1738" s="83" t="s">
        <v>702</v>
      </c>
      <c r="E1738" s="187">
        <v>156.38999999999999</v>
      </c>
      <c r="F1738" s="83"/>
    </row>
    <row r="1739" spans="1:6" ht="12.75" customHeight="1" x14ac:dyDescent="0.2">
      <c r="A1739" s="83">
        <v>1777</v>
      </c>
      <c r="B1739" s="83" t="s">
        <v>2994</v>
      </c>
      <c r="C1739" s="83" t="s">
        <v>575</v>
      </c>
      <c r="D1739" s="83" t="s">
        <v>566</v>
      </c>
      <c r="E1739" s="187">
        <v>46.11</v>
      </c>
      <c r="F1739" s="83"/>
    </row>
    <row r="1740" spans="1:6" ht="12.75" customHeight="1" x14ac:dyDescent="0.2">
      <c r="A1740" s="83">
        <v>1819</v>
      </c>
      <c r="B1740" s="83" t="s">
        <v>2995</v>
      </c>
      <c r="C1740" s="83" t="s">
        <v>575</v>
      </c>
      <c r="D1740" s="83" t="s">
        <v>566</v>
      </c>
      <c r="E1740" s="187">
        <v>33.549999999999997</v>
      </c>
      <c r="F1740" s="83"/>
    </row>
    <row r="1741" spans="1:6" ht="12.75" customHeight="1" x14ac:dyDescent="0.2">
      <c r="A1741" s="83">
        <v>1775</v>
      </c>
      <c r="B1741" s="83" t="s">
        <v>2997</v>
      </c>
      <c r="C1741" s="83" t="s">
        <v>575</v>
      </c>
      <c r="D1741" s="83" t="s">
        <v>566</v>
      </c>
      <c r="E1741" s="187">
        <v>10.029999999999999</v>
      </c>
      <c r="F1741" s="83"/>
    </row>
    <row r="1742" spans="1:6" ht="12.75" customHeight="1" x14ac:dyDescent="0.2">
      <c r="A1742" s="83">
        <v>1776</v>
      </c>
      <c r="B1742" s="83" t="s">
        <v>2998</v>
      </c>
      <c r="C1742" s="83" t="s">
        <v>575</v>
      </c>
      <c r="D1742" s="83" t="s">
        <v>566</v>
      </c>
      <c r="E1742" s="187">
        <v>27.29</v>
      </c>
      <c r="F1742" s="83"/>
    </row>
    <row r="1743" spans="1:6" ht="12.75" customHeight="1" x14ac:dyDescent="0.2">
      <c r="A1743" s="83">
        <v>1778</v>
      </c>
      <c r="B1743" s="83" t="s">
        <v>2999</v>
      </c>
      <c r="C1743" s="83" t="s">
        <v>575</v>
      </c>
      <c r="D1743" s="83" t="s">
        <v>566</v>
      </c>
      <c r="E1743" s="187">
        <v>111.62</v>
      </c>
      <c r="F1743" s="83"/>
    </row>
    <row r="1744" spans="1:6" ht="12.75" customHeight="1" x14ac:dyDescent="0.2">
      <c r="A1744" s="83">
        <v>1818</v>
      </c>
      <c r="B1744" s="83" t="s">
        <v>3001</v>
      </c>
      <c r="C1744" s="83" t="s">
        <v>575</v>
      </c>
      <c r="D1744" s="83" t="s">
        <v>566</v>
      </c>
      <c r="E1744" s="187">
        <v>74.09</v>
      </c>
      <c r="F1744" s="83"/>
    </row>
    <row r="1745" spans="1:6" ht="12.75" customHeight="1" x14ac:dyDescent="0.2">
      <c r="A1745" s="83">
        <v>1820</v>
      </c>
      <c r="B1745" s="83" t="s">
        <v>3002</v>
      </c>
      <c r="C1745" s="83" t="s">
        <v>575</v>
      </c>
      <c r="D1745" s="83" t="s">
        <v>566</v>
      </c>
      <c r="E1745" s="187">
        <v>14.49</v>
      </c>
      <c r="F1745" s="83"/>
    </row>
    <row r="1746" spans="1:6" ht="12.75" customHeight="1" x14ac:dyDescent="0.2">
      <c r="A1746" s="83">
        <v>1779</v>
      </c>
      <c r="B1746" s="83" t="s">
        <v>3004</v>
      </c>
      <c r="C1746" s="83" t="s">
        <v>575</v>
      </c>
      <c r="D1746" s="83" t="s">
        <v>566</v>
      </c>
      <c r="E1746" s="187">
        <v>162.33000000000001</v>
      </c>
      <c r="F1746" s="83"/>
    </row>
    <row r="1747" spans="1:6" ht="12.75" customHeight="1" x14ac:dyDescent="0.2">
      <c r="A1747" s="83">
        <v>1780</v>
      </c>
      <c r="B1747" s="83" t="s">
        <v>3005</v>
      </c>
      <c r="C1747" s="83" t="s">
        <v>575</v>
      </c>
      <c r="D1747" s="83" t="s">
        <v>566</v>
      </c>
      <c r="E1747" s="187">
        <v>334.65</v>
      </c>
      <c r="F1747" s="83"/>
    </row>
    <row r="1748" spans="1:6" ht="12.75" customHeight="1" x14ac:dyDescent="0.2">
      <c r="A1748" s="83">
        <v>1783</v>
      </c>
      <c r="B1748" s="83" t="s">
        <v>3006</v>
      </c>
      <c r="C1748" s="83" t="s">
        <v>575</v>
      </c>
      <c r="D1748" s="83" t="s">
        <v>566</v>
      </c>
      <c r="E1748" s="187">
        <v>35.380000000000003</v>
      </c>
      <c r="F1748" s="83"/>
    </row>
    <row r="1749" spans="1:6" ht="12.75" customHeight="1" x14ac:dyDescent="0.2">
      <c r="A1749" s="83">
        <v>1782</v>
      </c>
      <c r="B1749" s="83" t="s">
        <v>3007</v>
      </c>
      <c r="C1749" s="83" t="s">
        <v>575</v>
      </c>
      <c r="D1749" s="83" t="s">
        <v>566</v>
      </c>
      <c r="E1749" s="187">
        <v>27.97</v>
      </c>
      <c r="F1749" s="83"/>
    </row>
    <row r="1750" spans="1:6" ht="12.75" customHeight="1" x14ac:dyDescent="0.2">
      <c r="A1750" s="83">
        <v>1817</v>
      </c>
      <c r="B1750" s="83" t="s">
        <v>3008</v>
      </c>
      <c r="C1750" s="83" t="s">
        <v>575</v>
      </c>
      <c r="D1750" s="83" t="s">
        <v>566</v>
      </c>
      <c r="E1750" s="187">
        <v>8.33</v>
      </c>
      <c r="F1750" s="83"/>
    </row>
    <row r="1751" spans="1:6" ht="12.75" customHeight="1" x14ac:dyDescent="0.2">
      <c r="A1751" s="83">
        <v>1781</v>
      </c>
      <c r="B1751" s="83" t="s">
        <v>3010</v>
      </c>
      <c r="C1751" s="83" t="s">
        <v>575</v>
      </c>
      <c r="D1751" s="83" t="s">
        <v>566</v>
      </c>
      <c r="E1751" s="187">
        <v>18.22</v>
      </c>
      <c r="F1751" s="83"/>
    </row>
    <row r="1752" spans="1:6" ht="12.75" customHeight="1" x14ac:dyDescent="0.2">
      <c r="A1752" s="83">
        <v>1784</v>
      </c>
      <c r="B1752" s="83" t="s">
        <v>3011</v>
      </c>
      <c r="C1752" s="83" t="s">
        <v>575</v>
      </c>
      <c r="D1752" s="83" t="s">
        <v>566</v>
      </c>
      <c r="E1752" s="187">
        <v>99.91</v>
      </c>
      <c r="F1752" s="83"/>
    </row>
    <row r="1753" spans="1:6" ht="12.75" customHeight="1" x14ac:dyDescent="0.2">
      <c r="A1753" s="83">
        <v>1810</v>
      </c>
      <c r="B1753" s="83" t="s">
        <v>3012</v>
      </c>
      <c r="C1753" s="83" t="s">
        <v>575</v>
      </c>
      <c r="D1753" s="83" t="s">
        <v>566</v>
      </c>
      <c r="E1753" s="187">
        <v>55.42</v>
      </c>
      <c r="F1753" s="83"/>
    </row>
    <row r="1754" spans="1:6" ht="12.75" customHeight="1" x14ac:dyDescent="0.2">
      <c r="A1754" s="83">
        <v>1811</v>
      </c>
      <c r="B1754" s="83" t="s">
        <v>3013</v>
      </c>
      <c r="C1754" s="83" t="s">
        <v>575</v>
      </c>
      <c r="D1754" s="83" t="s">
        <v>566</v>
      </c>
      <c r="E1754" s="187">
        <v>11.99</v>
      </c>
      <c r="F1754" s="83"/>
    </row>
    <row r="1755" spans="1:6" ht="12.75" customHeight="1" x14ac:dyDescent="0.2">
      <c r="A1755" s="83">
        <v>1812</v>
      </c>
      <c r="B1755" s="83" t="s">
        <v>3015</v>
      </c>
      <c r="C1755" s="83" t="s">
        <v>575</v>
      </c>
      <c r="D1755" s="83" t="s">
        <v>566</v>
      </c>
      <c r="E1755" s="187">
        <v>139.9</v>
      </c>
      <c r="F1755" s="83"/>
    </row>
    <row r="1756" spans="1:6" ht="12.75" customHeight="1" x14ac:dyDescent="0.2">
      <c r="A1756" s="83">
        <v>40386</v>
      </c>
      <c r="B1756" s="83" t="s">
        <v>3016</v>
      </c>
      <c r="C1756" s="83" t="s">
        <v>575</v>
      </c>
      <c r="D1756" s="83" t="s">
        <v>702</v>
      </c>
      <c r="E1756" s="187">
        <v>42.45</v>
      </c>
      <c r="F1756" s="83"/>
    </row>
    <row r="1757" spans="1:6" ht="12.75" customHeight="1" x14ac:dyDescent="0.2">
      <c r="A1757" s="83">
        <v>40384</v>
      </c>
      <c r="B1757" s="83" t="s">
        <v>3017</v>
      </c>
      <c r="C1757" s="83" t="s">
        <v>575</v>
      </c>
      <c r="D1757" s="83" t="s">
        <v>702</v>
      </c>
      <c r="E1757" s="187">
        <v>29.06</v>
      </c>
      <c r="F1757" s="83"/>
    </row>
    <row r="1758" spans="1:6" ht="12.75" customHeight="1" x14ac:dyDescent="0.2">
      <c r="A1758" s="83">
        <v>40379</v>
      </c>
      <c r="B1758" s="83" t="s">
        <v>3018</v>
      </c>
      <c r="C1758" s="83" t="s">
        <v>575</v>
      </c>
      <c r="D1758" s="83" t="s">
        <v>702</v>
      </c>
      <c r="E1758" s="187">
        <v>10.050000000000001</v>
      </c>
      <c r="F1758" s="83"/>
    </row>
    <row r="1759" spans="1:6" ht="12.75" customHeight="1" x14ac:dyDescent="0.2">
      <c r="A1759" s="83">
        <v>40423</v>
      </c>
      <c r="B1759" s="83" t="s">
        <v>3020</v>
      </c>
      <c r="C1759" s="83" t="s">
        <v>575</v>
      </c>
      <c r="D1759" s="83" t="s">
        <v>702</v>
      </c>
      <c r="E1759" s="187">
        <v>19.010000000000002</v>
      </c>
      <c r="F1759" s="83"/>
    </row>
    <row r="1760" spans="1:6" ht="12.75" customHeight="1" x14ac:dyDescent="0.2">
      <c r="A1760" s="83">
        <v>40389</v>
      </c>
      <c r="B1760" s="83" t="s">
        <v>3021</v>
      </c>
      <c r="C1760" s="83" t="s">
        <v>575</v>
      </c>
      <c r="D1760" s="83" t="s">
        <v>702</v>
      </c>
      <c r="E1760" s="187">
        <v>120.59</v>
      </c>
      <c r="F1760" s="83"/>
    </row>
    <row r="1761" spans="1:6" ht="12.75" customHeight="1" x14ac:dyDescent="0.2">
      <c r="A1761" s="83">
        <v>40388</v>
      </c>
      <c r="B1761" s="83" t="s">
        <v>3022</v>
      </c>
      <c r="C1761" s="83" t="s">
        <v>575</v>
      </c>
      <c r="D1761" s="83" t="s">
        <v>702</v>
      </c>
      <c r="E1761" s="187">
        <v>60.36</v>
      </c>
      <c r="F1761" s="83"/>
    </row>
    <row r="1762" spans="1:6" ht="12.75" customHeight="1" x14ac:dyDescent="0.2">
      <c r="A1762" s="83">
        <v>40381</v>
      </c>
      <c r="B1762" s="83" t="s">
        <v>3023</v>
      </c>
      <c r="C1762" s="83" t="s">
        <v>575</v>
      </c>
      <c r="D1762" s="83" t="s">
        <v>702</v>
      </c>
      <c r="E1762" s="187">
        <v>13.4</v>
      </c>
      <c r="F1762" s="83"/>
    </row>
    <row r="1763" spans="1:6" ht="12.75" customHeight="1" x14ac:dyDescent="0.2">
      <c r="A1763" s="83">
        <v>40391</v>
      </c>
      <c r="B1763" s="83" t="s">
        <v>3025</v>
      </c>
      <c r="C1763" s="83" t="s">
        <v>575</v>
      </c>
      <c r="D1763" s="83" t="s">
        <v>702</v>
      </c>
      <c r="E1763" s="187">
        <v>313.01</v>
      </c>
      <c r="F1763" s="83"/>
    </row>
    <row r="1764" spans="1:6" ht="12.75" customHeight="1" x14ac:dyDescent="0.2">
      <c r="A1764" s="83">
        <v>40414</v>
      </c>
      <c r="B1764" s="83" t="s">
        <v>3026</v>
      </c>
      <c r="C1764" s="83" t="s">
        <v>575</v>
      </c>
      <c r="D1764" s="83" t="s">
        <v>702</v>
      </c>
      <c r="E1764" s="187">
        <v>11.89</v>
      </c>
      <c r="F1764" s="83"/>
    </row>
    <row r="1765" spans="1:6" ht="12.75" customHeight="1" x14ac:dyDescent="0.2">
      <c r="A1765" s="83">
        <v>40416</v>
      </c>
      <c r="B1765" s="83" t="s">
        <v>3028</v>
      </c>
      <c r="C1765" s="83" t="s">
        <v>575</v>
      </c>
      <c r="D1765" s="83" t="s">
        <v>702</v>
      </c>
      <c r="E1765" s="187">
        <v>16.43</v>
      </c>
      <c r="F1765" s="83"/>
    </row>
    <row r="1766" spans="1:6" ht="12.75" customHeight="1" x14ac:dyDescent="0.2">
      <c r="A1766" s="83">
        <v>40418</v>
      </c>
      <c r="B1766" s="83" t="s">
        <v>3029</v>
      </c>
      <c r="C1766" s="83" t="s">
        <v>575</v>
      </c>
      <c r="D1766" s="83" t="s">
        <v>702</v>
      </c>
      <c r="E1766" s="187">
        <v>19.600000000000001</v>
      </c>
      <c r="F1766" s="83"/>
    </row>
    <row r="1767" spans="1:6" ht="12.75" customHeight="1" x14ac:dyDescent="0.2">
      <c r="A1767" s="83">
        <v>2615</v>
      </c>
      <c r="B1767" s="83" t="s">
        <v>3031</v>
      </c>
      <c r="C1767" s="83" t="s">
        <v>575</v>
      </c>
      <c r="D1767" s="83" t="s">
        <v>702</v>
      </c>
      <c r="E1767" s="187">
        <v>131.44999999999999</v>
      </c>
      <c r="F1767" s="83"/>
    </row>
    <row r="1768" spans="1:6" ht="12.75" customHeight="1" x14ac:dyDescent="0.2">
      <c r="A1768" s="83">
        <v>2635</v>
      </c>
      <c r="B1768" s="83" t="s">
        <v>3032</v>
      </c>
      <c r="C1768" s="83" t="s">
        <v>575</v>
      </c>
      <c r="D1768" s="83" t="s">
        <v>702</v>
      </c>
      <c r="E1768" s="187">
        <v>3.92</v>
      </c>
      <c r="F1768" s="83"/>
    </row>
    <row r="1769" spans="1:6" ht="12.75" customHeight="1" x14ac:dyDescent="0.2">
      <c r="A1769" s="83">
        <v>2609</v>
      </c>
      <c r="B1769" s="83" t="s">
        <v>3033</v>
      </c>
      <c r="C1769" s="83" t="s">
        <v>575</v>
      </c>
      <c r="D1769" s="83" t="s">
        <v>702</v>
      </c>
      <c r="E1769" s="187">
        <v>4.41</v>
      </c>
      <c r="F1769" s="83"/>
    </row>
    <row r="1770" spans="1:6" ht="12.75" customHeight="1" x14ac:dyDescent="0.2">
      <c r="A1770" s="83">
        <v>2634</v>
      </c>
      <c r="B1770" s="83" t="s">
        <v>3034</v>
      </c>
      <c r="C1770" s="83" t="s">
        <v>575</v>
      </c>
      <c r="D1770" s="83" t="s">
        <v>702</v>
      </c>
      <c r="E1770" s="187">
        <v>5.8</v>
      </c>
      <c r="F1770" s="83"/>
    </row>
    <row r="1771" spans="1:6" ht="12.75" customHeight="1" x14ac:dyDescent="0.2">
      <c r="A1771" s="83">
        <v>2611</v>
      </c>
      <c r="B1771" s="83" t="s">
        <v>3036</v>
      </c>
      <c r="C1771" s="83" t="s">
        <v>575</v>
      </c>
      <c r="D1771" s="83" t="s">
        <v>702</v>
      </c>
      <c r="E1771" s="187">
        <v>16.34</v>
      </c>
      <c r="F1771" s="83"/>
    </row>
    <row r="1772" spans="1:6" ht="12.75" customHeight="1" x14ac:dyDescent="0.2">
      <c r="A1772" s="83">
        <v>2612</v>
      </c>
      <c r="B1772" s="83" t="s">
        <v>3037</v>
      </c>
      <c r="C1772" s="83" t="s">
        <v>575</v>
      </c>
      <c r="D1772" s="83" t="s">
        <v>702</v>
      </c>
      <c r="E1772" s="187">
        <v>23.77</v>
      </c>
      <c r="F1772" s="83"/>
    </row>
    <row r="1773" spans="1:6" ht="12.75" customHeight="1" x14ac:dyDescent="0.2">
      <c r="A1773" s="83">
        <v>2613</v>
      </c>
      <c r="B1773" s="83" t="s">
        <v>3038</v>
      </c>
      <c r="C1773" s="83" t="s">
        <v>575</v>
      </c>
      <c r="D1773" s="83" t="s">
        <v>702</v>
      </c>
      <c r="E1773" s="187">
        <v>57.38</v>
      </c>
      <c r="F1773" s="83"/>
    </row>
    <row r="1774" spans="1:6" ht="12.75" customHeight="1" x14ac:dyDescent="0.2">
      <c r="A1774" s="83">
        <v>2614</v>
      </c>
      <c r="B1774" s="83" t="s">
        <v>3040</v>
      </c>
      <c r="C1774" s="83" t="s">
        <v>575</v>
      </c>
      <c r="D1774" s="83" t="s">
        <v>702</v>
      </c>
      <c r="E1774" s="187">
        <v>79.790000000000006</v>
      </c>
      <c r="F1774" s="83"/>
    </row>
    <row r="1775" spans="1:6" ht="12.75" customHeight="1" x14ac:dyDescent="0.2">
      <c r="A1775" s="83">
        <v>34359</v>
      </c>
      <c r="B1775" s="83" t="s">
        <v>3041</v>
      </c>
      <c r="C1775" s="83" t="s">
        <v>575</v>
      </c>
      <c r="D1775" s="83" t="s">
        <v>702</v>
      </c>
      <c r="E1775" s="187">
        <v>6.52</v>
      </c>
      <c r="F1775" s="83"/>
    </row>
    <row r="1776" spans="1:6" ht="12.75" customHeight="1" x14ac:dyDescent="0.2">
      <c r="A1776" s="83">
        <v>1789</v>
      </c>
      <c r="B1776" s="83" t="s">
        <v>3042</v>
      </c>
      <c r="C1776" s="83" t="s">
        <v>575</v>
      </c>
      <c r="D1776" s="83" t="s">
        <v>566</v>
      </c>
      <c r="E1776" s="187">
        <v>44.26</v>
      </c>
      <c r="F1776" s="83"/>
    </row>
    <row r="1777" spans="1:6" ht="12.75" customHeight="1" x14ac:dyDescent="0.2">
      <c r="A1777" s="83">
        <v>1788</v>
      </c>
      <c r="B1777" s="83" t="s">
        <v>3043</v>
      </c>
      <c r="C1777" s="83" t="s">
        <v>575</v>
      </c>
      <c r="D1777" s="83" t="s">
        <v>566</v>
      </c>
      <c r="E1777" s="187">
        <v>35.47</v>
      </c>
      <c r="F1777" s="83"/>
    </row>
    <row r="1778" spans="1:6" ht="12.75" customHeight="1" x14ac:dyDescent="0.2">
      <c r="A1778" s="83">
        <v>1786</v>
      </c>
      <c r="B1778" s="83" t="s">
        <v>3045</v>
      </c>
      <c r="C1778" s="83" t="s">
        <v>575</v>
      </c>
      <c r="D1778" s="83" t="s">
        <v>566</v>
      </c>
      <c r="E1778" s="187">
        <v>8.81</v>
      </c>
      <c r="F1778" s="83"/>
    </row>
    <row r="1779" spans="1:6" ht="12.75" customHeight="1" x14ac:dyDescent="0.2">
      <c r="A1779" s="83">
        <v>1787</v>
      </c>
      <c r="B1779" s="83" t="s">
        <v>3046</v>
      </c>
      <c r="C1779" s="83" t="s">
        <v>575</v>
      </c>
      <c r="D1779" s="83" t="s">
        <v>566</v>
      </c>
      <c r="E1779" s="187">
        <v>21.09</v>
      </c>
      <c r="F1779" s="83"/>
    </row>
    <row r="1780" spans="1:6" ht="12.75" customHeight="1" x14ac:dyDescent="0.2">
      <c r="A1780" s="83">
        <v>1791</v>
      </c>
      <c r="B1780" s="83" t="s">
        <v>3047</v>
      </c>
      <c r="C1780" s="83" t="s">
        <v>575</v>
      </c>
      <c r="D1780" s="83" t="s">
        <v>566</v>
      </c>
      <c r="E1780" s="187">
        <v>127.91</v>
      </c>
      <c r="F1780" s="83"/>
    </row>
    <row r="1781" spans="1:6" ht="12.75" customHeight="1" x14ac:dyDescent="0.2">
      <c r="A1781" s="83">
        <v>1790</v>
      </c>
      <c r="B1781" s="83" t="s">
        <v>3048</v>
      </c>
      <c r="C1781" s="83" t="s">
        <v>575</v>
      </c>
      <c r="D1781" s="83" t="s">
        <v>566</v>
      </c>
      <c r="E1781" s="187">
        <v>73.7</v>
      </c>
      <c r="F1781" s="83"/>
    </row>
    <row r="1782" spans="1:6" ht="12.75" customHeight="1" x14ac:dyDescent="0.2">
      <c r="A1782" s="83">
        <v>1813</v>
      </c>
      <c r="B1782" s="83" t="s">
        <v>3050</v>
      </c>
      <c r="C1782" s="83" t="s">
        <v>575</v>
      </c>
      <c r="D1782" s="83" t="s">
        <v>566</v>
      </c>
      <c r="E1782" s="187">
        <v>13.98</v>
      </c>
      <c r="F1782" s="83"/>
    </row>
    <row r="1783" spans="1:6" ht="12.75" customHeight="1" x14ac:dyDescent="0.2">
      <c r="A1783" s="83">
        <v>1792</v>
      </c>
      <c r="B1783" s="83" t="s">
        <v>770</v>
      </c>
      <c r="C1783" s="83" t="s">
        <v>575</v>
      </c>
      <c r="D1783" s="83" t="s">
        <v>566</v>
      </c>
      <c r="E1783" s="187">
        <v>172.65</v>
      </c>
      <c r="F1783" s="83"/>
    </row>
    <row r="1784" spans="1:6" ht="12.75" customHeight="1" x14ac:dyDescent="0.2">
      <c r="A1784" s="83">
        <v>1793</v>
      </c>
      <c r="B1784" s="83" t="s">
        <v>767</v>
      </c>
      <c r="C1784" s="83" t="s">
        <v>575</v>
      </c>
      <c r="D1784" s="83" t="s">
        <v>566</v>
      </c>
      <c r="E1784" s="187">
        <v>348.88</v>
      </c>
      <c r="F1784" s="83"/>
    </row>
    <row r="1785" spans="1:6" ht="12.75" customHeight="1" x14ac:dyDescent="0.2">
      <c r="A1785" s="83">
        <v>1809</v>
      </c>
      <c r="B1785" s="83" t="s">
        <v>3051</v>
      </c>
      <c r="C1785" s="83" t="s">
        <v>575</v>
      </c>
      <c r="D1785" s="83" t="s">
        <v>566</v>
      </c>
      <c r="E1785" s="187">
        <v>41.49</v>
      </c>
      <c r="F1785" s="83"/>
    </row>
    <row r="1786" spans="1:6" ht="12.75" customHeight="1" x14ac:dyDescent="0.2">
      <c r="A1786" s="83">
        <v>1814</v>
      </c>
      <c r="B1786" s="83" t="s">
        <v>3053</v>
      </c>
      <c r="C1786" s="83" t="s">
        <v>575</v>
      </c>
      <c r="D1786" s="83" t="s">
        <v>566</v>
      </c>
      <c r="E1786" s="187">
        <v>34.08</v>
      </c>
      <c r="F1786" s="83"/>
    </row>
    <row r="1787" spans="1:6" ht="12.75" customHeight="1" x14ac:dyDescent="0.2">
      <c r="A1787" s="83">
        <v>1803</v>
      </c>
      <c r="B1787" s="83" t="s">
        <v>3054</v>
      </c>
      <c r="C1787" s="83" t="s">
        <v>575</v>
      </c>
      <c r="D1787" s="83" t="s">
        <v>566</v>
      </c>
      <c r="E1787" s="187">
        <v>8.61</v>
      </c>
      <c r="F1787" s="83"/>
    </row>
    <row r="1788" spans="1:6" ht="12.75" customHeight="1" x14ac:dyDescent="0.2">
      <c r="A1788" s="83">
        <v>1805</v>
      </c>
      <c r="B1788" s="83" t="s">
        <v>3055</v>
      </c>
      <c r="C1788" s="83" t="s">
        <v>575</v>
      </c>
      <c r="D1788" s="83" t="s">
        <v>566</v>
      </c>
      <c r="E1788" s="187">
        <v>19.78</v>
      </c>
      <c r="F1788" s="83"/>
    </row>
    <row r="1789" spans="1:6" ht="12.75" customHeight="1" x14ac:dyDescent="0.2">
      <c r="A1789" s="83">
        <v>1821</v>
      </c>
      <c r="B1789" s="83" t="s">
        <v>3057</v>
      </c>
      <c r="C1789" s="83" t="s">
        <v>575</v>
      </c>
      <c r="D1789" s="83" t="s">
        <v>566</v>
      </c>
      <c r="E1789" s="187">
        <v>116.86</v>
      </c>
      <c r="F1789" s="83"/>
    </row>
    <row r="1790" spans="1:6" ht="12.75" customHeight="1" x14ac:dyDescent="0.2">
      <c r="A1790" s="83">
        <v>1806</v>
      </c>
      <c r="B1790" s="83" t="s">
        <v>3058</v>
      </c>
      <c r="C1790" s="83" t="s">
        <v>575</v>
      </c>
      <c r="D1790" s="83" t="s">
        <v>566</v>
      </c>
      <c r="E1790" s="187">
        <v>69.56</v>
      </c>
      <c r="F1790" s="83"/>
    </row>
    <row r="1791" spans="1:6" ht="12.75" customHeight="1" x14ac:dyDescent="0.2">
      <c r="A1791" s="83">
        <v>1804</v>
      </c>
      <c r="B1791" s="83" t="s">
        <v>3059</v>
      </c>
      <c r="C1791" s="83" t="s">
        <v>575</v>
      </c>
      <c r="D1791" s="83" t="s">
        <v>566</v>
      </c>
      <c r="E1791" s="187">
        <v>12.26</v>
      </c>
      <c r="F1791" s="83"/>
    </row>
    <row r="1792" spans="1:6" ht="12.75" customHeight="1" x14ac:dyDescent="0.2">
      <c r="A1792" s="83">
        <v>1807</v>
      </c>
      <c r="B1792" s="83" t="s">
        <v>3061</v>
      </c>
      <c r="C1792" s="83" t="s">
        <v>575</v>
      </c>
      <c r="D1792" s="83" t="s">
        <v>566</v>
      </c>
      <c r="E1792" s="187">
        <v>167.13</v>
      </c>
      <c r="F1792" s="83"/>
    </row>
    <row r="1793" spans="1:6" ht="12.75" customHeight="1" x14ac:dyDescent="0.2">
      <c r="A1793" s="83">
        <v>1808</v>
      </c>
      <c r="B1793" s="83" t="s">
        <v>3062</v>
      </c>
      <c r="C1793" s="83" t="s">
        <v>575</v>
      </c>
      <c r="D1793" s="83" t="s">
        <v>566</v>
      </c>
      <c r="E1793" s="187">
        <v>335.07</v>
      </c>
      <c r="F1793" s="83"/>
    </row>
    <row r="1794" spans="1:6" ht="12.75" customHeight="1" x14ac:dyDescent="0.2">
      <c r="A1794" s="83">
        <v>1797</v>
      </c>
      <c r="B1794" s="83" t="s">
        <v>3063</v>
      </c>
      <c r="C1794" s="83" t="s">
        <v>575</v>
      </c>
      <c r="D1794" s="83" t="s">
        <v>566</v>
      </c>
      <c r="E1794" s="187">
        <v>50.25</v>
      </c>
      <c r="F1794" s="83"/>
    </row>
    <row r="1795" spans="1:6" ht="12.75" customHeight="1" x14ac:dyDescent="0.2">
      <c r="A1795" s="83">
        <v>1796</v>
      </c>
      <c r="B1795" s="83" t="s">
        <v>3064</v>
      </c>
      <c r="C1795" s="83" t="s">
        <v>575</v>
      </c>
      <c r="D1795" s="83" t="s">
        <v>566</v>
      </c>
      <c r="E1795" s="187">
        <v>38.549999999999997</v>
      </c>
      <c r="F1795" s="83"/>
    </row>
    <row r="1796" spans="1:6" ht="12.75" customHeight="1" x14ac:dyDescent="0.2">
      <c r="A1796" s="83">
        <v>1794</v>
      </c>
      <c r="B1796" s="83" t="s">
        <v>3066</v>
      </c>
      <c r="C1796" s="83" t="s">
        <v>575</v>
      </c>
      <c r="D1796" s="83" t="s">
        <v>566</v>
      </c>
      <c r="E1796" s="187">
        <v>9.1999999999999993</v>
      </c>
      <c r="F1796" s="83"/>
    </row>
    <row r="1797" spans="1:6" ht="12.75" customHeight="1" x14ac:dyDescent="0.2">
      <c r="A1797" s="83">
        <v>1816</v>
      </c>
      <c r="B1797" s="83" t="s">
        <v>3067</v>
      </c>
      <c r="C1797" s="83" t="s">
        <v>575</v>
      </c>
      <c r="D1797" s="83" t="s">
        <v>566</v>
      </c>
      <c r="E1797" s="187">
        <v>20.75</v>
      </c>
      <c r="F1797" s="83"/>
    </row>
    <row r="1798" spans="1:6" ht="12.75" customHeight="1" x14ac:dyDescent="0.2">
      <c r="A1798" s="83">
        <v>1815</v>
      </c>
      <c r="B1798" s="83" t="s">
        <v>3069</v>
      </c>
      <c r="C1798" s="83" t="s">
        <v>575</v>
      </c>
      <c r="D1798" s="83" t="s">
        <v>566</v>
      </c>
      <c r="E1798" s="187">
        <v>159.34</v>
      </c>
      <c r="F1798" s="83"/>
    </row>
    <row r="1799" spans="1:6" ht="12.75" customHeight="1" x14ac:dyDescent="0.2">
      <c r="A1799" s="83">
        <v>1798</v>
      </c>
      <c r="B1799" s="83" t="s">
        <v>3070</v>
      </c>
      <c r="C1799" s="83" t="s">
        <v>575</v>
      </c>
      <c r="D1799" s="83" t="s">
        <v>566</v>
      </c>
      <c r="E1799" s="187">
        <v>71.3</v>
      </c>
      <c r="F1799" s="83"/>
    </row>
    <row r="1800" spans="1:6" ht="12.75" customHeight="1" x14ac:dyDescent="0.2">
      <c r="A1800" s="83">
        <v>1795</v>
      </c>
      <c r="B1800" s="83" t="s">
        <v>3071</v>
      </c>
      <c r="C1800" s="83" t="s">
        <v>575</v>
      </c>
      <c r="D1800" s="83" t="s">
        <v>566</v>
      </c>
      <c r="E1800" s="187">
        <v>12.75</v>
      </c>
      <c r="F1800" s="83"/>
    </row>
    <row r="1801" spans="1:6" ht="12.75" customHeight="1" x14ac:dyDescent="0.2">
      <c r="A1801" s="83">
        <v>1799</v>
      </c>
      <c r="B1801" s="83" t="s">
        <v>3073</v>
      </c>
      <c r="C1801" s="83" t="s">
        <v>575</v>
      </c>
      <c r="D1801" s="83" t="s">
        <v>566</v>
      </c>
      <c r="E1801" s="187">
        <v>207.52</v>
      </c>
      <c r="F1801" s="83"/>
    </row>
    <row r="1802" spans="1:6" ht="12.75" customHeight="1" x14ac:dyDescent="0.2">
      <c r="A1802" s="83">
        <v>1800</v>
      </c>
      <c r="B1802" s="83" t="s">
        <v>873</v>
      </c>
      <c r="C1802" s="83" t="s">
        <v>575</v>
      </c>
      <c r="D1802" s="83" t="s">
        <v>566</v>
      </c>
      <c r="E1802" s="187">
        <v>396.2</v>
      </c>
      <c r="F1802" s="83"/>
    </row>
    <row r="1803" spans="1:6" ht="12.75" customHeight="1" x14ac:dyDescent="0.2">
      <c r="A1803" s="83">
        <v>1802</v>
      </c>
      <c r="B1803" s="83" t="s">
        <v>3075</v>
      </c>
      <c r="C1803" s="83" t="s">
        <v>575</v>
      </c>
      <c r="D1803" s="83" t="s">
        <v>566</v>
      </c>
      <c r="E1803" s="187">
        <v>991.05</v>
      </c>
      <c r="F1803" s="83"/>
    </row>
    <row r="1804" spans="1:6" ht="12.75" customHeight="1" x14ac:dyDescent="0.2">
      <c r="A1804" s="83">
        <v>40385</v>
      </c>
      <c r="B1804" s="83" t="s">
        <v>3076</v>
      </c>
      <c r="C1804" s="83" t="s">
        <v>575</v>
      </c>
      <c r="D1804" s="83" t="s">
        <v>702</v>
      </c>
      <c r="E1804" s="187">
        <v>42.45</v>
      </c>
      <c r="F1804" s="83"/>
    </row>
    <row r="1805" spans="1:6" ht="12.75" customHeight="1" x14ac:dyDescent="0.2">
      <c r="A1805" s="83">
        <v>40383</v>
      </c>
      <c r="B1805" s="83" t="s">
        <v>3078</v>
      </c>
      <c r="C1805" s="83" t="s">
        <v>575</v>
      </c>
      <c r="D1805" s="83" t="s">
        <v>702</v>
      </c>
      <c r="E1805" s="187">
        <v>29.06</v>
      </c>
      <c r="F1805" s="83"/>
    </row>
    <row r="1806" spans="1:6" ht="12.75" customHeight="1" x14ac:dyDescent="0.2">
      <c r="A1806" s="83">
        <v>40378</v>
      </c>
      <c r="B1806" s="83" t="s">
        <v>3079</v>
      </c>
      <c r="C1806" s="83" t="s">
        <v>575</v>
      </c>
      <c r="D1806" s="83" t="s">
        <v>702</v>
      </c>
      <c r="E1806" s="187">
        <v>10.050000000000001</v>
      </c>
      <c r="F1806" s="83"/>
    </row>
    <row r="1807" spans="1:6" ht="12.75" customHeight="1" x14ac:dyDescent="0.2">
      <c r="A1807" s="83">
        <v>40382</v>
      </c>
      <c r="B1807" s="83" t="s">
        <v>3081</v>
      </c>
      <c r="C1807" s="83" t="s">
        <v>575</v>
      </c>
      <c r="D1807" s="83" t="s">
        <v>702</v>
      </c>
      <c r="E1807" s="187">
        <v>19.010000000000002</v>
      </c>
      <c r="F1807" s="83"/>
    </row>
    <row r="1808" spans="1:6" ht="12.75" customHeight="1" x14ac:dyDescent="0.2">
      <c r="A1808" s="83">
        <v>40422</v>
      </c>
      <c r="B1808" s="83" t="s">
        <v>3082</v>
      </c>
      <c r="C1808" s="83" t="s">
        <v>575</v>
      </c>
      <c r="D1808" s="83" t="s">
        <v>702</v>
      </c>
      <c r="E1808" s="187">
        <v>129.55000000000001</v>
      </c>
      <c r="F1808" s="83"/>
    </row>
    <row r="1809" spans="1:6" ht="12.75" customHeight="1" x14ac:dyDescent="0.2">
      <c r="A1809" s="83">
        <v>40387</v>
      </c>
      <c r="B1809" s="83" t="s">
        <v>3083</v>
      </c>
      <c r="C1809" s="83" t="s">
        <v>575</v>
      </c>
      <c r="D1809" s="83" t="s">
        <v>702</v>
      </c>
      <c r="E1809" s="187">
        <v>65.959999999999994</v>
      </c>
      <c r="F1809" s="83"/>
    </row>
    <row r="1810" spans="1:6" ht="12.75" customHeight="1" x14ac:dyDescent="0.2">
      <c r="A1810" s="83">
        <v>40380</v>
      </c>
      <c r="B1810" s="83" t="s">
        <v>3085</v>
      </c>
      <c r="C1810" s="83" t="s">
        <v>575</v>
      </c>
      <c r="D1810" s="83" t="s">
        <v>702</v>
      </c>
      <c r="E1810" s="187">
        <v>13.4</v>
      </c>
      <c r="F1810" s="83"/>
    </row>
    <row r="1811" spans="1:6" ht="12.75" customHeight="1" x14ac:dyDescent="0.2">
      <c r="A1811" s="83">
        <v>40390</v>
      </c>
      <c r="B1811" s="83" t="s">
        <v>3086</v>
      </c>
      <c r="C1811" s="83" t="s">
        <v>575</v>
      </c>
      <c r="D1811" s="83" t="s">
        <v>702</v>
      </c>
      <c r="E1811" s="187">
        <v>272.83999999999997</v>
      </c>
      <c r="F1811" s="83"/>
    </row>
    <row r="1812" spans="1:6" ht="12.75" customHeight="1" x14ac:dyDescent="0.2">
      <c r="A1812" s="83">
        <v>40413</v>
      </c>
      <c r="B1812" s="83" t="s">
        <v>3087</v>
      </c>
      <c r="C1812" s="83" t="s">
        <v>575</v>
      </c>
      <c r="D1812" s="83" t="s">
        <v>702</v>
      </c>
      <c r="E1812" s="187">
        <v>12.91</v>
      </c>
      <c r="F1812" s="83"/>
    </row>
    <row r="1813" spans="1:6" ht="12.75" customHeight="1" x14ac:dyDescent="0.2">
      <c r="A1813" s="83">
        <v>40415</v>
      </c>
      <c r="B1813" s="83" t="s">
        <v>3089</v>
      </c>
      <c r="C1813" s="83" t="s">
        <v>575</v>
      </c>
      <c r="D1813" s="83" t="s">
        <v>702</v>
      </c>
      <c r="E1813" s="187">
        <v>18.399999999999999</v>
      </c>
      <c r="F1813" s="83"/>
    </row>
    <row r="1814" spans="1:6" ht="12.75" customHeight="1" x14ac:dyDescent="0.2">
      <c r="A1814" s="83">
        <v>40417</v>
      </c>
      <c r="B1814" s="83" t="s">
        <v>3090</v>
      </c>
      <c r="C1814" s="83" t="s">
        <v>575</v>
      </c>
      <c r="D1814" s="83" t="s">
        <v>702</v>
      </c>
      <c r="E1814" s="187">
        <v>21.71</v>
      </c>
      <c r="F1814" s="83"/>
    </row>
    <row r="1815" spans="1:6" ht="12.75" customHeight="1" x14ac:dyDescent="0.2">
      <c r="A1815" s="83">
        <v>39271</v>
      </c>
      <c r="B1815" s="83" t="s">
        <v>3091</v>
      </c>
      <c r="C1815" s="83" t="s">
        <v>575</v>
      </c>
      <c r="D1815" s="83" t="s">
        <v>566</v>
      </c>
      <c r="E1815" s="187">
        <v>1.36</v>
      </c>
      <c r="F1815" s="83"/>
    </row>
    <row r="1816" spans="1:6" ht="12.75" customHeight="1" x14ac:dyDescent="0.2">
      <c r="A1816" s="83">
        <v>39273</v>
      </c>
      <c r="B1816" s="83" t="s">
        <v>3093</v>
      </c>
      <c r="C1816" s="83" t="s">
        <v>575</v>
      </c>
      <c r="D1816" s="83" t="s">
        <v>566</v>
      </c>
      <c r="E1816" s="187">
        <v>2.31</v>
      </c>
      <c r="F1816" s="83"/>
    </row>
    <row r="1817" spans="1:6" ht="12.75" customHeight="1" x14ac:dyDescent="0.2">
      <c r="A1817" s="83">
        <v>39272</v>
      </c>
      <c r="B1817" s="83" t="s">
        <v>3094</v>
      </c>
      <c r="C1817" s="83" t="s">
        <v>575</v>
      </c>
      <c r="D1817" s="83" t="s">
        <v>566</v>
      </c>
      <c r="E1817" s="187">
        <v>1.67</v>
      </c>
      <c r="F1817" s="83"/>
    </row>
    <row r="1818" spans="1:6" ht="12.75" customHeight="1" x14ac:dyDescent="0.2">
      <c r="A1818" s="83">
        <v>1875</v>
      </c>
      <c r="B1818" s="83" t="s">
        <v>3096</v>
      </c>
      <c r="C1818" s="83" t="s">
        <v>575</v>
      </c>
      <c r="D1818" s="83" t="s">
        <v>566</v>
      </c>
      <c r="E1818" s="187">
        <v>3.69</v>
      </c>
      <c r="F1818" s="83"/>
    </row>
    <row r="1819" spans="1:6" ht="12.75" customHeight="1" x14ac:dyDescent="0.2">
      <c r="A1819" s="83">
        <v>1874</v>
      </c>
      <c r="B1819" s="83" t="s">
        <v>3097</v>
      </c>
      <c r="C1819" s="83" t="s">
        <v>575</v>
      </c>
      <c r="D1819" s="83" t="s">
        <v>566</v>
      </c>
      <c r="E1819" s="187">
        <v>3.05</v>
      </c>
      <c r="F1819" s="83"/>
    </row>
    <row r="1820" spans="1:6" ht="12.75" customHeight="1" x14ac:dyDescent="0.2">
      <c r="A1820" s="83">
        <v>1870</v>
      </c>
      <c r="B1820" s="83" t="s">
        <v>3098</v>
      </c>
      <c r="C1820" s="83" t="s">
        <v>575</v>
      </c>
      <c r="D1820" s="83" t="s">
        <v>1065</v>
      </c>
      <c r="E1820" s="187">
        <v>1.76</v>
      </c>
      <c r="F1820" s="83"/>
    </row>
    <row r="1821" spans="1:6" ht="12.75" customHeight="1" x14ac:dyDescent="0.2">
      <c r="A1821" s="83">
        <v>1884</v>
      </c>
      <c r="B1821" s="83" t="s">
        <v>3099</v>
      </c>
      <c r="C1821" s="83" t="s">
        <v>575</v>
      </c>
      <c r="D1821" s="83" t="s">
        <v>566</v>
      </c>
      <c r="E1821" s="187">
        <v>2.7</v>
      </c>
      <c r="F1821" s="83"/>
    </row>
    <row r="1822" spans="1:6" ht="12.75" customHeight="1" x14ac:dyDescent="0.2">
      <c r="A1822" s="83">
        <v>1887</v>
      </c>
      <c r="B1822" s="83" t="s">
        <v>3101</v>
      </c>
      <c r="C1822" s="83" t="s">
        <v>575</v>
      </c>
      <c r="D1822" s="83" t="s">
        <v>566</v>
      </c>
      <c r="E1822" s="187">
        <v>15.3</v>
      </c>
      <c r="F1822" s="83"/>
    </row>
    <row r="1823" spans="1:6" ht="12.75" customHeight="1" x14ac:dyDescent="0.2">
      <c r="A1823" s="83">
        <v>1876</v>
      </c>
      <c r="B1823" s="83" t="s">
        <v>3102</v>
      </c>
      <c r="C1823" s="83" t="s">
        <v>575</v>
      </c>
      <c r="D1823" s="83" t="s">
        <v>566</v>
      </c>
      <c r="E1823" s="187">
        <v>5.99</v>
      </c>
      <c r="F1823" s="83"/>
    </row>
    <row r="1824" spans="1:6" ht="12.75" customHeight="1" x14ac:dyDescent="0.2">
      <c r="A1824" s="83">
        <v>1879</v>
      </c>
      <c r="B1824" s="83" t="s">
        <v>3103</v>
      </c>
      <c r="C1824" s="83" t="s">
        <v>575</v>
      </c>
      <c r="D1824" s="83" t="s">
        <v>566</v>
      </c>
      <c r="E1824" s="187">
        <v>1.78</v>
      </c>
      <c r="F1824" s="83"/>
    </row>
    <row r="1825" spans="1:6" ht="12.75" customHeight="1" x14ac:dyDescent="0.2">
      <c r="A1825" s="83">
        <v>1877</v>
      </c>
      <c r="B1825" s="83" t="s">
        <v>3105</v>
      </c>
      <c r="C1825" s="83" t="s">
        <v>575</v>
      </c>
      <c r="D1825" s="83" t="s">
        <v>566</v>
      </c>
      <c r="E1825" s="187">
        <v>15.32</v>
      </c>
      <c r="F1825" s="83"/>
    </row>
    <row r="1826" spans="1:6" ht="12.75" customHeight="1" x14ac:dyDescent="0.2">
      <c r="A1826" s="83">
        <v>1878</v>
      </c>
      <c r="B1826" s="83" t="s">
        <v>3106</v>
      </c>
      <c r="C1826" s="83" t="s">
        <v>575</v>
      </c>
      <c r="D1826" s="83" t="s">
        <v>566</v>
      </c>
      <c r="E1826" s="187">
        <v>30.78</v>
      </c>
      <c r="F1826" s="83"/>
    </row>
    <row r="1827" spans="1:6" ht="12.75" customHeight="1" x14ac:dyDescent="0.2">
      <c r="A1827" s="83">
        <v>2621</v>
      </c>
      <c r="B1827" s="83" t="s">
        <v>3107</v>
      </c>
      <c r="C1827" s="83" t="s">
        <v>575</v>
      </c>
      <c r="D1827" s="83" t="s">
        <v>702</v>
      </c>
      <c r="E1827" s="187">
        <v>139.82</v>
      </c>
      <c r="F1827" s="83"/>
    </row>
    <row r="1828" spans="1:6" ht="12.75" customHeight="1" x14ac:dyDescent="0.2">
      <c r="A1828" s="83">
        <v>2616</v>
      </c>
      <c r="B1828" s="83" t="s">
        <v>3108</v>
      </c>
      <c r="C1828" s="83" t="s">
        <v>575</v>
      </c>
      <c r="D1828" s="83" t="s">
        <v>702</v>
      </c>
      <c r="E1828" s="187">
        <v>3.95</v>
      </c>
      <c r="F1828" s="83"/>
    </row>
    <row r="1829" spans="1:6" ht="12.75" customHeight="1" x14ac:dyDescent="0.2">
      <c r="A1829" s="83">
        <v>2633</v>
      </c>
      <c r="B1829" s="83" t="s">
        <v>3110</v>
      </c>
      <c r="C1829" s="83" t="s">
        <v>575</v>
      </c>
      <c r="D1829" s="83" t="s">
        <v>702</v>
      </c>
      <c r="E1829" s="187">
        <v>4.47</v>
      </c>
      <c r="F1829" s="83"/>
    </row>
    <row r="1830" spans="1:6" ht="12.75" customHeight="1" x14ac:dyDescent="0.2">
      <c r="A1830" s="83">
        <v>2617</v>
      </c>
      <c r="B1830" s="83" t="s">
        <v>3111</v>
      </c>
      <c r="C1830" s="83" t="s">
        <v>575</v>
      </c>
      <c r="D1830" s="83" t="s">
        <v>702</v>
      </c>
      <c r="E1830" s="187">
        <v>6.08</v>
      </c>
      <c r="F1830" s="83"/>
    </row>
    <row r="1831" spans="1:6" ht="12.75" customHeight="1" x14ac:dyDescent="0.2">
      <c r="A1831" s="83">
        <v>2618</v>
      </c>
      <c r="B1831" s="83" t="s">
        <v>3112</v>
      </c>
      <c r="C1831" s="83" t="s">
        <v>575</v>
      </c>
      <c r="D1831" s="83" t="s">
        <v>702</v>
      </c>
      <c r="E1831" s="187">
        <v>13.85</v>
      </c>
      <c r="F1831" s="83"/>
    </row>
    <row r="1832" spans="1:6" ht="12.75" customHeight="1" x14ac:dyDescent="0.2">
      <c r="A1832" s="83">
        <v>2632</v>
      </c>
      <c r="B1832" s="83" t="s">
        <v>3113</v>
      </c>
      <c r="C1832" s="83" t="s">
        <v>575</v>
      </c>
      <c r="D1832" s="83" t="s">
        <v>702</v>
      </c>
      <c r="E1832" s="187">
        <v>16.89</v>
      </c>
      <c r="F1832" s="83"/>
    </row>
    <row r="1833" spans="1:6" ht="12.75" customHeight="1" x14ac:dyDescent="0.2">
      <c r="A1833" s="83">
        <v>2631</v>
      </c>
      <c r="B1833" s="83" t="s">
        <v>3115</v>
      </c>
      <c r="C1833" s="83" t="s">
        <v>575</v>
      </c>
      <c r="D1833" s="83" t="s">
        <v>702</v>
      </c>
      <c r="E1833" s="187">
        <v>24.8</v>
      </c>
      <c r="F1833" s="83"/>
    </row>
    <row r="1834" spans="1:6" ht="12.75" customHeight="1" x14ac:dyDescent="0.2">
      <c r="A1834" s="83">
        <v>2619</v>
      </c>
      <c r="B1834" s="83" t="s">
        <v>3116</v>
      </c>
      <c r="C1834" s="83" t="s">
        <v>575</v>
      </c>
      <c r="D1834" s="83" t="s">
        <v>702</v>
      </c>
      <c r="E1834" s="187">
        <v>62.79</v>
      </c>
      <c r="F1834" s="83"/>
    </row>
    <row r="1835" spans="1:6" ht="12.75" customHeight="1" x14ac:dyDescent="0.2">
      <c r="A1835" s="83">
        <v>2620</v>
      </c>
      <c r="B1835" s="83" t="s">
        <v>3117</v>
      </c>
      <c r="C1835" s="83" t="s">
        <v>575</v>
      </c>
      <c r="D1835" s="83" t="s">
        <v>702</v>
      </c>
      <c r="E1835" s="187">
        <v>82.44</v>
      </c>
      <c r="F1835" s="83"/>
    </row>
    <row r="1836" spans="1:6" ht="12.75" customHeight="1" x14ac:dyDescent="0.2">
      <c r="A1836" s="83">
        <v>25968</v>
      </c>
      <c r="B1836" s="83" t="s">
        <v>3118</v>
      </c>
      <c r="C1836" s="83" t="s">
        <v>575</v>
      </c>
      <c r="D1836" s="83" t="s">
        <v>702</v>
      </c>
      <c r="E1836" s="187">
        <v>37.57</v>
      </c>
      <c r="F1836" s="83"/>
    </row>
    <row r="1837" spans="1:6" ht="12.75" customHeight="1" x14ac:dyDescent="0.2">
      <c r="A1837" s="83">
        <v>38369</v>
      </c>
      <c r="B1837" s="83" t="s">
        <v>3119</v>
      </c>
      <c r="C1837" s="83" t="s">
        <v>575</v>
      </c>
      <c r="D1837" s="83" t="s">
        <v>566</v>
      </c>
      <c r="E1837" s="187">
        <v>11.66</v>
      </c>
      <c r="F1837" s="83"/>
    </row>
    <row r="1838" spans="1:6" ht="12.75" customHeight="1" x14ac:dyDescent="0.2">
      <c r="A1838" s="83">
        <v>38370</v>
      </c>
      <c r="B1838" s="83" t="s">
        <v>3120</v>
      </c>
      <c r="C1838" s="83" t="s">
        <v>575</v>
      </c>
      <c r="D1838" s="83" t="s">
        <v>566</v>
      </c>
      <c r="E1838" s="187">
        <v>11.66</v>
      </c>
      <c r="F1838" s="83"/>
    </row>
    <row r="1839" spans="1:6" ht="12.75" customHeight="1" x14ac:dyDescent="0.2">
      <c r="A1839" s="83">
        <v>38372</v>
      </c>
      <c r="B1839" s="83" t="s">
        <v>3122</v>
      </c>
      <c r="C1839" s="83" t="s">
        <v>575</v>
      </c>
      <c r="D1839" s="83" t="s">
        <v>566</v>
      </c>
      <c r="E1839" s="187">
        <v>15.64</v>
      </c>
      <c r="F1839" s="83"/>
    </row>
    <row r="1840" spans="1:6" ht="12.75" customHeight="1" x14ac:dyDescent="0.2">
      <c r="A1840" s="83">
        <v>2357</v>
      </c>
      <c r="B1840" s="83" t="s">
        <v>3123</v>
      </c>
      <c r="C1840" s="83" t="s">
        <v>1062</v>
      </c>
      <c r="D1840" s="83" t="s">
        <v>566</v>
      </c>
      <c r="E1840" s="187">
        <v>10.07</v>
      </c>
      <c r="F1840" s="83"/>
    </row>
    <row r="1841" spans="1:6" ht="12.75" customHeight="1" x14ac:dyDescent="0.2">
      <c r="A1841" s="83">
        <v>40806</v>
      </c>
      <c r="B1841" s="83" t="s">
        <v>3124</v>
      </c>
      <c r="C1841" s="83" t="s">
        <v>1251</v>
      </c>
      <c r="D1841" s="83" t="s">
        <v>566</v>
      </c>
      <c r="E1841" s="187">
        <v>1065.71</v>
      </c>
      <c r="F1841" s="83"/>
    </row>
    <row r="1842" spans="1:6" ht="12.75" customHeight="1" x14ac:dyDescent="0.2">
      <c r="A1842" s="83">
        <v>2355</v>
      </c>
      <c r="B1842" s="83" t="s">
        <v>3125</v>
      </c>
      <c r="C1842" s="83" t="s">
        <v>1062</v>
      </c>
      <c r="D1842" s="83" t="s">
        <v>566</v>
      </c>
      <c r="E1842" s="187">
        <v>21.54</v>
      </c>
      <c r="F1842" s="83"/>
    </row>
    <row r="1843" spans="1:6" ht="12.75" customHeight="1" x14ac:dyDescent="0.2">
      <c r="A1843" s="83">
        <v>40805</v>
      </c>
      <c r="B1843" s="83" t="s">
        <v>3127</v>
      </c>
      <c r="C1843" s="83" t="s">
        <v>1251</v>
      </c>
      <c r="D1843" s="83" t="s">
        <v>566</v>
      </c>
      <c r="E1843" s="187">
        <v>2276.4899999999998</v>
      </c>
      <c r="F1843" s="83"/>
    </row>
    <row r="1844" spans="1:6" ht="12.75" customHeight="1" x14ac:dyDescent="0.2">
      <c r="A1844" s="83">
        <v>2358</v>
      </c>
      <c r="B1844" s="83" t="s">
        <v>3128</v>
      </c>
      <c r="C1844" s="83" t="s">
        <v>1062</v>
      </c>
      <c r="D1844" s="83" t="s">
        <v>566</v>
      </c>
      <c r="E1844" s="187">
        <v>19.25</v>
      </c>
      <c r="F1844" s="83"/>
    </row>
    <row r="1845" spans="1:6" ht="12.75" customHeight="1" x14ac:dyDescent="0.2">
      <c r="A1845" s="83">
        <v>40807</v>
      </c>
      <c r="B1845" s="83" t="s">
        <v>3129</v>
      </c>
      <c r="C1845" s="83" t="s">
        <v>1251</v>
      </c>
      <c r="D1845" s="83" t="s">
        <v>566</v>
      </c>
      <c r="E1845" s="187">
        <v>2034.76</v>
      </c>
      <c r="F1845" s="83"/>
    </row>
    <row r="1846" spans="1:6" ht="12.75" customHeight="1" x14ac:dyDescent="0.2">
      <c r="A1846" s="83">
        <v>2359</v>
      </c>
      <c r="B1846" s="83" t="s">
        <v>3130</v>
      </c>
      <c r="C1846" s="83" t="s">
        <v>1062</v>
      </c>
      <c r="D1846" s="83" t="s">
        <v>566</v>
      </c>
      <c r="E1846" s="187">
        <v>23.01</v>
      </c>
      <c r="F1846" s="83"/>
    </row>
    <row r="1847" spans="1:6" ht="12.75" customHeight="1" x14ac:dyDescent="0.2">
      <c r="A1847" s="83">
        <v>40808</v>
      </c>
      <c r="B1847" s="83" t="s">
        <v>3132</v>
      </c>
      <c r="C1847" s="83" t="s">
        <v>1251</v>
      </c>
      <c r="D1847" s="83" t="s">
        <v>566</v>
      </c>
      <c r="E1847" s="187">
        <v>2431.39</v>
      </c>
      <c r="F1847" s="83"/>
    </row>
    <row r="1848" spans="1:6" ht="12.75" customHeight="1" x14ac:dyDescent="0.2">
      <c r="A1848" s="83">
        <v>39397</v>
      </c>
      <c r="B1848" s="83" t="s">
        <v>3133</v>
      </c>
      <c r="C1848" s="83" t="s">
        <v>769</v>
      </c>
      <c r="D1848" s="83" t="s">
        <v>566</v>
      </c>
      <c r="E1848" s="187">
        <v>12.92</v>
      </c>
      <c r="F1848" s="83"/>
    </row>
    <row r="1849" spans="1:6" ht="12.75" customHeight="1" x14ac:dyDescent="0.2">
      <c r="A1849" s="83">
        <v>2692</v>
      </c>
      <c r="B1849" s="83" t="s">
        <v>3134</v>
      </c>
      <c r="C1849" s="83" t="s">
        <v>769</v>
      </c>
      <c r="D1849" s="83" t="s">
        <v>566</v>
      </c>
      <c r="E1849" s="187">
        <v>6.11</v>
      </c>
      <c r="F1849" s="83"/>
    </row>
    <row r="1850" spans="1:6" ht="12.75" customHeight="1" x14ac:dyDescent="0.2">
      <c r="A1850" s="83">
        <v>6</v>
      </c>
      <c r="B1850" s="83" t="s">
        <v>3136</v>
      </c>
      <c r="C1850" s="83" t="s">
        <v>769</v>
      </c>
      <c r="D1850" s="83" t="s">
        <v>566</v>
      </c>
      <c r="E1850" s="187">
        <v>2.94</v>
      </c>
      <c r="F1850" s="83"/>
    </row>
    <row r="1851" spans="1:6" ht="12.75" customHeight="1" x14ac:dyDescent="0.2">
      <c r="A1851" s="83">
        <v>5330</v>
      </c>
      <c r="B1851" s="83" t="s">
        <v>3137</v>
      </c>
      <c r="C1851" s="83" t="s">
        <v>769</v>
      </c>
      <c r="D1851" s="83" t="s">
        <v>566</v>
      </c>
      <c r="E1851" s="187">
        <v>30.82</v>
      </c>
      <c r="F1851" s="83"/>
    </row>
    <row r="1852" spans="1:6" ht="12.75" customHeight="1" x14ac:dyDescent="0.2">
      <c r="A1852" s="83">
        <v>26017</v>
      </c>
      <c r="B1852" s="83" t="s">
        <v>3138</v>
      </c>
      <c r="C1852" s="83" t="s">
        <v>575</v>
      </c>
      <c r="D1852" s="83" t="s">
        <v>566</v>
      </c>
      <c r="E1852" s="187">
        <v>30.98</v>
      </c>
      <c r="F1852" s="83"/>
    </row>
    <row r="1853" spans="1:6" ht="12.75" customHeight="1" x14ac:dyDescent="0.2">
      <c r="A1853" s="83">
        <v>25931</v>
      </c>
      <c r="B1853" s="83" t="s">
        <v>3139</v>
      </c>
      <c r="C1853" s="83" t="s">
        <v>575</v>
      </c>
      <c r="D1853" s="83" t="s">
        <v>566</v>
      </c>
      <c r="E1853" s="187">
        <v>98.47</v>
      </c>
      <c r="F1853" s="83"/>
    </row>
    <row r="1854" spans="1:6" ht="12.75" customHeight="1" x14ac:dyDescent="0.2">
      <c r="A1854" s="83">
        <v>38140</v>
      </c>
      <c r="B1854" s="83" t="s">
        <v>3141</v>
      </c>
      <c r="C1854" s="83" t="s">
        <v>575</v>
      </c>
      <c r="D1854" s="83" t="s">
        <v>1065</v>
      </c>
      <c r="E1854" s="187">
        <v>23.88</v>
      </c>
      <c r="F1854" s="83"/>
    </row>
    <row r="1855" spans="1:6" ht="12.75" customHeight="1" x14ac:dyDescent="0.2">
      <c r="A1855" s="83">
        <v>13887</v>
      </c>
      <c r="B1855" s="83" t="s">
        <v>3142</v>
      </c>
      <c r="C1855" s="83" t="s">
        <v>575</v>
      </c>
      <c r="D1855" s="83" t="s">
        <v>566</v>
      </c>
      <c r="E1855" s="187">
        <v>565.37</v>
      </c>
      <c r="F1855" s="83"/>
    </row>
    <row r="1856" spans="1:6" ht="12.75" customHeight="1" x14ac:dyDescent="0.2">
      <c r="A1856" s="83">
        <v>26018</v>
      </c>
      <c r="B1856" s="83" t="s">
        <v>3143</v>
      </c>
      <c r="C1856" s="83" t="s">
        <v>575</v>
      </c>
      <c r="D1856" s="83" t="s">
        <v>566</v>
      </c>
      <c r="E1856" s="187">
        <v>25.17</v>
      </c>
      <c r="F1856" s="83"/>
    </row>
    <row r="1857" spans="1:6" ht="12.75" customHeight="1" x14ac:dyDescent="0.2">
      <c r="A1857" s="83">
        <v>26019</v>
      </c>
      <c r="B1857" s="83" t="s">
        <v>3145</v>
      </c>
      <c r="C1857" s="83" t="s">
        <v>575</v>
      </c>
      <c r="D1857" s="83" t="s">
        <v>566</v>
      </c>
      <c r="E1857" s="187">
        <v>23.76</v>
      </c>
      <c r="F1857" s="83"/>
    </row>
    <row r="1858" spans="1:6" ht="12.75" customHeight="1" x14ac:dyDescent="0.2">
      <c r="A1858" s="83">
        <v>26020</v>
      </c>
      <c r="B1858" s="83" t="s">
        <v>3146</v>
      </c>
      <c r="C1858" s="83" t="s">
        <v>575</v>
      </c>
      <c r="D1858" s="83" t="s">
        <v>566</v>
      </c>
      <c r="E1858" s="187">
        <v>6.19</v>
      </c>
      <c r="F1858" s="83"/>
    </row>
    <row r="1859" spans="1:6" ht="12.75" customHeight="1" x14ac:dyDescent="0.2">
      <c r="A1859" s="83">
        <v>34544</v>
      </c>
      <c r="B1859" s="83" t="s">
        <v>3147</v>
      </c>
      <c r="C1859" s="83" t="s">
        <v>575</v>
      </c>
      <c r="D1859" s="83" t="s">
        <v>566</v>
      </c>
      <c r="E1859" s="187">
        <v>1368.71</v>
      </c>
      <c r="F1859" s="83"/>
    </row>
    <row r="1860" spans="1:6" ht="12.75" customHeight="1" x14ac:dyDescent="0.2">
      <c r="A1860" s="83">
        <v>34729</v>
      </c>
      <c r="B1860" s="83" t="s">
        <v>3148</v>
      </c>
      <c r="C1860" s="83" t="s">
        <v>575</v>
      </c>
      <c r="D1860" s="83" t="s">
        <v>566</v>
      </c>
      <c r="E1860" s="187">
        <v>1076.7</v>
      </c>
      <c r="F1860" s="83"/>
    </row>
    <row r="1861" spans="1:6" ht="12.75" customHeight="1" x14ac:dyDescent="0.2">
      <c r="A1861" s="83">
        <v>34734</v>
      </c>
      <c r="B1861" s="83" t="s">
        <v>3149</v>
      </c>
      <c r="C1861" s="83" t="s">
        <v>575</v>
      </c>
      <c r="D1861" s="83" t="s">
        <v>566</v>
      </c>
      <c r="E1861" s="187">
        <v>1667.08</v>
      </c>
      <c r="F1861" s="83"/>
    </row>
    <row r="1862" spans="1:6" ht="12.75" customHeight="1" x14ac:dyDescent="0.2">
      <c r="A1862" s="83">
        <v>34738</v>
      </c>
      <c r="B1862" s="83" t="s">
        <v>3151</v>
      </c>
      <c r="C1862" s="83" t="s">
        <v>575</v>
      </c>
      <c r="D1862" s="83" t="s">
        <v>566</v>
      </c>
      <c r="E1862" s="187">
        <v>3894.81</v>
      </c>
      <c r="F1862" s="83"/>
    </row>
    <row r="1863" spans="1:6" ht="12.75" customHeight="1" x14ac:dyDescent="0.2">
      <c r="A1863" s="83">
        <v>2391</v>
      </c>
      <c r="B1863" s="83" t="s">
        <v>3152</v>
      </c>
      <c r="C1863" s="83" t="s">
        <v>575</v>
      </c>
      <c r="D1863" s="83" t="s">
        <v>566</v>
      </c>
      <c r="E1863" s="187">
        <v>316.77</v>
      </c>
      <c r="F1863" s="83"/>
    </row>
    <row r="1864" spans="1:6" ht="12.75" customHeight="1" x14ac:dyDescent="0.2">
      <c r="A1864" s="83">
        <v>2374</v>
      </c>
      <c r="B1864" s="83" t="s">
        <v>3153</v>
      </c>
      <c r="C1864" s="83" t="s">
        <v>575</v>
      </c>
      <c r="D1864" s="83" t="s">
        <v>566</v>
      </c>
      <c r="E1864" s="187">
        <v>359.37</v>
      </c>
      <c r="F1864" s="83"/>
    </row>
    <row r="1865" spans="1:6" ht="12.75" customHeight="1" x14ac:dyDescent="0.2">
      <c r="A1865" s="83">
        <v>2377</v>
      </c>
      <c r="B1865" s="83" t="s">
        <v>3155</v>
      </c>
      <c r="C1865" s="83" t="s">
        <v>575</v>
      </c>
      <c r="D1865" s="83" t="s">
        <v>566</v>
      </c>
      <c r="E1865" s="187">
        <v>504.34</v>
      </c>
      <c r="F1865" s="83"/>
    </row>
    <row r="1866" spans="1:6" ht="12.75" customHeight="1" x14ac:dyDescent="0.2">
      <c r="A1866" s="83">
        <v>2393</v>
      </c>
      <c r="B1866" s="83" t="s">
        <v>3156</v>
      </c>
      <c r="C1866" s="83" t="s">
        <v>575</v>
      </c>
      <c r="D1866" s="83" t="s">
        <v>566</v>
      </c>
      <c r="E1866" s="187">
        <v>844.59</v>
      </c>
      <c r="F1866" s="83"/>
    </row>
    <row r="1867" spans="1:6" ht="12.75" customHeight="1" x14ac:dyDescent="0.2">
      <c r="A1867" s="83">
        <v>34705</v>
      </c>
      <c r="B1867" s="83" t="s">
        <v>3157</v>
      </c>
      <c r="C1867" s="83" t="s">
        <v>575</v>
      </c>
      <c r="D1867" s="83" t="s">
        <v>566</v>
      </c>
      <c r="E1867" s="187">
        <v>738.71</v>
      </c>
      <c r="F1867" s="83"/>
    </row>
    <row r="1868" spans="1:6" ht="12.75" customHeight="1" x14ac:dyDescent="0.2">
      <c r="A1868" s="83">
        <v>34707</v>
      </c>
      <c r="B1868" s="83" t="s">
        <v>3158</v>
      </c>
      <c r="C1868" s="83" t="s">
        <v>575</v>
      </c>
      <c r="D1868" s="83" t="s">
        <v>566</v>
      </c>
      <c r="E1868" s="187">
        <v>1368.85</v>
      </c>
      <c r="F1868" s="83"/>
    </row>
    <row r="1869" spans="1:6" ht="12.75" customHeight="1" x14ac:dyDescent="0.2">
      <c r="A1869" s="83">
        <v>2378</v>
      </c>
      <c r="B1869" s="83" t="s">
        <v>3161</v>
      </c>
      <c r="C1869" s="83" t="s">
        <v>575</v>
      </c>
      <c r="D1869" s="83" t="s">
        <v>566</v>
      </c>
      <c r="E1869" s="187">
        <v>1160.1500000000001</v>
      </c>
      <c r="F1869" s="83"/>
    </row>
    <row r="1870" spans="1:6" ht="12.75" customHeight="1" x14ac:dyDescent="0.2">
      <c r="A1870" s="83">
        <v>2379</v>
      </c>
      <c r="B1870" s="83" t="s">
        <v>3162</v>
      </c>
      <c r="C1870" s="83" t="s">
        <v>575</v>
      </c>
      <c r="D1870" s="83" t="s">
        <v>566</v>
      </c>
      <c r="E1870" s="187">
        <v>1160.1500000000001</v>
      </c>
      <c r="F1870" s="83"/>
    </row>
    <row r="1871" spans="1:6" ht="12.75" customHeight="1" x14ac:dyDescent="0.2">
      <c r="A1871" s="83">
        <v>2376</v>
      </c>
      <c r="B1871" s="83" t="s">
        <v>3163</v>
      </c>
      <c r="C1871" s="83" t="s">
        <v>575</v>
      </c>
      <c r="D1871" s="83" t="s">
        <v>566</v>
      </c>
      <c r="E1871" s="187">
        <v>1910.77</v>
      </c>
      <c r="F1871" s="83"/>
    </row>
    <row r="1872" spans="1:6" ht="12.75" customHeight="1" x14ac:dyDescent="0.2">
      <c r="A1872" s="83">
        <v>2394</v>
      </c>
      <c r="B1872" s="83" t="s">
        <v>3164</v>
      </c>
      <c r="C1872" s="83" t="s">
        <v>575</v>
      </c>
      <c r="D1872" s="83" t="s">
        <v>566</v>
      </c>
      <c r="E1872" s="187">
        <v>4084.88</v>
      </c>
      <c r="F1872" s="83"/>
    </row>
    <row r="1873" spans="1:6" ht="12.75" customHeight="1" x14ac:dyDescent="0.2">
      <c r="A1873" s="83">
        <v>34686</v>
      </c>
      <c r="B1873" s="83" t="s">
        <v>3165</v>
      </c>
      <c r="C1873" s="83" t="s">
        <v>575</v>
      </c>
      <c r="D1873" s="83" t="s">
        <v>566</v>
      </c>
      <c r="E1873" s="187">
        <v>12.26</v>
      </c>
      <c r="F1873" s="83"/>
    </row>
    <row r="1874" spans="1:6" ht="12.75" customHeight="1" x14ac:dyDescent="0.2">
      <c r="A1874" s="83">
        <v>34616</v>
      </c>
      <c r="B1874" s="83" t="s">
        <v>3167</v>
      </c>
      <c r="C1874" s="83" t="s">
        <v>575</v>
      </c>
      <c r="D1874" s="83" t="s">
        <v>566</v>
      </c>
      <c r="E1874" s="187">
        <v>47.4</v>
      </c>
      <c r="F1874" s="83"/>
    </row>
    <row r="1875" spans="1:6" ht="12.75" customHeight="1" x14ac:dyDescent="0.2">
      <c r="A1875" s="83">
        <v>34623</v>
      </c>
      <c r="B1875" s="83" t="s">
        <v>3168</v>
      </c>
      <c r="C1875" s="83" t="s">
        <v>575</v>
      </c>
      <c r="D1875" s="83" t="s">
        <v>566</v>
      </c>
      <c r="E1875" s="187">
        <v>46.67</v>
      </c>
      <c r="F1875" s="83"/>
    </row>
    <row r="1876" spans="1:6" ht="12.75" customHeight="1" x14ac:dyDescent="0.2">
      <c r="A1876" s="83">
        <v>34628</v>
      </c>
      <c r="B1876" s="83" t="s">
        <v>3169</v>
      </c>
      <c r="C1876" s="83" t="s">
        <v>575</v>
      </c>
      <c r="D1876" s="83" t="s">
        <v>566</v>
      </c>
      <c r="E1876" s="187">
        <v>66.849999999999994</v>
      </c>
      <c r="F1876" s="83"/>
    </row>
    <row r="1877" spans="1:6" ht="12.75" customHeight="1" x14ac:dyDescent="0.2">
      <c r="A1877" s="83">
        <v>34653</v>
      </c>
      <c r="B1877" s="83" t="s">
        <v>3170</v>
      </c>
      <c r="C1877" s="83" t="s">
        <v>575</v>
      </c>
      <c r="D1877" s="83" t="s">
        <v>566</v>
      </c>
      <c r="E1877" s="187">
        <v>8.27</v>
      </c>
      <c r="F1877" s="83"/>
    </row>
    <row r="1878" spans="1:6" ht="12.75" customHeight="1" x14ac:dyDescent="0.2">
      <c r="A1878" s="83">
        <v>34688</v>
      </c>
      <c r="B1878" s="83" t="s">
        <v>3172</v>
      </c>
      <c r="C1878" s="83" t="s">
        <v>575</v>
      </c>
      <c r="D1878" s="83" t="s">
        <v>566</v>
      </c>
      <c r="E1878" s="187">
        <v>14.98</v>
      </c>
      <c r="F1878" s="83"/>
    </row>
    <row r="1879" spans="1:6" ht="12.75" customHeight="1" x14ac:dyDescent="0.2">
      <c r="A1879" s="83">
        <v>34709</v>
      </c>
      <c r="B1879" s="83" t="s">
        <v>3173</v>
      </c>
      <c r="C1879" s="83" t="s">
        <v>575</v>
      </c>
      <c r="D1879" s="83" t="s">
        <v>566</v>
      </c>
      <c r="E1879" s="187">
        <v>58.07</v>
      </c>
      <c r="F1879" s="83"/>
    </row>
    <row r="1880" spans="1:6" ht="12.75" customHeight="1" x14ac:dyDescent="0.2">
      <c r="A1880" s="83">
        <v>34714</v>
      </c>
      <c r="B1880" s="83" t="s">
        <v>3174</v>
      </c>
      <c r="C1880" s="83" t="s">
        <v>575</v>
      </c>
      <c r="D1880" s="83" t="s">
        <v>566</v>
      </c>
      <c r="E1880" s="187">
        <v>69.36</v>
      </c>
      <c r="F1880" s="83"/>
    </row>
    <row r="1881" spans="1:6" ht="12.75" customHeight="1" x14ac:dyDescent="0.2">
      <c r="A1881" s="83">
        <v>2388</v>
      </c>
      <c r="B1881" s="83" t="s">
        <v>3175</v>
      </c>
      <c r="C1881" s="83" t="s">
        <v>575</v>
      </c>
      <c r="D1881" s="83" t="s">
        <v>566</v>
      </c>
      <c r="E1881" s="187">
        <v>57.64</v>
      </c>
      <c r="F1881" s="83"/>
    </row>
    <row r="1882" spans="1:6" ht="12.75" customHeight="1" x14ac:dyDescent="0.2">
      <c r="A1882" s="83">
        <v>34606</v>
      </c>
      <c r="B1882" s="83" t="s">
        <v>3176</v>
      </c>
      <c r="C1882" s="83" t="s">
        <v>575</v>
      </c>
      <c r="D1882" s="83" t="s">
        <v>566</v>
      </c>
      <c r="E1882" s="187">
        <v>88.41</v>
      </c>
      <c r="F1882" s="83"/>
    </row>
    <row r="1883" spans="1:6" ht="12.75" customHeight="1" x14ac:dyDescent="0.2">
      <c r="A1883" s="83">
        <v>34689</v>
      </c>
      <c r="B1883" s="83" t="s">
        <v>3178</v>
      </c>
      <c r="C1883" s="83" t="s">
        <v>575</v>
      </c>
      <c r="D1883" s="83" t="s">
        <v>566</v>
      </c>
      <c r="E1883" s="187">
        <v>28.15</v>
      </c>
      <c r="F1883" s="83"/>
    </row>
    <row r="1884" spans="1:6" ht="12.75" customHeight="1" x14ac:dyDescent="0.2">
      <c r="A1884" s="83">
        <v>2370</v>
      </c>
      <c r="B1884" s="83" t="s">
        <v>3179</v>
      </c>
      <c r="C1884" s="83" t="s">
        <v>575</v>
      </c>
      <c r="D1884" s="83" t="s">
        <v>1065</v>
      </c>
      <c r="E1884" s="187">
        <v>10.71</v>
      </c>
      <c r="F1884" s="83"/>
    </row>
    <row r="1885" spans="1:6" ht="12.75" customHeight="1" x14ac:dyDescent="0.2">
      <c r="A1885" s="83">
        <v>2386</v>
      </c>
      <c r="B1885" s="83" t="s">
        <v>3180</v>
      </c>
      <c r="C1885" s="83" t="s">
        <v>575</v>
      </c>
      <c r="D1885" s="83" t="s">
        <v>566</v>
      </c>
      <c r="E1885" s="187">
        <v>17.96</v>
      </c>
      <c r="F1885" s="83"/>
    </row>
    <row r="1886" spans="1:6" ht="12.75" customHeight="1" x14ac:dyDescent="0.2">
      <c r="A1886" s="83">
        <v>2392</v>
      </c>
      <c r="B1886" s="83" t="s">
        <v>3182</v>
      </c>
      <c r="C1886" s="83" t="s">
        <v>575</v>
      </c>
      <c r="D1886" s="83" t="s">
        <v>566</v>
      </c>
      <c r="E1886" s="187">
        <v>71.89</v>
      </c>
      <c r="F1886" s="83"/>
    </row>
    <row r="1887" spans="1:6" ht="12.75" customHeight="1" x14ac:dyDescent="0.2">
      <c r="A1887" s="83">
        <v>2373</v>
      </c>
      <c r="B1887" s="83" t="s">
        <v>3183</v>
      </c>
      <c r="C1887" s="83" t="s">
        <v>575</v>
      </c>
      <c r="D1887" s="83" t="s">
        <v>566</v>
      </c>
      <c r="E1887" s="187">
        <v>101.29</v>
      </c>
      <c r="F1887" s="83"/>
    </row>
    <row r="1888" spans="1:6" ht="12.75" customHeight="1" x14ac:dyDescent="0.2">
      <c r="A1888" s="83">
        <v>39465</v>
      </c>
      <c r="B1888" s="83" t="s">
        <v>3186</v>
      </c>
      <c r="C1888" s="83" t="s">
        <v>575</v>
      </c>
      <c r="D1888" s="83" t="s">
        <v>566</v>
      </c>
      <c r="E1888" s="187">
        <v>61.88</v>
      </c>
      <c r="F1888" s="83"/>
    </row>
    <row r="1889" spans="1:6" ht="12.75" customHeight="1" x14ac:dyDescent="0.2">
      <c r="A1889" s="83">
        <v>39466</v>
      </c>
      <c r="B1889" s="83" t="s">
        <v>3188</v>
      </c>
      <c r="C1889" s="83" t="s">
        <v>575</v>
      </c>
      <c r="D1889" s="83" t="s">
        <v>566</v>
      </c>
      <c r="E1889" s="187">
        <v>69.61</v>
      </c>
      <c r="F1889" s="83"/>
    </row>
    <row r="1890" spans="1:6" ht="12.75" customHeight="1" x14ac:dyDescent="0.2">
      <c r="A1890" s="83">
        <v>39467</v>
      </c>
      <c r="B1890" s="83" t="s">
        <v>3189</v>
      </c>
      <c r="C1890" s="83" t="s">
        <v>575</v>
      </c>
      <c r="D1890" s="83" t="s">
        <v>566</v>
      </c>
      <c r="E1890" s="187">
        <v>89.04</v>
      </c>
      <c r="F1890" s="83"/>
    </row>
    <row r="1891" spans="1:6" ht="12.75" customHeight="1" x14ac:dyDescent="0.2">
      <c r="A1891" s="83">
        <v>39468</v>
      </c>
      <c r="B1891" s="83" t="s">
        <v>3190</v>
      </c>
      <c r="C1891" s="83" t="s">
        <v>575</v>
      </c>
      <c r="D1891" s="83" t="s">
        <v>566</v>
      </c>
      <c r="E1891" s="187">
        <v>158.27000000000001</v>
      </c>
      <c r="F1891" s="83"/>
    </row>
    <row r="1892" spans="1:6" ht="12.75" customHeight="1" x14ac:dyDescent="0.2">
      <c r="A1892" s="83">
        <v>39469</v>
      </c>
      <c r="B1892" s="83" t="s">
        <v>3191</v>
      </c>
      <c r="C1892" s="83" t="s">
        <v>575</v>
      </c>
      <c r="D1892" s="83" t="s">
        <v>566</v>
      </c>
      <c r="E1892" s="187">
        <v>64.47</v>
      </c>
      <c r="F1892" s="83"/>
    </row>
    <row r="1893" spans="1:6" ht="12.75" customHeight="1" x14ac:dyDescent="0.2">
      <c r="A1893" s="83">
        <v>39470</v>
      </c>
      <c r="B1893" s="83" t="s">
        <v>3193</v>
      </c>
      <c r="C1893" s="83" t="s">
        <v>575</v>
      </c>
      <c r="D1893" s="83" t="s">
        <v>566</v>
      </c>
      <c r="E1893" s="187">
        <v>79.209999999999994</v>
      </c>
      <c r="F1893" s="83"/>
    </row>
    <row r="1894" spans="1:6" ht="12.75" customHeight="1" x14ac:dyDescent="0.2">
      <c r="A1894" s="83">
        <v>39471</v>
      </c>
      <c r="B1894" s="83" t="s">
        <v>3194</v>
      </c>
      <c r="C1894" s="83" t="s">
        <v>575</v>
      </c>
      <c r="D1894" s="83" t="s">
        <v>566</v>
      </c>
      <c r="E1894" s="187">
        <v>95.2</v>
      </c>
      <c r="F1894" s="83"/>
    </row>
    <row r="1895" spans="1:6" ht="12.75" customHeight="1" x14ac:dyDescent="0.2">
      <c r="A1895" s="83">
        <v>39472</v>
      </c>
      <c r="B1895" s="83" t="s">
        <v>3195</v>
      </c>
      <c r="C1895" s="83" t="s">
        <v>575</v>
      </c>
      <c r="D1895" s="83" t="s">
        <v>566</v>
      </c>
      <c r="E1895" s="187">
        <v>165.4</v>
      </c>
      <c r="F1895" s="83"/>
    </row>
    <row r="1896" spans="1:6" ht="12.75" customHeight="1" x14ac:dyDescent="0.2">
      <c r="A1896" s="83">
        <v>39473</v>
      </c>
      <c r="B1896" s="83" t="s">
        <v>3196</v>
      </c>
      <c r="C1896" s="83" t="s">
        <v>575</v>
      </c>
      <c r="D1896" s="83" t="s">
        <v>566</v>
      </c>
      <c r="E1896" s="187">
        <v>106.85</v>
      </c>
      <c r="F1896" s="83"/>
    </row>
    <row r="1897" spans="1:6" ht="12.75" customHeight="1" x14ac:dyDescent="0.2">
      <c r="A1897" s="83">
        <v>39474</v>
      </c>
      <c r="B1897" s="83" t="s">
        <v>3197</v>
      </c>
      <c r="C1897" s="83" t="s">
        <v>575</v>
      </c>
      <c r="D1897" s="83" t="s">
        <v>566</v>
      </c>
      <c r="E1897" s="187">
        <v>113.91</v>
      </c>
      <c r="F1897" s="83"/>
    </row>
    <row r="1898" spans="1:6" ht="12.75" customHeight="1" x14ac:dyDescent="0.2">
      <c r="A1898" s="83">
        <v>39475</v>
      </c>
      <c r="B1898" s="83" t="s">
        <v>3199</v>
      </c>
      <c r="C1898" s="83" t="s">
        <v>575</v>
      </c>
      <c r="D1898" s="83" t="s">
        <v>566</v>
      </c>
      <c r="E1898" s="187">
        <v>129.24</v>
      </c>
      <c r="F1898" s="83"/>
    </row>
    <row r="1899" spans="1:6" ht="12.75" customHeight="1" x14ac:dyDescent="0.2">
      <c r="A1899" s="83">
        <v>39476</v>
      </c>
      <c r="B1899" s="83" t="s">
        <v>3200</v>
      </c>
      <c r="C1899" s="83" t="s">
        <v>575</v>
      </c>
      <c r="D1899" s="83" t="s">
        <v>566</v>
      </c>
      <c r="E1899" s="187">
        <v>243.29</v>
      </c>
      <c r="F1899" s="83"/>
    </row>
    <row r="1900" spans="1:6" ht="12.75" customHeight="1" x14ac:dyDescent="0.2">
      <c r="A1900" s="83">
        <v>39477</v>
      </c>
      <c r="B1900" s="83" t="s">
        <v>3201</v>
      </c>
      <c r="C1900" s="83" t="s">
        <v>575</v>
      </c>
      <c r="D1900" s="83" t="s">
        <v>566</v>
      </c>
      <c r="E1900" s="187">
        <v>119.2</v>
      </c>
      <c r="F1900" s="83"/>
    </row>
    <row r="1901" spans="1:6" ht="12.75" customHeight="1" x14ac:dyDescent="0.2">
      <c r="A1901" s="83">
        <v>39478</v>
      </c>
      <c r="B1901" s="83" t="s">
        <v>3202</v>
      </c>
      <c r="C1901" s="83" t="s">
        <v>575</v>
      </c>
      <c r="D1901" s="83" t="s">
        <v>566</v>
      </c>
      <c r="E1901" s="187">
        <v>122.89</v>
      </c>
      <c r="F1901" s="83"/>
    </row>
    <row r="1902" spans="1:6" ht="12.75" customHeight="1" x14ac:dyDescent="0.2">
      <c r="A1902" s="83">
        <v>39479</v>
      </c>
      <c r="B1902" s="83" t="s">
        <v>3203</v>
      </c>
      <c r="C1902" s="83" t="s">
        <v>575</v>
      </c>
      <c r="D1902" s="83" t="s">
        <v>566</v>
      </c>
      <c r="E1902" s="187">
        <v>144.79</v>
      </c>
      <c r="F1902" s="83"/>
    </row>
    <row r="1903" spans="1:6" ht="12.75" customHeight="1" x14ac:dyDescent="0.2">
      <c r="A1903" s="83">
        <v>39480</v>
      </c>
      <c r="B1903" s="83" t="s">
        <v>3205</v>
      </c>
      <c r="C1903" s="83" t="s">
        <v>575</v>
      </c>
      <c r="D1903" s="83" t="s">
        <v>566</v>
      </c>
      <c r="E1903" s="187">
        <v>298.77999999999997</v>
      </c>
      <c r="F1903" s="83"/>
    </row>
    <row r="1904" spans="1:6" ht="12.75" customHeight="1" x14ac:dyDescent="0.2">
      <c r="A1904" s="83">
        <v>39459</v>
      </c>
      <c r="B1904" s="83" t="s">
        <v>3206</v>
      </c>
      <c r="C1904" s="83" t="s">
        <v>575</v>
      </c>
      <c r="D1904" s="83" t="s">
        <v>566</v>
      </c>
      <c r="E1904" s="187">
        <v>253.59</v>
      </c>
      <c r="F1904" s="83"/>
    </row>
    <row r="1905" spans="1:6" ht="12.75" customHeight="1" x14ac:dyDescent="0.2">
      <c r="A1905" s="83">
        <v>39445</v>
      </c>
      <c r="B1905" s="83" t="s">
        <v>3207</v>
      </c>
      <c r="C1905" s="83" t="s">
        <v>575</v>
      </c>
      <c r="D1905" s="83" t="s">
        <v>566</v>
      </c>
      <c r="E1905" s="187">
        <v>127.33</v>
      </c>
      <c r="F1905" s="83"/>
    </row>
    <row r="1906" spans="1:6" ht="12.75" customHeight="1" x14ac:dyDescent="0.2">
      <c r="A1906" s="83">
        <v>39446</v>
      </c>
      <c r="B1906" s="83" t="s">
        <v>3209</v>
      </c>
      <c r="C1906" s="83" t="s">
        <v>575</v>
      </c>
      <c r="D1906" s="83" t="s">
        <v>566</v>
      </c>
      <c r="E1906" s="187">
        <v>129.59</v>
      </c>
      <c r="F1906" s="83"/>
    </row>
    <row r="1907" spans="1:6" ht="12.75" customHeight="1" x14ac:dyDescent="0.2">
      <c r="A1907" s="83">
        <v>39447</v>
      </c>
      <c r="B1907" s="83" t="s">
        <v>3210</v>
      </c>
      <c r="C1907" s="83" t="s">
        <v>575</v>
      </c>
      <c r="D1907" s="83" t="s">
        <v>566</v>
      </c>
      <c r="E1907" s="187">
        <v>138.58000000000001</v>
      </c>
      <c r="F1907" s="83"/>
    </row>
    <row r="1908" spans="1:6" ht="12.75" customHeight="1" x14ac:dyDescent="0.2">
      <c r="A1908" s="83">
        <v>39448</v>
      </c>
      <c r="B1908" s="83" t="s">
        <v>3211</v>
      </c>
      <c r="C1908" s="83" t="s">
        <v>575</v>
      </c>
      <c r="D1908" s="83" t="s">
        <v>566</v>
      </c>
      <c r="E1908" s="187">
        <v>236.31</v>
      </c>
      <c r="F1908" s="83"/>
    </row>
    <row r="1909" spans="1:6" ht="12.75" customHeight="1" x14ac:dyDescent="0.2">
      <c r="A1909" s="83">
        <v>39450</v>
      </c>
      <c r="B1909" s="83" t="s">
        <v>3213</v>
      </c>
      <c r="C1909" s="83" t="s">
        <v>575</v>
      </c>
      <c r="D1909" s="83" t="s">
        <v>566</v>
      </c>
      <c r="E1909" s="187">
        <v>144.18</v>
      </c>
      <c r="F1909" s="83"/>
    </row>
    <row r="1910" spans="1:6" ht="12.75" customHeight="1" x14ac:dyDescent="0.2">
      <c r="A1910" s="83">
        <v>39451</v>
      </c>
      <c r="B1910" s="83" t="s">
        <v>3214</v>
      </c>
      <c r="C1910" s="83" t="s">
        <v>575</v>
      </c>
      <c r="D1910" s="83" t="s">
        <v>566</v>
      </c>
      <c r="E1910" s="187">
        <v>157.25</v>
      </c>
      <c r="F1910" s="83"/>
    </row>
    <row r="1911" spans="1:6" ht="12.75" customHeight="1" x14ac:dyDescent="0.2">
      <c r="A1911" s="83">
        <v>39452</v>
      </c>
      <c r="B1911" s="83" t="s">
        <v>3216</v>
      </c>
      <c r="C1911" s="83" t="s">
        <v>575</v>
      </c>
      <c r="D1911" s="83" t="s">
        <v>566</v>
      </c>
      <c r="E1911" s="187">
        <v>158.19</v>
      </c>
      <c r="F1911" s="83"/>
    </row>
    <row r="1912" spans="1:6" ht="12.75" customHeight="1" x14ac:dyDescent="0.2">
      <c r="A1912" s="83">
        <v>39523</v>
      </c>
      <c r="B1912" s="83" t="s">
        <v>3218</v>
      </c>
      <c r="C1912" s="83" t="s">
        <v>575</v>
      </c>
      <c r="D1912" s="83" t="s">
        <v>566</v>
      </c>
      <c r="E1912" s="187">
        <v>264.73</v>
      </c>
      <c r="F1912" s="83"/>
    </row>
    <row r="1913" spans="1:6" ht="12.75" customHeight="1" x14ac:dyDescent="0.2">
      <c r="A1913" s="83">
        <v>39449</v>
      </c>
      <c r="B1913" s="83" t="s">
        <v>3219</v>
      </c>
      <c r="C1913" s="83" t="s">
        <v>575</v>
      </c>
      <c r="D1913" s="83" t="s">
        <v>566</v>
      </c>
      <c r="E1913" s="187">
        <v>293.18</v>
      </c>
      <c r="F1913" s="83"/>
    </row>
    <row r="1914" spans="1:6" ht="12.75" customHeight="1" x14ac:dyDescent="0.2">
      <c r="A1914" s="83">
        <v>39455</v>
      </c>
      <c r="B1914" s="83" t="s">
        <v>3220</v>
      </c>
      <c r="C1914" s="83" t="s">
        <v>575</v>
      </c>
      <c r="D1914" s="83" t="s">
        <v>566</v>
      </c>
      <c r="E1914" s="187">
        <v>145.07</v>
      </c>
      <c r="F1914" s="83"/>
    </row>
    <row r="1915" spans="1:6" ht="12.75" customHeight="1" x14ac:dyDescent="0.2">
      <c r="A1915" s="83">
        <v>39456</v>
      </c>
      <c r="B1915" s="83" t="s">
        <v>3222</v>
      </c>
      <c r="C1915" s="83" t="s">
        <v>575</v>
      </c>
      <c r="D1915" s="83" t="s">
        <v>566</v>
      </c>
      <c r="E1915" s="187">
        <v>145.18</v>
      </c>
      <c r="F1915" s="83"/>
    </row>
    <row r="1916" spans="1:6" ht="12.75" customHeight="1" x14ac:dyDescent="0.2">
      <c r="A1916" s="83">
        <v>39457</v>
      </c>
      <c r="B1916" s="83" t="s">
        <v>3225</v>
      </c>
      <c r="C1916" s="83" t="s">
        <v>575</v>
      </c>
      <c r="D1916" s="83" t="s">
        <v>566</v>
      </c>
      <c r="E1916" s="187">
        <v>158.27000000000001</v>
      </c>
      <c r="F1916" s="83"/>
    </row>
    <row r="1917" spans="1:6" ht="12.75" customHeight="1" x14ac:dyDescent="0.2">
      <c r="A1917" s="83">
        <v>39458</v>
      </c>
      <c r="B1917" s="83" t="s">
        <v>3227</v>
      </c>
      <c r="C1917" s="83" t="s">
        <v>575</v>
      </c>
      <c r="D1917" s="83" t="s">
        <v>566</v>
      </c>
      <c r="E1917" s="187">
        <v>295.33999999999997</v>
      </c>
      <c r="F1917" s="83"/>
    </row>
    <row r="1918" spans="1:6" ht="12.75" customHeight="1" x14ac:dyDescent="0.2">
      <c r="A1918" s="83">
        <v>39464</v>
      </c>
      <c r="B1918" s="83" t="s">
        <v>3228</v>
      </c>
      <c r="C1918" s="83" t="s">
        <v>575</v>
      </c>
      <c r="D1918" s="83" t="s">
        <v>566</v>
      </c>
      <c r="E1918" s="187">
        <v>474.92</v>
      </c>
      <c r="F1918" s="83"/>
    </row>
    <row r="1919" spans="1:6" ht="12.75" customHeight="1" x14ac:dyDescent="0.2">
      <c r="A1919" s="83">
        <v>39460</v>
      </c>
      <c r="B1919" s="83" t="s">
        <v>3229</v>
      </c>
      <c r="C1919" s="83" t="s">
        <v>575</v>
      </c>
      <c r="D1919" s="83" t="s">
        <v>566</v>
      </c>
      <c r="E1919" s="187">
        <v>180.13</v>
      </c>
      <c r="F1919" s="83"/>
    </row>
    <row r="1920" spans="1:6" ht="12.75" customHeight="1" x14ac:dyDescent="0.2">
      <c r="A1920" s="83">
        <v>39461</v>
      </c>
      <c r="B1920" s="83" t="s">
        <v>3231</v>
      </c>
      <c r="C1920" s="83" t="s">
        <v>575</v>
      </c>
      <c r="D1920" s="83" t="s">
        <v>566</v>
      </c>
      <c r="E1920" s="187">
        <v>211.07</v>
      </c>
      <c r="F1920" s="83"/>
    </row>
    <row r="1921" spans="1:6" ht="12.75" customHeight="1" x14ac:dyDescent="0.2">
      <c r="A1921" s="83">
        <v>39462</v>
      </c>
      <c r="B1921" s="83" t="s">
        <v>3232</v>
      </c>
      <c r="C1921" s="83" t="s">
        <v>575</v>
      </c>
      <c r="D1921" s="83" t="s">
        <v>566</v>
      </c>
      <c r="E1921" s="187">
        <v>203.41</v>
      </c>
      <c r="F1921" s="83"/>
    </row>
    <row r="1922" spans="1:6" ht="12.75" customHeight="1" x14ac:dyDescent="0.2">
      <c r="A1922" s="83">
        <v>39463</v>
      </c>
      <c r="B1922" s="83" t="s">
        <v>3233</v>
      </c>
      <c r="C1922" s="83" t="s">
        <v>575</v>
      </c>
      <c r="D1922" s="83" t="s">
        <v>566</v>
      </c>
      <c r="E1922" s="187">
        <v>471.24</v>
      </c>
      <c r="F1922" s="83"/>
    </row>
    <row r="1923" spans="1:6" ht="12.75" customHeight="1" x14ac:dyDescent="0.2">
      <c r="A1923" s="83">
        <v>26039</v>
      </c>
      <c r="B1923" s="83" t="s">
        <v>3235</v>
      </c>
      <c r="C1923" s="83" t="s">
        <v>575</v>
      </c>
      <c r="D1923" s="83" t="s">
        <v>702</v>
      </c>
      <c r="E1923" s="187">
        <v>249588.52</v>
      </c>
      <c r="F1923" s="83"/>
    </row>
    <row r="1924" spans="1:6" ht="12.75" customHeight="1" x14ac:dyDescent="0.2">
      <c r="A1924" s="83">
        <v>2401</v>
      </c>
      <c r="B1924" s="83" t="s">
        <v>3236</v>
      </c>
      <c r="C1924" s="83" t="s">
        <v>575</v>
      </c>
      <c r="D1924" s="83" t="s">
        <v>702</v>
      </c>
      <c r="E1924" s="187">
        <v>57408.12</v>
      </c>
      <c r="F1924" s="83"/>
    </row>
    <row r="1925" spans="1:6" ht="12.75" customHeight="1" x14ac:dyDescent="0.2">
      <c r="A1925" s="83">
        <v>38870</v>
      </c>
      <c r="B1925" s="83" t="s">
        <v>3238</v>
      </c>
      <c r="C1925" s="83" t="s">
        <v>575</v>
      </c>
      <c r="D1925" s="83" t="s">
        <v>702</v>
      </c>
      <c r="E1925" s="187">
        <v>36.450000000000003</v>
      </c>
      <c r="F1925" s="83"/>
    </row>
    <row r="1926" spans="1:6" ht="12.75" customHeight="1" x14ac:dyDescent="0.2">
      <c r="A1926" s="83">
        <v>38869</v>
      </c>
      <c r="B1926" s="83" t="s">
        <v>3239</v>
      </c>
      <c r="C1926" s="83" t="s">
        <v>575</v>
      </c>
      <c r="D1926" s="83" t="s">
        <v>702</v>
      </c>
      <c r="E1926" s="187">
        <v>32.15</v>
      </c>
      <c r="F1926" s="83"/>
    </row>
    <row r="1927" spans="1:6" ht="12.75" customHeight="1" x14ac:dyDescent="0.2">
      <c r="A1927" s="83">
        <v>38872</v>
      </c>
      <c r="B1927" s="83" t="s">
        <v>3241</v>
      </c>
      <c r="C1927" s="83" t="s">
        <v>575</v>
      </c>
      <c r="D1927" s="83" t="s">
        <v>702</v>
      </c>
      <c r="E1927" s="187">
        <v>49.79</v>
      </c>
      <c r="F1927" s="83"/>
    </row>
    <row r="1928" spans="1:6" ht="12.75" customHeight="1" x14ac:dyDescent="0.2">
      <c r="A1928" s="83">
        <v>38871</v>
      </c>
      <c r="B1928" s="83" t="s">
        <v>3242</v>
      </c>
      <c r="C1928" s="83" t="s">
        <v>575</v>
      </c>
      <c r="D1928" s="83" t="s">
        <v>702</v>
      </c>
      <c r="E1928" s="187">
        <v>40.049999999999997</v>
      </c>
      <c r="F1928" s="83"/>
    </row>
    <row r="1929" spans="1:6" ht="12.75" customHeight="1" x14ac:dyDescent="0.2">
      <c r="A1929" s="83">
        <v>39283</v>
      </c>
      <c r="B1929" s="83" t="s">
        <v>3243</v>
      </c>
      <c r="C1929" s="83" t="s">
        <v>575</v>
      </c>
      <c r="D1929" s="83" t="s">
        <v>702</v>
      </c>
      <c r="E1929" s="187">
        <v>124.76</v>
      </c>
      <c r="F1929" s="83"/>
    </row>
    <row r="1930" spans="1:6" ht="12.75" customHeight="1" x14ac:dyDescent="0.2">
      <c r="A1930" s="83">
        <v>39284</v>
      </c>
      <c r="B1930" s="83" t="s">
        <v>3245</v>
      </c>
      <c r="C1930" s="83" t="s">
        <v>575</v>
      </c>
      <c r="D1930" s="83" t="s">
        <v>702</v>
      </c>
      <c r="E1930" s="187">
        <v>135.19999999999999</v>
      </c>
      <c r="F1930" s="83"/>
    </row>
    <row r="1931" spans="1:6" ht="12.75" customHeight="1" x14ac:dyDescent="0.2">
      <c r="A1931" s="83">
        <v>39285</v>
      </c>
      <c r="B1931" s="83" t="s">
        <v>3246</v>
      </c>
      <c r="C1931" s="83" t="s">
        <v>575</v>
      </c>
      <c r="D1931" s="83" t="s">
        <v>702</v>
      </c>
      <c r="E1931" s="187">
        <v>137.15</v>
      </c>
      <c r="F1931" s="83"/>
    </row>
    <row r="1932" spans="1:6" ht="12.75" customHeight="1" x14ac:dyDescent="0.2">
      <c r="A1932" s="83">
        <v>39286</v>
      </c>
      <c r="B1932" s="83" t="s">
        <v>3248</v>
      </c>
      <c r="C1932" s="83" t="s">
        <v>575</v>
      </c>
      <c r="D1932" s="83" t="s">
        <v>702</v>
      </c>
      <c r="E1932" s="187">
        <v>134.16</v>
      </c>
      <c r="F1932" s="83"/>
    </row>
    <row r="1933" spans="1:6" ht="12.75" customHeight="1" x14ac:dyDescent="0.2">
      <c r="A1933" s="83">
        <v>39287</v>
      </c>
      <c r="B1933" s="83" t="s">
        <v>3249</v>
      </c>
      <c r="C1933" s="83" t="s">
        <v>575</v>
      </c>
      <c r="D1933" s="83" t="s">
        <v>702</v>
      </c>
      <c r="E1933" s="187">
        <v>157.53</v>
      </c>
      <c r="F1933" s="83"/>
    </row>
    <row r="1934" spans="1:6" ht="12.75" customHeight="1" x14ac:dyDescent="0.2">
      <c r="A1934" s="83">
        <v>39288</v>
      </c>
      <c r="B1934" s="83" t="s">
        <v>3250</v>
      </c>
      <c r="C1934" s="83" t="s">
        <v>575</v>
      </c>
      <c r="D1934" s="83" t="s">
        <v>702</v>
      </c>
      <c r="E1934" s="187">
        <v>168.12</v>
      </c>
      <c r="F1934" s="83"/>
    </row>
    <row r="1935" spans="1:6" ht="12.75" customHeight="1" x14ac:dyDescent="0.2">
      <c r="A1935" s="83">
        <v>2414</v>
      </c>
      <c r="B1935" s="83" t="s">
        <v>3252</v>
      </c>
      <c r="C1935" s="83" t="s">
        <v>704</v>
      </c>
      <c r="D1935" s="83" t="s">
        <v>702</v>
      </c>
      <c r="E1935" s="187">
        <v>95.49</v>
      </c>
      <c r="F1935" s="83"/>
    </row>
    <row r="1936" spans="1:6" ht="12.75" customHeight="1" x14ac:dyDescent="0.2">
      <c r="A1936" s="83">
        <v>2413</v>
      </c>
      <c r="B1936" s="83" t="s">
        <v>3253</v>
      </c>
      <c r="C1936" s="83" t="s">
        <v>704</v>
      </c>
      <c r="D1936" s="83" t="s">
        <v>702</v>
      </c>
      <c r="E1936" s="187">
        <v>91.87</v>
      </c>
      <c r="F1936" s="83"/>
    </row>
    <row r="1937" spans="1:6" ht="12.75" customHeight="1" x14ac:dyDescent="0.2">
      <c r="A1937" s="83">
        <v>2405</v>
      </c>
      <c r="B1937" s="83" t="s">
        <v>3255</v>
      </c>
      <c r="C1937" s="83" t="s">
        <v>704</v>
      </c>
      <c r="D1937" s="83" t="s">
        <v>702</v>
      </c>
      <c r="E1937" s="187">
        <v>106.93</v>
      </c>
      <c r="F1937" s="83"/>
    </row>
    <row r="1938" spans="1:6" ht="12.75" customHeight="1" x14ac:dyDescent="0.2">
      <c r="A1938" s="83">
        <v>13361</v>
      </c>
      <c r="B1938" s="83" t="s">
        <v>3256</v>
      </c>
      <c r="C1938" s="83" t="s">
        <v>704</v>
      </c>
      <c r="D1938" s="83" t="s">
        <v>702</v>
      </c>
      <c r="E1938" s="187">
        <v>89.45</v>
      </c>
      <c r="F1938" s="83"/>
    </row>
    <row r="1939" spans="1:6" ht="12.75" customHeight="1" x14ac:dyDescent="0.2">
      <c r="A1939" s="83">
        <v>11987</v>
      </c>
      <c r="B1939" s="83" t="s">
        <v>3258</v>
      </c>
      <c r="C1939" s="83" t="s">
        <v>704</v>
      </c>
      <c r="D1939" s="83" t="s">
        <v>702</v>
      </c>
      <c r="E1939" s="187">
        <v>239.35</v>
      </c>
      <c r="F1939" s="83"/>
    </row>
    <row r="1940" spans="1:6" ht="12.75" customHeight="1" x14ac:dyDescent="0.2">
      <c r="A1940" s="83">
        <v>2416</v>
      </c>
      <c r="B1940" s="83" t="s">
        <v>3259</v>
      </c>
      <c r="C1940" s="83" t="s">
        <v>704</v>
      </c>
      <c r="D1940" s="83" t="s">
        <v>702</v>
      </c>
      <c r="E1940" s="187">
        <v>105.89</v>
      </c>
      <c r="F1940" s="83"/>
    </row>
    <row r="1941" spans="1:6" ht="12.75" customHeight="1" x14ac:dyDescent="0.2">
      <c r="A1941" s="83">
        <v>2412</v>
      </c>
      <c r="B1941" s="83" t="s">
        <v>3261</v>
      </c>
      <c r="C1941" s="83" t="s">
        <v>704</v>
      </c>
      <c r="D1941" s="83" t="s">
        <v>702</v>
      </c>
      <c r="E1941" s="187">
        <v>102.26</v>
      </c>
      <c r="F1941" s="83"/>
    </row>
    <row r="1942" spans="1:6" ht="12.75" customHeight="1" x14ac:dyDescent="0.2">
      <c r="A1942" s="83">
        <v>2411</v>
      </c>
      <c r="B1942" s="83" t="s">
        <v>3262</v>
      </c>
      <c r="C1942" s="83" t="s">
        <v>704</v>
      </c>
      <c r="D1942" s="83" t="s">
        <v>702</v>
      </c>
      <c r="E1942" s="187">
        <v>89.45</v>
      </c>
      <c r="F1942" s="83"/>
    </row>
    <row r="1943" spans="1:6" ht="12.75" customHeight="1" x14ac:dyDescent="0.2">
      <c r="A1943" s="83">
        <v>2406</v>
      </c>
      <c r="B1943" s="83" t="s">
        <v>3263</v>
      </c>
      <c r="C1943" s="83" t="s">
        <v>704</v>
      </c>
      <c r="D1943" s="83" t="s">
        <v>702</v>
      </c>
      <c r="E1943" s="187">
        <v>87.03</v>
      </c>
      <c r="F1943" s="83"/>
    </row>
    <row r="1944" spans="1:6" ht="12.75" customHeight="1" x14ac:dyDescent="0.2">
      <c r="A1944" s="83">
        <v>10571</v>
      </c>
      <c r="B1944" s="83" t="s">
        <v>3265</v>
      </c>
      <c r="C1944" s="83" t="s">
        <v>704</v>
      </c>
      <c r="D1944" s="83" t="s">
        <v>702</v>
      </c>
      <c r="E1944" s="187">
        <v>212.75</v>
      </c>
      <c r="F1944" s="83"/>
    </row>
    <row r="1945" spans="1:6" ht="12.75" customHeight="1" x14ac:dyDescent="0.2">
      <c r="A1945" s="83">
        <v>11985</v>
      </c>
      <c r="B1945" s="83" t="s">
        <v>3266</v>
      </c>
      <c r="C1945" s="83" t="s">
        <v>704</v>
      </c>
      <c r="D1945" s="83" t="s">
        <v>702</v>
      </c>
      <c r="E1945" s="187">
        <v>205.5</v>
      </c>
      <c r="F1945" s="83"/>
    </row>
    <row r="1946" spans="1:6" ht="12.75" customHeight="1" x14ac:dyDescent="0.2">
      <c r="A1946" s="83">
        <v>2410</v>
      </c>
      <c r="B1946" s="83" t="s">
        <v>3268</v>
      </c>
      <c r="C1946" s="83" t="s">
        <v>704</v>
      </c>
      <c r="D1946" s="83" t="s">
        <v>702</v>
      </c>
      <c r="E1946" s="187">
        <v>90.66</v>
      </c>
      <c r="F1946" s="83"/>
    </row>
    <row r="1947" spans="1:6" ht="12.75" customHeight="1" x14ac:dyDescent="0.2">
      <c r="A1947" s="83">
        <v>2417</v>
      </c>
      <c r="B1947" s="83" t="s">
        <v>3269</v>
      </c>
      <c r="C1947" s="83" t="s">
        <v>704</v>
      </c>
      <c r="D1947" s="83" t="s">
        <v>702</v>
      </c>
      <c r="E1947" s="187">
        <v>96.7</v>
      </c>
      <c r="F1947" s="83"/>
    </row>
    <row r="1948" spans="1:6" ht="12.75" customHeight="1" x14ac:dyDescent="0.2">
      <c r="A1948" s="83">
        <v>2415</v>
      </c>
      <c r="B1948" s="83" t="s">
        <v>3270</v>
      </c>
      <c r="C1948" s="83" t="s">
        <v>704</v>
      </c>
      <c r="D1948" s="83" t="s">
        <v>702</v>
      </c>
      <c r="E1948" s="187">
        <v>77.36</v>
      </c>
      <c r="F1948" s="83"/>
    </row>
    <row r="1949" spans="1:6" ht="12.75" customHeight="1" x14ac:dyDescent="0.2">
      <c r="A1949" s="83">
        <v>13360</v>
      </c>
      <c r="B1949" s="83" t="s">
        <v>3272</v>
      </c>
      <c r="C1949" s="83" t="s">
        <v>704</v>
      </c>
      <c r="D1949" s="83" t="s">
        <v>702</v>
      </c>
      <c r="E1949" s="187">
        <v>77.36</v>
      </c>
      <c r="F1949" s="83"/>
    </row>
    <row r="1950" spans="1:6" ht="12.75" customHeight="1" x14ac:dyDescent="0.2">
      <c r="A1950" s="83">
        <v>11983</v>
      </c>
      <c r="B1950" s="83" t="s">
        <v>3275</v>
      </c>
      <c r="C1950" s="83" t="s">
        <v>704</v>
      </c>
      <c r="D1950" s="83" t="s">
        <v>702</v>
      </c>
      <c r="E1950" s="187">
        <v>188.58</v>
      </c>
      <c r="F1950" s="83"/>
    </row>
    <row r="1951" spans="1:6" ht="12.75" customHeight="1" x14ac:dyDescent="0.2">
      <c r="A1951" s="83">
        <v>11986</v>
      </c>
      <c r="B1951" s="83" t="s">
        <v>3277</v>
      </c>
      <c r="C1951" s="83" t="s">
        <v>704</v>
      </c>
      <c r="D1951" s="83" t="s">
        <v>702</v>
      </c>
      <c r="E1951" s="187">
        <v>229.68</v>
      </c>
      <c r="F1951" s="83"/>
    </row>
    <row r="1952" spans="1:6" ht="12.75" customHeight="1" x14ac:dyDescent="0.2">
      <c r="A1952" s="83">
        <v>25976</v>
      </c>
      <c r="B1952" s="83" t="s">
        <v>3278</v>
      </c>
      <c r="C1952" s="83" t="s">
        <v>704</v>
      </c>
      <c r="D1952" s="83" t="s">
        <v>566</v>
      </c>
      <c r="E1952" s="187">
        <v>552.07000000000005</v>
      </c>
      <c r="F1952" s="83"/>
    </row>
    <row r="1953" spans="1:6" ht="12.75" customHeight="1" x14ac:dyDescent="0.2">
      <c r="A1953" s="83">
        <v>10629</v>
      </c>
      <c r="B1953" s="83" t="s">
        <v>3279</v>
      </c>
      <c r="C1953" s="83" t="s">
        <v>704</v>
      </c>
      <c r="D1953" s="83" t="s">
        <v>566</v>
      </c>
      <c r="E1953" s="187">
        <v>259.13</v>
      </c>
      <c r="F1953" s="83"/>
    </row>
    <row r="1954" spans="1:6" ht="12.75" customHeight="1" x14ac:dyDescent="0.2">
      <c r="A1954" s="83">
        <v>10698</v>
      </c>
      <c r="B1954" s="83" t="s">
        <v>3281</v>
      </c>
      <c r="C1954" s="83" t="s">
        <v>704</v>
      </c>
      <c r="D1954" s="83" t="s">
        <v>566</v>
      </c>
      <c r="E1954" s="187">
        <v>119.56</v>
      </c>
      <c r="F1954" s="83"/>
    </row>
    <row r="1955" spans="1:6" ht="12.75" customHeight="1" x14ac:dyDescent="0.2">
      <c r="A1955" s="83">
        <v>40521</v>
      </c>
      <c r="B1955" s="83" t="s">
        <v>3282</v>
      </c>
      <c r="C1955" s="83" t="s">
        <v>575</v>
      </c>
      <c r="D1955" s="83" t="s">
        <v>566</v>
      </c>
      <c r="E1955" s="187">
        <v>72411.45</v>
      </c>
      <c r="F1955" s="83"/>
    </row>
    <row r="1956" spans="1:6" ht="12.75" customHeight="1" x14ac:dyDescent="0.2">
      <c r="A1956" s="83">
        <v>2432</v>
      </c>
      <c r="B1956" s="83" t="s">
        <v>3284</v>
      </c>
      <c r="C1956" s="83" t="s">
        <v>575</v>
      </c>
      <c r="D1956" s="83" t="s">
        <v>566</v>
      </c>
      <c r="E1956" s="187">
        <v>19.399999999999999</v>
      </c>
      <c r="F1956" s="83"/>
    </row>
    <row r="1957" spans="1:6" ht="12.75" customHeight="1" x14ac:dyDescent="0.2">
      <c r="A1957" s="83">
        <v>2418</v>
      </c>
      <c r="B1957" s="83" t="s">
        <v>3285</v>
      </c>
      <c r="C1957" s="83" t="s">
        <v>575</v>
      </c>
      <c r="D1957" s="83" t="s">
        <v>1065</v>
      </c>
      <c r="E1957" s="187">
        <v>9</v>
      </c>
      <c r="F1957" s="83"/>
    </row>
    <row r="1958" spans="1:6" ht="12.75" customHeight="1" x14ac:dyDescent="0.2">
      <c r="A1958" s="83">
        <v>2433</v>
      </c>
      <c r="B1958" s="83" t="s">
        <v>3286</v>
      </c>
      <c r="C1958" s="83" t="s">
        <v>575</v>
      </c>
      <c r="D1958" s="83" t="s">
        <v>566</v>
      </c>
      <c r="E1958" s="187">
        <v>6.57</v>
      </c>
      <c r="F1958" s="83"/>
    </row>
    <row r="1959" spans="1:6" ht="12.75" customHeight="1" x14ac:dyDescent="0.2">
      <c r="A1959" s="83">
        <v>2420</v>
      </c>
      <c r="B1959" s="83" t="s">
        <v>3291</v>
      </c>
      <c r="C1959" s="83" t="s">
        <v>575</v>
      </c>
      <c r="D1959" s="83" t="s">
        <v>566</v>
      </c>
      <c r="E1959" s="187">
        <v>11.29</v>
      </c>
      <c r="F1959" s="83"/>
    </row>
    <row r="1960" spans="1:6" ht="12.75" customHeight="1" x14ac:dyDescent="0.2">
      <c r="A1960" s="83">
        <v>2421</v>
      </c>
      <c r="B1960" s="83" t="s">
        <v>3293</v>
      </c>
      <c r="C1960" s="83" t="s">
        <v>575</v>
      </c>
      <c r="D1960" s="83" t="s">
        <v>566</v>
      </c>
      <c r="E1960" s="187">
        <v>24.63</v>
      </c>
      <c r="F1960" s="83"/>
    </row>
    <row r="1961" spans="1:6" ht="12.75" customHeight="1" x14ac:dyDescent="0.2">
      <c r="A1961" s="83">
        <v>11447</v>
      </c>
      <c r="B1961" s="83" t="s">
        <v>3294</v>
      </c>
      <c r="C1961" s="83" t="s">
        <v>575</v>
      </c>
      <c r="D1961" s="83" t="s">
        <v>566</v>
      </c>
      <c r="E1961" s="187">
        <v>22.31</v>
      </c>
      <c r="F1961" s="83"/>
    </row>
    <row r="1962" spans="1:6" ht="12.75" customHeight="1" x14ac:dyDescent="0.2">
      <c r="A1962" s="83">
        <v>2429</v>
      </c>
      <c r="B1962" s="83" t="s">
        <v>3295</v>
      </c>
      <c r="C1962" s="83" t="s">
        <v>575</v>
      </c>
      <c r="D1962" s="83" t="s">
        <v>566</v>
      </c>
      <c r="E1962" s="187">
        <v>56.46</v>
      </c>
      <c r="F1962" s="83"/>
    </row>
    <row r="1963" spans="1:6" ht="12.75" customHeight="1" x14ac:dyDescent="0.2">
      <c r="A1963" s="83">
        <v>11449</v>
      </c>
      <c r="B1963" s="83" t="s">
        <v>3297</v>
      </c>
      <c r="C1963" s="83" t="s">
        <v>575</v>
      </c>
      <c r="D1963" s="83" t="s">
        <v>566</v>
      </c>
      <c r="E1963" s="187">
        <v>60.82</v>
      </c>
      <c r="F1963" s="83"/>
    </row>
    <row r="1964" spans="1:6" ht="12.75" customHeight="1" x14ac:dyDescent="0.2">
      <c r="A1964" s="83">
        <v>11451</v>
      </c>
      <c r="B1964" s="83" t="s">
        <v>3298</v>
      </c>
      <c r="C1964" s="83" t="s">
        <v>575</v>
      </c>
      <c r="D1964" s="83" t="s">
        <v>566</v>
      </c>
      <c r="E1964" s="187">
        <v>59.8</v>
      </c>
      <c r="F1964" s="83"/>
    </row>
    <row r="1965" spans="1:6" ht="12.75" customHeight="1" x14ac:dyDescent="0.2">
      <c r="A1965" s="83">
        <v>11116</v>
      </c>
      <c r="B1965" s="83" t="s">
        <v>3299</v>
      </c>
      <c r="C1965" s="83" t="s">
        <v>575</v>
      </c>
      <c r="D1965" s="83" t="s">
        <v>702</v>
      </c>
      <c r="E1965" s="187">
        <v>444.59</v>
      </c>
      <c r="F1965" s="83"/>
    </row>
    <row r="1966" spans="1:6" ht="12.75" customHeight="1" x14ac:dyDescent="0.2">
      <c r="A1966" s="83">
        <v>38411</v>
      </c>
      <c r="B1966" s="83" t="s">
        <v>3301</v>
      </c>
      <c r="C1966" s="83" t="s">
        <v>575</v>
      </c>
      <c r="D1966" s="83" t="s">
        <v>566</v>
      </c>
      <c r="E1966" s="187">
        <v>1139.42</v>
      </c>
      <c r="F1966" s="83"/>
    </row>
    <row r="1967" spans="1:6" ht="12.75" customHeight="1" x14ac:dyDescent="0.2">
      <c r="A1967" s="83">
        <v>1370</v>
      </c>
      <c r="B1967" s="83" t="s">
        <v>3302</v>
      </c>
      <c r="C1967" s="83" t="s">
        <v>575</v>
      </c>
      <c r="D1967" s="83" t="s">
        <v>566</v>
      </c>
      <c r="E1967" s="187">
        <v>67.95</v>
      </c>
      <c r="F1967" s="83"/>
    </row>
    <row r="1968" spans="1:6" ht="12.75" customHeight="1" x14ac:dyDescent="0.2">
      <c r="A1968" s="83">
        <v>38189</v>
      </c>
      <c r="B1968" s="83" t="s">
        <v>3304</v>
      </c>
      <c r="C1968" s="83" t="s">
        <v>575</v>
      </c>
      <c r="D1968" s="83" t="s">
        <v>566</v>
      </c>
      <c r="E1968" s="187">
        <v>165.25</v>
      </c>
      <c r="F1968" s="83"/>
    </row>
    <row r="1969" spans="1:6" ht="12.75" customHeight="1" x14ac:dyDescent="0.2">
      <c r="A1969" s="83">
        <v>38190</v>
      </c>
      <c r="B1969" s="83" t="s">
        <v>3305</v>
      </c>
      <c r="C1969" s="83" t="s">
        <v>575</v>
      </c>
      <c r="D1969" s="83" t="s">
        <v>566</v>
      </c>
      <c r="E1969" s="187">
        <v>371.6</v>
      </c>
      <c r="F1969" s="83"/>
    </row>
    <row r="1970" spans="1:6" ht="12.75" customHeight="1" x14ac:dyDescent="0.2">
      <c r="A1970" s="83">
        <v>36516</v>
      </c>
      <c r="B1970" s="83" t="s">
        <v>3306</v>
      </c>
      <c r="C1970" s="83" t="s">
        <v>575</v>
      </c>
      <c r="D1970" s="83" t="s">
        <v>702</v>
      </c>
      <c r="E1970" s="187">
        <v>69964.94</v>
      </c>
      <c r="F1970" s="83"/>
    </row>
    <row r="1971" spans="1:6" ht="12.75" customHeight="1" x14ac:dyDescent="0.2">
      <c r="A1971" s="83">
        <v>34777</v>
      </c>
      <c r="B1971" s="83" t="s">
        <v>3308</v>
      </c>
      <c r="C1971" s="83" t="s">
        <v>575</v>
      </c>
      <c r="D1971" s="83" t="s">
        <v>566</v>
      </c>
      <c r="E1971" s="187">
        <v>1.44</v>
      </c>
      <c r="F1971" s="83"/>
    </row>
    <row r="1972" spans="1:6" ht="12.75" customHeight="1" x14ac:dyDescent="0.2">
      <c r="A1972" s="83">
        <v>7273</v>
      </c>
      <c r="B1972" s="83" t="s">
        <v>3309</v>
      </c>
      <c r="C1972" s="83" t="s">
        <v>575</v>
      </c>
      <c r="D1972" s="83" t="s">
        <v>566</v>
      </c>
      <c r="E1972" s="187">
        <v>2.37</v>
      </c>
      <c r="F1972" s="83"/>
    </row>
    <row r="1973" spans="1:6" ht="12.75" customHeight="1" x14ac:dyDescent="0.2">
      <c r="A1973" s="83">
        <v>7272</v>
      </c>
      <c r="B1973" s="83" t="s">
        <v>3310</v>
      </c>
      <c r="C1973" s="83" t="s">
        <v>575</v>
      </c>
      <c r="D1973" s="83" t="s">
        <v>566</v>
      </c>
      <c r="E1973" s="187">
        <v>3.31</v>
      </c>
      <c r="F1973" s="83"/>
    </row>
    <row r="1974" spans="1:6" ht="12.75" customHeight="1" x14ac:dyDescent="0.2">
      <c r="A1974" s="83">
        <v>10605</v>
      </c>
      <c r="B1974" s="83" t="s">
        <v>3312</v>
      </c>
      <c r="C1974" s="83" t="s">
        <v>575</v>
      </c>
      <c r="D1974" s="83" t="s">
        <v>566</v>
      </c>
      <c r="E1974" s="187">
        <v>1.65</v>
      </c>
      <c r="F1974" s="83"/>
    </row>
    <row r="1975" spans="1:6" ht="12.75" customHeight="1" x14ac:dyDescent="0.2">
      <c r="A1975" s="83">
        <v>10604</v>
      </c>
      <c r="B1975" s="83" t="s">
        <v>3313</v>
      </c>
      <c r="C1975" s="83" t="s">
        <v>575</v>
      </c>
      <c r="D1975" s="83" t="s">
        <v>566</v>
      </c>
      <c r="E1975" s="187">
        <v>3.3</v>
      </c>
      <c r="F1975" s="83"/>
    </row>
    <row r="1976" spans="1:6" ht="12.75" customHeight="1" x14ac:dyDescent="0.2">
      <c r="A1976" s="83">
        <v>672</v>
      </c>
      <c r="B1976" s="83" t="s">
        <v>3315</v>
      </c>
      <c r="C1976" s="83" t="s">
        <v>575</v>
      </c>
      <c r="D1976" s="83" t="s">
        <v>566</v>
      </c>
      <c r="E1976" s="187">
        <v>3.33</v>
      </c>
      <c r="F1976" s="83"/>
    </row>
    <row r="1977" spans="1:6" ht="12.75" customHeight="1" x14ac:dyDescent="0.2">
      <c r="A1977" s="83">
        <v>668</v>
      </c>
      <c r="B1977" s="83" t="s">
        <v>3316</v>
      </c>
      <c r="C1977" s="83" t="s">
        <v>575</v>
      </c>
      <c r="D1977" s="83" t="s">
        <v>566</v>
      </c>
      <c r="E1977" s="187">
        <v>5.25</v>
      </c>
      <c r="F1977" s="83"/>
    </row>
    <row r="1978" spans="1:6" ht="12.75" customHeight="1" x14ac:dyDescent="0.2">
      <c r="A1978" s="83">
        <v>10578</v>
      </c>
      <c r="B1978" s="83" t="s">
        <v>3317</v>
      </c>
      <c r="C1978" s="83" t="s">
        <v>575</v>
      </c>
      <c r="D1978" s="83" t="s">
        <v>566</v>
      </c>
      <c r="E1978" s="187">
        <v>9.15</v>
      </c>
      <c r="F1978" s="83"/>
    </row>
    <row r="1979" spans="1:6" ht="12.75" customHeight="1" x14ac:dyDescent="0.2">
      <c r="A1979" s="83">
        <v>666</v>
      </c>
      <c r="B1979" s="83" t="s">
        <v>3319</v>
      </c>
      <c r="C1979" s="83" t="s">
        <v>575</v>
      </c>
      <c r="D1979" s="83" t="s">
        <v>566</v>
      </c>
      <c r="E1979" s="187">
        <v>9.09</v>
      </c>
      <c r="F1979" s="83"/>
    </row>
    <row r="1980" spans="1:6" ht="12.75" customHeight="1" x14ac:dyDescent="0.2">
      <c r="A1980" s="83">
        <v>665</v>
      </c>
      <c r="B1980" s="83" t="s">
        <v>3320</v>
      </c>
      <c r="C1980" s="83" t="s">
        <v>575</v>
      </c>
      <c r="D1980" s="83" t="s">
        <v>566</v>
      </c>
      <c r="E1980" s="187">
        <v>17.02</v>
      </c>
      <c r="F1980" s="83"/>
    </row>
    <row r="1981" spans="1:6" ht="12.75" customHeight="1" x14ac:dyDescent="0.2">
      <c r="A1981" s="83">
        <v>10577</v>
      </c>
      <c r="B1981" s="83" t="s">
        <v>3321</v>
      </c>
      <c r="C1981" s="83" t="s">
        <v>575</v>
      </c>
      <c r="D1981" s="83" t="s">
        <v>566</v>
      </c>
      <c r="E1981" s="187">
        <v>13.33</v>
      </c>
      <c r="F1981" s="83"/>
    </row>
    <row r="1982" spans="1:6" ht="12.75" customHeight="1" x14ac:dyDescent="0.2">
      <c r="A1982" s="83">
        <v>10583</v>
      </c>
      <c r="B1982" s="83" t="s">
        <v>3322</v>
      </c>
      <c r="C1982" s="83" t="s">
        <v>575</v>
      </c>
      <c r="D1982" s="83" t="s">
        <v>566</v>
      </c>
      <c r="E1982" s="187">
        <v>7.47</v>
      </c>
      <c r="F1982" s="83"/>
    </row>
    <row r="1983" spans="1:6" ht="12.75" customHeight="1" x14ac:dyDescent="0.2">
      <c r="A1983" s="83">
        <v>10579</v>
      </c>
      <c r="B1983" s="83" t="s">
        <v>3324</v>
      </c>
      <c r="C1983" s="83" t="s">
        <v>575</v>
      </c>
      <c r="D1983" s="83" t="s">
        <v>566</v>
      </c>
      <c r="E1983" s="187">
        <v>12.19</v>
      </c>
      <c r="F1983" s="83"/>
    </row>
    <row r="1984" spans="1:6" ht="12.75" customHeight="1" x14ac:dyDescent="0.2">
      <c r="A1984" s="83">
        <v>10582</v>
      </c>
      <c r="B1984" s="83" t="s">
        <v>3325</v>
      </c>
      <c r="C1984" s="83" t="s">
        <v>575</v>
      </c>
      <c r="D1984" s="83" t="s">
        <v>566</v>
      </c>
      <c r="E1984" s="187">
        <v>4.26</v>
      </c>
      <c r="F1984" s="83"/>
    </row>
    <row r="1985" spans="1:6" ht="12.75" customHeight="1" x14ac:dyDescent="0.2">
      <c r="A1985" s="83">
        <v>2436</v>
      </c>
      <c r="B1985" s="83" t="s">
        <v>3326</v>
      </c>
      <c r="C1985" s="83" t="s">
        <v>1062</v>
      </c>
      <c r="D1985" s="83" t="s">
        <v>1065</v>
      </c>
      <c r="E1985" s="187">
        <v>13.54</v>
      </c>
      <c r="F1985" s="83"/>
    </row>
    <row r="1986" spans="1:6" ht="12.75" customHeight="1" x14ac:dyDescent="0.2">
      <c r="A1986" s="83">
        <v>40918</v>
      </c>
      <c r="B1986" s="83" t="s">
        <v>3328</v>
      </c>
      <c r="C1986" s="83" t="s">
        <v>1251</v>
      </c>
      <c r="D1986" s="83" t="s">
        <v>566</v>
      </c>
      <c r="E1986" s="187">
        <v>2413.96</v>
      </c>
      <c r="F1986" s="83"/>
    </row>
    <row r="1987" spans="1:6" ht="12.75" customHeight="1" x14ac:dyDescent="0.2">
      <c r="A1987" s="83">
        <v>2439</v>
      </c>
      <c r="B1987" s="83" t="s">
        <v>3329</v>
      </c>
      <c r="C1987" s="83" t="s">
        <v>1062</v>
      </c>
      <c r="D1987" s="83" t="s">
        <v>566</v>
      </c>
      <c r="E1987" s="187">
        <v>13.54</v>
      </c>
      <c r="F1987" s="83"/>
    </row>
    <row r="1988" spans="1:6" ht="12.75" customHeight="1" x14ac:dyDescent="0.2">
      <c r="A1988" s="83">
        <v>40923</v>
      </c>
      <c r="B1988" s="83" t="s">
        <v>3331</v>
      </c>
      <c r="C1988" s="83" t="s">
        <v>1251</v>
      </c>
      <c r="D1988" s="83" t="s">
        <v>566</v>
      </c>
      <c r="E1988" s="187">
        <v>2416.75</v>
      </c>
      <c r="F1988" s="83"/>
    </row>
    <row r="1989" spans="1:6" ht="12.75" customHeight="1" x14ac:dyDescent="0.2">
      <c r="A1989" s="83">
        <v>10998</v>
      </c>
      <c r="B1989" s="83" t="s">
        <v>3332</v>
      </c>
      <c r="C1989" s="83" t="s">
        <v>589</v>
      </c>
      <c r="D1989" s="83" t="s">
        <v>566</v>
      </c>
      <c r="E1989" s="187">
        <v>18.739999999999998</v>
      </c>
      <c r="F1989" s="83"/>
    </row>
    <row r="1990" spans="1:6" ht="12.75" customHeight="1" x14ac:dyDescent="0.2">
      <c r="A1990" s="83">
        <v>11002</v>
      </c>
      <c r="B1990" s="83" t="s">
        <v>752</v>
      </c>
      <c r="C1990" s="83" t="s">
        <v>589</v>
      </c>
      <c r="D1990" s="83" t="s">
        <v>566</v>
      </c>
      <c r="E1990" s="187">
        <v>17.170000000000002</v>
      </c>
      <c r="F1990" s="83"/>
    </row>
    <row r="1991" spans="1:6" ht="12.75" customHeight="1" x14ac:dyDescent="0.2">
      <c r="A1991" s="83">
        <v>10999</v>
      </c>
      <c r="B1991" s="83" t="s">
        <v>3334</v>
      </c>
      <c r="C1991" s="83" t="s">
        <v>589</v>
      </c>
      <c r="D1991" s="83" t="s">
        <v>566</v>
      </c>
      <c r="E1991" s="187">
        <v>16.489999999999998</v>
      </c>
      <c r="F1991" s="83"/>
    </row>
    <row r="1992" spans="1:6" ht="12.75" customHeight="1" x14ac:dyDescent="0.2">
      <c r="A1992" s="83">
        <v>10997</v>
      </c>
      <c r="B1992" s="83" t="s">
        <v>3335</v>
      </c>
      <c r="C1992" s="83" t="s">
        <v>589</v>
      </c>
      <c r="D1992" s="83" t="s">
        <v>1065</v>
      </c>
      <c r="E1992" s="187">
        <v>17.88</v>
      </c>
      <c r="F1992" s="83"/>
    </row>
    <row r="1993" spans="1:6" ht="12.75" customHeight="1" x14ac:dyDescent="0.2">
      <c r="A1993" s="83">
        <v>2685</v>
      </c>
      <c r="B1993" s="83" t="s">
        <v>3336</v>
      </c>
      <c r="C1993" s="83" t="s">
        <v>577</v>
      </c>
      <c r="D1993" s="83" t="s">
        <v>566</v>
      </c>
      <c r="E1993" s="187">
        <v>4.3600000000000003</v>
      </c>
      <c r="F1993" s="83"/>
    </row>
    <row r="1994" spans="1:6" ht="12.75" customHeight="1" x14ac:dyDescent="0.2">
      <c r="A1994" s="83">
        <v>2680</v>
      </c>
      <c r="B1994" s="83" t="s">
        <v>3338</v>
      </c>
      <c r="C1994" s="83" t="s">
        <v>577</v>
      </c>
      <c r="D1994" s="83" t="s">
        <v>566</v>
      </c>
      <c r="E1994" s="187">
        <v>6.38</v>
      </c>
      <c r="F1994" s="83"/>
    </row>
    <row r="1995" spans="1:6" ht="12.75" customHeight="1" x14ac:dyDescent="0.2">
      <c r="A1995" s="83">
        <v>2684</v>
      </c>
      <c r="B1995" s="83" t="s">
        <v>3339</v>
      </c>
      <c r="C1995" s="83" t="s">
        <v>577</v>
      </c>
      <c r="D1995" s="83" t="s">
        <v>566</v>
      </c>
      <c r="E1995" s="187">
        <v>5.8</v>
      </c>
      <c r="F1995" s="83"/>
    </row>
    <row r="1996" spans="1:6" ht="12.75" customHeight="1" x14ac:dyDescent="0.2">
      <c r="A1996" s="83">
        <v>2673</v>
      </c>
      <c r="B1996" s="83" t="s">
        <v>3340</v>
      </c>
      <c r="C1996" s="83" t="s">
        <v>577</v>
      </c>
      <c r="D1996" s="83" t="s">
        <v>1065</v>
      </c>
      <c r="E1996" s="187">
        <v>2.2400000000000002</v>
      </c>
      <c r="F1996" s="83"/>
    </row>
    <row r="1997" spans="1:6" ht="12.75" customHeight="1" x14ac:dyDescent="0.2">
      <c r="A1997" s="83">
        <v>2681</v>
      </c>
      <c r="B1997" s="83" t="s">
        <v>3342</v>
      </c>
      <c r="C1997" s="83" t="s">
        <v>577</v>
      </c>
      <c r="D1997" s="83" t="s">
        <v>566</v>
      </c>
      <c r="E1997" s="187">
        <v>10.42</v>
      </c>
      <c r="F1997" s="83"/>
    </row>
    <row r="1998" spans="1:6" ht="12.75" customHeight="1" x14ac:dyDescent="0.2">
      <c r="A1998" s="83">
        <v>2682</v>
      </c>
      <c r="B1998" s="83" t="s">
        <v>3343</v>
      </c>
      <c r="C1998" s="83" t="s">
        <v>577</v>
      </c>
      <c r="D1998" s="83" t="s">
        <v>566</v>
      </c>
      <c r="E1998" s="187">
        <v>15.2</v>
      </c>
      <c r="F1998" s="83"/>
    </row>
    <row r="1999" spans="1:6" ht="12.75" customHeight="1" x14ac:dyDescent="0.2">
      <c r="A1999" s="83">
        <v>2686</v>
      </c>
      <c r="B1999" s="83" t="s">
        <v>3344</v>
      </c>
      <c r="C1999" s="83" t="s">
        <v>577</v>
      </c>
      <c r="D1999" s="83" t="s">
        <v>566</v>
      </c>
      <c r="E1999" s="187">
        <v>19.07</v>
      </c>
      <c r="F1999" s="83"/>
    </row>
    <row r="2000" spans="1:6" ht="12.75" customHeight="1" x14ac:dyDescent="0.2">
      <c r="A2000" s="83">
        <v>2674</v>
      </c>
      <c r="B2000" s="83" t="s">
        <v>3346</v>
      </c>
      <c r="C2000" s="83" t="s">
        <v>577</v>
      </c>
      <c r="D2000" s="83" t="s">
        <v>566</v>
      </c>
      <c r="E2000" s="187">
        <v>2.79</v>
      </c>
      <c r="F2000" s="83"/>
    </row>
    <row r="2001" spans="1:6" ht="12.75" customHeight="1" x14ac:dyDescent="0.2">
      <c r="A2001" s="83">
        <v>2683</v>
      </c>
      <c r="B2001" s="83" t="s">
        <v>3347</v>
      </c>
      <c r="C2001" s="83" t="s">
        <v>577</v>
      </c>
      <c r="D2001" s="83" t="s">
        <v>566</v>
      </c>
      <c r="E2001" s="187">
        <v>30.05</v>
      </c>
      <c r="F2001" s="83"/>
    </row>
    <row r="2002" spans="1:6" ht="12.75" customHeight="1" x14ac:dyDescent="0.2">
      <c r="A2002" s="83">
        <v>2676</v>
      </c>
      <c r="B2002" s="83" t="s">
        <v>3348</v>
      </c>
      <c r="C2002" s="83" t="s">
        <v>577</v>
      </c>
      <c r="D2002" s="83" t="s">
        <v>566</v>
      </c>
      <c r="E2002" s="187">
        <v>1.3</v>
      </c>
      <c r="F2002" s="83"/>
    </row>
    <row r="2003" spans="1:6" ht="12.75" customHeight="1" x14ac:dyDescent="0.2">
      <c r="A2003" s="83">
        <v>2678</v>
      </c>
      <c r="B2003" s="83" t="s">
        <v>3349</v>
      </c>
      <c r="C2003" s="83" t="s">
        <v>577</v>
      </c>
      <c r="D2003" s="83" t="s">
        <v>566</v>
      </c>
      <c r="E2003" s="187">
        <v>1.63</v>
      </c>
      <c r="F2003" s="83"/>
    </row>
    <row r="2004" spans="1:6" ht="12.75" customHeight="1" x14ac:dyDescent="0.2">
      <c r="A2004" s="83">
        <v>2679</v>
      </c>
      <c r="B2004" s="83" t="s">
        <v>3351</v>
      </c>
      <c r="C2004" s="83" t="s">
        <v>577</v>
      </c>
      <c r="D2004" s="83" t="s">
        <v>566</v>
      </c>
      <c r="E2004" s="187">
        <v>2.5099999999999998</v>
      </c>
      <c r="F2004" s="83"/>
    </row>
    <row r="2005" spans="1:6" ht="12.75" customHeight="1" x14ac:dyDescent="0.2">
      <c r="A2005" s="83">
        <v>12070</v>
      </c>
      <c r="B2005" s="83" t="s">
        <v>3352</v>
      </c>
      <c r="C2005" s="83" t="s">
        <v>577</v>
      </c>
      <c r="D2005" s="83" t="s">
        <v>566</v>
      </c>
      <c r="E2005" s="187">
        <v>3.5</v>
      </c>
      <c r="F2005" s="83"/>
    </row>
    <row r="2006" spans="1:6" ht="12.75" customHeight="1" x14ac:dyDescent="0.2">
      <c r="A2006" s="83">
        <v>2675</v>
      </c>
      <c r="B2006" s="83" t="s">
        <v>3353</v>
      </c>
      <c r="C2006" s="83" t="s">
        <v>577</v>
      </c>
      <c r="D2006" s="83" t="s">
        <v>566</v>
      </c>
      <c r="E2006" s="187">
        <v>4.55</v>
      </c>
      <c r="F2006" s="83"/>
    </row>
    <row r="2007" spans="1:6" ht="12.75" customHeight="1" x14ac:dyDescent="0.2">
      <c r="A2007" s="83">
        <v>12067</v>
      </c>
      <c r="B2007" s="83" t="s">
        <v>3354</v>
      </c>
      <c r="C2007" s="83" t="s">
        <v>577</v>
      </c>
      <c r="D2007" s="83" t="s">
        <v>566</v>
      </c>
      <c r="E2007" s="187">
        <v>6.17</v>
      </c>
      <c r="F2007" s="83"/>
    </row>
    <row r="2008" spans="1:6" ht="12.75" customHeight="1" x14ac:dyDescent="0.2">
      <c r="A2008" s="83">
        <v>40401</v>
      </c>
      <c r="B2008" s="83" t="s">
        <v>3355</v>
      </c>
      <c r="C2008" s="83" t="s">
        <v>577</v>
      </c>
      <c r="D2008" s="83" t="s">
        <v>702</v>
      </c>
      <c r="E2008" s="187">
        <v>2.15</v>
      </c>
      <c r="F2008" s="83"/>
    </row>
    <row r="2009" spans="1:6" ht="12.75" customHeight="1" x14ac:dyDescent="0.2">
      <c r="A2009" s="83">
        <v>40402</v>
      </c>
      <c r="B2009" s="83" t="s">
        <v>3357</v>
      </c>
      <c r="C2009" s="83" t="s">
        <v>577</v>
      </c>
      <c r="D2009" s="83" t="s">
        <v>702</v>
      </c>
      <c r="E2009" s="187">
        <v>2.76</v>
      </c>
      <c r="F2009" s="83"/>
    </row>
    <row r="2010" spans="1:6" ht="12.75" customHeight="1" x14ac:dyDescent="0.2">
      <c r="A2010" s="83">
        <v>40400</v>
      </c>
      <c r="B2010" s="83" t="s">
        <v>3358</v>
      </c>
      <c r="C2010" s="83" t="s">
        <v>577</v>
      </c>
      <c r="D2010" s="83" t="s">
        <v>702</v>
      </c>
      <c r="E2010" s="187">
        <v>1.46</v>
      </c>
      <c r="F2010" s="83"/>
    </row>
    <row r="2011" spans="1:6" ht="12.75" customHeight="1" x14ac:dyDescent="0.2">
      <c r="A2011" s="83">
        <v>2504</v>
      </c>
      <c r="B2011" s="83" t="s">
        <v>3359</v>
      </c>
      <c r="C2011" s="83" t="s">
        <v>577</v>
      </c>
      <c r="D2011" s="83" t="s">
        <v>702</v>
      </c>
      <c r="E2011" s="187">
        <v>10.16</v>
      </c>
      <c r="F2011" s="83"/>
    </row>
    <row r="2012" spans="1:6" ht="12.75" customHeight="1" x14ac:dyDescent="0.2">
      <c r="A2012" s="83">
        <v>2501</v>
      </c>
      <c r="B2012" s="83" t="s">
        <v>3361</v>
      </c>
      <c r="C2012" s="83" t="s">
        <v>577</v>
      </c>
      <c r="D2012" s="83" t="s">
        <v>702</v>
      </c>
      <c r="E2012" s="187">
        <v>13.33</v>
      </c>
      <c r="F2012" s="83"/>
    </row>
    <row r="2013" spans="1:6" ht="12.75" customHeight="1" x14ac:dyDescent="0.2">
      <c r="A2013" s="83">
        <v>2502</v>
      </c>
      <c r="B2013" s="83" t="s">
        <v>3362</v>
      </c>
      <c r="C2013" s="83" t="s">
        <v>577</v>
      </c>
      <c r="D2013" s="83" t="s">
        <v>702</v>
      </c>
      <c r="E2013" s="187">
        <v>20.11</v>
      </c>
      <c r="F2013" s="83"/>
    </row>
    <row r="2014" spans="1:6" ht="12.75" customHeight="1" x14ac:dyDescent="0.2">
      <c r="A2014" s="83">
        <v>2503</v>
      </c>
      <c r="B2014" s="83" t="s">
        <v>3364</v>
      </c>
      <c r="C2014" s="83" t="s">
        <v>577</v>
      </c>
      <c r="D2014" s="83" t="s">
        <v>702</v>
      </c>
      <c r="E2014" s="187">
        <v>25.88</v>
      </c>
      <c r="F2014" s="83"/>
    </row>
    <row r="2015" spans="1:6" ht="12.75" customHeight="1" x14ac:dyDescent="0.2">
      <c r="A2015" s="83">
        <v>2500</v>
      </c>
      <c r="B2015" s="83" t="s">
        <v>3365</v>
      </c>
      <c r="C2015" s="83" t="s">
        <v>577</v>
      </c>
      <c r="D2015" s="83" t="s">
        <v>702</v>
      </c>
      <c r="E2015" s="187">
        <v>34.479999999999997</v>
      </c>
      <c r="F2015" s="83"/>
    </row>
    <row r="2016" spans="1:6" ht="12.75" customHeight="1" x14ac:dyDescent="0.2">
      <c r="A2016" s="83">
        <v>2505</v>
      </c>
      <c r="B2016" s="83" t="s">
        <v>3367</v>
      </c>
      <c r="C2016" s="83" t="s">
        <v>577</v>
      </c>
      <c r="D2016" s="83" t="s">
        <v>702</v>
      </c>
      <c r="E2016" s="187">
        <v>53.73</v>
      </c>
      <c r="F2016" s="83"/>
    </row>
    <row r="2017" spans="1:6" ht="12.75" customHeight="1" x14ac:dyDescent="0.2">
      <c r="A2017" s="83">
        <v>12056</v>
      </c>
      <c r="B2017" s="83" t="s">
        <v>3368</v>
      </c>
      <c r="C2017" s="83" t="s">
        <v>577</v>
      </c>
      <c r="D2017" s="83" t="s">
        <v>702</v>
      </c>
      <c r="E2017" s="187">
        <v>21.71</v>
      </c>
      <c r="F2017" s="83"/>
    </row>
    <row r="2018" spans="1:6" ht="12.75" customHeight="1" x14ac:dyDescent="0.2">
      <c r="A2018" s="83">
        <v>12057</v>
      </c>
      <c r="B2018" s="83" t="s">
        <v>3369</v>
      </c>
      <c r="C2018" s="83" t="s">
        <v>577</v>
      </c>
      <c r="D2018" s="83" t="s">
        <v>702</v>
      </c>
      <c r="E2018" s="187">
        <v>18.440000000000001</v>
      </c>
      <c r="F2018" s="83"/>
    </row>
    <row r="2019" spans="1:6" ht="12.75" customHeight="1" x14ac:dyDescent="0.2">
      <c r="A2019" s="83">
        <v>12059</v>
      </c>
      <c r="B2019" s="83" t="s">
        <v>3370</v>
      </c>
      <c r="C2019" s="83" t="s">
        <v>577</v>
      </c>
      <c r="D2019" s="83" t="s">
        <v>702</v>
      </c>
      <c r="E2019" s="187">
        <v>6.47</v>
      </c>
      <c r="F2019" s="83"/>
    </row>
    <row r="2020" spans="1:6" ht="12.75" customHeight="1" x14ac:dyDescent="0.2">
      <c r="A2020" s="83">
        <v>12058</v>
      </c>
      <c r="B2020" s="83" t="s">
        <v>3371</v>
      </c>
      <c r="C2020" s="83" t="s">
        <v>577</v>
      </c>
      <c r="D2020" s="83" t="s">
        <v>702</v>
      </c>
      <c r="E2020" s="187">
        <v>11.49</v>
      </c>
      <c r="F2020" s="83"/>
    </row>
    <row r="2021" spans="1:6" ht="12.75" customHeight="1" x14ac:dyDescent="0.2">
      <c r="A2021" s="83">
        <v>12060</v>
      </c>
      <c r="B2021" s="83" t="s">
        <v>3373</v>
      </c>
      <c r="C2021" s="83" t="s">
        <v>577</v>
      </c>
      <c r="D2021" s="83" t="s">
        <v>702</v>
      </c>
      <c r="E2021" s="187">
        <v>47.91</v>
      </c>
      <c r="F2021" s="83"/>
    </row>
    <row r="2022" spans="1:6" ht="12.75" customHeight="1" x14ac:dyDescent="0.2">
      <c r="A2022" s="83">
        <v>12061</v>
      </c>
      <c r="B2022" s="83" t="s">
        <v>3374</v>
      </c>
      <c r="C2022" s="83" t="s">
        <v>577</v>
      </c>
      <c r="D2022" s="83" t="s">
        <v>702</v>
      </c>
      <c r="E2022" s="187">
        <v>29.25</v>
      </c>
      <c r="F2022" s="83"/>
    </row>
    <row r="2023" spans="1:6" ht="12.75" customHeight="1" x14ac:dyDescent="0.2">
      <c r="A2023" s="83">
        <v>12062</v>
      </c>
      <c r="B2023" s="83" t="s">
        <v>3375</v>
      </c>
      <c r="C2023" s="83" t="s">
        <v>577</v>
      </c>
      <c r="D2023" s="83" t="s">
        <v>702</v>
      </c>
      <c r="E2023" s="187">
        <v>53.95</v>
      </c>
      <c r="F2023" s="83"/>
    </row>
    <row r="2024" spans="1:6" ht="12.75" customHeight="1" x14ac:dyDescent="0.2">
      <c r="A2024" s="83">
        <v>21137</v>
      </c>
      <c r="B2024" s="83" t="s">
        <v>3377</v>
      </c>
      <c r="C2024" s="83" t="s">
        <v>577</v>
      </c>
      <c r="D2024" s="83" t="s">
        <v>702</v>
      </c>
      <c r="E2024" s="187">
        <v>9.3699999999999992</v>
      </c>
      <c r="F2024" s="83"/>
    </row>
    <row r="2025" spans="1:6" ht="12.75" customHeight="1" x14ac:dyDescent="0.2">
      <c r="A2025" s="83">
        <v>2687</v>
      </c>
      <c r="B2025" s="83" t="s">
        <v>3378</v>
      </c>
      <c r="C2025" s="83" t="s">
        <v>577</v>
      </c>
      <c r="D2025" s="83" t="s">
        <v>566</v>
      </c>
      <c r="E2025" s="187">
        <v>1.1299999999999999</v>
      </c>
      <c r="F2025" s="83"/>
    </row>
    <row r="2026" spans="1:6" ht="12.75" customHeight="1" x14ac:dyDescent="0.2">
      <c r="A2026" s="83">
        <v>2689</v>
      </c>
      <c r="B2026" s="83" t="s">
        <v>3379</v>
      </c>
      <c r="C2026" s="83" t="s">
        <v>577</v>
      </c>
      <c r="D2026" s="83" t="s">
        <v>566</v>
      </c>
      <c r="E2026" s="187">
        <v>1.35</v>
      </c>
      <c r="F2026" s="83"/>
    </row>
    <row r="2027" spans="1:6" ht="12.75" customHeight="1" x14ac:dyDescent="0.2">
      <c r="A2027" s="83">
        <v>2688</v>
      </c>
      <c r="B2027" s="83" t="s">
        <v>3380</v>
      </c>
      <c r="C2027" s="83" t="s">
        <v>577</v>
      </c>
      <c r="D2027" s="83" t="s">
        <v>566</v>
      </c>
      <c r="E2027" s="187">
        <v>1.46</v>
      </c>
      <c r="F2027" s="83"/>
    </row>
    <row r="2028" spans="1:6" ht="12.75" customHeight="1" x14ac:dyDescent="0.2">
      <c r="A2028" s="83">
        <v>2690</v>
      </c>
      <c r="B2028" s="83" t="s">
        <v>3381</v>
      </c>
      <c r="C2028" s="83" t="s">
        <v>577</v>
      </c>
      <c r="D2028" s="83" t="s">
        <v>566</v>
      </c>
      <c r="E2028" s="187">
        <v>2.5099999999999998</v>
      </c>
      <c r="F2028" s="83"/>
    </row>
    <row r="2029" spans="1:6" ht="12.75" customHeight="1" x14ac:dyDescent="0.2">
      <c r="A2029" s="83">
        <v>39243</v>
      </c>
      <c r="B2029" s="83" t="s">
        <v>3383</v>
      </c>
      <c r="C2029" s="83" t="s">
        <v>577</v>
      </c>
      <c r="D2029" s="83" t="s">
        <v>566</v>
      </c>
      <c r="E2029" s="187">
        <v>1.65</v>
      </c>
      <c r="F2029" s="83"/>
    </row>
    <row r="2030" spans="1:6" ht="12.75" customHeight="1" x14ac:dyDescent="0.2">
      <c r="A2030" s="83">
        <v>39244</v>
      </c>
      <c r="B2030" s="83" t="s">
        <v>3384</v>
      </c>
      <c r="C2030" s="83" t="s">
        <v>577</v>
      </c>
      <c r="D2030" s="83" t="s">
        <v>566</v>
      </c>
      <c r="E2030" s="187">
        <v>2.23</v>
      </c>
      <c r="F2030" s="83"/>
    </row>
    <row r="2031" spans="1:6" ht="12.75" customHeight="1" x14ac:dyDescent="0.2">
      <c r="A2031" s="83">
        <v>39245</v>
      </c>
      <c r="B2031" s="83" t="s">
        <v>3385</v>
      </c>
      <c r="C2031" s="83" t="s">
        <v>577</v>
      </c>
      <c r="D2031" s="83" t="s">
        <v>566</v>
      </c>
      <c r="E2031" s="187">
        <v>4.3</v>
      </c>
      <c r="F2031" s="83"/>
    </row>
    <row r="2032" spans="1:6" ht="12.75" customHeight="1" x14ac:dyDescent="0.2">
      <c r="A2032" s="83">
        <v>39254</v>
      </c>
      <c r="B2032" s="83" t="s">
        <v>3386</v>
      </c>
      <c r="C2032" s="83" t="s">
        <v>577</v>
      </c>
      <c r="D2032" s="83" t="s">
        <v>566</v>
      </c>
      <c r="E2032" s="187">
        <v>6.43</v>
      </c>
      <c r="F2032" s="83"/>
    </row>
    <row r="2033" spans="1:6" ht="12.75" customHeight="1" x14ac:dyDescent="0.2">
      <c r="A2033" s="83">
        <v>39255</v>
      </c>
      <c r="B2033" s="83" t="s">
        <v>3388</v>
      </c>
      <c r="C2033" s="83" t="s">
        <v>577</v>
      </c>
      <c r="D2033" s="83" t="s">
        <v>566</v>
      </c>
      <c r="E2033" s="187">
        <v>11.9</v>
      </c>
      <c r="F2033" s="83"/>
    </row>
    <row r="2034" spans="1:6" ht="12.75" customHeight="1" x14ac:dyDescent="0.2">
      <c r="A2034" s="83">
        <v>39253</v>
      </c>
      <c r="B2034" s="83" t="s">
        <v>3389</v>
      </c>
      <c r="C2034" s="83" t="s">
        <v>577</v>
      </c>
      <c r="D2034" s="83" t="s">
        <v>566</v>
      </c>
      <c r="E2034" s="187">
        <v>8.1999999999999993</v>
      </c>
      <c r="F2034" s="83"/>
    </row>
    <row r="2035" spans="1:6" ht="12.75" customHeight="1" x14ac:dyDescent="0.2">
      <c r="A2035" s="83">
        <v>2446</v>
      </c>
      <c r="B2035" s="83" t="s">
        <v>3390</v>
      </c>
      <c r="C2035" s="83" t="s">
        <v>577</v>
      </c>
      <c r="D2035" s="83" t="s">
        <v>702</v>
      </c>
      <c r="E2035" s="187">
        <v>5.37</v>
      </c>
      <c r="F2035" s="83"/>
    </row>
    <row r="2036" spans="1:6" ht="12.75" customHeight="1" x14ac:dyDescent="0.2">
      <c r="A2036" s="83">
        <v>2442</v>
      </c>
      <c r="B2036" s="83" t="s">
        <v>3392</v>
      </c>
      <c r="C2036" s="83" t="s">
        <v>577</v>
      </c>
      <c r="D2036" s="83" t="s">
        <v>702</v>
      </c>
      <c r="E2036" s="187">
        <v>7.52</v>
      </c>
      <c r="F2036" s="83"/>
    </row>
    <row r="2037" spans="1:6" ht="12.75" customHeight="1" x14ac:dyDescent="0.2">
      <c r="A2037" s="83">
        <v>39246</v>
      </c>
      <c r="B2037" s="83" t="s">
        <v>3393</v>
      </c>
      <c r="C2037" s="83" t="s">
        <v>577</v>
      </c>
      <c r="D2037" s="83" t="s">
        <v>702</v>
      </c>
      <c r="E2037" s="187">
        <v>3.74</v>
      </c>
      <c r="F2037" s="83"/>
    </row>
    <row r="2038" spans="1:6" ht="12.75" customHeight="1" x14ac:dyDescent="0.2">
      <c r="A2038" s="83">
        <v>39247</v>
      </c>
      <c r="B2038" s="83" t="s">
        <v>3395</v>
      </c>
      <c r="C2038" s="83" t="s">
        <v>577</v>
      </c>
      <c r="D2038" s="83" t="s">
        <v>702</v>
      </c>
      <c r="E2038" s="187">
        <v>3.26</v>
      </c>
      <c r="F2038" s="83"/>
    </row>
    <row r="2039" spans="1:6" ht="12.75" customHeight="1" x14ac:dyDescent="0.2">
      <c r="A2039" s="83">
        <v>39248</v>
      </c>
      <c r="B2039" s="83" t="s">
        <v>3397</v>
      </c>
      <c r="C2039" s="83" t="s">
        <v>577</v>
      </c>
      <c r="D2039" s="83" t="s">
        <v>702</v>
      </c>
      <c r="E2039" s="187">
        <v>10.48</v>
      </c>
      <c r="F2039" s="83"/>
    </row>
    <row r="2040" spans="1:6" ht="12.75" customHeight="1" x14ac:dyDescent="0.2">
      <c r="A2040" s="83">
        <v>2438</v>
      </c>
      <c r="B2040" s="83" t="s">
        <v>3398</v>
      </c>
      <c r="C2040" s="83" t="s">
        <v>1062</v>
      </c>
      <c r="D2040" s="83" t="s">
        <v>566</v>
      </c>
      <c r="E2040" s="187">
        <v>19.97</v>
      </c>
      <c r="F2040" s="83"/>
    </row>
    <row r="2041" spans="1:6" ht="12.75" customHeight="1" x14ac:dyDescent="0.2">
      <c r="A2041" s="83">
        <v>40922</v>
      </c>
      <c r="B2041" s="83" t="s">
        <v>3399</v>
      </c>
      <c r="C2041" s="83" t="s">
        <v>1251</v>
      </c>
      <c r="D2041" s="83" t="s">
        <v>566</v>
      </c>
      <c r="E2041" s="187">
        <v>3560.74</v>
      </c>
      <c r="F2041" s="83"/>
    </row>
    <row r="2042" spans="1:6" ht="12.75" customHeight="1" x14ac:dyDescent="0.2">
      <c r="A2042" s="83">
        <v>36486</v>
      </c>
      <c r="B2042" s="83" t="s">
        <v>3401</v>
      </c>
      <c r="C2042" s="83" t="s">
        <v>575</v>
      </c>
      <c r="D2042" s="83" t="s">
        <v>702</v>
      </c>
      <c r="E2042" s="187">
        <v>35157.769999999997</v>
      </c>
      <c r="F2042" s="83"/>
    </row>
    <row r="2043" spans="1:6" ht="12.75" customHeight="1" x14ac:dyDescent="0.2">
      <c r="A2043" s="83">
        <v>37777</v>
      </c>
      <c r="B2043" s="83" t="s">
        <v>3402</v>
      </c>
      <c r="C2043" s="83" t="s">
        <v>575</v>
      </c>
      <c r="D2043" s="83" t="s">
        <v>702</v>
      </c>
      <c r="E2043" s="187">
        <v>165522.10999999999</v>
      </c>
      <c r="F2043" s="83"/>
    </row>
    <row r="2044" spans="1:6" ht="12.75" customHeight="1" x14ac:dyDescent="0.2">
      <c r="A2044" s="83">
        <v>12624</v>
      </c>
      <c r="B2044" s="83" t="s">
        <v>3403</v>
      </c>
      <c r="C2044" s="83" t="s">
        <v>575</v>
      </c>
      <c r="D2044" s="83" t="s">
        <v>702</v>
      </c>
      <c r="E2044" s="187">
        <v>10.26</v>
      </c>
      <c r="F2044" s="83"/>
    </row>
    <row r="2045" spans="1:6" ht="12.75" customHeight="1" x14ac:dyDescent="0.2">
      <c r="A2045" s="83">
        <v>10638</v>
      </c>
      <c r="B2045" s="83" t="s">
        <v>3405</v>
      </c>
      <c r="C2045" s="83" t="s">
        <v>575</v>
      </c>
      <c r="D2045" s="83" t="s">
        <v>702</v>
      </c>
      <c r="E2045" s="187">
        <v>324782.06</v>
      </c>
      <c r="F2045" s="83"/>
    </row>
    <row r="2046" spans="1:6" ht="12.75" customHeight="1" x14ac:dyDescent="0.2">
      <c r="A2046" s="83">
        <v>10635</v>
      </c>
      <c r="B2046" s="83" t="s">
        <v>3407</v>
      </c>
      <c r="C2046" s="83" t="s">
        <v>575</v>
      </c>
      <c r="D2046" s="83" t="s">
        <v>702</v>
      </c>
      <c r="E2046" s="187">
        <v>112261.2</v>
      </c>
      <c r="F2046" s="83"/>
    </row>
    <row r="2047" spans="1:6" ht="12.75" customHeight="1" x14ac:dyDescent="0.2">
      <c r="A2047" s="83">
        <v>10634</v>
      </c>
      <c r="B2047" s="83" t="s">
        <v>3408</v>
      </c>
      <c r="C2047" s="83" t="s">
        <v>575</v>
      </c>
      <c r="D2047" s="83" t="s">
        <v>702</v>
      </c>
      <c r="E2047" s="187">
        <v>96130</v>
      </c>
      <c r="F2047" s="83"/>
    </row>
    <row r="2048" spans="1:6" ht="12.75" customHeight="1" x14ac:dyDescent="0.2">
      <c r="A2048" s="83">
        <v>10636</v>
      </c>
      <c r="B2048" s="83" t="s">
        <v>3410</v>
      </c>
      <c r="C2048" s="83" t="s">
        <v>575</v>
      </c>
      <c r="D2048" s="83" t="s">
        <v>702</v>
      </c>
      <c r="E2048" s="187">
        <v>211701.8</v>
      </c>
      <c r="F2048" s="83"/>
    </row>
    <row r="2049" spans="1:6" ht="12.75" customHeight="1" x14ac:dyDescent="0.2">
      <c r="A2049" s="83">
        <v>10637</v>
      </c>
      <c r="B2049" s="83" t="s">
        <v>3411</v>
      </c>
      <c r="C2049" s="83" t="s">
        <v>575</v>
      </c>
      <c r="D2049" s="83" t="s">
        <v>702</v>
      </c>
      <c r="E2049" s="187">
        <v>221442.31</v>
      </c>
      <c r="F2049" s="83"/>
    </row>
    <row r="2050" spans="1:6" ht="12.75" customHeight="1" x14ac:dyDescent="0.2">
      <c r="A2050" s="83">
        <v>517</v>
      </c>
      <c r="B2050" s="83" t="s">
        <v>3412</v>
      </c>
      <c r="C2050" s="83" t="s">
        <v>769</v>
      </c>
      <c r="D2050" s="83" t="s">
        <v>702</v>
      </c>
      <c r="E2050" s="187">
        <v>7.13</v>
      </c>
      <c r="F2050" s="83"/>
    </row>
    <row r="2051" spans="1:6" ht="12.75" customHeight="1" x14ac:dyDescent="0.2">
      <c r="A2051" s="83">
        <v>41904</v>
      </c>
      <c r="B2051" s="83" t="s">
        <v>3414</v>
      </c>
      <c r="C2051" s="83" t="s">
        <v>2200</v>
      </c>
      <c r="D2051" s="83" t="s">
        <v>702</v>
      </c>
      <c r="E2051" s="187">
        <v>2471.06</v>
      </c>
      <c r="F2051" s="83"/>
    </row>
    <row r="2052" spans="1:6" ht="12.75" customHeight="1" x14ac:dyDescent="0.2">
      <c r="A2052" s="83">
        <v>41905</v>
      </c>
      <c r="B2052" s="83" t="s">
        <v>3415</v>
      </c>
      <c r="C2052" s="83" t="s">
        <v>589</v>
      </c>
      <c r="D2052" s="83" t="s">
        <v>702</v>
      </c>
      <c r="E2052" s="187">
        <v>2.27</v>
      </c>
      <c r="F2052" s="83"/>
    </row>
    <row r="2053" spans="1:6" ht="12.75" customHeight="1" x14ac:dyDescent="0.2">
      <c r="A2053" s="83">
        <v>41903</v>
      </c>
      <c r="B2053" s="83" t="s">
        <v>3417</v>
      </c>
      <c r="C2053" s="83" t="s">
        <v>589</v>
      </c>
      <c r="D2053" s="83" t="s">
        <v>702</v>
      </c>
      <c r="E2053" s="187">
        <v>2.67</v>
      </c>
      <c r="F2053" s="83"/>
    </row>
    <row r="2054" spans="1:6" ht="12.75" customHeight="1" x14ac:dyDescent="0.2">
      <c r="A2054" s="83">
        <v>37534</v>
      </c>
      <c r="B2054" s="83" t="s">
        <v>3418</v>
      </c>
      <c r="C2054" s="83" t="s">
        <v>589</v>
      </c>
      <c r="D2054" s="83" t="s">
        <v>702</v>
      </c>
      <c r="E2054" s="187">
        <v>16.170000000000002</v>
      </c>
      <c r="F2054" s="83"/>
    </row>
    <row r="2055" spans="1:6" ht="12.75" customHeight="1" x14ac:dyDescent="0.2">
      <c r="A2055" s="83">
        <v>37535</v>
      </c>
      <c r="B2055" s="83" t="s">
        <v>3419</v>
      </c>
      <c r="C2055" s="83" t="s">
        <v>589</v>
      </c>
      <c r="D2055" s="83" t="s">
        <v>702</v>
      </c>
      <c r="E2055" s="187">
        <v>16.170000000000002</v>
      </c>
      <c r="F2055" s="83"/>
    </row>
    <row r="2056" spans="1:6" ht="12.75" customHeight="1" x14ac:dyDescent="0.2">
      <c r="A2056" s="83">
        <v>37533</v>
      </c>
      <c r="B2056" s="83" t="s">
        <v>3420</v>
      </c>
      <c r="C2056" s="83" t="s">
        <v>589</v>
      </c>
      <c r="D2056" s="83" t="s">
        <v>702</v>
      </c>
      <c r="E2056" s="187">
        <v>16.170000000000002</v>
      </c>
      <c r="F2056" s="83"/>
    </row>
    <row r="2057" spans="1:6" ht="12.75" customHeight="1" x14ac:dyDescent="0.2">
      <c r="A2057" s="83">
        <v>37537</v>
      </c>
      <c r="B2057" s="83" t="s">
        <v>3422</v>
      </c>
      <c r="C2057" s="83" t="s">
        <v>589</v>
      </c>
      <c r="D2057" s="83" t="s">
        <v>702</v>
      </c>
      <c r="E2057" s="187">
        <v>12.24</v>
      </c>
      <c r="F2057" s="83"/>
    </row>
    <row r="2058" spans="1:6" ht="12.75" customHeight="1" x14ac:dyDescent="0.2">
      <c r="A2058" s="83">
        <v>37536</v>
      </c>
      <c r="B2058" s="83" t="s">
        <v>3423</v>
      </c>
      <c r="C2058" s="83" t="s">
        <v>589</v>
      </c>
      <c r="D2058" s="83" t="s">
        <v>702</v>
      </c>
      <c r="E2058" s="187">
        <v>12.24</v>
      </c>
      <c r="F2058" s="83"/>
    </row>
    <row r="2059" spans="1:6" ht="12.75" customHeight="1" x14ac:dyDescent="0.2">
      <c r="A2059" s="83">
        <v>37532</v>
      </c>
      <c r="B2059" s="83" t="s">
        <v>3425</v>
      </c>
      <c r="C2059" s="83" t="s">
        <v>589</v>
      </c>
      <c r="D2059" s="83" t="s">
        <v>702</v>
      </c>
      <c r="E2059" s="187">
        <v>12.24</v>
      </c>
      <c r="F2059" s="83"/>
    </row>
    <row r="2060" spans="1:6" ht="12.75" customHeight="1" x14ac:dyDescent="0.2">
      <c r="A2060" s="83">
        <v>2696</v>
      </c>
      <c r="B2060" s="83" t="s">
        <v>3426</v>
      </c>
      <c r="C2060" s="83" t="s">
        <v>1062</v>
      </c>
      <c r="D2060" s="83" t="s">
        <v>1065</v>
      </c>
      <c r="E2060" s="187">
        <v>13.54</v>
      </c>
      <c r="F2060" s="83"/>
    </row>
    <row r="2061" spans="1:6" ht="12.75" customHeight="1" x14ac:dyDescent="0.2">
      <c r="A2061" s="83">
        <v>40928</v>
      </c>
      <c r="B2061" s="83" t="s">
        <v>3428</v>
      </c>
      <c r="C2061" s="83" t="s">
        <v>1251</v>
      </c>
      <c r="D2061" s="83" t="s">
        <v>566</v>
      </c>
      <c r="E2061" s="187">
        <v>2413.96</v>
      </c>
      <c r="F2061" s="83"/>
    </row>
    <row r="2062" spans="1:6" ht="12.75" customHeight="1" x14ac:dyDescent="0.2">
      <c r="A2062" s="83">
        <v>4083</v>
      </c>
      <c r="B2062" s="83" t="s">
        <v>3429</v>
      </c>
      <c r="C2062" s="83" t="s">
        <v>1062</v>
      </c>
      <c r="D2062" s="83" t="s">
        <v>1065</v>
      </c>
      <c r="E2062" s="187">
        <v>13.54</v>
      </c>
      <c r="F2062" s="83"/>
    </row>
    <row r="2063" spans="1:6" ht="12.75" customHeight="1" x14ac:dyDescent="0.2">
      <c r="A2063" s="83">
        <v>40818</v>
      </c>
      <c r="B2063" s="83" t="s">
        <v>3430</v>
      </c>
      <c r="C2063" s="83" t="s">
        <v>1251</v>
      </c>
      <c r="D2063" s="83" t="s">
        <v>566</v>
      </c>
      <c r="E2063" s="187">
        <v>2413.96</v>
      </c>
      <c r="F2063" s="83"/>
    </row>
    <row r="2064" spans="1:6" ht="12.75" customHeight="1" x14ac:dyDescent="0.2">
      <c r="A2064" s="83">
        <v>2705</v>
      </c>
      <c r="B2064" s="83" t="s">
        <v>3433</v>
      </c>
      <c r="C2064" s="83" t="s">
        <v>3435</v>
      </c>
      <c r="D2064" s="83" t="s">
        <v>566</v>
      </c>
      <c r="E2064" s="187">
        <v>0.66</v>
      </c>
      <c r="F2064" s="83"/>
    </row>
    <row r="2065" spans="1:6" ht="12.75" customHeight="1" x14ac:dyDescent="0.2">
      <c r="A2065" s="83">
        <v>14250</v>
      </c>
      <c r="B2065" s="83" t="s">
        <v>3437</v>
      </c>
      <c r="C2065" s="83" t="s">
        <v>3435</v>
      </c>
      <c r="D2065" s="83" t="s">
        <v>1065</v>
      </c>
      <c r="E2065" s="187">
        <v>0.68</v>
      </c>
      <c r="F2065" s="83"/>
    </row>
    <row r="2066" spans="1:6" ht="12.75" customHeight="1" x14ac:dyDescent="0.2">
      <c r="A2066" s="83">
        <v>11683</v>
      </c>
      <c r="B2066" s="83" t="s">
        <v>3438</v>
      </c>
      <c r="C2066" s="83" t="s">
        <v>575</v>
      </c>
      <c r="D2066" s="83" t="s">
        <v>566</v>
      </c>
      <c r="E2066" s="187">
        <v>22.77</v>
      </c>
      <c r="F2066" s="83"/>
    </row>
    <row r="2067" spans="1:6" ht="12.75" customHeight="1" x14ac:dyDescent="0.2">
      <c r="A2067" s="83">
        <v>11684</v>
      </c>
      <c r="B2067" s="83" t="s">
        <v>3443</v>
      </c>
      <c r="C2067" s="83" t="s">
        <v>575</v>
      </c>
      <c r="D2067" s="83" t="s">
        <v>566</v>
      </c>
      <c r="E2067" s="187">
        <v>24.92</v>
      </c>
      <c r="F2067" s="83"/>
    </row>
    <row r="2068" spans="1:6" ht="12.75" customHeight="1" x14ac:dyDescent="0.2">
      <c r="A2068" s="83">
        <v>6141</v>
      </c>
      <c r="B2068" s="83" t="s">
        <v>3445</v>
      </c>
      <c r="C2068" s="83" t="s">
        <v>575</v>
      </c>
      <c r="D2068" s="83" t="s">
        <v>566</v>
      </c>
      <c r="E2068" s="187">
        <v>3.11</v>
      </c>
      <c r="F2068" s="83"/>
    </row>
    <row r="2069" spans="1:6" ht="12.75" customHeight="1" x14ac:dyDescent="0.2">
      <c r="A2069" s="83">
        <v>11681</v>
      </c>
      <c r="B2069" s="83" t="s">
        <v>3446</v>
      </c>
      <c r="C2069" s="83" t="s">
        <v>575</v>
      </c>
      <c r="D2069" s="83" t="s">
        <v>566</v>
      </c>
      <c r="E2069" s="187">
        <v>3.95</v>
      </c>
      <c r="F2069" s="83"/>
    </row>
    <row r="2070" spans="1:6" ht="12.75" customHeight="1" x14ac:dyDescent="0.2">
      <c r="A2070" s="83">
        <v>2706</v>
      </c>
      <c r="B2070" s="83" t="s">
        <v>3447</v>
      </c>
      <c r="C2070" s="83" t="s">
        <v>1062</v>
      </c>
      <c r="D2070" s="83" t="s">
        <v>1065</v>
      </c>
      <c r="E2070" s="187">
        <v>71.17</v>
      </c>
      <c r="F2070" s="83"/>
    </row>
    <row r="2071" spans="1:6" ht="12.75" customHeight="1" x14ac:dyDescent="0.2">
      <c r="A2071" s="83">
        <v>40811</v>
      </c>
      <c r="B2071" s="83" t="s">
        <v>3448</v>
      </c>
      <c r="C2071" s="83" t="s">
        <v>1251</v>
      </c>
      <c r="D2071" s="83" t="s">
        <v>566</v>
      </c>
      <c r="E2071" s="187">
        <v>12681.53</v>
      </c>
      <c r="F2071" s="83"/>
    </row>
    <row r="2072" spans="1:6" ht="12.75" customHeight="1" x14ac:dyDescent="0.2">
      <c r="A2072" s="83">
        <v>2707</v>
      </c>
      <c r="B2072" s="83" t="s">
        <v>3449</v>
      </c>
      <c r="C2072" s="83" t="s">
        <v>1062</v>
      </c>
      <c r="D2072" s="83" t="s">
        <v>566</v>
      </c>
      <c r="E2072" s="187">
        <v>80.989999999999995</v>
      </c>
      <c r="F2072" s="83"/>
    </row>
    <row r="2073" spans="1:6" ht="12.75" customHeight="1" x14ac:dyDescent="0.2">
      <c r="A2073" s="83">
        <v>40813</v>
      </c>
      <c r="B2073" s="83" t="s">
        <v>3450</v>
      </c>
      <c r="C2073" s="83" t="s">
        <v>1251</v>
      </c>
      <c r="D2073" s="83" t="s">
        <v>566</v>
      </c>
      <c r="E2073" s="187">
        <v>14434.2</v>
      </c>
      <c r="F2073" s="83"/>
    </row>
    <row r="2074" spans="1:6" ht="12.75" customHeight="1" x14ac:dyDescent="0.2">
      <c r="A2074" s="83">
        <v>2708</v>
      </c>
      <c r="B2074" s="83" t="s">
        <v>3451</v>
      </c>
      <c r="C2074" s="83" t="s">
        <v>1062</v>
      </c>
      <c r="D2074" s="83" t="s">
        <v>566</v>
      </c>
      <c r="E2074" s="187">
        <v>110.72</v>
      </c>
      <c r="F2074" s="83"/>
    </row>
    <row r="2075" spans="1:6" ht="12.75" customHeight="1" x14ac:dyDescent="0.2">
      <c r="A2075" s="83">
        <v>40814</v>
      </c>
      <c r="B2075" s="83" t="s">
        <v>3452</v>
      </c>
      <c r="C2075" s="83" t="s">
        <v>1251</v>
      </c>
      <c r="D2075" s="83" t="s">
        <v>566</v>
      </c>
      <c r="E2075" s="187">
        <v>19731.150000000001</v>
      </c>
      <c r="F2075" s="83"/>
    </row>
    <row r="2076" spans="1:6" ht="12.75" customHeight="1" x14ac:dyDescent="0.2">
      <c r="A2076" s="83">
        <v>34779</v>
      </c>
      <c r="B2076" s="83" t="s">
        <v>3453</v>
      </c>
      <c r="C2076" s="83" t="s">
        <v>1062</v>
      </c>
      <c r="D2076" s="83" t="s">
        <v>566</v>
      </c>
      <c r="E2076" s="187">
        <v>72.2</v>
      </c>
      <c r="F2076" s="83"/>
    </row>
    <row r="2077" spans="1:6" ht="12.75" customHeight="1" x14ac:dyDescent="0.2">
      <c r="A2077" s="83">
        <v>40936</v>
      </c>
      <c r="B2077" s="83" t="s">
        <v>3454</v>
      </c>
      <c r="C2077" s="83" t="s">
        <v>1251</v>
      </c>
      <c r="D2077" s="83" t="s">
        <v>566</v>
      </c>
      <c r="E2077" s="187">
        <v>12866.52</v>
      </c>
      <c r="F2077" s="83"/>
    </row>
    <row r="2078" spans="1:6" ht="12.75" customHeight="1" x14ac:dyDescent="0.2">
      <c r="A2078" s="83">
        <v>34780</v>
      </c>
      <c r="B2078" s="83" t="s">
        <v>3455</v>
      </c>
      <c r="C2078" s="83" t="s">
        <v>1062</v>
      </c>
      <c r="D2078" s="83" t="s">
        <v>566</v>
      </c>
      <c r="E2078" s="187">
        <v>81.45</v>
      </c>
      <c r="F2078" s="83"/>
    </row>
    <row r="2079" spans="1:6" ht="12.75" customHeight="1" x14ac:dyDescent="0.2">
      <c r="A2079" s="83">
        <v>40937</v>
      </c>
      <c r="B2079" s="83" t="s">
        <v>3456</v>
      </c>
      <c r="C2079" s="83" t="s">
        <v>1251</v>
      </c>
      <c r="D2079" s="83" t="s">
        <v>566</v>
      </c>
      <c r="E2079" s="187">
        <v>14515.98</v>
      </c>
      <c r="F2079" s="83"/>
    </row>
    <row r="2080" spans="1:6" ht="12.75" customHeight="1" x14ac:dyDescent="0.2">
      <c r="A2080" s="83">
        <v>34782</v>
      </c>
      <c r="B2080" s="83" t="s">
        <v>3458</v>
      </c>
      <c r="C2080" s="83" t="s">
        <v>1062</v>
      </c>
      <c r="D2080" s="83" t="s">
        <v>566</v>
      </c>
      <c r="E2080" s="187">
        <v>111.63</v>
      </c>
      <c r="F2080" s="83"/>
    </row>
    <row r="2081" spans="1:6" ht="12.75" customHeight="1" x14ac:dyDescent="0.2">
      <c r="A2081" s="83">
        <v>40938</v>
      </c>
      <c r="B2081" s="83" t="s">
        <v>3459</v>
      </c>
      <c r="C2081" s="83" t="s">
        <v>1251</v>
      </c>
      <c r="D2081" s="83" t="s">
        <v>566</v>
      </c>
      <c r="E2081" s="187">
        <v>19892.78</v>
      </c>
      <c r="F2081" s="83"/>
    </row>
    <row r="2082" spans="1:6" ht="12.75" customHeight="1" x14ac:dyDescent="0.2">
      <c r="A2082" s="83">
        <v>34783</v>
      </c>
      <c r="B2082" s="83" t="s">
        <v>3460</v>
      </c>
      <c r="C2082" s="83" t="s">
        <v>1062</v>
      </c>
      <c r="D2082" s="83" t="s">
        <v>566</v>
      </c>
      <c r="E2082" s="187">
        <v>83.52</v>
      </c>
      <c r="F2082" s="83"/>
    </row>
    <row r="2083" spans="1:6" ht="12.75" customHeight="1" x14ac:dyDescent="0.2">
      <c r="A2083" s="83">
        <v>40939</v>
      </c>
      <c r="B2083" s="83" t="s">
        <v>3461</v>
      </c>
      <c r="C2083" s="83" t="s">
        <v>1251</v>
      </c>
      <c r="D2083" s="83" t="s">
        <v>566</v>
      </c>
      <c r="E2083" s="187">
        <v>14881.99</v>
      </c>
      <c r="F2083" s="83"/>
    </row>
    <row r="2084" spans="1:6" ht="12.75" customHeight="1" x14ac:dyDescent="0.2">
      <c r="A2084" s="83">
        <v>34785</v>
      </c>
      <c r="B2084" s="83" t="s">
        <v>3462</v>
      </c>
      <c r="C2084" s="83" t="s">
        <v>1062</v>
      </c>
      <c r="D2084" s="83" t="s">
        <v>566</v>
      </c>
      <c r="E2084" s="187">
        <v>78.849999999999994</v>
      </c>
      <c r="F2084" s="83"/>
    </row>
    <row r="2085" spans="1:6" ht="12.75" customHeight="1" x14ac:dyDescent="0.2">
      <c r="A2085" s="83">
        <v>40940</v>
      </c>
      <c r="B2085" s="83" t="s">
        <v>3463</v>
      </c>
      <c r="C2085" s="83" t="s">
        <v>1251</v>
      </c>
      <c r="D2085" s="83" t="s">
        <v>566</v>
      </c>
      <c r="E2085" s="187">
        <v>14052.74</v>
      </c>
      <c r="F2085" s="83"/>
    </row>
    <row r="2086" spans="1:6" ht="12.75" customHeight="1" x14ac:dyDescent="0.2">
      <c r="A2086" s="83">
        <v>38403</v>
      </c>
      <c r="B2086" s="83" t="s">
        <v>3464</v>
      </c>
      <c r="C2086" s="83" t="s">
        <v>575</v>
      </c>
      <c r="D2086" s="83" t="s">
        <v>566</v>
      </c>
      <c r="E2086" s="187">
        <v>28.88</v>
      </c>
      <c r="F2086" s="83"/>
    </row>
    <row r="2087" spans="1:6" ht="12.75" customHeight="1" x14ac:dyDescent="0.2">
      <c r="A2087" s="83">
        <v>43494</v>
      </c>
      <c r="B2087" s="83" t="s">
        <v>3465</v>
      </c>
      <c r="C2087" s="83" t="s">
        <v>1251</v>
      </c>
      <c r="D2087" s="83" t="s">
        <v>1065</v>
      </c>
      <c r="E2087" s="187">
        <v>112.27</v>
      </c>
      <c r="F2087" s="83"/>
    </row>
    <row r="2088" spans="1:6" ht="12.75" customHeight="1" x14ac:dyDescent="0.2">
      <c r="A2088" s="83">
        <v>43482</v>
      </c>
      <c r="B2088" s="83" t="s">
        <v>3465</v>
      </c>
      <c r="C2088" s="83" t="s">
        <v>1062</v>
      </c>
      <c r="D2088" s="83" t="s">
        <v>1065</v>
      </c>
      <c r="E2088" s="187">
        <v>0.6</v>
      </c>
      <c r="F2088" s="83"/>
    </row>
    <row r="2089" spans="1:6" ht="12.75" customHeight="1" x14ac:dyDescent="0.2">
      <c r="A2089" s="83">
        <v>43483</v>
      </c>
      <c r="B2089" s="83" t="s">
        <v>3467</v>
      </c>
      <c r="C2089" s="83" t="s">
        <v>1062</v>
      </c>
      <c r="D2089" s="83" t="s">
        <v>1065</v>
      </c>
      <c r="E2089" s="187">
        <v>1.07</v>
      </c>
      <c r="F2089" s="83"/>
    </row>
    <row r="2090" spans="1:6" ht="12.75" customHeight="1" x14ac:dyDescent="0.2">
      <c r="A2090" s="83">
        <v>43495</v>
      </c>
      <c r="B2090" s="83" t="s">
        <v>3468</v>
      </c>
      <c r="C2090" s="83" t="s">
        <v>1251</v>
      </c>
      <c r="D2090" s="83" t="s">
        <v>1065</v>
      </c>
      <c r="E2090" s="187">
        <v>201.17</v>
      </c>
      <c r="F2090" s="83"/>
    </row>
    <row r="2091" spans="1:6" ht="12.75" customHeight="1" x14ac:dyDescent="0.2">
      <c r="A2091" s="83">
        <v>43484</v>
      </c>
      <c r="B2091" s="83" t="s">
        <v>3469</v>
      </c>
      <c r="C2091" s="83" t="s">
        <v>1062</v>
      </c>
      <c r="D2091" s="83" t="s">
        <v>1065</v>
      </c>
      <c r="E2091" s="187">
        <v>0.94</v>
      </c>
      <c r="F2091" s="83"/>
    </row>
    <row r="2092" spans="1:6" ht="12.75" customHeight="1" x14ac:dyDescent="0.2">
      <c r="A2092" s="83">
        <v>43496</v>
      </c>
      <c r="B2092" s="83" t="s">
        <v>3471</v>
      </c>
      <c r="C2092" s="83" t="s">
        <v>1251</v>
      </c>
      <c r="D2092" s="83" t="s">
        <v>1065</v>
      </c>
      <c r="E2092" s="187">
        <v>176.6</v>
      </c>
      <c r="F2092" s="83"/>
    </row>
    <row r="2093" spans="1:6" ht="12.75" customHeight="1" x14ac:dyDescent="0.2">
      <c r="A2093" s="83">
        <v>43485</v>
      </c>
      <c r="B2093" s="83" t="s">
        <v>3472</v>
      </c>
      <c r="C2093" s="83" t="s">
        <v>1062</v>
      </c>
      <c r="D2093" s="83" t="s">
        <v>1065</v>
      </c>
      <c r="E2093" s="187">
        <v>0.84</v>
      </c>
      <c r="F2093" s="83"/>
    </row>
    <row r="2094" spans="1:6" ht="12.75" customHeight="1" x14ac:dyDescent="0.2">
      <c r="A2094" s="83">
        <v>43497</v>
      </c>
      <c r="B2094" s="83" t="s">
        <v>3473</v>
      </c>
      <c r="C2094" s="83" t="s">
        <v>1251</v>
      </c>
      <c r="D2094" s="83" t="s">
        <v>1065</v>
      </c>
      <c r="E2094" s="187">
        <v>158.03</v>
      </c>
      <c r="F2094" s="83"/>
    </row>
    <row r="2095" spans="1:6" ht="12.75" customHeight="1" x14ac:dyDescent="0.2">
      <c r="A2095" s="83">
        <v>43499</v>
      </c>
      <c r="B2095" s="83" t="s">
        <v>3474</v>
      </c>
      <c r="C2095" s="83" t="s">
        <v>1251</v>
      </c>
      <c r="D2095" s="83" t="s">
        <v>1065</v>
      </c>
      <c r="E2095" s="187">
        <v>177.3</v>
      </c>
      <c r="F2095" s="83"/>
    </row>
    <row r="2096" spans="1:6" ht="12.75" customHeight="1" x14ac:dyDescent="0.2">
      <c r="A2096" s="83">
        <v>43487</v>
      </c>
      <c r="B2096" s="83" t="s">
        <v>3474</v>
      </c>
      <c r="C2096" s="83" t="s">
        <v>1062</v>
      </c>
      <c r="D2096" s="83" t="s">
        <v>1065</v>
      </c>
      <c r="E2096" s="187">
        <v>0.94</v>
      </c>
      <c r="F2096" s="83"/>
    </row>
    <row r="2097" spans="1:6" ht="12.75" customHeight="1" x14ac:dyDescent="0.2">
      <c r="A2097" s="83">
        <v>43486</v>
      </c>
      <c r="B2097" s="83" t="s">
        <v>3475</v>
      </c>
      <c r="C2097" s="83" t="s">
        <v>1062</v>
      </c>
      <c r="D2097" s="83" t="s">
        <v>1065</v>
      </c>
      <c r="E2097" s="187">
        <v>0.56000000000000005</v>
      </c>
      <c r="F2097" s="83"/>
    </row>
    <row r="2098" spans="1:6" ht="12.75" customHeight="1" x14ac:dyDescent="0.2">
      <c r="A2098" s="83">
        <v>43498</v>
      </c>
      <c r="B2098" s="83" t="s">
        <v>3476</v>
      </c>
      <c r="C2098" s="83" t="s">
        <v>1251</v>
      </c>
      <c r="D2098" s="83" t="s">
        <v>1065</v>
      </c>
      <c r="E2098" s="187">
        <v>106.47</v>
      </c>
      <c r="F2098" s="83"/>
    </row>
    <row r="2099" spans="1:6" ht="12.75" customHeight="1" x14ac:dyDescent="0.2">
      <c r="A2099" s="83">
        <v>43488</v>
      </c>
      <c r="B2099" s="83" t="s">
        <v>3477</v>
      </c>
      <c r="C2099" s="83" t="s">
        <v>1062</v>
      </c>
      <c r="D2099" s="83" t="s">
        <v>1065</v>
      </c>
      <c r="E2099" s="187">
        <v>0.65</v>
      </c>
      <c r="F2099" s="83"/>
    </row>
    <row r="2100" spans="1:6" ht="12.75" customHeight="1" x14ac:dyDescent="0.2">
      <c r="A2100" s="83">
        <v>43500</v>
      </c>
      <c r="B2100" s="83" t="s">
        <v>3479</v>
      </c>
      <c r="C2100" s="83" t="s">
        <v>1251</v>
      </c>
      <c r="D2100" s="83" t="s">
        <v>1065</v>
      </c>
      <c r="E2100" s="187">
        <v>123.35</v>
      </c>
      <c r="F2100" s="83"/>
    </row>
    <row r="2101" spans="1:6" ht="12.75" customHeight="1" x14ac:dyDescent="0.2">
      <c r="A2101" s="83">
        <v>43489</v>
      </c>
      <c r="B2101" s="83" t="s">
        <v>3480</v>
      </c>
      <c r="C2101" s="83" t="s">
        <v>1062</v>
      </c>
      <c r="D2101" s="83" t="s">
        <v>1065</v>
      </c>
      <c r="E2101" s="187">
        <v>0.97</v>
      </c>
      <c r="F2101" s="83"/>
    </row>
    <row r="2102" spans="1:6" ht="12.75" customHeight="1" x14ac:dyDescent="0.2">
      <c r="A2102" s="83">
        <v>43501</v>
      </c>
      <c r="B2102" s="83" t="s">
        <v>3481</v>
      </c>
      <c r="C2102" s="83" t="s">
        <v>1251</v>
      </c>
      <c r="D2102" s="83" t="s">
        <v>1065</v>
      </c>
      <c r="E2102" s="187">
        <v>183.18</v>
      </c>
      <c r="F2102" s="83"/>
    </row>
    <row r="2103" spans="1:6" ht="12.75" customHeight="1" x14ac:dyDescent="0.2">
      <c r="A2103" s="83">
        <v>43490</v>
      </c>
      <c r="B2103" s="83" t="s">
        <v>3482</v>
      </c>
      <c r="C2103" s="83" t="s">
        <v>1062</v>
      </c>
      <c r="D2103" s="83" t="s">
        <v>1065</v>
      </c>
      <c r="E2103" s="187">
        <v>1.48</v>
      </c>
      <c r="F2103" s="83"/>
    </row>
    <row r="2104" spans="1:6" ht="12.75" customHeight="1" x14ac:dyDescent="0.2">
      <c r="A2104" s="83">
        <v>43502</v>
      </c>
      <c r="B2104" s="83" t="s">
        <v>3484</v>
      </c>
      <c r="C2104" s="83" t="s">
        <v>1251</v>
      </c>
      <c r="D2104" s="83" t="s">
        <v>1065</v>
      </c>
      <c r="E2104" s="187">
        <v>279.94</v>
      </c>
      <c r="F2104" s="83"/>
    </row>
    <row r="2105" spans="1:6" ht="12.75" customHeight="1" x14ac:dyDescent="0.2">
      <c r="A2105" s="83">
        <v>43491</v>
      </c>
      <c r="B2105" s="83" t="s">
        <v>3485</v>
      </c>
      <c r="C2105" s="83" t="s">
        <v>1062</v>
      </c>
      <c r="D2105" s="83" t="s">
        <v>1065</v>
      </c>
      <c r="E2105" s="187">
        <v>1.02</v>
      </c>
      <c r="F2105" s="83"/>
    </row>
    <row r="2106" spans="1:6" ht="12.75" customHeight="1" x14ac:dyDescent="0.2">
      <c r="A2106" s="83">
        <v>43503</v>
      </c>
      <c r="B2106" s="83" t="s">
        <v>3486</v>
      </c>
      <c r="C2106" s="83" t="s">
        <v>1251</v>
      </c>
      <c r="D2106" s="83" t="s">
        <v>1065</v>
      </c>
      <c r="E2106" s="187">
        <v>192.92</v>
      </c>
      <c r="F2106" s="83"/>
    </row>
    <row r="2107" spans="1:6" ht="12.75" customHeight="1" x14ac:dyDescent="0.2">
      <c r="A2107" s="83">
        <v>43492</v>
      </c>
      <c r="B2107" s="83" t="s">
        <v>3487</v>
      </c>
      <c r="C2107" s="83" t="s">
        <v>1062</v>
      </c>
      <c r="D2107" s="83" t="s">
        <v>1065</v>
      </c>
      <c r="E2107" s="187">
        <v>1.4</v>
      </c>
      <c r="F2107" s="83"/>
    </row>
    <row r="2108" spans="1:6" ht="12.75" customHeight="1" x14ac:dyDescent="0.2">
      <c r="A2108" s="83">
        <v>43504</v>
      </c>
      <c r="B2108" s="83" t="s">
        <v>3488</v>
      </c>
      <c r="C2108" s="83" t="s">
        <v>1251</v>
      </c>
      <c r="D2108" s="83" t="s">
        <v>1065</v>
      </c>
      <c r="E2108" s="187">
        <v>264.54000000000002</v>
      </c>
      <c r="F2108" s="83"/>
    </row>
    <row r="2109" spans="1:6" ht="12.75" customHeight="1" x14ac:dyDescent="0.2">
      <c r="A2109" s="83">
        <v>43493</v>
      </c>
      <c r="B2109" s="83" t="s">
        <v>3490</v>
      </c>
      <c r="C2109" s="83" t="s">
        <v>1062</v>
      </c>
      <c r="D2109" s="83" t="s">
        <v>1065</v>
      </c>
      <c r="E2109" s="187">
        <v>0.54</v>
      </c>
      <c r="F2109" s="83"/>
    </row>
    <row r="2110" spans="1:6" ht="12.75" customHeight="1" x14ac:dyDescent="0.2">
      <c r="A2110" s="83">
        <v>43505</v>
      </c>
      <c r="B2110" s="83" t="s">
        <v>3491</v>
      </c>
      <c r="C2110" s="83" t="s">
        <v>1251</v>
      </c>
      <c r="D2110" s="83" t="s">
        <v>1065</v>
      </c>
      <c r="E2110" s="187">
        <v>101.06</v>
      </c>
      <c r="F2110" s="83"/>
    </row>
    <row r="2111" spans="1:6" ht="12.75" customHeight="1" x14ac:dyDescent="0.2">
      <c r="A2111" s="83">
        <v>37774</v>
      </c>
      <c r="B2111" s="83" t="s">
        <v>3492</v>
      </c>
      <c r="C2111" s="83" t="s">
        <v>575</v>
      </c>
      <c r="D2111" s="83" t="s">
        <v>702</v>
      </c>
      <c r="E2111" s="187">
        <v>188694.18</v>
      </c>
      <c r="F2111" s="83"/>
    </row>
    <row r="2112" spans="1:6" ht="12.75" customHeight="1" x14ac:dyDescent="0.2">
      <c r="A2112" s="83">
        <v>38630</v>
      </c>
      <c r="B2112" s="83" t="s">
        <v>3494</v>
      </c>
      <c r="C2112" s="83" t="s">
        <v>575</v>
      </c>
      <c r="D2112" s="83" t="s">
        <v>702</v>
      </c>
      <c r="E2112" s="187">
        <v>972265.62</v>
      </c>
      <c r="F2112" s="83"/>
    </row>
    <row r="2113" spans="1:6" ht="12.75" customHeight="1" x14ac:dyDescent="0.2">
      <c r="A2113" s="83">
        <v>38629</v>
      </c>
      <c r="B2113" s="83" t="s">
        <v>3496</v>
      </c>
      <c r="C2113" s="83" t="s">
        <v>575</v>
      </c>
      <c r="D2113" s="83" t="s">
        <v>702</v>
      </c>
      <c r="E2113" s="187">
        <v>1447265.62</v>
      </c>
      <c r="F2113" s="83"/>
    </row>
    <row r="2114" spans="1:6" ht="12.75" customHeight="1" x14ac:dyDescent="0.2">
      <c r="A2114" s="83">
        <v>38476</v>
      </c>
      <c r="B2114" s="83" t="s">
        <v>3497</v>
      </c>
      <c r="C2114" s="83" t="s">
        <v>575</v>
      </c>
      <c r="D2114" s="83" t="s">
        <v>566</v>
      </c>
      <c r="E2114" s="187">
        <v>217.05</v>
      </c>
      <c r="F2114" s="83"/>
    </row>
    <row r="2115" spans="1:6" ht="12.75" customHeight="1" x14ac:dyDescent="0.2">
      <c r="A2115" s="83">
        <v>38477</v>
      </c>
      <c r="B2115" s="83" t="s">
        <v>3498</v>
      </c>
      <c r="C2115" s="83" t="s">
        <v>575</v>
      </c>
      <c r="D2115" s="83" t="s">
        <v>566</v>
      </c>
      <c r="E2115" s="187">
        <v>614.69000000000005</v>
      </c>
      <c r="F2115" s="83"/>
    </row>
    <row r="2116" spans="1:6" ht="12.75" customHeight="1" x14ac:dyDescent="0.2">
      <c r="A2116" s="83">
        <v>40635</v>
      </c>
      <c r="B2116" s="83" t="s">
        <v>3499</v>
      </c>
      <c r="C2116" s="83" t="s">
        <v>575</v>
      </c>
      <c r="D2116" s="83" t="s">
        <v>702</v>
      </c>
      <c r="E2116" s="187">
        <v>477009.24</v>
      </c>
      <c r="F2116" s="83"/>
    </row>
    <row r="2117" spans="1:6" ht="12.75" customHeight="1" x14ac:dyDescent="0.2">
      <c r="A2117" s="83">
        <v>36483</v>
      </c>
      <c r="B2117" s="83" t="s">
        <v>3501</v>
      </c>
      <c r="C2117" s="83" t="s">
        <v>575</v>
      </c>
      <c r="D2117" s="83" t="s">
        <v>702</v>
      </c>
      <c r="E2117" s="187">
        <v>432246.78</v>
      </c>
      <c r="F2117" s="83"/>
    </row>
    <row r="2118" spans="1:6" ht="12.75" customHeight="1" x14ac:dyDescent="0.2">
      <c r="A2118" s="83">
        <v>14525</v>
      </c>
      <c r="B2118" s="83" t="s">
        <v>3502</v>
      </c>
      <c r="C2118" s="83" t="s">
        <v>575</v>
      </c>
      <c r="D2118" s="83" t="s">
        <v>702</v>
      </c>
      <c r="E2118" s="187">
        <v>452587.8</v>
      </c>
      <c r="F2118" s="83"/>
    </row>
    <row r="2119" spans="1:6" ht="12.75" customHeight="1" x14ac:dyDescent="0.2">
      <c r="A2119" s="83">
        <v>36482</v>
      </c>
      <c r="B2119" s="83" t="s">
        <v>3503</v>
      </c>
      <c r="C2119" s="83" t="s">
        <v>575</v>
      </c>
      <c r="D2119" s="83" t="s">
        <v>702</v>
      </c>
      <c r="E2119" s="187">
        <v>388157.08</v>
      </c>
      <c r="F2119" s="83"/>
    </row>
    <row r="2120" spans="1:6" ht="12.75" customHeight="1" x14ac:dyDescent="0.2">
      <c r="A2120" s="83">
        <v>36408</v>
      </c>
      <c r="B2120" s="83" t="s">
        <v>3504</v>
      </c>
      <c r="C2120" s="83" t="s">
        <v>575</v>
      </c>
      <c r="D2120" s="83" t="s">
        <v>702</v>
      </c>
      <c r="E2120" s="187">
        <v>463775.37</v>
      </c>
      <c r="F2120" s="83"/>
    </row>
    <row r="2121" spans="1:6" ht="12.75" customHeight="1" x14ac:dyDescent="0.2">
      <c r="A2121" s="83">
        <v>2723</v>
      </c>
      <c r="B2121" s="83" t="s">
        <v>3506</v>
      </c>
      <c r="C2121" s="83" t="s">
        <v>575</v>
      </c>
      <c r="D2121" s="83" t="s">
        <v>702</v>
      </c>
      <c r="E2121" s="187">
        <v>355967.93</v>
      </c>
      <c r="F2121" s="83"/>
    </row>
    <row r="2122" spans="1:6" ht="12.75" customHeight="1" x14ac:dyDescent="0.2">
      <c r="A2122" s="83">
        <v>36481</v>
      </c>
      <c r="B2122" s="83" t="s">
        <v>3507</v>
      </c>
      <c r="C2122" s="83" t="s">
        <v>575</v>
      </c>
      <c r="D2122" s="83" t="s">
        <v>702</v>
      </c>
      <c r="E2122" s="187">
        <v>424618.89</v>
      </c>
      <c r="F2122" s="83"/>
    </row>
    <row r="2123" spans="1:6" ht="12.75" customHeight="1" x14ac:dyDescent="0.2">
      <c r="A2123" s="83">
        <v>10685</v>
      </c>
      <c r="B2123" s="83" t="s">
        <v>3508</v>
      </c>
      <c r="C2123" s="83" t="s">
        <v>575</v>
      </c>
      <c r="D2123" s="83" t="s">
        <v>702</v>
      </c>
      <c r="E2123" s="187">
        <v>406820.5</v>
      </c>
      <c r="F2123" s="83"/>
    </row>
    <row r="2124" spans="1:6" ht="12.75" customHeight="1" x14ac:dyDescent="0.2">
      <c r="A2124" s="83">
        <v>40636</v>
      </c>
      <c r="B2124" s="83" t="s">
        <v>3510</v>
      </c>
      <c r="C2124" s="83" t="s">
        <v>575</v>
      </c>
      <c r="D2124" s="83" t="s">
        <v>702</v>
      </c>
      <c r="E2124" s="187">
        <v>459210.84</v>
      </c>
      <c r="F2124" s="83"/>
    </row>
    <row r="2125" spans="1:6" ht="12.75" customHeight="1" x14ac:dyDescent="0.2">
      <c r="A2125" s="83">
        <v>4111</v>
      </c>
      <c r="B2125" s="83" t="s">
        <v>3511</v>
      </c>
      <c r="C2125" s="83" t="s">
        <v>575</v>
      </c>
      <c r="D2125" s="83" t="s">
        <v>566</v>
      </c>
      <c r="E2125" s="187">
        <v>33.43</v>
      </c>
      <c r="F2125" s="83"/>
    </row>
    <row r="2126" spans="1:6" ht="12.75" customHeight="1" x14ac:dyDescent="0.2">
      <c r="A2126" s="83">
        <v>26021</v>
      </c>
      <c r="B2126" s="83" t="s">
        <v>3512</v>
      </c>
      <c r="C2126" s="83" t="s">
        <v>575</v>
      </c>
      <c r="D2126" s="83" t="s">
        <v>566</v>
      </c>
      <c r="E2126" s="187">
        <v>57.21</v>
      </c>
      <c r="F2126" s="83"/>
    </row>
    <row r="2127" spans="1:6" ht="12.75" customHeight="1" x14ac:dyDescent="0.2">
      <c r="A2127" s="83">
        <v>12</v>
      </c>
      <c r="B2127" s="83" t="s">
        <v>3513</v>
      </c>
      <c r="C2127" s="83" t="s">
        <v>575</v>
      </c>
      <c r="D2127" s="83" t="s">
        <v>1065</v>
      </c>
      <c r="E2127" s="187">
        <v>9.43</v>
      </c>
      <c r="F2127" s="83"/>
    </row>
    <row r="2128" spans="1:6" ht="12.75" customHeight="1" x14ac:dyDescent="0.2">
      <c r="A2128" s="83">
        <v>37554</v>
      </c>
      <c r="B2128" s="83" t="s">
        <v>3515</v>
      </c>
      <c r="C2128" s="83" t="s">
        <v>575</v>
      </c>
      <c r="D2128" s="83" t="s">
        <v>566</v>
      </c>
      <c r="E2128" s="187">
        <v>140.91999999999999</v>
      </c>
      <c r="F2128" s="83"/>
    </row>
    <row r="2129" spans="1:6" ht="12.75" customHeight="1" x14ac:dyDescent="0.2">
      <c r="A2129" s="83">
        <v>37555</v>
      </c>
      <c r="B2129" s="83" t="s">
        <v>3516</v>
      </c>
      <c r="C2129" s="83" t="s">
        <v>575</v>
      </c>
      <c r="D2129" s="83" t="s">
        <v>566</v>
      </c>
      <c r="E2129" s="187">
        <v>171.42</v>
      </c>
      <c r="F2129" s="83"/>
    </row>
    <row r="2130" spans="1:6" ht="12.75" customHeight="1" x14ac:dyDescent="0.2">
      <c r="A2130" s="83">
        <v>10902</v>
      </c>
      <c r="B2130" s="83" t="s">
        <v>3517</v>
      </c>
      <c r="C2130" s="83" t="s">
        <v>575</v>
      </c>
      <c r="D2130" s="83" t="s">
        <v>566</v>
      </c>
      <c r="E2130" s="187">
        <v>43.01</v>
      </c>
      <c r="F2130" s="83"/>
    </row>
    <row r="2131" spans="1:6" ht="12.75" customHeight="1" x14ac:dyDescent="0.2">
      <c r="A2131" s="83">
        <v>20965</v>
      </c>
      <c r="B2131" s="83" t="s">
        <v>3518</v>
      </c>
      <c r="C2131" s="83" t="s">
        <v>575</v>
      </c>
      <c r="D2131" s="83" t="s">
        <v>566</v>
      </c>
      <c r="E2131" s="187">
        <v>43.41</v>
      </c>
      <c r="F2131" s="83"/>
    </row>
    <row r="2132" spans="1:6" ht="12.75" customHeight="1" x14ac:dyDescent="0.2">
      <c r="A2132" s="83">
        <v>20966</v>
      </c>
      <c r="B2132" s="83" t="s">
        <v>3520</v>
      </c>
      <c r="C2132" s="83" t="s">
        <v>575</v>
      </c>
      <c r="D2132" s="83" t="s">
        <v>566</v>
      </c>
      <c r="E2132" s="187">
        <v>46.74</v>
      </c>
      <c r="F2132" s="83"/>
    </row>
    <row r="2133" spans="1:6" ht="12.75" customHeight="1" x14ac:dyDescent="0.2">
      <c r="A2133" s="83">
        <v>10903</v>
      </c>
      <c r="B2133" s="83" t="s">
        <v>3521</v>
      </c>
      <c r="C2133" s="83" t="s">
        <v>575</v>
      </c>
      <c r="D2133" s="83" t="s">
        <v>566</v>
      </c>
      <c r="E2133" s="187">
        <v>70.849999999999994</v>
      </c>
      <c r="F2133" s="83"/>
    </row>
    <row r="2134" spans="1:6" ht="12.75" customHeight="1" x14ac:dyDescent="0.2">
      <c r="A2134" s="83">
        <v>20967</v>
      </c>
      <c r="B2134" s="83" t="s">
        <v>3522</v>
      </c>
      <c r="C2134" s="83" t="s">
        <v>575</v>
      </c>
      <c r="D2134" s="83" t="s">
        <v>566</v>
      </c>
      <c r="E2134" s="187">
        <v>70.849999999999994</v>
      </c>
      <c r="F2134" s="83"/>
    </row>
    <row r="2135" spans="1:6" ht="12.75" customHeight="1" x14ac:dyDescent="0.2">
      <c r="A2135" s="83">
        <v>20968</v>
      </c>
      <c r="B2135" s="83" t="s">
        <v>3524</v>
      </c>
      <c r="C2135" s="83" t="s">
        <v>575</v>
      </c>
      <c r="D2135" s="83" t="s">
        <v>566</v>
      </c>
      <c r="E2135" s="187">
        <v>77.709999999999994</v>
      </c>
      <c r="F2135" s="83"/>
    </row>
    <row r="2136" spans="1:6" ht="12.75" customHeight="1" x14ac:dyDescent="0.2">
      <c r="A2136" s="83">
        <v>11359</v>
      </c>
      <c r="B2136" s="83" t="s">
        <v>3525</v>
      </c>
      <c r="C2136" s="83" t="s">
        <v>575</v>
      </c>
      <c r="D2136" s="83" t="s">
        <v>1065</v>
      </c>
      <c r="E2136" s="187">
        <v>599.9</v>
      </c>
      <c r="F2136" s="83"/>
    </row>
    <row r="2137" spans="1:6" ht="12.75" customHeight="1" x14ac:dyDescent="0.2">
      <c r="A2137" s="83">
        <v>39017</v>
      </c>
      <c r="B2137" s="83" t="s">
        <v>3526</v>
      </c>
      <c r="C2137" s="83" t="s">
        <v>575</v>
      </c>
      <c r="D2137" s="83" t="s">
        <v>702</v>
      </c>
      <c r="E2137" s="187">
        <v>0.15</v>
      </c>
      <c r="F2137" s="83"/>
    </row>
    <row r="2138" spans="1:6" ht="12.75" customHeight="1" x14ac:dyDescent="0.2">
      <c r="A2138" s="83">
        <v>39315</v>
      </c>
      <c r="B2138" s="83" t="s">
        <v>3527</v>
      </c>
      <c r="C2138" s="83" t="s">
        <v>575</v>
      </c>
      <c r="D2138" s="83" t="s">
        <v>702</v>
      </c>
      <c r="E2138" s="187">
        <v>0.25</v>
      </c>
      <c r="F2138" s="83"/>
    </row>
    <row r="2139" spans="1:6" ht="12.75" customHeight="1" x14ac:dyDescent="0.2">
      <c r="A2139" s="83">
        <v>39016</v>
      </c>
      <c r="B2139" s="83" t="s">
        <v>3529</v>
      </c>
      <c r="C2139" s="83" t="s">
        <v>575</v>
      </c>
      <c r="D2139" s="83" t="s">
        <v>702</v>
      </c>
      <c r="E2139" s="187">
        <v>0.25</v>
      </c>
      <c r="F2139" s="83"/>
    </row>
    <row r="2140" spans="1:6" ht="12.75" customHeight="1" x14ac:dyDescent="0.2">
      <c r="A2140" s="83">
        <v>40432</v>
      </c>
      <c r="B2140" s="83" t="s">
        <v>3530</v>
      </c>
      <c r="C2140" s="83" t="s">
        <v>575</v>
      </c>
      <c r="D2140" s="83" t="s">
        <v>702</v>
      </c>
      <c r="E2140" s="187">
        <v>1.94</v>
      </c>
      <c r="F2140" s="83"/>
    </row>
    <row r="2141" spans="1:6" ht="12.75" customHeight="1" x14ac:dyDescent="0.2">
      <c r="A2141" s="83">
        <v>39481</v>
      </c>
      <c r="B2141" s="83" t="s">
        <v>3531</v>
      </c>
      <c r="C2141" s="83" t="s">
        <v>575</v>
      </c>
      <c r="D2141" s="83" t="s">
        <v>702</v>
      </c>
      <c r="E2141" s="187">
        <v>1.22</v>
      </c>
      <c r="F2141" s="83"/>
    </row>
    <row r="2142" spans="1:6" ht="12.75" customHeight="1" x14ac:dyDescent="0.2">
      <c r="A2142" s="83">
        <v>40433</v>
      </c>
      <c r="B2142" s="83" t="s">
        <v>3532</v>
      </c>
      <c r="C2142" s="83" t="s">
        <v>575</v>
      </c>
      <c r="D2142" s="83" t="s">
        <v>702</v>
      </c>
      <c r="E2142" s="187">
        <v>1.07</v>
      </c>
      <c r="F2142" s="83"/>
    </row>
    <row r="2143" spans="1:6" ht="12.75" customHeight="1" x14ac:dyDescent="0.2">
      <c r="A2143" s="83">
        <v>20219</v>
      </c>
      <c r="B2143" s="83" t="s">
        <v>3534</v>
      </c>
      <c r="C2143" s="83" t="s">
        <v>575</v>
      </c>
      <c r="D2143" s="83" t="s">
        <v>702</v>
      </c>
      <c r="E2143" s="187">
        <v>74000</v>
      </c>
      <c r="F2143" s="83"/>
    </row>
    <row r="2144" spans="1:6" ht="12.75" customHeight="1" x14ac:dyDescent="0.2">
      <c r="A2144" s="83">
        <v>36484</v>
      </c>
      <c r="B2144" s="83" t="s">
        <v>3535</v>
      </c>
      <c r="C2144" s="83" t="s">
        <v>575</v>
      </c>
      <c r="D2144" s="83" t="s">
        <v>702</v>
      </c>
      <c r="E2144" s="187">
        <v>157088.51999999999</v>
      </c>
      <c r="F2144" s="83"/>
    </row>
    <row r="2145" spans="1:6" ht="12.75" customHeight="1" x14ac:dyDescent="0.2">
      <c r="A2145" s="83">
        <v>38367</v>
      </c>
      <c r="B2145" s="83" t="s">
        <v>3536</v>
      </c>
      <c r="C2145" s="83" t="s">
        <v>575</v>
      </c>
      <c r="D2145" s="83" t="s">
        <v>566</v>
      </c>
      <c r="E2145" s="187">
        <v>11.66</v>
      </c>
      <c r="F2145" s="83"/>
    </row>
    <row r="2146" spans="1:6" ht="12.75" customHeight="1" x14ac:dyDescent="0.2">
      <c r="A2146" s="83">
        <v>38368</v>
      </c>
      <c r="B2146" s="83" t="s">
        <v>3537</v>
      </c>
      <c r="C2146" s="83" t="s">
        <v>575</v>
      </c>
      <c r="D2146" s="83" t="s">
        <v>566</v>
      </c>
      <c r="E2146" s="187">
        <v>6.08</v>
      </c>
      <c r="F2146" s="83"/>
    </row>
    <row r="2147" spans="1:6" ht="12.75" customHeight="1" x14ac:dyDescent="0.2">
      <c r="A2147" s="83">
        <v>38091</v>
      </c>
      <c r="B2147" s="83" t="s">
        <v>3538</v>
      </c>
      <c r="C2147" s="83" t="s">
        <v>575</v>
      </c>
      <c r="D2147" s="83" t="s">
        <v>566</v>
      </c>
      <c r="E2147" s="187">
        <v>1.98</v>
      </c>
      <c r="F2147" s="83"/>
    </row>
    <row r="2148" spans="1:6" ht="12.75" customHeight="1" x14ac:dyDescent="0.2">
      <c r="A2148" s="83">
        <v>38095</v>
      </c>
      <c r="B2148" s="83" t="s">
        <v>3540</v>
      </c>
      <c r="C2148" s="83" t="s">
        <v>575</v>
      </c>
      <c r="D2148" s="83" t="s">
        <v>566</v>
      </c>
      <c r="E2148" s="187">
        <v>4.1900000000000004</v>
      </c>
      <c r="F2148" s="83"/>
    </row>
    <row r="2149" spans="1:6" ht="12.75" customHeight="1" x14ac:dyDescent="0.2">
      <c r="A2149" s="83">
        <v>38092</v>
      </c>
      <c r="B2149" s="83" t="s">
        <v>3541</v>
      </c>
      <c r="C2149" s="83" t="s">
        <v>575</v>
      </c>
      <c r="D2149" s="83" t="s">
        <v>566</v>
      </c>
      <c r="E2149" s="187">
        <v>1.87</v>
      </c>
      <c r="F2149" s="83"/>
    </row>
    <row r="2150" spans="1:6" ht="12.75" customHeight="1" x14ac:dyDescent="0.2">
      <c r="A2150" s="83">
        <v>38093</v>
      </c>
      <c r="B2150" s="83" t="s">
        <v>3542</v>
      </c>
      <c r="C2150" s="83" t="s">
        <v>575</v>
      </c>
      <c r="D2150" s="83" t="s">
        <v>566</v>
      </c>
      <c r="E2150" s="187">
        <v>1.94</v>
      </c>
      <c r="F2150" s="83"/>
    </row>
    <row r="2151" spans="1:6" ht="12.75" customHeight="1" x14ac:dyDescent="0.2">
      <c r="A2151" s="83">
        <v>38096</v>
      </c>
      <c r="B2151" s="83" t="s">
        <v>3544</v>
      </c>
      <c r="C2151" s="83" t="s">
        <v>575</v>
      </c>
      <c r="D2151" s="83" t="s">
        <v>566</v>
      </c>
      <c r="E2151" s="187">
        <v>4.5</v>
      </c>
      <c r="F2151" s="83"/>
    </row>
    <row r="2152" spans="1:6" ht="12.75" customHeight="1" x14ac:dyDescent="0.2">
      <c r="A2152" s="83">
        <v>38094</v>
      </c>
      <c r="B2152" s="83" t="s">
        <v>3545</v>
      </c>
      <c r="C2152" s="83" t="s">
        <v>575</v>
      </c>
      <c r="D2152" s="83" t="s">
        <v>566</v>
      </c>
      <c r="E2152" s="187">
        <v>2.37</v>
      </c>
      <c r="F2152" s="83"/>
    </row>
    <row r="2153" spans="1:6" ht="12.75" customHeight="1" x14ac:dyDescent="0.2">
      <c r="A2153" s="83">
        <v>38097</v>
      </c>
      <c r="B2153" s="83" t="s">
        <v>3546</v>
      </c>
      <c r="C2153" s="83" t="s">
        <v>575</v>
      </c>
      <c r="D2153" s="83" t="s">
        <v>566</v>
      </c>
      <c r="E2153" s="187">
        <v>4.82</v>
      </c>
      <c r="F2153" s="83"/>
    </row>
    <row r="2154" spans="1:6" ht="12.75" customHeight="1" x14ac:dyDescent="0.2">
      <c r="A2154" s="83">
        <v>38098</v>
      </c>
      <c r="B2154" s="83" t="s">
        <v>3547</v>
      </c>
      <c r="C2154" s="83" t="s">
        <v>575</v>
      </c>
      <c r="D2154" s="83" t="s">
        <v>566</v>
      </c>
      <c r="E2154" s="187">
        <v>4.82</v>
      </c>
      <c r="F2154" s="83"/>
    </row>
    <row r="2155" spans="1:6" ht="12.75" customHeight="1" x14ac:dyDescent="0.2">
      <c r="A2155" s="83">
        <v>11186</v>
      </c>
      <c r="B2155" s="83" t="s">
        <v>3549</v>
      </c>
      <c r="C2155" s="83" t="s">
        <v>704</v>
      </c>
      <c r="D2155" s="83" t="s">
        <v>566</v>
      </c>
      <c r="E2155" s="187">
        <v>194.93</v>
      </c>
      <c r="F2155" s="83"/>
    </row>
    <row r="2156" spans="1:6" ht="12.75" customHeight="1" x14ac:dyDescent="0.2">
      <c r="A2156" s="83">
        <v>11558</v>
      </c>
      <c r="B2156" s="83" t="s">
        <v>3550</v>
      </c>
      <c r="C2156" s="83" t="s">
        <v>776</v>
      </c>
      <c r="D2156" s="83" t="s">
        <v>566</v>
      </c>
      <c r="E2156" s="187">
        <v>10.98</v>
      </c>
      <c r="F2156" s="83"/>
    </row>
    <row r="2157" spans="1:6" ht="12.75" customHeight="1" x14ac:dyDescent="0.2">
      <c r="A2157" s="83">
        <v>11557</v>
      </c>
      <c r="B2157" s="83" t="s">
        <v>3551</v>
      </c>
      <c r="C2157" s="83" t="s">
        <v>776</v>
      </c>
      <c r="D2157" s="83" t="s">
        <v>566</v>
      </c>
      <c r="E2157" s="187">
        <v>27.8</v>
      </c>
      <c r="F2157" s="83"/>
    </row>
    <row r="2158" spans="1:6" ht="12.75" customHeight="1" x14ac:dyDescent="0.2">
      <c r="A2158" s="83">
        <v>2759</v>
      </c>
      <c r="B2158" s="83" t="s">
        <v>3552</v>
      </c>
      <c r="C2158" s="83" t="s">
        <v>575</v>
      </c>
      <c r="D2158" s="83" t="s">
        <v>702</v>
      </c>
      <c r="E2158" s="187">
        <v>4.8</v>
      </c>
      <c r="F2158" s="83"/>
    </row>
    <row r="2159" spans="1:6" ht="12.75" customHeight="1" x14ac:dyDescent="0.2">
      <c r="A2159" s="83">
        <v>38124</v>
      </c>
      <c r="B2159" s="83" t="s">
        <v>3554</v>
      </c>
      <c r="C2159" s="83" t="s">
        <v>575</v>
      </c>
      <c r="D2159" s="83" t="s">
        <v>1065</v>
      </c>
      <c r="E2159" s="187">
        <v>23.32</v>
      </c>
      <c r="F2159" s="83"/>
    </row>
    <row r="2160" spans="1:6" ht="12.75" customHeight="1" x14ac:dyDescent="0.2">
      <c r="A2160" s="83">
        <v>38380</v>
      </c>
      <c r="B2160" s="83" t="s">
        <v>3555</v>
      </c>
      <c r="C2160" s="83" t="s">
        <v>575</v>
      </c>
      <c r="D2160" s="83" t="s">
        <v>566</v>
      </c>
      <c r="E2160" s="187">
        <v>18.53</v>
      </c>
      <c r="F2160" s="83"/>
    </row>
    <row r="2161" spans="1:6" ht="12.75" customHeight="1" x14ac:dyDescent="0.2">
      <c r="A2161" s="83">
        <v>20059</v>
      </c>
      <c r="B2161" s="83" t="s">
        <v>3556</v>
      </c>
      <c r="C2161" s="83" t="s">
        <v>575</v>
      </c>
      <c r="D2161" s="83" t="s">
        <v>702</v>
      </c>
      <c r="E2161" s="187">
        <v>14.56</v>
      </c>
      <c r="F2161" s="83"/>
    </row>
    <row r="2162" spans="1:6" ht="12.75" customHeight="1" x14ac:dyDescent="0.2">
      <c r="A2162" s="83">
        <v>42429</v>
      </c>
      <c r="B2162" s="83" t="s">
        <v>3558</v>
      </c>
      <c r="C2162" s="83" t="s">
        <v>575</v>
      </c>
      <c r="D2162" s="83" t="s">
        <v>702</v>
      </c>
      <c r="E2162" s="187">
        <v>3422.44</v>
      </c>
      <c r="F2162" s="83"/>
    </row>
    <row r="2163" spans="1:6" ht="12.75" customHeight="1" x14ac:dyDescent="0.2">
      <c r="A2163" s="83">
        <v>38538</v>
      </c>
      <c r="B2163" s="83" t="s">
        <v>3559</v>
      </c>
      <c r="C2163" s="83" t="s">
        <v>577</v>
      </c>
      <c r="D2163" s="83" t="s">
        <v>702</v>
      </c>
      <c r="E2163" s="187">
        <v>40</v>
      </c>
      <c r="F2163" s="83"/>
    </row>
    <row r="2164" spans="1:6" ht="12.75" customHeight="1" x14ac:dyDescent="0.2">
      <c r="A2164" s="83">
        <v>38539</v>
      </c>
      <c r="B2164" s="83" t="s">
        <v>3560</v>
      </c>
      <c r="C2164" s="83" t="s">
        <v>577</v>
      </c>
      <c r="D2164" s="83" t="s">
        <v>702</v>
      </c>
      <c r="E2164" s="187">
        <v>54.39</v>
      </c>
      <c r="F2164" s="83"/>
    </row>
    <row r="2165" spans="1:6" ht="12.75" customHeight="1" x14ac:dyDescent="0.2">
      <c r="A2165" s="83">
        <v>38540</v>
      </c>
      <c r="B2165" s="83" t="s">
        <v>3562</v>
      </c>
      <c r="C2165" s="83" t="s">
        <v>577</v>
      </c>
      <c r="D2165" s="83" t="s">
        <v>702</v>
      </c>
      <c r="E2165" s="187">
        <v>139.4</v>
      </c>
      <c r="F2165" s="83"/>
    </row>
    <row r="2166" spans="1:6" ht="12.75" customHeight="1" x14ac:dyDescent="0.2">
      <c r="A2166" s="83">
        <v>38384</v>
      </c>
      <c r="B2166" s="83" t="s">
        <v>3563</v>
      </c>
      <c r="C2166" s="83" t="s">
        <v>575</v>
      </c>
      <c r="D2166" s="83" t="s">
        <v>566</v>
      </c>
      <c r="E2166" s="187">
        <v>15.76</v>
      </c>
      <c r="F2166" s="83"/>
    </row>
    <row r="2167" spans="1:6" ht="12.75" customHeight="1" x14ac:dyDescent="0.2">
      <c r="A2167" s="83">
        <v>13</v>
      </c>
      <c r="B2167" s="83" t="s">
        <v>3565</v>
      </c>
      <c r="C2167" s="83" t="s">
        <v>589</v>
      </c>
      <c r="D2167" s="83" t="s">
        <v>566</v>
      </c>
      <c r="E2167" s="187">
        <v>14.52</v>
      </c>
      <c r="F2167" s="83"/>
    </row>
    <row r="2168" spans="1:6" ht="12.75" customHeight="1" x14ac:dyDescent="0.2">
      <c r="A2168" s="83">
        <v>2762</v>
      </c>
      <c r="B2168" s="83" t="s">
        <v>3566</v>
      </c>
      <c r="C2168" s="83" t="s">
        <v>577</v>
      </c>
      <c r="D2168" s="83" t="s">
        <v>702</v>
      </c>
      <c r="E2168" s="187">
        <v>6</v>
      </c>
      <c r="F2168" s="83"/>
    </row>
    <row r="2169" spans="1:6" ht="12.75" customHeight="1" x14ac:dyDescent="0.2">
      <c r="A2169" s="83">
        <v>21142</v>
      </c>
      <c r="B2169" s="83" t="s">
        <v>3567</v>
      </c>
      <c r="C2169" s="83" t="s">
        <v>575</v>
      </c>
      <c r="D2169" s="83" t="s">
        <v>566</v>
      </c>
      <c r="E2169" s="187">
        <v>18.38</v>
      </c>
      <c r="F2169" s="83"/>
    </row>
    <row r="2170" spans="1:6" ht="12.75" customHeight="1" x14ac:dyDescent="0.2">
      <c r="A2170" s="83">
        <v>12865</v>
      </c>
      <c r="B2170" s="83" t="s">
        <v>3568</v>
      </c>
      <c r="C2170" s="83" t="s">
        <v>1062</v>
      </c>
      <c r="D2170" s="83" t="s">
        <v>566</v>
      </c>
      <c r="E2170" s="187">
        <v>14.21</v>
      </c>
      <c r="F2170" s="83"/>
    </row>
    <row r="2171" spans="1:6" ht="12.75" customHeight="1" x14ac:dyDescent="0.2">
      <c r="A2171" s="83">
        <v>41074</v>
      </c>
      <c r="B2171" s="83" t="s">
        <v>3569</v>
      </c>
      <c r="C2171" s="83" t="s">
        <v>1251</v>
      </c>
      <c r="D2171" s="83" t="s">
        <v>566</v>
      </c>
      <c r="E2171" s="187">
        <v>2532.7600000000002</v>
      </c>
      <c r="F2171" s="83"/>
    </row>
    <row r="2172" spans="1:6" ht="12.75" customHeight="1" x14ac:dyDescent="0.2">
      <c r="A2172" s="83">
        <v>4223</v>
      </c>
      <c r="B2172" s="83" t="s">
        <v>3570</v>
      </c>
      <c r="C2172" s="83" t="s">
        <v>769</v>
      </c>
      <c r="D2172" s="83" t="s">
        <v>1065</v>
      </c>
      <c r="E2172" s="187">
        <v>3.12</v>
      </c>
      <c r="F2172" s="83"/>
    </row>
    <row r="2173" spans="1:6" ht="12.75" customHeight="1" x14ac:dyDescent="0.2">
      <c r="A2173" s="83">
        <v>37372</v>
      </c>
      <c r="B2173" s="83" t="s">
        <v>3571</v>
      </c>
      <c r="C2173" s="83" t="s">
        <v>1062</v>
      </c>
      <c r="D2173" s="83" t="s">
        <v>1065</v>
      </c>
      <c r="E2173" s="187">
        <v>0.34</v>
      </c>
      <c r="F2173" s="83"/>
    </row>
    <row r="2174" spans="1:6" ht="12.75" customHeight="1" x14ac:dyDescent="0.2">
      <c r="A2174" s="83">
        <v>40863</v>
      </c>
      <c r="B2174" s="83" t="s">
        <v>3572</v>
      </c>
      <c r="C2174" s="83" t="s">
        <v>1251</v>
      </c>
      <c r="D2174" s="83" t="s">
        <v>1065</v>
      </c>
      <c r="E2174" s="187">
        <v>63.58</v>
      </c>
      <c r="F2174" s="83"/>
    </row>
    <row r="2175" spans="1:6" ht="12.75" customHeight="1" x14ac:dyDescent="0.2">
      <c r="A2175" s="83">
        <v>38475</v>
      </c>
      <c r="B2175" s="83" t="s">
        <v>3573</v>
      </c>
      <c r="C2175" s="83" t="s">
        <v>575</v>
      </c>
      <c r="D2175" s="83" t="s">
        <v>566</v>
      </c>
      <c r="E2175" s="187">
        <v>27.7</v>
      </c>
      <c r="F2175" s="83"/>
    </row>
    <row r="2176" spans="1:6" ht="12.75" customHeight="1" x14ac:dyDescent="0.2">
      <c r="A2176" s="83">
        <v>38474</v>
      </c>
      <c r="B2176" s="83" t="s">
        <v>3575</v>
      </c>
      <c r="C2176" s="83" t="s">
        <v>575</v>
      </c>
      <c r="D2176" s="83" t="s">
        <v>566</v>
      </c>
      <c r="E2176" s="187">
        <v>34.25</v>
      </c>
      <c r="F2176" s="83"/>
    </row>
    <row r="2177" spans="1:6" ht="12.75" customHeight="1" x14ac:dyDescent="0.2">
      <c r="A2177" s="83">
        <v>10886</v>
      </c>
      <c r="B2177" s="83" t="s">
        <v>3576</v>
      </c>
      <c r="C2177" s="83" t="s">
        <v>575</v>
      </c>
      <c r="D2177" s="83" t="s">
        <v>566</v>
      </c>
      <c r="E2177" s="187">
        <v>153.12</v>
      </c>
      <c r="F2177" s="83"/>
    </row>
    <row r="2178" spans="1:6" ht="12.75" customHeight="1" x14ac:dyDescent="0.2">
      <c r="A2178" s="83">
        <v>10888</v>
      </c>
      <c r="B2178" s="83" t="s">
        <v>3577</v>
      </c>
      <c r="C2178" s="83" t="s">
        <v>575</v>
      </c>
      <c r="D2178" s="83" t="s">
        <v>566</v>
      </c>
      <c r="E2178" s="187">
        <v>484.61</v>
      </c>
      <c r="F2178" s="83"/>
    </row>
    <row r="2179" spans="1:6" ht="12.75" customHeight="1" x14ac:dyDescent="0.2">
      <c r="A2179" s="83">
        <v>10889</v>
      </c>
      <c r="B2179" s="83" t="s">
        <v>3578</v>
      </c>
      <c r="C2179" s="83" t="s">
        <v>575</v>
      </c>
      <c r="D2179" s="83" t="s">
        <v>566</v>
      </c>
      <c r="E2179" s="187">
        <v>525</v>
      </c>
      <c r="F2179" s="83"/>
    </row>
    <row r="2180" spans="1:6" ht="12.75" customHeight="1" x14ac:dyDescent="0.2">
      <c r="A2180" s="83">
        <v>10890</v>
      </c>
      <c r="B2180" s="83" t="s">
        <v>3579</v>
      </c>
      <c r="C2180" s="83" t="s">
        <v>575</v>
      </c>
      <c r="D2180" s="83" t="s">
        <v>566</v>
      </c>
      <c r="E2180" s="187">
        <v>242.3</v>
      </c>
      <c r="F2180" s="83"/>
    </row>
    <row r="2181" spans="1:6" ht="12.75" customHeight="1" x14ac:dyDescent="0.2">
      <c r="A2181" s="83">
        <v>10891</v>
      </c>
      <c r="B2181" s="83" t="s">
        <v>3580</v>
      </c>
      <c r="C2181" s="83" t="s">
        <v>575</v>
      </c>
      <c r="D2181" s="83" t="s">
        <v>566</v>
      </c>
      <c r="E2181" s="187">
        <v>148.07</v>
      </c>
      <c r="F2181" s="83"/>
    </row>
    <row r="2182" spans="1:6" ht="12.75" customHeight="1" x14ac:dyDescent="0.2">
      <c r="A2182" s="83">
        <v>10892</v>
      </c>
      <c r="B2182" s="83" t="s">
        <v>3581</v>
      </c>
      <c r="C2182" s="83" t="s">
        <v>575</v>
      </c>
      <c r="D2182" s="83" t="s">
        <v>1065</v>
      </c>
      <c r="E2182" s="187">
        <v>175</v>
      </c>
      <c r="F2182" s="83"/>
    </row>
    <row r="2183" spans="1:6" ht="12.75" customHeight="1" x14ac:dyDescent="0.2">
      <c r="A2183" s="83">
        <v>20977</v>
      </c>
      <c r="B2183" s="83" t="s">
        <v>3582</v>
      </c>
      <c r="C2183" s="83" t="s">
        <v>575</v>
      </c>
      <c r="D2183" s="83" t="s">
        <v>566</v>
      </c>
      <c r="E2183" s="187">
        <v>208.65</v>
      </c>
      <c r="F2183" s="83"/>
    </row>
    <row r="2184" spans="1:6" ht="12.75" customHeight="1" x14ac:dyDescent="0.2">
      <c r="A2184" s="83">
        <v>3073</v>
      </c>
      <c r="B2184" s="83" t="s">
        <v>3583</v>
      </c>
      <c r="C2184" s="83" t="s">
        <v>575</v>
      </c>
      <c r="D2184" s="83" t="s">
        <v>702</v>
      </c>
      <c r="E2184" s="187">
        <v>148.15</v>
      </c>
      <c r="F2184" s="83"/>
    </row>
    <row r="2185" spans="1:6" ht="12.75" customHeight="1" x14ac:dyDescent="0.2">
      <c r="A2185" s="83">
        <v>3068</v>
      </c>
      <c r="B2185" s="83" t="s">
        <v>3584</v>
      </c>
      <c r="C2185" s="83" t="s">
        <v>575</v>
      </c>
      <c r="D2185" s="83" t="s">
        <v>702</v>
      </c>
      <c r="E2185" s="187">
        <v>29.62</v>
      </c>
      <c r="F2185" s="83"/>
    </row>
    <row r="2186" spans="1:6" ht="12.75" customHeight="1" x14ac:dyDescent="0.2">
      <c r="A2186" s="83">
        <v>3074</v>
      </c>
      <c r="B2186" s="83" t="s">
        <v>3585</v>
      </c>
      <c r="C2186" s="83" t="s">
        <v>575</v>
      </c>
      <c r="D2186" s="83" t="s">
        <v>702</v>
      </c>
      <c r="E2186" s="187">
        <v>93.53</v>
      </c>
      <c r="F2186" s="83"/>
    </row>
    <row r="2187" spans="1:6" ht="12.75" customHeight="1" x14ac:dyDescent="0.2">
      <c r="A2187" s="83">
        <v>3076</v>
      </c>
      <c r="B2187" s="83" t="s">
        <v>3586</v>
      </c>
      <c r="C2187" s="83" t="s">
        <v>575</v>
      </c>
      <c r="D2187" s="83" t="s">
        <v>702</v>
      </c>
      <c r="E2187" s="187">
        <v>121.8</v>
      </c>
      <c r="F2187" s="83"/>
    </row>
    <row r="2188" spans="1:6" ht="12.75" customHeight="1" x14ac:dyDescent="0.2">
      <c r="A2188" s="83">
        <v>3072</v>
      </c>
      <c r="B2188" s="83" t="s">
        <v>3587</v>
      </c>
      <c r="C2188" s="83" t="s">
        <v>575</v>
      </c>
      <c r="D2188" s="83" t="s">
        <v>702</v>
      </c>
      <c r="E2188" s="187">
        <v>30.68</v>
      </c>
      <c r="F2188" s="83"/>
    </row>
    <row r="2189" spans="1:6" ht="12.75" customHeight="1" x14ac:dyDescent="0.2">
      <c r="A2189" s="83">
        <v>3075</v>
      </c>
      <c r="B2189" s="83" t="s">
        <v>3588</v>
      </c>
      <c r="C2189" s="83" t="s">
        <v>575</v>
      </c>
      <c r="D2189" s="83" t="s">
        <v>702</v>
      </c>
      <c r="E2189" s="187">
        <v>76.97</v>
      </c>
      <c r="F2189" s="83"/>
    </row>
    <row r="2190" spans="1:6" ht="12.75" customHeight="1" x14ac:dyDescent="0.2">
      <c r="A2190" s="83">
        <v>10780</v>
      </c>
      <c r="B2190" s="83" t="s">
        <v>3591</v>
      </c>
      <c r="C2190" s="83" t="s">
        <v>575</v>
      </c>
      <c r="D2190" s="83" t="s">
        <v>702</v>
      </c>
      <c r="E2190" s="187">
        <v>6.5</v>
      </c>
      <c r="F2190" s="83"/>
    </row>
    <row r="2191" spans="1:6" ht="12.75" customHeight="1" x14ac:dyDescent="0.2">
      <c r="A2191" s="83">
        <v>10781</v>
      </c>
      <c r="B2191" s="83" t="s">
        <v>3592</v>
      </c>
      <c r="C2191" s="83" t="s">
        <v>575</v>
      </c>
      <c r="D2191" s="83" t="s">
        <v>702</v>
      </c>
      <c r="E2191" s="187">
        <v>10.43</v>
      </c>
      <c r="F2191" s="83"/>
    </row>
    <row r="2192" spans="1:6" ht="12.75" customHeight="1" x14ac:dyDescent="0.2">
      <c r="A2192" s="83">
        <v>20106</v>
      </c>
      <c r="B2192" s="83" t="s">
        <v>3595</v>
      </c>
      <c r="C2192" s="83" t="s">
        <v>575</v>
      </c>
      <c r="D2192" s="83" t="s">
        <v>702</v>
      </c>
      <c r="E2192" s="187">
        <v>3.44</v>
      </c>
      <c r="F2192" s="83"/>
    </row>
    <row r="2193" spans="1:6" ht="12.75" customHeight="1" x14ac:dyDescent="0.2">
      <c r="A2193" s="83">
        <v>20107</v>
      </c>
      <c r="B2193" s="83" t="s">
        <v>3596</v>
      </c>
      <c r="C2193" s="83" t="s">
        <v>575</v>
      </c>
      <c r="D2193" s="83" t="s">
        <v>702</v>
      </c>
      <c r="E2193" s="187">
        <v>3.94</v>
      </c>
      <c r="F2193" s="83"/>
    </row>
    <row r="2194" spans="1:6" ht="12.75" customHeight="1" x14ac:dyDescent="0.2">
      <c r="A2194" s="83">
        <v>20108</v>
      </c>
      <c r="B2194" s="83" t="s">
        <v>3597</v>
      </c>
      <c r="C2194" s="83" t="s">
        <v>575</v>
      </c>
      <c r="D2194" s="83" t="s">
        <v>702</v>
      </c>
      <c r="E2194" s="187">
        <v>5.2</v>
      </c>
      <c r="F2194" s="83"/>
    </row>
    <row r="2195" spans="1:6" ht="12.75" customHeight="1" x14ac:dyDescent="0.2">
      <c r="A2195" s="83">
        <v>20109</v>
      </c>
      <c r="B2195" s="83" t="s">
        <v>3599</v>
      </c>
      <c r="C2195" s="83" t="s">
        <v>575</v>
      </c>
      <c r="D2195" s="83" t="s">
        <v>702</v>
      </c>
      <c r="E2195" s="187">
        <v>6.5</v>
      </c>
      <c r="F2195" s="83"/>
    </row>
    <row r="2196" spans="1:6" ht="12.75" customHeight="1" x14ac:dyDescent="0.2">
      <c r="A2196" s="83">
        <v>34795</v>
      </c>
      <c r="B2196" s="83" t="s">
        <v>3600</v>
      </c>
      <c r="C2196" s="83" t="s">
        <v>704</v>
      </c>
      <c r="D2196" s="83" t="s">
        <v>566</v>
      </c>
      <c r="E2196" s="187">
        <v>235.25</v>
      </c>
      <c r="F2196" s="83"/>
    </row>
    <row r="2197" spans="1:6" ht="12.75" customHeight="1" x14ac:dyDescent="0.2">
      <c r="A2197" s="83">
        <v>34796</v>
      </c>
      <c r="B2197" s="83" t="s">
        <v>3601</v>
      </c>
      <c r="C2197" s="83" t="s">
        <v>577</v>
      </c>
      <c r="D2197" s="83" t="s">
        <v>566</v>
      </c>
      <c r="E2197" s="187">
        <v>10.32</v>
      </c>
      <c r="F2197" s="83"/>
    </row>
    <row r="2198" spans="1:6" ht="12.75" customHeight="1" x14ac:dyDescent="0.2">
      <c r="A2198" s="83">
        <v>11474</v>
      </c>
      <c r="B2198" s="83" t="s">
        <v>3603</v>
      </c>
      <c r="C2198" s="83" t="s">
        <v>575</v>
      </c>
      <c r="D2198" s="83" t="s">
        <v>566</v>
      </c>
      <c r="E2198" s="187">
        <v>32.72</v>
      </c>
      <c r="F2198" s="83"/>
    </row>
    <row r="2199" spans="1:6" ht="12.75" customHeight="1" x14ac:dyDescent="0.2">
      <c r="A2199" s="83">
        <v>11470</v>
      </c>
      <c r="B2199" s="83" t="s">
        <v>3605</v>
      </c>
      <c r="C2199" s="83" t="s">
        <v>575</v>
      </c>
      <c r="D2199" s="83" t="s">
        <v>566</v>
      </c>
      <c r="E2199" s="187">
        <v>21.43</v>
      </c>
      <c r="F2199" s="83"/>
    </row>
    <row r="2200" spans="1:6" ht="12.75" customHeight="1" x14ac:dyDescent="0.2">
      <c r="A2200" s="83">
        <v>11480</v>
      </c>
      <c r="B2200" s="83" t="s">
        <v>3606</v>
      </c>
      <c r="C2200" s="83" t="s">
        <v>2657</v>
      </c>
      <c r="D2200" s="83" t="s">
        <v>566</v>
      </c>
      <c r="E2200" s="187">
        <v>53.51</v>
      </c>
      <c r="F2200" s="83"/>
    </row>
    <row r="2201" spans="1:6" ht="12.75" customHeight="1" x14ac:dyDescent="0.2">
      <c r="A2201" s="83">
        <v>38154</v>
      </c>
      <c r="B2201" s="83" t="s">
        <v>3607</v>
      </c>
      <c r="C2201" s="83" t="s">
        <v>2657</v>
      </c>
      <c r="D2201" s="83" t="s">
        <v>566</v>
      </c>
      <c r="E2201" s="187">
        <v>33.5</v>
      </c>
      <c r="F2201" s="83"/>
    </row>
    <row r="2202" spans="1:6" ht="12.75" customHeight="1" x14ac:dyDescent="0.2">
      <c r="A2202" s="83">
        <v>11482</v>
      </c>
      <c r="B2202" s="83" t="s">
        <v>3609</v>
      </c>
      <c r="C2202" s="83" t="s">
        <v>2657</v>
      </c>
      <c r="D2202" s="83" t="s">
        <v>566</v>
      </c>
      <c r="E2202" s="187">
        <v>48.6</v>
      </c>
      <c r="F2202" s="83"/>
    </row>
    <row r="2203" spans="1:6" ht="12.75" customHeight="1" x14ac:dyDescent="0.2">
      <c r="A2203" s="83">
        <v>3084</v>
      </c>
      <c r="B2203" s="83" t="s">
        <v>3610</v>
      </c>
      <c r="C2203" s="83" t="s">
        <v>2657</v>
      </c>
      <c r="D2203" s="83" t="s">
        <v>566</v>
      </c>
      <c r="E2203" s="187">
        <v>62.49</v>
      </c>
      <c r="F2203" s="83"/>
    </row>
    <row r="2204" spans="1:6" ht="12.75" customHeight="1" x14ac:dyDescent="0.2">
      <c r="A2204" s="83">
        <v>3103</v>
      </c>
      <c r="B2204" s="83" t="s">
        <v>3611</v>
      </c>
      <c r="C2204" s="83" t="s">
        <v>575</v>
      </c>
      <c r="D2204" s="83" t="s">
        <v>566</v>
      </c>
      <c r="E2204" s="187">
        <v>55.85</v>
      </c>
      <c r="F2204" s="83"/>
    </row>
    <row r="2205" spans="1:6" ht="12.75" customHeight="1" x14ac:dyDescent="0.2">
      <c r="A2205" s="83">
        <v>11481</v>
      </c>
      <c r="B2205" s="83" t="s">
        <v>3613</v>
      </c>
      <c r="C2205" s="83" t="s">
        <v>575</v>
      </c>
      <c r="D2205" s="83" t="s">
        <v>566</v>
      </c>
      <c r="E2205" s="187">
        <v>16.850000000000001</v>
      </c>
      <c r="F2205" s="83"/>
    </row>
    <row r="2206" spans="1:6" ht="12.75" customHeight="1" x14ac:dyDescent="0.2">
      <c r="A2206" s="83">
        <v>3097</v>
      </c>
      <c r="B2206" s="83" t="s">
        <v>3614</v>
      </c>
      <c r="C2206" s="83" t="s">
        <v>2657</v>
      </c>
      <c r="D2206" s="83" t="s">
        <v>566</v>
      </c>
      <c r="E2206" s="187">
        <v>34.61</v>
      </c>
      <c r="F2206" s="83"/>
    </row>
    <row r="2207" spans="1:6" ht="12.75" customHeight="1" x14ac:dyDescent="0.2">
      <c r="A2207" s="83">
        <v>38153</v>
      </c>
      <c r="B2207" s="83" t="s">
        <v>3615</v>
      </c>
      <c r="C2207" s="83" t="s">
        <v>2657</v>
      </c>
      <c r="D2207" s="83" t="s">
        <v>566</v>
      </c>
      <c r="E2207" s="187">
        <v>31.75</v>
      </c>
      <c r="F2207" s="83"/>
    </row>
    <row r="2208" spans="1:6" ht="12.75" customHeight="1" x14ac:dyDescent="0.2">
      <c r="A2208" s="83">
        <v>3099</v>
      </c>
      <c r="B2208" s="83" t="s">
        <v>3616</v>
      </c>
      <c r="C2208" s="83" t="s">
        <v>2657</v>
      </c>
      <c r="D2208" s="83" t="s">
        <v>566</v>
      </c>
      <c r="E2208" s="187">
        <v>55.37</v>
      </c>
      <c r="F2208" s="83"/>
    </row>
    <row r="2209" spans="1:6" ht="12.75" customHeight="1" x14ac:dyDescent="0.2">
      <c r="A2209" s="83">
        <v>3080</v>
      </c>
      <c r="B2209" s="83" t="s">
        <v>3618</v>
      </c>
      <c r="C2209" s="83" t="s">
        <v>2657</v>
      </c>
      <c r="D2209" s="83" t="s">
        <v>1065</v>
      </c>
      <c r="E2209" s="187">
        <v>46.26</v>
      </c>
      <c r="F2209" s="83"/>
    </row>
    <row r="2210" spans="1:6" ht="12.75" customHeight="1" x14ac:dyDescent="0.2">
      <c r="A2210" s="83">
        <v>3081</v>
      </c>
      <c r="B2210" s="83" t="s">
        <v>3619</v>
      </c>
      <c r="C2210" s="83" t="s">
        <v>2657</v>
      </c>
      <c r="D2210" s="83" t="s">
        <v>566</v>
      </c>
      <c r="E2210" s="187">
        <v>70.010000000000005</v>
      </c>
      <c r="F2210" s="83"/>
    </row>
    <row r="2211" spans="1:6" ht="12.75" customHeight="1" x14ac:dyDescent="0.2">
      <c r="A2211" s="83">
        <v>38151</v>
      </c>
      <c r="B2211" s="83" t="s">
        <v>3621</v>
      </c>
      <c r="C2211" s="83" t="s">
        <v>2657</v>
      </c>
      <c r="D2211" s="83" t="s">
        <v>566</v>
      </c>
      <c r="E2211" s="187">
        <v>43.83</v>
      </c>
      <c r="F2211" s="83"/>
    </row>
    <row r="2212" spans="1:6" ht="12.75" customHeight="1" x14ac:dyDescent="0.2">
      <c r="A2212" s="83">
        <v>11479</v>
      </c>
      <c r="B2212" s="83" t="s">
        <v>3622</v>
      </c>
      <c r="C2212" s="83" t="s">
        <v>575</v>
      </c>
      <c r="D2212" s="83" t="s">
        <v>566</v>
      </c>
      <c r="E2212" s="187">
        <v>25.48</v>
      </c>
      <c r="F2212" s="83"/>
    </row>
    <row r="2213" spans="1:6" ht="12.75" customHeight="1" x14ac:dyDescent="0.2">
      <c r="A2213" s="83">
        <v>38152</v>
      </c>
      <c r="B2213" s="83" t="s">
        <v>3624</v>
      </c>
      <c r="C2213" s="83" t="s">
        <v>2657</v>
      </c>
      <c r="D2213" s="83" t="s">
        <v>566</v>
      </c>
      <c r="E2213" s="187">
        <v>63.43</v>
      </c>
      <c r="F2213" s="83"/>
    </row>
    <row r="2214" spans="1:6" ht="12.75" customHeight="1" x14ac:dyDescent="0.2">
      <c r="A2214" s="83">
        <v>11478</v>
      </c>
      <c r="B2214" s="83" t="s">
        <v>3625</v>
      </c>
      <c r="C2214" s="83" t="s">
        <v>575</v>
      </c>
      <c r="D2214" s="83" t="s">
        <v>566</v>
      </c>
      <c r="E2214" s="187">
        <v>44.71</v>
      </c>
      <c r="F2214" s="83"/>
    </row>
    <row r="2215" spans="1:6" ht="12.75" customHeight="1" x14ac:dyDescent="0.2">
      <c r="A2215" s="83">
        <v>3090</v>
      </c>
      <c r="B2215" s="83" t="s">
        <v>3627</v>
      </c>
      <c r="C2215" s="83" t="s">
        <v>2657</v>
      </c>
      <c r="D2215" s="83" t="s">
        <v>566</v>
      </c>
      <c r="E2215" s="187">
        <v>37.4</v>
      </c>
      <c r="F2215" s="83"/>
    </row>
    <row r="2216" spans="1:6" ht="12.75" customHeight="1" x14ac:dyDescent="0.2">
      <c r="A2216" s="83">
        <v>3093</v>
      </c>
      <c r="B2216" s="83" t="s">
        <v>3628</v>
      </c>
      <c r="C2216" s="83" t="s">
        <v>2657</v>
      </c>
      <c r="D2216" s="83" t="s">
        <v>566</v>
      </c>
      <c r="E2216" s="187">
        <v>62.16</v>
      </c>
      <c r="F2216" s="83"/>
    </row>
    <row r="2217" spans="1:6" ht="12.75" customHeight="1" x14ac:dyDescent="0.2">
      <c r="A2217" s="83">
        <v>11476</v>
      </c>
      <c r="B2217" s="83" t="s">
        <v>3630</v>
      </c>
      <c r="C2217" s="83" t="s">
        <v>575</v>
      </c>
      <c r="D2217" s="83" t="s">
        <v>566</v>
      </c>
      <c r="E2217" s="187">
        <v>26.79</v>
      </c>
      <c r="F2217" s="83"/>
    </row>
    <row r="2218" spans="1:6" ht="12.75" customHeight="1" x14ac:dyDescent="0.2">
      <c r="A2218" s="83">
        <v>3082</v>
      </c>
      <c r="B2218" s="83" t="s">
        <v>3631</v>
      </c>
      <c r="C2218" s="83" t="s">
        <v>2657</v>
      </c>
      <c r="D2218" s="83" t="s">
        <v>566</v>
      </c>
      <c r="E2218" s="187">
        <v>43.27</v>
      </c>
      <c r="F2218" s="83"/>
    </row>
    <row r="2219" spans="1:6" ht="12.75" customHeight="1" x14ac:dyDescent="0.2">
      <c r="A2219" s="83">
        <v>11484</v>
      </c>
      <c r="B2219" s="83" t="s">
        <v>3632</v>
      </c>
      <c r="C2219" s="83" t="s">
        <v>575</v>
      </c>
      <c r="D2219" s="83" t="s">
        <v>566</v>
      </c>
      <c r="E2219" s="187">
        <v>30.87</v>
      </c>
      <c r="F2219" s="83"/>
    </row>
    <row r="2220" spans="1:6" ht="12.75" customHeight="1" x14ac:dyDescent="0.2">
      <c r="A2220" s="83">
        <v>38155</v>
      </c>
      <c r="B2220" s="83" t="s">
        <v>3634</v>
      </c>
      <c r="C2220" s="83" t="s">
        <v>575</v>
      </c>
      <c r="D2220" s="83" t="s">
        <v>566</v>
      </c>
      <c r="E2220" s="187">
        <v>42.08</v>
      </c>
      <c r="F2220" s="83"/>
    </row>
    <row r="2221" spans="1:6" ht="12.75" customHeight="1" x14ac:dyDescent="0.2">
      <c r="A2221" s="83">
        <v>11468</v>
      </c>
      <c r="B2221" s="83" t="s">
        <v>3635</v>
      </c>
      <c r="C2221" s="83" t="s">
        <v>575</v>
      </c>
      <c r="D2221" s="83" t="s">
        <v>566</v>
      </c>
      <c r="E2221" s="187">
        <v>9.44</v>
      </c>
      <c r="F2221" s="83"/>
    </row>
    <row r="2222" spans="1:6" ht="12.75" customHeight="1" x14ac:dyDescent="0.2">
      <c r="A2222" s="83">
        <v>11469</v>
      </c>
      <c r="B2222" s="83" t="s">
        <v>3637</v>
      </c>
      <c r="C2222" s="83" t="s">
        <v>575</v>
      </c>
      <c r="D2222" s="83" t="s">
        <v>566</v>
      </c>
      <c r="E2222" s="187">
        <v>11.28</v>
      </c>
      <c r="F2222" s="83"/>
    </row>
    <row r="2223" spans="1:6" ht="12.75" customHeight="1" x14ac:dyDescent="0.2">
      <c r="A2223" s="83">
        <v>11477</v>
      </c>
      <c r="B2223" s="83" t="s">
        <v>3638</v>
      </c>
      <c r="C2223" s="83" t="s">
        <v>2657</v>
      </c>
      <c r="D2223" s="83" t="s">
        <v>566</v>
      </c>
      <c r="E2223" s="187">
        <v>51.26</v>
      </c>
      <c r="F2223" s="83"/>
    </row>
    <row r="2224" spans="1:6" ht="12.75" customHeight="1" x14ac:dyDescent="0.2">
      <c r="A2224" s="83">
        <v>40311</v>
      </c>
      <c r="B2224" s="83" t="s">
        <v>3640</v>
      </c>
      <c r="C2224" s="83" t="s">
        <v>2657</v>
      </c>
      <c r="D2224" s="83" t="s">
        <v>566</v>
      </c>
      <c r="E2224" s="187">
        <v>49.5</v>
      </c>
      <c r="F2224" s="83"/>
    </row>
    <row r="2225" spans="1:6" ht="12.75" customHeight="1" x14ac:dyDescent="0.2">
      <c r="A2225" s="83">
        <v>38165</v>
      </c>
      <c r="B2225" s="83" t="s">
        <v>3641</v>
      </c>
      <c r="C2225" s="83" t="s">
        <v>2657</v>
      </c>
      <c r="D2225" s="83" t="s">
        <v>566</v>
      </c>
      <c r="E2225" s="187">
        <v>52.83</v>
      </c>
      <c r="F2225" s="83"/>
    </row>
    <row r="2226" spans="1:6" ht="12.75" customHeight="1" x14ac:dyDescent="0.2">
      <c r="A2226" s="83">
        <v>3096</v>
      </c>
      <c r="B2226" s="83" t="s">
        <v>3643</v>
      </c>
      <c r="C2226" s="83" t="s">
        <v>2657</v>
      </c>
      <c r="D2226" s="83" t="s">
        <v>566</v>
      </c>
      <c r="E2226" s="187">
        <v>28.46</v>
      </c>
      <c r="F2226" s="83"/>
    </row>
    <row r="2227" spans="1:6" ht="12.75" customHeight="1" x14ac:dyDescent="0.2">
      <c r="A2227" s="83">
        <v>11456</v>
      </c>
      <c r="B2227" s="83" t="s">
        <v>3644</v>
      </c>
      <c r="C2227" s="83" t="s">
        <v>575</v>
      </c>
      <c r="D2227" s="83" t="s">
        <v>566</v>
      </c>
      <c r="E2227" s="187">
        <v>11.7</v>
      </c>
      <c r="F2227" s="83"/>
    </row>
    <row r="2228" spans="1:6" ht="12.75" customHeight="1" x14ac:dyDescent="0.2">
      <c r="A2228" s="83">
        <v>3119</v>
      </c>
      <c r="B2228" s="83" t="s">
        <v>3646</v>
      </c>
      <c r="C2228" s="83" t="s">
        <v>575</v>
      </c>
      <c r="D2228" s="83" t="s">
        <v>566</v>
      </c>
      <c r="E2228" s="187">
        <v>1.74</v>
      </c>
      <c r="F2228" s="83"/>
    </row>
    <row r="2229" spans="1:6" ht="12.75" customHeight="1" x14ac:dyDescent="0.2">
      <c r="A2229" s="83">
        <v>3122</v>
      </c>
      <c r="B2229" s="83" t="s">
        <v>3647</v>
      </c>
      <c r="C2229" s="83" t="s">
        <v>575</v>
      </c>
      <c r="D2229" s="83" t="s">
        <v>566</v>
      </c>
      <c r="E2229" s="187">
        <v>2.44</v>
      </c>
      <c r="F2229" s="83"/>
    </row>
    <row r="2230" spans="1:6" ht="12.75" customHeight="1" x14ac:dyDescent="0.2">
      <c r="A2230" s="83">
        <v>3121</v>
      </c>
      <c r="B2230" s="83" t="s">
        <v>3649</v>
      </c>
      <c r="C2230" s="83" t="s">
        <v>575</v>
      </c>
      <c r="D2230" s="83" t="s">
        <v>566</v>
      </c>
      <c r="E2230" s="187">
        <v>3.79</v>
      </c>
      <c r="F2230" s="83"/>
    </row>
    <row r="2231" spans="1:6" ht="12.75" customHeight="1" x14ac:dyDescent="0.2">
      <c r="A2231" s="83">
        <v>3120</v>
      </c>
      <c r="B2231" s="83" t="s">
        <v>3650</v>
      </c>
      <c r="C2231" s="83" t="s">
        <v>575</v>
      </c>
      <c r="D2231" s="83" t="s">
        <v>566</v>
      </c>
      <c r="E2231" s="187">
        <v>5.98</v>
      </c>
      <c r="F2231" s="83"/>
    </row>
    <row r="2232" spans="1:6" ht="12.75" customHeight="1" x14ac:dyDescent="0.2">
      <c r="A2232" s="83">
        <v>11455</v>
      </c>
      <c r="B2232" s="83" t="s">
        <v>3651</v>
      </c>
      <c r="C2232" s="83" t="s">
        <v>575</v>
      </c>
      <c r="D2232" s="83" t="s">
        <v>566</v>
      </c>
      <c r="E2232" s="187">
        <v>8.39</v>
      </c>
      <c r="F2232" s="83"/>
    </row>
    <row r="2233" spans="1:6" ht="12.75" customHeight="1" x14ac:dyDescent="0.2">
      <c r="A2233" s="83">
        <v>3111</v>
      </c>
      <c r="B2233" s="83" t="s">
        <v>3653</v>
      </c>
      <c r="C2233" s="83" t="s">
        <v>575</v>
      </c>
      <c r="D2233" s="83" t="s">
        <v>566</v>
      </c>
      <c r="E2233" s="187">
        <v>20.079999999999998</v>
      </c>
      <c r="F2233" s="83"/>
    </row>
    <row r="2234" spans="1:6" ht="12.75" customHeight="1" x14ac:dyDescent="0.2">
      <c r="A2234" s="83">
        <v>3108</v>
      </c>
      <c r="B2234" s="83" t="s">
        <v>3654</v>
      </c>
      <c r="C2234" s="83" t="s">
        <v>575</v>
      </c>
      <c r="D2234" s="83" t="s">
        <v>566</v>
      </c>
      <c r="E2234" s="187">
        <v>21.07</v>
      </c>
      <c r="F2234" s="83"/>
    </row>
    <row r="2235" spans="1:6" ht="12.75" customHeight="1" x14ac:dyDescent="0.2">
      <c r="A2235" s="83">
        <v>3105</v>
      </c>
      <c r="B2235" s="83" t="s">
        <v>3655</v>
      </c>
      <c r="C2235" s="83" t="s">
        <v>575</v>
      </c>
      <c r="D2235" s="83" t="s">
        <v>566</v>
      </c>
      <c r="E2235" s="187">
        <v>32.729999999999997</v>
      </c>
      <c r="F2235" s="83"/>
    </row>
    <row r="2236" spans="1:6" ht="12.75" customHeight="1" x14ac:dyDescent="0.2">
      <c r="A2236" s="83">
        <v>38178</v>
      </c>
      <c r="B2236" s="83" t="s">
        <v>3656</v>
      </c>
      <c r="C2236" s="83" t="s">
        <v>575</v>
      </c>
      <c r="D2236" s="83" t="s">
        <v>566</v>
      </c>
      <c r="E2236" s="187">
        <v>21.39</v>
      </c>
      <c r="F2236" s="83"/>
    </row>
    <row r="2237" spans="1:6" ht="12.75" customHeight="1" x14ac:dyDescent="0.2">
      <c r="A2237" s="83">
        <v>11458</v>
      </c>
      <c r="B2237" s="83" t="s">
        <v>3658</v>
      </c>
      <c r="C2237" s="83" t="s">
        <v>575</v>
      </c>
      <c r="D2237" s="83" t="s">
        <v>566</v>
      </c>
      <c r="E2237" s="187">
        <v>18.739999999999998</v>
      </c>
      <c r="F2237" s="83"/>
    </row>
    <row r="2238" spans="1:6" ht="12.75" customHeight="1" x14ac:dyDescent="0.2">
      <c r="A2238" s="83">
        <v>42481</v>
      </c>
      <c r="B2238" s="83" t="s">
        <v>3659</v>
      </c>
      <c r="C2238" s="83" t="s">
        <v>704</v>
      </c>
      <c r="D2238" s="83" t="s">
        <v>702</v>
      </c>
      <c r="E2238" s="187">
        <v>24.73</v>
      </c>
      <c r="F2238" s="83"/>
    </row>
    <row r="2239" spans="1:6" ht="12.75" customHeight="1" x14ac:dyDescent="0.2">
      <c r="A2239" s="83">
        <v>43458</v>
      </c>
      <c r="B2239" s="83" t="s">
        <v>3660</v>
      </c>
      <c r="C2239" s="83" t="s">
        <v>1062</v>
      </c>
      <c r="D2239" s="83" t="s">
        <v>1065</v>
      </c>
      <c r="E2239" s="187">
        <v>0.04</v>
      </c>
      <c r="F2239" s="83"/>
    </row>
    <row r="2240" spans="1:6" ht="12.75" customHeight="1" x14ac:dyDescent="0.2">
      <c r="A2240" s="83">
        <v>43470</v>
      </c>
      <c r="B2240" s="83" t="s">
        <v>3661</v>
      </c>
      <c r="C2240" s="83" t="s">
        <v>1251</v>
      </c>
      <c r="D2240" s="83" t="s">
        <v>1065</v>
      </c>
      <c r="E2240" s="187">
        <v>7.37</v>
      </c>
      <c r="F2240" s="83"/>
    </row>
    <row r="2241" spans="1:6" ht="12.75" customHeight="1" x14ac:dyDescent="0.2">
      <c r="A2241" s="83">
        <v>43459</v>
      </c>
      <c r="B2241" s="83" t="s">
        <v>3663</v>
      </c>
      <c r="C2241" s="83" t="s">
        <v>1062</v>
      </c>
      <c r="D2241" s="83" t="s">
        <v>1065</v>
      </c>
      <c r="E2241" s="187">
        <v>0.34</v>
      </c>
      <c r="F2241" s="83"/>
    </row>
    <row r="2242" spans="1:6" ht="12.75" customHeight="1" x14ac:dyDescent="0.2">
      <c r="A2242" s="83">
        <v>43471</v>
      </c>
      <c r="B2242" s="83" t="s">
        <v>3664</v>
      </c>
      <c r="C2242" s="83" t="s">
        <v>1251</v>
      </c>
      <c r="D2242" s="83" t="s">
        <v>1065</v>
      </c>
      <c r="E2242" s="187">
        <v>64.61</v>
      </c>
      <c r="F2242" s="83"/>
    </row>
    <row r="2243" spans="1:6" ht="12.75" customHeight="1" x14ac:dyDescent="0.2">
      <c r="A2243" s="83">
        <v>43460</v>
      </c>
      <c r="B2243" s="83" t="s">
        <v>3665</v>
      </c>
      <c r="C2243" s="83" t="s">
        <v>1062</v>
      </c>
      <c r="D2243" s="83" t="s">
        <v>1065</v>
      </c>
      <c r="E2243" s="187">
        <v>0.55000000000000004</v>
      </c>
      <c r="F2243" s="83"/>
    </row>
    <row r="2244" spans="1:6" ht="12.75" customHeight="1" x14ac:dyDescent="0.2">
      <c r="A2244" s="83">
        <v>43472</v>
      </c>
      <c r="B2244" s="83" t="s">
        <v>3667</v>
      </c>
      <c r="C2244" s="83" t="s">
        <v>1251</v>
      </c>
      <c r="D2244" s="83" t="s">
        <v>1065</v>
      </c>
      <c r="E2244" s="187">
        <v>103.26</v>
      </c>
      <c r="F2244" s="83"/>
    </row>
    <row r="2245" spans="1:6" ht="12.75" customHeight="1" x14ac:dyDescent="0.2">
      <c r="A2245" s="83">
        <v>43461</v>
      </c>
      <c r="B2245" s="83" t="s">
        <v>3668</v>
      </c>
      <c r="C2245" s="83" t="s">
        <v>1062</v>
      </c>
      <c r="D2245" s="83" t="s">
        <v>1065</v>
      </c>
      <c r="E2245" s="187">
        <v>0.24</v>
      </c>
      <c r="F2245" s="83"/>
    </row>
    <row r="2246" spans="1:6" ht="12.75" customHeight="1" x14ac:dyDescent="0.2">
      <c r="A2246" s="83">
        <v>43473</v>
      </c>
      <c r="B2246" s="83" t="s">
        <v>3669</v>
      </c>
      <c r="C2246" s="83" t="s">
        <v>1251</v>
      </c>
      <c r="D2246" s="83" t="s">
        <v>1065</v>
      </c>
      <c r="E2246" s="187">
        <v>45.84</v>
      </c>
      <c r="F2246" s="83"/>
    </row>
    <row r="2247" spans="1:6" ht="12.75" customHeight="1" x14ac:dyDescent="0.2">
      <c r="A2247" s="83">
        <v>43475</v>
      </c>
      <c r="B2247" s="83" t="s">
        <v>3670</v>
      </c>
      <c r="C2247" s="83" t="s">
        <v>1251</v>
      </c>
      <c r="D2247" s="83" t="s">
        <v>1065</v>
      </c>
      <c r="E2247" s="187">
        <v>14.2</v>
      </c>
      <c r="F2247" s="83"/>
    </row>
    <row r="2248" spans="1:6" ht="12.75" customHeight="1" x14ac:dyDescent="0.2">
      <c r="A2248" s="83">
        <v>43463</v>
      </c>
      <c r="B2248" s="83" t="s">
        <v>3670</v>
      </c>
      <c r="C2248" s="83" t="s">
        <v>1062</v>
      </c>
      <c r="D2248" s="83" t="s">
        <v>1065</v>
      </c>
      <c r="E2248" s="187">
        <v>0.08</v>
      </c>
      <c r="F2248" s="83"/>
    </row>
    <row r="2249" spans="1:6" ht="12.75" customHeight="1" x14ac:dyDescent="0.2">
      <c r="A2249" s="83">
        <v>43462</v>
      </c>
      <c r="B2249" s="83" t="s">
        <v>3672</v>
      </c>
      <c r="C2249" s="83" t="s">
        <v>1062</v>
      </c>
      <c r="D2249" s="83" t="s">
        <v>1065</v>
      </c>
      <c r="E2249" s="187">
        <v>0.01</v>
      </c>
      <c r="F2249" s="83"/>
    </row>
    <row r="2250" spans="1:6" ht="12.75" customHeight="1" x14ac:dyDescent="0.2">
      <c r="A2250" s="83">
        <v>43474</v>
      </c>
      <c r="B2250" s="83" t="s">
        <v>3673</v>
      </c>
      <c r="C2250" s="83" t="s">
        <v>1251</v>
      </c>
      <c r="D2250" s="83" t="s">
        <v>1065</v>
      </c>
      <c r="E2250" s="187">
        <v>1.46</v>
      </c>
      <c r="F2250" s="83"/>
    </row>
    <row r="2251" spans="1:6" ht="12.75" customHeight="1" x14ac:dyDescent="0.2">
      <c r="A2251" s="83">
        <v>43464</v>
      </c>
      <c r="B2251" s="83" t="s">
        <v>3674</v>
      </c>
      <c r="C2251" s="83" t="s">
        <v>1062</v>
      </c>
      <c r="D2251" s="83" t="s">
        <v>1065</v>
      </c>
      <c r="E2251" s="187">
        <v>0.01</v>
      </c>
      <c r="F2251" s="83"/>
    </row>
    <row r="2252" spans="1:6" ht="12.75" customHeight="1" x14ac:dyDescent="0.2">
      <c r="A2252" s="83">
        <v>43476</v>
      </c>
      <c r="B2252" s="83" t="s">
        <v>3675</v>
      </c>
      <c r="C2252" s="83" t="s">
        <v>1251</v>
      </c>
      <c r="D2252" s="83" t="s">
        <v>1065</v>
      </c>
      <c r="E2252" s="187">
        <v>0.01</v>
      </c>
      <c r="F2252" s="83"/>
    </row>
    <row r="2253" spans="1:6" ht="12.75" customHeight="1" x14ac:dyDescent="0.2">
      <c r="A2253" s="83">
        <v>43465</v>
      </c>
      <c r="B2253" s="83" t="s">
        <v>3677</v>
      </c>
      <c r="C2253" s="83" t="s">
        <v>1062</v>
      </c>
      <c r="D2253" s="83" t="s">
        <v>1065</v>
      </c>
      <c r="E2253" s="187">
        <v>0.48</v>
      </c>
      <c r="F2253" s="83"/>
    </row>
    <row r="2254" spans="1:6" ht="12.75" customHeight="1" x14ac:dyDescent="0.2">
      <c r="A2254" s="83">
        <v>43477</v>
      </c>
      <c r="B2254" s="83" t="s">
        <v>3678</v>
      </c>
      <c r="C2254" s="83" t="s">
        <v>1251</v>
      </c>
      <c r="D2254" s="83" t="s">
        <v>1065</v>
      </c>
      <c r="E2254" s="187">
        <v>91.21</v>
      </c>
      <c r="F2254" s="83"/>
    </row>
    <row r="2255" spans="1:6" ht="12.75" customHeight="1" x14ac:dyDescent="0.2">
      <c r="A2255" s="83">
        <v>43466</v>
      </c>
      <c r="B2255" s="83" t="s">
        <v>3679</v>
      </c>
      <c r="C2255" s="83" t="s">
        <v>1062</v>
      </c>
      <c r="D2255" s="83" t="s">
        <v>1065</v>
      </c>
      <c r="E2255" s="187">
        <v>1.1599999999999999</v>
      </c>
      <c r="F2255" s="83"/>
    </row>
    <row r="2256" spans="1:6" ht="12.75" customHeight="1" x14ac:dyDescent="0.2">
      <c r="A2256" s="83">
        <v>43478</v>
      </c>
      <c r="B2256" s="83" t="s">
        <v>3680</v>
      </c>
      <c r="C2256" s="83" t="s">
        <v>1251</v>
      </c>
      <c r="D2256" s="83" t="s">
        <v>1065</v>
      </c>
      <c r="E2256" s="187">
        <v>219.5</v>
      </c>
      <c r="F2256" s="83"/>
    </row>
    <row r="2257" spans="1:6" ht="12.75" customHeight="1" x14ac:dyDescent="0.2">
      <c r="A2257" s="83">
        <v>43467</v>
      </c>
      <c r="B2257" s="83" t="s">
        <v>3682</v>
      </c>
      <c r="C2257" s="83" t="s">
        <v>1062</v>
      </c>
      <c r="D2257" s="83" t="s">
        <v>1065</v>
      </c>
      <c r="E2257" s="187">
        <v>0.34</v>
      </c>
      <c r="F2257" s="83"/>
    </row>
    <row r="2258" spans="1:6" ht="12.75" customHeight="1" x14ac:dyDescent="0.2">
      <c r="A2258" s="83">
        <v>43479</v>
      </c>
      <c r="B2258" s="83" t="s">
        <v>3683</v>
      </c>
      <c r="C2258" s="83" t="s">
        <v>1251</v>
      </c>
      <c r="D2258" s="83" t="s">
        <v>1065</v>
      </c>
      <c r="E2258" s="187">
        <v>64.08</v>
      </c>
      <c r="F2258" s="83"/>
    </row>
    <row r="2259" spans="1:6" ht="12.75" customHeight="1" x14ac:dyDescent="0.2">
      <c r="A2259" s="83">
        <v>43468</v>
      </c>
      <c r="B2259" s="83" t="s">
        <v>3684</v>
      </c>
      <c r="C2259" s="83" t="s">
        <v>1062</v>
      </c>
      <c r="D2259" s="83" t="s">
        <v>1065</v>
      </c>
      <c r="E2259" s="187">
        <v>0.82</v>
      </c>
      <c r="F2259" s="83"/>
    </row>
    <row r="2260" spans="1:6" ht="12.75" customHeight="1" x14ac:dyDescent="0.2">
      <c r="A2260" s="83">
        <v>43480</v>
      </c>
      <c r="B2260" s="83" t="s">
        <v>3685</v>
      </c>
      <c r="C2260" s="83" t="s">
        <v>1251</v>
      </c>
      <c r="D2260" s="83" t="s">
        <v>1065</v>
      </c>
      <c r="E2260" s="187">
        <v>155.5</v>
      </c>
      <c r="F2260" s="83"/>
    </row>
    <row r="2261" spans="1:6" ht="12.75" customHeight="1" x14ac:dyDescent="0.2">
      <c r="A2261" s="83">
        <v>43469</v>
      </c>
      <c r="B2261" s="83" t="s">
        <v>3687</v>
      </c>
      <c r="C2261" s="83" t="s">
        <v>1062</v>
      </c>
      <c r="D2261" s="83" t="s">
        <v>1065</v>
      </c>
      <c r="E2261" s="187">
        <v>0.05</v>
      </c>
      <c r="F2261" s="83"/>
    </row>
    <row r="2262" spans="1:6" ht="12.75" customHeight="1" x14ac:dyDescent="0.2">
      <c r="A2262" s="83">
        <v>43481</v>
      </c>
      <c r="B2262" s="83" t="s">
        <v>3688</v>
      </c>
      <c r="C2262" s="83" t="s">
        <v>1251</v>
      </c>
      <c r="D2262" s="83" t="s">
        <v>1065</v>
      </c>
      <c r="E2262" s="187">
        <v>10.25</v>
      </c>
      <c r="F2262" s="83"/>
    </row>
    <row r="2263" spans="1:6" ht="12.75" customHeight="1" x14ac:dyDescent="0.2">
      <c r="A2263" s="83">
        <v>11461</v>
      </c>
      <c r="B2263" s="83" t="s">
        <v>3690</v>
      </c>
      <c r="C2263" s="83" t="s">
        <v>575</v>
      </c>
      <c r="D2263" s="83" t="s">
        <v>566</v>
      </c>
      <c r="E2263" s="187">
        <v>4.75</v>
      </c>
      <c r="F2263" s="83"/>
    </row>
    <row r="2264" spans="1:6" ht="12.75" customHeight="1" x14ac:dyDescent="0.2">
      <c r="A2264" s="83">
        <v>3106</v>
      </c>
      <c r="B2264" s="83" t="s">
        <v>3691</v>
      </c>
      <c r="C2264" s="83" t="s">
        <v>575</v>
      </c>
      <c r="D2264" s="83" t="s">
        <v>566</v>
      </c>
      <c r="E2264" s="187">
        <v>3.61</v>
      </c>
      <c r="F2264" s="83"/>
    </row>
    <row r="2265" spans="1:6" ht="12.75" customHeight="1" x14ac:dyDescent="0.2">
      <c r="A2265" s="83">
        <v>3107</v>
      </c>
      <c r="B2265" s="83" t="s">
        <v>3692</v>
      </c>
      <c r="C2265" s="83" t="s">
        <v>575</v>
      </c>
      <c r="D2265" s="83" t="s">
        <v>566</v>
      </c>
      <c r="E2265" s="187">
        <v>3.04</v>
      </c>
      <c r="F2265" s="83"/>
    </row>
    <row r="2266" spans="1:6" ht="12.75" customHeight="1" x14ac:dyDescent="0.2">
      <c r="A2266" s="83">
        <v>25951</v>
      </c>
      <c r="B2266" s="83" t="s">
        <v>3694</v>
      </c>
      <c r="C2266" s="83" t="s">
        <v>589</v>
      </c>
      <c r="D2266" s="83" t="s">
        <v>566</v>
      </c>
      <c r="E2266" s="187">
        <v>2.5299999999999998</v>
      </c>
      <c r="F2266" s="83"/>
    </row>
    <row r="2267" spans="1:6" ht="12.75" customHeight="1" x14ac:dyDescent="0.2">
      <c r="A2267" s="83">
        <v>3123</v>
      </c>
      <c r="B2267" s="83" t="s">
        <v>3695</v>
      </c>
      <c r="C2267" s="83" t="s">
        <v>589</v>
      </c>
      <c r="D2267" s="83" t="s">
        <v>1065</v>
      </c>
      <c r="E2267" s="187">
        <v>2.36</v>
      </c>
      <c r="F2267" s="83"/>
    </row>
    <row r="2268" spans="1:6" ht="12.75" customHeight="1" x14ac:dyDescent="0.2">
      <c r="A2268" s="83">
        <v>38125</v>
      </c>
      <c r="B2268" s="83" t="s">
        <v>3696</v>
      </c>
      <c r="C2268" s="83" t="s">
        <v>589</v>
      </c>
      <c r="D2268" s="83" t="s">
        <v>566</v>
      </c>
      <c r="E2268" s="187">
        <v>0.85</v>
      </c>
      <c r="F2268" s="83"/>
    </row>
    <row r="2269" spans="1:6" ht="12.75" customHeight="1" x14ac:dyDescent="0.2">
      <c r="A2269" s="83">
        <v>39014</v>
      </c>
      <c r="B2269" s="83" t="s">
        <v>3697</v>
      </c>
      <c r="C2269" s="83" t="s">
        <v>589</v>
      </c>
      <c r="D2269" s="83" t="s">
        <v>566</v>
      </c>
      <c r="E2269" s="187">
        <v>10.51</v>
      </c>
      <c r="F2269" s="83"/>
    </row>
    <row r="2270" spans="1:6" ht="12.75" customHeight="1" x14ac:dyDescent="0.2">
      <c r="A2270" s="83">
        <v>11894</v>
      </c>
      <c r="B2270" s="83" t="s">
        <v>3699</v>
      </c>
      <c r="C2270" s="83" t="s">
        <v>575</v>
      </c>
      <c r="D2270" s="83" t="s">
        <v>566</v>
      </c>
      <c r="E2270" s="187">
        <v>673.99</v>
      </c>
      <c r="F2270" s="83"/>
    </row>
    <row r="2271" spans="1:6" ht="12.75" customHeight="1" x14ac:dyDescent="0.2">
      <c r="A2271" s="83">
        <v>39365</v>
      </c>
      <c r="B2271" s="83" t="s">
        <v>3700</v>
      </c>
      <c r="C2271" s="83" t="s">
        <v>575</v>
      </c>
      <c r="D2271" s="83" t="s">
        <v>566</v>
      </c>
      <c r="E2271" s="187">
        <v>900.6</v>
      </c>
      <c r="F2271" s="83"/>
    </row>
    <row r="2272" spans="1:6" ht="12.75" customHeight="1" x14ac:dyDescent="0.2">
      <c r="A2272" s="83">
        <v>39366</v>
      </c>
      <c r="B2272" s="83" t="s">
        <v>3701</v>
      </c>
      <c r="C2272" s="83" t="s">
        <v>575</v>
      </c>
      <c r="D2272" s="83" t="s">
        <v>566</v>
      </c>
      <c r="E2272" s="187">
        <v>2305.9299999999998</v>
      </c>
      <c r="F2272" s="83"/>
    </row>
    <row r="2273" spans="1:6" ht="12.75" customHeight="1" x14ac:dyDescent="0.2">
      <c r="A2273" s="83">
        <v>39367</v>
      </c>
      <c r="B2273" s="83" t="s">
        <v>3702</v>
      </c>
      <c r="C2273" s="83" t="s">
        <v>575</v>
      </c>
      <c r="D2273" s="83" t="s">
        <v>566</v>
      </c>
      <c r="E2273" s="187">
        <v>3151.79</v>
      </c>
      <c r="F2273" s="83"/>
    </row>
    <row r="2274" spans="1:6" ht="12.75" customHeight="1" x14ac:dyDescent="0.2">
      <c r="A2274" s="83">
        <v>37394</v>
      </c>
      <c r="B2274" s="83" t="s">
        <v>3704</v>
      </c>
      <c r="C2274" s="83" t="s">
        <v>3705</v>
      </c>
      <c r="D2274" s="83" t="s">
        <v>702</v>
      </c>
      <c r="E2274" s="187">
        <v>27.98</v>
      </c>
      <c r="F2274" s="83"/>
    </row>
    <row r="2275" spans="1:6" ht="12.75" customHeight="1" x14ac:dyDescent="0.2">
      <c r="A2275" s="83">
        <v>14146</v>
      </c>
      <c r="B2275" s="83" t="s">
        <v>3706</v>
      </c>
      <c r="C2275" s="83" t="s">
        <v>3705</v>
      </c>
      <c r="D2275" s="83" t="s">
        <v>702</v>
      </c>
      <c r="E2275" s="187">
        <v>45</v>
      </c>
      <c r="F2275" s="83"/>
    </row>
    <row r="2276" spans="1:6" ht="12.75" customHeight="1" x14ac:dyDescent="0.2">
      <c r="A2276" s="83">
        <v>38134</v>
      </c>
      <c r="B2276" s="83" t="s">
        <v>3707</v>
      </c>
      <c r="C2276" s="83" t="s">
        <v>589</v>
      </c>
      <c r="D2276" s="83" t="s">
        <v>566</v>
      </c>
      <c r="E2276" s="187">
        <v>46.85</v>
      </c>
      <c r="F2276" s="83"/>
    </row>
    <row r="2277" spans="1:6" ht="12.75" customHeight="1" x14ac:dyDescent="0.2">
      <c r="A2277" s="83">
        <v>38132</v>
      </c>
      <c r="B2277" s="83" t="s">
        <v>3708</v>
      </c>
      <c r="C2277" s="83" t="s">
        <v>589</v>
      </c>
      <c r="D2277" s="83" t="s">
        <v>566</v>
      </c>
      <c r="E2277" s="187">
        <v>47.79</v>
      </c>
      <c r="F2277" s="83"/>
    </row>
    <row r="2278" spans="1:6" ht="12.75" customHeight="1" x14ac:dyDescent="0.2">
      <c r="A2278" s="83">
        <v>38133</v>
      </c>
      <c r="B2278" s="83" t="s">
        <v>3709</v>
      </c>
      <c r="C2278" s="83" t="s">
        <v>589</v>
      </c>
      <c r="D2278" s="83" t="s">
        <v>566</v>
      </c>
      <c r="E2278" s="187">
        <v>46.22</v>
      </c>
      <c r="F2278" s="83"/>
    </row>
    <row r="2279" spans="1:6" ht="12.75" customHeight="1" x14ac:dyDescent="0.2">
      <c r="A2279" s="83">
        <v>938</v>
      </c>
      <c r="B2279" s="83" t="s">
        <v>3711</v>
      </c>
      <c r="C2279" s="83" t="s">
        <v>577</v>
      </c>
      <c r="D2279" s="83" t="s">
        <v>566</v>
      </c>
      <c r="E2279" s="187">
        <v>0.95</v>
      </c>
      <c r="F2279" s="83"/>
    </row>
    <row r="2280" spans="1:6" ht="12.75" customHeight="1" x14ac:dyDescent="0.2">
      <c r="A2280" s="83">
        <v>937</v>
      </c>
      <c r="B2280" s="83" t="s">
        <v>3712</v>
      </c>
      <c r="C2280" s="83" t="s">
        <v>577</v>
      </c>
      <c r="D2280" s="83" t="s">
        <v>566</v>
      </c>
      <c r="E2280" s="187">
        <v>5.91</v>
      </c>
      <c r="F2280" s="83"/>
    </row>
    <row r="2281" spans="1:6" ht="12.75" customHeight="1" x14ac:dyDescent="0.2">
      <c r="A2281" s="83">
        <v>939</v>
      </c>
      <c r="B2281" s="83" t="s">
        <v>3713</v>
      </c>
      <c r="C2281" s="83" t="s">
        <v>577</v>
      </c>
      <c r="D2281" s="83" t="s">
        <v>566</v>
      </c>
      <c r="E2281" s="187">
        <v>1.53</v>
      </c>
      <c r="F2281" s="83"/>
    </row>
    <row r="2282" spans="1:6" ht="12.75" customHeight="1" x14ac:dyDescent="0.2">
      <c r="A2282" s="83">
        <v>944</v>
      </c>
      <c r="B2282" s="83" t="s">
        <v>3714</v>
      </c>
      <c r="C2282" s="83" t="s">
        <v>577</v>
      </c>
      <c r="D2282" s="83" t="s">
        <v>566</v>
      </c>
      <c r="E2282" s="187">
        <v>2.61</v>
      </c>
      <c r="F2282" s="83"/>
    </row>
    <row r="2283" spans="1:6" ht="12.75" customHeight="1" x14ac:dyDescent="0.2">
      <c r="A2283" s="83">
        <v>940</v>
      </c>
      <c r="B2283" s="83" t="s">
        <v>3716</v>
      </c>
      <c r="C2283" s="83" t="s">
        <v>577</v>
      </c>
      <c r="D2283" s="83" t="s">
        <v>566</v>
      </c>
      <c r="E2283" s="187">
        <v>3.61</v>
      </c>
      <c r="F2283" s="83"/>
    </row>
    <row r="2284" spans="1:6" ht="12.75" customHeight="1" x14ac:dyDescent="0.2">
      <c r="A2284" s="83">
        <v>936</v>
      </c>
      <c r="B2284" s="83" t="s">
        <v>3717</v>
      </c>
      <c r="C2284" s="83" t="s">
        <v>577</v>
      </c>
      <c r="D2284" s="83" t="s">
        <v>566</v>
      </c>
      <c r="E2284" s="187">
        <v>1.22</v>
      </c>
      <c r="F2284" s="83"/>
    </row>
    <row r="2285" spans="1:6" ht="12.75" customHeight="1" x14ac:dyDescent="0.2">
      <c r="A2285" s="83">
        <v>935</v>
      </c>
      <c r="B2285" s="83" t="s">
        <v>3718</v>
      </c>
      <c r="C2285" s="83" t="s">
        <v>577</v>
      </c>
      <c r="D2285" s="83" t="s">
        <v>566</v>
      </c>
      <c r="E2285" s="187">
        <v>0.93</v>
      </c>
      <c r="F2285" s="83"/>
    </row>
    <row r="2286" spans="1:6" ht="12.75" customHeight="1" x14ac:dyDescent="0.2">
      <c r="A2286" s="83">
        <v>406</v>
      </c>
      <c r="B2286" s="83" t="s">
        <v>3719</v>
      </c>
      <c r="C2286" s="83" t="s">
        <v>575</v>
      </c>
      <c r="D2286" s="83" t="s">
        <v>566</v>
      </c>
      <c r="E2286" s="187">
        <v>61.71</v>
      </c>
      <c r="F2286" s="83"/>
    </row>
    <row r="2287" spans="1:6" ht="12.75" customHeight="1" x14ac:dyDescent="0.2">
      <c r="A2287" s="83">
        <v>42529</v>
      </c>
      <c r="B2287" s="83" t="s">
        <v>3721</v>
      </c>
      <c r="C2287" s="83" t="s">
        <v>577</v>
      </c>
      <c r="D2287" s="83" t="s">
        <v>566</v>
      </c>
      <c r="E2287" s="187">
        <v>0.92</v>
      </c>
      <c r="F2287" s="83"/>
    </row>
    <row r="2288" spans="1:6" ht="12.75" customHeight="1" x14ac:dyDescent="0.2">
      <c r="A2288" s="83">
        <v>39634</v>
      </c>
      <c r="B2288" s="83" t="s">
        <v>3722</v>
      </c>
      <c r="C2288" s="83" t="s">
        <v>577</v>
      </c>
      <c r="D2288" s="83" t="s">
        <v>566</v>
      </c>
      <c r="E2288" s="187">
        <v>7.26</v>
      </c>
      <c r="F2288" s="83"/>
    </row>
    <row r="2289" spans="1:6" ht="12.75" customHeight="1" x14ac:dyDescent="0.2">
      <c r="A2289" s="83">
        <v>39701</v>
      </c>
      <c r="B2289" s="83" t="s">
        <v>3723</v>
      </c>
      <c r="C2289" s="83" t="s">
        <v>575</v>
      </c>
      <c r="D2289" s="83" t="s">
        <v>566</v>
      </c>
      <c r="E2289" s="187">
        <v>65.739999999999995</v>
      </c>
      <c r="F2289" s="83"/>
    </row>
    <row r="2290" spans="1:6" ht="12.75" customHeight="1" x14ac:dyDescent="0.2">
      <c r="A2290" s="83">
        <v>12815</v>
      </c>
      <c r="B2290" s="83" t="s">
        <v>3724</v>
      </c>
      <c r="C2290" s="83" t="s">
        <v>575</v>
      </c>
      <c r="D2290" s="83" t="s">
        <v>566</v>
      </c>
      <c r="E2290" s="187">
        <v>6.94</v>
      </c>
      <c r="F2290" s="83"/>
    </row>
    <row r="2291" spans="1:6" ht="12.75" customHeight="1" x14ac:dyDescent="0.2">
      <c r="A2291" s="83">
        <v>407</v>
      </c>
      <c r="B2291" s="83" t="s">
        <v>3725</v>
      </c>
      <c r="C2291" s="83" t="s">
        <v>589</v>
      </c>
      <c r="D2291" s="83" t="s">
        <v>702</v>
      </c>
      <c r="E2291" s="187">
        <v>35.200000000000003</v>
      </c>
      <c r="F2291" s="83"/>
    </row>
    <row r="2292" spans="1:6" ht="12.75" customHeight="1" x14ac:dyDescent="0.2">
      <c r="A2292" s="83">
        <v>39431</v>
      </c>
      <c r="B2292" s="83" t="s">
        <v>3727</v>
      </c>
      <c r="C2292" s="83" t="s">
        <v>577</v>
      </c>
      <c r="D2292" s="83" t="s">
        <v>566</v>
      </c>
      <c r="E2292" s="187">
        <v>0.24</v>
      </c>
      <c r="F2292" s="83"/>
    </row>
    <row r="2293" spans="1:6" ht="12.75" customHeight="1" x14ac:dyDescent="0.2">
      <c r="A2293" s="83">
        <v>39432</v>
      </c>
      <c r="B2293" s="83" t="s">
        <v>3728</v>
      </c>
      <c r="C2293" s="83" t="s">
        <v>577</v>
      </c>
      <c r="D2293" s="83" t="s">
        <v>566</v>
      </c>
      <c r="E2293" s="187">
        <v>3.14</v>
      </c>
      <c r="F2293" s="83"/>
    </row>
    <row r="2294" spans="1:6" ht="12.75" customHeight="1" x14ac:dyDescent="0.2">
      <c r="A2294" s="83">
        <v>20111</v>
      </c>
      <c r="B2294" s="83" t="s">
        <v>3730</v>
      </c>
      <c r="C2294" s="83" t="s">
        <v>575</v>
      </c>
      <c r="D2294" s="83" t="s">
        <v>1065</v>
      </c>
      <c r="E2294" s="187">
        <v>10.94</v>
      </c>
      <c r="F2294" s="83"/>
    </row>
    <row r="2295" spans="1:6" ht="12.75" customHeight="1" x14ac:dyDescent="0.2">
      <c r="A2295" s="83">
        <v>21127</v>
      </c>
      <c r="B2295" s="83" t="s">
        <v>3731</v>
      </c>
      <c r="C2295" s="83" t="s">
        <v>575</v>
      </c>
      <c r="D2295" s="83" t="s">
        <v>566</v>
      </c>
      <c r="E2295" s="187">
        <v>4.13</v>
      </c>
      <c r="F2295" s="83"/>
    </row>
    <row r="2296" spans="1:6" ht="12.75" customHeight="1" x14ac:dyDescent="0.2">
      <c r="A2296" s="83">
        <v>404</v>
      </c>
      <c r="B2296" s="83" t="s">
        <v>3733</v>
      </c>
      <c r="C2296" s="83" t="s">
        <v>577</v>
      </c>
      <c r="D2296" s="83" t="s">
        <v>566</v>
      </c>
      <c r="E2296" s="187">
        <v>1.49</v>
      </c>
      <c r="F2296" s="83"/>
    </row>
    <row r="2297" spans="1:6" ht="12.75" customHeight="1" x14ac:dyDescent="0.2">
      <c r="A2297" s="83">
        <v>14151</v>
      </c>
      <c r="B2297" s="83" t="s">
        <v>3734</v>
      </c>
      <c r="C2297" s="83" t="s">
        <v>575</v>
      </c>
      <c r="D2297" s="83" t="s">
        <v>702</v>
      </c>
      <c r="E2297" s="187">
        <v>32.340000000000003</v>
      </c>
      <c r="F2297" s="83"/>
    </row>
    <row r="2298" spans="1:6" ht="12.75" customHeight="1" x14ac:dyDescent="0.2">
      <c r="A2298" s="83">
        <v>14153</v>
      </c>
      <c r="B2298" s="83" t="s">
        <v>3735</v>
      </c>
      <c r="C2298" s="83" t="s">
        <v>575</v>
      </c>
      <c r="D2298" s="83" t="s">
        <v>702</v>
      </c>
      <c r="E2298" s="187">
        <v>36.56</v>
      </c>
      <c r="F2298" s="83"/>
    </row>
    <row r="2299" spans="1:6" ht="12.75" customHeight="1" x14ac:dyDescent="0.2">
      <c r="A2299" s="83">
        <v>14152</v>
      </c>
      <c r="B2299" s="83" t="s">
        <v>3737</v>
      </c>
      <c r="C2299" s="83" t="s">
        <v>575</v>
      </c>
      <c r="D2299" s="83" t="s">
        <v>702</v>
      </c>
      <c r="E2299" s="187">
        <v>28.06</v>
      </c>
      <c r="F2299" s="83"/>
    </row>
    <row r="2300" spans="1:6" ht="12.75" customHeight="1" x14ac:dyDescent="0.2">
      <c r="A2300" s="83">
        <v>14154</v>
      </c>
      <c r="B2300" s="83" t="s">
        <v>3738</v>
      </c>
      <c r="C2300" s="83" t="s">
        <v>575</v>
      </c>
      <c r="D2300" s="83" t="s">
        <v>702</v>
      </c>
      <c r="E2300" s="187">
        <v>98.24</v>
      </c>
      <c r="F2300" s="83"/>
    </row>
    <row r="2301" spans="1:6" ht="12.75" customHeight="1" x14ac:dyDescent="0.2">
      <c r="A2301" s="83">
        <v>42015</v>
      </c>
      <c r="B2301" s="83" t="s">
        <v>3740</v>
      </c>
      <c r="C2301" s="83" t="s">
        <v>577</v>
      </c>
      <c r="D2301" s="83" t="s">
        <v>702</v>
      </c>
      <c r="E2301" s="187">
        <v>0.08</v>
      </c>
      <c r="F2301" s="83"/>
    </row>
    <row r="2302" spans="1:6" ht="12.75" customHeight="1" x14ac:dyDescent="0.2">
      <c r="A2302" s="83">
        <v>3146</v>
      </c>
      <c r="B2302" s="83" t="s">
        <v>779</v>
      </c>
      <c r="C2302" s="83" t="s">
        <v>575</v>
      </c>
      <c r="D2302" s="83" t="s">
        <v>1065</v>
      </c>
      <c r="E2302" s="187">
        <v>3.73</v>
      </c>
      <c r="F2302" s="83"/>
    </row>
    <row r="2303" spans="1:6" ht="12.75" customHeight="1" x14ac:dyDescent="0.2">
      <c r="A2303" s="83">
        <v>3143</v>
      </c>
      <c r="B2303" s="83" t="s">
        <v>3742</v>
      </c>
      <c r="C2303" s="83" t="s">
        <v>575</v>
      </c>
      <c r="D2303" s="83" t="s">
        <v>566</v>
      </c>
      <c r="E2303" s="187">
        <v>8.48</v>
      </c>
      <c r="F2303" s="83"/>
    </row>
    <row r="2304" spans="1:6" ht="12.75" customHeight="1" x14ac:dyDescent="0.2">
      <c r="A2304" s="83">
        <v>3148</v>
      </c>
      <c r="B2304" s="83" t="s">
        <v>766</v>
      </c>
      <c r="C2304" s="83" t="s">
        <v>575</v>
      </c>
      <c r="D2304" s="83" t="s">
        <v>566</v>
      </c>
      <c r="E2304" s="187">
        <v>13.75</v>
      </c>
      <c r="F2304" s="83"/>
    </row>
    <row r="2305" spans="1:6" ht="12.75" customHeight="1" x14ac:dyDescent="0.2">
      <c r="A2305" s="83">
        <v>4310</v>
      </c>
      <c r="B2305" s="83" t="s">
        <v>3744</v>
      </c>
      <c r="C2305" s="83" t="s">
        <v>575</v>
      </c>
      <c r="D2305" s="83" t="s">
        <v>566</v>
      </c>
      <c r="E2305" s="187">
        <v>1.75</v>
      </c>
      <c r="F2305" s="83"/>
    </row>
    <row r="2306" spans="1:6" ht="12.75" customHeight="1" x14ac:dyDescent="0.2">
      <c r="A2306" s="83">
        <v>4311</v>
      </c>
      <c r="B2306" s="83" t="s">
        <v>3745</v>
      </c>
      <c r="C2306" s="83" t="s">
        <v>575</v>
      </c>
      <c r="D2306" s="83" t="s">
        <v>566</v>
      </c>
      <c r="E2306" s="187">
        <v>1.23</v>
      </c>
      <c r="F2306" s="83"/>
    </row>
    <row r="2307" spans="1:6" ht="12.75" customHeight="1" x14ac:dyDescent="0.2">
      <c r="A2307" s="83">
        <v>4312</v>
      </c>
      <c r="B2307" s="83" t="s">
        <v>3747</v>
      </c>
      <c r="C2307" s="83" t="s">
        <v>575</v>
      </c>
      <c r="D2307" s="83" t="s">
        <v>566</v>
      </c>
      <c r="E2307" s="187">
        <v>1.73</v>
      </c>
      <c r="F2307" s="83"/>
    </row>
    <row r="2308" spans="1:6" ht="12.75" customHeight="1" x14ac:dyDescent="0.2">
      <c r="A2308" s="83">
        <v>11162</v>
      </c>
      <c r="B2308" s="83" t="s">
        <v>3748</v>
      </c>
      <c r="C2308" s="83" t="s">
        <v>575</v>
      </c>
      <c r="D2308" s="83" t="s">
        <v>566</v>
      </c>
      <c r="E2308" s="187">
        <v>1.57</v>
      </c>
      <c r="F2308" s="83"/>
    </row>
    <row r="2309" spans="1:6" ht="12.75" customHeight="1" x14ac:dyDescent="0.2">
      <c r="A2309" s="83">
        <v>13261</v>
      </c>
      <c r="B2309" s="83" t="s">
        <v>3749</v>
      </c>
      <c r="C2309" s="83" t="s">
        <v>575</v>
      </c>
      <c r="D2309" s="83" t="s">
        <v>566</v>
      </c>
      <c r="E2309" s="187">
        <v>2.23</v>
      </c>
      <c r="F2309" s="83"/>
    </row>
    <row r="2310" spans="1:6" ht="12.75" customHeight="1" x14ac:dyDescent="0.2">
      <c r="A2310" s="83">
        <v>3255</v>
      </c>
      <c r="B2310" s="83" t="s">
        <v>3751</v>
      </c>
      <c r="C2310" s="83" t="s">
        <v>575</v>
      </c>
      <c r="D2310" s="83" t="s">
        <v>566</v>
      </c>
      <c r="E2310" s="187">
        <v>5.28</v>
      </c>
      <c r="F2310" s="83"/>
    </row>
    <row r="2311" spans="1:6" ht="12.75" customHeight="1" x14ac:dyDescent="0.2">
      <c r="A2311" s="83">
        <v>3254</v>
      </c>
      <c r="B2311" s="83" t="s">
        <v>3752</v>
      </c>
      <c r="C2311" s="83" t="s">
        <v>575</v>
      </c>
      <c r="D2311" s="83" t="s">
        <v>566</v>
      </c>
      <c r="E2311" s="187">
        <v>85.79</v>
      </c>
      <c r="F2311" s="83"/>
    </row>
    <row r="2312" spans="1:6" ht="12.75" customHeight="1" x14ac:dyDescent="0.2">
      <c r="A2312" s="83">
        <v>3259</v>
      </c>
      <c r="B2312" s="83" t="s">
        <v>3754</v>
      </c>
      <c r="C2312" s="83" t="s">
        <v>575</v>
      </c>
      <c r="D2312" s="83" t="s">
        <v>566</v>
      </c>
      <c r="E2312" s="187">
        <v>10.31</v>
      </c>
      <c r="F2312" s="83"/>
    </row>
    <row r="2313" spans="1:6" ht="12.75" customHeight="1" x14ac:dyDescent="0.2">
      <c r="A2313" s="83">
        <v>3258</v>
      </c>
      <c r="B2313" s="83" t="s">
        <v>3755</v>
      </c>
      <c r="C2313" s="83" t="s">
        <v>575</v>
      </c>
      <c r="D2313" s="83" t="s">
        <v>566</v>
      </c>
      <c r="E2313" s="187">
        <v>6.23</v>
      </c>
      <c r="F2313" s="83"/>
    </row>
    <row r="2314" spans="1:6" ht="12.75" customHeight="1" x14ac:dyDescent="0.2">
      <c r="A2314" s="83">
        <v>3251</v>
      </c>
      <c r="B2314" s="83" t="s">
        <v>3756</v>
      </c>
      <c r="C2314" s="83" t="s">
        <v>575</v>
      </c>
      <c r="D2314" s="83" t="s">
        <v>566</v>
      </c>
      <c r="E2314" s="187">
        <v>3.67</v>
      </c>
      <c r="F2314" s="83"/>
    </row>
    <row r="2315" spans="1:6" ht="12.75" customHeight="1" x14ac:dyDescent="0.2">
      <c r="A2315" s="83">
        <v>3256</v>
      </c>
      <c r="B2315" s="83" t="s">
        <v>3758</v>
      </c>
      <c r="C2315" s="83" t="s">
        <v>575</v>
      </c>
      <c r="D2315" s="83" t="s">
        <v>566</v>
      </c>
      <c r="E2315" s="187">
        <v>6.95</v>
      </c>
      <c r="F2315" s="83"/>
    </row>
    <row r="2316" spans="1:6" ht="12.75" customHeight="1" x14ac:dyDescent="0.2">
      <c r="A2316" s="83">
        <v>3261</v>
      </c>
      <c r="B2316" s="83" t="s">
        <v>3759</v>
      </c>
      <c r="C2316" s="83" t="s">
        <v>575</v>
      </c>
      <c r="D2316" s="83" t="s">
        <v>566</v>
      </c>
      <c r="E2316" s="187">
        <v>75.87</v>
      </c>
      <c r="F2316" s="83"/>
    </row>
    <row r="2317" spans="1:6" ht="12.75" customHeight="1" x14ac:dyDescent="0.2">
      <c r="A2317" s="83">
        <v>3260</v>
      </c>
      <c r="B2317" s="83" t="s">
        <v>3761</v>
      </c>
      <c r="C2317" s="83" t="s">
        <v>575</v>
      </c>
      <c r="D2317" s="83" t="s">
        <v>566</v>
      </c>
      <c r="E2317" s="187">
        <v>13.03</v>
      </c>
      <c r="F2317" s="83"/>
    </row>
    <row r="2318" spans="1:6" ht="12.75" customHeight="1" x14ac:dyDescent="0.2">
      <c r="A2318" s="83">
        <v>3272</v>
      </c>
      <c r="B2318" s="83" t="s">
        <v>3762</v>
      </c>
      <c r="C2318" s="83" t="s">
        <v>575</v>
      </c>
      <c r="D2318" s="83" t="s">
        <v>566</v>
      </c>
      <c r="E2318" s="187">
        <v>29.49</v>
      </c>
      <c r="F2318" s="83"/>
    </row>
    <row r="2319" spans="1:6" ht="12.75" customHeight="1" x14ac:dyDescent="0.2">
      <c r="A2319" s="83">
        <v>3265</v>
      </c>
      <c r="B2319" s="83" t="s">
        <v>3764</v>
      </c>
      <c r="C2319" s="83" t="s">
        <v>575</v>
      </c>
      <c r="D2319" s="83" t="s">
        <v>566</v>
      </c>
      <c r="E2319" s="187">
        <v>23.43</v>
      </c>
      <c r="F2319" s="83"/>
    </row>
    <row r="2320" spans="1:6" ht="12.75" customHeight="1" x14ac:dyDescent="0.2">
      <c r="A2320" s="83">
        <v>3262</v>
      </c>
      <c r="B2320" s="83" t="s">
        <v>3765</v>
      </c>
      <c r="C2320" s="83" t="s">
        <v>575</v>
      </c>
      <c r="D2320" s="83" t="s">
        <v>566</v>
      </c>
      <c r="E2320" s="187">
        <v>10.25</v>
      </c>
      <c r="F2320" s="83"/>
    </row>
    <row r="2321" spans="1:6" ht="12.75" customHeight="1" x14ac:dyDescent="0.2">
      <c r="A2321" s="83">
        <v>3264</v>
      </c>
      <c r="B2321" s="83" t="s">
        <v>3766</v>
      </c>
      <c r="C2321" s="83" t="s">
        <v>575</v>
      </c>
      <c r="D2321" s="83" t="s">
        <v>566</v>
      </c>
      <c r="E2321" s="187">
        <v>16.84</v>
      </c>
      <c r="F2321" s="83"/>
    </row>
    <row r="2322" spans="1:6" ht="12.75" customHeight="1" x14ac:dyDescent="0.2">
      <c r="A2322" s="83">
        <v>3267</v>
      </c>
      <c r="B2322" s="83" t="s">
        <v>3768</v>
      </c>
      <c r="C2322" s="83" t="s">
        <v>575</v>
      </c>
      <c r="D2322" s="83" t="s">
        <v>566</v>
      </c>
      <c r="E2322" s="187">
        <v>55.01</v>
      </c>
      <c r="F2322" s="83"/>
    </row>
    <row r="2323" spans="1:6" ht="12.75" customHeight="1" x14ac:dyDescent="0.2">
      <c r="A2323" s="83">
        <v>3266</v>
      </c>
      <c r="B2323" s="83" t="s">
        <v>3769</v>
      </c>
      <c r="C2323" s="83" t="s">
        <v>575</v>
      </c>
      <c r="D2323" s="83" t="s">
        <v>566</v>
      </c>
      <c r="E2323" s="187">
        <v>35</v>
      </c>
      <c r="F2323" s="83"/>
    </row>
    <row r="2324" spans="1:6" ht="12.75" customHeight="1" x14ac:dyDescent="0.2">
      <c r="A2324" s="83">
        <v>3263</v>
      </c>
      <c r="B2324" s="83" t="s">
        <v>3771</v>
      </c>
      <c r="C2324" s="83" t="s">
        <v>575</v>
      </c>
      <c r="D2324" s="83" t="s">
        <v>566</v>
      </c>
      <c r="E2324" s="187">
        <v>14.01</v>
      </c>
      <c r="F2324" s="83"/>
    </row>
    <row r="2325" spans="1:6" ht="12.75" customHeight="1" x14ac:dyDescent="0.2">
      <c r="A2325" s="83">
        <v>3268</v>
      </c>
      <c r="B2325" s="83" t="s">
        <v>3772</v>
      </c>
      <c r="C2325" s="83" t="s">
        <v>575</v>
      </c>
      <c r="D2325" s="83" t="s">
        <v>566</v>
      </c>
      <c r="E2325" s="187">
        <v>74.38</v>
      </c>
      <c r="F2325" s="83"/>
    </row>
    <row r="2326" spans="1:6" ht="12.75" customHeight="1" x14ac:dyDescent="0.2">
      <c r="A2326" s="83">
        <v>3271</v>
      </c>
      <c r="B2326" s="83" t="s">
        <v>3774</v>
      </c>
      <c r="C2326" s="83" t="s">
        <v>575</v>
      </c>
      <c r="D2326" s="83" t="s">
        <v>566</v>
      </c>
      <c r="E2326" s="187">
        <v>109.97</v>
      </c>
      <c r="F2326" s="83"/>
    </row>
    <row r="2327" spans="1:6" ht="12.75" customHeight="1" x14ac:dyDescent="0.2">
      <c r="A2327" s="83">
        <v>3270</v>
      </c>
      <c r="B2327" s="83" t="s">
        <v>3775</v>
      </c>
      <c r="C2327" s="83" t="s">
        <v>575</v>
      </c>
      <c r="D2327" s="83" t="s">
        <v>566</v>
      </c>
      <c r="E2327" s="187">
        <v>184.76</v>
      </c>
      <c r="F2327" s="83"/>
    </row>
    <row r="2328" spans="1:6" ht="12.75" customHeight="1" x14ac:dyDescent="0.2">
      <c r="A2328" s="83">
        <v>3275</v>
      </c>
      <c r="B2328" s="83" t="s">
        <v>3776</v>
      </c>
      <c r="C2328" s="83" t="s">
        <v>704</v>
      </c>
      <c r="D2328" s="83" t="s">
        <v>566</v>
      </c>
      <c r="E2328" s="187">
        <v>58.63</v>
      </c>
      <c r="F2328" s="83"/>
    </row>
    <row r="2329" spans="1:6" ht="12.75" customHeight="1" x14ac:dyDescent="0.2">
      <c r="A2329" s="83">
        <v>39512</v>
      </c>
      <c r="B2329" s="83" t="s">
        <v>3778</v>
      </c>
      <c r="C2329" s="83" t="s">
        <v>704</v>
      </c>
      <c r="D2329" s="83" t="s">
        <v>702</v>
      </c>
      <c r="E2329" s="187">
        <v>63.58</v>
      </c>
      <c r="F2329" s="83"/>
    </row>
    <row r="2330" spans="1:6" ht="12.75" customHeight="1" x14ac:dyDescent="0.2">
      <c r="A2330" s="83">
        <v>39511</v>
      </c>
      <c r="B2330" s="83" t="s">
        <v>3779</v>
      </c>
      <c r="C2330" s="83" t="s">
        <v>704</v>
      </c>
      <c r="D2330" s="83" t="s">
        <v>702</v>
      </c>
      <c r="E2330" s="187">
        <v>69.36</v>
      </c>
      <c r="F2330" s="83"/>
    </row>
    <row r="2331" spans="1:6" ht="12.75" customHeight="1" x14ac:dyDescent="0.2">
      <c r="A2331" s="83">
        <v>39513</v>
      </c>
      <c r="B2331" s="83" t="s">
        <v>3781</v>
      </c>
      <c r="C2331" s="83" t="s">
        <v>704</v>
      </c>
      <c r="D2331" s="83" t="s">
        <v>702</v>
      </c>
      <c r="E2331" s="187">
        <v>74.39</v>
      </c>
      <c r="F2331" s="83"/>
    </row>
    <row r="2332" spans="1:6" ht="12.75" customHeight="1" x14ac:dyDescent="0.2">
      <c r="A2332" s="83">
        <v>3286</v>
      </c>
      <c r="B2332" s="83" t="s">
        <v>3782</v>
      </c>
      <c r="C2332" s="83" t="s">
        <v>704</v>
      </c>
      <c r="D2332" s="83" t="s">
        <v>566</v>
      </c>
      <c r="E2332" s="187">
        <v>58.89</v>
      </c>
      <c r="F2332" s="83"/>
    </row>
    <row r="2333" spans="1:6" ht="12.75" customHeight="1" x14ac:dyDescent="0.2">
      <c r="A2333" s="83">
        <v>3287</v>
      </c>
      <c r="B2333" s="83" t="s">
        <v>3783</v>
      </c>
      <c r="C2333" s="83" t="s">
        <v>704</v>
      </c>
      <c r="D2333" s="83" t="s">
        <v>566</v>
      </c>
      <c r="E2333" s="187">
        <v>89</v>
      </c>
      <c r="F2333" s="83"/>
    </row>
    <row r="2334" spans="1:6" ht="12.75" customHeight="1" x14ac:dyDescent="0.2">
      <c r="A2334" s="83">
        <v>3283</v>
      </c>
      <c r="B2334" s="83" t="s">
        <v>3784</v>
      </c>
      <c r="C2334" s="83" t="s">
        <v>704</v>
      </c>
      <c r="D2334" s="83" t="s">
        <v>566</v>
      </c>
      <c r="E2334" s="187">
        <v>18.690000000000001</v>
      </c>
      <c r="F2334" s="83"/>
    </row>
    <row r="2335" spans="1:6" ht="12.75" customHeight="1" x14ac:dyDescent="0.2">
      <c r="A2335" s="83">
        <v>11587</v>
      </c>
      <c r="B2335" s="83" t="s">
        <v>3785</v>
      </c>
      <c r="C2335" s="83" t="s">
        <v>704</v>
      </c>
      <c r="D2335" s="83" t="s">
        <v>566</v>
      </c>
      <c r="E2335" s="187">
        <v>40.200000000000003</v>
      </c>
      <c r="F2335" s="83"/>
    </row>
    <row r="2336" spans="1:6" ht="12.75" customHeight="1" x14ac:dyDescent="0.2">
      <c r="A2336" s="83">
        <v>36225</v>
      </c>
      <c r="B2336" s="83" t="s">
        <v>3787</v>
      </c>
      <c r="C2336" s="83" t="s">
        <v>704</v>
      </c>
      <c r="D2336" s="83" t="s">
        <v>566</v>
      </c>
      <c r="E2336" s="187">
        <v>16.329999999999998</v>
      </c>
      <c r="F2336" s="83"/>
    </row>
    <row r="2337" spans="1:6" ht="12.75" customHeight="1" x14ac:dyDescent="0.2">
      <c r="A2337" s="83">
        <v>36230</v>
      </c>
      <c r="B2337" s="83" t="s">
        <v>3788</v>
      </c>
      <c r="C2337" s="83" t="s">
        <v>704</v>
      </c>
      <c r="D2337" s="83" t="s">
        <v>1065</v>
      </c>
      <c r="E2337" s="187">
        <v>12</v>
      </c>
      <c r="F2337" s="83"/>
    </row>
    <row r="2338" spans="1:6" ht="12.75" customHeight="1" x14ac:dyDescent="0.2">
      <c r="A2338" s="83">
        <v>36238</v>
      </c>
      <c r="B2338" s="83" t="s">
        <v>3790</v>
      </c>
      <c r="C2338" s="83" t="s">
        <v>704</v>
      </c>
      <c r="D2338" s="83" t="s">
        <v>566</v>
      </c>
      <c r="E2338" s="187">
        <v>11.72</v>
      </c>
      <c r="F2338" s="83"/>
    </row>
    <row r="2339" spans="1:6" ht="12.75" customHeight="1" x14ac:dyDescent="0.2">
      <c r="A2339" s="83">
        <v>11887</v>
      </c>
      <c r="B2339" s="83" t="s">
        <v>3791</v>
      </c>
      <c r="C2339" s="83" t="s">
        <v>575</v>
      </c>
      <c r="D2339" s="83" t="s">
        <v>566</v>
      </c>
      <c r="E2339" s="187">
        <v>3175</v>
      </c>
      <c r="F2339" s="83"/>
    </row>
    <row r="2340" spans="1:6" ht="12.75" customHeight="1" x14ac:dyDescent="0.2">
      <c r="A2340" s="83">
        <v>11883</v>
      </c>
      <c r="B2340" s="83" t="s">
        <v>3793</v>
      </c>
      <c r="C2340" s="83" t="s">
        <v>575</v>
      </c>
      <c r="D2340" s="83" t="s">
        <v>566</v>
      </c>
      <c r="E2340" s="187">
        <v>4667.8100000000004</v>
      </c>
      <c r="F2340" s="83"/>
    </row>
    <row r="2341" spans="1:6" ht="12.75" customHeight="1" x14ac:dyDescent="0.2">
      <c r="A2341" s="83">
        <v>11884</v>
      </c>
      <c r="B2341" s="83" t="s">
        <v>3794</v>
      </c>
      <c r="C2341" s="83" t="s">
        <v>575</v>
      </c>
      <c r="D2341" s="83" t="s">
        <v>566</v>
      </c>
      <c r="E2341" s="187">
        <v>5008.1499999999996</v>
      </c>
      <c r="F2341" s="83"/>
    </row>
    <row r="2342" spans="1:6" ht="12.75" customHeight="1" x14ac:dyDescent="0.2">
      <c r="A2342" s="83">
        <v>11885</v>
      </c>
      <c r="B2342" s="83" t="s">
        <v>3795</v>
      </c>
      <c r="C2342" s="83" t="s">
        <v>575</v>
      </c>
      <c r="D2342" s="83" t="s">
        <v>566</v>
      </c>
      <c r="E2342" s="187">
        <v>5585.78</v>
      </c>
      <c r="F2342" s="83"/>
    </row>
    <row r="2343" spans="1:6" ht="12.75" customHeight="1" x14ac:dyDescent="0.2">
      <c r="A2343" s="83">
        <v>11886</v>
      </c>
      <c r="B2343" s="83" t="s">
        <v>3796</v>
      </c>
      <c r="C2343" s="83" t="s">
        <v>575</v>
      </c>
      <c r="D2343" s="83" t="s">
        <v>566</v>
      </c>
      <c r="E2343" s="187">
        <v>1800.28</v>
      </c>
      <c r="F2343" s="83"/>
    </row>
    <row r="2344" spans="1:6" ht="12.75" customHeight="1" x14ac:dyDescent="0.2">
      <c r="A2344" s="83">
        <v>11888</v>
      </c>
      <c r="B2344" s="83" t="s">
        <v>3797</v>
      </c>
      <c r="C2344" s="83" t="s">
        <v>575</v>
      </c>
      <c r="D2344" s="83" t="s">
        <v>566</v>
      </c>
      <c r="E2344" s="187">
        <v>4227.76</v>
      </c>
      <c r="F2344" s="83"/>
    </row>
    <row r="2345" spans="1:6" ht="12.75" customHeight="1" x14ac:dyDescent="0.2">
      <c r="A2345" s="83">
        <v>3277</v>
      </c>
      <c r="B2345" s="83" t="s">
        <v>3798</v>
      </c>
      <c r="C2345" s="83" t="s">
        <v>575</v>
      </c>
      <c r="D2345" s="83" t="s">
        <v>566</v>
      </c>
      <c r="E2345" s="187">
        <v>712.98</v>
      </c>
      <c r="F2345" s="83"/>
    </row>
    <row r="2346" spans="1:6" ht="12.75" customHeight="1" x14ac:dyDescent="0.2">
      <c r="A2346" s="83">
        <v>3281</v>
      </c>
      <c r="B2346" s="83" t="s">
        <v>3799</v>
      </c>
      <c r="C2346" s="83" t="s">
        <v>575</v>
      </c>
      <c r="D2346" s="83" t="s">
        <v>566</v>
      </c>
      <c r="E2346" s="187">
        <v>590.42999999999995</v>
      </c>
      <c r="F2346" s="83"/>
    </row>
    <row r="2347" spans="1:6" ht="12.75" customHeight="1" x14ac:dyDescent="0.2">
      <c r="A2347" s="83">
        <v>39363</v>
      </c>
      <c r="B2347" s="83" t="s">
        <v>3801</v>
      </c>
      <c r="C2347" s="83" t="s">
        <v>575</v>
      </c>
      <c r="D2347" s="83" t="s">
        <v>566</v>
      </c>
      <c r="E2347" s="187">
        <v>3668.53</v>
      </c>
      <c r="F2347" s="83"/>
    </row>
    <row r="2348" spans="1:6" ht="12.75" customHeight="1" x14ac:dyDescent="0.2">
      <c r="A2348" s="83">
        <v>39361</v>
      </c>
      <c r="B2348" s="83" t="s">
        <v>3802</v>
      </c>
      <c r="C2348" s="83" t="s">
        <v>575</v>
      </c>
      <c r="D2348" s="83" t="s">
        <v>566</v>
      </c>
      <c r="E2348" s="187">
        <v>943.33</v>
      </c>
      <c r="F2348" s="83"/>
    </row>
    <row r="2349" spans="1:6" ht="12.75" customHeight="1" x14ac:dyDescent="0.2">
      <c r="A2349" s="83">
        <v>39362</v>
      </c>
      <c r="B2349" s="83" t="s">
        <v>3803</v>
      </c>
      <c r="C2349" s="83" t="s">
        <v>575</v>
      </c>
      <c r="D2349" s="83" t="s">
        <v>566</v>
      </c>
      <c r="E2349" s="187">
        <v>2902.88</v>
      </c>
      <c r="F2349" s="83"/>
    </row>
    <row r="2350" spans="1:6" ht="12.75" customHeight="1" x14ac:dyDescent="0.2">
      <c r="A2350" s="83">
        <v>39364</v>
      </c>
      <c r="B2350" s="83" t="s">
        <v>3804</v>
      </c>
      <c r="C2350" s="83" t="s">
        <v>575</v>
      </c>
      <c r="D2350" s="83" t="s">
        <v>566</v>
      </c>
      <c r="E2350" s="187">
        <v>8385.2099999999991</v>
      </c>
      <c r="F2350" s="83"/>
    </row>
    <row r="2351" spans="1:6" ht="12.75" customHeight="1" x14ac:dyDescent="0.2">
      <c r="A2351" s="83">
        <v>14576</v>
      </c>
      <c r="B2351" s="83" t="s">
        <v>3806</v>
      </c>
      <c r="C2351" s="83" t="s">
        <v>575</v>
      </c>
      <c r="D2351" s="83" t="s">
        <v>702</v>
      </c>
      <c r="E2351" s="187">
        <v>4112472.13</v>
      </c>
      <c r="F2351" s="83"/>
    </row>
    <row r="2352" spans="1:6" ht="12.75" customHeight="1" x14ac:dyDescent="0.2">
      <c r="A2352" s="83">
        <v>13877</v>
      </c>
      <c r="B2352" s="83" t="s">
        <v>3807</v>
      </c>
      <c r="C2352" s="83" t="s">
        <v>575</v>
      </c>
      <c r="D2352" s="83" t="s">
        <v>702</v>
      </c>
      <c r="E2352" s="187">
        <v>1760487.98</v>
      </c>
      <c r="F2352" s="83"/>
    </row>
    <row r="2353" spans="1:6" ht="12.75" customHeight="1" x14ac:dyDescent="0.2">
      <c r="A2353" s="83">
        <v>7307</v>
      </c>
      <c r="B2353" s="83" t="s">
        <v>768</v>
      </c>
      <c r="C2353" s="83" t="s">
        <v>769</v>
      </c>
      <c r="D2353" s="83" t="s">
        <v>566</v>
      </c>
      <c r="E2353" s="187">
        <v>25.94</v>
      </c>
      <c r="F2353" s="83"/>
    </row>
    <row r="2354" spans="1:6" ht="12.75" customHeight="1" x14ac:dyDescent="0.2">
      <c r="A2354" s="83">
        <v>38122</v>
      </c>
      <c r="B2354" s="83" t="s">
        <v>3808</v>
      </c>
      <c r="C2354" s="83" t="s">
        <v>769</v>
      </c>
      <c r="D2354" s="83" t="s">
        <v>566</v>
      </c>
      <c r="E2354" s="187">
        <v>12.88</v>
      </c>
      <c r="F2354" s="83"/>
    </row>
    <row r="2355" spans="1:6" ht="12.75" customHeight="1" x14ac:dyDescent="0.2">
      <c r="A2355" s="83">
        <v>6086</v>
      </c>
      <c r="B2355" s="83" t="s">
        <v>3810</v>
      </c>
      <c r="C2355" s="83" t="s">
        <v>3811</v>
      </c>
      <c r="D2355" s="83" t="s">
        <v>566</v>
      </c>
      <c r="E2355" s="187">
        <v>78.08</v>
      </c>
      <c r="F2355" s="83"/>
    </row>
    <row r="2356" spans="1:6" ht="12.75" customHeight="1" x14ac:dyDescent="0.2">
      <c r="A2356" s="83">
        <v>38633</v>
      </c>
      <c r="B2356" s="83" t="s">
        <v>3812</v>
      </c>
      <c r="C2356" s="83" t="s">
        <v>575</v>
      </c>
      <c r="D2356" s="83" t="s">
        <v>566</v>
      </c>
      <c r="E2356" s="187">
        <v>9.06</v>
      </c>
      <c r="F2356" s="83"/>
    </row>
    <row r="2357" spans="1:6" ht="12.75" customHeight="1" x14ac:dyDescent="0.2">
      <c r="A2357" s="83">
        <v>12344</v>
      </c>
      <c r="B2357" s="83" t="s">
        <v>3813</v>
      </c>
      <c r="C2357" s="83" t="s">
        <v>575</v>
      </c>
      <c r="D2357" s="83" t="s">
        <v>566</v>
      </c>
      <c r="E2357" s="187">
        <v>2.57</v>
      </c>
      <c r="F2357" s="83"/>
    </row>
    <row r="2358" spans="1:6" ht="12.75" customHeight="1" x14ac:dyDescent="0.2">
      <c r="A2358" s="83">
        <v>12343</v>
      </c>
      <c r="B2358" s="83" t="s">
        <v>3814</v>
      </c>
      <c r="C2358" s="83" t="s">
        <v>575</v>
      </c>
      <c r="D2358" s="83" t="s">
        <v>566</v>
      </c>
      <c r="E2358" s="187">
        <v>3.98</v>
      </c>
      <c r="F2358" s="83"/>
    </row>
    <row r="2359" spans="1:6" ht="12.75" customHeight="1" x14ac:dyDescent="0.2">
      <c r="A2359" s="83">
        <v>3295</v>
      </c>
      <c r="B2359" s="83" t="s">
        <v>3816</v>
      </c>
      <c r="C2359" s="83" t="s">
        <v>575</v>
      </c>
      <c r="D2359" s="83" t="s">
        <v>566</v>
      </c>
      <c r="E2359" s="187">
        <v>13.91</v>
      </c>
      <c r="F2359" s="83"/>
    </row>
    <row r="2360" spans="1:6" ht="12.75" customHeight="1" x14ac:dyDescent="0.2">
      <c r="A2360" s="83">
        <v>3302</v>
      </c>
      <c r="B2360" s="83" t="s">
        <v>3817</v>
      </c>
      <c r="C2360" s="83" t="s">
        <v>575</v>
      </c>
      <c r="D2360" s="83" t="s">
        <v>566</v>
      </c>
      <c r="E2360" s="187">
        <v>14.54</v>
      </c>
      <c r="F2360" s="83"/>
    </row>
    <row r="2361" spans="1:6" ht="12.75" customHeight="1" x14ac:dyDescent="0.2">
      <c r="A2361" s="83">
        <v>3297</v>
      </c>
      <c r="B2361" s="83" t="s">
        <v>3818</v>
      </c>
      <c r="C2361" s="83" t="s">
        <v>575</v>
      </c>
      <c r="D2361" s="83" t="s">
        <v>566</v>
      </c>
      <c r="E2361" s="187">
        <v>15.52</v>
      </c>
      <c r="F2361" s="83"/>
    </row>
    <row r="2362" spans="1:6" ht="12.75" customHeight="1" x14ac:dyDescent="0.2">
      <c r="A2362" s="83">
        <v>3294</v>
      </c>
      <c r="B2362" s="83" t="s">
        <v>3819</v>
      </c>
      <c r="C2362" s="83" t="s">
        <v>575</v>
      </c>
      <c r="D2362" s="83" t="s">
        <v>566</v>
      </c>
      <c r="E2362" s="187">
        <v>15.76</v>
      </c>
      <c r="F2362" s="83"/>
    </row>
    <row r="2363" spans="1:6" ht="12.75" customHeight="1" x14ac:dyDescent="0.2">
      <c r="A2363" s="83">
        <v>3292</v>
      </c>
      <c r="B2363" s="83" t="s">
        <v>3821</v>
      </c>
      <c r="C2363" s="83" t="s">
        <v>575</v>
      </c>
      <c r="D2363" s="83" t="s">
        <v>1065</v>
      </c>
      <c r="E2363" s="187">
        <v>14.81</v>
      </c>
      <c r="F2363" s="83"/>
    </row>
    <row r="2364" spans="1:6" ht="12.75" customHeight="1" x14ac:dyDescent="0.2">
      <c r="A2364" s="83">
        <v>3298</v>
      </c>
      <c r="B2364" s="83" t="s">
        <v>3822</v>
      </c>
      <c r="C2364" s="83" t="s">
        <v>575</v>
      </c>
      <c r="D2364" s="83" t="s">
        <v>566</v>
      </c>
      <c r="E2364" s="187">
        <v>34.71</v>
      </c>
      <c r="F2364" s="83"/>
    </row>
    <row r="2365" spans="1:6" ht="12.75" customHeight="1" x14ac:dyDescent="0.2">
      <c r="A2365" s="83">
        <v>11596</v>
      </c>
      <c r="B2365" s="83" t="s">
        <v>3823</v>
      </c>
      <c r="C2365" s="83" t="s">
        <v>575</v>
      </c>
      <c r="D2365" s="83" t="s">
        <v>702</v>
      </c>
      <c r="E2365" s="187">
        <v>427.37</v>
      </c>
      <c r="F2365" s="83"/>
    </row>
    <row r="2366" spans="1:6" ht="12.75" customHeight="1" x14ac:dyDescent="0.2">
      <c r="A2366" s="83">
        <v>34802</v>
      </c>
      <c r="B2366" s="83" t="s">
        <v>3824</v>
      </c>
      <c r="C2366" s="83" t="s">
        <v>575</v>
      </c>
      <c r="D2366" s="83" t="s">
        <v>702</v>
      </c>
      <c r="E2366" s="187">
        <v>1173.69</v>
      </c>
      <c r="F2366" s="83"/>
    </row>
    <row r="2367" spans="1:6" ht="12.75" customHeight="1" x14ac:dyDescent="0.2">
      <c r="A2367" s="83">
        <v>11588</v>
      </c>
      <c r="B2367" s="83" t="s">
        <v>3826</v>
      </c>
      <c r="C2367" s="83" t="s">
        <v>575</v>
      </c>
      <c r="D2367" s="83" t="s">
        <v>702</v>
      </c>
      <c r="E2367" s="187">
        <v>1266.23</v>
      </c>
      <c r="F2367" s="83"/>
    </row>
    <row r="2368" spans="1:6" ht="12.75" customHeight="1" x14ac:dyDescent="0.2">
      <c r="A2368" s="83">
        <v>34383</v>
      </c>
      <c r="B2368" s="83" t="s">
        <v>3827</v>
      </c>
      <c r="C2368" s="83" t="s">
        <v>575</v>
      </c>
      <c r="D2368" s="83" t="s">
        <v>702</v>
      </c>
      <c r="E2368" s="187">
        <v>1392.94</v>
      </c>
      <c r="F2368" s="83"/>
    </row>
    <row r="2369" spans="1:6" ht="12.75" customHeight="1" x14ac:dyDescent="0.2">
      <c r="A2369" s="83">
        <v>40451</v>
      </c>
      <c r="B2369" s="83" t="s">
        <v>3828</v>
      </c>
      <c r="C2369" s="83" t="s">
        <v>704</v>
      </c>
      <c r="D2369" s="83" t="s">
        <v>702</v>
      </c>
      <c r="E2369" s="187">
        <v>112.6</v>
      </c>
      <c r="F2369" s="83"/>
    </row>
    <row r="2370" spans="1:6" ht="12.75" customHeight="1" x14ac:dyDescent="0.2">
      <c r="A2370" s="83">
        <v>40453</v>
      </c>
      <c r="B2370" s="83" t="s">
        <v>3829</v>
      </c>
      <c r="C2370" s="83" t="s">
        <v>704</v>
      </c>
      <c r="D2370" s="83" t="s">
        <v>702</v>
      </c>
      <c r="E2370" s="187">
        <v>121.83</v>
      </c>
      <c r="F2370" s="83"/>
    </row>
    <row r="2371" spans="1:6" ht="12.75" customHeight="1" x14ac:dyDescent="0.2">
      <c r="A2371" s="83">
        <v>40452</v>
      </c>
      <c r="B2371" s="83" t="s">
        <v>3831</v>
      </c>
      <c r="C2371" s="83" t="s">
        <v>704</v>
      </c>
      <c r="D2371" s="83" t="s">
        <v>702</v>
      </c>
      <c r="E2371" s="187">
        <v>133.63</v>
      </c>
      <c r="F2371" s="83"/>
    </row>
    <row r="2372" spans="1:6" ht="12.75" customHeight="1" x14ac:dyDescent="0.2">
      <c r="A2372" s="83">
        <v>11594</v>
      </c>
      <c r="B2372" s="83" t="s">
        <v>3832</v>
      </c>
      <c r="C2372" s="83" t="s">
        <v>575</v>
      </c>
      <c r="D2372" s="83" t="s">
        <v>702</v>
      </c>
      <c r="E2372" s="187">
        <v>403.58</v>
      </c>
      <c r="F2372" s="83"/>
    </row>
    <row r="2373" spans="1:6" ht="12.75" customHeight="1" x14ac:dyDescent="0.2">
      <c r="A2373" s="83">
        <v>3311</v>
      </c>
      <c r="B2373" s="83" t="s">
        <v>3833</v>
      </c>
      <c r="C2373" s="83" t="s">
        <v>572</v>
      </c>
      <c r="D2373" s="83" t="s">
        <v>702</v>
      </c>
      <c r="E2373" s="187">
        <v>403.58</v>
      </c>
      <c r="F2373" s="83"/>
    </row>
    <row r="2374" spans="1:6" ht="12.75" customHeight="1" x14ac:dyDescent="0.2">
      <c r="A2374" s="83">
        <v>11599</v>
      </c>
      <c r="B2374" s="83" t="s">
        <v>3834</v>
      </c>
      <c r="C2374" s="83" t="s">
        <v>575</v>
      </c>
      <c r="D2374" s="83" t="s">
        <v>702</v>
      </c>
      <c r="E2374" s="187">
        <v>536.72</v>
      </c>
      <c r="F2374" s="83"/>
    </row>
    <row r="2375" spans="1:6" ht="12.75" customHeight="1" x14ac:dyDescent="0.2">
      <c r="A2375" s="83">
        <v>11593</v>
      </c>
      <c r="B2375" s="83" t="s">
        <v>3836</v>
      </c>
      <c r="C2375" s="83" t="s">
        <v>575</v>
      </c>
      <c r="D2375" s="83" t="s">
        <v>702</v>
      </c>
      <c r="E2375" s="187">
        <v>752.44</v>
      </c>
      <c r="F2375" s="83"/>
    </row>
    <row r="2376" spans="1:6" ht="12.75" customHeight="1" x14ac:dyDescent="0.2">
      <c r="A2376" s="83">
        <v>3314</v>
      </c>
      <c r="B2376" s="83" t="s">
        <v>3837</v>
      </c>
      <c r="C2376" s="83" t="s">
        <v>572</v>
      </c>
      <c r="D2376" s="83" t="s">
        <v>702</v>
      </c>
      <c r="E2376" s="187">
        <v>538.15</v>
      </c>
      <c r="F2376" s="83"/>
    </row>
    <row r="2377" spans="1:6" ht="12.75" customHeight="1" x14ac:dyDescent="0.2">
      <c r="A2377" s="83">
        <v>11597</v>
      </c>
      <c r="B2377" s="83" t="s">
        <v>3838</v>
      </c>
      <c r="C2377" s="83" t="s">
        <v>575</v>
      </c>
      <c r="D2377" s="83" t="s">
        <v>702</v>
      </c>
      <c r="E2377" s="187">
        <v>625.79999999999995</v>
      </c>
      <c r="F2377" s="83"/>
    </row>
    <row r="2378" spans="1:6" ht="12.75" customHeight="1" x14ac:dyDescent="0.2">
      <c r="A2378" s="83">
        <v>3309</v>
      </c>
      <c r="B2378" s="83" t="s">
        <v>3839</v>
      </c>
      <c r="C2378" s="83" t="s">
        <v>572</v>
      </c>
      <c r="D2378" s="83" t="s">
        <v>702</v>
      </c>
      <c r="E2378" s="187">
        <v>427.37</v>
      </c>
      <c r="F2378" s="83"/>
    </row>
    <row r="2379" spans="1:6" ht="12.75" customHeight="1" x14ac:dyDescent="0.2">
      <c r="A2379" s="83">
        <v>34612</v>
      </c>
      <c r="B2379" s="83" t="s">
        <v>3841</v>
      </c>
      <c r="C2379" s="83" t="s">
        <v>575</v>
      </c>
      <c r="D2379" s="83" t="s">
        <v>702</v>
      </c>
      <c r="E2379" s="187">
        <v>774.01</v>
      </c>
      <c r="F2379" s="83"/>
    </row>
    <row r="2380" spans="1:6" ht="12.75" customHeight="1" x14ac:dyDescent="0.2">
      <c r="A2380" s="83">
        <v>34635</v>
      </c>
      <c r="B2380" s="83" t="s">
        <v>3842</v>
      </c>
      <c r="C2380" s="83" t="s">
        <v>575</v>
      </c>
      <c r="D2380" s="83" t="s">
        <v>702</v>
      </c>
      <c r="E2380" s="187">
        <v>995.34</v>
      </c>
      <c r="F2380" s="83"/>
    </row>
    <row r="2381" spans="1:6" ht="12.75" customHeight="1" x14ac:dyDescent="0.2">
      <c r="A2381" s="83">
        <v>34633</v>
      </c>
      <c r="B2381" s="83" t="s">
        <v>3843</v>
      </c>
      <c r="C2381" s="83" t="s">
        <v>575</v>
      </c>
      <c r="D2381" s="83" t="s">
        <v>702</v>
      </c>
      <c r="E2381" s="187">
        <v>1097.1300000000001</v>
      </c>
      <c r="F2381" s="83"/>
    </row>
    <row r="2382" spans="1:6" ht="12.75" customHeight="1" x14ac:dyDescent="0.2">
      <c r="A2382" s="83">
        <v>40440</v>
      </c>
      <c r="B2382" s="83" t="s">
        <v>3844</v>
      </c>
      <c r="C2382" s="83" t="s">
        <v>572</v>
      </c>
      <c r="D2382" s="83" t="s">
        <v>702</v>
      </c>
      <c r="E2382" s="187">
        <v>560.54</v>
      </c>
      <c r="F2382" s="83"/>
    </row>
    <row r="2383" spans="1:6" ht="12.75" customHeight="1" x14ac:dyDescent="0.2">
      <c r="A2383" s="83">
        <v>40441</v>
      </c>
      <c r="B2383" s="83" t="s">
        <v>3846</v>
      </c>
      <c r="C2383" s="83" t="s">
        <v>572</v>
      </c>
      <c r="D2383" s="83" t="s">
        <v>702</v>
      </c>
      <c r="E2383" s="187">
        <v>357.87</v>
      </c>
      <c r="F2383" s="83"/>
    </row>
    <row r="2384" spans="1:6" ht="12.75" customHeight="1" x14ac:dyDescent="0.2">
      <c r="A2384" s="83">
        <v>40449</v>
      </c>
      <c r="B2384" s="83" t="s">
        <v>3847</v>
      </c>
      <c r="C2384" s="83" t="s">
        <v>572</v>
      </c>
      <c r="D2384" s="83" t="s">
        <v>702</v>
      </c>
      <c r="E2384" s="187">
        <v>300.85000000000002</v>
      </c>
      <c r="F2384" s="83"/>
    </row>
    <row r="2385" spans="1:6" ht="12.75" customHeight="1" x14ac:dyDescent="0.2">
      <c r="A2385" s="83">
        <v>34800</v>
      </c>
      <c r="B2385" s="83" t="s">
        <v>3848</v>
      </c>
      <c r="C2385" s="83" t="s">
        <v>572</v>
      </c>
      <c r="D2385" s="83" t="s">
        <v>702</v>
      </c>
      <c r="E2385" s="187">
        <v>376.22</v>
      </c>
      <c r="F2385" s="83"/>
    </row>
    <row r="2386" spans="1:6" ht="12.75" customHeight="1" x14ac:dyDescent="0.2">
      <c r="A2386" s="83">
        <v>11592</v>
      </c>
      <c r="B2386" s="83" t="s">
        <v>3849</v>
      </c>
      <c r="C2386" s="83" t="s">
        <v>575</v>
      </c>
      <c r="D2386" s="83" t="s">
        <v>702</v>
      </c>
      <c r="E2386" s="187">
        <v>538.15</v>
      </c>
      <c r="F2386" s="83"/>
    </row>
    <row r="2387" spans="1:6" ht="12.75" customHeight="1" x14ac:dyDescent="0.2">
      <c r="A2387" s="83">
        <v>40438</v>
      </c>
      <c r="B2387" s="83" t="s">
        <v>3850</v>
      </c>
      <c r="C2387" s="83" t="s">
        <v>572</v>
      </c>
      <c r="D2387" s="83" t="s">
        <v>702</v>
      </c>
      <c r="E2387" s="187">
        <v>250.64</v>
      </c>
      <c r="F2387" s="83"/>
    </row>
    <row r="2388" spans="1:6" ht="12.75" customHeight="1" x14ac:dyDescent="0.2">
      <c r="A2388" s="83">
        <v>40436</v>
      </c>
      <c r="B2388" s="83" t="s">
        <v>3852</v>
      </c>
      <c r="C2388" s="83" t="s">
        <v>572</v>
      </c>
      <c r="D2388" s="83" t="s">
        <v>702</v>
      </c>
      <c r="E2388" s="187">
        <v>312.52999999999997</v>
      </c>
      <c r="F2388" s="83"/>
    </row>
    <row r="2389" spans="1:6" ht="12.75" customHeight="1" x14ac:dyDescent="0.2">
      <c r="A2389" s="83">
        <v>4315</v>
      </c>
      <c r="B2389" s="83" t="s">
        <v>3853</v>
      </c>
      <c r="C2389" s="83" t="s">
        <v>575</v>
      </c>
      <c r="D2389" s="83" t="s">
        <v>566</v>
      </c>
      <c r="E2389" s="187">
        <v>1.27</v>
      </c>
      <c r="F2389" s="83"/>
    </row>
    <row r="2390" spans="1:6" ht="12.75" customHeight="1" x14ac:dyDescent="0.2">
      <c r="A2390" s="83">
        <v>42482</v>
      </c>
      <c r="B2390" s="83" t="s">
        <v>3854</v>
      </c>
      <c r="C2390" s="83" t="s">
        <v>575</v>
      </c>
      <c r="D2390" s="83" t="s">
        <v>566</v>
      </c>
      <c r="E2390" s="187">
        <v>1.69</v>
      </c>
      <c r="F2390" s="83"/>
    </row>
    <row r="2391" spans="1:6" ht="12.75" customHeight="1" x14ac:dyDescent="0.2">
      <c r="A2391" s="83">
        <v>402</v>
      </c>
      <c r="B2391" s="83" t="s">
        <v>882</v>
      </c>
      <c r="C2391" s="83" t="s">
        <v>575</v>
      </c>
      <c r="D2391" s="83" t="s">
        <v>702</v>
      </c>
      <c r="E2391" s="187">
        <v>9.0399999999999991</v>
      </c>
      <c r="F2391" s="83"/>
    </row>
    <row r="2392" spans="1:6" ht="12.75" customHeight="1" x14ac:dyDescent="0.2">
      <c r="A2392" s="83">
        <v>4226</v>
      </c>
      <c r="B2392" s="83" t="s">
        <v>3856</v>
      </c>
      <c r="C2392" s="83" t="s">
        <v>589</v>
      </c>
      <c r="D2392" s="83" t="s">
        <v>1065</v>
      </c>
      <c r="E2392" s="187">
        <v>5.67</v>
      </c>
      <c r="F2392" s="83"/>
    </row>
    <row r="2393" spans="1:6" ht="12.75" customHeight="1" x14ac:dyDescent="0.2">
      <c r="A2393" s="83">
        <v>4222</v>
      </c>
      <c r="B2393" s="83" t="s">
        <v>3857</v>
      </c>
      <c r="C2393" s="83" t="s">
        <v>769</v>
      </c>
      <c r="D2393" s="83" t="s">
        <v>1065</v>
      </c>
      <c r="E2393" s="187">
        <v>4.1900000000000004</v>
      </c>
      <c r="F2393" s="83"/>
    </row>
    <row r="2394" spans="1:6" ht="12.75" customHeight="1" x14ac:dyDescent="0.2">
      <c r="A2394" s="83">
        <v>34804</v>
      </c>
      <c r="B2394" s="83" t="s">
        <v>3858</v>
      </c>
      <c r="C2394" s="83" t="s">
        <v>704</v>
      </c>
      <c r="D2394" s="83" t="s">
        <v>702</v>
      </c>
      <c r="E2394" s="187">
        <v>45.43</v>
      </c>
      <c r="F2394" s="83"/>
    </row>
    <row r="2395" spans="1:6" ht="12.75" customHeight="1" x14ac:dyDescent="0.2">
      <c r="A2395" s="83">
        <v>4013</v>
      </c>
      <c r="B2395" s="83" t="s">
        <v>3859</v>
      </c>
      <c r="C2395" s="83" t="s">
        <v>704</v>
      </c>
      <c r="D2395" s="83" t="s">
        <v>566</v>
      </c>
      <c r="E2395" s="187">
        <v>4.63</v>
      </c>
      <c r="F2395" s="83"/>
    </row>
    <row r="2396" spans="1:6" ht="12.75" customHeight="1" x14ac:dyDescent="0.2">
      <c r="A2396" s="83">
        <v>4011</v>
      </c>
      <c r="B2396" s="83" t="s">
        <v>3861</v>
      </c>
      <c r="C2396" s="83" t="s">
        <v>704</v>
      </c>
      <c r="D2396" s="83" t="s">
        <v>566</v>
      </c>
      <c r="E2396" s="187">
        <v>5.18</v>
      </c>
      <c r="F2396" s="83"/>
    </row>
    <row r="2397" spans="1:6" ht="12.75" customHeight="1" x14ac:dyDescent="0.2">
      <c r="A2397" s="83">
        <v>4021</v>
      </c>
      <c r="B2397" s="83" t="s">
        <v>3862</v>
      </c>
      <c r="C2397" s="83" t="s">
        <v>704</v>
      </c>
      <c r="D2397" s="83" t="s">
        <v>566</v>
      </c>
      <c r="E2397" s="187">
        <v>6.46</v>
      </c>
      <c r="F2397" s="83"/>
    </row>
    <row r="2398" spans="1:6" ht="12.75" customHeight="1" x14ac:dyDescent="0.2">
      <c r="A2398" s="83">
        <v>4019</v>
      </c>
      <c r="B2398" s="83" t="s">
        <v>3863</v>
      </c>
      <c r="C2398" s="83" t="s">
        <v>704</v>
      </c>
      <c r="D2398" s="83" t="s">
        <v>566</v>
      </c>
      <c r="E2398" s="187">
        <v>7.75</v>
      </c>
      <c r="F2398" s="83"/>
    </row>
    <row r="2399" spans="1:6" ht="12.75" customHeight="1" x14ac:dyDescent="0.2">
      <c r="A2399" s="83">
        <v>4012</v>
      </c>
      <c r="B2399" s="83" t="s">
        <v>3864</v>
      </c>
      <c r="C2399" s="83" t="s">
        <v>704</v>
      </c>
      <c r="D2399" s="83" t="s">
        <v>566</v>
      </c>
      <c r="E2399" s="187">
        <v>10.39</v>
      </c>
      <c r="F2399" s="83"/>
    </row>
    <row r="2400" spans="1:6" ht="12.75" customHeight="1" x14ac:dyDescent="0.2">
      <c r="A2400" s="83">
        <v>4020</v>
      </c>
      <c r="B2400" s="83" t="s">
        <v>3865</v>
      </c>
      <c r="C2400" s="83" t="s">
        <v>704</v>
      </c>
      <c r="D2400" s="83" t="s">
        <v>566</v>
      </c>
      <c r="E2400" s="187">
        <v>13.01</v>
      </c>
      <c r="F2400" s="83"/>
    </row>
    <row r="2401" spans="1:6" ht="12.75" customHeight="1" x14ac:dyDescent="0.2">
      <c r="A2401" s="83">
        <v>4018</v>
      </c>
      <c r="B2401" s="83" t="s">
        <v>3867</v>
      </c>
      <c r="C2401" s="83" t="s">
        <v>704</v>
      </c>
      <c r="D2401" s="83" t="s">
        <v>566</v>
      </c>
      <c r="E2401" s="187">
        <v>15.58</v>
      </c>
      <c r="F2401" s="83"/>
    </row>
    <row r="2402" spans="1:6" ht="12.75" customHeight="1" x14ac:dyDescent="0.2">
      <c r="A2402" s="83">
        <v>36498</v>
      </c>
      <c r="B2402" s="83" t="s">
        <v>3868</v>
      </c>
      <c r="C2402" s="83" t="s">
        <v>575</v>
      </c>
      <c r="D2402" s="83" t="s">
        <v>702</v>
      </c>
      <c r="E2402" s="187">
        <v>4920.4399999999996</v>
      </c>
      <c r="F2402" s="83"/>
    </row>
    <row r="2403" spans="1:6" ht="12.75" customHeight="1" x14ac:dyDescent="0.2">
      <c r="A2403" s="83">
        <v>12872</v>
      </c>
      <c r="B2403" s="83" t="s">
        <v>3869</v>
      </c>
      <c r="C2403" s="83" t="s">
        <v>1062</v>
      </c>
      <c r="D2403" s="83" t="s">
        <v>566</v>
      </c>
      <c r="E2403" s="187">
        <v>13.54</v>
      </c>
      <c r="F2403" s="83"/>
    </row>
    <row r="2404" spans="1:6" ht="12.75" customHeight="1" x14ac:dyDescent="0.2">
      <c r="A2404" s="83">
        <v>41075</v>
      </c>
      <c r="B2404" s="83" t="s">
        <v>3870</v>
      </c>
      <c r="C2404" s="83" t="s">
        <v>1251</v>
      </c>
      <c r="D2404" s="83" t="s">
        <v>566</v>
      </c>
      <c r="E2404" s="187">
        <v>2413.96</v>
      </c>
      <c r="F2404" s="83"/>
    </row>
    <row r="2405" spans="1:6" ht="12.75" customHeight="1" x14ac:dyDescent="0.2">
      <c r="A2405" s="83">
        <v>3315</v>
      </c>
      <c r="B2405" s="83" t="s">
        <v>3872</v>
      </c>
      <c r="C2405" s="83" t="s">
        <v>589</v>
      </c>
      <c r="D2405" s="83" t="s">
        <v>566</v>
      </c>
      <c r="E2405" s="187">
        <v>0.61</v>
      </c>
      <c r="F2405" s="83"/>
    </row>
    <row r="2406" spans="1:6" ht="12.75" customHeight="1" x14ac:dyDescent="0.2">
      <c r="A2406" s="83">
        <v>36870</v>
      </c>
      <c r="B2406" s="83" t="s">
        <v>3873</v>
      </c>
      <c r="C2406" s="83" t="s">
        <v>589</v>
      </c>
      <c r="D2406" s="83" t="s">
        <v>566</v>
      </c>
      <c r="E2406" s="187">
        <v>0.61</v>
      </c>
      <c r="F2406" s="83"/>
    </row>
    <row r="2407" spans="1:6" ht="12.75" customHeight="1" x14ac:dyDescent="0.2">
      <c r="A2407" s="83">
        <v>5092</v>
      </c>
      <c r="B2407" s="83" t="s">
        <v>3875</v>
      </c>
      <c r="C2407" s="83" t="s">
        <v>776</v>
      </c>
      <c r="D2407" s="83" t="s">
        <v>566</v>
      </c>
      <c r="E2407" s="187">
        <v>13.44</v>
      </c>
      <c r="F2407" s="83"/>
    </row>
    <row r="2408" spans="1:6" ht="12.75" customHeight="1" x14ac:dyDescent="0.2">
      <c r="A2408" s="83">
        <v>11462</v>
      </c>
      <c r="B2408" s="83" t="s">
        <v>3876</v>
      </c>
      <c r="C2408" s="83" t="s">
        <v>776</v>
      </c>
      <c r="D2408" s="83" t="s">
        <v>566</v>
      </c>
      <c r="E2408" s="187">
        <v>13.74</v>
      </c>
      <c r="F2408" s="83"/>
    </row>
    <row r="2409" spans="1:6" ht="12.75" customHeight="1" x14ac:dyDescent="0.2">
      <c r="A2409" s="83">
        <v>36529</v>
      </c>
      <c r="B2409" s="83" t="s">
        <v>3878</v>
      </c>
      <c r="C2409" s="83" t="s">
        <v>575</v>
      </c>
      <c r="D2409" s="83" t="s">
        <v>702</v>
      </c>
      <c r="E2409" s="187">
        <v>33269.050000000003</v>
      </c>
      <c r="F2409" s="83"/>
    </row>
    <row r="2410" spans="1:6" ht="12.75" customHeight="1" x14ac:dyDescent="0.2">
      <c r="A2410" s="83">
        <v>3318</v>
      </c>
      <c r="B2410" s="83" t="s">
        <v>3879</v>
      </c>
      <c r="C2410" s="83" t="s">
        <v>575</v>
      </c>
      <c r="D2410" s="83" t="s">
        <v>702</v>
      </c>
      <c r="E2410" s="187">
        <v>26082.94</v>
      </c>
      <c r="F2410" s="83"/>
    </row>
    <row r="2411" spans="1:6" ht="12.75" customHeight="1" x14ac:dyDescent="0.2">
      <c r="A2411" s="83">
        <v>38968</v>
      </c>
      <c r="B2411" s="83" t="s">
        <v>3881</v>
      </c>
      <c r="C2411" s="83" t="s">
        <v>704</v>
      </c>
      <c r="D2411" s="83" t="s">
        <v>702</v>
      </c>
      <c r="E2411" s="187">
        <v>329.48</v>
      </c>
      <c r="F2411" s="83"/>
    </row>
    <row r="2412" spans="1:6" ht="12.75" customHeight="1" x14ac:dyDescent="0.2">
      <c r="A2412" s="83">
        <v>3324</v>
      </c>
      <c r="B2412" s="83" t="s">
        <v>3882</v>
      </c>
      <c r="C2412" s="83" t="s">
        <v>704</v>
      </c>
      <c r="D2412" s="83" t="s">
        <v>566</v>
      </c>
      <c r="E2412" s="187">
        <v>4.28</v>
      </c>
      <c r="F2412" s="83"/>
    </row>
    <row r="2413" spans="1:6" ht="12.75" customHeight="1" x14ac:dyDescent="0.2">
      <c r="A2413" s="83">
        <v>3322</v>
      </c>
      <c r="B2413" s="83" t="s">
        <v>3883</v>
      </c>
      <c r="C2413" s="83" t="s">
        <v>704</v>
      </c>
      <c r="D2413" s="83" t="s">
        <v>1065</v>
      </c>
      <c r="E2413" s="187">
        <v>6</v>
      </c>
      <c r="F2413" s="83"/>
    </row>
    <row r="2414" spans="1:6" ht="12.75" customHeight="1" x14ac:dyDescent="0.2">
      <c r="A2414" s="83">
        <v>43390</v>
      </c>
      <c r="B2414" s="83" t="s">
        <v>3884</v>
      </c>
      <c r="C2414" s="83" t="s">
        <v>704</v>
      </c>
      <c r="D2414" s="83" t="s">
        <v>1065</v>
      </c>
      <c r="E2414" s="187">
        <v>74.5</v>
      </c>
      <c r="F2414" s="83"/>
    </row>
    <row r="2415" spans="1:6" ht="12.75" customHeight="1" x14ac:dyDescent="0.2">
      <c r="A2415" s="83">
        <v>5076</v>
      </c>
      <c r="B2415" s="83" t="s">
        <v>3885</v>
      </c>
      <c r="C2415" s="83" t="s">
        <v>589</v>
      </c>
      <c r="D2415" s="83" t="s">
        <v>566</v>
      </c>
      <c r="E2415" s="187">
        <v>10.220000000000001</v>
      </c>
      <c r="F2415" s="83"/>
    </row>
    <row r="2416" spans="1:6" ht="12.75" customHeight="1" x14ac:dyDescent="0.2">
      <c r="A2416" s="83">
        <v>5077</v>
      </c>
      <c r="B2416" s="83" t="s">
        <v>3886</v>
      </c>
      <c r="C2416" s="83" t="s">
        <v>589</v>
      </c>
      <c r="D2416" s="83" t="s">
        <v>566</v>
      </c>
      <c r="E2416" s="187">
        <v>11.3</v>
      </c>
      <c r="F2416" s="83"/>
    </row>
    <row r="2417" spans="1:6" ht="12.75" customHeight="1" x14ac:dyDescent="0.2">
      <c r="A2417" s="83">
        <v>11837</v>
      </c>
      <c r="B2417" s="83" t="s">
        <v>881</v>
      </c>
      <c r="C2417" s="83" t="s">
        <v>575</v>
      </c>
      <c r="D2417" s="83" t="s">
        <v>566</v>
      </c>
      <c r="E2417" s="187">
        <v>42.35</v>
      </c>
      <c r="F2417" s="83"/>
    </row>
    <row r="2418" spans="1:6" ht="12.75" customHeight="1" x14ac:dyDescent="0.2">
      <c r="A2418" s="83">
        <v>38055</v>
      </c>
      <c r="B2418" s="83" t="s">
        <v>3888</v>
      </c>
      <c r="C2418" s="83" t="s">
        <v>575</v>
      </c>
      <c r="D2418" s="83" t="s">
        <v>566</v>
      </c>
      <c r="E2418" s="187">
        <v>3.84</v>
      </c>
      <c r="F2418" s="83"/>
    </row>
    <row r="2419" spans="1:6" ht="12.75" customHeight="1" x14ac:dyDescent="0.2">
      <c r="A2419" s="83">
        <v>415</v>
      </c>
      <c r="B2419" s="83" t="s">
        <v>3889</v>
      </c>
      <c r="C2419" s="83" t="s">
        <v>575</v>
      </c>
      <c r="D2419" s="83" t="s">
        <v>566</v>
      </c>
      <c r="E2419" s="187">
        <v>17.36</v>
      </c>
      <c r="F2419" s="83"/>
    </row>
    <row r="2420" spans="1:6" ht="12.75" customHeight="1" x14ac:dyDescent="0.2">
      <c r="A2420" s="83">
        <v>416</v>
      </c>
      <c r="B2420" s="83" t="s">
        <v>3890</v>
      </c>
      <c r="C2420" s="83" t="s">
        <v>575</v>
      </c>
      <c r="D2420" s="83" t="s">
        <v>566</v>
      </c>
      <c r="E2420" s="187">
        <v>6.35</v>
      </c>
      <c r="F2420" s="83"/>
    </row>
    <row r="2421" spans="1:6" ht="12.75" customHeight="1" x14ac:dyDescent="0.2">
      <c r="A2421" s="83">
        <v>425</v>
      </c>
      <c r="B2421" s="83" t="s">
        <v>3892</v>
      </c>
      <c r="C2421" s="83" t="s">
        <v>575</v>
      </c>
      <c r="D2421" s="83" t="s">
        <v>566</v>
      </c>
      <c r="E2421" s="187">
        <v>3.94</v>
      </c>
      <c r="F2421" s="83"/>
    </row>
    <row r="2422" spans="1:6" ht="12.75" customHeight="1" x14ac:dyDescent="0.2">
      <c r="A2422" s="83">
        <v>426</v>
      </c>
      <c r="B2422" s="83" t="s">
        <v>3893</v>
      </c>
      <c r="C2422" s="83" t="s">
        <v>575</v>
      </c>
      <c r="D2422" s="83" t="s">
        <v>566</v>
      </c>
      <c r="E2422" s="187">
        <v>21.7</v>
      </c>
      <c r="F2422" s="83"/>
    </row>
    <row r="2423" spans="1:6" ht="12.75" customHeight="1" x14ac:dyDescent="0.2">
      <c r="A2423" s="83">
        <v>38056</v>
      </c>
      <c r="B2423" s="83" t="s">
        <v>3895</v>
      </c>
      <c r="C2423" s="83" t="s">
        <v>575</v>
      </c>
      <c r="D2423" s="83" t="s">
        <v>566</v>
      </c>
      <c r="E2423" s="187">
        <v>21.19</v>
      </c>
      <c r="F2423" s="83"/>
    </row>
    <row r="2424" spans="1:6" ht="12.75" customHeight="1" x14ac:dyDescent="0.2">
      <c r="A2424" s="83">
        <v>1564</v>
      </c>
      <c r="B2424" s="83" t="s">
        <v>3896</v>
      </c>
      <c r="C2424" s="83" t="s">
        <v>575</v>
      </c>
      <c r="D2424" s="83" t="s">
        <v>566</v>
      </c>
      <c r="E2424" s="187">
        <v>8.09</v>
      </c>
      <c r="F2424" s="83"/>
    </row>
    <row r="2425" spans="1:6" ht="12.75" customHeight="1" x14ac:dyDescent="0.2">
      <c r="A2425" s="83">
        <v>11032</v>
      </c>
      <c r="B2425" s="83" t="s">
        <v>3898</v>
      </c>
      <c r="C2425" s="83" t="s">
        <v>575</v>
      </c>
      <c r="D2425" s="83" t="s">
        <v>566</v>
      </c>
      <c r="E2425" s="187">
        <v>7.18</v>
      </c>
      <c r="F2425" s="83"/>
    </row>
    <row r="2426" spans="1:6" ht="12.75" customHeight="1" x14ac:dyDescent="0.2">
      <c r="A2426" s="83">
        <v>36786</v>
      </c>
      <c r="B2426" s="83" t="s">
        <v>3899</v>
      </c>
      <c r="C2426" s="83" t="s">
        <v>3900</v>
      </c>
      <c r="D2426" s="83" t="s">
        <v>702</v>
      </c>
      <c r="E2426" s="187">
        <v>128.38999999999999</v>
      </c>
      <c r="F2426" s="83"/>
    </row>
    <row r="2427" spans="1:6" ht="12.75" customHeight="1" x14ac:dyDescent="0.2">
      <c r="A2427" s="83">
        <v>36785</v>
      </c>
      <c r="B2427" s="83" t="s">
        <v>3901</v>
      </c>
      <c r="C2427" s="83" t="s">
        <v>3900</v>
      </c>
      <c r="D2427" s="83" t="s">
        <v>702</v>
      </c>
      <c r="E2427" s="187">
        <v>111.57</v>
      </c>
      <c r="F2427" s="83"/>
    </row>
    <row r="2428" spans="1:6" ht="12.75" customHeight="1" x14ac:dyDescent="0.2">
      <c r="A2428" s="83">
        <v>36782</v>
      </c>
      <c r="B2428" s="83" t="s">
        <v>3903</v>
      </c>
      <c r="C2428" s="83" t="s">
        <v>3900</v>
      </c>
      <c r="D2428" s="83" t="s">
        <v>702</v>
      </c>
      <c r="E2428" s="187">
        <v>133.16999999999999</v>
      </c>
      <c r="F2428" s="83"/>
    </row>
    <row r="2429" spans="1:6" ht="12.75" customHeight="1" x14ac:dyDescent="0.2">
      <c r="A2429" s="83">
        <v>25930</v>
      </c>
      <c r="B2429" s="83" t="s">
        <v>3904</v>
      </c>
      <c r="C2429" s="83" t="s">
        <v>3900</v>
      </c>
      <c r="D2429" s="83" t="s">
        <v>702</v>
      </c>
      <c r="E2429" s="187">
        <v>150</v>
      </c>
      <c r="F2429" s="83"/>
    </row>
    <row r="2430" spans="1:6" ht="12.75" customHeight="1" x14ac:dyDescent="0.2">
      <c r="A2430" s="83">
        <v>4824</v>
      </c>
      <c r="B2430" s="83" t="s">
        <v>3905</v>
      </c>
      <c r="C2430" s="83" t="s">
        <v>589</v>
      </c>
      <c r="D2430" s="83" t="s">
        <v>566</v>
      </c>
      <c r="E2430" s="187">
        <v>0.24</v>
      </c>
      <c r="F2430" s="83"/>
    </row>
    <row r="2431" spans="1:6" ht="12.75" customHeight="1" x14ac:dyDescent="0.2">
      <c r="A2431" s="83">
        <v>11795</v>
      </c>
      <c r="B2431" s="83" t="s">
        <v>3907</v>
      </c>
      <c r="C2431" s="83" t="s">
        <v>704</v>
      </c>
      <c r="D2431" s="83" t="s">
        <v>566</v>
      </c>
      <c r="E2431" s="187">
        <v>498.11</v>
      </c>
      <c r="F2431" s="83"/>
    </row>
    <row r="2432" spans="1:6" ht="12.75" customHeight="1" x14ac:dyDescent="0.2">
      <c r="A2432" s="83">
        <v>134</v>
      </c>
      <c r="B2432" s="83" t="s">
        <v>3908</v>
      </c>
      <c r="C2432" s="83" t="s">
        <v>589</v>
      </c>
      <c r="D2432" s="83" t="s">
        <v>566</v>
      </c>
      <c r="E2432" s="187">
        <v>1.57</v>
      </c>
      <c r="F2432" s="83"/>
    </row>
    <row r="2433" spans="1:6" ht="12.75" customHeight="1" x14ac:dyDescent="0.2">
      <c r="A2433" s="83">
        <v>4229</v>
      </c>
      <c r="B2433" s="83" t="s">
        <v>3909</v>
      </c>
      <c r="C2433" s="83" t="s">
        <v>589</v>
      </c>
      <c r="D2433" s="83" t="s">
        <v>566</v>
      </c>
      <c r="E2433" s="187">
        <v>29.28</v>
      </c>
      <c r="F2433" s="83"/>
    </row>
    <row r="2434" spans="1:6" ht="12.75" customHeight="1" x14ac:dyDescent="0.2">
      <c r="A2434" s="83">
        <v>37402</v>
      </c>
      <c r="B2434" s="83" t="s">
        <v>3910</v>
      </c>
      <c r="C2434" s="83" t="s">
        <v>575</v>
      </c>
      <c r="D2434" s="83" t="s">
        <v>702</v>
      </c>
      <c r="E2434" s="187">
        <v>41.51</v>
      </c>
      <c r="F2434" s="83"/>
    </row>
    <row r="2435" spans="1:6" ht="12.75" customHeight="1" x14ac:dyDescent="0.2">
      <c r="A2435" s="83">
        <v>11244</v>
      </c>
      <c r="B2435" s="83" t="s">
        <v>3912</v>
      </c>
      <c r="C2435" s="83" t="s">
        <v>575</v>
      </c>
      <c r="D2435" s="83" t="s">
        <v>702</v>
      </c>
      <c r="E2435" s="187">
        <v>141.4</v>
      </c>
      <c r="F2435" s="83"/>
    </row>
    <row r="2436" spans="1:6" ht="12.75" customHeight="1" x14ac:dyDescent="0.2">
      <c r="A2436" s="83">
        <v>11245</v>
      </c>
      <c r="B2436" s="83" t="s">
        <v>3913</v>
      </c>
      <c r="C2436" s="83" t="s">
        <v>575</v>
      </c>
      <c r="D2436" s="83" t="s">
        <v>702</v>
      </c>
      <c r="E2436" s="187">
        <v>195.58</v>
      </c>
      <c r="F2436" s="83"/>
    </row>
    <row r="2437" spans="1:6" ht="12.75" customHeight="1" x14ac:dyDescent="0.2">
      <c r="A2437" s="83">
        <v>11235</v>
      </c>
      <c r="B2437" s="83" t="s">
        <v>3915</v>
      </c>
      <c r="C2437" s="83" t="s">
        <v>575</v>
      </c>
      <c r="D2437" s="83" t="s">
        <v>702</v>
      </c>
      <c r="E2437" s="187">
        <v>107.9</v>
      </c>
      <c r="F2437" s="83"/>
    </row>
    <row r="2438" spans="1:6" ht="12.75" customHeight="1" x14ac:dyDescent="0.2">
      <c r="A2438" s="83">
        <v>11236</v>
      </c>
      <c r="B2438" s="83" t="s">
        <v>3916</v>
      </c>
      <c r="C2438" s="83" t="s">
        <v>575</v>
      </c>
      <c r="D2438" s="83" t="s">
        <v>702</v>
      </c>
      <c r="E2438" s="187">
        <v>137.13</v>
      </c>
      <c r="F2438" s="83"/>
    </row>
    <row r="2439" spans="1:6" ht="12.75" customHeight="1" x14ac:dyDescent="0.2">
      <c r="A2439" s="83">
        <v>11731</v>
      </c>
      <c r="B2439" s="83" t="s">
        <v>3917</v>
      </c>
      <c r="C2439" s="83" t="s">
        <v>575</v>
      </c>
      <c r="D2439" s="83" t="s">
        <v>566</v>
      </c>
      <c r="E2439" s="187">
        <v>4.45</v>
      </c>
      <c r="F2439" s="83"/>
    </row>
    <row r="2440" spans="1:6" ht="12.75" customHeight="1" x14ac:dyDescent="0.2">
      <c r="A2440" s="83">
        <v>11732</v>
      </c>
      <c r="B2440" s="83" t="s">
        <v>3918</v>
      </c>
      <c r="C2440" s="83" t="s">
        <v>575</v>
      </c>
      <c r="D2440" s="83" t="s">
        <v>566</v>
      </c>
      <c r="E2440" s="187">
        <v>22.64</v>
      </c>
      <c r="F2440" s="83"/>
    </row>
    <row r="2441" spans="1:6" ht="12.75" customHeight="1" x14ac:dyDescent="0.2">
      <c r="A2441" s="83">
        <v>36494</v>
      </c>
      <c r="B2441" s="83" t="s">
        <v>3920</v>
      </c>
      <c r="C2441" s="83" t="s">
        <v>575</v>
      </c>
      <c r="D2441" s="83" t="s">
        <v>702</v>
      </c>
      <c r="E2441" s="187">
        <v>360718.75</v>
      </c>
      <c r="F2441" s="83"/>
    </row>
    <row r="2442" spans="1:6" ht="12.75" customHeight="1" x14ac:dyDescent="0.2">
      <c r="A2442" s="83">
        <v>36493</v>
      </c>
      <c r="B2442" s="83" t="s">
        <v>3921</v>
      </c>
      <c r="C2442" s="83" t="s">
        <v>575</v>
      </c>
      <c r="D2442" s="83" t="s">
        <v>702</v>
      </c>
      <c r="E2442" s="187">
        <v>408679.69</v>
      </c>
      <c r="F2442" s="83"/>
    </row>
    <row r="2443" spans="1:6" ht="12.75" customHeight="1" x14ac:dyDescent="0.2">
      <c r="A2443" s="83">
        <v>36492</v>
      </c>
      <c r="B2443" s="83" t="s">
        <v>3922</v>
      </c>
      <c r="C2443" s="83" t="s">
        <v>575</v>
      </c>
      <c r="D2443" s="83" t="s">
        <v>702</v>
      </c>
      <c r="E2443" s="187">
        <v>759171.87</v>
      </c>
      <c r="F2443" s="83"/>
    </row>
    <row r="2444" spans="1:6" ht="12.75" customHeight="1" x14ac:dyDescent="0.2">
      <c r="A2444" s="83">
        <v>13333</v>
      </c>
      <c r="B2444" s="83" t="s">
        <v>3924</v>
      </c>
      <c r="C2444" s="83" t="s">
        <v>575</v>
      </c>
      <c r="D2444" s="83" t="s">
        <v>702</v>
      </c>
      <c r="E2444" s="187">
        <v>136258.26999999999</v>
      </c>
      <c r="F2444" s="83"/>
    </row>
    <row r="2445" spans="1:6" ht="12.75" customHeight="1" x14ac:dyDescent="0.2">
      <c r="A2445" s="83">
        <v>13533</v>
      </c>
      <c r="B2445" s="83" t="s">
        <v>3925</v>
      </c>
      <c r="C2445" s="83" t="s">
        <v>575</v>
      </c>
      <c r="D2445" s="83" t="s">
        <v>702</v>
      </c>
      <c r="E2445" s="187">
        <v>121799.76</v>
      </c>
      <c r="F2445" s="83"/>
    </row>
    <row r="2446" spans="1:6" ht="12.75" customHeight="1" x14ac:dyDescent="0.2">
      <c r="A2446" s="83">
        <v>36499</v>
      </c>
      <c r="B2446" s="83" t="s">
        <v>3926</v>
      </c>
      <c r="C2446" s="83" t="s">
        <v>575</v>
      </c>
      <c r="D2446" s="83" t="s">
        <v>702</v>
      </c>
      <c r="E2446" s="187">
        <v>2657.03</v>
      </c>
      <c r="F2446" s="83"/>
    </row>
    <row r="2447" spans="1:6" ht="12.75" customHeight="1" x14ac:dyDescent="0.2">
      <c r="A2447" s="83">
        <v>39585</v>
      </c>
      <c r="B2447" s="83" t="s">
        <v>3927</v>
      </c>
      <c r="C2447" s="83" t="s">
        <v>575</v>
      </c>
      <c r="D2447" s="83" t="s">
        <v>702</v>
      </c>
      <c r="E2447" s="187">
        <v>87981.96</v>
      </c>
      <c r="F2447" s="83"/>
    </row>
    <row r="2448" spans="1:6" ht="12.75" customHeight="1" x14ac:dyDescent="0.2">
      <c r="A2448" s="83">
        <v>39586</v>
      </c>
      <c r="B2448" s="83" t="s">
        <v>3929</v>
      </c>
      <c r="C2448" s="83" t="s">
        <v>575</v>
      </c>
      <c r="D2448" s="83" t="s">
        <v>702</v>
      </c>
      <c r="E2448" s="187">
        <v>103196.88</v>
      </c>
      <c r="F2448" s="83"/>
    </row>
    <row r="2449" spans="1:6" ht="12.75" customHeight="1" x14ac:dyDescent="0.2">
      <c r="A2449" s="83">
        <v>39587</v>
      </c>
      <c r="B2449" s="83" t="s">
        <v>3930</v>
      </c>
      <c r="C2449" s="83" t="s">
        <v>575</v>
      </c>
      <c r="D2449" s="83" t="s">
        <v>702</v>
      </c>
      <c r="E2449" s="187">
        <v>125688.52</v>
      </c>
      <c r="F2449" s="83"/>
    </row>
    <row r="2450" spans="1:6" ht="12.75" customHeight="1" x14ac:dyDescent="0.2">
      <c r="A2450" s="83">
        <v>39588</v>
      </c>
      <c r="B2450" s="83" t="s">
        <v>3931</v>
      </c>
      <c r="C2450" s="83" t="s">
        <v>575</v>
      </c>
      <c r="D2450" s="83" t="s">
        <v>702</v>
      </c>
      <c r="E2450" s="187">
        <v>145534.07</v>
      </c>
      <c r="F2450" s="83"/>
    </row>
    <row r="2451" spans="1:6" ht="12.75" customHeight="1" x14ac:dyDescent="0.2">
      <c r="A2451" s="83">
        <v>39584</v>
      </c>
      <c r="B2451" s="83" t="s">
        <v>3932</v>
      </c>
      <c r="C2451" s="83" t="s">
        <v>575</v>
      </c>
      <c r="D2451" s="83" t="s">
        <v>702</v>
      </c>
      <c r="E2451" s="187">
        <v>78350.25</v>
      </c>
      <c r="F2451" s="83"/>
    </row>
    <row r="2452" spans="1:6" ht="12.75" customHeight="1" x14ac:dyDescent="0.2">
      <c r="A2452" s="83">
        <v>39590</v>
      </c>
      <c r="B2452" s="83" t="s">
        <v>3934</v>
      </c>
      <c r="C2452" s="83" t="s">
        <v>575</v>
      </c>
      <c r="D2452" s="83" t="s">
        <v>702</v>
      </c>
      <c r="E2452" s="187">
        <v>76471.539999999994</v>
      </c>
      <c r="F2452" s="83"/>
    </row>
    <row r="2453" spans="1:6" ht="12.75" customHeight="1" x14ac:dyDescent="0.2">
      <c r="A2453" s="83">
        <v>39592</v>
      </c>
      <c r="B2453" s="83" t="s">
        <v>3935</v>
      </c>
      <c r="C2453" s="83" t="s">
        <v>575</v>
      </c>
      <c r="D2453" s="83" t="s">
        <v>702</v>
      </c>
      <c r="E2453" s="187">
        <v>109891.45</v>
      </c>
      <c r="F2453" s="83"/>
    </row>
    <row r="2454" spans="1:6" ht="12.75" customHeight="1" x14ac:dyDescent="0.2">
      <c r="A2454" s="83">
        <v>39593</v>
      </c>
      <c r="B2454" s="83" t="s">
        <v>3937</v>
      </c>
      <c r="C2454" s="83" t="s">
        <v>575</v>
      </c>
      <c r="D2454" s="83" t="s">
        <v>702</v>
      </c>
      <c r="E2454" s="187">
        <v>125688.52</v>
      </c>
      <c r="F2454" s="83"/>
    </row>
    <row r="2455" spans="1:6" ht="12.75" customHeight="1" x14ac:dyDescent="0.2">
      <c r="A2455" s="83">
        <v>14254</v>
      </c>
      <c r="B2455" s="83" t="s">
        <v>3938</v>
      </c>
      <c r="C2455" s="83" t="s">
        <v>575</v>
      </c>
      <c r="D2455" s="83" t="s">
        <v>702</v>
      </c>
      <c r="E2455" s="187">
        <v>71444</v>
      </c>
      <c r="F2455" s="83"/>
    </row>
    <row r="2456" spans="1:6" ht="12.75" customHeight="1" x14ac:dyDescent="0.2">
      <c r="A2456" s="83">
        <v>25987</v>
      </c>
      <c r="B2456" s="83" t="s">
        <v>3939</v>
      </c>
      <c r="C2456" s="83" t="s">
        <v>575</v>
      </c>
      <c r="D2456" s="83" t="s">
        <v>702</v>
      </c>
      <c r="E2456" s="187">
        <v>59661.440000000002</v>
      </c>
      <c r="F2456" s="83"/>
    </row>
    <row r="2457" spans="1:6" ht="12.75" customHeight="1" x14ac:dyDescent="0.2">
      <c r="A2457" s="83">
        <v>25019</v>
      </c>
      <c r="B2457" s="83" t="s">
        <v>3941</v>
      </c>
      <c r="C2457" s="83" t="s">
        <v>575</v>
      </c>
      <c r="D2457" s="83" t="s">
        <v>702</v>
      </c>
      <c r="E2457" s="187">
        <v>102266.37</v>
      </c>
      <c r="F2457" s="83"/>
    </row>
    <row r="2458" spans="1:6" ht="12.75" customHeight="1" x14ac:dyDescent="0.2">
      <c r="A2458" s="83">
        <v>36501</v>
      </c>
      <c r="B2458" s="83" t="s">
        <v>3942</v>
      </c>
      <c r="C2458" s="83" t="s">
        <v>575</v>
      </c>
      <c r="D2458" s="83" t="s">
        <v>702</v>
      </c>
      <c r="E2458" s="187">
        <v>91052.32</v>
      </c>
      <c r="F2458" s="83"/>
    </row>
    <row r="2459" spans="1:6" ht="12.75" customHeight="1" x14ac:dyDescent="0.2">
      <c r="A2459" s="83">
        <v>25986</v>
      </c>
      <c r="B2459" s="83" t="s">
        <v>3944</v>
      </c>
      <c r="C2459" s="83" t="s">
        <v>575</v>
      </c>
      <c r="D2459" s="83" t="s">
        <v>702</v>
      </c>
      <c r="E2459" s="187">
        <v>109462.33</v>
      </c>
      <c r="F2459" s="83"/>
    </row>
    <row r="2460" spans="1:6" ht="12.75" customHeight="1" x14ac:dyDescent="0.2">
      <c r="A2460" s="83">
        <v>36500</v>
      </c>
      <c r="B2460" s="83" t="s">
        <v>3945</v>
      </c>
      <c r="C2460" s="83" t="s">
        <v>575</v>
      </c>
      <c r="D2460" s="83" t="s">
        <v>702</v>
      </c>
      <c r="E2460" s="187">
        <v>64344.18</v>
      </c>
      <c r="F2460" s="83"/>
    </row>
    <row r="2461" spans="1:6" ht="12.75" customHeight="1" x14ac:dyDescent="0.2">
      <c r="A2461" s="83">
        <v>20017</v>
      </c>
      <c r="B2461" s="83" t="s">
        <v>3946</v>
      </c>
      <c r="C2461" s="83" t="s">
        <v>577</v>
      </c>
      <c r="D2461" s="83" t="s">
        <v>566</v>
      </c>
      <c r="E2461" s="187">
        <v>5.39</v>
      </c>
      <c r="F2461" s="83"/>
    </row>
    <row r="2462" spans="1:6" ht="12.75" customHeight="1" x14ac:dyDescent="0.2">
      <c r="A2462" s="83">
        <v>20007</v>
      </c>
      <c r="B2462" s="83" t="s">
        <v>3948</v>
      </c>
      <c r="C2462" s="83" t="s">
        <v>577</v>
      </c>
      <c r="D2462" s="83" t="s">
        <v>566</v>
      </c>
      <c r="E2462" s="187">
        <v>4.13</v>
      </c>
      <c r="F2462" s="83"/>
    </row>
    <row r="2463" spans="1:6" ht="12.75" customHeight="1" x14ac:dyDescent="0.2">
      <c r="A2463" s="83">
        <v>39836</v>
      </c>
      <c r="B2463" s="83" t="s">
        <v>3949</v>
      </c>
      <c r="C2463" s="83" t="s">
        <v>1549</v>
      </c>
      <c r="D2463" s="83" t="s">
        <v>566</v>
      </c>
      <c r="E2463" s="187">
        <v>154.1</v>
      </c>
      <c r="F2463" s="83"/>
    </row>
    <row r="2464" spans="1:6" ht="12.75" customHeight="1" x14ac:dyDescent="0.2">
      <c r="A2464" s="83">
        <v>39830</v>
      </c>
      <c r="B2464" s="83" t="s">
        <v>3951</v>
      </c>
      <c r="C2464" s="83" t="s">
        <v>1549</v>
      </c>
      <c r="D2464" s="83" t="s">
        <v>566</v>
      </c>
      <c r="E2464" s="187">
        <v>175.75</v>
      </c>
      <c r="F2464" s="83"/>
    </row>
    <row r="2465" spans="1:6" ht="12.75" customHeight="1" x14ac:dyDescent="0.2">
      <c r="A2465" s="83">
        <v>39831</v>
      </c>
      <c r="B2465" s="83" t="s">
        <v>3952</v>
      </c>
      <c r="C2465" s="83" t="s">
        <v>1549</v>
      </c>
      <c r="D2465" s="83" t="s">
        <v>566</v>
      </c>
      <c r="E2465" s="187">
        <v>175.37</v>
      </c>
      <c r="F2465" s="83"/>
    </row>
    <row r="2466" spans="1:6" ht="12.75" customHeight="1" x14ac:dyDescent="0.2">
      <c r="A2466" s="83">
        <v>36888</v>
      </c>
      <c r="B2466" s="83" t="s">
        <v>3954</v>
      </c>
      <c r="C2466" s="83" t="s">
        <v>577</v>
      </c>
      <c r="D2466" s="83" t="s">
        <v>702</v>
      </c>
      <c r="E2466" s="187">
        <v>7.6</v>
      </c>
      <c r="F2466" s="83"/>
    </row>
    <row r="2467" spans="1:6" ht="12.75" customHeight="1" x14ac:dyDescent="0.2">
      <c r="A2467" s="83">
        <v>40527</v>
      </c>
      <c r="B2467" s="83" t="s">
        <v>3955</v>
      </c>
      <c r="C2467" s="83" t="s">
        <v>575</v>
      </c>
      <c r="D2467" s="83" t="s">
        <v>702</v>
      </c>
      <c r="E2467" s="187">
        <v>2170.11</v>
      </c>
      <c r="F2467" s="83"/>
    </row>
    <row r="2468" spans="1:6" ht="12.75" customHeight="1" x14ac:dyDescent="0.2">
      <c r="A2468" s="83">
        <v>36497</v>
      </c>
      <c r="B2468" s="83" t="s">
        <v>3957</v>
      </c>
      <c r="C2468" s="83" t="s">
        <v>575</v>
      </c>
      <c r="D2468" s="83" t="s">
        <v>702</v>
      </c>
      <c r="E2468" s="187">
        <v>2477.42</v>
      </c>
      <c r="F2468" s="83"/>
    </row>
    <row r="2469" spans="1:6" ht="12.75" customHeight="1" x14ac:dyDescent="0.2">
      <c r="A2469" s="83">
        <v>36487</v>
      </c>
      <c r="B2469" s="83" t="s">
        <v>3958</v>
      </c>
      <c r="C2469" s="83" t="s">
        <v>575</v>
      </c>
      <c r="D2469" s="83" t="s">
        <v>702</v>
      </c>
      <c r="E2469" s="187">
        <v>4313.5600000000004</v>
      </c>
      <c r="F2469" s="83"/>
    </row>
    <row r="2470" spans="1:6" ht="12.75" customHeight="1" x14ac:dyDescent="0.2">
      <c r="A2470" s="83">
        <v>25952</v>
      </c>
      <c r="B2470" s="83" t="s">
        <v>3959</v>
      </c>
      <c r="C2470" s="83" t="s">
        <v>575</v>
      </c>
      <c r="D2470" s="83" t="s">
        <v>702</v>
      </c>
      <c r="E2470" s="187">
        <v>630772.18999999994</v>
      </c>
      <c r="F2470" s="83"/>
    </row>
    <row r="2471" spans="1:6" ht="12.75" customHeight="1" x14ac:dyDescent="0.2">
      <c r="A2471" s="83">
        <v>25954</v>
      </c>
      <c r="B2471" s="83" t="s">
        <v>3961</v>
      </c>
      <c r="C2471" s="83" t="s">
        <v>575</v>
      </c>
      <c r="D2471" s="83" t="s">
        <v>702</v>
      </c>
      <c r="E2471" s="187">
        <v>1213023.44</v>
      </c>
      <c r="F2471" s="83"/>
    </row>
    <row r="2472" spans="1:6" ht="12.75" customHeight="1" x14ac:dyDescent="0.2">
      <c r="A2472" s="83">
        <v>25953</v>
      </c>
      <c r="B2472" s="83" t="s">
        <v>3962</v>
      </c>
      <c r="C2472" s="83" t="s">
        <v>575</v>
      </c>
      <c r="D2472" s="83" t="s">
        <v>702</v>
      </c>
      <c r="E2472" s="187">
        <v>2062139.84</v>
      </c>
      <c r="F2472" s="83"/>
    </row>
    <row r="2473" spans="1:6" ht="12.75" customHeight="1" x14ac:dyDescent="0.2">
      <c r="A2473" s="83">
        <v>37776</v>
      </c>
      <c r="B2473" s="83" t="s">
        <v>3964</v>
      </c>
      <c r="C2473" s="83" t="s">
        <v>575</v>
      </c>
      <c r="D2473" s="83" t="s">
        <v>702</v>
      </c>
      <c r="E2473" s="187">
        <v>126382.81</v>
      </c>
      <c r="F2473" s="83"/>
    </row>
    <row r="2474" spans="1:6" ht="12.75" customHeight="1" x14ac:dyDescent="0.2">
      <c r="A2474" s="83">
        <v>37775</v>
      </c>
      <c r="B2474" s="83" t="s">
        <v>3965</v>
      </c>
      <c r="C2474" s="83" t="s">
        <v>575</v>
      </c>
      <c r="D2474" s="83" t="s">
        <v>702</v>
      </c>
      <c r="E2474" s="187">
        <v>199062.5</v>
      </c>
      <c r="F2474" s="83"/>
    </row>
    <row r="2475" spans="1:6" ht="12.75" customHeight="1" x14ac:dyDescent="0.2">
      <c r="A2475" s="83">
        <v>36491</v>
      </c>
      <c r="B2475" s="83" t="s">
        <v>3967</v>
      </c>
      <c r="C2475" s="83" t="s">
        <v>575</v>
      </c>
      <c r="D2475" s="83" t="s">
        <v>702</v>
      </c>
      <c r="E2475" s="187">
        <v>737187.5</v>
      </c>
      <c r="F2475" s="83"/>
    </row>
    <row r="2476" spans="1:6" ht="12.75" customHeight="1" x14ac:dyDescent="0.2">
      <c r="A2476" s="83">
        <v>10712</v>
      </c>
      <c r="B2476" s="83" t="s">
        <v>3968</v>
      </c>
      <c r="C2476" s="83" t="s">
        <v>575</v>
      </c>
      <c r="D2476" s="83" t="s">
        <v>702</v>
      </c>
      <c r="E2476" s="187">
        <v>49765.62</v>
      </c>
      <c r="F2476" s="83"/>
    </row>
    <row r="2477" spans="1:6" ht="12.75" customHeight="1" x14ac:dyDescent="0.2">
      <c r="A2477" s="83">
        <v>3363</v>
      </c>
      <c r="B2477" s="83" t="s">
        <v>3970</v>
      </c>
      <c r="C2477" s="83" t="s">
        <v>575</v>
      </c>
      <c r="D2477" s="83" t="s">
        <v>702</v>
      </c>
      <c r="E2477" s="187">
        <v>70000</v>
      </c>
      <c r="F2477" s="83"/>
    </row>
    <row r="2478" spans="1:6" ht="12.75" customHeight="1" x14ac:dyDescent="0.2">
      <c r="A2478" s="83">
        <v>3365</v>
      </c>
      <c r="B2478" s="83" t="s">
        <v>3971</v>
      </c>
      <c r="C2478" s="83" t="s">
        <v>575</v>
      </c>
      <c r="D2478" s="83" t="s">
        <v>702</v>
      </c>
      <c r="E2478" s="187">
        <v>163625</v>
      </c>
      <c r="F2478" s="83"/>
    </row>
    <row r="2479" spans="1:6" ht="12.75" customHeight="1" x14ac:dyDescent="0.2">
      <c r="A2479" s="83">
        <v>7569</v>
      </c>
      <c r="B2479" s="83" t="s">
        <v>3973</v>
      </c>
      <c r="C2479" s="83" t="s">
        <v>575</v>
      </c>
      <c r="D2479" s="83" t="s">
        <v>702</v>
      </c>
      <c r="E2479" s="187">
        <v>42.25</v>
      </c>
      <c r="F2479" s="83"/>
    </row>
    <row r="2480" spans="1:6" ht="12.75" customHeight="1" x14ac:dyDescent="0.2">
      <c r="A2480" s="83">
        <v>34349</v>
      </c>
      <c r="B2480" s="83" t="s">
        <v>3974</v>
      </c>
      <c r="C2480" s="83" t="s">
        <v>575</v>
      </c>
      <c r="D2480" s="83" t="s">
        <v>566</v>
      </c>
      <c r="E2480" s="187">
        <v>12.47</v>
      </c>
      <c r="F2480" s="83"/>
    </row>
    <row r="2481" spans="1:6" ht="12.75" customHeight="1" x14ac:dyDescent="0.2">
      <c r="A2481" s="83">
        <v>11991</v>
      </c>
      <c r="B2481" s="83" t="s">
        <v>3975</v>
      </c>
      <c r="C2481" s="83" t="s">
        <v>575</v>
      </c>
      <c r="D2481" s="83" t="s">
        <v>566</v>
      </c>
      <c r="E2481" s="187">
        <v>48.23</v>
      </c>
      <c r="F2481" s="83"/>
    </row>
    <row r="2482" spans="1:6" ht="12.75" customHeight="1" x14ac:dyDescent="0.2">
      <c r="A2482" s="83">
        <v>20062</v>
      </c>
      <c r="B2482" s="83" t="s">
        <v>3977</v>
      </c>
      <c r="C2482" s="83" t="s">
        <v>575</v>
      </c>
      <c r="D2482" s="83" t="s">
        <v>702</v>
      </c>
      <c r="E2482" s="187">
        <v>12.74</v>
      </c>
      <c r="F2482" s="83"/>
    </row>
    <row r="2483" spans="1:6" ht="12.75" customHeight="1" x14ac:dyDescent="0.2">
      <c r="A2483" s="83">
        <v>11029</v>
      </c>
      <c r="B2483" s="83" t="s">
        <v>3978</v>
      </c>
      <c r="C2483" s="83" t="s">
        <v>2657</v>
      </c>
      <c r="D2483" s="83" t="s">
        <v>566</v>
      </c>
      <c r="E2483" s="187">
        <v>1.1000000000000001</v>
      </c>
      <c r="F2483" s="83"/>
    </row>
    <row r="2484" spans="1:6" ht="12.75" customHeight="1" x14ac:dyDescent="0.2">
      <c r="A2484" s="83">
        <v>4316</v>
      </c>
      <c r="B2484" s="83" t="s">
        <v>3980</v>
      </c>
      <c r="C2484" s="83" t="s">
        <v>575</v>
      </c>
      <c r="D2484" s="83" t="s">
        <v>566</v>
      </c>
      <c r="E2484" s="187">
        <v>1.1100000000000001</v>
      </c>
      <c r="F2484" s="83"/>
    </row>
    <row r="2485" spans="1:6" ht="12.75" customHeight="1" x14ac:dyDescent="0.2">
      <c r="A2485" s="83">
        <v>4313</v>
      </c>
      <c r="B2485" s="83" t="s">
        <v>3981</v>
      </c>
      <c r="C2485" s="83" t="s">
        <v>2657</v>
      </c>
      <c r="D2485" s="83" t="s">
        <v>566</v>
      </c>
      <c r="E2485" s="187">
        <v>1.59</v>
      </c>
      <c r="F2485" s="83"/>
    </row>
    <row r="2486" spans="1:6" ht="12.75" customHeight="1" x14ac:dyDescent="0.2">
      <c r="A2486" s="83">
        <v>4317</v>
      </c>
      <c r="B2486" s="83" t="s">
        <v>3982</v>
      </c>
      <c r="C2486" s="83" t="s">
        <v>575</v>
      </c>
      <c r="D2486" s="83" t="s">
        <v>566</v>
      </c>
      <c r="E2486" s="187">
        <v>1.81</v>
      </c>
      <c r="F2486" s="83"/>
    </row>
    <row r="2487" spans="1:6" ht="12.75" customHeight="1" x14ac:dyDescent="0.2">
      <c r="A2487" s="83">
        <v>4314</v>
      </c>
      <c r="B2487" s="83" t="s">
        <v>3984</v>
      </c>
      <c r="C2487" s="83" t="s">
        <v>2657</v>
      </c>
      <c r="D2487" s="83" t="s">
        <v>566</v>
      </c>
      <c r="E2487" s="187">
        <v>2.12</v>
      </c>
      <c r="F2487" s="83"/>
    </row>
    <row r="2488" spans="1:6" ht="12.75" customHeight="1" x14ac:dyDescent="0.2">
      <c r="A2488" s="83">
        <v>10561</v>
      </c>
      <c r="B2488" s="83" t="s">
        <v>3985</v>
      </c>
      <c r="C2488" s="83" t="s">
        <v>589</v>
      </c>
      <c r="D2488" s="83" t="s">
        <v>566</v>
      </c>
      <c r="E2488" s="187">
        <v>0.4</v>
      </c>
      <c r="F2488" s="83"/>
    </row>
    <row r="2489" spans="1:6" ht="12.75" customHeight="1" x14ac:dyDescent="0.2">
      <c r="A2489" s="83">
        <v>10921</v>
      </c>
      <c r="B2489" s="83" t="s">
        <v>3986</v>
      </c>
      <c r="C2489" s="83" t="s">
        <v>575</v>
      </c>
      <c r="D2489" s="83" t="s">
        <v>702</v>
      </c>
      <c r="E2489" s="187">
        <v>3290</v>
      </c>
      <c r="F2489" s="83"/>
    </row>
    <row r="2490" spans="1:6" ht="12.75" customHeight="1" x14ac:dyDescent="0.2">
      <c r="A2490" s="83">
        <v>10922</v>
      </c>
      <c r="B2490" s="83" t="s">
        <v>3987</v>
      </c>
      <c r="C2490" s="83" t="s">
        <v>575</v>
      </c>
      <c r="D2490" s="83" t="s">
        <v>702</v>
      </c>
      <c r="E2490" s="187">
        <v>2979.99</v>
      </c>
      <c r="F2490" s="83"/>
    </row>
    <row r="2491" spans="1:6" ht="12.75" customHeight="1" x14ac:dyDescent="0.2">
      <c r="A2491" s="83">
        <v>10923</v>
      </c>
      <c r="B2491" s="83" t="s">
        <v>3989</v>
      </c>
      <c r="C2491" s="83" t="s">
        <v>575</v>
      </c>
      <c r="D2491" s="83" t="s">
        <v>702</v>
      </c>
      <c r="E2491" s="187">
        <v>1761.3</v>
      </c>
      <c r="F2491" s="83"/>
    </row>
    <row r="2492" spans="1:6" ht="12.75" customHeight="1" x14ac:dyDescent="0.2">
      <c r="A2492" s="83">
        <v>10924</v>
      </c>
      <c r="B2492" s="83" t="s">
        <v>3990</v>
      </c>
      <c r="C2492" s="83" t="s">
        <v>575</v>
      </c>
      <c r="D2492" s="83" t="s">
        <v>702</v>
      </c>
      <c r="E2492" s="187">
        <v>1854.99</v>
      </c>
      <c r="F2492" s="83"/>
    </row>
    <row r="2493" spans="1:6" ht="12.75" customHeight="1" x14ac:dyDescent="0.2">
      <c r="A2493" s="83">
        <v>37772</v>
      </c>
      <c r="B2493" s="83" t="s">
        <v>3991</v>
      </c>
      <c r="C2493" s="83" t="s">
        <v>575</v>
      </c>
      <c r="D2493" s="83" t="s">
        <v>702</v>
      </c>
      <c r="E2493" s="187">
        <v>114526.71</v>
      </c>
      <c r="F2493" s="83"/>
    </row>
    <row r="2494" spans="1:6" ht="12.75" customHeight="1" x14ac:dyDescent="0.2">
      <c r="A2494" s="83">
        <v>37771</v>
      </c>
      <c r="B2494" s="83" t="s">
        <v>3993</v>
      </c>
      <c r="C2494" s="83" t="s">
        <v>575</v>
      </c>
      <c r="D2494" s="83" t="s">
        <v>702</v>
      </c>
      <c r="E2494" s="187">
        <v>121838.18</v>
      </c>
      <c r="F2494" s="83"/>
    </row>
    <row r="2495" spans="1:6" ht="12.75" customHeight="1" x14ac:dyDescent="0.2">
      <c r="A2495" s="83">
        <v>12770</v>
      </c>
      <c r="B2495" s="83" t="s">
        <v>3994</v>
      </c>
      <c r="C2495" s="83" t="s">
        <v>575</v>
      </c>
      <c r="D2495" s="83" t="s">
        <v>702</v>
      </c>
      <c r="E2495" s="187">
        <v>448.97</v>
      </c>
      <c r="F2495" s="83"/>
    </row>
    <row r="2496" spans="1:6" ht="12.75" customHeight="1" x14ac:dyDescent="0.2">
      <c r="A2496" s="83">
        <v>12772</v>
      </c>
      <c r="B2496" s="83" t="s">
        <v>3996</v>
      </c>
      <c r="C2496" s="83" t="s">
        <v>575</v>
      </c>
      <c r="D2496" s="83" t="s">
        <v>702</v>
      </c>
      <c r="E2496" s="187">
        <v>746.17</v>
      </c>
      <c r="F2496" s="83"/>
    </row>
    <row r="2497" spans="1:6" ht="12.75" customHeight="1" x14ac:dyDescent="0.2">
      <c r="A2497" s="83">
        <v>12768</v>
      </c>
      <c r="B2497" s="83" t="s">
        <v>3997</v>
      </c>
      <c r="C2497" s="83" t="s">
        <v>575</v>
      </c>
      <c r="D2497" s="83" t="s">
        <v>702</v>
      </c>
      <c r="E2497" s="187">
        <v>1049.7</v>
      </c>
      <c r="F2497" s="83"/>
    </row>
    <row r="2498" spans="1:6" ht="12.75" customHeight="1" x14ac:dyDescent="0.2">
      <c r="A2498" s="83">
        <v>12775</v>
      </c>
      <c r="B2498" s="83" t="s">
        <v>3998</v>
      </c>
      <c r="C2498" s="83" t="s">
        <v>575</v>
      </c>
      <c r="D2498" s="83" t="s">
        <v>702</v>
      </c>
      <c r="E2498" s="187">
        <v>328.82</v>
      </c>
      <c r="F2498" s="83"/>
    </row>
    <row r="2499" spans="1:6" ht="12.75" customHeight="1" x14ac:dyDescent="0.2">
      <c r="A2499" s="83">
        <v>12769</v>
      </c>
      <c r="B2499" s="83" t="s">
        <v>4000</v>
      </c>
      <c r="C2499" s="83" t="s">
        <v>575</v>
      </c>
      <c r="D2499" s="83" t="s">
        <v>702</v>
      </c>
      <c r="E2499" s="187">
        <v>86</v>
      </c>
      <c r="F2499" s="83"/>
    </row>
    <row r="2500" spans="1:6" ht="12.75" customHeight="1" x14ac:dyDescent="0.2">
      <c r="A2500" s="83">
        <v>12773</v>
      </c>
      <c r="B2500" s="83" t="s">
        <v>4001</v>
      </c>
      <c r="C2500" s="83" t="s">
        <v>575</v>
      </c>
      <c r="D2500" s="83" t="s">
        <v>702</v>
      </c>
      <c r="E2500" s="187">
        <v>92.32</v>
      </c>
      <c r="F2500" s="83"/>
    </row>
    <row r="2501" spans="1:6" ht="12.75" customHeight="1" x14ac:dyDescent="0.2">
      <c r="A2501" s="83">
        <v>12774</v>
      </c>
      <c r="B2501" s="83" t="s">
        <v>574</v>
      </c>
      <c r="C2501" s="83" t="s">
        <v>575</v>
      </c>
      <c r="D2501" s="83" t="s">
        <v>702</v>
      </c>
      <c r="E2501" s="187">
        <v>113.82</v>
      </c>
      <c r="F2501" s="83"/>
    </row>
    <row r="2502" spans="1:6" ht="12.75" customHeight="1" x14ac:dyDescent="0.2">
      <c r="A2502" s="83">
        <v>12776</v>
      </c>
      <c r="B2502" s="83" t="s">
        <v>4003</v>
      </c>
      <c r="C2502" s="83" t="s">
        <v>575</v>
      </c>
      <c r="D2502" s="83" t="s">
        <v>702</v>
      </c>
      <c r="E2502" s="187">
        <v>1694.7</v>
      </c>
      <c r="F2502" s="83"/>
    </row>
    <row r="2503" spans="1:6" ht="12.75" customHeight="1" x14ac:dyDescent="0.2">
      <c r="A2503" s="83">
        <v>12777</v>
      </c>
      <c r="B2503" s="83" t="s">
        <v>4005</v>
      </c>
      <c r="C2503" s="83" t="s">
        <v>575</v>
      </c>
      <c r="D2503" s="83" t="s">
        <v>702</v>
      </c>
      <c r="E2503" s="187">
        <v>2213.23</v>
      </c>
      <c r="F2503" s="83"/>
    </row>
    <row r="2504" spans="1:6" ht="12.75" customHeight="1" x14ac:dyDescent="0.2">
      <c r="A2504" s="83">
        <v>3391</v>
      </c>
      <c r="B2504" s="83" t="s">
        <v>4006</v>
      </c>
      <c r="C2504" s="83" t="s">
        <v>575</v>
      </c>
      <c r="D2504" s="83" t="s">
        <v>702</v>
      </c>
      <c r="E2504" s="187">
        <v>48.19</v>
      </c>
      <c r="F2504" s="83"/>
    </row>
    <row r="2505" spans="1:6" ht="12.75" customHeight="1" x14ac:dyDescent="0.2">
      <c r="A2505" s="83">
        <v>3389</v>
      </c>
      <c r="B2505" s="83" t="s">
        <v>4007</v>
      </c>
      <c r="C2505" s="83" t="s">
        <v>575</v>
      </c>
      <c r="D2505" s="83" t="s">
        <v>702</v>
      </c>
      <c r="E2505" s="187">
        <v>25</v>
      </c>
      <c r="F2505" s="83"/>
    </row>
    <row r="2506" spans="1:6" ht="12.75" customHeight="1" x14ac:dyDescent="0.2">
      <c r="A2506" s="83">
        <v>3390</v>
      </c>
      <c r="B2506" s="83" t="s">
        <v>4009</v>
      </c>
      <c r="C2506" s="83" t="s">
        <v>575</v>
      </c>
      <c r="D2506" s="83" t="s">
        <v>702</v>
      </c>
      <c r="E2506" s="187">
        <v>28.13</v>
      </c>
      <c r="F2506" s="83"/>
    </row>
    <row r="2507" spans="1:6" ht="12.75" customHeight="1" x14ac:dyDescent="0.2">
      <c r="A2507" s="83">
        <v>12873</v>
      </c>
      <c r="B2507" s="83" t="s">
        <v>4010</v>
      </c>
      <c r="C2507" s="83" t="s">
        <v>1062</v>
      </c>
      <c r="D2507" s="83" t="s">
        <v>566</v>
      </c>
      <c r="E2507" s="187">
        <v>13.54</v>
      </c>
      <c r="F2507" s="83"/>
    </row>
    <row r="2508" spans="1:6" ht="12.75" customHeight="1" x14ac:dyDescent="0.2">
      <c r="A2508" s="83">
        <v>41076</v>
      </c>
      <c r="B2508" s="83" t="s">
        <v>4012</v>
      </c>
      <c r="C2508" s="83" t="s">
        <v>1251</v>
      </c>
      <c r="D2508" s="83" t="s">
        <v>566</v>
      </c>
      <c r="E2508" s="187">
        <v>2413.96</v>
      </c>
      <c r="F2508" s="83"/>
    </row>
    <row r="2509" spans="1:6" ht="12.75" customHeight="1" x14ac:dyDescent="0.2">
      <c r="A2509" s="83">
        <v>140</v>
      </c>
      <c r="B2509" s="83" t="s">
        <v>4015</v>
      </c>
      <c r="C2509" s="83" t="s">
        <v>589</v>
      </c>
      <c r="D2509" s="83" t="s">
        <v>566</v>
      </c>
      <c r="E2509" s="187">
        <v>15.62</v>
      </c>
      <c r="F2509" s="83"/>
    </row>
    <row r="2510" spans="1:6" ht="12.75" customHeight="1" x14ac:dyDescent="0.2">
      <c r="A2510" s="83">
        <v>151</v>
      </c>
      <c r="B2510" s="83" t="s">
        <v>4017</v>
      </c>
      <c r="C2510" s="83" t="s">
        <v>769</v>
      </c>
      <c r="D2510" s="83" t="s">
        <v>566</v>
      </c>
      <c r="E2510" s="187">
        <v>19.649999999999999</v>
      </c>
      <c r="F2510" s="83"/>
    </row>
    <row r="2511" spans="1:6" ht="12.75" customHeight="1" x14ac:dyDescent="0.2">
      <c r="A2511" s="83">
        <v>7340</v>
      </c>
      <c r="B2511" s="83" t="s">
        <v>4018</v>
      </c>
      <c r="C2511" s="83" t="s">
        <v>769</v>
      </c>
      <c r="D2511" s="83" t="s">
        <v>566</v>
      </c>
      <c r="E2511" s="187">
        <v>21.21</v>
      </c>
      <c r="F2511" s="83"/>
    </row>
    <row r="2512" spans="1:6" ht="12.75" customHeight="1" x14ac:dyDescent="0.2">
      <c r="A2512" s="83">
        <v>2701</v>
      </c>
      <c r="B2512" s="83" t="s">
        <v>4019</v>
      </c>
      <c r="C2512" s="83" t="s">
        <v>1062</v>
      </c>
      <c r="D2512" s="83" t="s">
        <v>566</v>
      </c>
      <c r="E2512" s="187">
        <v>10.42</v>
      </c>
      <c r="F2512" s="83"/>
    </row>
    <row r="2513" spans="1:6" ht="12.75" customHeight="1" x14ac:dyDescent="0.2">
      <c r="A2513" s="83">
        <v>40929</v>
      </c>
      <c r="B2513" s="83" t="s">
        <v>4020</v>
      </c>
      <c r="C2513" s="83" t="s">
        <v>1251</v>
      </c>
      <c r="D2513" s="83" t="s">
        <v>566</v>
      </c>
      <c r="E2513" s="187">
        <v>1860.28</v>
      </c>
      <c r="F2513" s="83"/>
    </row>
    <row r="2514" spans="1:6" ht="12.75" customHeight="1" x14ac:dyDescent="0.2">
      <c r="A2514" s="83">
        <v>38114</v>
      </c>
      <c r="B2514" s="83" t="s">
        <v>4022</v>
      </c>
      <c r="C2514" s="83" t="s">
        <v>575</v>
      </c>
      <c r="D2514" s="83" t="s">
        <v>566</v>
      </c>
      <c r="E2514" s="187">
        <v>14.53</v>
      </c>
      <c r="F2514" s="83"/>
    </row>
    <row r="2515" spans="1:6" ht="12.75" customHeight="1" x14ac:dyDescent="0.2">
      <c r="A2515" s="83">
        <v>38064</v>
      </c>
      <c r="B2515" s="83" t="s">
        <v>4023</v>
      </c>
      <c r="C2515" s="83" t="s">
        <v>575</v>
      </c>
      <c r="D2515" s="83" t="s">
        <v>566</v>
      </c>
      <c r="E2515" s="187">
        <v>16.25</v>
      </c>
      <c r="F2515" s="83"/>
    </row>
    <row r="2516" spans="1:6" ht="12.75" customHeight="1" x14ac:dyDescent="0.2">
      <c r="A2516" s="83">
        <v>38115</v>
      </c>
      <c r="B2516" s="83" t="s">
        <v>4024</v>
      </c>
      <c r="C2516" s="83" t="s">
        <v>575</v>
      </c>
      <c r="D2516" s="83" t="s">
        <v>566</v>
      </c>
      <c r="E2516" s="187">
        <v>15.51</v>
      </c>
      <c r="F2516" s="83"/>
    </row>
    <row r="2517" spans="1:6" ht="12.75" customHeight="1" x14ac:dyDescent="0.2">
      <c r="A2517" s="83">
        <v>38065</v>
      </c>
      <c r="B2517" s="83" t="s">
        <v>4025</v>
      </c>
      <c r="C2517" s="83" t="s">
        <v>575</v>
      </c>
      <c r="D2517" s="83" t="s">
        <v>566</v>
      </c>
      <c r="E2517" s="187">
        <v>23.05</v>
      </c>
      <c r="F2517" s="83"/>
    </row>
    <row r="2518" spans="1:6" ht="12.75" customHeight="1" x14ac:dyDescent="0.2">
      <c r="A2518" s="83">
        <v>38078</v>
      </c>
      <c r="B2518" s="83" t="s">
        <v>4027</v>
      </c>
      <c r="C2518" s="83" t="s">
        <v>575</v>
      </c>
      <c r="D2518" s="83" t="s">
        <v>566</v>
      </c>
      <c r="E2518" s="187">
        <v>13.45</v>
      </c>
      <c r="F2518" s="83"/>
    </row>
    <row r="2519" spans="1:6" ht="12.75" customHeight="1" x14ac:dyDescent="0.2">
      <c r="A2519" s="83">
        <v>38113</v>
      </c>
      <c r="B2519" s="83" t="s">
        <v>4029</v>
      </c>
      <c r="C2519" s="83" t="s">
        <v>575</v>
      </c>
      <c r="D2519" s="83" t="s">
        <v>566</v>
      </c>
      <c r="E2519" s="187">
        <v>7.3</v>
      </c>
      <c r="F2519" s="83"/>
    </row>
    <row r="2520" spans="1:6" ht="12.75" customHeight="1" x14ac:dyDescent="0.2">
      <c r="A2520" s="83">
        <v>38063</v>
      </c>
      <c r="B2520" s="83" t="s">
        <v>4030</v>
      </c>
      <c r="C2520" s="83" t="s">
        <v>575</v>
      </c>
      <c r="D2520" s="83" t="s">
        <v>566</v>
      </c>
      <c r="E2520" s="187">
        <v>7.84</v>
      </c>
      <c r="F2520" s="83"/>
    </row>
    <row r="2521" spans="1:6" ht="12.75" customHeight="1" x14ac:dyDescent="0.2">
      <c r="A2521" s="83">
        <v>38080</v>
      </c>
      <c r="B2521" s="83" t="s">
        <v>4032</v>
      </c>
      <c r="C2521" s="83" t="s">
        <v>575</v>
      </c>
      <c r="D2521" s="83" t="s">
        <v>566</v>
      </c>
      <c r="E2521" s="187">
        <v>23.35</v>
      </c>
      <c r="F2521" s="83"/>
    </row>
    <row r="2522" spans="1:6" ht="12.75" customHeight="1" x14ac:dyDescent="0.2">
      <c r="A2522" s="83">
        <v>38069</v>
      </c>
      <c r="B2522" s="83" t="s">
        <v>4033</v>
      </c>
      <c r="C2522" s="83" t="s">
        <v>575</v>
      </c>
      <c r="D2522" s="83" t="s">
        <v>566</v>
      </c>
      <c r="E2522" s="187">
        <v>12.77</v>
      </c>
      <c r="F2522" s="83"/>
    </row>
    <row r="2523" spans="1:6" ht="12.75" customHeight="1" x14ac:dyDescent="0.2">
      <c r="A2523" s="83">
        <v>38077</v>
      </c>
      <c r="B2523" s="83" t="s">
        <v>4035</v>
      </c>
      <c r="C2523" s="83" t="s">
        <v>575</v>
      </c>
      <c r="D2523" s="83" t="s">
        <v>566</v>
      </c>
      <c r="E2523" s="187">
        <v>12.48</v>
      </c>
      <c r="F2523" s="83"/>
    </row>
    <row r="2524" spans="1:6" ht="12.75" customHeight="1" x14ac:dyDescent="0.2">
      <c r="A2524" s="83">
        <v>38073</v>
      </c>
      <c r="B2524" s="83" t="s">
        <v>4036</v>
      </c>
      <c r="C2524" s="83" t="s">
        <v>575</v>
      </c>
      <c r="D2524" s="83" t="s">
        <v>566</v>
      </c>
      <c r="E2524" s="187">
        <v>19.010000000000002</v>
      </c>
      <c r="F2524" s="83"/>
    </row>
    <row r="2525" spans="1:6" ht="12.75" customHeight="1" x14ac:dyDescent="0.2">
      <c r="A2525" s="83">
        <v>38112</v>
      </c>
      <c r="B2525" s="83" t="s">
        <v>4037</v>
      </c>
      <c r="C2525" s="83" t="s">
        <v>575</v>
      </c>
      <c r="D2525" s="83" t="s">
        <v>566</v>
      </c>
      <c r="E2525" s="187">
        <v>5.61</v>
      </c>
      <c r="F2525" s="83"/>
    </row>
    <row r="2526" spans="1:6" ht="12.75" customHeight="1" x14ac:dyDescent="0.2">
      <c r="A2526" s="83">
        <v>38062</v>
      </c>
      <c r="B2526" s="83" t="s">
        <v>4039</v>
      </c>
      <c r="C2526" s="83" t="s">
        <v>575</v>
      </c>
      <c r="D2526" s="83" t="s">
        <v>566</v>
      </c>
      <c r="E2526" s="187">
        <v>5.75</v>
      </c>
      <c r="F2526" s="83"/>
    </row>
    <row r="2527" spans="1:6" ht="12.75" customHeight="1" x14ac:dyDescent="0.2">
      <c r="A2527" s="83">
        <v>12128</v>
      </c>
      <c r="B2527" s="83" t="s">
        <v>4040</v>
      </c>
      <c r="C2527" s="83" t="s">
        <v>575</v>
      </c>
      <c r="D2527" s="83" t="s">
        <v>566</v>
      </c>
      <c r="E2527" s="187">
        <v>7.69</v>
      </c>
      <c r="F2527" s="83"/>
    </row>
    <row r="2528" spans="1:6" ht="12.75" customHeight="1" x14ac:dyDescent="0.2">
      <c r="A2528" s="83">
        <v>12129</v>
      </c>
      <c r="B2528" s="83" t="s">
        <v>4042</v>
      </c>
      <c r="C2528" s="83" t="s">
        <v>575</v>
      </c>
      <c r="D2528" s="83" t="s">
        <v>566</v>
      </c>
      <c r="E2528" s="187">
        <v>10.17</v>
      </c>
      <c r="F2528" s="83"/>
    </row>
    <row r="2529" spans="1:6" ht="12.75" customHeight="1" x14ac:dyDescent="0.2">
      <c r="A2529" s="83">
        <v>38081</v>
      </c>
      <c r="B2529" s="83" t="s">
        <v>4043</v>
      </c>
      <c r="C2529" s="83" t="s">
        <v>575</v>
      </c>
      <c r="D2529" s="83" t="s">
        <v>566</v>
      </c>
      <c r="E2529" s="187">
        <v>19.809999999999999</v>
      </c>
      <c r="F2529" s="83"/>
    </row>
    <row r="2530" spans="1:6" ht="12.75" customHeight="1" x14ac:dyDescent="0.2">
      <c r="A2530" s="83">
        <v>38070</v>
      </c>
      <c r="B2530" s="83" t="s">
        <v>4044</v>
      </c>
      <c r="C2530" s="83" t="s">
        <v>575</v>
      </c>
      <c r="D2530" s="83" t="s">
        <v>566</v>
      </c>
      <c r="E2530" s="187">
        <v>13.65</v>
      </c>
      <c r="F2530" s="83"/>
    </row>
    <row r="2531" spans="1:6" ht="12.75" customHeight="1" x14ac:dyDescent="0.2">
      <c r="A2531" s="83">
        <v>38074</v>
      </c>
      <c r="B2531" s="83" t="s">
        <v>4046</v>
      </c>
      <c r="C2531" s="83" t="s">
        <v>575</v>
      </c>
      <c r="D2531" s="83" t="s">
        <v>566</v>
      </c>
      <c r="E2531" s="187">
        <v>20.75</v>
      </c>
      <c r="F2531" s="83"/>
    </row>
    <row r="2532" spans="1:6" ht="12.75" customHeight="1" x14ac:dyDescent="0.2">
      <c r="A2532" s="83">
        <v>38079</v>
      </c>
      <c r="B2532" s="83" t="s">
        <v>4047</v>
      </c>
      <c r="C2532" s="83" t="s">
        <v>575</v>
      </c>
      <c r="D2532" s="83" t="s">
        <v>566</v>
      </c>
      <c r="E2532" s="187">
        <v>17.809999999999999</v>
      </c>
      <c r="F2532" s="83"/>
    </row>
    <row r="2533" spans="1:6" ht="12.75" customHeight="1" x14ac:dyDescent="0.2">
      <c r="A2533" s="83">
        <v>38072</v>
      </c>
      <c r="B2533" s="83" t="s">
        <v>4049</v>
      </c>
      <c r="C2533" s="83" t="s">
        <v>575</v>
      </c>
      <c r="D2533" s="83" t="s">
        <v>566</v>
      </c>
      <c r="E2533" s="187">
        <v>17.12</v>
      </c>
      <c r="F2533" s="83"/>
    </row>
    <row r="2534" spans="1:6" ht="12.75" customHeight="1" x14ac:dyDescent="0.2">
      <c r="A2534" s="83">
        <v>38068</v>
      </c>
      <c r="B2534" s="83" t="s">
        <v>4050</v>
      </c>
      <c r="C2534" s="83" t="s">
        <v>575</v>
      </c>
      <c r="D2534" s="83" t="s">
        <v>566</v>
      </c>
      <c r="E2534" s="187">
        <v>11.82</v>
      </c>
      <c r="F2534" s="83"/>
    </row>
    <row r="2535" spans="1:6" ht="12.75" customHeight="1" x14ac:dyDescent="0.2">
      <c r="A2535" s="83">
        <v>38071</v>
      </c>
      <c r="B2535" s="83" t="s">
        <v>4052</v>
      </c>
      <c r="C2535" s="83" t="s">
        <v>575</v>
      </c>
      <c r="D2535" s="83" t="s">
        <v>566</v>
      </c>
      <c r="E2535" s="187">
        <v>14.13</v>
      </c>
      <c r="F2535" s="83"/>
    </row>
    <row r="2536" spans="1:6" ht="12.75" customHeight="1" x14ac:dyDescent="0.2">
      <c r="A2536" s="83">
        <v>38412</v>
      </c>
      <c r="B2536" s="83" t="s">
        <v>4053</v>
      </c>
      <c r="C2536" s="83" t="s">
        <v>575</v>
      </c>
      <c r="D2536" s="83" t="s">
        <v>702</v>
      </c>
      <c r="E2536" s="187">
        <v>1094.3399999999999</v>
      </c>
      <c r="F2536" s="83"/>
    </row>
    <row r="2537" spans="1:6" ht="12.75" customHeight="1" x14ac:dyDescent="0.2">
      <c r="A2537" s="83">
        <v>3405</v>
      </c>
      <c r="B2537" s="83" t="s">
        <v>867</v>
      </c>
      <c r="C2537" s="83" t="s">
        <v>575</v>
      </c>
      <c r="D2537" s="83" t="s">
        <v>702</v>
      </c>
      <c r="E2537" s="187">
        <v>63.05</v>
      </c>
      <c r="F2537" s="83"/>
    </row>
    <row r="2538" spans="1:6" ht="12.75" customHeight="1" x14ac:dyDescent="0.2">
      <c r="A2538" s="83">
        <v>3394</v>
      </c>
      <c r="B2538" s="83" t="s">
        <v>4055</v>
      </c>
      <c r="C2538" s="83" t="s">
        <v>575</v>
      </c>
      <c r="D2538" s="83" t="s">
        <v>702</v>
      </c>
      <c r="E2538" s="187">
        <v>332.83</v>
      </c>
      <c r="F2538" s="83"/>
    </row>
    <row r="2539" spans="1:6" ht="12.75" customHeight="1" x14ac:dyDescent="0.2">
      <c r="A2539" s="83">
        <v>3393</v>
      </c>
      <c r="B2539" s="83" t="s">
        <v>4057</v>
      </c>
      <c r="C2539" s="83" t="s">
        <v>575</v>
      </c>
      <c r="D2539" s="83" t="s">
        <v>702</v>
      </c>
      <c r="E2539" s="187">
        <v>566.69000000000005</v>
      </c>
      <c r="F2539" s="83"/>
    </row>
    <row r="2540" spans="1:6" ht="12.75" customHeight="1" x14ac:dyDescent="0.2">
      <c r="A2540" s="83">
        <v>3406</v>
      </c>
      <c r="B2540" s="83" t="s">
        <v>866</v>
      </c>
      <c r="C2540" s="83" t="s">
        <v>575</v>
      </c>
      <c r="D2540" s="83" t="s">
        <v>702</v>
      </c>
      <c r="E2540" s="187">
        <v>19.3</v>
      </c>
      <c r="F2540" s="83"/>
    </row>
    <row r="2541" spans="1:6" ht="12.75" customHeight="1" x14ac:dyDescent="0.2">
      <c r="A2541" s="83">
        <v>3395</v>
      </c>
      <c r="B2541" s="83" t="s">
        <v>4059</v>
      </c>
      <c r="C2541" s="83" t="s">
        <v>575</v>
      </c>
      <c r="D2541" s="83" t="s">
        <v>702</v>
      </c>
      <c r="E2541" s="187">
        <v>81.41</v>
      </c>
      <c r="F2541" s="83"/>
    </row>
    <row r="2542" spans="1:6" ht="12.75" customHeight="1" x14ac:dyDescent="0.2">
      <c r="A2542" s="83">
        <v>3398</v>
      </c>
      <c r="B2542" s="83" t="s">
        <v>4060</v>
      </c>
      <c r="C2542" s="83" t="s">
        <v>575</v>
      </c>
      <c r="D2542" s="83" t="s">
        <v>702</v>
      </c>
      <c r="E2542" s="187">
        <v>3.87</v>
      </c>
      <c r="F2542" s="83"/>
    </row>
    <row r="2543" spans="1:6" ht="12.75" customHeight="1" x14ac:dyDescent="0.2">
      <c r="A2543" s="83">
        <v>34379</v>
      </c>
      <c r="B2543" s="83" t="s">
        <v>4061</v>
      </c>
      <c r="C2543" s="83" t="s">
        <v>575</v>
      </c>
      <c r="D2543" s="83" t="s">
        <v>702</v>
      </c>
      <c r="E2543" s="187">
        <v>231.81</v>
      </c>
      <c r="F2543" s="83"/>
    </row>
    <row r="2544" spans="1:6" ht="12.75" customHeight="1" x14ac:dyDescent="0.2">
      <c r="A2544" s="83">
        <v>34378</v>
      </c>
      <c r="B2544" s="83" t="s">
        <v>4063</v>
      </c>
      <c r="C2544" s="83" t="s">
        <v>575</v>
      </c>
      <c r="D2544" s="83" t="s">
        <v>702</v>
      </c>
      <c r="E2544" s="187">
        <v>186.71</v>
      </c>
      <c r="F2544" s="83"/>
    </row>
    <row r="2545" spans="1:6" ht="12.75" customHeight="1" x14ac:dyDescent="0.2">
      <c r="A2545" s="83">
        <v>34377</v>
      </c>
      <c r="B2545" s="83" t="s">
        <v>4064</v>
      </c>
      <c r="C2545" s="83" t="s">
        <v>575</v>
      </c>
      <c r="D2545" s="83" t="s">
        <v>702</v>
      </c>
      <c r="E2545" s="187">
        <v>172.19</v>
      </c>
      <c r="F2545" s="83"/>
    </row>
    <row r="2546" spans="1:6" ht="12.75" customHeight="1" x14ac:dyDescent="0.2">
      <c r="A2546" s="83">
        <v>581</v>
      </c>
      <c r="B2546" s="83" t="s">
        <v>4066</v>
      </c>
      <c r="C2546" s="83" t="s">
        <v>704</v>
      </c>
      <c r="D2546" s="83" t="s">
        <v>702</v>
      </c>
      <c r="E2546" s="187">
        <v>327.04000000000002</v>
      </c>
      <c r="F2546" s="83"/>
    </row>
    <row r="2547" spans="1:6" ht="12.75" customHeight="1" x14ac:dyDescent="0.2">
      <c r="A2547" s="83">
        <v>40662</v>
      </c>
      <c r="B2547" s="83" t="s">
        <v>4067</v>
      </c>
      <c r="C2547" s="83" t="s">
        <v>575</v>
      </c>
      <c r="D2547" s="83" t="s">
        <v>702</v>
      </c>
      <c r="E2547" s="187">
        <v>197.28</v>
      </c>
      <c r="F2547" s="83"/>
    </row>
    <row r="2548" spans="1:6" ht="12.75" customHeight="1" x14ac:dyDescent="0.2">
      <c r="A2548" s="83">
        <v>3437</v>
      </c>
      <c r="B2548" s="83" t="s">
        <v>4069</v>
      </c>
      <c r="C2548" s="83" t="s">
        <v>704</v>
      </c>
      <c r="D2548" s="83" t="s">
        <v>702</v>
      </c>
      <c r="E2548" s="187">
        <v>548.01</v>
      </c>
      <c r="F2548" s="83"/>
    </row>
    <row r="2549" spans="1:6" ht="12.75" customHeight="1" x14ac:dyDescent="0.2">
      <c r="A2549" s="83">
        <v>11183</v>
      </c>
      <c r="B2549" s="83" t="s">
        <v>4070</v>
      </c>
      <c r="C2549" s="83" t="s">
        <v>575</v>
      </c>
      <c r="D2549" s="83" t="s">
        <v>702</v>
      </c>
      <c r="E2549" s="187">
        <v>342.75</v>
      </c>
      <c r="F2549" s="83"/>
    </row>
    <row r="2550" spans="1:6" ht="12.75" customHeight="1" x14ac:dyDescent="0.2">
      <c r="A2550" s="83">
        <v>11190</v>
      </c>
      <c r="B2550" s="83" t="s">
        <v>4071</v>
      </c>
      <c r="C2550" s="83" t="s">
        <v>575</v>
      </c>
      <c r="D2550" s="83" t="s">
        <v>702</v>
      </c>
      <c r="E2550" s="187">
        <v>159</v>
      </c>
      <c r="F2550" s="83"/>
    </row>
    <row r="2551" spans="1:6" ht="12.75" customHeight="1" x14ac:dyDescent="0.2">
      <c r="A2551" s="83">
        <v>616</v>
      </c>
      <c r="B2551" s="83" t="s">
        <v>4073</v>
      </c>
      <c r="C2551" s="83" t="s">
        <v>575</v>
      </c>
      <c r="D2551" s="83" t="s">
        <v>702</v>
      </c>
      <c r="E2551" s="187">
        <v>186.99</v>
      </c>
      <c r="F2551" s="83"/>
    </row>
    <row r="2552" spans="1:6" ht="12.75" customHeight="1" x14ac:dyDescent="0.2">
      <c r="A2552" s="83">
        <v>615</v>
      </c>
      <c r="B2552" s="83" t="s">
        <v>4073</v>
      </c>
      <c r="C2552" s="83" t="s">
        <v>704</v>
      </c>
      <c r="D2552" s="83" t="s">
        <v>702</v>
      </c>
      <c r="E2552" s="187">
        <v>389.57</v>
      </c>
      <c r="F2552" s="83"/>
    </row>
    <row r="2553" spans="1:6" ht="12.75" customHeight="1" x14ac:dyDescent="0.2">
      <c r="A2553" s="83">
        <v>11192</v>
      </c>
      <c r="B2553" s="83" t="s">
        <v>4075</v>
      </c>
      <c r="C2553" s="83" t="s">
        <v>575</v>
      </c>
      <c r="D2553" s="83" t="s">
        <v>702</v>
      </c>
      <c r="E2553" s="187">
        <v>292.55</v>
      </c>
      <c r="F2553" s="83"/>
    </row>
    <row r="2554" spans="1:6" ht="12.75" customHeight="1" x14ac:dyDescent="0.2">
      <c r="A2554" s="83">
        <v>11231</v>
      </c>
      <c r="B2554" s="83" t="s">
        <v>4075</v>
      </c>
      <c r="C2554" s="83" t="s">
        <v>704</v>
      </c>
      <c r="D2554" s="83" t="s">
        <v>702</v>
      </c>
      <c r="E2554" s="187">
        <v>457.11</v>
      </c>
      <c r="F2554" s="83"/>
    </row>
    <row r="2555" spans="1:6" ht="12.75" customHeight="1" x14ac:dyDescent="0.2">
      <c r="A2555" s="83">
        <v>3428</v>
      </c>
      <c r="B2555" s="83" t="s">
        <v>4077</v>
      </c>
      <c r="C2555" s="83" t="s">
        <v>704</v>
      </c>
      <c r="D2555" s="83" t="s">
        <v>702</v>
      </c>
      <c r="E2555" s="187">
        <v>812.89</v>
      </c>
      <c r="F2555" s="83"/>
    </row>
    <row r="2556" spans="1:6" ht="12.75" customHeight="1" x14ac:dyDescent="0.2">
      <c r="A2556" s="83">
        <v>3429</v>
      </c>
      <c r="B2556" s="83" t="s">
        <v>4078</v>
      </c>
      <c r="C2556" s="83" t="s">
        <v>704</v>
      </c>
      <c r="D2556" s="83" t="s">
        <v>702</v>
      </c>
      <c r="E2556" s="187">
        <v>464.44</v>
      </c>
      <c r="F2556" s="83"/>
    </row>
    <row r="2557" spans="1:6" ht="12.75" customHeight="1" x14ac:dyDescent="0.2">
      <c r="A2557" s="83">
        <v>34371</v>
      </c>
      <c r="B2557" s="83" t="s">
        <v>4080</v>
      </c>
      <c r="C2557" s="83" t="s">
        <v>575</v>
      </c>
      <c r="D2557" s="83" t="s">
        <v>702</v>
      </c>
      <c r="E2557" s="187">
        <v>630.25</v>
      </c>
      <c r="F2557" s="83"/>
    </row>
    <row r="2558" spans="1:6" ht="12.75" customHeight="1" x14ac:dyDescent="0.2">
      <c r="A2558" s="83">
        <v>34370</v>
      </c>
      <c r="B2558" s="83" t="s">
        <v>4081</v>
      </c>
      <c r="C2558" s="83" t="s">
        <v>575</v>
      </c>
      <c r="D2558" s="83" t="s">
        <v>702</v>
      </c>
      <c r="E2558" s="187">
        <v>522.66999999999996</v>
      </c>
      <c r="F2558" s="83"/>
    </row>
    <row r="2559" spans="1:6" ht="12.75" customHeight="1" x14ac:dyDescent="0.2">
      <c r="A2559" s="83">
        <v>34372</v>
      </c>
      <c r="B2559" s="83" t="s">
        <v>4082</v>
      </c>
      <c r="C2559" s="83" t="s">
        <v>575</v>
      </c>
      <c r="D2559" s="83" t="s">
        <v>702</v>
      </c>
      <c r="E2559" s="187">
        <v>727.11</v>
      </c>
      <c r="F2559" s="83"/>
    </row>
    <row r="2560" spans="1:6" ht="12.75" customHeight="1" x14ac:dyDescent="0.2">
      <c r="A2560" s="83">
        <v>34373</v>
      </c>
      <c r="B2560" s="83" t="s">
        <v>4084</v>
      </c>
      <c r="C2560" s="83" t="s">
        <v>575</v>
      </c>
      <c r="D2560" s="83" t="s">
        <v>702</v>
      </c>
      <c r="E2560" s="187">
        <v>900.05</v>
      </c>
      <c r="F2560" s="83"/>
    </row>
    <row r="2561" spans="1:6" ht="12.75" customHeight="1" x14ac:dyDescent="0.2">
      <c r="A2561" s="83">
        <v>36896</v>
      </c>
      <c r="B2561" s="83" t="s">
        <v>4085</v>
      </c>
      <c r="C2561" s="83" t="s">
        <v>575</v>
      </c>
      <c r="D2561" s="83" t="s">
        <v>702</v>
      </c>
      <c r="E2561" s="187">
        <v>299.89999999999998</v>
      </c>
      <c r="F2561" s="83"/>
    </row>
    <row r="2562" spans="1:6" ht="12.75" customHeight="1" x14ac:dyDescent="0.2">
      <c r="A2562" s="83">
        <v>34367</v>
      </c>
      <c r="B2562" s="83" t="s">
        <v>4087</v>
      </c>
      <c r="C2562" s="83" t="s">
        <v>575</v>
      </c>
      <c r="D2562" s="83" t="s">
        <v>702</v>
      </c>
      <c r="E2562" s="187">
        <v>352.27</v>
      </c>
      <c r="F2562" s="83"/>
    </row>
    <row r="2563" spans="1:6" ht="12.75" customHeight="1" x14ac:dyDescent="0.2">
      <c r="A2563" s="83">
        <v>36897</v>
      </c>
      <c r="B2563" s="83" t="s">
        <v>4088</v>
      </c>
      <c r="C2563" s="83" t="s">
        <v>575</v>
      </c>
      <c r="D2563" s="83" t="s">
        <v>702</v>
      </c>
      <c r="E2563" s="187">
        <v>415.41</v>
      </c>
      <c r="F2563" s="83"/>
    </row>
    <row r="2564" spans="1:6" ht="12.75" customHeight="1" x14ac:dyDescent="0.2">
      <c r="A2564" s="83">
        <v>36884</v>
      </c>
      <c r="B2564" s="83" t="s">
        <v>4088</v>
      </c>
      <c r="C2564" s="83" t="s">
        <v>704</v>
      </c>
      <c r="D2564" s="83" t="s">
        <v>702</v>
      </c>
      <c r="E2564" s="187">
        <v>291.76</v>
      </c>
      <c r="F2564" s="83"/>
    </row>
    <row r="2565" spans="1:6" ht="12.75" customHeight="1" x14ac:dyDescent="0.2">
      <c r="A2565" s="83">
        <v>597</v>
      </c>
      <c r="B2565" s="83" t="s">
        <v>4090</v>
      </c>
      <c r="C2565" s="83" t="s">
        <v>704</v>
      </c>
      <c r="D2565" s="83" t="s">
        <v>702</v>
      </c>
      <c r="E2565" s="187">
        <v>306.83</v>
      </c>
      <c r="F2565" s="83"/>
    </row>
    <row r="2566" spans="1:6" ht="12.75" customHeight="1" x14ac:dyDescent="0.2">
      <c r="A2566" s="83">
        <v>34369</v>
      </c>
      <c r="B2566" s="83" t="s">
        <v>4091</v>
      </c>
      <c r="C2566" s="83" t="s">
        <v>575</v>
      </c>
      <c r="D2566" s="83" t="s">
        <v>702</v>
      </c>
      <c r="E2566" s="187">
        <v>492.18</v>
      </c>
      <c r="F2566" s="83"/>
    </row>
    <row r="2567" spans="1:6" ht="12.75" customHeight="1" x14ac:dyDescent="0.2">
      <c r="A2567" s="83">
        <v>34362</v>
      </c>
      <c r="B2567" s="83" t="s">
        <v>4092</v>
      </c>
      <c r="C2567" s="83" t="s">
        <v>575</v>
      </c>
      <c r="D2567" s="83" t="s">
        <v>702</v>
      </c>
      <c r="E2567" s="187">
        <v>341.51</v>
      </c>
      <c r="F2567" s="83"/>
    </row>
    <row r="2568" spans="1:6" ht="12.75" customHeight="1" x14ac:dyDescent="0.2">
      <c r="A2568" s="83">
        <v>34363</v>
      </c>
      <c r="B2568" s="83" t="s">
        <v>4093</v>
      </c>
      <c r="C2568" s="83" t="s">
        <v>575</v>
      </c>
      <c r="D2568" s="83" t="s">
        <v>702</v>
      </c>
      <c r="E2568" s="187">
        <v>385.99</v>
      </c>
      <c r="F2568" s="83"/>
    </row>
    <row r="2569" spans="1:6" ht="12.75" customHeight="1" x14ac:dyDescent="0.2">
      <c r="A2569" s="83">
        <v>34364</v>
      </c>
      <c r="B2569" s="83" t="s">
        <v>4094</v>
      </c>
      <c r="C2569" s="83" t="s">
        <v>575</v>
      </c>
      <c r="D2569" s="83" t="s">
        <v>702</v>
      </c>
      <c r="E2569" s="187">
        <v>481.41</v>
      </c>
      <c r="F2569" s="83"/>
    </row>
    <row r="2570" spans="1:6" ht="12.75" customHeight="1" x14ac:dyDescent="0.2">
      <c r="A2570" s="83">
        <v>34365</v>
      </c>
      <c r="B2570" s="83" t="s">
        <v>4095</v>
      </c>
      <c r="C2570" s="83" t="s">
        <v>575</v>
      </c>
      <c r="D2570" s="83" t="s">
        <v>702</v>
      </c>
      <c r="E2570" s="187">
        <v>542.4</v>
      </c>
      <c r="F2570" s="83"/>
    </row>
    <row r="2571" spans="1:6" ht="12.75" customHeight="1" x14ac:dyDescent="0.2">
      <c r="A2571" s="83">
        <v>11199</v>
      </c>
      <c r="B2571" s="83" t="s">
        <v>4097</v>
      </c>
      <c r="C2571" s="83" t="s">
        <v>575</v>
      </c>
      <c r="D2571" s="83" t="s">
        <v>702</v>
      </c>
      <c r="E2571" s="187">
        <v>878.13</v>
      </c>
      <c r="F2571" s="83"/>
    </row>
    <row r="2572" spans="1:6" ht="12.75" customHeight="1" x14ac:dyDescent="0.2">
      <c r="A2572" s="83">
        <v>34801</v>
      </c>
      <c r="B2572" s="83" t="s">
        <v>4098</v>
      </c>
      <c r="C2572" s="83" t="s">
        <v>575</v>
      </c>
      <c r="D2572" s="83" t="s">
        <v>702</v>
      </c>
      <c r="E2572" s="187">
        <v>1101.55</v>
      </c>
      <c r="F2572" s="83"/>
    </row>
    <row r="2573" spans="1:6" ht="12.75" customHeight="1" x14ac:dyDescent="0.2">
      <c r="A2573" s="83">
        <v>34799</v>
      </c>
      <c r="B2573" s="83" t="s">
        <v>4100</v>
      </c>
      <c r="C2573" s="83" t="s">
        <v>575</v>
      </c>
      <c r="D2573" s="83" t="s">
        <v>702</v>
      </c>
      <c r="E2573" s="187">
        <v>1358.44</v>
      </c>
      <c r="F2573" s="83"/>
    </row>
    <row r="2574" spans="1:6" ht="12.75" customHeight="1" x14ac:dyDescent="0.2">
      <c r="A2574" s="83">
        <v>622</v>
      </c>
      <c r="B2574" s="83" t="s">
        <v>4101</v>
      </c>
      <c r="C2574" s="83" t="s">
        <v>575</v>
      </c>
      <c r="D2574" s="83" t="s">
        <v>702</v>
      </c>
      <c r="E2574" s="187">
        <v>611.57000000000005</v>
      </c>
      <c r="F2574" s="83"/>
    </row>
    <row r="2575" spans="1:6" ht="12.75" customHeight="1" x14ac:dyDescent="0.2">
      <c r="A2575" s="83">
        <v>34805</v>
      </c>
      <c r="B2575" s="83" t="s">
        <v>4102</v>
      </c>
      <c r="C2575" s="83" t="s">
        <v>704</v>
      </c>
      <c r="D2575" s="83" t="s">
        <v>702</v>
      </c>
      <c r="E2575" s="187">
        <v>457.72</v>
      </c>
      <c r="F2575" s="83"/>
    </row>
    <row r="2576" spans="1:6" ht="12.75" customHeight="1" x14ac:dyDescent="0.2">
      <c r="A2576" s="83">
        <v>34803</v>
      </c>
      <c r="B2576" s="83" t="s">
        <v>4104</v>
      </c>
      <c r="C2576" s="83" t="s">
        <v>575</v>
      </c>
      <c r="D2576" s="83" t="s">
        <v>702</v>
      </c>
      <c r="E2576" s="187">
        <v>553.48</v>
      </c>
      <c r="F2576" s="83"/>
    </row>
    <row r="2577" spans="1:6" ht="12.75" customHeight="1" x14ac:dyDescent="0.2">
      <c r="A2577" s="83">
        <v>606</v>
      </c>
      <c r="B2577" s="83" t="s">
        <v>4105</v>
      </c>
      <c r="C2577" s="83" t="s">
        <v>704</v>
      </c>
      <c r="D2577" s="83" t="s">
        <v>702</v>
      </c>
      <c r="E2577" s="187">
        <v>611.97</v>
      </c>
      <c r="F2577" s="83"/>
    </row>
    <row r="2578" spans="1:6" ht="12.75" customHeight="1" x14ac:dyDescent="0.2">
      <c r="A2578" s="83">
        <v>11227</v>
      </c>
      <c r="B2578" s="83" t="s">
        <v>4107</v>
      </c>
      <c r="C2578" s="83" t="s">
        <v>575</v>
      </c>
      <c r="D2578" s="83" t="s">
        <v>702</v>
      </c>
      <c r="E2578" s="187">
        <v>648.16999999999996</v>
      </c>
      <c r="F2578" s="83"/>
    </row>
    <row r="2579" spans="1:6" ht="12.75" customHeight="1" x14ac:dyDescent="0.2">
      <c r="A2579" s="83">
        <v>11193</v>
      </c>
      <c r="B2579" s="83" t="s">
        <v>4108</v>
      </c>
      <c r="C2579" s="83" t="s">
        <v>704</v>
      </c>
      <c r="D2579" s="83" t="s">
        <v>702</v>
      </c>
      <c r="E2579" s="187">
        <v>620.48</v>
      </c>
      <c r="F2579" s="83"/>
    </row>
    <row r="2580" spans="1:6" ht="12.75" customHeight="1" x14ac:dyDescent="0.2">
      <c r="A2580" s="83">
        <v>11194</v>
      </c>
      <c r="B2580" s="83" t="s">
        <v>4109</v>
      </c>
      <c r="C2580" s="83" t="s">
        <v>704</v>
      </c>
      <c r="D2580" s="83" t="s">
        <v>702</v>
      </c>
      <c r="E2580" s="187">
        <v>558.66999999999996</v>
      </c>
      <c r="F2580" s="83"/>
    </row>
    <row r="2581" spans="1:6" ht="12.75" customHeight="1" x14ac:dyDescent="0.2">
      <c r="A2581" s="83">
        <v>605</v>
      </c>
      <c r="B2581" s="83" t="s">
        <v>4110</v>
      </c>
      <c r="C2581" s="83" t="s">
        <v>704</v>
      </c>
      <c r="D2581" s="83" t="s">
        <v>702</v>
      </c>
      <c r="E2581" s="187">
        <v>701.63</v>
      </c>
      <c r="F2581" s="83"/>
    </row>
    <row r="2582" spans="1:6" ht="12.75" customHeight="1" x14ac:dyDescent="0.2">
      <c r="A2582" s="83">
        <v>11197</v>
      </c>
      <c r="B2582" s="83" t="s">
        <v>4111</v>
      </c>
      <c r="C2582" s="83" t="s">
        <v>575</v>
      </c>
      <c r="D2582" s="83" t="s">
        <v>702</v>
      </c>
      <c r="E2582" s="187">
        <v>849.75</v>
      </c>
      <c r="F2582" s="83"/>
    </row>
    <row r="2583" spans="1:6" ht="12.75" customHeight="1" x14ac:dyDescent="0.2">
      <c r="A2583" s="83">
        <v>40659</v>
      </c>
      <c r="B2583" s="83" t="s">
        <v>4112</v>
      </c>
      <c r="C2583" s="83" t="s">
        <v>704</v>
      </c>
      <c r="D2583" s="83" t="s">
        <v>702</v>
      </c>
      <c r="E2583" s="187">
        <v>775.36</v>
      </c>
      <c r="F2583" s="83"/>
    </row>
    <row r="2584" spans="1:6" ht="12.75" customHeight="1" x14ac:dyDescent="0.2">
      <c r="A2584" s="83">
        <v>40660</v>
      </c>
      <c r="B2584" s="83" t="s">
        <v>4114</v>
      </c>
      <c r="C2584" s="83" t="s">
        <v>704</v>
      </c>
      <c r="D2584" s="83" t="s">
        <v>702</v>
      </c>
      <c r="E2584" s="187">
        <v>982.68</v>
      </c>
      <c r="F2584" s="83"/>
    </row>
    <row r="2585" spans="1:6" ht="12.75" customHeight="1" x14ac:dyDescent="0.2">
      <c r="A2585" s="83">
        <v>40661</v>
      </c>
      <c r="B2585" s="83" t="s">
        <v>4115</v>
      </c>
      <c r="C2585" s="83" t="s">
        <v>704</v>
      </c>
      <c r="D2585" s="83" t="s">
        <v>702</v>
      </c>
      <c r="E2585" s="187">
        <v>604.17999999999995</v>
      </c>
      <c r="F2585" s="83"/>
    </row>
    <row r="2586" spans="1:6" ht="12.75" customHeight="1" x14ac:dyDescent="0.2">
      <c r="A2586" s="83">
        <v>3421</v>
      </c>
      <c r="B2586" s="83" t="s">
        <v>4116</v>
      </c>
      <c r="C2586" s="83" t="s">
        <v>704</v>
      </c>
      <c r="D2586" s="83" t="s">
        <v>702</v>
      </c>
      <c r="E2586" s="187">
        <v>608.79999999999995</v>
      </c>
      <c r="F2586" s="83"/>
    </row>
    <row r="2587" spans="1:6" ht="12.75" customHeight="1" x14ac:dyDescent="0.2">
      <c r="A2587" s="83">
        <v>599</v>
      </c>
      <c r="B2587" s="83" t="s">
        <v>4117</v>
      </c>
      <c r="C2587" s="83" t="s">
        <v>704</v>
      </c>
      <c r="D2587" s="83" t="s">
        <v>702</v>
      </c>
      <c r="E2587" s="187">
        <v>260.08</v>
      </c>
      <c r="F2587" s="83"/>
    </row>
    <row r="2588" spans="1:6" ht="12.75" customHeight="1" x14ac:dyDescent="0.2">
      <c r="A2588" s="83">
        <v>34380</v>
      </c>
      <c r="B2588" s="83" t="s">
        <v>4119</v>
      </c>
      <c r="C2588" s="83" t="s">
        <v>575</v>
      </c>
      <c r="D2588" s="83" t="s">
        <v>702</v>
      </c>
      <c r="E2588" s="187">
        <v>134.88</v>
      </c>
      <c r="F2588" s="83"/>
    </row>
    <row r="2589" spans="1:6" ht="12.75" customHeight="1" x14ac:dyDescent="0.2">
      <c r="A2589" s="83">
        <v>34381</v>
      </c>
      <c r="B2589" s="83" t="s">
        <v>4120</v>
      </c>
      <c r="C2589" s="83" t="s">
        <v>575</v>
      </c>
      <c r="D2589" s="83" t="s">
        <v>702</v>
      </c>
      <c r="E2589" s="187">
        <v>175.77</v>
      </c>
      <c r="F2589" s="83"/>
    </row>
    <row r="2590" spans="1:6" ht="12.75" customHeight="1" x14ac:dyDescent="0.2">
      <c r="A2590" s="83">
        <v>601</v>
      </c>
      <c r="B2590" s="83" t="s">
        <v>4120</v>
      </c>
      <c r="C2590" s="83" t="s">
        <v>704</v>
      </c>
      <c r="D2590" s="83" t="s">
        <v>702</v>
      </c>
      <c r="E2590" s="187">
        <v>350.84</v>
      </c>
      <c r="F2590" s="83"/>
    </row>
    <row r="2591" spans="1:6" ht="12.75" customHeight="1" x14ac:dyDescent="0.2">
      <c r="A2591" s="83">
        <v>3423</v>
      </c>
      <c r="B2591" s="83" t="s">
        <v>4122</v>
      </c>
      <c r="C2591" s="83" t="s">
        <v>704</v>
      </c>
      <c r="D2591" s="83" t="s">
        <v>702</v>
      </c>
      <c r="E2591" s="187">
        <v>858.56</v>
      </c>
      <c r="F2591" s="83"/>
    </row>
    <row r="2592" spans="1:6" ht="12.75" customHeight="1" x14ac:dyDescent="0.2">
      <c r="A2592" s="83">
        <v>34797</v>
      </c>
      <c r="B2592" s="83" t="s">
        <v>4123</v>
      </c>
      <c r="C2592" s="83" t="s">
        <v>575</v>
      </c>
      <c r="D2592" s="83" t="s">
        <v>702</v>
      </c>
      <c r="E2592" s="187">
        <v>346.33</v>
      </c>
      <c r="F2592" s="83"/>
    </row>
    <row r="2593" spans="1:6" ht="12.75" customHeight="1" x14ac:dyDescent="0.2">
      <c r="A2593" s="83">
        <v>624</v>
      </c>
      <c r="B2593" s="83" t="s">
        <v>4124</v>
      </c>
      <c r="C2593" s="83" t="s">
        <v>704</v>
      </c>
      <c r="D2593" s="83" t="s">
        <v>702</v>
      </c>
      <c r="E2593" s="187">
        <v>721.52</v>
      </c>
      <c r="F2593" s="83"/>
    </row>
    <row r="2594" spans="1:6" ht="12.75" customHeight="1" x14ac:dyDescent="0.2">
      <c r="A2594" s="83">
        <v>623</v>
      </c>
      <c r="B2594" s="83" t="s">
        <v>4126</v>
      </c>
      <c r="C2594" s="83" t="s">
        <v>704</v>
      </c>
      <c r="D2594" s="83" t="s">
        <v>702</v>
      </c>
      <c r="E2594" s="187">
        <v>270.93</v>
      </c>
      <c r="F2594" s="83"/>
    </row>
    <row r="2595" spans="1:6" ht="12.75" customHeight="1" x14ac:dyDescent="0.2">
      <c r="A2595" s="83">
        <v>25964</v>
      </c>
      <c r="B2595" s="83" t="s">
        <v>4127</v>
      </c>
      <c r="C2595" s="83" t="s">
        <v>1062</v>
      </c>
      <c r="D2595" s="83" t="s">
        <v>566</v>
      </c>
      <c r="E2595" s="187">
        <v>13.1</v>
      </c>
      <c r="F2595" s="83"/>
    </row>
    <row r="2596" spans="1:6" ht="12.75" customHeight="1" x14ac:dyDescent="0.2">
      <c r="A2596" s="83">
        <v>41077</v>
      </c>
      <c r="B2596" s="83" t="s">
        <v>4129</v>
      </c>
      <c r="C2596" s="83" t="s">
        <v>1251</v>
      </c>
      <c r="D2596" s="83" t="s">
        <v>566</v>
      </c>
      <c r="E2596" s="187">
        <v>2336.46</v>
      </c>
      <c r="F2596" s="83"/>
    </row>
    <row r="2597" spans="1:6" ht="12.75" customHeight="1" x14ac:dyDescent="0.2">
      <c r="A2597" s="83">
        <v>20159</v>
      </c>
      <c r="B2597" s="83" t="s">
        <v>4130</v>
      </c>
      <c r="C2597" s="83" t="s">
        <v>575</v>
      </c>
      <c r="D2597" s="83" t="s">
        <v>566</v>
      </c>
      <c r="E2597" s="187">
        <v>31.9</v>
      </c>
      <c r="F2597" s="83"/>
    </row>
    <row r="2598" spans="1:6" ht="12.75" customHeight="1" x14ac:dyDescent="0.2">
      <c r="A2598" s="83">
        <v>37963</v>
      </c>
      <c r="B2598" s="83" t="s">
        <v>4131</v>
      </c>
      <c r="C2598" s="83" t="s">
        <v>575</v>
      </c>
      <c r="D2598" s="83" t="s">
        <v>566</v>
      </c>
      <c r="E2598" s="187">
        <v>1.88</v>
      </c>
      <c r="F2598" s="83"/>
    </row>
    <row r="2599" spans="1:6" ht="12.75" customHeight="1" x14ac:dyDescent="0.2">
      <c r="A2599" s="83">
        <v>37964</v>
      </c>
      <c r="B2599" s="83" t="s">
        <v>4133</v>
      </c>
      <c r="C2599" s="83" t="s">
        <v>575</v>
      </c>
      <c r="D2599" s="83" t="s">
        <v>566</v>
      </c>
      <c r="E2599" s="187">
        <v>3.13</v>
      </c>
      <c r="F2599" s="83"/>
    </row>
    <row r="2600" spans="1:6" ht="12.75" customHeight="1" x14ac:dyDescent="0.2">
      <c r="A2600" s="83">
        <v>37965</v>
      </c>
      <c r="B2600" s="83" t="s">
        <v>4134</v>
      </c>
      <c r="C2600" s="83" t="s">
        <v>575</v>
      </c>
      <c r="D2600" s="83" t="s">
        <v>566</v>
      </c>
      <c r="E2600" s="187">
        <v>4.54</v>
      </c>
      <c r="F2600" s="83"/>
    </row>
    <row r="2601" spans="1:6" ht="12.75" customHeight="1" x14ac:dyDescent="0.2">
      <c r="A2601" s="83">
        <v>37966</v>
      </c>
      <c r="B2601" s="83" t="s">
        <v>4136</v>
      </c>
      <c r="C2601" s="83" t="s">
        <v>575</v>
      </c>
      <c r="D2601" s="83" t="s">
        <v>566</v>
      </c>
      <c r="E2601" s="187">
        <v>8.2200000000000006</v>
      </c>
      <c r="F2601" s="83"/>
    </row>
    <row r="2602" spans="1:6" ht="12.75" customHeight="1" x14ac:dyDescent="0.2">
      <c r="A2602" s="83">
        <v>37967</v>
      </c>
      <c r="B2602" s="83" t="s">
        <v>4137</v>
      </c>
      <c r="C2602" s="83" t="s">
        <v>575</v>
      </c>
      <c r="D2602" s="83" t="s">
        <v>566</v>
      </c>
      <c r="E2602" s="187">
        <v>13.18</v>
      </c>
      <c r="F2602" s="83"/>
    </row>
    <row r="2603" spans="1:6" ht="12.75" customHeight="1" x14ac:dyDescent="0.2">
      <c r="A2603" s="83">
        <v>37968</v>
      </c>
      <c r="B2603" s="83" t="s">
        <v>4138</v>
      </c>
      <c r="C2603" s="83" t="s">
        <v>575</v>
      </c>
      <c r="D2603" s="83" t="s">
        <v>566</v>
      </c>
      <c r="E2603" s="187">
        <v>28.92</v>
      </c>
      <c r="F2603" s="83"/>
    </row>
    <row r="2604" spans="1:6" ht="12.75" customHeight="1" x14ac:dyDescent="0.2">
      <c r="A2604" s="83">
        <v>37969</v>
      </c>
      <c r="B2604" s="83" t="s">
        <v>4139</v>
      </c>
      <c r="C2604" s="83" t="s">
        <v>575</v>
      </c>
      <c r="D2604" s="83" t="s">
        <v>566</v>
      </c>
      <c r="E2604" s="187">
        <v>77.260000000000005</v>
      </c>
      <c r="F2604" s="83"/>
    </row>
    <row r="2605" spans="1:6" ht="12.75" customHeight="1" x14ac:dyDescent="0.2">
      <c r="A2605" s="83">
        <v>37970</v>
      </c>
      <c r="B2605" s="83" t="s">
        <v>4141</v>
      </c>
      <c r="C2605" s="83" t="s">
        <v>575</v>
      </c>
      <c r="D2605" s="83" t="s">
        <v>566</v>
      </c>
      <c r="E2605" s="187">
        <v>90.13</v>
      </c>
      <c r="F2605" s="83"/>
    </row>
    <row r="2606" spans="1:6" ht="12.75" customHeight="1" x14ac:dyDescent="0.2">
      <c r="A2606" s="83">
        <v>21118</v>
      </c>
      <c r="B2606" s="83" t="s">
        <v>4142</v>
      </c>
      <c r="C2606" s="83" t="s">
        <v>575</v>
      </c>
      <c r="D2606" s="83" t="s">
        <v>1065</v>
      </c>
      <c r="E2606" s="187">
        <v>1.42</v>
      </c>
      <c r="F2606" s="83"/>
    </row>
    <row r="2607" spans="1:6" ht="12.75" customHeight="1" x14ac:dyDescent="0.2">
      <c r="A2607" s="83">
        <v>37956</v>
      </c>
      <c r="B2607" s="83" t="s">
        <v>4143</v>
      </c>
      <c r="C2607" s="83" t="s">
        <v>575</v>
      </c>
      <c r="D2607" s="83" t="s">
        <v>566</v>
      </c>
      <c r="E2607" s="187">
        <v>2.25</v>
      </c>
      <c r="F2607" s="83"/>
    </row>
    <row r="2608" spans="1:6" ht="12.75" customHeight="1" x14ac:dyDescent="0.2">
      <c r="A2608" s="83">
        <v>37957</v>
      </c>
      <c r="B2608" s="83" t="s">
        <v>4145</v>
      </c>
      <c r="C2608" s="83" t="s">
        <v>575</v>
      </c>
      <c r="D2608" s="83" t="s">
        <v>566</v>
      </c>
      <c r="E2608" s="187">
        <v>4.74</v>
      </c>
      <c r="F2608" s="83"/>
    </row>
    <row r="2609" spans="1:6" ht="12.75" customHeight="1" x14ac:dyDescent="0.2">
      <c r="A2609" s="83">
        <v>37958</v>
      </c>
      <c r="B2609" s="83" t="s">
        <v>4146</v>
      </c>
      <c r="C2609" s="83" t="s">
        <v>575</v>
      </c>
      <c r="D2609" s="83" t="s">
        <v>566</v>
      </c>
      <c r="E2609" s="187">
        <v>8.2200000000000006</v>
      </c>
      <c r="F2609" s="83"/>
    </row>
    <row r="2610" spans="1:6" ht="12.75" customHeight="1" x14ac:dyDescent="0.2">
      <c r="A2610" s="83">
        <v>37959</v>
      </c>
      <c r="B2610" s="83" t="s">
        <v>4147</v>
      </c>
      <c r="C2610" s="83" t="s">
        <v>575</v>
      </c>
      <c r="D2610" s="83" t="s">
        <v>566</v>
      </c>
      <c r="E2610" s="187">
        <v>13.18</v>
      </c>
      <c r="F2610" s="83"/>
    </row>
    <row r="2611" spans="1:6" ht="12.75" customHeight="1" x14ac:dyDescent="0.2">
      <c r="A2611" s="83">
        <v>37960</v>
      </c>
      <c r="B2611" s="83" t="s">
        <v>4148</v>
      </c>
      <c r="C2611" s="83" t="s">
        <v>575</v>
      </c>
      <c r="D2611" s="83" t="s">
        <v>566</v>
      </c>
      <c r="E2611" s="187">
        <v>28.4</v>
      </c>
      <c r="F2611" s="83"/>
    </row>
    <row r="2612" spans="1:6" ht="12.75" customHeight="1" x14ac:dyDescent="0.2">
      <c r="A2612" s="83">
        <v>37961</v>
      </c>
      <c r="B2612" s="83" t="s">
        <v>4150</v>
      </c>
      <c r="C2612" s="83" t="s">
        <v>575</v>
      </c>
      <c r="D2612" s="83" t="s">
        <v>566</v>
      </c>
      <c r="E2612" s="187">
        <v>75.34</v>
      </c>
      <c r="F2612" s="83"/>
    </row>
    <row r="2613" spans="1:6" ht="12.75" customHeight="1" x14ac:dyDescent="0.2">
      <c r="A2613" s="83">
        <v>37962</v>
      </c>
      <c r="B2613" s="83" t="s">
        <v>4151</v>
      </c>
      <c r="C2613" s="83" t="s">
        <v>575</v>
      </c>
      <c r="D2613" s="83" t="s">
        <v>566</v>
      </c>
      <c r="E2613" s="187">
        <v>87.55</v>
      </c>
      <c r="F2613" s="83"/>
    </row>
    <row r="2614" spans="1:6" ht="12.75" customHeight="1" x14ac:dyDescent="0.2">
      <c r="A2614" s="83">
        <v>3533</v>
      </c>
      <c r="B2614" s="83" t="s">
        <v>4152</v>
      </c>
      <c r="C2614" s="83" t="s">
        <v>575</v>
      </c>
      <c r="D2614" s="83" t="s">
        <v>566</v>
      </c>
      <c r="E2614" s="187">
        <v>1.58</v>
      </c>
      <c r="F2614" s="83"/>
    </row>
    <row r="2615" spans="1:6" ht="12.75" customHeight="1" x14ac:dyDescent="0.2">
      <c r="A2615" s="83">
        <v>3538</v>
      </c>
      <c r="B2615" s="83" t="s">
        <v>4154</v>
      </c>
      <c r="C2615" s="83" t="s">
        <v>575</v>
      </c>
      <c r="D2615" s="83" t="s">
        <v>566</v>
      </c>
      <c r="E2615" s="187">
        <v>2.73</v>
      </c>
      <c r="F2615" s="83"/>
    </row>
    <row r="2616" spans="1:6" ht="12.75" customHeight="1" x14ac:dyDescent="0.2">
      <c r="A2616" s="83">
        <v>3497</v>
      </c>
      <c r="B2616" s="83" t="s">
        <v>4155</v>
      </c>
      <c r="C2616" s="83" t="s">
        <v>575</v>
      </c>
      <c r="D2616" s="83" t="s">
        <v>566</v>
      </c>
      <c r="E2616" s="187">
        <v>10.199999999999999</v>
      </c>
      <c r="F2616" s="83"/>
    </row>
    <row r="2617" spans="1:6" ht="12.75" customHeight="1" x14ac:dyDescent="0.2">
      <c r="A2617" s="83">
        <v>3498</v>
      </c>
      <c r="B2617" s="83" t="s">
        <v>4156</v>
      </c>
      <c r="C2617" s="83" t="s">
        <v>575</v>
      </c>
      <c r="D2617" s="83" t="s">
        <v>566</v>
      </c>
      <c r="E2617" s="187">
        <v>3.24</v>
      </c>
      <c r="F2617" s="83"/>
    </row>
    <row r="2618" spans="1:6" ht="12.75" customHeight="1" x14ac:dyDescent="0.2">
      <c r="A2618" s="83">
        <v>3496</v>
      </c>
      <c r="B2618" s="83" t="s">
        <v>4158</v>
      </c>
      <c r="C2618" s="83" t="s">
        <v>575</v>
      </c>
      <c r="D2618" s="83" t="s">
        <v>566</v>
      </c>
      <c r="E2618" s="187">
        <v>2.61</v>
      </c>
      <c r="F2618" s="83"/>
    </row>
    <row r="2619" spans="1:6" ht="12.75" customHeight="1" x14ac:dyDescent="0.2">
      <c r="A2619" s="83">
        <v>38429</v>
      </c>
      <c r="B2619" s="83" t="s">
        <v>4159</v>
      </c>
      <c r="C2619" s="83" t="s">
        <v>575</v>
      </c>
      <c r="D2619" s="83" t="s">
        <v>566</v>
      </c>
      <c r="E2619" s="187">
        <v>4.79</v>
      </c>
      <c r="F2619" s="83"/>
    </row>
    <row r="2620" spans="1:6" ht="12.75" customHeight="1" x14ac:dyDescent="0.2">
      <c r="A2620" s="83">
        <v>38431</v>
      </c>
      <c r="B2620" s="83" t="s">
        <v>4160</v>
      </c>
      <c r="C2620" s="83" t="s">
        <v>575</v>
      </c>
      <c r="D2620" s="83" t="s">
        <v>566</v>
      </c>
      <c r="E2620" s="187">
        <v>7.59</v>
      </c>
      <c r="F2620" s="83"/>
    </row>
    <row r="2621" spans="1:6" ht="12.75" customHeight="1" x14ac:dyDescent="0.2">
      <c r="A2621" s="83">
        <v>38430</v>
      </c>
      <c r="B2621" s="83" t="s">
        <v>4162</v>
      </c>
      <c r="C2621" s="83" t="s">
        <v>575</v>
      </c>
      <c r="D2621" s="83" t="s">
        <v>566</v>
      </c>
      <c r="E2621" s="187">
        <v>9.6999999999999993</v>
      </c>
      <c r="F2621" s="83"/>
    </row>
    <row r="2622" spans="1:6" ht="12.75" customHeight="1" x14ac:dyDescent="0.2">
      <c r="A2622" s="83">
        <v>36348</v>
      </c>
      <c r="B2622" s="83" t="s">
        <v>4163</v>
      </c>
      <c r="C2622" s="83" t="s">
        <v>575</v>
      </c>
      <c r="D2622" s="83" t="s">
        <v>702</v>
      </c>
      <c r="E2622" s="187">
        <v>1.02</v>
      </c>
      <c r="F2622" s="83"/>
    </row>
    <row r="2623" spans="1:6" ht="12.75" customHeight="1" x14ac:dyDescent="0.2">
      <c r="A2623" s="83">
        <v>36349</v>
      </c>
      <c r="B2623" s="83" t="s">
        <v>4164</v>
      </c>
      <c r="C2623" s="83" t="s">
        <v>575</v>
      </c>
      <c r="D2623" s="83" t="s">
        <v>702</v>
      </c>
      <c r="E2623" s="187">
        <v>1.53</v>
      </c>
      <c r="F2623" s="83"/>
    </row>
    <row r="2624" spans="1:6" ht="12.75" customHeight="1" x14ac:dyDescent="0.2">
      <c r="A2624" s="83">
        <v>38433</v>
      </c>
      <c r="B2624" s="83" t="s">
        <v>4166</v>
      </c>
      <c r="C2624" s="83" t="s">
        <v>575</v>
      </c>
      <c r="D2624" s="83" t="s">
        <v>702</v>
      </c>
      <c r="E2624" s="187">
        <v>2.83</v>
      </c>
      <c r="F2624" s="83"/>
    </row>
    <row r="2625" spans="1:6" ht="12.75" customHeight="1" x14ac:dyDescent="0.2">
      <c r="A2625" s="83">
        <v>38440</v>
      </c>
      <c r="B2625" s="83" t="s">
        <v>4168</v>
      </c>
      <c r="C2625" s="83" t="s">
        <v>575</v>
      </c>
      <c r="D2625" s="83" t="s">
        <v>702</v>
      </c>
      <c r="E2625" s="187">
        <v>97.69</v>
      </c>
      <c r="F2625" s="83"/>
    </row>
    <row r="2626" spans="1:6" ht="12.75" customHeight="1" x14ac:dyDescent="0.2">
      <c r="A2626" s="83">
        <v>36359</v>
      </c>
      <c r="B2626" s="83" t="s">
        <v>4170</v>
      </c>
      <c r="C2626" s="83" t="s">
        <v>575</v>
      </c>
      <c r="D2626" s="83" t="s">
        <v>702</v>
      </c>
      <c r="E2626" s="187">
        <v>1.21</v>
      </c>
      <c r="F2626" s="83"/>
    </row>
    <row r="2627" spans="1:6" ht="12.75" customHeight="1" x14ac:dyDescent="0.2">
      <c r="A2627" s="83">
        <v>36360</v>
      </c>
      <c r="B2627" s="83" t="s">
        <v>4171</v>
      </c>
      <c r="C2627" s="83" t="s">
        <v>575</v>
      </c>
      <c r="D2627" s="83" t="s">
        <v>702</v>
      </c>
      <c r="E2627" s="187">
        <v>1.87</v>
      </c>
      <c r="F2627" s="83"/>
    </row>
    <row r="2628" spans="1:6" ht="12.75" customHeight="1" x14ac:dyDescent="0.2">
      <c r="A2628" s="83">
        <v>38434</v>
      </c>
      <c r="B2628" s="83" t="s">
        <v>4172</v>
      </c>
      <c r="C2628" s="83" t="s">
        <v>575</v>
      </c>
      <c r="D2628" s="83" t="s">
        <v>702</v>
      </c>
      <c r="E2628" s="187">
        <v>2.87</v>
      </c>
      <c r="F2628" s="83"/>
    </row>
    <row r="2629" spans="1:6" ht="12.75" customHeight="1" x14ac:dyDescent="0.2">
      <c r="A2629" s="83">
        <v>38435</v>
      </c>
      <c r="B2629" s="83" t="s">
        <v>4174</v>
      </c>
      <c r="C2629" s="83" t="s">
        <v>575</v>
      </c>
      <c r="D2629" s="83" t="s">
        <v>702</v>
      </c>
      <c r="E2629" s="187">
        <v>5.44</v>
      </c>
      <c r="F2629" s="83"/>
    </row>
    <row r="2630" spans="1:6" ht="12.75" customHeight="1" x14ac:dyDescent="0.2">
      <c r="A2630" s="83">
        <v>38436</v>
      </c>
      <c r="B2630" s="83" t="s">
        <v>4175</v>
      </c>
      <c r="C2630" s="83" t="s">
        <v>575</v>
      </c>
      <c r="D2630" s="83" t="s">
        <v>702</v>
      </c>
      <c r="E2630" s="187">
        <v>11.26</v>
      </c>
      <c r="F2630" s="83"/>
    </row>
    <row r="2631" spans="1:6" ht="12.75" customHeight="1" x14ac:dyDescent="0.2">
      <c r="A2631" s="83">
        <v>38437</v>
      </c>
      <c r="B2631" s="83" t="s">
        <v>4176</v>
      </c>
      <c r="C2631" s="83" t="s">
        <v>575</v>
      </c>
      <c r="D2631" s="83" t="s">
        <v>702</v>
      </c>
      <c r="E2631" s="187">
        <v>16.91</v>
      </c>
      <c r="F2631" s="83"/>
    </row>
    <row r="2632" spans="1:6" ht="12.75" customHeight="1" x14ac:dyDescent="0.2">
      <c r="A2632" s="83">
        <v>38438</v>
      </c>
      <c r="B2632" s="83" t="s">
        <v>4177</v>
      </c>
      <c r="C2632" s="83" t="s">
        <v>575</v>
      </c>
      <c r="D2632" s="83" t="s">
        <v>702</v>
      </c>
      <c r="E2632" s="187">
        <v>42.73</v>
      </c>
      <c r="F2632" s="83"/>
    </row>
    <row r="2633" spans="1:6" ht="12.75" customHeight="1" x14ac:dyDescent="0.2">
      <c r="A2633" s="83">
        <v>38439</v>
      </c>
      <c r="B2633" s="83" t="s">
        <v>4179</v>
      </c>
      <c r="C2633" s="83" t="s">
        <v>575</v>
      </c>
      <c r="D2633" s="83" t="s">
        <v>702</v>
      </c>
      <c r="E2633" s="187">
        <v>65.14</v>
      </c>
      <c r="F2633" s="83"/>
    </row>
    <row r="2634" spans="1:6" ht="12.75" customHeight="1" x14ac:dyDescent="0.2">
      <c r="A2634" s="83">
        <v>10836</v>
      </c>
      <c r="B2634" s="83" t="s">
        <v>4180</v>
      </c>
      <c r="C2634" s="83" t="s">
        <v>575</v>
      </c>
      <c r="D2634" s="83" t="s">
        <v>566</v>
      </c>
      <c r="E2634" s="187">
        <v>11.18</v>
      </c>
      <c r="F2634" s="83"/>
    </row>
    <row r="2635" spans="1:6" ht="12.75" customHeight="1" x14ac:dyDescent="0.2">
      <c r="A2635" s="83">
        <v>20128</v>
      </c>
      <c r="B2635" s="83" t="s">
        <v>4181</v>
      </c>
      <c r="C2635" s="83" t="s">
        <v>575</v>
      </c>
      <c r="D2635" s="83" t="s">
        <v>566</v>
      </c>
      <c r="E2635" s="187">
        <v>32.770000000000003</v>
      </c>
      <c r="F2635" s="83"/>
    </row>
    <row r="2636" spans="1:6" ht="12.75" customHeight="1" x14ac:dyDescent="0.2">
      <c r="A2636" s="83">
        <v>20131</v>
      </c>
      <c r="B2636" s="83" t="s">
        <v>4182</v>
      </c>
      <c r="C2636" s="83" t="s">
        <v>575</v>
      </c>
      <c r="D2636" s="83" t="s">
        <v>566</v>
      </c>
      <c r="E2636" s="187">
        <v>29.91</v>
      </c>
      <c r="F2636" s="83"/>
    </row>
    <row r="2637" spans="1:6" ht="12.75" customHeight="1" x14ac:dyDescent="0.2">
      <c r="A2637" s="83">
        <v>3521</v>
      </c>
      <c r="B2637" s="83" t="s">
        <v>4184</v>
      </c>
      <c r="C2637" s="83" t="s">
        <v>575</v>
      </c>
      <c r="D2637" s="83" t="s">
        <v>566</v>
      </c>
      <c r="E2637" s="187">
        <v>1.37</v>
      </c>
      <c r="F2637" s="83"/>
    </row>
    <row r="2638" spans="1:6" ht="12.75" customHeight="1" x14ac:dyDescent="0.2">
      <c r="A2638" s="83">
        <v>3531</v>
      </c>
      <c r="B2638" s="83" t="s">
        <v>4185</v>
      </c>
      <c r="C2638" s="83" t="s">
        <v>575</v>
      </c>
      <c r="D2638" s="83" t="s">
        <v>566</v>
      </c>
      <c r="E2638" s="187">
        <v>1.56</v>
      </c>
      <c r="F2638" s="83"/>
    </row>
    <row r="2639" spans="1:6" ht="12.75" customHeight="1" x14ac:dyDescent="0.2">
      <c r="A2639" s="83">
        <v>3522</v>
      </c>
      <c r="B2639" s="83" t="s">
        <v>4186</v>
      </c>
      <c r="C2639" s="83" t="s">
        <v>575</v>
      </c>
      <c r="D2639" s="83" t="s">
        <v>566</v>
      </c>
      <c r="E2639" s="187">
        <v>2.31</v>
      </c>
      <c r="F2639" s="83"/>
    </row>
    <row r="2640" spans="1:6" ht="12.75" customHeight="1" x14ac:dyDescent="0.2">
      <c r="A2640" s="83">
        <v>3527</v>
      </c>
      <c r="B2640" s="83" t="s">
        <v>4187</v>
      </c>
      <c r="C2640" s="83" t="s">
        <v>575</v>
      </c>
      <c r="D2640" s="83" t="s">
        <v>566</v>
      </c>
      <c r="E2640" s="187">
        <v>7.96</v>
      </c>
      <c r="F2640" s="83"/>
    </row>
    <row r="2641" spans="1:6" ht="12.75" customHeight="1" x14ac:dyDescent="0.2">
      <c r="A2641" s="83">
        <v>10835</v>
      </c>
      <c r="B2641" s="83" t="s">
        <v>4189</v>
      </c>
      <c r="C2641" s="83" t="s">
        <v>575</v>
      </c>
      <c r="D2641" s="83" t="s">
        <v>566</v>
      </c>
      <c r="E2641" s="187">
        <v>2.34</v>
      </c>
      <c r="F2641" s="83"/>
    </row>
    <row r="2642" spans="1:6" ht="12.75" customHeight="1" x14ac:dyDescent="0.2">
      <c r="A2642" s="83">
        <v>3475</v>
      </c>
      <c r="B2642" s="83" t="s">
        <v>4190</v>
      </c>
      <c r="C2642" s="83" t="s">
        <v>575</v>
      </c>
      <c r="D2642" s="83" t="s">
        <v>566</v>
      </c>
      <c r="E2642" s="187">
        <v>2.67</v>
      </c>
      <c r="F2642" s="83"/>
    </row>
    <row r="2643" spans="1:6" ht="12.75" customHeight="1" x14ac:dyDescent="0.2">
      <c r="A2643" s="83">
        <v>3485</v>
      </c>
      <c r="B2643" s="83" t="s">
        <v>4191</v>
      </c>
      <c r="C2643" s="83" t="s">
        <v>575</v>
      </c>
      <c r="D2643" s="83" t="s">
        <v>566</v>
      </c>
      <c r="E2643" s="187">
        <v>8.5500000000000007</v>
      </c>
      <c r="F2643" s="83"/>
    </row>
    <row r="2644" spans="1:6" ht="12.75" customHeight="1" x14ac:dyDescent="0.2">
      <c r="A2644" s="83">
        <v>3534</v>
      </c>
      <c r="B2644" s="83" t="s">
        <v>4193</v>
      </c>
      <c r="C2644" s="83" t="s">
        <v>575</v>
      </c>
      <c r="D2644" s="83" t="s">
        <v>566</v>
      </c>
      <c r="E2644" s="187">
        <v>3.38</v>
      </c>
      <c r="F2644" s="83"/>
    </row>
    <row r="2645" spans="1:6" ht="12.75" customHeight="1" x14ac:dyDescent="0.2">
      <c r="A2645" s="83">
        <v>3543</v>
      </c>
      <c r="B2645" s="83" t="s">
        <v>4194</v>
      </c>
      <c r="C2645" s="83" t="s">
        <v>575</v>
      </c>
      <c r="D2645" s="83" t="s">
        <v>566</v>
      </c>
      <c r="E2645" s="187">
        <v>1.7</v>
      </c>
      <c r="F2645" s="83"/>
    </row>
    <row r="2646" spans="1:6" ht="12.75" customHeight="1" x14ac:dyDescent="0.2">
      <c r="A2646" s="83">
        <v>3482</v>
      </c>
      <c r="B2646" s="83" t="s">
        <v>4195</v>
      </c>
      <c r="C2646" s="83" t="s">
        <v>575</v>
      </c>
      <c r="D2646" s="83" t="s">
        <v>566</v>
      </c>
      <c r="E2646" s="187">
        <v>4.29</v>
      </c>
      <c r="F2646" s="83"/>
    </row>
    <row r="2647" spans="1:6" ht="12.75" customHeight="1" x14ac:dyDescent="0.2">
      <c r="A2647" s="83">
        <v>3505</v>
      </c>
      <c r="B2647" s="83" t="s">
        <v>4197</v>
      </c>
      <c r="C2647" s="83" t="s">
        <v>575</v>
      </c>
      <c r="D2647" s="83" t="s">
        <v>566</v>
      </c>
      <c r="E2647" s="187">
        <v>2.4300000000000002</v>
      </c>
      <c r="F2647" s="83"/>
    </row>
    <row r="2648" spans="1:6" ht="12.75" customHeight="1" x14ac:dyDescent="0.2">
      <c r="A2648" s="83">
        <v>3516</v>
      </c>
      <c r="B2648" s="83" t="s">
        <v>4198</v>
      </c>
      <c r="C2648" s="83" t="s">
        <v>575</v>
      </c>
      <c r="D2648" s="83" t="s">
        <v>566</v>
      </c>
      <c r="E2648" s="187">
        <v>0.61</v>
      </c>
      <c r="F2648" s="83"/>
    </row>
    <row r="2649" spans="1:6" ht="12.75" customHeight="1" x14ac:dyDescent="0.2">
      <c r="A2649" s="83">
        <v>3517</v>
      </c>
      <c r="B2649" s="83" t="s">
        <v>4199</v>
      </c>
      <c r="C2649" s="83" t="s">
        <v>575</v>
      </c>
      <c r="D2649" s="83" t="s">
        <v>566</v>
      </c>
      <c r="E2649" s="187">
        <v>2.13</v>
      </c>
      <c r="F2649" s="83"/>
    </row>
    <row r="2650" spans="1:6" ht="12.75" customHeight="1" x14ac:dyDescent="0.2">
      <c r="A2650" s="83">
        <v>3515</v>
      </c>
      <c r="B2650" s="83" t="s">
        <v>4200</v>
      </c>
      <c r="C2650" s="83" t="s">
        <v>575</v>
      </c>
      <c r="D2650" s="83" t="s">
        <v>566</v>
      </c>
      <c r="E2650" s="187">
        <v>3.94</v>
      </c>
      <c r="F2650" s="83"/>
    </row>
    <row r="2651" spans="1:6" ht="12.75" customHeight="1" x14ac:dyDescent="0.2">
      <c r="A2651" s="83">
        <v>20147</v>
      </c>
      <c r="B2651" s="83" t="s">
        <v>4202</v>
      </c>
      <c r="C2651" s="83" t="s">
        <v>575</v>
      </c>
      <c r="D2651" s="83" t="s">
        <v>566</v>
      </c>
      <c r="E2651" s="187">
        <v>4.25</v>
      </c>
      <c r="F2651" s="83"/>
    </row>
    <row r="2652" spans="1:6" ht="12.75" customHeight="1" x14ac:dyDescent="0.2">
      <c r="A2652" s="83">
        <v>3524</v>
      </c>
      <c r="B2652" s="83" t="s">
        <v>4203</v>
      </c>
      <c r="C2652" s="83" t="s">
        <v>575</v>
      </c>
      <c r="D2652" s="83" t="s">
        <v>566</v>
      </c>
      <c r="E2652" s="187">
        <v>5.03</v>
      </c>
      <c r="F2652" s="83"/>
    </row>
    <row r="2653" spans="1:6" ht="12.75" customHeight="1" x14ac:dyDescent="0.2">
      <c r="A2653" s="83">
        <v>3532</v>
      </c>
      <c r="B2653" s="83" t="s">
        <v>4204</v>
      </c>
      <c r="C2653" s="83" t="s">
        <v>575</v>
      </c>
      <c r="D2653" s="83" t="s">
        <v>566</v>
      </c>
      <c r="E2653" s="187">
        <v>9.2100000000000009</v>
      </c>
      <c r="F2653" s="83"/>
    </row>
    <row r="2654" spans="1:6" ht="12.75" customHeight="1" x14ac:dyDescent="0.2">
      <c r="A2654" s="83">
        <v>3528</v>
      </c>
      <c r="B2654" s="83" t="s">
        <v>4205</v>
      </c>
      <c r="C2654" s="83" t="s">
        <v>575</v>
      </c>
      <c r="D2654" s="83" t="s">
        <v>566</v>
      </c>
      <c r="E2654" s="187">
        <v>4.82</v>
      </c>
      <c r="F2654" s="83"/>
    </row>
    <row r="2655" spans="1:6" ht="12.75" customHeight="1" x14ac:dyDescent="0.2">
      <c r="A2655" s="83">
        <v>37952</v>
      </c>
      <c r="B2655" s="83" t="s">
        <v>4207</v>
      </c>
      <c r="C2655" s="83" t="s">
        <v>575</v>
      </c>
      <c r="D2655" s="83" t="s">
        <v>566</v>
      </c>
      <c r="E2655" s="187">
        <v>34.36</v>
      </c>
      <c r="F2655" s="83"/>
    </row>
    <row r="2656" spans="1:6" ht="12.75" customHeight="1" x14ac:dyDescent="0.2">
      <c r="A2656" s="83">
        <v>37951</v>
      </c>
      <c r="B2656" s="83" t="s">
        <v>4208</v>
      </c>
      <c r="C2656" s="83" t="s">
        <v>575</v>
      </c>
      <c r="D2656" s="83" t="s">
        <v>566</v>
      </c>
      <c r="E2656" s="187">
        <v>1.25</v>
      </c>
      <c r="F2656" s="83"/>
    </row>
    <row r="2657" spans="1:6" ht="12.75" customHeight="1" x14ac:dyDescent="0.2">
      <c r="A2657" s="83">
        <v>3518</v>
      </c>
      <c r="B2657" s="83" t="s">
        <v>4209</v>
      </c>
      <c r="C2657" s="83" t="s">
        <v>575</v>
      </c>
      <c r="D2657" s="83" t="s">
        <v>566</v>
      </c>
      <c r="E2657" s="187">
        <v>1.83</v>
      </c>
      <c r="F2657" s="83"/>
    </row>
    <row r="2658" spans="1:6" ht="12.75" customHeight="1" x14ac:dyDescent="0.2">
      <c r="A2658" s="83">
        <v>3519</v>
      </c>
      <c r="B2658" s="83" t="s">
        <v>4211</v>
      </c>
      <c r="C2658" s="83" t="s">
        <v>575</v>
      </c>
      <c r="D2658" s="83" t="s">
        <v>566</v>
      </c>
      <c r="E2658" s="187">
        <v>4.33</v>
      </c>
      <c r="F2658" s="83"/>
    </row>
    <row r="2659" spans="1:6" ht="12.75" customHeight="1" x14ac:dyDescent="0.2">
      <c r="A2659" s="83">
        <v>3520</v>
      </c>
      <c r="B2659" s="83" t="s">
        <v>4212</v>
      </c>
      <c r="C2659" s="83" t="s">
        <v>575</v>
      </c>
      <c r="D2659" s="83" t="s">
        <v>566</v>
      </c>
      <c r="E2659" s="187">
        <v>4.8499999999999996</v>
      </c>
      <c r="F2659" s="83"/>
    </row>
    <row r="2660" spans="1:6" ht="12.75" customHeight="1" x14ac:dyDescent="0.2">
      <c r="A2660" s="83">
        <v>37950</v>
      </c>
      <c r="B2660" s="83" t="s">
        <v>4213</v>
      </c>
      <c r="C2660" s="83" t="s">
        <v>575</v>
      </c>
      <c r="D2660" s="83" t="s">
        <v>566</v>
      </c>
      <c r="E2660" s="187">
        <v>29.91</v>
      </c>
      <c r="F2660" s="83"/>
    </row>
    <row r="2661" spans="1:6" ht="12.75" customHeight="1" x14ac:dyDescent="0.2">
      <c r="A2661" s="83">
        <v>37949</v>
      </c>
      <c r="B2661" s="83" t="s">
        <v>4214</v>
      </c>
      <c r="C2661" s="83" t="s">
        <v>575</v>
      </c>
      <c r="D2661" s="83" t="s">
        <v>566</v>
      </c>
      <c r="E2661" s="187">
        <v>1.0900000000000001</v>
      </c>
      <c r="F2661" s="83"/>
    </row>
    <row r="2662" spans="1:6" ht="12.75" customHeight="1" x14ac:dyDescent="0.2">
      <c r="A2662" s="83">
        <v>3526</v>
      </c>
      <c r="B2662" s="83" t="s">
        <v>4216</v>
      </c>
      <c r="C2662" s="83" t="s">
        <v>575</v>
      </c>
      <c r="D2662" s="83" t="s">
        <v>566</v>
      </c>
      <c r="E2662" s="187">
        <v>1.47</v>
      </c>
      <c r="F2662" s="83"/>
    </row>
    <row r="2663" spans="1:6" ht="12.75" customHeight="1" x14ac:dyDescent="0.2">
      <c r="A2663" s="83">
        <v>3509</v>
      </c>
      <c r="B2663" s="83" t="s">
        <v>4217</v>
      </c>
      <c r="C2663" s="83" t="s">
        <v>575</v>
      </c>
      <c r="D2663" s="83" t="s">
        <v>566</v>
      </c>
      <c r="E2663" s="187">
        <v>3.82</v>
      </c>
      <c r="F2663" s="83"/>
    </row>
    <row r="2664" spans="1:6" ht="12.75" customHeight="1" x14ac:dyDescent="0.2">
      <c r="A2664" s="83">
        <v>3530</v>
      </c>
      <c r="B2664" s="83" t="s">
        <v>4218</v>
      </c>
      <c r="C2664" s="83" t="s">
        <v>575</v>
      </c>
      <c r="D2664" s="83" t="s">
        <v>566</v>
      </c>
      <c r="E2664" s="187">
        <v>158.63999999999999</v>
      </c>
      <c r="F2664" s="83"/>
    </row>
    <row r="2665" spans="1:6" ht="12.75" customHeight="1" x14ac:dyDescent="0.2">
      <c r="A2665" s="83">
        <v>3542</v>
      </c>
      <c r="B2665" s="83" t="s">
        <v>4219</v>
      </c>
      <c r="C2665" s="83" t="s">
        <v>575</v>
      </c>
      <c r="D2665" s="83" t="s">
        <v>566</v>
      </c>
      <c r="E2665" s="187">
        <v>0.37</v>
      </c>
      <c r="F2665" s="83"/>
    </row>
    <row r="2666" spans="1:6" ht="12.75" customHeight="1" x14ac:dyDescent="0.2">
      <c r="A2666" s="83">
        <v>3529</v>
      </c>
      <c r="B2666" s="83" t="s">
        <v>4221</v>
      </c>
      <c r="C2666" s="83" t="s">
        <v>575</v>
      </c>
      <c r="D2666" s="83" t="s">
        <v>566</v>
      </c>
      <c r="E2666" s="187">
        <v>0.51</v>
      </c>
      <c r="F2666" s="83"/>
    </row>
    <row r="2667" spans="1:6" ht="12.75" customHeight="1" x14ac:dyDescent="0.2">
      <c r="A2667" s="83">
        <v>3536</v>
      </c>
      <c r="B2667" s="83" t="s">
        <v>4222</v>
      </c>
      <c r="C2667" s="83" t="s">
        <v>575</v>
      </c>
      <c r="D2667" s="83" t="s">
        <v>566</v>
      </c>
      <c r="E2667" s="187">
        <v>1.52</v>
      </c>
      <c r="F2667" s="83"/>
    </row>
    <row r="2668" spans="1:6" ht="12.75" customHeight="1" x14ac:dyDescent="0.2">
      <c r="A2668" s="83">
        <v>3535</v>
      </c>
      <c r="B2668" s="83" t="s">
        <v>4223</v>
      </c>
      <c r="C2668" s="83" t="s">
        <v>575</v>
      </c>
      <c r="D2668" s="83" t="s">
        <v>566</v>
      </c>
      <c r="E2668" s="187">
        <v>3.6</v>
      </c>
      <c r="F2668" s="83"/>
    </row>
    <row r="2669" spans="1:6" ht="12.75" customHeight="1" x14ac:dyDescent="0.2">
      <c r="A2669" s="83">
        <v>3540</v>
      </c>
      <c r="B2669" s="83" t="s">
        <v>4225</v>
      </c>
      <c r="C2669" s="83" t="s">
        <v>575</v>
      </c>
      <c r="D2669" s="83" t="s">
        <v>566</v>
      </c>
      <c r="E2669" s="187">
        <v>3.9</v>
      </c>
      <c r="F2669" s="83"/>
    </row>
    <row r="2670" spans="1:6" ht="12.75" customHeight="1" x14ac:dyDescent="0.2">
      <c r="A2670" s="83">
        <v>3539</v>
      </c>
      <c r="B2670" s="83" t="s">
        <v>4226</v>
      </c>
      <c r="C2670" s="83" t="s">
        <v>575</v>
      </c>
      <c r="D2670" s="83" t="s">
        <v>566</v>
      </c>
      <c r="E2670" s="187">
        <v>16.920000000000002</v>
      </c>
      <c r="F2670" s="83"/>
    </row>
    <row r="2671" spans="1:6" ht="12.75" customHeight="1" x14ac:dyDescent="0.2">
      <c r="A2671" s="83">
        <v>3513</v>
      </c>
      <c r="B2671" s="83" t="s">
        <v>4227</v>
      </c>
      <c r="C2671" s="83" t="s">
        <v>575</v>
      </c>
      <c r="D2671" s="83" t="s">
        <v>566</v>
      </c>
      <c r="E2671" s="187">
        <v>75.2</v>
      </c>
      <c r="F2671" s="83"/>
    </row>
    <row r="2672" spans="1:6" ht="12.75" customHeight="1" x14ac:dyDescent="0.2">
      <c r="A2672" s="83">
        <v>3492</v>
      </c>
      <c r="B2672" s="83" t="s">
        <v>4229</v>
      </c>
      <c r="C2672" s="83" t="s">
        <v>575</v>
      </c>
      <c r="D2672" s="83" t="s">
        <v>566</v>
      </c>
      <c r="E2672" s="187">
        <v>14.47</v>
      </c>
      <c r="F2672" s="83"/>
    </row>
    <row r="2673" spans="1:6" ht="12.75" customHeight="1" x14ac:dyDescent="0.2">
      <c r="A2673" s="83">
        <v>3491</v>
      </c>
      <c r="B2673" s="83" t="s">
        <v>4230</v>
      </c>
      <c r="C2673" s="83" t="s">
        <v>575</v>
      </c>
      <c r="D2673" s="83" t="s">
        <v>566</v>
      </c>
      <c r="E2673" s="187">
        <v>8.25</v>
      </c>
      <c r="F2673" s="83"/>
    </row>
    <row r="2674" spans="1:6" ht="12.75" customHeight="1" x14ac:dyDescent="0.2">
      <c r="A2674" s="83">
        <v>3493</v>
      </c>
      <c r="B2674" s="83" t="s">
        <v>4231</v>
      </c>
      <c r="C2674" s="83" t="s">
        <v>575</v>
      </c>
      <c r="D2674" s="83" t="s">
        <v>566</v>
      </c>
      <c r="E2674" s="187">
        <v>19.79</v>
      </c>
      <c r="F2674" s="83"/>
    </row>
    <row r="2675" spans="1:6" ht="12.75" customHeight="1" x14ac:dyDescent="0.2">
      <c r="A2675" s="83">
        <v>12628</v>
      </c>
      <c r="B2675" s="83" t="s">
        <v>4232</v>
      </c>
      <c r="C2675" s="83" t="s">
        <v>575</v>
      </c>
      <c r="D2675" s="83" t="s">
        <v>702</v>
      </c>
      <c r="E2675" s="187">
        <v>6.46</v>
      </c>
      <c r="F2675" s="83"/>
    </row>
    <row r="2676" spans="1:6" ht="12.75" customHeight="1" x14ac:dyDescent="0.2">
      <c r="A2676" s="83">
        <v>12629</v>
      </c>
      <c r="B2676" s="83" t="s">
        <v>4234</v>
      </c>
      <c r="C2676" s="83" t="s">
        <v>575</v>
      </c>
      <c r="D2676" s="83" t="s">
        <v>702</v>
      </c>
      <c r="E2676" s="187">
        <v>7.01</v>
      </c>
      <c r="F2676" s="83"/>
    </row>
    <row r="2677" spans="1:6" ht="12.75" customHeight="1" x14ac:dyDescent="0.2">
      <c r="A2677" s="83">
        <v>3481</v>
      </c>
      <c r="B2677" s="83" t="s">
        <v>4235</v>
      </c>
      <c r="C2677" s="83" t="s">
        <v>575</v>
      </c>
      <c r="D2677" s="83" t="s">
        <v>566</v>
      </c>
      <c r="E2677" s="187">
        <v>10.02</v>
      </c>
      <c r="F2677" s="83"/>
    </row>
    <row r="2678" spans="1:6" ht="12.75" customHeight="1" x14ac:dyDescent="0.2">
      <c r="A2678" s="83">
        <v>3510</v>
      </c>
      <c r="B2678" s="83" t="s">
        <v>4236</v>
      </c>
      <c r="C2678" s="83" t="s">
        <v>575</v>
      </c>
      <c r="D2678" s="83" t="s">
        <v>566</v>
      </c>
      <c r="E2678" s="187">
        <v>9.3699999999999992</v>
      </c>
      <c r="F2678" s="83"/>
    </row>
    <row r="2679" spans="1:6" ht="12.75" customHeight="1" x14ac:dyDescent="0.2">
      <c r="A2679" s="83">
        <v>3508</v>
      </c>
      <c r="B2679" s="83" t="s">
        <v>4237</v>
      </c>
      <c r="C2679" s="83" t="s">
        <v>575</v>
      </c>
      <c r="D2679" s="83" t="s">
        <v>566</v>
      </c>
      <c r="E2679" s="187">
        <v>24.49</v>
      </c>
      <c r="F2679" s="83"/>
    </row>
    <row r="2680" spans="1:6" ht="12.75" customHeight="1" x14ac:dyDescent="0.2">
      <c r="A2680" s="83">
        <v>38939</v>
      </c>
      <c r="B2680" s="83" t="s">
        <v>4238</v>
      </c>
      <c r="C2680" s="83" t="s">
        <v>575</v>
      </c>
      <c r="D2680" s="83" t="s">
        <v>702</v>
      </c>
      <c r="E2680" s="187">
        <v>12.91</v>
      </c>
      <c r="F2680" s="83"/>
    </row>
    <row r="2681" spans="1:6" ht="12.75" customHeight="1" x14ac:dyDescent="0.2">
      <c r="A2681" s="83">
        <v>38940</v>
      </c>
      <c r="B2681" s="83" t="s">
        <v>4240</v>
      </c>
      <c r="C2681" s="83" t="s">
        <v>575</v>
      </c>
      <c r="D2681" s="83" t="s">
        <v>702</v>
      </c>
      <c r="E2681" s="187">
        <v>19.7</v>
      </c>
      <c r="F2681" s="83"/>
    </row>
    <row r="2682" spans="1:6" ht="12.75" customHeight="1" x14ac:dyDescent="0.2">
      <c r="A2682" s="83">
        <v>38941</v>
      </c>
      <c r="B2682" s="83" t="s">
        <v>4241</v>
      </c>
      <c r="C2682" s="83" t="s">
        <v>575</v>
      </c>
      <c r="D2682" s="83" t="s">
        <v>702</v>
      </c>
      <c r="E2682" s="187">
        <v>23.28</v>
      </c>
      <c r="F2682" s="83"/>
    </row>
    <row r="2683" spans="1:6" ht="12.75" customHeight="1" x14ac:dyDescent="0.2">
      <c r="A2683" s="83">
        <v>38942</v>
      </c>
      <c r="B2683" s="83" t="s">
        <v>4242</v>
      </c>
      <c r="C2683" s="83" t="s">
        <v>575</v>
      </c>
      <c r="D2683" s="83" t="s">
        <v>702</v>
      </c>
      <c r="E2683" s="187">
        <v>26.07</v>
      </c>
      <c r="F2683" s="83"/>
    </row>
    <row r="2684" spans="1:6" ht="12.75" customHeight="1" x14ac:dyDescent="0.2">
      <c r="A2684" s="83">
        <v>38987</v>
      </c>
      <c r="B2684" s="83" t="s">
        <v>4243</v>
      </c>
      <c r="C2684" s="83" t="s">
        <v>575</v>
      </c>
      <c r="D2684" s="83" t="s">
        <v>702</v>
      </c>
      <c r="E2684" s="187">
        <v>5.07</v>
      </c>
      <c r="F2684" s="83"/>
    </row>
    <row r="2685" spans="1:6" ht="12.75" customHeight="1" x14ac:dyDescent="0.2">
      <c r="A2685" s="83">
        <v>38988</v>
      </c>
      <c r="B2685" s="83" t="s">
        <v>4244</v>
      </c>
      <c r="C2685" s="83" t="s">
        <v>575</v>
      </c>
      <c r="D2685" s="83" t="s">
        <v>702</v>
      </c>
      <c r="E2685" s="187">
        <v>11.78</v>
      </c>
      <c r="F2685" s="83"/>
    </row>
    <row r="2686" spans="1:6" ht="12.75" customHeight="1" x14ac:dyDescent="0.2">
      <c r="A2686" s="83">
        <v>38989</v>
      </c>
      <c r="B2686" s="83" t="s">
        <v>4245</v>
      </c>
      <c r="C2686" s="83" t="s">
        <v>575</v>
      </c>
      <c r="D2686" s="83" t="s">
        <v>702</v>
      </c>
      <c r="E2686" s="187">
        <v>15.65</v>
      </c>
      <c r="F2686" s="83"/>
    </row>
    <row r="2687" spans="1:6" ht="12.75" customHeight="1" x14ac:dyDescent="0.2">
      <c r="A2687" s="83">
        <v>38990</v>
      </c>
      <c r="B2687" s="83" t="s">
        <v>4247</v>
      </c>
      <c r="C2687" s="83" t="s">
        <v>575</v>
      </c>
      <c r="D2687" s="83" t="s">
        <v>702</v>
      </c>
      <c r="E2687" s="187">
        <v>41.25</v>
      </c>
      <c r="F2687" s="83"/>
    </row>
    <row r="2688" spans="1:6" ht="12.75" customHeight="1" x14ac:dyDescent="0.2">
      <c r="A2688" s="83">
        <v>38991</v>
      </c>
      <c r="B2688" s="83" t="s">
        <v>4248</v>
      </c>
      <c r="C2688" s="83" t="s">
        <v>575</v>
      </c>
      <c r="D2688" s="83" t="s">
        <v>702</v>
      </c>
      <c r="E2688" s="187">
        <v>83.35</v>
      </c>
      <c r="F2688" s="83"/>
    </row>
    <row r="2689" spans="1:6" ht="12.75" customHeight="1" x14ac:dyDescent="0.2">
      <c r="A2689" s="83">
        <v>38913</v>
      </c>
      <c r="B2689" s="83" t="s">
        <v>4249</v>
      </c>
      <c r="C2689" s="83" t="s">
        <v>575</v>
      </c>
      <c r="D2689" s="83" t="s">
        <v>702</v>
      </c>
      <c r="E2689" s="187">
        <v>11.98</v>
      </c>
      <c r="F2689" s="83"/>
    </row>
    <row r="2690" spans="1:6" ht="12.75" customHeight="1" x14ac:dyDescent="0.2">
      <c r="A2690" s="83">
        <v>38914</v>
      </c>
      <c r="B2690" s="83" t="s">
        <v>4251</v>
      </c>
      <c r="C2690" s="83" t="s">
        <v>575</v>
      </c>
      <c r="D2690" s="83" t="s">
        <v>702</v>
      </c>
      <c r="E2690" s="187">
        <v>13.89</v>
      </c>
      <c r="F2690" s="83"/>
    </row>
    <row r="2691" spans="1:6" ht="12.75" customHeight="1" x14ac:dyDescent="0.2">
      <c r="A2691" s="83">
        <v>38915</v>
      </c>
      <c r="B2691" s="83" t="s">
        <v>4252</v>
      </c>
      <c r="C2691" s="83" t="s">
        <v>575</v>
      </c>
      <c r="D2691" s="83" t="s">
        <v>702</v>
      </c>
      <c r="E2691" s="187">
        <v>24.12</v>
      </c>
      <c r="F2691" s="83"/>
    </row>
    <row r="2692" spans="1:6" ht="12.75" customHeight="1" x14ac:dyDescent="0.2">
      <c r="A2692" s="83">
        <v>38916</v>
      </c>
      <c r="B2692" s="83" t="s">
        <v>4254</v>
      </c>
      <c r="C2692" s="83" t="s">
        <v>575</v>
      </c>
      <c r="D2692" s="83" t="s">
        <v>702</v>
      </c>
      <c r="E2692" s="187">
        <v>31.82</v>
      </c>
      <c r="F2692" s="83"/>
    </row>
    <row r="2693" spans="1:6" ht="12.75" customHeight="1" x14ac:dyDescent="0.2">
      <c r="A2693" s="83">
        <v>39300</v>
      </c>
      <c r="B2693" s="83" t="s">
        <v>4255</v>
      </c>
      <c r="C2693" s="83" t="s">
        <v>575</v>
      </c>
      <c r="D2693" s="83" t="s">
        <v>702</v>
      </c>
      <c r="E2693" s="187">
        <v>10.82</v>
      </c>
      <c r="F2693" s="83"/>
    </row>
    <row r="2694" spans="1:6" ht="12.75" customHeight="1" x14ac:dyDescent="0.2">
      <c r="A2694" s="83">
        <v>39301</v>
      </c>
      <c r="B2694" s="83" t="s">
        <v>4257</v>
      </c>
      <c r="C2694" s="83" t="s">
        <v>575</v>
      </c>
      <c r="D2694" s="83" t="s">
        <v>702</v>
      </c>
      <c r="E2694" s="187">
        <v>15.01</v>
      </c>
      <c r="F2694" s="83"/>
    </row>
    <row r="2695" spans="1:6" ht="12.75" customHeight="1" x14ac:dyDescent="0.2">
      <c r="A2695" s="83">
        <v>39302</v>
      </c>
      <c r="B2695" s="83" t="s">
        <v>4258</v>
      </c>
      <c r="C2695" s="83" t="s">
        <v>575</v>
      </c>
      <c r="D2695" s="83" t="s">
        <v>702</v>
      </c>
      <c r="E2695" s="187">
        <v>18.86</v>
      </c>
      <c r="F2695" s="83"/>
    </row>
    <row r="2696" spans="1:6" ht="12.75" customHeight="1" x14ac:dyDescent="0.2">
      <c r="A2696" s="83">
        <v>39303</v>
      </c>
      <c r="B2696" s="83" t="s">
        <v>4259</v>
      </c>
      <c r="C2696" s="83" t="s">
        <v>575</v>
      </c>
      <c r="D2696" s="83" t="s">
        <v>702</v>
      </c>
      <c r="E2696" s="187">
        <v>33.17</v>
      </c>
      <c r="F2696" s="83"/>
    </row>
    <row r="2697" spans="1:6" ht="12.75" customHeight="1" x14ac:dyDescent="0.2">
      <c r="A2697" s="83">
        <v>38923</v>
      </c>
      <c r="B2697" s="83" t="s">
        <v>4261</v>
      </c>
      <c r="C2697" s="83" t="s">
        <v>575</v>
      </c>
      <c r="D2697" s="83" t="s">
        <v>702</v>
      </c>
      <c r="E2697" s="187">
        <v>10.56</v>
      </c>
      <c r="F2697" s="83"/>
    </row>
    <row r="2698" spans="1:6" ht="12.75" customHeight="1" x14ac:dyDescent="0.2">
      <c r="A2698" s="83">
        <v>38925</v>
      </c>
      <c r="B2698" s="83" t="s">
        <v>4262</v>
      </c>
      <c r="C2698" s="83" t="s">
        <v>575</v>
      </c>
      <c r="D2698" s="83" t="s">
        <v>702</v>
      </c>
      <c r="E2698" s="187">
        <v>11.35</v>
      </c>
      <c r="F2698" s="83"/>
    </row>
    <row r="2699" spans="1:6" ht="12.75" customHeight="1" x14ac:dyDescent="0.2">
      <c r="A2699" s="83">
        <v>38926</v>
      </c>
      <c r="B2699" s="83" t="s">
        <v>4264</v>
      </c>
      <c r="C2699" s="83" t="s">
        <v>575</v>
      </c>
      <c r="D2699" s="83" t="s">
        <v>702</v>
      </c>
      <c r="E2699" s="187">
        <v>16.21</v>
      </c>
      <c r="F2699" s="83"/>
    </row>
    <row r="2700" spans="1:6" ht="12.75" customHeight="1" x14ac:dyDescent="0.2">
      <c r="A2700" s="83">
        <v>38927</v>
      </c>
      <c r="B2700" s="83" t="s">
        <v>4265</v>
      </c>
      <c r="C2700" s="83" t="s">
        <v>575</v>
      </c>
      <c r="D2700" s="83" t="s">
        <v>702</v>
      </c>
      <c r="E2700" s="187">
        <v>17.34</v>
      </c>
      <c r="F2700" s="83"/>
    </row>
    <row r="2701" spans="1:6" ht="12.75" customHeight="1" x14ac:dyDescent="0.2">
      <c r="A2701" s="83">
        <v>39304</v>
      </c>
      <c r="B2701" s="83" t="s">
        <v>4267</v>
      </c>
      <c r="C2701" s="83" t="s">
        <v>575</v>
      </c>
      <c r="D2701" s="83" t="s">
        <v>702</v>
      </c>
      <c r="E2701" s="187">
        <v>13.36</v>
      </c>
      <c r="F2701" s="83"/>
    </row>
    <row r="2702" spans="1:6" ht="12.75" customHeight="1" x14ac:dyDescent="0.2">
      <c r="A2702" s="83">
        <v>38924</v>
      </c>
      <c r="B2702" s="83" t="s">
        <v>4268</v>
      </c>
      <c r="C2702" s="83" t="s">
        <v>575</v>
      </c>
      <c r="D2702" s="83" t="s">
        <v>702</v>
      </c>
      <c r="E2702" s="187">
        <v>19.04</v>
      </c>
      <c r="F2702" s="83"/>
    </row>
    <row r="2703" spans="1:6" ht="12.75" customHeight="1" x14ac:dyDescent="0.2">
      <c r="A2703" s="83">
        <v>39305</v>
      </c>
      <c r="B2703" s="83" t="s">
        <v>4270</v>
      </c>
      <c r="C2703" s="83" t="s">
        <v>575</v>
      </c>
      <c r="D2703" s="83" t="s">
        <v>702</v>
      </c>
      <c r="E2703" s="187">
        <v>17.489999999999998</v>
      </c>
      <c r="F2703" s="83"/>
    </row>
    <row r="2704" spans="1:6" ht="12.75" customHeight="1" x14ac:dyDescent="0.2">
      <c r="A2704" s="83">
        <v>39306</v>
      </c>
      <c r="B2704" s="83" t="s">
        <v>4271</v>
      </c>
      <c r="C2704" s="83" t="s">
        <v>575</v>
      </c>
      <c r="D2704" s="83" t="s">
        <v>702</v>
      </c>
      <c r="E2704" s="187">
        <v>21.88</v>
      </c>
      <c r="F2704" s="83"/>
    </row>
    <row r="2705" spans="1:6" ht="12.75" customHeight="1" x14ac:dyDescent="0.2">
      <c r="A2705" s="83">
        <v>38928</v>
      </c>
      <c r="B2705" s="83" t="s">
        <v>4273</v>
      </c>
      <c r="C2705" s="83" t="s">
        <v>575</v>
      </c>
      <c r="D2705" s="83" t="s">
        <v>702</v>
      </c>
      <c r="E2705" s="187">
        <v>19.22</v>
      </c>
      <c r="F2705" s="83"/>
    </row>
    <row r="2706" spans="1:6" ht="12.75" customHeight="1" x14ac:dyDescent="0.2">
      <c r="A2706" s="83">
        <v>38929</v>
      </c>
      <c r="B2706" s="83" t="s">
        <v>4274</v>
      </c>
      <c r="C2706" s="83" t="s">
        <v>575</v>
      </c>
      <c r="D2706" s="83" t="s">
        <v>702</v>
      </c>
      <c r="E2706" s="187">
        <v>34.08</v>
      </c>
      <c r="F2706" s="83"/>
    </row>
    <row r="2707" spans="1:6" ht="12.75" customHeight="1" x14ac:dyDescent="0.2">
      <c r="A2707" s="83">
        <v>39307</v>
      </c>
      <c r="B2707" s="83" t="s">
        <v>4276</v>
      </c>
      <c r="C2707" s="83" t="s">
        <v>575</v>
      </c>
      <c r="D2707" s="83" t="s">
        <v>702</v>
      </c>
      <c r="E2707" s="187">
        <v>25.19</v>
      </c>
      <c r="F2707" s="83"/>
    </row>
    <row r="2708" spans="1:6" ht="12.75" customHeight="1" x14ac:dyDescent="0.2">
      <c r="A2708" s="83">
        <v>38930</v>
      </c>
      <c r="B2708" s="83" t="s">
        <v>4277</v>
      </c>
      <c r="C2708" s="83" t="s">
        <v>575</v>
      </c>
      <c r="D2708" s="83" t="s">
        <v>702</v>
      </c>
      <c r="E2708" s="187">
        <v>42.82</v>
      </c>
      <c r="F2708" s="83"/>
    </row>
    <row r="2709" spans="1:6" ht="12.75" customHeight="1" x14ac:dyDescent="0.2">
      <c r="A2709" s="83">
        <v>38931</v>
      </c>
      <c r="B2709" s="83" t="s">
        <v>4278</v>
      </c>
      <c r="C2709" s="83" t="s">
        <v>575</v>
      </c>
      <c r="D2709" s="83" t="s">
        <v>702</v>
      </c>
      <c r="E2709" s="187">
        <v>10.78</v>
      </c>
      <c r="F2709" s="83"/>
    </row>
    <row r="2710" spans="1:6" ht="12.75" customHeight="1" x14ac:dyDescent="0.2">
      <c r="A2710" s="83">
        <v>38932</v>
      </c>
      <c r="B2710" s="83" t="s">
        <v>4280</v>
      </c>
      <c r="C2710" s="83" t="s">
        <v>575</v>
      </c>
      <c r="D2710" s="83" t="s">
        <v>702</v>
      </c>
      <c r="E2710" s="187">
        <v>10.89</v>
      </c>
      <c r="F2710" s="83"/>
    </row>
    <row r="2711" spans="1:6" ht="12.75" customHeight="1" x14ac:dyDescent="0.2">
      <c r="A2711" s="83">
        <v>38934</v>
      </c>
      <c r="B2711" s="83" t="s">
        <v>4281</v>
      </c>
      <c r="C2711" s="83" t="s">
        <v>575</v>
      </c>
      <c r="D2711" s="83" t="s">
        <v>702</v>
      </c>
      <c r="E2711" s="187">
        <v>16.09</v>
      </c>
      <c r="F2711" s="83"/>
    </row>
    <row r="2712" spans="1:6" ht="12.75" customHeight="1" x14ac:dyDescent="0.2">
      <c r="A2712" s="83">
        <v>38935</v>
      </c>
      <c r="B2712" s="83" t="s">
        <v>4283</v>
      </c>
      <c r="C2712" s="83" t="s">
        <v>575</v>
      </c>
      <c r="D2712" s="83" t="s">
        <v>702</v>
      </c>
      <c r="E2712" s="187">
        <v>17.22</v>
      </c>
      <c r="F2712" s="83"/>
    </row>
    <row r="2713" spans="1:6" ht="12.75" customHeight="1" x14ac:dyDescent="0.2">
      <c r="A2713" s="83">
        <v>38936</v>
      </c>
      <c r="B2713" s="83" t="s">
        <v>4284</v>
      </c>
      <c r="C2713" s="83" t="s">
        <v>575</v>
      </c>
      <c r="D2713" s="83" t="s">
        <v>702</v>
      </c>
      <c r="E2713" s="187">
        <v>18.440000000000001</v>
      </c>
      <c r="F2713" s="83"/>
    </row>
    <row r="2714" spans="1:6" ht="12.75" customHeight="1" x14ac:dyDescent="0.2">
      <c r="A2714" s="83">
        <v>38937</v>
      </c>
      <c r="B2714" s="83" t="s">
        <v>4285</v>
      </c>
      <c r="C2714" s="83" t="s">
        <v>575</v>
      </c>
      <c r="D2714" s="83" t="s">
        <v>702</v>
      </c>
      <c r="E2714" s="187">
        <v>22.48</v>
      </c>
      <c r="F2714" s="83"/>
    </row>
    <row r="2715" spans="1:6" ht="12.75" customHeight="1" x14ac:dyDescent="0.2">
      <c r="A2715" s="83">
        <v>38938</v>
      </c>
      <c r="B2715" s="83" t="s">
        <v>4287</v>
      </c>
      <c r="C2715" s="83" t="s">
        <v>575</v>
      </c>
      <c r="D2715" s="83" t="s">
        <v>702</v>
      </c>
      <c r="E2715" s="187">
        <v>33.42</v>
      </c>
      <c r="F2715" s="83"/>
    </row>
    <row r="2716" spans="1:6" ht="12.75" customHeight="1" x14ac:dyDescent="0.2">
      <c r="A2716" s="83">
        <v>3489</v>
      </c>
      <c r="B2716" s="83" t="s">
        <v>4289</v>
      </c>
      <c r="C2716" s="83" t="s">
        <v>575</v>
      </c>
      <c r="D2716" s="83" t="s">
        <v>566</v>
      </c>
      <c r="E2716" s="187">
        <v>9.26</v>
      </c>
      <c r="F2716" s="83"/>
    </row>
    <row r="2717" spans="1:6" ht="12.75" customHeight="1" x14ac:dyDescent="0.2">
      <c r="A2717" s="83">
        <v>20151</v>
      </c>
      <c r="B2717" s="83" t="s">
        <v>4290</v>
      </c>
      <c r="C2717" s="83" t="s">
        <v>575</v>
      </c>
      <c r="D2717" s="83" t="s">
        <v>566</v>
      </c>
      <c r="E2717" s="187">
        <v>13.47</v>
      </c>
      <c r="F2717" s="83"/>
    </row>
    <row r="2718" spans="1:6" ht="12.75" customHeight="1" x14ac:dyDescent="0.2">
      <c r="A2718" s="83">
        <v>20152</v>
      </c>
      <c r="B2718" s="83" t="s">
        <v>4292</v>
      </c>
      <c r="C2718" s="83" t="s">
        <v>575</v>
      </c>
      <c r="D2718" s="83" t="s">
        <v>566</v>
      </c>
      <c r="E2718" s="187">
        <v>46.87</v>
      </c>
      <c r="F2718" s="83"/>
    </row>
    <row r="2719" spans="1:6" ht="12.75" customHeight="1" x14ac:dyDescent="0.2">
      <c r="A2719" s="83">
        <v>20148</v>
      </c>
      <c r="B2719" s="83" t="s">
        <v>4293</v>
      </c>
      <c r="C2719" s="83" t="s">
        <v>575</v>
      </c>
      <c r="D2719" s="83" t="s">
        <v>566</v>
      </c>
      <c r="E2719" s="187">
        <v>2.68</v>
      </c>
      <c r="F2719" s="83"/>
    </row>
    <row r="2720" spans="1:6" ht="12.75" customHeight="1" x14ac:dyDescent="0.2">
      <c r="A2720" s="83">
        <v>20149</v>
      </c>
      <c r="B2720" s="83" t="s">
        <v>4295</v>
      </c>
      <c r="C2720" s="83" t="s">
        <v>575</v>
      </c>
      <c r="D2720" s="83" t="s">
        <v>566</v>
      </c>
      <c r="E2720" s="187">
        <v>4.1399999999999997</v>
      </c>
      <c r="F2720" s="83"/>
    </row>
    <row r="2721" spans="1:6" ht="12.75" customHeight="1" x14ac:dyDescent="0.2">
      <c r="A2721" s="83">
        <v>20150</v>
      </c>
      <c r="B2721" s="83" t="s">
        <v>4296</v>
      </c>
      <c r="C2721" s="83" t="s">
        <v>575</v>
      </c>
      <c r="D2721" s="83" t="s">
        <v>566</v>
      </c>
      <c r="E2721" s="187">
        <v>9.67</v>
      </c>
      <c r="F2721" s="83"/>
    </row>
    <row r="2722" spans="1:6" ht="12.75" customHeight="1" x14ac:dyDescent="0.2">
      <c r="A2722" s="83">
        <v>20157</v>
      </c>
      <c r="B2722" s="83" t="s">
        <v>4298</v>
      </c>
      <c r="C2722" s="83" t="s">
        <v>575</v>
      </c>
      <c r="D2722" s="83" t="s">
        <v>566</v>
      </c>
      <c r="E2722" s="187">
        <v>18.170000000000002</v>
      </c>
      <c r="F2722" s="83"/>
    </row>
    <row r="2723" spans="1:6" ht="12.75" customHeight="1" x14ac:dyDescent="0.2">
      <c r="A2723" s="83">
        <v>20158</v>
      </c>
      <c r="B2723" s="83" t="s">
        <v>4299</v>
      </c>
      <c r="C2723" s="83" t="s">
        <v>575</v>
      </c>
      <c r="D2723" s="83" t="s">
        <v>566</v>
      </c>
      <c r="E2723" s="187">
        <v>60.38</v>
      </c>
      <c r="F2723" s="83"/>
    </row>
    <row r="2724" spans="1:6" ht="12.75" customHeight="1" x14ac:dyDescent="0.2">
      <c r="A2724" s="83">
        <v>20154</v>
      </c>
      <c r="B2724" s="83" t="s">
        <v>4300</v>
      </c>
      <c r="C2724" s="83" t="s">
        <v>575</v>
      </c>
      <c r="D2724" s="83" t="s">
        <v>566</v>
      </c>
      <c r="E2724" s="187">
        <v>3.44</v>
      </c>
      <c r="F2724" s="83"/>
    </row>
    <row r="2725" spans="1:6" ht="12.75" customHeight="1" x14ac:dyDescent="0.2">
      <c r="A2725" s="83">
        <v>20155</v>
      </c>
      <c r="B2725" s="83" t="s">
        <v>4302</v>
      </c>
      <c r="C2725" s="83" t="s">
        <v>575</v>
      </c>
      <c r="D2725" s="83" t="s">
        <v>566</v>
      </c>
      <c r="E2725" s="187">
        <v>5.15</v>
      </c>
      <c r="F2725" s="83"/>
    </row>
    <row r="2726" spans="1:6" ht="12.75" customHeight="1" x14ac:dyDescent="0.2">
      <c r="A2726" s="83">
        <v>20156</v>
      </c>
      <c r="B2726" s="83" t="s">
        <v>4303</v>
      </c>
      <c r="C2726" s="83" t="s">
        <v>575</v>
      </c>
      <c r="D2726" s="83" t="s">
        <v>566</v>
      </c>
      <c r="E2726" s="187">
        <v>11.6</v>
      </c>
      <c r="F2726" s="83"/>
    </row>
    <row r="2727" spans="1:6" ht="12.75" customHeight="1" x14ac:dyDescent="0.2">
      <c r="A2727" s="83">
        <v>3512</v>
      </c>
      <c r="B2727" s="83" t="s">
        <v>4305</v>
      </c>
      <c r="C2727" s="83" t="s">
        <v>575</v>
      </c>
      <c r="D2727" s="83" t="s">
        <v>566</v>
      </c>
      <c r="E2727" s="187">
        <v>145.07</v>
      </c>
      <c r="F2727" s="83"/>
    </row>
    <row r="2728" spans="1:6" ht="12.75" customHeight="1" x14ac:dyDescent="0.2">
      <c r="A2728" s="83">
        <v>3499</v>
      </c>
      <c r="B2728" s="83" t="s">
        <v>4306</v>
      </c>
      <c r="C2728" s="83" t="s">
        <v>575</v>
      </c>
      <c r="D2728" s="83" t="s">
        <v>566</v>
      </c>
      <c r="E2728" s="187">
        <v>0.61</v>
      </c>
      <c r="F2728" s="83"/>
    </row>
    <row r="2729" spans="1:6" ht="12.75" customHeight="1" x14ac:dyDescent="0.2">
      <c r="A2729" s="83">
        <v>3500</v>
      </c>
      <c r="B2729" s="83" t="s">
        <v>4307</v>
      </c>
      <c r="C2729" s="83" t="s">
        <v>575</v>
      </c>
      <c r="D2729" s="83" t="s">
        <v>566</v>
      </c>
      <c r="E2729" s="187">
        <v>1.04</v>
      </c>
      <c r="F2729" s="83"/>
    </row>
    <row r="2730" spans="1:6" ht="12.75" customHeight="1" x14ac:dyDescent="0.2">
      <c r="A2730" s="83">
        <v>3501</v>
      </c>
      <c r="B2730" s="83" t="s">
        <v>4309</v>
      </c>
      <c r="C2730" s="83" t="s">
        <v>575</v>
      </c>
      <c r="D2730" s="83" t="s">
        <v>566</v>
      </c>
      <c r="E2730" s="187">
        <v>3.01</v>
      </c>
      <c r="F2730" s="83"/>
    </row>
    <row r="2731" spans="1:6" ht="12.75" customHeight="1" x14ac:dyDescent="0.2">
      <c r="A2731" s="83">
        <v>3502</v>
      </c>
      <c r="B2731" s="83" t="s">
        <v>4310</v>
      </c>
      <c r="C2731" s="83" t="s">
        <v>575</v>
      </c>
      <c r="D2731" s="83" t="s">
        <v>566</v>
      </c>
      <c r="E2731" s="187">
        <v>4.28</v>
      </c>
      <c r="F2731" s="83"/>
    </row>
    <row r="2732" spans="1:6" ht="12.75" customHeight="1" x14ac:dyDescent="0.2">
      <c r="A2732" s="83">
        <v>3503</v>
      </c>
      <c r="B2732" s="83" t="s">
        <v>4312</v>
      </c>
      <c r="C2732" s="83" t="s">
        <v>575</v>
      </c>
      <c r="D2732" s="83" t="s">
        <v>566</v>
      </c>
      <c r="E2732" s="187">
        <v>5.12</v>
      </c>
      <c r="F2732" s="83"/>
    </row>
    <row r="2733" spans="1:6" ht="12.75" customHeight="1" x14ac:dyDescent="0.2">
      <c r="A2733" s="83">
        <v>3477</v>
      </c>
      <c r="B2733" s="83" t="s">
        <v>4313</v>
      </c>
      <c r="C2733" s="83" t="s">
        <v>575</v>
      </c>
      <c r="D2733" s="83" t="s">
        <v>566</v>
      </c>
      <c r="E2733" s="187">
        <v>19.86</v>
      </c>
      <c r="F2733" s="83"/>
    </row>
    <row r="2734" spans="1:6" ht="12.75" customHeight="1" x14ac:dyDescent="0.2">
      <c r="A2734" s="83">
        <v>3478</v>
      </c>
      <c r="B2734" s="83" t="s">
        <v>4315</v>
      </c>
      <c r="C2734" s="83" t="s">
        <v>575</v>
      </c>
      <c r="D2734" s="83" t="s">
        <v>566</v>
      </c>
      <c r="E2734" s="187">
        <v>45.63</v>
      </c>
      <c r="F2734" s="83"/>
    </row>
    <row r="2735" spans="1:6" ht="12.75" customHeight="1" x14ac:dyDescent="0.2">
      <c r="A2735" s="83">
        <v>3525</v>
      </c>
      <c r="B2735" s="83" t="s">
        <v>4316</v>
      </c>
      <c r="C2735" s="83" t="s">
        <v>575</v>
      </c>
      <c r="D2735" s="83" t="s">
        <v>566</v>
      </c>
      <c r="E2735" s="187">
        <v>54.13</v>
      </c>
      <c r="F2735" s="83"/>
    </row>
    <row r="2736" spans="1:6" ht="12.75" customHeight="1" x14ac:dyDescent="0.2">
      <c r="A2736" s="83">
        <v>3511</v>
      </c>
      <c r="B2736" s="83" t="s">
        <v>4317</v>
      </c>
      <c r="C2736" s="83" t="s">
        <v>575</v>
      </c>
      <c r="D2736" s="83" t="s">
        <v>566</v>
      </c>
      <c r="E2736" s="187">
        <v>63.52</v>
      </c>
      <c r="F2736" s="83"/>
    </row>
    <row r="2737" spans="1:6" ht="12.75" customHeight="1" x14ac:dyDescent="0.2">
      <c r="A2737" s="83">
        <v>38917</v>
      </c>
      <c r="B2737" s="83" t="s">
        <v>4319</v>
      </c>
      <c r="C2737" s="83" t="s">
        <v>575</v>
      </c>
      <c r="D2737" s="83" t="s">
        <v>702</v>
      </c>
      <c r="E2737" s="187">
        <v>10.31</v>
      </c>
      <c r="F2737" s="83"/>
    </row>
    <row r="2738" spans="1:6" ht="12.75" customHeight="1" x14ac:dyDescent="0.2">
      <c r="A2738" s="83">
        <v>38919</v>
      </c>
      <c r="B2738" s="83" t="s">
        <v>4320</v>
      </c>
      <c r="C2738" s="83" t="s">
        <v>575</v>
      </c>
      <c r="D2738" s="83" t="s">
        <v>702</v>
      </c>
      <c r="E2738" s="187">
        <v>15.34</v>
      </c>
      <c r="F2738" s="83"/>
    </row>
    <row r="2739" spans="1:6" ht="12.75" customHeight="1" x14ac:dyDescent="0.2">
      <c r="A2739" s="83">
        <v>38922</v>
      </c>
      <c r="B2739" s="83" t="s">
        <v>4322</v>
      </c>
      <c r="C2739" s="83" t="s">
        <v>575</v>
      </c>
      <c r="D2739" s="83" t="s">
        <v>702</v>
      </c>
      <c r="E2739" s="187">
        <v>19.829999999999998</v>
      </c>
      <c r="F2739" s="83"/>
    </row>
    <row r="2740" spans="1:6" ht="12.75" customHeight="1" x14ac:dyDescent="0.2">
      <c r="A2740" s="83">
        <v>38921</v>
      </c>
      <c r="B2740" s="83" t="s">
        <v>4323</v>
      </c>
      <c r="C2740" s="83" t="s">
        <v>575</v>
      </c>
      <c r="D2740" s="83" t="s">
        <v>702</v>
      </c>
      <c r="E2740" s="187">
        <v>24.51</v>
      </c>
      <c r="F2740" s="83"/>
    </row>
    <row r="2741" spans="1:6" ht="12.75" customHeight="1" x14ac:dyDescent="0.2">
      <c r="A2741" s="83">
        <v>38918</v>
      </c>
      <c r="B2741" s="83" t="s">
        <v>4325</v>
      </c>
      <c r="C2741" s="83" t="s">
        <v>575</v>
      </c>
      <c r="D2741" s="83" t="s">
        <v>702</v>
      </c>
      <c r="E2741" s="187">
        <v>23.3</v>
      </c>
      <c r="F2741" s="83"/>
    </row>
    <row r="2742" spans="1:6" ht="12.75" customHeight="1" x14ac:dyDescent="0.2">
      <c r="A2742" s="83">
        <v>38920</v>
      </c>
      <c r="B2742" s="83" t="s">
        <v>4326</v>
      </c>
      <c r="C2742" s="83" t="s">
        <v>575</v>
      </c>
      <c r="D2742" s="83" t="s">
        <v>702</v>
      </c>
      <c r="E2742" s="187">
        <v>29.12</v>
      </c>
      <c r="F2742" s="83"/>
    </row>
    <row r="2743" spans="1:6" ht="12.75" customHeight="1" x14ac:dyDescent="0.2">
      <c r="A2743" s="83">
        <v>3104</v>
      </c>
      <c r="B2743" s="83" t="s">
        <v>4328</v>
      </c>
      <c r="C2743" s="83" t="s">
        <v>2657</v>
      </c>
      <c r="D2743" s="83" t="s">
        <v>566</v>
      </c>
      <c r="E2743" s="187">
        <v>391.02</v>
      </c>
      <c r="F2743" s="83"/>
    </row>
    <row r="2744" spans="1:6" ht="12.75" customHeight="1" x14ac:dyDescent="0.2">
      <c r="A2744" s="83">
        <v>12032</v>
      </c>
      <c r="B2744" s="83" t="s">
        <v>4329</v>
      </c>
      <c r="C2744" s="83" t="s">
        <v>1549</v>
      </c>
      <c r="D2744" s="83" t="s">
        <v>566</v>
      </c>
      <c r="E2744" s="187">
        <v>41.83</v>
      </c>
      <c r="F2744" s="83"/>
    </row>
    <row r="2745" spans="1:6" ht="12.75" customHeight="1" x14ac:dyDescent="0.2">
      <c r="A2745" s="83">
        <v>12030</v>
      </c>
      <c r="B2745" s="83" t="s">
        <v>4331</v>
      </c>
      <c r="C2745" s="83" t="s">
        <v>1549</v>
      </c>
      <c r="D2745" s="83" t="s">
        <v>566</v>
      </c>
      <c r="E2745" s="187">
        <v>39.31</v>
      </c>
      <c r="F2745" s="83"/>
    </row>
    <row r="2746" spans="1:6" ht="12.75" customHeight="1" x14ac:dyDescent="0.2">
      <c r="A2746" s="83">
        <v>10908</v>
      </c>
      <c r="B2746" s="83" t="s">
        <v>4332</v>
      </c>
      <c r="C2746" s="83" t="s">
        <v>575</v>
      </c>
      <c r="D2746" s="83" t="s">
        <v>566</v>
      </c>
      <c r="E2746" s="187">
        <v>10.17</v>
      </c>
      <c r="F2746" s="83"/>
    </row>
    <row r="2747" spans="1:6" ht="12.75" customHeight="1" x14ac:dyDescent="0.2">
      <c r="A2747" s="83">
        <v>10909</v>
      </c>
      <c r="B2747" s="83" t="s">
        <v>4334</v>
      </c>
      <c r="C2747" s="83" t="s">
        <v>575</v>
      </c>
      <c r="D2747" s="83" t="s">
        <v>566</v>
      </c>
      <c r="E2747" s="187">
        <v>16.23</v>
      </c>
      <c r="F2747" s="83"/>
    </row>
    <row r="2748" spans="1:6" ht="12.75" customHeight="1" x14ac:dyDescent="0.2">
      <c r="A2748" s="83">
        <v>3669</v>
      </c>
      <c r="B2748" s="83" t="s">
        <v>4335</v>
      </c>
      <c r="C2748" s="83" t="s">
        <v>575</v>
      </c>
      <c r="D2748" s="83" t="s">
        <v>566</v>
      </c>
      <c r="E2748" s="187">
        <v>6.95</v>
      </c>
      <c r="F2748" s="83"/>
    </row>
    <row r="2749" spans="1:6" ht="12.75" customHeight="1" x14ac:dyDescent="0.2">
      <c r="A2749" s="83">
        <v>20138</v>
      </c>
      <c r="B2749" s="83" t="s">
        <v>4337</v>
      </c>
      <c r="C2749" s="83" t="s">
        <v>575</v>
      </c>
      <c r="D2749" s="83" t="s">
        <v>566</v>
      </c>
      <c r="E2749" s="187">
        <v>34.549999999999997</v>
      </c>
      <c r="F2749" s="83"/>
    </row>
    <row r="2750" spans="1:6" ht="12.75" customHeight="1" x14ac:dyDescent="0.2">
      <c r="A2750" s="83">
        <v>20139</v>
      </c>
      <c r="B2750" s="83" t="s">
        <v>4338</v>
      </c>
      <c r="C2750" s="83" t="s">
        <v>575</v>
      </c>
      <c r="D2750" s="83" t="s">
        <v>566</v>
      </c>
      <c r="E2750" s="187">
        <v>58.04</v>
      </c>
      <c r="F2750" s="83"/>
    </row>
    <row r="2751" spans="1:6" ht="12.75" customHeight="1" x14ac:dyDescent="0.2">
      <c r="A2751" s="83">
        <v>3668</v>
      </c>
      <c r="B2751" s="83" t="s">
        <v>4340</v>
      </c>
      <c r="C2751" s="83" t="s">
        <v>575</v>
      </c>
      <c r="D2751" s="83" t="s">
        <v>566</v>
      </c>
      <c r="E2751" s="187">
        <v>23.01</v>
      </c>
      <c r="F2751" s="83"/>
    </row>
    <row r="2752" spans="1:6" ht="12.75" customHeight="1" x14ac:dyDescent="0.2">
      <c r="A2752" s="83">
        <v>3656</v>
      </c>
      <c r="B2752" s="83" t="s">
        <v>4341</v>
      </c>
      <c r="C2752" s="83" t="s">
        <v>575</v>
      </c>
      <c r="D2752" s="83" t="s">
        <v>566</v>
      </c>
      <c r="E2752" s="187">
        <v>11.4</v>
      </c>
      <c r="F2752" s="83"/>
    </row>
    <row r="2753" spans="1:6" ht="12.75" customHeight="1" x14ac:dyDescent="0.2">
      <c r="A2753" s="83">
        <v>10911</v>
      </c>
      <c r="B2753" s="83" t="s">
        <v>4343</v>
      </c>
      <c r="C2753" s="83" t="s">
        <v>575</v>
      </c>
      <c r="D2753" s="83" t="s">
        <v>566</v>
      </c>
      <c r="E2753" s="187">
        <v>12.66</v>
      </c>
      <c r="F2753" s="83"/>
    </row>
    <row r="2754" spans="1:6" ht="12.75" customHeight="1" x14ac:dyDescent="0.2">
      <c r="A2754" s="83">
        <v>3654</v>
      </c>
      <c r="B2754" s="83" t="s">
        <v>4344</v>
      </c>
      <c r="C2754" s="83" t="s">
        <v>575</v>
      </c>
      <c r="D2754" s="83" t="s">
        <v>566</v>
      </c>
      <c r="E2754" s="187">
        <v>3.22</v>
      </c>
      <c r="F2754" s="83"/>
    </row>
    <row r="2755" spans="1:6" ht="12.75" customHeight="1" x14ac:dyDescent="0.2">
      <c r="A2755" s="83">
        <v>3664</v>
      </c>
      <c r="B2755" s="83" t="s">
        <v>4345</v>
      </c>
      <c r="C2755" s="83" t="s">
        <v>575</v>
      </c>
      <c r="D2755" s="83" t="s">
        <v>566</v>
      </c>
      <c r="E2755" s="187">
        <v>4</v>
      </c>
      <c r="F2755" s="83"/>
    </row>
    <row r="2756" spans="1:6" ht="12.75" customHeight="1" x14ac:dyDescent="0.2">
      <c r="A2756" s="83">
        <v>3657</v>
      </c>
      <c r="B2756" s="83" t="s">
        <v>4347</v>
      </c>
      <c r="C2756" s="83" t="s">
        <v>575</v>
      </c>
      <c r="D2756" s="83" t="s">
        <v>566</v>
      </c>
      <c r="E2756" s="187">
        <v>4.3099999999999996</v>
      </c>
      <c r="F2756" s="83"/>
    </row>
    <row r="2757" spans="1:6" ht="12.75" customHeight="1" x14ac:dyDescent="0.2">
      <c r="A2757" s="83">
        <v>12625</v>
      </c>
      <c r="B2757" s="83" t="s">
        <v>4349</v>
      </c>
      <c r="C2757" s="83" t="s">
        <v>575</v>
      </c>
      <c r="D2757" s="83" t="s">
        <v>702</v>
      </c>
      <c r="E2757" s="187">
        <v>8.86</v>
      </c>
      <c r="F2757" s="83"/>
    </row>
    <row r="2758" spans="1:6" ht="12.75" customHeight="1" x14ac:dyDescent="0.2">
      <c r="A2758" s="83">
        <v>20136</v>
      </c>
      <c r="B2758" s="83" t="s">
        <v>4350</v>
      </c>
      <c r="C2758" s="83" t="s">
        <v>575</v>
      </c>
      <c r="D2758" s="83" t="s">
        <v>566</v>
      </c>
      <c r="E2758" s="187">
        <v>77.959999999999994</v>
      </c>
      <c r="F2758" s="83"/>
    </row>
    <row r="2759" spans="1:6" ht="12.75" customHeight="1" x14ac:dyDescent="0.2">
      <c r="A2759" s="83">
        <v>20144</v>
      </c>
      <c r="B2759" s="83" t="s">
        <v>4352</v>
      </c>
      <c r="C2759" s="83" t="s">
        <v>575</v>
      </c>
      <c r="D2759" s="83" t="s">
        <v>566</v>
      </c>
      <c r="E2759" s="187">
        <v>34.24</v>
      </c>
      <c r="F2759" s="83"/>
    </row>
    <row r="2760" spans="1:6" ht="12.75" customHeight="1" x14ac:dyDescent="0.2">
      <c r="A2760" s="83">
        <v>20143</v>
      </c>
      <c r="B2760" s="83" t="s">
        <v>4353</v>
      </c>
      <c r="C2760" s="83" t="s">
        <v>575</v>
      </c>
      <c r="D2760" s="83" t="s">
        <v>566</v>
      </c>
      <c r="E2760" s="187">
        <v>31.98</v>
      </c>
      <c r="F2760" s="83"/>
    </row>
    <row r="2761" spans="1:6" ht="12.75" customHeight="1" x14ac:dyDescent="0.2">
      <c r="A2761" s="83">
        <v>20145</v>
      </c>
      <c r="B2761" s="83" t="s">
        <v>4354</v>
      </c>
      <c r="C2761" s="83" t="s">
        <v>575</v>
      </c>
      <c r="D2761" s="83" t="s">
        <v>566</v>
      </c>
      <c r="E2761" s="187">
        <v>90.76</v>
      </c>
      <c r="F2761" s="83"/>
    </row>
    <row r="2762" spans="1:6" ht="12.75" customHeight="1" x14ac:dyDescent="0.2">
      <c r="A2762" s="83">
        <v>20146</v>
      </c>
      <c r="B2762" s="83" t="s">
        <v>4356</v>
      </c>
      <c r="C2762" s="83" t="s">
        <v>575</v>
      </c>
      <c r="D2762" s="83" t="s">
        <v>566</v>
      </c>
      <c r="E2762" s="187">
        <v>102.35</v>
      </c>
      <c r="F2762" s="83"/>
    </row>
    <row r="2763" spans="1:6" ht="12.75" customHeight="1" x14ac:dyDescent="0.2">
      <c r="A2763" s="83">
        <v>20140</v>
      </c>
      <c r="B2763" s="83" t="s">
        <v>4357</v>
      </c>
      <c r="C2763" s="83" t="s">
        <v>575</v>
      </c>
      <c r="D2763" s="83" t="s">
        <v>566</v>
      </c>
      <c r="E2763" s="187">
        <v>4.07</v>
      </c>
      <c r="F2763" s="83"/>
    </row>
    <row r="2764" spans="1:6" ht="12.75" customHeight="1" x14ac:dyDescent="0.2">
      <c r="A2764" s="83">
        <v>20141</v>
      </c>
      <c r="B2764" s="83" t="s">
        <v>4358</v>
      </c>
      <c r="C2764" s="83" t="s">
        <v>575</v>
      </c>
      <c r="D2764" s="83" t="s">
        <v>566</v>
      </c>
      <c r="E2764" s="187">
        <v>7.15</v>
      </c>
      <c r="F2764" s="83"/>
    </row>
    <row r="2765" spans="1:6" ht="12.75" customHeight="1" x14ac:dyDescent="0.2">
      <c r="A2765" s="83">
        <v>20142</v>
      </c>
      <c r="B2765" s="83" t="s">
        <v>4360</v>
      </c>
      <c r="C2765" s="83" t="s">
        <v>575</v>
      </c>
      <c r="D2765" s="83" t="s">
        <v>566</v>
      </c>
      <c r="E2765" s="187">
        <v>21.88</v>
      </c>
      <c r="F2765" s="83"/>
    </row>
    <row r="2766" spans="1:6" ht="12.75" customHeight="1" x14ac:dyDescent="0.2">
      <c r="A2766" s="83">
        <v>3659</v>
      </c>
      <c r="B2766" s="83" t="s">
        <v>4361</v>
      </c>
      <c r="C2766" s="83" t="s">
        <v>575</v>
      </c>
      <c r="D2766" s="83" t="s">
        <v>566</v>
      </c>
      <c r="E2766" s="187">
        <v>9.49</v>
      </c>
      <c r="F2766" s="83"/>
    </row>
    <row r="2767" spans="1:6" ht="12.75" customHeight="1" x14ac:dyDescent="0.2">
      <c r="A2767" s="83">
        <v>3660</v>
      </c>
      <c r="B2767" s="83" t="s">
        <v>4362</v>
      </c>
      <c r="C2767" s="83" t="s">
        <v>575</v>
      </c>
      <c r="D2767" s="83" t="s">
        <v>566</v>
      </c>
      <c r="E2767" s="187">
        <v>13.68</v>
      </c>
      <c r="F2767" s="83"/>
    </row>
    <row r="2768" spans="1:6" ht="12.75" customHeight="1" x14ac:dyDescent="0.2">
      <c r="A2768" s="83">
        <v>3662</v>
      </c>
      <c r="B2768" s="83" t="s">
        <v>4364</v>
      </c>
      <c r="C2768" s="83" t="s">
        <v>575</v>
      </c>
      <c r="D2768" s="83" t="s">
        <v>566</v>
      </c>
      <c r="E2768" s="187">
        <v>5.17</v>
      </c>
      <c r="F2768" s="83"/>
    </row>
    <row r="2769" spans="1:6" ht="12.75" customHeight="1" x14ac:dyDescent="0.2">
      <c r="A2769" s="83">
        <v>3661</v>
      </c>
      <c r="B2769" s="83" t="s">
        <v>4365</v>
      </c>
      <c r="C2769" s="83" t="s">
        <v>575</v>
      </c>
      <c r="D2769" s="83" t="s">
        <v>566</v>
      </c>
      <c r="E2769" s="187">
        <v>7.6</v>
      </c>
      <c r="F2769" s="83"/>
    </row>
    <row r="2770" spans="1:6" ht="12.75" customHeight="1" x14ac:dyDescent="0.2">
      <c r="A2770" s="83">
        <v>3658</v>
      </c>
      <c r="B2770" s="83" t="s">
        <v>4366</v>
      </c>
      <c r="C2770" s="83" t="s">
        <v>575</v>
      </c>
      <c r="D2770" s="83" t="s">
        <v>566</v>
      </c>
      <c r="E2770" s="187">
        <v>9.68</v>
      </c>
      <c r="F2770" s="83"/>
    </row>
    <row r="2771" spans="1:6" ht="12.75" customHeight="1" x14ac:dyDescent="0.2">
      <c r="A2771" s="83">
        <v>3670</v>
      </c>
      <c r="B2771" s="83" t="s">
        <v>4368</v>
      </c>
      <c r="C2771" s="83" t="s">
        <v>575</v>
      </c>
      <c r="D2771" s="83" t="s">
        <v>566</v>
      </c>
      <c r="E2771" s="187">
        <v>12.63</v>
      </c>
      <c r="F2771" s="83"/>
    </row>
    <row r="2772" spans="1:6" ht="12.75" customHeight="1" x14ac:dyDescent="0.2">
      <c r="A2772" s="83">
        <v>3666</v>
      </c>
      <c r="B2772" s="83" t="s">
        <v>4369</v>
      </c>
      <c r="C2772" s="83" t="s">
        <v>575</v>
      </c>
      <c r="D2772" s="83" t="s">
        <v>566</v>
      </c>
      <c r="E2772" s="187">
        <v>2.14</v>
      </c>
      <c r="F2772" s="83"/>
    </row>
    <row r="2773" spans="1:6" ht="12.75" customHeight="1" x14ac:dyDescent="0.2">
      <c r="A2773" s="83">
        <v>14157</v>
      </c>
      <c r="B2773" s="83" t="s">
        <v>4370</v>
      </c>
      <c r="C2773" s="83" t="s">
        <v>575</v>
      </c>
      <c r="D2773" s="83" t="s">
        <v>702</v>
      </c>
      <c r="E2773" s="187">
        <v>0.83</v>
      </c>
      <c r="F2773" s="83"/>
    </row>
    <row r="2774" spans="1:6" ht="12.75" customHeight="1" x14ac:dyDescent="0.2">
      <c r="A2774" s="83">
        <v>3653</v>
      </c>
      <c r="B2774" s="83" t="s">
        <v>4371</v>
      </c>
      <c r="C2774" s="83" t="s">
        <v>575</v>
      </c>
      <c r="D2774" s="83" t="s">
        <v>702</v>
      </c>
      <c r="E2774" s="187">
        <v>66.11</v>
      </c>
      <c r="F2774" s="83"/>
    </row>
    <row r="2775" spans="1:6" ht="12.75" customHeight="1" x14ac:dyDescent="0.2">
      <c r="A2775" s="83">
        <v>3649</v>
      </c>
      <c r="B2775" s="83" t="s">
        <v>4373</v>
      </c>
      <c r="C2775" s="83" t="s">
        <v>575</v>
      </c>
      <c r="D2775" s="83" t="s">
        <v>702</v>
      </c>
      <c r="E2775" s="187">
        <v>136.94</v>
      </c>
      <c r="F2775" s="83"/>
    </row>
    <row r="2776" spans="1:6" ht="12.75" customHeight="1" x14ac:dyDescent="0.2">
      <c r="A2776" s="83">
        <v>42696</v>
      </c>
      <c r="B2776" s="83" t="s">
        <v>4374</v>
      </c>
      <c r="C2776" s="83" t="s">
        <v>575</v>
      </c>
      <c r="D2776" s="83" t="s">
        <v>702</v>
      </c>
      <c r="E2776" s="187">
        <v>383.16</v>
      </c>
      <c r="F2776" s="83"/>
    </row>
    <row r="2777" spans="1:6" ht="12.75" customHeight="1" x14ac:dyDescent="0.2">
      <c r="A2777" s="83">
        <v>42697</v>
      </c>
      <c r="B2777" s="83" t="s">
        <v>4375</v>
      </c>
      <c r="C2777" s="83" t="s">
        <v>575</v>
      </c>
      <c r="D2777" s="83" t="s">
        <v>702</v>
      </c>
      <c r="E2777" s="187">
        <v>577.04</v>
      </c>
      <c r="F2777" s="83"/>
    </row>
    <row r="2778" spans="1:6" ht="12.75" customHeight="1" x14ac:dyDescent="0.2">
      <c r="A2778" s="83">
        <v>42698</v>
      </c>
      <c r="B2778" s="83" t="s">
        <v>4377</v>
      </c>
      <c r="C2778" s="83" t="s">
        <v>575</v>
      </c>
      <c r="D2778" s="83" t="s">
        <v>702</v>
      </c>
      <c r="E2778" s="187">
        <v>803.8</v>
      </c>
      <c r="F2778" s="83"/>
    </row>
    <row r="2779" spans="1:6" ht="12.75" customHeight="1" x14ac:dyDescent="0.2">
      <c r="A2779" s="83">
        <v>39875</v>
      </c>
      <c r="B2779" s="83" t="s">
        <v>4378</v>
      </c>
      <c r="C2779" s="83" t="s">
        <v>575</v>
      </c>
      <c r="D2779" s="83" t="s">
        <v>702</v>
      </c>
      <c r="E2779" s="187">
        <v>374.86</v>
      </c>
      <c r="F2779" s="83"/>
    </row>
    <row r="2780" spans="1:6" ht="12.75" customHeight="1" x14ac:dyDescent="0.2">
      <c r="A2780" s="83">
        <v>39876</v>
      </c>
      <c r="B2780" s="83" t="s">
        <v>4380</v>
      </c>
      <c r="C2780" s="83" t="s">
        <v>575</v>
      </c>
      <c r="D2780" s="83" t="s">
        <v>702</v>
      </c>
      <c r="E2780" s="187">
        <v>469.33</v>
      </c>
      <c r="F2780" s="83"/>
    </row>
    <row r="2781" spans="1:6" ht="12.75" customHeight="1" x14ac:dyDescent="0.2">
      <c r="A2781" s="83">
        <v>39877</v>
      </c>
      <c r="B2781" s="83" t="s">
        <v>4381</v>
      </c>
      <c r="C2781" s="83" t="s">
        <v>575</v>
      </c>
      <c r="D2781" s="83" t="s">
        <v>702</v>
      </c>
      <c r="E2781" s="187">
        <v>650.94000000000005</v>
      </c>
      <c r="F2781" s="83"/>
    </row>
    <row r="2782" spans="1:6" ht="12.75" customHeight="1" x14ac:dyDescent="0.2">
      <c r="A2782" s="83">
        <v>39878</v>
      </c>
      <c r="B2782" s="83" t="s">
        <v>4382</v>
      </c>
      <c r="C2782" s="83" t="s">
        <v>575</v>
      </c>
      <c r="D2782" s="83" t="s">
        <v>702</v>
      </c>
      <c r="E2782" s="187">
        <v>859.79</v>
      </c>
      <c r="F2782" s="83"/>
    </row>
    <row r="2783" spans="1:6" ht="12.75" customHeight="1" x14ac:dyDescent="0.2">
      <c r="A2783" s="83">
        <v>39872</v>
      </c>
      <c r="B2783" s="83" t="s">
        <v>4383</v>
      </c>
      <c r="C2783" s="83" t="s">
        <v>575</v>
      </c>
      <c r="D2783" s="83" t="s">
        <v>702</v>
      </c>
      <c r="E2783" s="187">
        <v>257.07</v>
      </c>
      <c r="F2783" s="83"/>
    </row>
    <row r="2784" spans="1:6" ht="12.75" customHeight="1" x14ac:dyDescent="0.2">
      <c r="A2784" s="83">
        <v>39873</v>
      </c>
      <c r="B2784" s="83" t="s">
        <v>4385</v>
      </c>
      <c r="C2784" s="83" t="s">
        <v>575</v>
      </c>
      <c r="D2784" s="83" t="s">
        <v>702</v>
      </c>
      <c r="E2784" s="187">
        <v>298.19</v>
      </c>
      <c r="F2784" s="83"/>
    </row>
    <row r="2785" spans="1:6" ht="12.75" customHeight="1" x14ac:dyDescent="0.2">
      <c r="A2785" s="83">
        <v>39874</v>
      </c>
      <c r="B2785" s="83" t="s">
        <v>4386</v>
      </c>
      <c r="C2785" s="83" t="s">
        <v>575</v>
      </c>
      <c r="D2785" s="83" t="s">
        <v>702</v>
      </c>
      <c r="E2785" s="187">
        <v>327.52</v>
      </c>
      <c r="F2785" s="83"/>
    </row>
    <row r="2786" spans="1:6" ht="12.75" customHeight="1" x14ac:dyDescent="0.2">
      <c r="A2786" s="83">
        <v>3674</v>
      </c>
      <c r="B2786" s="83" t="s">
        <v>4387</v>
      </c>
      <c r="C2786" s="83" t="s">
        <v>577</v>
      </c>
      <c r="D2786" s="83" t="s">
        <v>566</v>
      </c>
      <c r="E2786" s="187">
        <v>53.68</v>
      </c>
      <c r="F2786" s="83"/>
    </row>
    <row r="2787" spans="1:6" ht="12.75" customHeight="1" x14ac:dyDescent="0.2">
      <c r="A2787" s="83">
        <v>3681</v>
      </c>
      <c r="B2787" s="83" t="s">
        <v>4388</v>
      </c>
      <c r="C2787" s="83" t="s">
        <v>577</v>
      </c>
      <c r="D2787" s="83" t="s">
        <v>566</v>
      </c>
      <c r="E2787" s="187">
        <v>79.86</v>
      </c>
      <c r="F2787" s="83"/>
    </row>
    <row r="2788" spans="1:6" ht="12.75" customHeight="1" x14ac:dyDescent="0.2">
      <c r="A2788" s="83">
        <v>3676</v>
      </c>
      <c r="B2788" s="83" t="s">
        <v>4389</v>
      </c>
      <c r="C2788" s="83" t="s">
        <v>577</v>
      </c>
      <c r="D2788" s="83" t="s">
        <v>566</v>
      </c>
      <c r="E2788" s="187">
        <v>300.57</v>
      </c>
      <c r="F2788" s="83"/>
    </row>
    <row r="2789" spans="1:6" ht="12.75" customHeight="1" x14ac:dyDescent="0.2">
      <c r="A2789" s="83">
        <v>3679</v>
      </c>
      <c r="B2789" s="83" t="s">
        <v>4391</v>
      </c>
      <c r="C2789" s="83" t="s">
        <v>577</v>
      </c>
      <c r="D2789" s="83" t="s">
        <v>566</v>
      </c>
      <c r="E2789" s="187">
        <v>248.66</v>
      </c>
      <c r="F2789" s="83"/>
    </row>
    <row r="2790" spans="1:6" ht="12.75" customHeight="1" x14ac:dyDescent="0.2">
      <c r="A2790" s="83">
        <v>3672</v>
      </c>
      <c r="B2790" s="83" t="s">
        <v>4392</v>
      </c>
      <c r="C2790" s="83" t="s">
        <v>577</v>
      </c>
      <c r="D2790" s="83" t="s">
        <v>566</v>
      </c>
      <c r="E2790" s="187">
        <v>0.84</v>
      </c>
      <c r="F2790" s="83"/>
    </row>
    <row r="2791" spans="1:6" ht="12.75" customHeight="1" x14ac:dyDescent="0.2">
      <c r="A2791" s="83">
        <v>3671</v>
      </c>
      <c r="B2791" s="83" t="s">
        <v>4393</v>
      </c>
      <c r="C2791" s="83" t="s">
        <v>577</v>
      </c>
      <c r="D2791" s="83" t="s">
        <v>1065</v>
      </c>
      <c r="E2791" s="187">
        <v>0.8</v>
      </c>
      <c r="F2791" s="83"/>
    </row>
    <row r="2792" spans="1:6" ht="12.75" customHeight="1" x14ac:dyDescent="0.2">
      <c r="A2792" s="83">
        <v>3673</v>
      </c>
      <c r="B2792" s="83" t="s">
        <v>4395</v>
      </c>
      <c r="C2792" s="83" t="s">
        <v>577</v>
      </c>
      <c r="D2792" s="83" t="s">
        <v>566</v>
      </c>
      <c r="E2792" s="187">
        <v>1.25</v>
      </c>
      <c r="F2792" s="83"/>
    </row>
    <row r="2793" spans="1:6" ht="12.75" customHeight="1" x14ac:dyDescent="0.2">
      <c r="A2793" s="83">
        <v>38394</v>
      </c>
      <c r="B2793" s="83" t="s">
        <v>4396</v>
      </c>
      <c r="C2793" s="83" t="s">
        <v>575</v>
      </c>
      <c r="D2793" s="83" t="s">
        <v>566</v>
      </c>
      <c r="E2793" s="187">
        <v>248.76</v>
      </c>
      <c r="F2793" s="83"/>
    </row>
    <row r="2794" spans="1:6" ht="12.75" customHeight="1" x14ac:dyDescent="0.2">
      <c r="A2794" s="83">
        <v>3729</v>
      </c>
      <c r="B2794" s="83" t="s">
        <v>4397</v>
      </c>
      <c r="C2794" s="83" t="s">
        <v>575</v>
      </c>
      <c r="D2794" s="83" t="s">
        <v>566</v>
      </c>
      <c r="E2794" s="187">
        <v>53.86</v>
      </c>
      <c r="F2794" s="83"/>
    </row>
    <row r="2795" spans="1:6" ht="12.75" customHeight="1" x14ac:dyDescent="0.2">
      <c r="A2795" s="83">
        <v>39357</v>
      </c>
      <c r="B2795" s="83" t="s">
        <v>4399</v>
      </c>
      <c r="C2795" s="83" t="s">
        <v>575</v>
      </c>
      <c r="D2795" s="83" t="s">
        <v>702</v>
      </c>
      <c r="E2795" s="187">
        <v>93.71</v>
      </c>
      <c r="F2795" s="83"/>
    </row>
    <row r="2796" spans="1:6" ht="12.75" customHeight="1" x14ac:dyDescent="0.2">
      <c r="A2796" s="83">
        <v>39358</v>
      </c>
      <c r="B2796" s="83" t="s">
        <v>4401</v>
      </c>
      <c r="C2796" s="83" t="s">
        <v>575</v>
      </c>
      <c r="D2796" s="83" t="s">
        <v>702</v>
      </c>
      <c r="E2796" s="187">
        <v>102.75</v>
      </c>
      <c r="F2796" s="83"/>
    </row>
    <row r="2797" spans="1:6" ht="12.75" customHeight="1" x14ac:dyDescent="0.2">
      <c r="A2797" s="83">
        <v>39356</v>
      </c>
      <c r="B2797" s="83" t="s">
        <v>4402</v>
      </c>
      <c r="C2797" s="83" t="s">
        <v>575</v>
      </c>
      <c r="D2797" s="83" t="s">
        <v>702</v>
      </c>
      <c r="E2797" s="187">
        <v>175.3</v>
      </c>
      <c r="F2797" s="83"/>
    </row>
    <row r="2798" spans="1:6" ht="12.75" customHeight="1" x14ac:dyDescent="0.2">
      <c r="A2798" s="83">
        <v>39355</v>
      </c>
      <c r="B2798" s="83" t="s">
        <v>4404</v>
      </c>
      <c r="C2798" s="83" t="s">
        <v>575</v>
      </c>
      <c r="D2798" s="83" t="s">
        <v>702</v>
      </c>
      <c r="E2798" s="187">
        <v>150.85</v>
      </c>
      <c r="F2798" s="83"/>
    </row>
    <row r="2799" spans="1:6" ht="12.75" customHeight="1" x14ac:dyDescent="0.2">
      <c r="A2799" s="83">
        <v>39353</v>
      </c>
      <c r="B2799" s="83" t="s">
        <v>4405</v>
      </c>
      <c r="C2799" s="83" t="s">
        <v>575</v>
      </c>
      <c r="D2799" s="83" t="s">
        <v>702</v>
      </c>
      <c r="E2799" s="187">
        <v>206.87</v>
      </c>
      <c r="F2799" s="83"/>
    </row>
    <row r="2800" spans="1:6" ht="12.75" customHeight="1" x14ac:dyDescent="0.2">
      <c r="A2800" s="83">
        <v>39354</v>
      </c>
      <c r="B2800" s="83" t="s">
        <v>4406</v>
      </c>
      <c r="C2800" s="83" t="s">
        <v>575</v>
      </c>
      <c r="D2800" s="83" t="s">
        <v>702</v>
      </c>
      <c r="E2800" s="187">
        <v>206.18</v>
      </c>
      <c r="F2800" s="83"/>
    </row>
    <row r="2801" spans="1:6" ht="12.75" customHeight="1" x14ac:dyDescent="0.2">
      <c r="A2801" s="83">
        <v>39398</v>
      </c>
      <c r="B2801" s="83" t="s">
        <v>4408</v>
      </c>
      <c r="C2801" s="83" t="s">
        <v>575</v>
      </c>
      <c r="D2801" s="83" t="s">
        <v>566</v>
      </c>
      <c r="E2801" s="187">
        <v>62.93</v>
      </c>
      <c r="F2801" s="83"/>
    </row>
    <row r="2802" spans="1:6" ht="12.75" customHeight="1" x14ac:dyDescent="0.2">
      <c r="A2802" s="83">
        <v>13343</v>
      </c>
      <c r="B2802" s="83" t="s">
        <v>4409</v>
      </c>
      <c r="C2802" s="83" t="s">
        <v>575</v>
      </c>
      <c r="D2802" s="83" t="s">
        <v>566</v>
      </c>
      <c r="E2802" s="187">
        <v>32.35</v>
      </c>
      <c r="F2802" s="83"/>
    </row>
    <row r="2803" spans="1:6" ht="12.75" customHeight="1" x14ac:dyDescent="0.2">
      <c r="A2803" s="83">
        <v>12118</v>
      </c>
      <c r="B2803" s="83" t="s">
        <v>4411</v>
      </c>
      <c r="C2803" s="83" t="s">
        <v>575</v>
      </c>
      <c r="D2803" s="83" t="s">
        <v>566</v>
      </c>
      <c r="E2803" s="187">
        <v>18.46</v>
      </c>
      <c r="F2803" s="83"/>
    </row>
    <row r="2804" spans="1:6" ht="12.75" customHeight="1" x14ac:dyDescent="0.2">
      <c r="A2804" s="83">
        <v>39482</v>
      </c>
      <c r="B2804" s="83" t="s">
        <v>4412</v>
      </c>
      <c r="C2804" s="83" t="s">
        <v>575</v>
      </c>
      <c r="D2804" s="83" t="s">
        <v>566</v>
      </c>
      <c r="E2804" s="187">
        <v>333.33</v>
      </c>
      <c r="F2804" s="83"/>
    </row>
    <row r="2805" spans="1:6" ht="12.75" customHeight="1" x14ac:dyDescent="0.2">
      <c r="A2805" s="83">
        <v>39486</v>
      </c>
      <c r="B2805" s="83" t="s">
        <v>4414</v>
      </c>
      <c r="C2805" s="83" t="s">
        <v>575</v>
      </c>
      <c r="D2805" s="83" t="s">
        <v>566</v>
      </c>
      <c r="E2805" s="187">
        <v>293.67</v>
      </c>
      <c r="F2805" s="83"/>
    </row>
    <row r="2806" spans="1:6" ht="12.75" customHeight="1" x14ac:dyDescent="0.2">
      <c r="A2806" s="83">
        <v>39483</v>
      </c>
      <c r="B2806" s="83" t="s">
        <v>4416</v>
      </c>
      <c r="C2806" s="83" t="s">
        <v>575</v>
      </c>
      <c r="D2806" s="83" t="s">
        <v>566</v>
      </c>
      <c r="E2806" s="187">
        <v>317.92</v>
      </c>
      <c r="F2806" s="83"/>
    </row>
    <row r="2807" spans="1:6" ht="12.75" customHeight="1" x14ac:dyDescent="0.2">
      <c r="A2807" s="83">
        <v>39487</v>
      </c>
      <c r="B2807" s="83" t="s">
        <v>4417</v>
      </c>
      <c r="C2807" s="83" t="s">
        <v>575</v>
      </c>
      <c r="D2807" s="83" t="s">
        <v>566</v>
      </c>
      <c r="E2807" s="187">
        <v>296.7</v>
      </c>
      <c r="F2807" s="83"/>
    </row>
    <row r="2808" spans="1:6" ht="12.75" customHeight="1" x14ac:dyDescent="0.2">
      <c r="A2808" s="83">
        <v>39484</v>
      </c>
      <c r="B2808" s="83" t="s">
        <v>4419</v>
      </c>
      <c r="C2808" s="83" t="s">
        <v>575</v>
      </c>
      <c r="D2808" s="83" t="s">
        <v>566</v>
      </c>
      <c r="E2808" s="187">
        <v>320.95</v>
      </c>
      <c r="F2808" s="83"/>
    </row>
    <row r="2809" spans="1:6" ht="12.75" customHeight="1" x14ac:dyDescent="0.2">
      <c r="A2809" s="83">
        <v>39488</v>
      </c>
      <c r="B2809" s="83" t="s">
        <v>4421</v>
      </c>
      <c r="C2809" s="83" t="s">
        <v>575</v>
      </c>
      <c r="D2809" s="83" t="s">
        <v>566</v>
      </c>
      <c r="E2809" s="187">
        <v>299.73</v>
      </c>
      <c r="F2809" s="83"/>
    </row>
    <row r="2810" spans="1:6" ht="12.75" customHeight="1" x14ac:dyDescent="0.2">
      <c r="A2810" s="83">
        <v>39485</v>
      </c>
      <c r="B2810" s="83" t="s">
        <v>4422</v>
      </c>
      <c r="C2810" s="83" t="s">
        <v>575</v>
      </c>
      <c r="D2810" s="83" t="s">
        <v>566</v>
      </c>
      <c r="E2810" s="187">
        <v>336.12</v>
      </c>
      <c r="F2810" s="83"/>
    </row>
    <row r="2811" spans="1:6" ht="12.75" customHeight="1" x14ac:dyDescent="0.2">
      <c r="A2811" s="83">
        <v>39489</v>
      </c>
      <c r="B2811" s="83" t="s">
        <v>4424</v>
      </c>
      <c r="C2811" s="83" t="s">
        <v>575</v>
      </c>
      <c r="D2811" s="83" t="s">
        <v>566</v>
      </c>
      <c r="E2811" s="187">
        <v>314.89999999999998</v>
      </c>
      <c r="F2811" s="83"/>
    </row>
    <row r="2812" spans="1:6" ht="12.75" customHeight="1" x14ac:dyDescent="0.2">
      <c r="A2812" s="83">
        <v>39494</v>
      </c>
      <c r="B2812" s="83" t="s">
        <v>4426</v>
      </c>
      <c r="C2812" s="83" t="s">
        <v>575</v>
      </c>
      <c r="D2812" s="83" t="s">
        <v>566</v>
      </c>
      <c r="E2812" s="187">
        <v>321.20999999999998</v>
      </c>
      <c r="F2812" s="83"/>
    </row>
    <row r="2813" spans="1:6" ht="12.75" customHeight="1" x14ac:dyDescent="0.2">
      <c r="A2813" s="83">
        <v>39490</v>
      </c>
      <c r="B2813" s="83" t="s">
        <v>4427</v>
      </c>
      <c r="C2813" s="83" t="s">
        <v>575</v>
      </c>
      <c r="D2813" s="83" t="s">
        <v>566</v>
      </c>
      <c r="E2813" s="187">
        <v>364.12</v>
      </c>
      <c r="F2813" s="83"/>
    </row>
    <row r="2814" spans="1:6" ht="12.75" customHeight="1" x14ac:dyDescent="0.2">
      <c r="A2814" s="83">
        <v>39495</v>
      </c>
      <c r="B2814" s="83" t="s">
        <v>4429</v>
      </c>
      <c r="C2814" s="83" t="s">
        <v>575</v>
      </c>
      <c r="D2814" s="83" t="s">
        <v>566</v>
      </c>
      <c r="E2814" s="187">
        <v>333.33</v>
      </c>
      <c r="F2814" s="83"/>
    </row>
    <row r="2815" spans="1:6" ht="12.75" customHeight="1" x14ac:dyDescent="0.2">
      <c r="A2815" s="83">
        <v>39491</v>
      </c>
      <c r="B2815" s="83" t="s">
        <v>4430</v>
      </c>
      <c r="C2815" s="83" t="s">
        <v>575</v>
      </c>
      <c r="D2815" s="83" t="s">
        <v>566</v>
      </c>
      <c r="E2815" s="187">
        <v>375.75</v>
      </c>
      <c r="F2815" s="83"/>
    </row>
    <row r="2816" spans="1:6" ht="12.75" customHeight="1" x14ac:dyDescent="0.2">
      <c r="A2816" s="83">
        <v>39496</v>
      </c>
      <c r="B2816" s="83" t="s">
        <v>4432</v>
      </c>
      <c r="C2816" s="83" t="s">
        <v>575</v>
      </c>
      <c r="D2816" s="83" t="s">
        <v>566</v>
      </c>
      <c r="E2816" s="187">
        <v>345.33</v>
      </c>
      <c r="F2816" s="83"/>
    </row>
    <row r="2817" spans="1:6" ht="12.75" customHeight="1" x14ac:dyDescent="0.2">
      <c r="A2817" s="83">
        <v>39492</v>
      </c>
      <c r="B2817" s="83" t="s">
        <v>4434</v>
      </c>
      <c r="C2817" s="83" t="s">
        <v>575</v>
      </c>
      <c r="D2817" s="83" t="s">
        <v>566</v>
      </c>
      <c r="E2817" s="187">
        <v>378.06</v>
      </c>
      <c r="F2817" s="83"/>
    </row>
    <row r="2818" spans="1:6" ht="12.75" customHeight="1" x14ac:dyDescent="0.2">
      <c r="A2818" s="83">
        <v>39497</v>
      </c>
      <c r="B2818" s="83" t="s">
        <v>4436</v>
      </c>
      <c r="C2818" s="83" t="s">
        <v>575</v>
      </c>
      <c r="D2818" s="83" t="s">
        <v>566</v>
      </c>
      <c r="E2818" s="187">
        <v>357.45</v>
      </c>
      <c r="F2818" s="83"/>
    </row>
    <row r="2819" spans="1:6" ht="12.75" customHeight="1" x14ac:dyDescent="0.2">
      <c r="A2819" s="83">
        <v>39493</v>
      </c>
      <c r="B2819" s="83" t="s">
        <v>4437</v>
      </c>
      <c r="C2819" s="83" t="s">
        <v>575</v>
      </c>
      <c r="D2819" s="83" t="s">
        <v>566</v>
      </c>
      <c r="E2819" s="187">
        <v>399.99</v>
      </c>
      <c r="F2819" s="83"/>
    </row>
    <row r="2820" spans="1:6" ht="12.75" customHeight="1" x14ac:dyDescent="0.2">
      <c r="A2820" s="83">
        <v>39500</v>
      </c>
      <c r="B2820" s="83" t="s">
        <v>4439</v>
      </c>
      <c r="C2820" s="83" t="s">
        <v>575</v>
      </c>
      <c r="D2820" s="83" t="s">
        <v>566</v>
      </c>
      <c r="E2820" s="187">
        <v>401.3</v>
      </c>
      <c r="F2820" s="83"/>
    </row>
    <row r="2821" spans="1:6" ht="12.75" customHeight="1" x14ac:dyDescent="0.2">
      <c r="A2821" s="83">
        <v>39498</v>
      </c>
      <c r="B2821" s="83" t="s">
        <v>4440</v>
      </c>
      <c r="C2821" s="83" t="s">
        <v>575</v>
      </c>
      <c r="D2821" s="83" t="s">
        <v>566</v>
      </c>
      <c r="E2821" s="187">
        <v>446.24</v>
      </c>
      <c r="F2821" s="83"/>
    </row>
    <row r="2822" spans="1:6" ht="12.75" customHeight="1" x14ac:dyDescent="0.2">
      <c r="A2822" s="83">
        <v>39501</v>
      </c>
      <c r="B2822" s="83" t="s">
        <v>4442</v>
      </c>
      <c r="C2822" s="83" t="s">
        <v>575</v>
      </c>
      <c r="D2822" s="83" t="s">
        <v>566</v>
      </c>
      <c r="E2822" s="187">
        <v>411.75</v>
      </c>
      <c r="F2822" s="83"/>
    </row>
    <row r="2823" spans="1:6" ht="12.75" customHeight="1" x14ac:dyDescent="0.2">
      <c r="A2823" s="83">
        <v>39499</v>
      </c>
      <c r="B2823" s="83" t="s">
        <v>4443</v>
      </c>
      <c r="C2823" s="83" t="s">
        <v>575</v>
      </c>
      <c r="D2823" s="83" t="s">
        <v>566</v>
      </c>
      <c r="E2823" s="187">
        <v>484.09</v>
      </c>
      <c r="F2823" s="83"/>
    </row>
    <row r="2824" spans="1:6" ht="12.75" customHeight="1" x14ac:dyDescent="0.2">
      <c r="A2824" s="83">
        <v>3733</v>
      </c>
      <c r="B2824" s="83" t="s">
        <v>4445</v>
      </c>
      <c r="C2824" s="83" t="s">
        <v>704</v>
      </c>
      <c r="D2824" s="83" t="s">
        <v>702</v>
      </c>
      <c r="E2824" s="187">
        <v>48.75</v>
      </c>
      <c r="F2824" s="83"/>
    </row>
    <row r="2825" spans="1:6" ht="12.75" customHeight="1" x14ac:dyDescent="0.2">
      <c r="A2825" s="83">
        <v>3731</v>
      </c>
      <c r="B2825" s="83" t="s">
        <v>4446</v>
      </c>
      <c r="C2825" s="83" t="s">
        <v>704</v>
      </c>
      <c r="D2825" s="83" t="s">
        <v>702</v>
      </c>
      <c r="E2825" s="187">
        <v>45.25</v>
      </c>
      <c r="F2825" s="83"/>
    </row>
    <row r="2826" spans="1:6" ht="12.75" customHeight="1" x14ac:dyDescent="0.2">
      <c r="A2826" s="83">
        <v>38137</v>
      </c>
      <c r="B2826" s="83" t="s">
        <v>4447</v>
      </c>
      <c r="C2826" s="83" t="s">
        <v>704</v>
      </c>
      <c r="D2826" s="83" t="s">
        <v>702</v>
      </c>
      <c r="E2826" s="187">
        <v>45.51</v>
      </c>
      <c r="F2826" s="83"/>
    </row>
    <row r="2827" spans="1:6" ht="12.75" customHeight="1" x14ac:dyDescent="0.2">
      <c r="A2827" s="83">
        <v>38135</v>
      </c>
      <c r="B2827" s="83" t="s">
        <v>4449</v>
      </c>
      <c r="C2827" s="83" t="s">
        <v>704</v>
      </c>
      <c r="D2827" s="83" t="s">
        <v>702</v>
      </c>
      <c r="E2827" s="187">
        <v>57.7</v>
      </c>
      <c r="F2827" s="83"/>
    </row>
    <row r="2828" spans="1:6" ht="12.75" customHeight="1" x14ac:dyDescent="0.2">
      <c r="A2828" s="83">
        <v>38138</v>
      </c>
      <c r="B2828" s="83" t="s">
        <v>4450</v>
      </c>
      <c r="C2828" s="83" t="s">
        <v>704</v>
      </c>
      <c r="D2828" s="83" t="s">
        <v>702</v>
      </c>
      <c r="E2828" s="187">
        <v>44.69</v>
      </c>
      <c r="F2828" s="83"/>
    </row>
    <row r="2829" spans="1:6" ht="12.75" customHeight="1" x14ac:dyDescent="0.2">
      <c r="A2829" s="83">
        <v>3736</v>
      </c>
      <c r="B2829" s="83" t="s">
        <v>4452</v>
      </c>
      <c r="C2829" s="83" t="s">
        <v>704</v>
      </c>
      <c r="D2829" s="83" t="s">
        <v>1065</v>
      </c>
      <c r="E2829" s="187">
        <v>27</v>
      </c>
      <c r="F2829" s="83"/>
    </row>
    <row r="2830" spans="1:6" ht="12.75" customHeight="1" x14ac:dyDescent="0.2">
      <c r="A2830" s="83">
        <v>3741</v>
      </c>
      <c r="B2830" s="83" t="s">
        <v>4453</v>
      </c>
      <c r="C2830" s="83" t="s">
        <v>704</v>
      </c>
      <c r="D2830" s="83" t="s">
        <v>566</v>
      </c>
      <c r="E2830" s="187">
        <v>28.14</v>
      </c>
      <c r="F2830" s="83"/>
    </row>
    <row r="2831" spans="1:6" ht="12.75" customHeight="1" x14ac:dyDescent="0.2">
      <c r="A2831" s="83">
        <v>3745</v>
      </c>
      <c r="B2831" s="83" t="s">
        <v>4454</v>
      </c>
      <c r="C2831" s="83" t="s">
        <v>704</v>
      </c>
      <c r="D2831" s="83" t="s">
        <v>566</v>
      </c>
      <c r="E2831" s="187">
        <v>30.34</v>
      </c>
      <c r="F2831" s="83"/>
    </row>
    <row r="2832" spans="1:6" ht="12.75" customHeight="1" x14ac:dyDescent="0.2">
      <c r="A2832" s="83">
        <v>3743</v>
      </c>
      <c r="B2832" s="83" t="s">
        <v>4456</v>
      </c>
      <c r="C2832" s="83" t="s">
        <v>704</v>
      </c>
      <c r="D2832" s="83" t="s">
        <v>566</v>
      </c>
      <c r="E2832" s="187">
        <v>28.04</v>
      </c>
      <c r="F2832" s="83"/>
    </row>
    <row r="2833" spans="1:6" ht="12.75" customHeight="1" x14ac:dyDescent="0.2">
      <c r="A2833" s="83">
        <v>3744</v>
      </c>
      <c r="B2833" s="83" t="s">
        <v>4457</v>
      </c>
      <c r="C2833" s="83" t="s">
        <v>704</v>
      </c>
      <c r="D2833" s="83" t="s">
        <v>566</v>
      </c>
      <c r="E2833" s="187">
        <v>30.87</v>
      </c>
      <c r="F2833" s="83"/>
    </row>
    <row r="2834" spans="1:6" ht="12.75" customHeight="1" x14ac:dyDescent="0.2">
      <c r="A2834" s="83">
        <v>3739</v>
      </c>
      <c r="B2834" s="83" t="s">
        <v>4459</v>
      </c>
      <c r="C2834" s="83" t="s">
        <v>704</v>
      </c>
      <c r="D2834" s="83" t="s">
        <v>566</v>
      </c>
      <c r="E2834" s="187">
        <v>32.44</v>
      </c>
      <c r="F2834" s="83"/>
    </row>
    <row r="2835" spans="1:6" ht="12.75" customHeight="1" x14ac:dyDescent="0.2">
      <c r="A2835" s="83">
        <v>3737</v>
      </c>
      <c r="B2835" s="83" t="s">
        <v>4460</v>
      </c>
      <c r="C2835" s="83" t="s">
        <v>704</v>
      </c>
      <c r="D2835" s="83" t="s">
        <v>566</v>
      </c>
      <c r="E2835" s="187">
        <v>34.01</v>
      </c>
      <c r="F2835" s="83"/>
    </row>
    <row r="2836" spans="1:6" ht="12.75" customHeight="1" x14ac:dyDescent="0.2">
      <c r="A2836" s="83">
        <v>3738</v>
      </c>
      <c r="B2836" s="83" t="s">
        <v>4462</v>
      </c>
      <c r="C2836" s="83" t="s">
        <v>704</v>
      </c>
      <c r="D2836" s="83" t="s">
        <v>566</v>
      </c>
      <c r="E2836" s="187">
        <v>39.24</v>
      </c>
      <c r="F2836" s="83"/>
    </row>
    <row r="2837" spans="1:6" ht="12.75" customHeight="1" x14ac:dyDescent="0.2">
      <c r="A2837" s="83">
        <v>3747</v>
      </c>
      <c r="B2837" s="83" t="s">
        <v>4463</v>
      </c>
      <c r="C2837" s="83" t="s">
        <v>704</v>
      </c>
      <c r="D2837" s="83" t="s">
        <v>566</v>
      </c>
      <c r="E2837" s="187">
        <v>30.87</v>
      </c>
      <c r="F2837" s="83"/>
    </row>
    <row r="2838" spans="1:6" ht="12.75" customHeight="1" x14ac:dyDescent="0.2">
      <c r="A2838" s="83">
        <v>11649</v>
      </c>
      <c r="B2838" s="83" t="s">
        <v>4465</v>
      </c>
      <c r="C2838" s="83" t="s">
        <v>575</v>
      </c>
      <c r="D2838" s="83" t="s">
        <v>566</v>
      </c>
      <c r="E2838" s="187">
        <v>223.95</v>
      </c>
      <c r="F2838" s="83"/>
    </row>
    <row r="2839" spans="1:6" ht="12.75" customHeight="1" x14ac:dyDescent="0.2">
      <c r="A2839" s="83">
        <v>11650</v>
      </c>
      <c r="B2839" s="83" t="s">
        <v>4467</v>
      </c>
      <c r="C2839" s="83" t="s">
        <v>575</v>
      </c>
      <c r="D2839" s="83" t="s">
        <v>566</v>
      </c>
      <c r="E2839" s="187">
        <v>381.71</v>
      </c>
      <c r="F2839" s="83"/>
    </row>
    <row r="2840" spans="1:6" ht="12.75" customHeight="1" x14ac:dyDescent="0.2">
      <c r="A2840" s="83">
        <v>3742</v>
      </c>
      <c r="B2840" s="83" t="s">
        <v>4468</v>
      </c>
      <c r="C2840" s="83" t="s">
        <v>704</v>
      </c>
      <c r="D2840" s="83" t="s">
        <v>566</v>
      </c>
      <c r="E2840" s="187">
        <v>40.700000000000003</v>
      </c>
      <c r="F2840" s="83"/>
    </row>
    <row r="2841" spans="1:6" ht="12.75" customHeight="1" x14ac:dyDescent="0.2">
      <c r="A2841" s="83">
        <v>3746</v>
      </c>
      <c r="B2841" s="83" t="s">
        <v>4470</v>
      </c>
      <c r="C2841" s="83" t="s">
        <v>704</v>
      </c>
      <c r="D2841" s="83" t="s">
        <v>566</v>
      </c>
      <c r="E2841" s="187">
        <v>47.53</v>
      </c>
      <c r="F2841" s="83"/>
    </row>
    <row r="2842" spans="1:6" ht="12.75" customHeight="1" x14ac:dyDescent="0.2">
      <c r="A2842" s="83">
        <v>21106</v>
      </c>
      <c r="B2842" s="83" t="s">
        <v>4472</v>
      </c>
      <c r="C2842" s="83" t="s">
        <v>589</v>
      </c>
      <c r="D2842" s="83" t="s">
        <v>702</v>
      </c>
      <c r="E2842" s="187">
        <v>28.75</v>
      </c>
      <c r="F2842" s="83"/>
    </row>
    <row r="2843" spans="1:6" ht="12.75" customHeight="1" x14ac:dyDescent="0.2">
      <c r="A2843" s="83">
        <v>3755</v>
      </c>
      <c r="B2843" s="83" t="s">
        <v>4473</v>
      </c>
      <c r="C2843" s="83" t="s">
        <v>575</v>
      </c>
      <c r="D2843" s="83" t="s">
        <v>702</v>
      </c>
      <c r="E2843" s="187">
        <v>17.93</v>
      </c>
      <c r="F2843" s="83"/>
    </row>
    <row r="2844" spans="1:6" ht="12.75" customHeight="1" x14ac:dyDescent="0.2">
      <c r="A2844" s="83">
        <v>3750</v>
      </c>
      <c r="B2844" s="83" t="s">
        <v>4475</v>
      </c>
      <c r="C2844" s="83" t="s">
        <v>575</v>
      </c>
      <c r="D2844" s="83" t="s">
        <v>702</v>
      </c>
      <c r="E2844" s="187">
        <v>24.11</v>
      </c>
      <c r="F2844" s="83"/>
    </row>
    <row r="2845" spans="1:6" ht="12.75" customHeight="1" x14ac:dyDescent="0.2">
      <c r="A2845" s="83">
        <v>3756</v>
      </c>
      <c r="B2845" s="83" t="s">
        <v>4476</v>
      </c>
      <c r="C2845" s="83" t="s">
        <v>575</v>
      </c>
      <c r="D2845" s="83" t="s">
        <v>702</v>
      </c>
      <c r="E2845" s="187">
        <v>45.05</v>
      </c>
      <c r="F2845" s="83"/>
    </row>
    <row r="2846" spans="1:6" ht="12.75" customHeight="1" x14ac:dyDescent="0.2">
      <c r="A2846" s="83">
        <v>39377</v>
      </c>
      <c r="B2846" s="83" t="s">
        <v>4477</v>
      </c>
      <c r="C2846" s="83" t="s">
        <v>575</v>
      </c>
      <c r="D2846" s="83" t="s">
        <v>702</v>
      </c>
      <c r="E2846" s="187">
        <v>133.44999999999999</v>
      </c>
      <c r="F2846" s="83"/>
    </row>
    <row r="2847" spans="1:6" ht="12.75" customHeight="1" x14ac:dyDescent="0.2">
      <c r="A2847" s="83">
        <v>38191</v>
      </c>
      <c r="B2847" s="83" t="s">
        <v>4479</v>
      </c>
      <c r="C2847" s="83" t="s">
        <v>575</v>
      </c>
      <c r="D2847" s="83" t="s">
        <v>702</v>
      </c>
      <c r="E2847" s="187">
        <v>9.93</v>
      </c>
      <c r="F2847" s="83"/>
    </row>
    <row r="2848" spans="1:6" ht="12.75" customHeight="1" x14ac:dyDescent="0.2">
      <c r="A2848" s="83">
        <v>39381</v>
      </c>
      <c r="B2848" s="83" t="s">
        <v>4480</v>
      </c>
      <c r="C2848" s="83" t="s">
        <v>575</v>
      </c>
      <c r="D2848" s="83" t="s">
        <v>702</v>
      </c>
      <c r="E2848" s="187">
        <v>9.26</v>
      </c>
      <c r="F2848" s="83"/>
    </row>
    <row r="2849" spans="1:6" ht="12.75" customHeight="1" x14ac:dyDescent="0.2">
      <c r="A2849" s="83">
        <v>38780</v>
      </c>
      <c r="B2849" s="83" t="s">
        <v>4482</v>
      </c>
      <c r="C2849" s="83" t="s">
        <v>575</v>
      </c>
      <c r="D2849" s="83" t="s">
        <v>702</v>
      </c>
      <c r="E2849" s="187">
        <v>11.34</v>
      </c>
      <c r="F2849" s="83"/>
    </row>
    <row r="2850" spans="1:6" ht="12.75" customHeight="1" x14ac:dyDescent="0.2">
      <c r="A2850" s="83">
        <v>38781</v>
      </c>
      <c r="B2850" s="83" t="s">
        <v>4483</v>
      </c>
      <c r="C2850" s="83" t="s">
        <v>575</v>
      </c>
      <c r="D2850" s="83" t="s">
        <v>702</v>
      </c>
      <c r="E2850" s="187">
        <v>38.270000000000003</v>
      </c>
      <c r="F2850" s="83"/>
    </row>
    <row r="2851" spans="1:6" ht="12.75" customHeight="1" x14ac:dyDescent="0.2">
      <c r="A2851" s="83">
        <v>38192</v>
      </c>
      <c r="B2851" s="83" t="s">
        <v>4485</v>
      </c>
      <c r="C2851" s="83" t="s">
        <v>575</v>
      </c>
      <c r="D2851" s="83" t="s">
        <v>702</v>
      </c>
      <c r="E2851" s="187">
        <v>69.260000000000005</v>
      </c>
      <c r="F2851" s="83"/>
    </row>
    <row r="2852" spans="1:6" ht="12.75" customHeight="1" x14ac:dyDescent="0.2">
      <c r="A2852" s="83">
        <v>3753</v>
      </c>
      <c r="B2852" s="83" t="s">
        <v>4486</v>
      </c>
      <c r="C2852" s="83" t="s">
        <v>575</v>
      </c>
      <c r="D2852" s="83" t="s">
        <v>702</v>
      </c>
      <c r="E2852" s="187">
        <v>6.06</v>
      </c>
      <c r="F2852" s="83"/>
    </row>
    <row r="2853" spans="1:6" ht="12.75" customHeight="1" x14ac:dyDescent="0.2">
      <c r="A2853" s="83">
        <v>38782</v>
      </c>
      <c r="B2853" s="83" t="s">
        <v>4487</v>
      </c>
      <c r="C2853" s="83" t="s">
        <v>575</v>
      </c>
      <c r="D2853" s="83" t="s">
        <v>702</v>
      </c>
      <c r="E2853" s="187">
        <v>7.89</v>
      </c>
      <c r="F2853" s="83"/>
    </row>
    <row r="2854" spans="1:6" ht="12.75" customHeight="1" x14ac:dyDescent="0.2">
      <c r="A2854" s="83">
        <v>38778</v>
      </c>
      <c r="B2854" s="83" t="s">
        <v>4489</v>
      </c>
      <c r="C2854" s="83" t="s">
        <v>575</v>
      </c>
      <c r="D2854" s="83" t="s">
        <v>702</v>
      </c>
      <c r="E2854" s="187">
        <v>5.92</v>
      </c>
      <c r="F2854" s="83"/>
    </row>
    <row r="2855" spans="1:6" ht="12.75" customHeight="1" x14ac:dyDescent="0.2">
      <c r="A2855" s="83">
        <v>38779</v>
      </c>
      <c r="B2855" s="83" t="s">
        <v>4490</v>
      </c>
      <c r="C2855" s="83" t="s">
        <v>575</v>
      </c>
      <c r="D2855" s="83" t="s">
        <v>702</v>
      </c>
      <c r="E2855" s="187">
        <v>6.28</v>
      </c>
      <c r="F2855" s="83"/>
    </row>
    <row r="2856" spans="1:6" ht="12.75" customHeight="1" x14ac:dyDescent="0.2">
      <c r="A2856" s="83">
        <v>39388</v>
      </c>
      <c r="B2856" s="83" t="s">
        <v>4492</v>
      </c>
      <c r="C2856" s="83" t="s">
        <v>575</v>
      </c>
      <c r="D2856" s="83" t="s">
        <v>702</v>
      </c>
      <c r="E2856" s="187">
        <v>30.59</v>
      </c>
      <c r="F2856" s="83"/>
    </row>
    <row r="2857" spans="1:6" ht="12.75" customHeight="1" x14ac:dyDescent="0.2">
      <c r="A2857" s="83">
        <v>39387</v>
      </c>
      <c r="B2857" s="83" t="s">
        <v>4494</v>
      </c>
      <c r="C2857" s="83" t="s">
        <v>575</v>
      </c>
      <c r="D2857" s="83" t="s">
        <v>702</v>
      </c>
      <c r="E2857" s="187">
        <v>51.61</v>
      </c>
      <c r="F2857" s="83"/>
    </row>
    <row r="2858" spans="1:6" ht="12.75" customHeight="1" x14ac:dyDescent="0.2">
      <c r="A2858" s="83">
        <v>39386</v>
      </c>
      <c r="B2858" s="83" t="s">
        <v>4495</v>
      </c>
      <c r="C2858" s="83" t="s">
        <v>575</v>
      </c>
      <c r="D2858" s="83" t="s">
        <v>702</v>
      </c>
      <c r="E2858" s="187">
        <v>34.130000000000003</v>
      </c>
      <c r="F2858" s="83"/>
    </row>
    <row r="2859" spans="1:6" ht="12.75" customHeight="1" x14ac:dyDescent="0.2">
      <c r="A2859" s="83">
        <v>38194</v>
      </c>
      <c r="B2859" s="83" t="s">
        <v>4496</v>
      </c>
      <c r="C2859" s="83" t="s">
        <v>575</v>
      </c>
      <c r="D2859" s="83" t="s">
        <v>702</v>
      </c>
      <c r="E2859" s="187">
        <v>29.1</v>
      </c>
      <c r="F2859" s="83"/>
    </row>
    <row r="2860" spans="1:6" ht="12.75" customHeight="1" x14ac:dyDescent="0.2">
      <c r="A2860" s="83">
        <v>38193</v>
      </c>
      <c r="B2860" s="83" t="s">
        <v>4498</v>
      </c>
      <c r="C2860" s="83" t="s">
        <v>575</v>
      </c>
      <c r="D2860" s="83" t="s">
        <v>702</v>
      </c>
      <c r="E2860" s="187">
        <v>21.52</v>
      </c>
      <c r="F2860" s="83"/>
    </row>
    <row r="2861" spans="1:6" ht="12.75" customHeight="1" x14ac:dyDescent="0.2">
      <c r="A2861" s="83">
        <v>12216</v>
      </c>
      <c r="B2861" s="83" t="s">
        <v>4501</v>
      </c>
      <c r="C2861" s="83" t="s">
        <v>575</v>
      </c>
      <c r="D2861" s="83" t="s">
        <v>702</v>
      </c>
      <c r="E2861" s="187">
        <v>34.630000000000003</v>
      </c>
      <c r="F2861" s="83"/>
    </row>
    <row r="2862" spans="1:6" ht="12.75" customHeight="1" x14ac:dyDescent="0.2">
      <c r="A2862" s="83">
        <v>3757</v>
      </c>
      <c r="B2862" s="83" t="s">
        <v>4503</v>
      </c>
      <c r="C2862" s="83" t="s">
        <v>575</v>
      </c>
      <c r="D2862" s="83" t="s">
        <v>702</v>
      </c>
      <c r="E2862" s="187">
        <v>40.049999999999997</v>
      </c>
      <c r="F2862" s="83"/>
    </row>
    <row r="2863" spans="1:6" ht="12.75" customHeight="1" x14ac:dyDescent="0.2">
      <c r="A2863" s="83">
        <v>3758</v>
      </c>
      <c r="B2863" s="83" t="s">
        <v>4504</v>
      </c>
      <c r="C2863" s="83" t="s">
        <v>575</v>
      </c>
      <c r="D2863" s="83" t="s">
        <v>702</v>
      </c>
      <c r="E2863" s="187">
        <v>46.7</v>
      </c>
      <c r="F2863" s="83"/>
    </row>
    <row r="2864" spans="1:6" ht="12.75" customHeight="1" x14ac:dyDescent="0.2">
      <c r="A2864" s="83">
        <v>12214</v>
      </c>
      <c r="B2864" s="83" t="s">
        <v>4506</v>
      </c>
      <c r="C2864" s="83" t="s">
        <v>575</v>
      </c>
      <c r="D2864" s="83" t="s">
        <v>702</v>
      </c>
      <c r="E2864" s="187">
        <v>15.99</v>
      </c>
      <c r="F2864" s="83"/>
    </row>
    <row r="2865" spans="1:6" ht="12.75" customHeight="1" x14ac:dyDescent="0.2">
      <c r="A2865" s="83">
        <v>3749</v>
      </c>
      <c r="B2865" s="83" t="s">
        <v>4507</v>
      </c>
      <c r="C2865" s="83" t="s">
        <v>575</v>
      </c>
      <c r="D2865" s="83" t="s">
        <v>702</v>
      </c>
      <c r="E2865" s="187">
        <v>28.5</v>
      </c>
      <c r="F2865" s="83"/>
    </row>
    <row r="2866" spans="1:6" ht="12.75" customHeight="1" x14ac:dyDescent="0.2">
      <c r="A2866" s="83">
        <v>3751</v>
      </c>
      <c r="B2866" s="83" t="s">
        <v>4509</v>
      </c>
      <c r="C2866" s="83" t="s">
        <v>575</v>
      </c>
      <c r="D2866" s="83" t="s">
        <v>702</v>
      </c>
      <c r="E2866" s="187">
        <v>38.89</v>
      </c>
      <c r="F2866" s="83"/>
    </row>
    <row r="2867" spans="1:6" ht="12.75" customHeight="1" x14ac:dyDescent="0.2">
      <c r="A2867" s="83">
        <v>39376</v>
      </c>
      <c r="B2867" s="83" t="s">
        <v>4510</v>
      </c>
      <c r="C2867" s="83" t="s">
        <v>575</v>
      </c>
      <c r="D2867" s="83" t="s">
        <v>702</v>
      </c>
      <c r="E2867" s="187">
        <v>32.79</v>
      </c>
      <c r="F2867" s="83"/>
    </row>
    <row r="2868" spans="1:6" ht="12.75" customHeight="1" x14ac:dyDescent="0.2">
      <c r="A2868" s="83">
        <v>3752</v>
      </c>
      <c r="B2868" s="83" t="s">
        <v>4511</v>
      </c>
      <c r="C2868" s="83" t="s">
        <v>575</v>
      </c>
      <c r="D2868" s="83" t="s">
        <v>702</v>
      </c>
      <c r="E2868" s="187">
        <v>64.16</v>
      </c>
      <c r="F2868" s="83"/>
    </row>
    <row r="2869" spans="1:6" ht="12.75" customHeight="1" x14ac:dyDescent="0.2">
      <c r="A2869" s="83">
        <v>746</v>
      </c>
      <c r="B2869" s="83" t="s">
        <v>4513</v>
      </c>
      <c r="C2869" s="83" t="s">
        <v>575</v>
      </c>
      <c r="D2869" s="83" t="s">
        <v>1065</v>
      </c>
      <c r="E2869" s="187">
        <v>1877.19</v>
      </c>
      <c r="F2869" s="83"/>
    </row>
    <row r="2870" spans="1:6" ht="12.75" customHeight="1" x14ac:dyDescent="0.2">
      <c r="A2870" s="83">
        <v>36521</v>
      </c>
      <c r="B2870" s="83" t="s">
        <v>4514</v>
      </c>
      <c r="C2870" s="83" t="s">
        <v>575</v>
      </c>
      <c r="D2870" s="83" t="s">
        <v>566</v>
      </c>
      <c r="E2870" s="187">
        <v>116.48</v>
      </c>
      <c r="F2870" s="83"/>
    </row>
    <row r="2871" spans="1:6" ht="12.75" customHeight="1" x14ac:dyDescent="0.2">
      <c r="A2871" s="83">
        <v>36794</v>
      </c>
      <c r="B2871" s="83" t="s">
        <v>4516</v>
      </c>
      <c r="C2871" s="83" t="s">
        <v>575</v>
      </c>
      <c r="D2871" s="83" t="s">
        <v>566</v>
      </c>
      <c r="E2871" s="187">
        <v>118.73</v>
      </c>
      <c r="F2871" s="83"/>
    </row>
    <row r="2872" spans="1:6" ht="12.75" customHeight="1" x14ac:dyDescent="0.2">
      <c r="A2872" s="83">
        <v>10426</v>
      </c>
      <c r="B2872" s="83" t="s">
        <v>4517</v>
      </c>
      <c r="C2872" s="83" t="s">
        <v>575</v>
      </c>
      <c r="D2872" s="83" t="s">
        <v>566</v>
      </c>
      <c r="E2872" s="187">
        <v>171.01</v>
      </c>
      <c r="F2872" s="83"/>
    </row>
    <row r="2873" spans="1:6" ht="12.75" customHeight="1" x14ac:dyDescent="0.2">
      <c r="A2873" s="83">
        <v>10425</v>
      </c>
      <c r="B2873" s="83" t="s">
        <v>4519</v>
      </c>
      <c r="C2873" s="83" t="s">
        <v>575</v>
      </c>
      <c r="D2873" s="83" t="s">
        <v>566</v>
      </c>
      <c r="E2873" s="187">
        <v>75.41</v>
      </c>
      <c r="F2873" s="83"/>
    </row>
    <row r="2874" spans="1:6" ht="12.75" customHeight="1" x14ac:dyDescent="0.2">
      <c r="A2874" s="83">
        <v>10431</v>
      </c>
      <c r="B2874" s="83" t="s">
        <v>4520</v>
      </c>
      <c r="C2874" s="83" t="s">
        <v>575</v>
      </c>
      <c r="D2874" s="83" t="s">
        <v>566</v>
      </c>
      <c r="E2874" s="187">
        <v>187.61</v>
      </c>
      <c r="F2874" s="83"/>
    </row>
    <row r="2875" spans="1:6" ht="12.75" customHeight="1" x14ac:dyDescent="0.2">
      <c r="A2875" s="83">
        <v>10429</v>
      </c>
      <c r="B2875" s="83" t="s">
        <v>4521</v>
      </c>
      <c r="C2875" s="83" t="s">
        <v>575</v>
      </c>
      <c r="D2875" s="83" t="s">
        <v>566</v>
      </c>
      <c r="E2875" s="187">
        <v>89.94</v>
      </c>
      <c r="F2875" s="83"/>
    </row>
    <row r="2876" spans="1:6" ht="12.75" customHeight="1" x14ac:dyDescent="0.2">
      <c r="A2876" s="83">
        <v>20269</v>
      </c>
      <c r="B2876" s="83" t="s">
        <v>4523</v>
      </c>
      <c r="C2876" s="83" t="s">
        <v>575</v>
      </c>
      <c r="D2876" s="83" t="s">
        <v>566</v>
      </c>
      <c r="E2876" s="187">
        <v>74.13</v>
      </c>
      <c r="F2876" s="83"/>
    </row>
    <row r="2877" spans="1:6" ht="12.75" customHeight="1" x14ac:dyDescent="0.2">
      <c r="A2877" s="83">
        <v>20270</v>
      </c>
      <c r="B2877" s="83" t="s">
        <v>4524</v>
      </c>
      <c r="C2877" s="83" t="s">
        <v>575</v>
      </c>
      <c r="D2877" s="83" t="s">
        <v>566</v>
      </c>
      <c r="E2877" s="187">
        <v>80.72</v>
      </c>
      <c r="F2877" s="83"/>
    </row>
    <row r="2878" spans="1:6" ht="12.75" customHeight="1" x14ac:dyDescent="0.2">
      <c r="A2878" s="83">
        <v>11696</v>
      </c>
      <c r="B2878" s="83" t="s">
        <v>4525</v>
      </c>
      <c r="C2878" s="83" t="s">
        <v>575</v>
      </c>
      <c r="D2878" s="83" t="s">
        <v>566</v>
      </c>
      <c r="E2878" s="187">
        <v>117.92</v>
      </c>
      <c r="F2878" s="83"/>
    </row>
    <row r="2879" spans="1:6" ht="12.75" customHeight="1" x14ac:dyDescent="0.2">
      <c r="A2879" s="83">
        <v>10427</v>
      </c>
      <c r="B2879" s="83" t="s">
        <v>4527</v>
      </c>
      <c r="C2879" s="83" t="s">
        <v>575</v>
      </c>
      <c r="D2879" s="83" t="s">
        <v>566</v>
      </c>
      <c r="E2879" s="187">
        <v>211.44</v>
      </c>
      <c r="F2879" s="83"/>
    </row>
    <row r="2880" spans="1:6" ht="12.75" customHeight="1" x14ac:dyDescent="0.2">
      <c r="A2880" s="83">
        <v>10428</v>
      </c>
      <c r="B2880" s="83" t="s">
        <v>4528</v>
      </c>
      <c r="C2880" s="83" t="s">
        <v>575</v>
      </c>
      <c r="D2880" s="83" t="s">
        <v>566</v>
      </c>
      <c r="E2880" s="187">
        <v>214.6</v>
      </c>
      <c r="F2880" s="83"/>
    </row>
    <row r="2881" spans="1:6" ht="12.75" customHeight="1" x14ac:dyDescent="0.2">
      <c r="A2881" s="83">
        <v>2354</v>
      </c>
      <c r="B2881" s="83" t="s">
        <v>4530</v>
      </c>
      <c r="C2881" s="83" t="s">
        <v>1062</v>
      </c>
      <c r="D2881" s="83" t="s">
        <v>566</v>
      </c>
      <c r="E2881" s="187">
        <v>19.47</v>
      </c>
      <c r="F2881" s="83"/>
    </row>
    <row r="2882" spans="1:6" ht="12.75" customHeight="1" x14ac:dyDescent="0.2">
      <c r="A2882" s="83">
        <v>40932</v>
      </c>
      <c r="B2882" s="83" t="s">
        <v>4531</v>
      </c>
      <c r="C2882" s="83" t="s">
        <v>1251</v>
      </c>
      <c r="D2882" s="83" t="s">
        <v>566</v>
      </c>
      <c r="E2882" s="187">
        <v>3472.08</v>
      </c>
      <c r="F2882" s="83"/>
    </row>
    <row r="2883" spans="1:6" ht="12.75" customHeight="1" x14ac:dyDescent="0.2">
      <c r="A2883" s="83">
        <v>10853</v>
      </c>
      <c r="B2883" s="83" t="s">
        <v>4533</v>
      </c>
      <c r="C2883" s="83" t="s">
        <v>575</v>
      </c>
      <c r="D2883" s="83" t="s">
        <v>566</v>
      </c>
      <c r="E2883" s="187">
        <v>72.92</v>
      </c>
      <c r="F2883" s="83"/>
    </row>
    <row r="2884" spans="1:6" ht="12.75" customHeight="1" x14ac:dyDescent="0.2">
      <c r="A2884" s="83">
        <v>5093</v>
      </c>
      <c r="B2884" s="83" t="s">
        <v>777</v>
      </c>
      <c r="C2884" s="83" t="s">
        <v>776</v>
      </c>
      <c r="D2884" s="83" t="s">
        <v>566</v>
      </c>
      <c r="E2884" s="187">
        <v>13.29</v>
      </c>
      <c r="F2884" s="83"/>
    </row>
    <row r="2885" spans="1:6" ht="12.75" customHeight="1" x14ac:dyDescent="0.2">
      <c r="A2885" s="83">
        <v>37768</v>
      </c>
      <c r="B2885" s="83" t="s">
        <v>4535</v>
      </c>
      <c r="C2885" s="83" t="s">
        <v>575</v>
      </c>
      <c r="D2885" s="83" t="s">
        <v>702</v>
      </c>
      <c r="E2885" s="187">
        <v>98500</v>
      </c>
      <c r="F2885" s="83"/>
    </row>
    <row r="2886" spans="1:6" ht="12.75" customHeight="1" x14ac:dyDescent="0.2">
      <c r="A2886" s="83">
        <v>37773</v>
      </c>
      <c r="B2886" s="83" t="s">
        <v>4536</v>
      </c>
      <c r="C2886" s="83" t="s">
        <v>575</v>
      </c>
      <c r="D2886" s="83" t="s">
        <v>702</v>
      </c>
      <c r="E2886" s="187">
        <v>83643.100000000006</v>
      </c>
      <c r="F2886" s="83"/>
    </row>
    <row r="2887" spans="1:6" ht="12.75" customHeight="1" x14ac:dyDescent="0.2">
      <c r="A2887" s="83">
        <v>37769</v>
      </c>
      <c r="B2887" s="83" t="s">
        <v>4538</v>
      </c>
      <c r="C2887" s="83" t="s">
        <v>575</v>
      </c>
      <c r="D2887" s="83" t="s">
        <v>702</v>
      </c>
      <c r="E2887" s="187">
        <v>140029.09</v>
      </c>
      <c r="F2887" s="83"/>
    </row>
    <row r="2888" spans="1:6" ht="12.75" customHeight="1" x14ac:dyDescent="0.2">
      <c r="A2888" s="83">
        <v>37770</v>
      </c>
      <c r="B2888" s="83" t="s">
        <v>4539</v>
      </c>
      <c r="C2888" s="83" t="s">
        <v>575</v>
      </c>
      <c r="D2888" s="83" t="s">
        <v>702</v>
      </c>
      <c r="E2888" s="187">
        <v>237651.71</v>
      </c>
      <c r="F2888" s="83"/>
    </row>
    <row r="2889" spans="1:6" ht="12.75" customHeight="1" x14ac:dyDescent="0.2">
      <c r="A2889" s="83">
        <v>38382</v>
      </c>
      <c r="B2889" s="83" t="s">
        <v>4541</v>
      </c>
      <c r="C2889" s="83" t="s">
        <v>575</v>
      </c>
      <c r="D2889" s="83" t="s">
        <v>566</v>
      </c>
      <c r="E2889" s="187">
        <v>9.0500000000000007</v>
      </c>
      <c r="F2889" s="83"/>
    </row>
    <row r="2890" spans="1:6" ht="12.75" customHeight="1" x14ac:dyDescent="0.2">
      <c r="A2890" s="83">
        <v>6091</v>
      </c>
      <c r="B2890" s="83" t="s">
        <v>4542</v>
      </c>
      <c r="C2890" s="83" t="s">
        <v>769</v>
      </c>
      <c r="D2890" s="83" t="s">
        <v>566</v>
      </c>
      <c r="E2890" s="187">
        <v>20.68</v>
      </c>
      <c r="F2890" s="83"/>
    </row>
    <row r="2891" spans="1:6" ht="12.75" customHeight="1" x14ac:dyDescent="0.2">
      <c r="A2891" s="83">
        <v>38383</v>
      </c>
      <c r="B2891" s="83" t="s">
        <v>4543</v>
      </c>
      <c r="C2891" s="83" t="s">
        <v>575</v>
      </c>
      <c r="D2891" s="83" t="s">
        <v>566</v>
      </c>
      <c r="E2891" s="187">
        <v>1.69</v>
      </c>
      <c r="F2891" s="83"/>
    </row>
    <row r="2892" spans="1:6" ht="12.75" customHeight="1" x14ac:dyDescent="0.2">
      <c r="A2892" s="83">
        <v>3768</v>
      </c>
      <c r="B2892" s="83" t="s">
        <v>4545</v>
      </c>
      <c r="C2892" s="83" t="s">
        <v>575</v>
      </c>
      <c r="D2892" s="83" t="s">
        <v>566</v>
      </c>
      <c r="E2892" s="187">
        <v>2.9</v>
      </c>
      <c r="F2892" s="83"/>
    </row>
    <row r="2893" spans="1:6" ht="12.75" customHeight="1" x14ac:dyDescent="0.2">
      <c r="A2893" s="83">
        <v>3767</v>
      </c>
      <c r="B2893" s="83" t="s">
        <v>4546</v>
      </c>
      <c r="C2893" s="83" t="s">
        <v>575</v>
      </c>
      <c r="D2893" s="83" t="s">
        <v>566</v>
      </c>
      <c r="E2893" s="187">
        <v>0.69</v>
      </c>
      <c r="F2893" s="83"/>
    </row>
    <row r="2894" spans="1:6" ht="12.75" customHeight="1" x14ac:dyDescent="0.2">
      <c r="A2894" s="83">
        <v>13192</v>
      </c>
      <c r="B2894" s="83" t="s">
        <v>4547</v>
      </c>
      <c r="C2894" s="83" t="s">
        <v>575</v>
      </c>
      <c r="D2894" s="83" t="s">
        <v>566</v>
      </c>
      <c r="E2894" s="187">
        <v>3739.7</v>
      </c>
      <c r="F2894" s="83"/>
    </row>
    <row r="2895" spans="1:6" ht="12.75" customHeight="1" x14ac:dyDescent="0.2">
      <c r="A2895" s="83">
        <v>38413</v>
      </c>
      <c r="B2895" s="83" t="s">
        <v>4549</v>
      </c>
      <c r="C2895" s="83" t="s">
        <v>575</v>
      </c>
      <c r="D2895" s="83" t="s">
        <v>566</v>
      </c>
      <c r="E2895" s="187">
        <v>618.49</v>
      </c>
      <c r="F2895" s="83"/>
    </row>
    <row r="2896" spans="1:6" ht="12.75" customHeight="1" x14ac:dyDescent="0.2">
      <c r="A2896" s="83">
        <v>42440</v>
      </c>
      <c r="B2896" s="83" t="s">
        <v>4550</v>
      </c>
      <c r="C2896" s="83" t="s">
        <v>575</v>
      </c>
      <c r="D2896" s="83" t="s">
        <v>702</v>
      </c>
      <c r="E2896" s="187">
        <v>702.04</v>
      </c>
      <c r="F2896" s="83"/>
    </row>
    <row r="2897" spans="1:6" ht="12.75" customHeight="1" x14ac:dyDescent="0.2">
      <c r="A2897" s="83">
        <v>20193</v>
      </c>
      <c r="B2897" s="83" t="s">
        <v>4551</v>
      </c>
      <c r="C2897" s="83" t="s">
        <v>4552</v>
      </c>
      <c r="D2897" s="83" t="s">
        <v>566</v>
      </c>
      <c r="E2897" s="187">
        <v>3.99</v>
      </c>
      <c r="F2897" s="83"/>
    </row>
    <row r="2898" spans="1:6" ht="12.75" customHeight="1" x14ac:dyDescent="0.2">
      <c r="A2898" s="83">
        <v>10527</v>
      </c>
      <c r="B2898" s="83" t="s">
        <v>4554</v>
      </c>
      <c r="C2898" s="83" t="s">
        <v>4555</v>
      </c>
      <c r="D2898" s="83" t="s">
        <v>1065</v>
      </c>
      <c r="E2898" s="187">
        <v>12</v>
      </c>
      <c r="F2898" s="83"/>
    </row>
    <row r="2899" spans="1:6" ht="12.75" customHeight="1" x14ac:dyDescent="0.2">
      <c r="A2899" s="83">
        <v>41805</v>
      </c>
      <c r="B2899" s="83" t="s">
        <v>4556</v>
      </c>
      <c r="C2899" s="83" t="s">
        <v>1251</v>
      </c>
      <c r="D2899" s="83" t="s">
        <v>1065</v>
      </c>
      <c r="E2899" s="187">
        <v>600</v>
      </c>
      <c r="F2899" s="83"/>
    </row>
    <row r="2900" spans="1:6" ht="12.75" customHeight="1" x14ac:dyDescent="0.2">
      <c r="A2900" s="83">
        <v>40271</v>
      </c>
      <c r="B2900" s="83" t="s">
        <v>4558</v>
      </c>
      <c r="C2900" s="83" t="s">
        <v>1251</v>
      </c>
      <c r="D2900" s="83" t="s">
        <v>566</v>
      </c>
      <c r="E2900" s="187">
        <v>7.8</v>
      </c>
      <c r="F2900" s="83"/>
    </row>
    <row r="2901" spans="1:6" ht="12.75" customHeight="1" x14ac:dyDescent="0.2">
      <c r="A2901" s="83">
        <v>40287</v>
      </c>
      <c r="B2901" s="83" t="s">
        <v>4559</v>
      </c>
      <c r="C2901" s="83" t="s">
        <v>1251</v>
      </c>
      <c r="D2901" s="83" t="s">
        <v>566</v>
      </c>
      <c r="E2901" s="187">
        <v>3</v>
      </c>
      <c r="F2901" s="83"/>
    </row>
    <row r="2902" spans="1:6" ht="12.75" customHeight="1" x14ac:dyDescent="0.2">
      <c r="A2902" s="83">
        <v>40295</v>
      </c>
      <c r="B2902" s="83" t="s">
        <v>4561</v>
      </c>
      <c r="C2902" s="83" t="s">
        <v>1062</v>
      </c>
      <c r="D2902" s="83" t="s">
        <v>702</v>
      </c>
      <c r="E2902" s="187">
        <v>1.97</v>
      </c>
      <c r="F2902" s="83"/>
    </row>
    <row r="2903" spans="1:6" ht="12.75" customHeight="1" x14ac:dyDescent="0.2">
      <c r="A2903" s="83">
        <v>745</v>
      </c>
      <c r="B2903" s="83" t="s">
        <v>4562</v>
      </c>
      <c r="C2903" s="83" t="s">
        <v>1062</v>
      </c>
      <c r="D2903" s="83" t="s">
        <v>702</v>
      </c>
      <c r="E2903" s="187">
        <v>2.09</v>
      </c>
      <c r="F2903" s="83"/>
    </row>
    <row r="2904" spans="1:6" ht="12.75" customHeight="1" x14ac:dyDescent="0.2">
      <c r="A2904" s="83">
        <v>4084</v>
      </c>
      <c r="B2904" s="83" t="s">
        <v>4564</v>
      </c>
      <c r="C2904" s="83" t="s">
        <v>1062</v>
      </c>
      <c r="D2904" s="83" t="s">
        <v>566</v>
      </c>
      <c r="E2904" s="187">
        <v>3.38</v>
      </c>
      <c r="F2904" s="83"/>
    </row>
    <row r="2905" spans="1:6" ht="12.75" customHeight="1" x14ac:dyDescent="0.2">
      <c r="A2905" s="83">
        <v>743</v>
      </c>
      <c r="B2905" s="83" t="s">
        <v>4565</v>
      </c>
      <c r="C2905" s="83" t="s">
        <v>1062</v>
      </c>
      <c r="D2905" s="83" t="s">
        <v>1065</v>
      </c>
      <c r="E2905" s="187">
        <v>3.38</v>
      </c>
      <c r="F2905" s="83"/>
    </row>
    <row r="2906" spans="1:6" ht="12.75" customHeight="1" x14ac:dyDescent="0.2">
      <c r="A2906" s="83">
        <v>40293</v>
      </c>
      <c r="B2906" s="83" t="s">
        <v>4566</v>
      </c>
      <c r="C2906" s="83" t="s">
        <v>1062</v>
      </c>
      <c r="D2906" s="83" t="s">
        <v>566</v>
      </c>
      <c r="E2906" s="187">
        <v>4.05</v>
      </c>
      <c r="F2906" s="83"/>
    </row>
    <row r="2907" spans="1:6" ht="12.75" customHeight="1" x14ac:dyDescent="0.2">
      <c r="A2907" s="83">
        <v>40294</v>
      </c>
      <c r="B2907" s="83" t="s">
        <v>4568</v>
      </c>
      <c r="C2907" s="83" t="s">
        <v>1062</v>
      </c>
      <c r="D2907" s="83" t="s">
        <v>566</v>
      </c>
      <c r="E2907" s="187">
        <v>3.38</v>
      </c>
      <c r="F2907" s="83"/>
    </row>
    <row r="2908" spans="1:6" ht="12.75" customHeight="1" x14ac:dyDescent="0.2">
      <c r="A2908" s="83">
        <v>4085</v>
      </c>
      <c r="B2908" s="83" t="s">
        <v>4569</v>
      </c>
      <c r="C2908" s="83" t="s">
        <v>1062</v>
      </c>
      <c r="D2908" s="83" t="s">
        <v>566</v>
      </c>
      <c r="E2908" s="187">
        <v>4.7300000000000004</v>
      </c>
      <c r="F2908" s="83"/>
    </row>
    <row r="2909" spans="1:6" ht="12.75" customHeight="1" x14ac:dyDescent="0.2">
      <c r="A2909" s="83">
        <v>10775</v>
      </c>
      <c r="B2909" s="83" t="s">
        <v>4571</v>
      </c>
      <c r="C2909" s="83" t="s">
        <v>1251</v>
      </c>
      <c r="D2909" s="83" t="s">
        <v>702</v>
      </c>
      <c r="E2909" s="187">
        <v>515</v>
      </c>
      <c r="F2909" s="83"/>
    </row>
    <row r="2910" spans="1:6" ht="12.75" customHeight="1" x14ac:dyDescent="0.2">
      <c r="A2910" s="83">
        <v>10776</v>
      </c>
      <c r="B2910" s="83" t="s">
        <v>4572</v>
      </c>
      <c r="C2910" s="83" t="s">
        <v>1251</v>
      </c>
      <c r="D2910" s="83" t="s">
        <v>702</v>
      </c>
      <c r="E2910" s="187">
        <v>402.34</v>
      </c>
      <c r="F2910" s="83"/>
    </row>
    <row r="2911" spans="1:6" ht="12.75" customHeight="1" x14ac:dyDescent="0.2">
      <c r="A2911" s="83">
        <v>10779</v>
      </c>
      <c r="B2911" s="83" t="s">
        <v>4574</v>
      </c>
      <c r="C2911" s="83" t="s">
        <v>1251</v>
      </c>
      <c r="D2911" s="83" t="s">
        <v>702</v>
      </c>
      <c r="E2911" s="187">
        <v>643.75</v>
      </c>
      <c r="F2911" s="83"/>
    </row>
    <row r="2912" spans="1:6" ht="12.75" customHeight="1" x14ac:dyDescent="0.2">
      <c r="A2912" s="83">
        <v>10777</v>
      </c>
      <c r="B2912" s="83" t="s">
        <v>4575</v>
      </c>
      <c r="C2912" s="83" t="s">
        <v>1251</v>
      </c>
      <c r="D2912" s="83" t="s">
        <v>702</v>
      </c>
      <c r="E2912" s="187">
        <v>584.73</v>
      </c>
      <c r="F2912" s="83"/>
    </row>
    <row r="2913" spans="1:6" ht="12.75" customHeight="1" x14ac:dyDescent="0.2">
      <c r="A2913" s="83">
        <v>10778</v>
      </c>
      <c r="B2913" s="83" t="s">
        <v>4576</v>
      </c>
      <c r="C2913" s="83" t="s">
        <v>1251</v>
      </c>
      <c r="D2913" s="83" t="s">
        <v>702</v>
      </c>
      <c r="E2913" s="187">
        <v>643.75</v>
      </c>
      <c r="F2913" s="83"/>
    </row>
    <row r="2914" spans="1:6" ht="12.75" customHeight="1" x14ac:dyDescent="0.2">
      <c r="A2914" s="83">
        <v>40339</v>
      </c>
      <c r="B2914" s="83" t="s">
        <v>4578</v>
      </c>
      <c r="C2914" s="83" t="s">
        <v>1251</v>
      </c>
      <c r="D2914" s="83" t="s">
        <v>566</v>
      </c>
      <c r="E2914" s="187">
        <v>3</v>
      </c>
      <c r="F2914" s="83"/>
    </row>
    <row r="2915" spans="1:6" ht="12.75" customHeight="1" x14ac:dyDescent="0.2">
      <c r="A2915" s="83">
        <v>3355</v>
      </c>
      <c r="B2915" s="83" t="s">
        <v>4579</v>
      </c>
      <c r="C2915" s="83" t="s">
        <v>1062</v>
      </c>
      <c r="D2915" s="83" t="s">
        <v>702</v>
      </c>
      <c r="E2915" s="187">
        <v>20.25</v>
      </c>
      <c r="F2915" s="83"/>
    </row>
    <row r="2916" spans="1:6" ht="12.75" customHeight="1" x14ac:dyDescent="0.2">
      <c r="A2916" s="83">
        <v>39814</v>
      </c>
      <c r="B2916" s="83" t="s">
        <v>4581</v>
      </c>
      <c r="C2916" s="83" t="s">
        <v>1062</v>
      </c>
      <c r="D2916" s="83" t="s">
        <v>702</v>
      </c>
      <c r="E2916" s="187">
        <v>37.96</v>
      </c>
      <c r="F2916" s="83"/>
    </row>
    <row r="2917" spans="1:6" ht="12.75" customHeight="1" x14ac:dyDescent="0.2">
      <c r="A2917" s="83">
        <v>10749</v>
      </c>
      <c r="B2917" s="83" t="s">
        <v>4582</v>
      </c>
      <c r="C2917" s="83" t="s">
        <v>1251</v>
      </c>
      <c r="D2917" s="83" t="s">
        <v>566</v>
      </c>
      <c r="E2917" s="187">
        <v>5.49</v>
      </c>
      <c r="F2917" s="83"/>
    </row>
    <row r="2918" spans="1:6" ht="12.75" customHeight="1" x14ac:dyDescent="0.2">
      <c r="A2918" s="83">
        <v>40290</v>
      </c>
      <c r="B2918" s="83" t="s">
        <v>4584</v>
      </c>
      <c r="C2918" s="83" t="s">
        <v>1251</v>
      </c>
      <c r="D2918" s="83" t="s">
        <v>566</v>
      </c>
      <c r="E2918" s="187">
        <v>7.92</v>
      </c>
      <c r="F2918" s="83"/>
    </row>
    <row r="2919" spans="1:6" ht="12.75" customHeight="1" x14ac:dyDescent="0.2">
      <c r="A2919" s="83">
        <v>3346</v>
      </c>
      <c r="B2919" s="83" t="s">
        <v>4585</v>
      </c>
      <c r="C2919" s="83" t="s">
        <v>1062</v>
      </c>
      <c r="D2919" s="83" t="s">
        <v>702</v>
      </c>
      <c r="E2919" s="187">
        <v>13.5</v>
      </c>
      <c r="F2919" s="83"/>
    </row>
    <row r="2920" spans="1:6" ht="12.75" customHeight="1" x14ac:dyDescent="0.2">
      <c r="A2920" s="83">
        <v>3348</v>
      </c>
      <c r="B2920" s="83" t="s">
        <v>4586</v>
      </c>
      <c r="C2920" s="83" t="s">
        <v>1062</v>
      </c>
      <c r="D2920" s="83" t="s">
        <v>702</v>
      </c>
      <c r="E2920" s="187">
        <v>16.149999999999999</v>
      </c>
      <c r="F2920" s="83"/>
    </row>
    <row r="2921" spans="1:6" ht="12.75" customHeight="1" x14ac:dyDescent="0.2">
      <c r="A2921" s="83">
        <v>3345</v>
      </c>
      <c r="B2921" s="83" t="s">
        <v>4588</v>
      </c>
      <c r="C2921" s="83" t="s">
        <v>1062</v>
      </c>
      <c r="D2921" s="83" t="s">
        <v>702</v>
      </c>
      <c r="E2921" s="187">
        <v>10.43</v>
      </c>
      <c r="F2921" s="83"/>
    </row>
    <row r="2922" spans="1:6" ht="12.75" customHeight="1" x14ac:dyDescent="0.2">
      <c r="A2922" s="83">
        <v>39833</v>
      </c>
      <c r="B2922" s="83" t="s">
        <v>4589</v>
      </c>
      <c r="C2922" s="83" t="s">
        <v>1062</v>
      </c>
      <c r="D2922" s="83" t="s">
        <v>702</v>
      </c>
      <c r="E2922" s="187">
        <v>22.12</v>
      </c>
      <c r="F2922" s="83"/>
    </row>
    <row r="2923" spans="1:6" ht="12.75" customHeight="1" x14ac:dyDescent="0.2">
      <c r="A2923" s="83">
        <v>39834</v>
      </c>
      <c r="B2923" s="83" t="s">
        <v>4591</v>
      </c>
      <c r="C2923" s="83" t="s">
        <v>1062</v>
      </c>
      <c r="D2923" s="83" t="s">
        <v>702</v>
      </c>
      <c r="E2923" s="187">
        <v>37.96</v>
      </c>
      <c r="F2923" s="83"/>
    </row>
    <row r="2924" spans="1:6" ht="12.75" customHeight="1" x14ac:dyDescent="0.2">
      <c r="A2924" s="83">
        <v>39835</v>
      </c>
      <c r="B2924" s="83" t="s">
        <v>4592</v>
      </c>
      <c r="C2924" s="83" t="s">
        <v>1062</v>
      </c>
      <c r="D2924" s="83" t="s">
        <v>702</v>
      </c>
      <c r="E2924" s="187">
        <v>46.28</v>
      </c>
      <c r="F2924" s="83"/>
    </row>
    <row r="2925" spans="1:6" ht="12.75" customHeight="1" x14ac:dyDescent="0.2">
      <c r="A2925" s="83">
        <v>7252</v>
      </c>
      <c r="B2925" s="83" t="s">
        <v>4594</v>
      </c>
      <c r="C2925" s="83" t="s">
        <v>1062</v>
      </c>
      <c r="D2925" s="83" t="s">
        <v>702</v>
      </c>
      <c r="E2925" s="187">
        <v>2.14</v>
      </c>
      <c r="F2925" s="83"/>
    </row>
    <row r="2926" spans="1:6" ht="12.75" customHeight="1" x14ac:dyDescent="0.2">
      <c r="A2926" s="83">
        <v>4778</v>
      </c>
      <c r="B2926" s="83" t="s">
        <v>4595</v>
      </c>
      <c r="C2926" s="83" t="s">
        <v>1062</v>
      </c>
      <c r="D2926" s="83" t="s">
        <v>702</v>
      </c>
      <c r="E2926" s="187">
        <v>2.7</v>
      </c>
      <c r="F2926" s="83"/>
    </row>
    <row r="2927" spans="1:6" ht="12.75" customHeight="1" x14ac:dyDescent="0.2">
      <c r="A2927" s="83">
        <v>4780</v>
      </c>
      <c r="B2927" s="83" t="s">
        <v>4597</v>
      </c>
      <c r="C2927" s="83" t="s">
        <v>1062</v>
      </c>
      <c r="D2927" s="83" t="s">
        <v>702</v>
      </c>
      <c r="E2927" s="187">
        <v>2.92</v>
      </c>
      <c r="F2927" s="83"/>
    </row>
    <row r="2928" spans="1:6" ht="12.75" customHeight="1" x14ac:dyDescent="0.2">
      <c r="A2928" s="83">
        <v>10809</v>
      </c>
      <c r="B2928" s="83" t="s">
        <v>4598</v>
      </c>
      <c r="C2928" s="83" t="s">
        <v>1062</v>
      </c>
      <c r="D2928" s="83" t="s">
        <v>566</v>
      </c>
      <c r="E2928" s="187">
        <v>1.71</v>
      </c>
      <c r="F2928" s="83"/>
    </row>
    <row r="2929" spans="1:6" ht="12.75" customHeight="1" x14ac:dyDescent="0.2">
      <c r="A2929" s="83">
        <v>10811</v>
      </c>
      <c r="B2929" s="83" t="s">
        <v>4600</v>
      </c>
      <c r="C2929" s="83" t="s">
        <v>1062</v>
      </c>
      <c r="D2929" s="83" t="s">
        <v>1065</v>
      </c>
      <c r="E2929" s="187">
        <v>1.46</v>
      </c>
      <c r="F2929" s="83"/>
    </row>
    <row r="2930" spans="1:6" ht="12.75" customHeight="1" x14ac:dyDescent="0.2">
      <c r="A2930" s="83">
        <v>7247</v>
      </c>
      <c r="B2930" s="83" t="s">
        <v>4601</v>
      </c>
      <c r="C2930" s="83" t="s">
        <v>1062</v>
      </c>
      <c r="D2930" s="83" t="s">
        <v>702</v>
      </c>
      <c r="E2930" s="187">
        <v>2.14</v>
      </c>
      <c r="F2930" s="83"/>
    </row>
    <row r="2931" spans="1:6" ht="12.75" customHeight="1" x14ac:dyDescent="0.2">
      <c r="A2931" s="83">
        <v>40291</v>
      </c>
      <c r="B2931" s="83" t="s">
        <v>4603</v>
      </c>
      <c r="C2931" s="83" t="s">
        <v>1251</v>
      </c>
      <c r="D2931" s="83" t="s">
        <v>566</v>
      </c>
      <c r="E2931" s="187">
        <v>418.61</v>
      </c>
      <c r="F2931" s="83"/>
    </row>
    <row r="2932" spans="1:6" ht="12.75" customHeight="1" x14ac:dyDescent="0.2">
      <c r="A2932" s="83">
        <v>40275</v>
      </c>
      <c r="B2932" s="83" t="s">
        <v>4605</v>
      </c>
      <c r="C2932" s="83" t="s">
        <v>1251</v>
      </c>
      <c r="D2932" s="83" t="s">
        <v>566</v>
      </c>
      <c r="E2932" s="187">
        <v>12</v>
      </c>
      <c r="F2932" s="83"/>
    </row>
    <row r="2933" spans="1:6" ht="12.75" customHeight="1" x14ac:dyDescent="0.2">
      <c r="A2933" s="83">
        <v>3777</v>
      </c>
      <c r="B2933" s="83" t="s">
        <v>4607</v>
      </c>
      <c r="C2933" s="83" t="s">
        <v>704</v>
      </c>
      <c r="D2933" s="83" t="s">
        <v>1065</v>
      </c>
      <c r="E2933" s="187">
        <v>1</v>
      </c>
      <c r="F2933" s="83"/>
    </row>
    <row r="2934" spans="1:6" ht="12.75" customHeight="1" x14ac:dyDescent="0.2">
      <c r="A2934" s="83">
        <v>43067</v>
      </c>
      <c r="B2934" s="83" t="s">
        <v>4608</v>
      </c>
      <c r="C2934" s="83" t="s">
        <v>704</v>
      </c>
      <c r="D2934" s="83" t="s">
        <v>566</v>
      </c>
      <c r="E2934" s="187">
        <v>1.03</v>
      </c>
      <c r="F2934" s="83"/>
    </row>
    <row r="2935" spans="1:6" ht="12.75" customHeight="1" x14ac:dyDescent="0.2">
      <c r="A2935" s="83">
        <v>3779</v>
      </c>
      <c r="B2935" s="83" t="s">
        <v>4610</v>
      </c>
      <c r="C2935" s="83" t="s">
        <v>577</v>
      </c>
      <c r="D2935" s="83" t="s">
        <v>566</v>
      </c>
      <c r="E2935" s="187">
        <v>8.33</v>
      </c>
      <c r="F2935" s="83"/>
    </row>
    <row r="2936" spans="1:6" ht="12.75" customHeight="1" x14ac:dyDescent="0.2">
      <c r="A2936" s="83">
        <v>3798</v>
      </c>
      <c r="B2936" s="83" t="s">
        <v>4612</v>
      </c>
      <c r="C2936" s="83" t="s">
        <v>575</v>
      </c>
      <c r="D2936" s="83" t="s">
        <v>702</v>
      </c>
      <c r="E2936" s="187">
        <v>40.619999999999997</v>
      </c>
      <c r="F2936" s="83"/>
    </row>
    <row r="2937" spans="1:6" ht="12.75" customHeight="1" x14ac:dyDescent="0.2">
      <c r="A2937" s="83">
        <v>38769</v>
      </c>
      <c r="B2937" s="83" t="s">
        <v>4613</v>
      </c>
      <c r="C2937" s="83" t="s">
        <v>575</v>
      </c>
      <c r="D2937" s="83" t="s">
        <v>702</v>
      </c>
      <c r="E2937" s="187">
        <v>31.72</v>
      </c>
      <c r="F2937" s="83"/>
    </row>
    <row r="2938" spans="1:6" ht="12.75" customHeight="1" x14ac:dyDescent="0.2">
      <c r="A2938" s="83">
        <v>39510</v>
      </c>
      <c r="B2938" s="83" t="s">
        <v>4615</v>
      </c>
      <c r="C2938" s="83" t="s">
        <v>575</v>
      </c>
      <c r="D2938" s="83" t="s">
        <v>702</v>
      </c>
      <c r="E2938" s="187">
        <v>128.37</v>
      </c>
      <c r="F2938" s="83"/>
    </row>
    <row r="2939" spans="1:6" ht="12.75" customHeight="1" x14ac:dyDescent="0.2">
      <c r="A2939" s="83">
        <v>38776</v>
      </c>
      <c r="B2939" s="83" t="s">
        <v>4617</v>
      </c>
      <c r="C2939" s="83" t="s">
        <v>575</v>
      </c>
      <c r="D2939" s="83" t="s">
        <v>702</v>
      </c>
      <c r="E2939" s="187">
        <v>136.24</v>
      </c>
      <c r="F2939" s="83"/>
    </row>
    <row r="2940" spans="1:6" ht="12.75" customHeight="1" x14ac:dyDescent="0.2">
      <c r="A2940" s="83">
        <v>38774</v>
      </c>
      <c r="B2940" s="83" t="s">
        <v>4618</v>
      </c>
      <c r="C2940" s="83" t="s">
        <v>575</v>
      </c>
      <c r="D2940" s="83" t="s">
        <v>702</v>
      </c>
      <c r="E2940" s="187">
        <v>32.15</v>
      </c>
      <c r="F2940" s="83"/>
    </row>
    <row r="2941" spans="1:6" ht="12.75" customHeight="1" x14ac:dyDescent="0.2">
      <c r="A2941" s="83">
        <v>42977</v>
      </c>
      <c r="B2941" s="83" t="s">
        <v>4620</v>
      </c>
      <c r="C2941" s="83" t="s">
        <v>575</v>
      </c>
      <c r="D2941" s="83" t="s">
        <v>702</v>
      </c>
      <c r="E2941" s="187">
        <v>941.99</v>
      </c>
      <c r="F2941" s="83"/>
    </row>
    <row r="2942" spans="1:6" ht="12.75" customHeight="1" x14ac:dyDescent="0.2">
      <c r="A2942" s="83">
        <v>38889</v>
      </c>
      <c r="B2942" s="83" t="s">
        <v>4622</v>
      </c>
      <c r="C2942" s="83" t="s">
        <v>575</v>
      </c>
      <c r="D2942" s="83" t="s">
        <v>702</v>
      </c>
      <c r="E2942" s="187">
        <v>24.31</v>
      </c>
      <c r="F2942" s="83"/>
    </row>
    <row r="2943" spans="1:6" ht="12.75" customHeight="1" x14ac:dyDescent="0.2">
      <c r="A2943" s="83">
        <v>38784</v>
      </c>
      <c r="B2943" s="83" t="s">
        <v>4623</v>
      </c>
      <c r="C2943" s="83" t="s">
        <v>575</v>
      </c>
      <c r="D2943" s="83" t="s">
        <v>702</v>
      </c>
      <c r="E2943" s="187">
        <v>32.520000000000003</v>
      </c>
      <c r="F2943" s="83"/>
    </row>
    <row r="2944" spans="1:6" ht="12.75" customHeight="1" x14ac:dyDescent="0.2">
      <c r="A2944" s="83">
        <v>3788</v>
      </c>
      <c r="B2944" s="83" t="s">
        <v>4625</v>
      </c>
      <c r="C2944" s="83" t="s">
        <v>575</v>
      </c>
      <c r="D2944" s="83" t="s">
        <v>702</v>
      </c>
      <c r="E2944" s="187">
        <v>33.89</v>
      </c>
      <c r="F2944" s="83"/>
    </row>
    <row r="2945" spans="1:6" ht="12.75" customHeight="1" x14ac:dyDescent="0.2">
      <c r="A2945" s="83">
        <v>12230</v>
      </c>
      <c r="B2945" s="83" t="s">
        <v>4627</v>
      </c>
      <c r="C2945" s="83" t="s">
        <v>575</v>
      </c>
      <c r="D2945" s="83" t="s">
        <v>702</v>
      </c>
      <c r="E2945" s="187">
        <v>8.7200000000000006</v>
      </c>
      <c r="F2945" s="83"/>
    </row>
    <row r="2946" spans="1:6" ht="12.75" customHeight="1" x14ac:dyDescent="0.2">
      <c r="A2946" s="83">
        <v>3780</v>
      </c>
      <c r="B2946" s="83" t="s">
        <v>4628</v>
      </c>
      <c r="C2946" s="83" t="s">
        <v>575</v>
      </c>
      <c r="D2946" s="83" t="s">
        <v>702</v>
      </c>
      <c r="E2946" s="187">
        <v>50.01</v>
      </c>
      <c r="F2946" s="83"/>
    </row>
    <row r="2947" spans="1:6" ht="12.75" customHeight="1" x14ac:dyDescent="0.2">
      <c r="A2947" s="83">
        <v>12231</v>
      </c>
      <c r="B2947" s="83" t="s">
        <v>4630</v>
      </c>
      <c r="C2947" s="83" t="s">
        <v>575</v>
      </c>
      <c r="D2947" s="83" t="s">
        <v>702</v>
      </c>
      <c r="E2947" s="187">
        <v>14.5</v>
      </c>
      <c r="F2947" s="83"/>
    </row>
    <row r="2948" spans="1:6" ht="12.75" customHeight="1" x14ac:dyDescent="0.2">
      <c r="A2948" s="83">
        <v>3811</v>
      </c>
      <c r="B2948" s="83" t="s">
        <v>4632</v>
      </c>
      <c r="C2948" s="83" t="s">
        <v>575</v>
      </c>
      <c r="D2948" s="83" t="s">
        <v>702</v>
      </c>
      <c r="E2948" s="187">
        <v>46.97</v>
      </c>
      <c r="F2948" s="83"/>
    </row>
    <row r="2949" spans="1:6" ht="12.75" customHeight="1" x14ac:dyDescent="0.2">
      <c r="A2949" s="83">
        <v>12232</v>
      </c>
      <c r="B2949" s="83" t="s">
        <v>4634</v>
      </c>
      <c r="C2949" s="83" t="s">
        <v>575</v>
      </c>
      <c r="D2949" s="83" t="s">
        <v>702</v>
      </c>
      <c r="E2949" s="187">
        <v>15.19</v>
      </c>
      <c r="F2949" s="83"/>
    </row>
    <row r="2950" spans="1:6" ht="12.75" customHeight="1" x14ac:dyDescent="0.2">
      <c r="A2950" s="83">
        <v>3799</v>
      </c>
      <c r="B2950" s="83" t="s">
        <v>4635</v>
      </c>
      <c r="C2950" s="83" t="s">
        <v>575</v>
      </c>
      <c r="D2950" s="83" t="s">
        <v>702</v>
      </c>
      <c r="E2950" s="187">
        <v>66.430000000000007</v>
      </c>
      <c r="F2950" s="83"/>
    </row>
    <row r="2951" spans="1:6" ht="12.75" customHeight="1" x14ac:dyDescent="0.2">
      <c r="A2951" s="83">
        <v>12239</v>
      </c>
      <c r="B2951" s="83" t="s">
        <v>4637</v>
      </c>
      <c r="C2951" s="83" t="s">
        <v>575</v>
      </c>
      <c r="D2951" s="83" t="s">
        <v>702</v>
      </c>
      <c r="E2951" s="187">
        <v>19.88</v>
      </c>
      <c r="F2951" s="83"/>
    </row>
    <row r="2952" spans="1:6" ht="12.75" customHeight="1" x14ac:dyDescent="0.2">
      <c r="A2952" s="83">
        <v>38773</v>
      </c>
      <c r="B2952" s="83" t="s">
        <v>4639</v>
      </c>
      <c r="C2952" s="83" t="s">
        <v>575</v>
      </c>
      <c r="D2952" s="83" t="s">
        <v>702</v>
      </c>
      <c r="E2952" s="187">
        <v>3.19</v>
      </c>
      <c r="F2952" s="83"/>
    </row>
    <row r="2953" spans="1:6" ht="12.75" customHeight="1" x14ac:dyDescent="0.2">
      <c r="A2953" s="83">
        <v>12271</v>
      </c>
      <c r="B2953" s="83" t="s">
        <v>4640</v>
      </c>
      <c r="C2953" s="83" t="s">
        <v>575</v>
      </c>
      <c r="D2953" s="83" t="s">
        <v>702</v>
      </c>
      <c r="E2953" s="187">
        <v>177.87</v>
      </c>
      <c r="F2953" s="83"/>
    </row>
    <row r="2954" spans="1:6" ht="12.75" customHeight="1" x14ac:dyDescent="0.2">
      <c r="A2954" s="83">
        <v>12245</v>
      </c>
      <c r="B2954" s="83" t="s">
        <v>4642</v>
      </c>
      <c r="C2954" s="83" t="s">
        <v>575</v>
      </c>
      <c r="D2954" s="83" t="s">
        <v>702</v>
      </c>
      <c r="E2954" s="187">
        <v>77.150000000000006</v>
      </c>
      <c r="F2954" s="83"/>
    </row>
    <row r="2955" spans="1:6" ht="12.75" customHeight="1" x14ac:dyDescent="0.2">
      <c r="A2955" s="83">
        <v>38785</v>
      </c>
      <c r="B2955" s="83" t="s">
        <v>4644</v>
      </c>
      <c r="C2955" s="83" t="s">
        <v>575</v>
      </c>
      <c r="D2955" s="83" t="s">
        <v>702</v>
      </c>
      <c r="E2955" s="187">
        <v>84.21</v>
      </c>
      <c r="F2955" s="83"/>
    </row>
    <row r="2956" spans="1:6" ht="12.75" customHeight="1" x14ac:dyDescent="0.2">
      <c r="A2956" s="83">
        <v>38786</v>
      </c>
      <c r="B2956" s="83" t="s">
        <v>4646</v>
      </c>
      <c r="C2956" s="83" t="s">
        <v>575</v>
      </c>
      <c r="D2956" s="83" t="s">
        <v>702</v>
      </c>
      <c r="E2956" s="187">
        <v>103.73</v>
      </c>
      <c r="F2956" s="83"/>
    </row>
    <row r="2957" spans="1:6" ht="12.75" customHeight="1" x14ac:dyDescent="0.2">
      <c r="A2957" s="83">
        <v>39385</v>
      </c>
      <c r="B2957" s="83" t="s">
        <v>4647</v>
      </c>
      <c r="C2957" s="83" t="s">
        <v>575</v>
      </c>
      <c r="D2957" s="83" t="s">
        <v>702</v>
      </c>
      <c r="E2957" s="187">
        <v>78.459999999999994</v>
      </c>
      <c r="F2957" s="83"/>
    </row>
    <row r="2958" spans="1:6" ht="12.75" customHeight="1" x14ac:dyDescent="0.2">
      <c r="A2958" s="83">
        <v>39389</v>
      </c>
      <c r="B2958" s="83" t="s">
        <v>4649</v>
      </c>
      <c r="C2958" s="83" t="s">
        <v>575</v>
      </c>
      <c r="D2958" s="83" t="s">
        <v>702</v>
      </c>
      <c r="E2958" s="187">
        <v>65.08</v>
      </c>
      <c r="F2958" s="83"/>
    </row>
    <row r="2959" spans="1:6" ht="12.75" customHeight="1" x14ac:dyDescent="0.2">
      <c r="A2959" s="83">
        <v>39390</v>
      </c>
      <c r="B2959" s="83" t="s">
        <v>4651</v>
      </c>
      <c r="C2959" s="83" t="s">
        <v>575</v>
      </c>
      <c r="D2959" s="83" t="s">
        <v>702</v>
      </c>
      <c r="E2959" s="187">
        <v>126.06</v>
      </c>
      <c r="F2959" s="83"/>
    </row>
    <row r="2960" spans="1:6" ht="12.75" customHeight="1" x14ac:dyDescent="0.2">
      <c r="A2960" s="83">
        <v>39391</v>
      </c>
      <c r="B2960" s="83" t="s">
        <v>4652</v>
      </c>
      <c r="C2960" s="83" t="s">
        <v>575</v>
      </c>
      <c r="D2960" s="83" t="s">
        <v>702</v>
      </c>
      <c r="E2960" s="187">
        <v>233.29</v>
      </c>
      <c r="F2960" s="83"/>
    </row>
    <row r="2961" spans="1:6" ht="12.75" customHeight="1" x14ac:dyDescent="0.2">
      <c r="A2961" s="83">
        <v>3803</v>
      </c>
      <c r="B2961" s="83" t="s">
        <v>4654</v>
      </c>
      <c r="C2961" s="83" t="s">
        <v>575</v>
      </c>
      <c r="D2961" s="83" t="s">
        <v>702</v>
      </c>
      <c r="E2961" s="187">
        <v>30.07</v>
      </c>
      <c r="F2961" s="83"/>
    </row>
    <row r="2962" spans="1:6" ht="12.75" customHeight="1" x14ac:dyDescent="0.2">
      <c r="A2962" s="83">
        <v>38770</v>
      </c>
      <c r="B2962" s="83" t="s">
        <v>4655</v>
      </c>
      <c r="C2962" s="83" t="s">
        <v>575</v>
      </c>
      <c r="D2962" s="83" t="s">
        <v>702</v>
      </c>
      <c r="E2962" s="187">
        <v>34.82</v>
      </c>
      <c r="F2962" s="83"/>
    </row>
    <row r="2963" spans="1:6" ht="12.75" customHeight="1" x14ac:dyDescent="0.2">
      <c r="A2963" s="83">
        <v>12267</v>
      </c>
      <c r="B2963" s="83" t="s">
        <v>4657</v>
      </c>
      <c r="C2963" s="83" t="s">
        <v>575</v>
      </c>
      <c r="D2963" s="83" t="s">
        <v>702</v>
      </c>
      <c r="E2963" s="187">
        <v>102.06</v>
      </c>
      <c r="F2963" s="83"/>
    </row>
    <row r="2964" spans="1:6" ht="12.75" customHeight="1" x14ac:dyDescent="0.2">
      <c r="A2964" s="83">
        <v>43068</v>
      </c>
      <c r="B2964" s="83" t="s">
        <v>4659</v>
      </c>
      <c r="C2964" s="83" t="s">
        <v>575</v>
      </c>
      <c r="D2964" s="83" t="s">
        <v>702</v>
      </c>
      <c r="E2964" s="187">
        <v>65.33</v>
      </c>
      <c r="F2964" s="83"/>
    </row>
    <row r="2965" spans="1:6" ht="12.75" customHeight="1" x14ac:dyDescent="0.2">
      <c r="A2965" s="83">
        <v>12266</v>
      </c>
      <c r="B2965" s="83" t="s">
        <v>4661</v>
      </c>
      <c r="C2965" s="83" t="s">
        <v>575</v>
      </c>
      <c r="D2965" s="83" t="s">
        <v>702</v>
      </c>
      <c r="E2965" s="187">
        <v>52.23</v>
      </c>
      <c r="F2965" s="83"/>
    </row>
    <row r="2966" spans="1:6" ht="12.75" customHeight="1" x14ac:dyDescent="0.2">
      <c r="A2966" s="83">
        <v>39378</v>
      </c>
      <c r="B2966" s="83" t="s">
        <v>4663</v>
      </c>
      <c r="C2966" s="83" t="s">
        <v>575</v>
      </c>
      <c r="D2966" s="83" t="s">
        <v>702</v>
      </c>
      <c r="E2966" s="187">
        <v>37.03</v>
      </c>
      <c r="F2966" s="83"/>
    </row>
    <row r="2967" spans="1:6" ht="12.75" customHeight="1" x14ac:dyDescent="0.2">
      <c r="A2967" s="83">
        <v>38775</v>
      </c>
      <c r="B2967" s="83" t="s">
        <v>4664</v>
      </c>
      <c r="C2967" s="83" t="s">
        <v>575</v>
      </c>
      <c r="D2967" s="83" t="s">
        <v>702</v>
      </c>
      <c r="E2967" s="187">
        <v>39.26</v>
      </c>
      <c r="F2967" s="83"/>
    </row>
    <row r="2968" spans="1:6" ht="12.75" customHeight="1" x14ac:dyDescent="0.2">
      <c r="A2968" s="83">
        <v>21119</v>
      </c>
      <c r="B2968" s="83" t="s">
        <v>4666</v>
      </c>
      <c r="C2968" s="83" t="s">
        <v>575</v>
      </c>
      <c r="D2968" s="83" t="s">
        <v>566</v>
      </c>
      <c r="E2968" s="187">
        <v>0.84</v>
      </c>
      <c r="F2968" s="83"/>
    </row>
    <row r="2969" spans="1:6" ht="12.75" customHeight="1" x14ac:dyDescent="0.2">
      <c r="A2969" s="83">
        <v>37974</v>
      </c>
      <c r="B2969" s="83" t="s">
        <v>4668</v>
      </c>
      <c r="C2969" s="83" t="s">
        <v>575</v>
      </c>
      <c r="D2969" s="83" t="s">
        <v>566</v>
      </c>
      <c r="E2969" s="187">
        <v>1.25</v>
      </c>
      <c r="F2969" s="83"/>
    </row>
    <row r="2970" spans="1:6" ht="12.75" customHeight="1" x14ac:dyDescent="0.2">
      <c r="A2970" s="83">
        <v>37975</v>
      </c>
      <c r="B2970" s="83" t="s">
        <v>4669</v>
      </c>
      <c r="C2970" s="83" t="s">
        <v>575</v>
      </c>
      <c r="D2970" s="83" t="s">
        <v>566</v>
      </c>
      <c r="E2970" s="187">
        <v>2.54</v>
      </c>
      <c r="F2970" s="83"/>
    </row>
    <row r="2971" spans="1:6" ht="12.75" customHeight="1" x14ac:dyDescent="0.2">
      <c r="A2971" s="83">
        <v>37976</v>
      </c>
      <c r="B2971" s="83" t="s">
        <v>4671</v>
      </c>
      <c r="C2971" s="83" t="s">
        <v>575</v>
      </c>
      <c r="D2971" s="83" t="s">
        <v>566</v>
      </c>
      <c r="E2971" s="187">
        <v>5.21</v>
      </c>
      <c r="F2971" s="83"/>
    </row>
    <row r="2972" spans="1:6" ht="12.75" customHeight="1" x14ac:dyDescent="0.2">
      <c r="A2972" s="83">
        <v>37977</v>
      </c>
      <c r="B2972" s="83" t="s">
        <v>4673</v>
      </c>
      <c r="C2972" s="83" t="s">
        <v>575</v>
      </c>
      <c r="D2972" s="83" t="s">
        <v>566</v>
      </c>
      <c r="E2972" s="187">
        <v>7.17</v>
      </c>
      <c r="F2972" s="83"/>
    </row>
    <row r="2973" spans="1:6" ht="12.75" customHeight="1" x14ac:dyDescent="0.2">
      <c r="A2973" s="83">
        <v>37978</v>
      </c>
      <c r="B2973" s="83" t="s">
        <v>4675</v>
      </c>
      <c r="C2973" s="83" t="s">
        <v>575</v>
      </c>
      <c r="D2973" s="83" t="s">
        <v>566</v>
      </c>
      <c r="E2973" s="187">
        <v>14.54</v>
      </c>
      <c r="F2973" s="83"/>
    </row>
    <row r="2974" spans="1:6" ht="12.75" customHeight="1" x14ac:dyDescent="0.2">
      <c r="A2974" s="83">
        <v>37979</v>
      </c>
      <c r="B2974" s="83" t="s">
        <v>4676</v>
      </c>
      <c r="C2974" s="83" t="s">
        <v>575</v>
      </c>
      <c r="D2974" s="83" t="s">
        <v>566</v>
      </c>
      <c r="E2974" s="187">
        <v>62.48</v>
      </c>
      <c r="F2974" s="83"/>
    </row>
    <row r="2975" spans="1:6" ht="12.75" customHeight="1" x14ac:dyDescent="0.2">
      <c r="A2975" s="83">
        <v>37980</v>
      </c>
      <c r="B2975" s="83" t="s">
        <v>4678</v>
      </c>
      <c r="C2975" s="83" t="s">
        <v>575</v>
      </c>
      <c r="D2975" s="83" t="s">
        <v>566</v>
      </c>
      <c r="E2975" s="187">
        <v>70.209999999999994</v>
      </c>
      <c r="F2975" s="83"/>
    </row>
    <row r="2976" spans="1:6" ht="12.75" customHeight="1" x14ac:dyDescent="0.2">
      <c r="A2976" s="83">
        <v>36147</v>
      </c>
      <c r="B2976" s="83" t="s">
        <v>4680</v>
      </c>
      <c r="C2976" s="83" t="s">
        <v>776</v>
      </c>
      <c r="D2976" s="83" t="s">
        <v>566</v>
      </c>
      <c r="E2976" s="187">
        <v>289.81</v>
      </c>
      <c r="F2976" s="83"/>
    </row>
    <row r="2977" spans="1:6" ht="12.75" customHeight="1" x14ac:dyDescent="0.2">
      <c r="A2977" s="83">
        <v>12731</v>
      </c>
      <c r="B2977" s="83" t="s">
        <v>4682</v>
      </c>
      <c r="C2977" s="83" t="s">
        <v>575</v>
      </c>
      <c r="D2977" s="83" t="s">
        <v>702</v>
      </c>
      <c r="E2977" s="187">
        <v>213.93</v>
      </c>
      <c r="F2977" s="83"/>
    </row>
    <row r="2978" spans="1:6" ht="12.75" customHeight="1" x14ac:dyDescent="0.2">
      <c r="A2978" s="83">
        <v>12723</v>
      </c>
      <c r="B2978" s="83" t="s">
        <v>4683</v>
      </c>
      <c r="C2978" s="83" t="s">
        <v>575</v>
      </c>
      <c r="D2978" s="83" t="s">
        <v>702</v>
      </c>
      <c r="E2978" s="187">
        <v>1.65</v>
      </c>
      <c r="F2978" s="83"/>
    </row>
    <row r="2979" spans="1:6" ht="12.75" customHeight="1" x14ac:dyDescent="0.2">
      <c r="A2979" s="83">
        <v>12724</v>
      </c>
      <c r="B2979" s="83" t="s">
        <v>4685</v>
      </c>
      <c r="C2979" s="83" t="s">
        <v>575</v>
      </c>
      <c r="D2979" s="83" t="s">
        <v>702</v>
      </c>
      <c r="E2979" s="187">
        <v>3.18</v>
      </c>
      <c r="F2979" s="83"/>
    </row>
    <row r="2980" spans="1:6" ht="12.75" customHeight="1" x14ac:dyDescent="0.2">
      <c r="A2980" s="83">
        <v>12725</v>
      </c>
      <c r="B2980" s="83" t="s">
        <v>4687</v>
      </c>
      <c r="C2980" s="83" t="s">
        <v>575</v>
      </c>
      <c r="D2980" s="83" t="s">
        <v>702</v>
      </c>
      <c r="E2980" s="187">
        <v>6.39</v>
      </c>
      <c r="F2980" s="83"/>
    </row>
    <row r="2981" spans="1:6" ht="12.75" customHeight="1" x14ac:dyDescent="0.2">
      <c r="A2981" s="83">
        <v>12726</v>
      </c>
      <c r="B2981" s="83" t="s">
        <v>4689</v>
      </c>
      <c r="C2981" s="83" t="s">
        <v>575</v>
      </c>
      <c r="D2981" s="83" t="s">
        <v>702</v>
      </c>
      <c r="E2981" s="187">
        <v>14.11</v>
      </c>
      <c r="F2981" s="83"/>
    </row>
    <row r="2982" spans="1:6" ht="12.75" customHeight="1" x14ac:dyDescent="0.2">
      <c r="A2982" s="83">
        <v>12727</v>
      </c>
      <c r="B2982" s="83" t="s">
        <v>4691</v>
      </c>
      <c r="C2982" s="83" t="s">
        <v>575</v>
      </c>
      <c r="D2982" s="83" t="s">
        <v>702</v>
      </c>
      <c r="E2982" s="187">
        <v>17.899999999999999</v>
      </c>
      <c r="F2982" s="83"/>
    </row>
    <row r="2983" spans="1:6" ht="12.75" customHeight="1" x14ac:dyDescent="0.2">
      <c r="A2983" s="83">
        <v>12728</v>
      </c>
      <c r="B2983" s="83" t="s">
        <v>4693</v>
      </c>
      <c r="C2983" s="83" t="s">
        <v>575</v>
      </c>
      <c r="D2983" s="83" t="s">
        <v>702</v>
      </c>
      <c r="E2983" s="187">
        <v>29.23</v>
      </c>
      <c r="F2983" s="83"/>
    </row>
    <row r="2984" spans="1:6" ht="12.75" customHeight="1" x14ac:dyDescent="0.2">
      <c r="A2984" s="83">
        <v>12729</v>
      </c>
      <c r="B2984" s="83" t="s">
        <v>4694</v>
      </c>
      <c r="C2984" s="83" t="s">
        <v>575</v>
      </c>
      <c r="D2984" s="83" t="s">
        <v>702</v>
      </c>
      <c r="E2984" s="187">
        <v>95.82</v>
      </c>
      <c r="F2984" s="83"/>
    </row>
    <row r="2985" spans="1:6" ht="12.75" customHeight="1" x14ac:dyDescent="0.2">
      <c r="A2985" s="83">
        <v>12730</v>
      </c>
      <c r="B2985" s="83" t="s">
        <v>4696</v>
      </c>
      <c r="C2985" s="83" t="s">
        <v>575</v>
      </c>
      <c r="D2985" s="83" t="s">
        <v>702</v>
      </c>
      <c r="E2985" s="187">
        <v>146.71</v>
      </c>
      <c r="F2985" s="83"/>
    </row>
    <row r="2986" spans="1:6" ht="12.75" customHeight="1" x14ac:dyDescent="0.2">
      <c r="A2986" s="83">
        <v>3840</v>
      </c>
      <c r="B2986" s="83" t="s">
        <v>4698</v>
      </c>
      <c r="C2986" s="83" t="s">
        <v>575</v>
      </c>
      <c r="D2986" s="83" t="s">
        <v>702</v>
      </c>
      <c r="E2986" s="187">
        <v>38.950000000000003</v>
      </c>
      <c r="F2986" s="83"/>
    </row>
    <row r="2987" spans="1:6" ht="12.75" customHeight="1" x14ac:dyDescent="0.2">
      <c r="A2987" s="83">
        <v>3838</v>
      </c>
      <c r="B2987" s="83" t="s">
        <v>4700</v>
      </c>
      <c r="C2987" s="83" t="s">
        <v>575</v>
      </c>
      <c r="D2987" s="83" t="s">
        <v>702</v>
      </c>
      <c r="E2987" s="187">
        <v>85.96</v>
      </c>
      <c r="F2987" s="83"/>
    </row>
    <row r="2988" spans="1:6" ht="12.75" customHeight="1" x14ac:dyDescent="0.2">
      <c r="A2988" s="83">
        <v>3844</v>
      </c>
      <c r="B2988" s="83" t="s">
        <v>4701</v>
      </c>
      <c r="C2988" s="83" t="s">
        <v>575</v>
      </c>
      <c r="D2988" s="83" t="s">
        <v>702</v>
      </c>
      <c r="E2988" s="187">
        <v>153.32</v>
      </c>
      <c r="F2988" s="83"/>
    </row>
    <row r="2989" spans="1:6" ht="12.75" customHeight="1" x14ac:dyDescent="0.2">
      <c r="A2989" s="83">
        <v>3839</v>
      </c>
      <c r="B2989" s="83" t="s">
        <v>4703</v>
      </c>
      <c r="C2989" s="83" t="s">
        <v>575</v>
      </c>
      <c r="D2989" s="83" t="s">
        <v>702</v>
      </c>
      <c r="E2989" s="187">
        <v>279.27</v>
      </c>
      <c r="F2989" s="83"/>
    </row>
    <row r="2990" spans="1:6" ht="12.75" customHeight="1" x14ac:dyDescent="0.2">
      <c r="A2990" s="83">
        <v>3843</v>
      </c>
      <c r="B2990" s="83" t="s">
        <v>4705</v>
      </c>
      <c r="C2990" s="83" t="s">
        <v>575</v>
      </c>
      <c r="D2990" s="83" t="s">
        <v>702</v>
      </c>
      <c r="E2990" s="187">
        <v>383.31</v>
      </c>
      <c r="F2990" s="83"/>
    </row>
    <row r="2991" spans="1:6" ht="12.75" customHeight="1" x14ac:dyDescent="0.2">
      <c r="A2991" s="83">
        <v>3900</v>
      </c>
      <c r="B2991" s="83" t="s">
        <v>4706</v>
      </c>
      <c r="C2991" s="83" t="s">
        <v>575</v>
      </c>
      <c r="D2991" s="83" t="s">
        <v>566</v>
      </c>
      <c r="E2991" s="187">
        <v>29.06</v>
      </c>
      <c r="F2991" s="83"/>
    </row>
    <row r="2992" spans="1:6" ht="12.75" customHeight="1" x14ac:dyDescent="0.2">
      <c r="A2992" s="83">
        <v>3846</v>
      </c>
      <c r="B2992" s="83" t="s">
        <v>4708</v>
      </c>
      <c r="C2992" s="83" t="s">
        <v>575</v>
      </c>
      <c r="D2992" s="83" t="s">
        <v>566</v>
      </c>
      <c r="E2992" s="187">
        <v>9.16</v>
      </c>
      <c r="F2992" s="83"/>
    </row>
    <row r="2993" spans="1:6" ht="12.75" customHeight="1" x14ac:dyDescent="0.2">
      <c r="A2993" s="83">
        <v>3886</v>
      </c>
      <c r="B2993" s="83" t="s">
        <v>4709</v>
      </c>
      <c r="C2993" s="83" t="s">
        <v>575</v>
      </c>
      <c r="D2993" s="83" t="s">
        <v>566</v>
      </c>
      <c r="E2993" s="187">
        <v>9.64</v>
      </c>
      <c r="F2993" s="83"/>
    </row>
    <row r="2994" spans="1:6" ht="12.75" customHeight="1" x14ac:dyDescent="0.2">
      <c r="A2994" s="83">
        <v>3854</v>
      </c>
      <c r="B2994" s="83" t="s">
        <v>4711</v>
      </c>
      <c r="C2994" s="83" t="s">
        <v>575</v>
      </c>
      <c r="D2994" s="83" t="s">
        <v>566</v>
      </c>
      <c r="E2994" s="187">
        <v>5.36</v>
      </c>
      <c r="F2994" s="83"/>
    </row>
    <row r="2995" spans="1:6" ht="12.75" customHeight="1" x14ac:dyDescent="0.2">
      <c r="A2995" s="83">
        <v>3873</v>
      </c>
      <c r="B2995" s="83" t="s">
        <v>4712</v>
      </c>
      <c r="C2995" s="83" t="s">
        <v>575</v>
      </c>
      <c r="D2995" s="83" t="s">
        <v>566</v>
      </c>
      <c r="E2995" s="187">
        <v>7.09</v>
      </c>
      <c r="F2995" s="83"/>
    </row>
    <row r="2996" spans="1:6" ht="12.75" customHeight="1" x14ac:dyDescent="0.2">
      <c r="A2996" s="83">
        <v>38021</v>
      </c>
      <c r="B2996" s="83" t="s">
        <v>4714</v>
      </c>
      <c r="C2996" s="83" t="s">
        <v>575</v>
      </c>
      <c r="D2996" s="83" t="s">
        <v>566</v>
      </c>
      <c r="E2996" s="187">
        <v>16.97</v>
      </c>
      <c r="F2996" s="83"/>
    </row>
    <row r="2997" spans="1:6" ht="12.75" customHeight="1" x14ac:dyDescent="0.2">
      <c r="A2997" s="83">
        <v>3847</v>
      </c>
      <c r="B2997" s="83" t="s">
        <v>4716</v>
      </c>
      <c r="C2997" s="83" t="s">
        <v>575</v>
      </c>
      <c r="D2997" s="83" t="s">
        <v>566</v>
      </c>
      <c r="E2997" s="187">
        <v>19.260000000000002</v>
      </c>
      <c r="F2997" s="83"/>
    </row>
    <row r="2998" spans="1:6" ht="12.75" customHeight="1" x14ac:dyDescent="0.2">
      <c r="A2998" s="83">
        <v>38022</v>
      </c>
      <c r="B2998" s="83" t="s">
        <v>4718</v>
      </c>
      <c r="C2998" s="83" t="s">
        <v>575</v>
      </c>
      <c r="D2998" s="83" t="s">
        <v>566</v>
      </c>
      <c r="E2998" s="187">
        <v>30.08</v>
      </c>
      <c r="F2998" s="83"/>
    </row>
    <row r="2999" spans="1:6" ht="12.75" customHeight="1" x14ac:dyDescent="0.2">
      <c r="A2999" s="83">
        <v>3833</v>
      </c>
      <c r="B2999" s="83" t="s">
        <v>4719</v>
      </c>
      <c r="C2999" s="83" t="s">
        <v>575</v>
      </c>
      <c r="D2999" s="83" t="s">
        <v>702</v>
      </c>
      <c r="E2999" s="187">
        <v>13.87</v>
      </c>
      <c r="F2999" s="83"/>
    </row>
    <row r="3000" spans="1:6" ht="12.75" customHeight="1" x14ac:dyDescent="0.2">
      <c r="A3000" s="83">
        <v>3835</v>
      </c>
      <c r="B3000" s="83" t="s">
        <v>4721</v>
      </c>
      <c r="C3000" s="83" t="s">
        <v>575</v>
      </c>
      <c r="D3000" s="83" t="s">
        <v>702</v>
      </c>
      <c r="E3000" s="187">
        <v>45.17</v>
      </c>
      <c r="F3000" s="83"/>
    </row>
    <row r="3001" spans="1:6" ht="12.75" customHeight="1" x14ac:dyDescent="0.2">
      <c r="A3001" s="83">
        <v>3836</v>
      </c>
      <c r="B3001" s="83" t="s">
        <v>4723</v>
      </c>
      <c r="C3001" s="83" t="s">
        <v>575</v>
      </c>
      <c r="D3001" s="83" t="s">
        <v>702</v>
      </c>
      <c r="E3001" s="187">
        <v>97.22</v>
      </c>
      <c r="F3001" s="83"/>
    </row>
    <row r="3002" spans="1:6" ht="12.75" customHeight="1" x14ac:dyDescent="0.2">
      <c r="A3002" s="83">
        <v>3830</v>
      </c>
      <c r="B3002" s="83" t="s">
        <v>4725</v>
      </c>
      <c r="C3002" s="83" t="s">
        <v>575</v>
      </c>
      <c r="D3002" s="83" t="s">
        <v>702</v>
      </c>
      <c r="E3002" s="187">
        <v>158.97</v>
      </c>
      <c r="F3002" s="83"/>
    </row>
    <row r="3003" spans="1:6" ht="12.75" customHeight="1" x14ac:dyDescent="0.2">
      <c r="A3003" s="83">
        <v>3831</v>
      </c>
      <c r="B3003" s="83" t="s">
        <v>4726</v>
      </c>
      <c r="C3003" s="83" t="s">
        <v>575</v>
      </c>
      <c r="D3003" s="83" t="s">
        <v>702</v>
      </c>
      <c r="E3003" s="187">
        <v>265.74</v>
      </c>
      <c r="F3003" s="83"/>
    </row>
    <row r="3004" spans="1:6" ht="12.75" customHeight="1" x14ac:dyDescent="0.2">
      <c r="A3004" s="83">
        <v>37981</v>
      </c>
      <c r="B3004" s="83" t="s">
        <v>4728</v>
      </c>
      <c r="C3004" s="83" t="s">
        <v>575</v>
      </c>
      <c r="D3004" s="83" t="s">
        <v>566</v>
      </c>
      <c r="E3004" s="187">
        <v>2.86</v>
      </c>
      <c r="F3004" s="83"/>
    </row>
    <row r="3005" spans="1:6" ht="12.75" customHeight="1" x14ac:dyDescent="0.2">
      <c r="A3005" s="83">
        <v>37982</v>
      </c>
      <c r="B3005" s="83" t="s">
        <v>4729</v>
      </c>
      <c r="C3005" s="83" t="s">
        <v>575</v>
      </c>
      <c r="D3005" s="83" t="s">
        <v>566</v>
      </c>
      <c r="E3005" s="187">
        <v>4.34</v>
      </c>
      <c r="F3005" s="83"/>
    </row>
    <row r="3006" spans="1:6" ht="12.75" customHeight="1" x14ac:dyDescent="0.2">
      <c r="A3006" s="83">
        <v>37983</v>
      </c>
      <c r="B3006" s="83" t="s">
        <v>4731</v>
      </c>
      <c r="C3006" s="83" t="s">
        <v>575</v>
      </c>
      <c r="D3006" s="83" t="s">
        <v>566</v>
      </c>
      <c r="E3006" s="187">
        <v>6.08</v>
      </c>
      <c r="F3006" s="83"/>
    </row>
    <row r="3007" spans="1:6" ht="12.75" customHeight="1" x14ac:dyDescent="0.2">
      <c r="A3007" s="83">
        <v>37984</v>
      </c>
      <c r="B3007" s="83" t="s">
        <v>4733</v>
      </c>
      <c r="C3007" s="83" t="s">
        <v>575</v>
      </c>
      <c r="D3007" s="83" t="s">
        <v>566</v>
      </c>
      <c r="E3007" s="187">
        <v>10.51</v>
      </c>
      <c r="F3007" s="83"/>
    </row>
    <row r="3008" spans="1:6" ht="12.75" customHeight="1" x14ac:dyDescent="0.2">
      <c r="A3008" s="83">
        <v>37985</v>
      </c>
      <c r="B3008" s="83" t="s">
        <v>4734</v>
      </c>
      <c r="C3008" s="83" t="s">
        <v>575</v>
      </c>
      <c r="D3008" s="83" t="s">
        <v>566</v>
      </c>
      <c r="E3008" s="187">
        <v>14.72</v>
      </c>
      <c r="F3008" s="83"/>
    </row>
    <row r="3009" spans="1:6" ht="12.75" customHeight="1" x14ac:dyDescent="0.2">
      <c r="A3009" s="83">
        <v>3826</v>
      </c>
      <c r="B3009" s="83" t="s">
        <v>4736</v>
      </c>
      <c r="C3009" s="83" t="s">
        <v>575</v>
      </c>
      <c r="D3009" s="83" t="s">
        <v>702</v>
      </c>
      <c r="E3009" s="187">
        <v>38.64</v>
      </c>
      <c r="F3009" s="83"/>
    </row>
    <row r="3010" spans="1:6" ht="12.75" customHeight="1" x14ac:dyDescent="0.2">
      <c r="A3010" s="83">
        <v>3825</v>
      </c>
      <c r="B3010" s="83" t="s">
        <v>4738</v>
      </c>
      <c r="C3010" s="83" t="s">
        <v>575</v>
      </c>
      <c r="D3010" s="83" t="s">
        <v>702</v>
      </c>
      <c r="E3010" s="187">
        <v>11.11</v>
      </c>
      <c r="F3010" s="83"/>
    </row>
    <row r="3011" spans="1:6" ht="12.75" customHeight="1" x14ac:dyDescent="0.2">
      <c r="A3011" s="83">
        <v>3827</v>
      </c>
      <c r="B3011" s="83" t="s">
        <v>4740</v>
      </c>
      <c r="C3011" s="83" t="s">
        <v>575</v>
      </c>
      <c r="D3011" s="83" t="s">
        <v>702</v>
      </c>
      <c r="E3011" s="187">
        <v>24.28</v>
      </c>
      <c r="F3011" s="83"/>
    </row>
    <row r="3012" spans="1:6" ht="12.75" customHeight="1" x14ac:dyDescent="0.2">
      <c r="A3012" s="83">
        <v>20165</v>
      </c>
      <c r="B3012" s="83" t="s">
        <v>4741</v>
      </c>
      <c r="C3012" s="83" t="s">
        <v>575</v>
      </c>
      <c r="D3012" s="83" t="s">
        <v>566</v>
      </c>
      <c r="E3012" s="187">
        <v>15.06</v>
      </c>
      <c r="F3012" s="83"/>
    </row>
    <row r="3013" spans="1:6" ht="12.75" customHeight="1" x14ac:dyDescent="0.2">
      <c r="A3013" s="83">
        <v>20166</v>
      </c>
      <c r="B3013" s="83" t="s">
        <v>4743</v>
      </c>
      <c r="C3013" s="83" t="s">
        <v>575</v>
      </c>
      <c r="D3013" s="83" t="s">
        <v>566</v>
      </c>
      <c r="E3013" s="187">
        <v>48.66</v>
      </c>
      <c r="F3013" s="83"/>
    </row>
    <row r="3014" spans="1:6" ht="12.75" customHeight="1" x14ac:dyDescent="0.2">
      <c r="A3014" s="83">
        <v>20164</v>
      </c>
      <c r="B3014" s="83" t="s">
        <v>4745</v>
      </c>
      <c r="C3014" s="83" t="s">
        <v>575</v>
      </c>
      <c r="D3014" s="83" t="s">
        <v>566</v>
      </c>
      <c r="E3014" s="187">
        <v>7.95</v>
      </c>
      <c r="F3014" s="83"/>
    </row>
    <row r="3015" spans="1:6" ht="12.75" customHeight="1" x14ac:dyDescent="0.2">
      <c r="A3015" s="83">
        <v>3893</v>
      </c>
      <c r="B3015" s="83" t="s">
        <v>4746</v>
      </c>
      <c r="C3015" s="83" t="s">
        <v>575</v>
      </c>
      <c r="D3015" s="83" t="s">
        <v>566</v>
      </c>
      <c r="E3015" s="187">
        <v>9.8699999999999992</v>
      </c>
      <c r="F3015" s="83"/>
    </row>
    <row r="3016" spans="1:6" ht="12.75" customHeight="1" x14ac:dyDescent="0.2">
      <c r="A3016" s="83">
        <v>3848</v>
      </c>
      <c r="B3016" s="83" t="s">
        <v>4748</v>
      </c>
      <c r="C3016" s="83" t="s">
        <v>575</v>
      </c>
      <c r="D3016" s="83" t="s">
        <v>566</v>
      </c>
      <c r="E3016" s="187">
        <v>5.99</v>
      </c>
      <c r="F3016" s="83"/>
    </row>
    <row r="3017" spans="1:6" ht="12.75" customHeight="1" x14ac:dyDescent="0.2">
      <c r="A3017" s="83">
        <v>3895</v>
      </c>
      <c r="B3017" s="83" t="s">
        <v>4750</v>
      </c>
      <c r="C3017" s="83" t="s">
        <v>575</v>
      </c>
      <c r="D3017" s="83" t="s">
        <v>566</v>
      </c>
      <c r="E3017" s="187">
        <v>6.52</v>
      </c>
      <c r="F3017" s="83"/>
    </row>
    <row r="3018" spans="1:6" ht="12.75" customHeight="1" x14ac:dyDescent="0.2">
      <c r="A3018" s="83">
        <v>12404</v>
      </c>
      <c r="B3018" s="83" t="s">
        <v>4752</v>
      </c>
      <c r="C3018" s="83" t="s">
        <v>575</v>
      </c>
      <c r="D3018" s="83" t="s">
        <v>566</v>
      </c>
      <c r="E3018" s="187">
        <v>6.21</v>
      </c>
      <c r="F3018" s="83"/>
    </row>
    <row r="3019" spans="1:6" ht="12.75" customHeight="1" x14ac:dyDescent="0.2">
      <c r="A3019" s="83">
        <v>3939</v>
      </c>
      <c r="B3019" s="83" t="s">
        <v>4753</v>
      </c>
      <c r="C3019" s="83" t="s">
        <v>575</v>
      </c>
      <c r="D3019" s="83" t="s">
        <v>566</v>
      </c>
      <c r="E3019" s="187">
        <v>12.79</v>
      </c>
      <c r="F3019" s="83"/>
    </row>
    <row r="3020" spans="1:6" ht="12.75" customHeight="1" x14ac:dyDescent="0.2">
      <c r="A3020" s="83">
        <v>3911</v>
      </c>
      <c r="B3020" s="83" t="s">
        <v>4755</v>
      </c>
      <c r="C3020" s="83" t="s">
        <v>575</v>
      </c>
      <c r="D3020" s="83" t="s">
        <v>566</v>
      </c>
      <c r="E3020" s="187">
        <v>10.45</v>
      </c>
      <c r="F3020" s="83"/>
    </row>
    <row r="3021" spans="1:6" ht="12.75" customHeight="1" x14ac:dyDescent="0.2">
      <c r="A3021" s="83">
        <v>3908</v>
      </c>
      <c r="B3021" s="83" t="s">
        <v>4756</v>
      </c>
      <c r="C3021" s="83" t="s">
        <v>575</v>
      </c>
      <c r="D3021" s="83" t="s">
        <v>566</v>
      </c>
      <c r="E3021" s="187">
        <v>3.38</v>
      </c>
      <c r="F3021" s="83"/>
    </row>
    <row r="3022" spans="1:6" ht="12.75" customHeight="1" x14ac:dyDescent="0.2">
      <c r="A3022" s="83">
        <v>3910</v>
      </c>
      <c r="B3022" s="83" t="s">
        <v>4758</v>
      </c>
      <c r="C3022" s="83" t="s">
        <v>575</v>
      </c>
      <c r="D3022" s="83" t="s">
        <v>566</v>
      </c>
      <c r="E3022" s="187">
        <v>7.47</v>
      </c>
      <c r="F3022" s="83"/>
    </row>
    <row r="3023" spans="1:6" ht="12.75" customHeight="1" x14ac:dyDescent="0.2">
      <c r="A3023" s="83">
        <v>3913</v>
      </c>
      <c r="B3023" s="83" t="s">
        <v>4759</v>
      </c>
      <c r="C3023" s="83" t="s">
        <v>575</v>
      </c>
      <c r="D3023" s="83" t="s">
        <v>566</v>
      </c>
      <c r="E3023" s="187">
        <v>35.729999999999997</v>
      </c>
      <c r="F3023" s="83"/>
    </row>
    <row r="3024" spans="1:6" ht="12.75" customHeight="1" x14ac:dyDescent="0.2">
      <c r="A3024" s="83">
        <v>3912</v>
      </c>
      <c r="B3024" s="83" t="s">
        <v>4761</v>
      </c>
      <c r="C3024" s="83" t="s">
        <v>575</v>
      </c>
      <c r="D3024" s="83" t="s">
        <v>566</v>
      </c>
      <c r="E3024" s="187">
        <v>19.59</v>
      </c>
      <c r="F3024" s="83"/>
    </row>
    <row r="3025" spans="1:6" ht="12.75" customHeight="1" x14ac:dyDescent="0.2">
      <c r="A3025" s="83">
        <v>3909</v>
      </c>
      <c r="B3025" s="83" t="s">
        <v>4763</v>
      </c>
      <c r="C3025" s="83" t="s">
        <v>575</v>
      </c>
      <c r="D3025" s="83" t="s">
        <v>566</v>
      </c>
      <c r="E3025" s="187">
        <v>4.59</v>
      </c>
      <c r="F3025" s="83"/>
    </row>
    <row r="3026" spans="1:6" ht="12.75" customHeight="1" x14ac:dyDescent="0.2">
      <c r="A3026" s="83">
        <v>3914</v>
      </c>
      <c r="B3026" s="83" t="s">
        <v>4764</v>
      </c>
      <c r="C3026" s="83" t="s">
        <v>575</v>
      </c>
      <c r="D3026" s="83" t="s">
        <v>566</v>
      </c>
      <c r="E3026" s="187">
        <v>53.9</v>
      </c>
      <c r="F3026" s="83"/>
    </row>
    <row r="3027" spans="1:6" ht="12.75" customHeight="1" x14ac:dyDescent="0.2">
      <c r="A3027" s="83">
        <v>3915</v>
      </c>
      <c r="B3027" s="83" t="s">
        <v>874</v>
      </c>
      <c r="C3027" s="83" t="s">
        <v>575</v>
      </c>
      <c r="D3027" s="83" t="s">
        <v>566</v>
      </c>
      <c r="E3027" s="187">
        <v>85.01</v>
      </c>
      <c r="F3027" s="83"/>
    </row>
    <row r="3028" spans="1:6" ht="12.75" customHeight="1" x14ac:dyDescent="0.2">
      <c r="A3028" s="83">
        <v>3916</v>
      </c>
      <c r="B3028" s="83" t="s">
        <v>4767</v>
      </c>
      <c r="C3028" s="83" t="s">
        <v>575</v>
      </c>
      <c r="D3028" s="83" t="s">
        <v>566</v>
      </c>
      <c r="E3028" s="187">
        <v>154.87</v>
      </c>
      <c r="F3028" s="83"/>
    </row>
    <row r="3029" spans="1:6" ht="12.75" customHeight="1" x14ac:dyDescent="0.2">
      <c r="A3029" s="83">
        <v>3917</v>
      </c>
      <c r="B3029" s="83" t="s">
        <v>4769</v>
      </c>
      <c r="C3029" s="83" t="s">
        <v>575</v>
      </c>
      <c r="D3029" s="83" t="s">
        <v>566</v>
      </c>
      <c r="E3029" s="187">
        <v>255.44</v>
      </c>
      <c r="F3029" s="83"/>
    </row>
    <row r="3030" spans="1:6" ht="12.75" customHeight="1" x14ac:dyDescent="0.2">
      <c r="A3030" s="83">
        <v>1904</v>
      </c>
      <c r="B3030" s="83" t="s">
        <v>4771</v>
      </c>
      <c r="C3030" s="83" t="s">
        <v>575</v>
      </c>
      <c r="D3030" s="83" t="s">
        <v>566</v>
      </c>
      <c r="E3030" s="187">
        <v>0.61</v>
      </c>
      <c r="F3030" s="83"/>
    </row>
    <row r="3031" spans="1:6" ht="12.75" customHeight="1" x14ac:dyDescent="0.2">
      <c r="A3031" s="83">
        <v>1899</v>
      </c>
      <c r="B3031" s="83" t="s">
        <v>4772</v>
      </c>
      <c r="C3031" s="83" t="s">
        <v>575</v>
      </c>
      <c r="D3031" s="83" t="s">
        <v>566</v>
      </c>
      <c r="E3031" s="187">
        <v>0.69</v>
      </c>
      <c r="F3031" s="83"/>
    </row>
    <row r="3032" spans="1:6" ht="12.75" customHeight="1" x14ac:dyDescent="0.2">
      <c r="A3032" s="83">
        <v>1900</v>
      </c>
      <c r="B3032" s="83" t="s">
        <v>4774</v>
      </c>
      <c r="C3032" s="83" t="s">
        <v>575</v>
      </c>
      <c r="D3032" s="83" t="s">
        <v>566</v>
      </c>
      <c r="E3032" s="187">
        <v>1.1200000000000001</v>
      </c>
      <c r="F3032" s="83"/>
    </row>
    <row r="3033" spans="1:6" ht="12.75" customHeight="1" x14ac:dyDescent="0.2">
      <c r="A3033" s="83">
        <v>12407</v>
      </c>
      <c r="B3033" s="83" t="s">
        <v>4776</v>
      </c>
      <c r="C3033" s="83" t="s">
        <v>575</v>
      </c>
      <c r="D3033" s="83" t="s">
        <v>566</v>
      </c>
      <c r="E3033" s="187">
        <v>19.34</v>
      </c>
      <c r="F3033" s="83"/>
    </row>
    <row r="3034" spans="1:6" ht="12.75" customHeight="1" x14ac:dyDescent="0.2">
      <c r="A3034" s="83">
        <v>12408</v>
      </c>
      <c r="B3034" s="83" t="s">
        <v>4777</v>
      </c>
      <c r="C3034" s="83" t="s">
        <v>575</v>
      </c>
      <c r="D3034" s="83" t="s">
        <v>566</v>
      </c>
      <c r="E3034" s="187">
        <v>10.91</v>
      </c>
      <c r="F3034" s="83"/>
    </row>
    <row r="3035" spans="1:6" ht="12.75" customHeight="1" x14ac:dyDescent="0.2">
      <c r="A3035" s="83">
        <v>12409</v>
      </c>
      <c r="B3035" s="83" t="s">
        <v>4779</v>
      </c>
      <c r="C3035" s="83" t="s">
        <v>575</v>
      </c>
      <c r="D3035" s="83" t="s">
        <v>566</v>
      </c>
      <c r="E3035" s="187">
        <v>10.91</v>
      </c>
      <c r="F3035" s="83"/>
    </row>
    <row r="3036" spans="1:6" ht="12.75" customHeight="1" x14ac:dyDescent="0.2">
      <c r="A3036" s="83">
        <v>12410</v>
      </c>
      <c r="B3036" s="83" t="s">
        <v>4781</v>
      </c>
      <c r="C3036" s="83" t="s">
        <v>575</v>
      </c>
      <c r="D3036" s="83" t="s">
        <v>566</v>
      </c>
      <c r="E3036" s="187">
        <v>7.52</v>
      </c>
      <c r="F3036" s="83"/>
    </row>
    <row r="3037" spans="1:6" ht="12.75" customHeight="1" x14ac:dyDescent="0.2">
      <c r="A3037" s="83">
        <v>3936</v>
      </c>
      <c r="B3037" s="83" t="s">
        <v>4782</v>
      </c>
      <c r="C3037" s="83" t="s">
        <v>575</v>
      </c>
      <c r="D3037" s="83" t="s">
        <v>566</v>
      </c>
      <c r="E3037" s="187">
        <v>13.58</v>
      </c>
      <c r="F3037" s="83"/>
    </row>
    <row r="3038" spans="1:6" ht="12.75" customHeight="1" x14ac:dyDescent="0.2">
      <c r="A3038" s="83">
        <v>3922</v>
      </c>
      <c r="B3038" s="83" t="s">
        <v>4784</v>
      </c>
      <c r="C3038" s="83" t="s">
        <v>575</v>
      </c>
      <c r="D3038" s="83" t="s">
        <v>566</v>
      </c>
      <c r="E3038" s="187">
        <v>12.49</v>
      </c>
      <c r="F3038" s="83"/>
    </row>
    <row r="3039" spans="1:6" ht="12.75" customHeight="1" x14ac:dyDescent="0.2">
      <c r="A3039" s="83">
        <v>3924</v>
      </c>
      <c r="B3039" s="83" t="s">
        <v>4786</v>
      </c>
      <c r="C3039" s="83" t="s">
        <v>575</v>
      </c>
      <c r="D3039" s="83" t="s">
        <v>566</v>
      </c>
      <c r="E3039" s="187">
        <v>13.58</v>
      </c>
      <c r="F3039" s="83"/>
    </row>
    <row r="3040" spans="1:6" ht="12.75" customHeight="1" x14ac:dyDescent="0.2">
      <c r="A3040" s="83">
        <v>3923</v>
      </c>
      <c r="B3040" s="83" t="s">
        <v>4787</v>
      </c>
      <c r="C3040" s="83" t="s">
        <v>575</v>
      </c>
      <c r="D3040" s="83" t="s">
        <v>566</v>
      </c>
      <c r="E3040" s="187">
        <v>13.58</v>
      </c>
      <c r="F3040" s="83"/>
    </row>
    <row r="3041" spans="1:6" ht="12.75" customHeight="1" x14ac:dyDescent="0.2">
      <c r="A3041" s="83">
        <v>3937</v>
      </c>
      <c r="B3041" s="83" t="s">
        <v>4789</v>
      </c>
      <c r="C3041" s="83" t="s">
        <v>575</v>
      </c>
      <c r="D3041" s="83" t="s">
        <v>566</v>
      </c>
      <c r="E3041" s="187">
        <v>11.21</v>
      </c>
      <c r="F3041" s="83"/>
    </row>
    <row r="3042" spans="1:6" ht="12.75" customHeight="1" x14ac:dyDescent="0.2">
      <c r="A3042" s="83">
        <v>3921</v>
      </c>
      <c r="B3042" s="83" t="s">
        <v>4791</v>
      </c>
      <c r="C3042" s="83" t="s">
        <v>575</v>
      </c>
      <c r="D3042" s="83" t="s">
        <v>566</v>
      </c>
      <c r="E3042" s="187">
        <v>11.21</v>
      </c>
      <c r="F3042" s="83"/>
    </row>
    <row r="3043" spans="1:6" ht="12.75" customHeight="1" x14ac:dyDescent="0.2">
      <c r="A3043" s="83">
        <v>3920</v>
      </c>
      <c r="B3043" s="83" t="s">
        <v>4793</v>
      </c>
      <c r="C3043" s="83" t="s">
        <v>575</v>
      </c>
      <c r="D3043" s="83" t="s">
        <v>566</v>
      </c>
      <c r="E3043" s="187">
        <v>11.21</v>
      </c>
      <c r="F3043" s="83"/>
    </row>
    <row r="3044" spans="1:6" ht="12.75" customHeight="1" x14ac:dyDescent="0.2">
      <c r="A3044" s="83">
        <v>3938</v>
      </c>
      <c r="B3044" s="83" t="s">
        <v>4794</v>
      </c>
      <c r="C3044" s="83" t="s">
        <v>575</v>
      </c>
      <c r="D3044" s="83" t="s">
        <v>566</v>
      </c>
      <c r="E3044" s="187">
        <v>7.39</v>
      </c>
      <c r="F3044" s="83"/>
    </row>
    <row r="3045" spans="1:6" ht="12.75" customHeight="1" x14ac:dyDescent="0.2">
      <c r="A3045" s="83">
        <v>3919</v>
      </c>
      <c r="B3045" s="83" t="s">
        <v>4796</v>
      </c>
      <c r="C3045" s="83" t="s">
        <v>575</v>
      </c>
      <c r="D3045" s="83" t="s">
        <v>566</v>
      </c>
      <c r="E3045" s="187">
        <v>7.53</v>
      </c>
      <c r="F3045" s="83"/>
    </row>
    <row r="3046" spans="1:6" ht="12.75" customHeight="1" x14ac:dyDescent="0.2">
      <c r="A3046" s="83">
        <v>3927</v>
      </c>
      <c r="B3046" s="83" t="s">
        <v>4798</v>
      </c>
      <c r="C3046" s="83" t="s">
        <v>575</v>
      </c>
      <c r="D3046" s="83" t="s">
        <v>566</v>
      </c>
      <c r="E3046" s="187">
        <v>38.15</v>
      </c>
      <c r="F3046" s="83"/>
    </row>
    <row r="3047" spans="1:6" ht="12.75" customHeight="1" x14ac:dyDescent="0.2">
      <c r="A3047" s="83">
        <v>3928</v>
      </c>
      <c r="B3047" s="83" t="s">
        <v>4799</v>
      </c>
      <c r="C3047" s="83" t="s">
        <v>575</v>
      </c>
      <c r="D3047" s="83" t="s">
        <v>566</v>
      </c>
      <c r="E3047" s="187">
        <v>38.15</v>
      </c>
      <c r="F3047" s="83"/>
    </row>
    <row r="3048" spans="1:6" ht="12.75" customHeight="1" x14ac:dyDescent="0.2">
      <c r="A3048" s="83">
        <v>3926</v>
      </c>
      <c r="B3048" s="83" t="s">
        <v>4801</v>
      </c>
      <c r="C3048" s="83" t="s">
        <v>575</v>
      </c>
      <c r="D3048" s="83" t="s">
        <v>566</v>
      </c>
      <c r="E3048" s="187">
        <v>21.75</v>
      </c>
      <c r="F3048" s="83"/>
    </row>
    <row r="3049" spans="1:6" ht="12.75" customHeight="1" x14ac:dyDescent="0.2">
      <c r="A3049" s="83">
        <v>3935</v>
      </c>
      <c r="B3049" s="83" t="s">
        <v>4802</v>
      </c>
      <c r="C3049" s="83" t="s">
        <v>575</v>
      </c>
      <c r="D3049" s="83" t="s">
        <v>566</v>
      </c>
      <c r="E3049" s="187">
        <v>21.75</v>
      </c>
      <c r="F3049" s="83"/>
    </row>
    <row r="3050" spans="1:6" ht="12.75" customHeight="1" x14ac:dyDescent="0.2">
      <c r="A3050" s="83">
        <v>3925</v>
      </c>
      <c r="B3050" s="83" t="s">
        <v>4804</v>
      </c>
      <c r="C3050" s="83" t="s">
        <v>575</v>
      </c>
      <c r="D3050" s="83" t="s">
        <v>566</v>
      </c>
      <c r="E3050" s="187">
        <v>21.75</v>
      </c>
      <c r="F3050" s="83"/>
    </row>
    <row r="3051" spans="1:6" ht="12.75" customHeight="1" x14ac:dyDescent="0.2">
      <c r="A3051" s="83">
        <v>12406</v>
      </c>
      <c r="B3051" s="83" t="s">
        <v>4806</v>
      </c>
      <c r="C3051" s="83" t="s">
        <v>575</v>
      </c>
      <c r="D3051" s="83" t="s">
        <v>566</v>
      </c>
      <c r="E3051" s="187">
        <v>5.34</v>
      </c>
      <c r="F3051" s="83"/>
    </row>
    <row r="3052" spans="1:6" ht="12.75" customHeight="1" x14ac:dyDescent="0.2">
      <c r="A3052" s="83">
        <v>3929</v>
      </c>
      <c r="B3052" s="83" t="s">
        <v>4807</v>
      </c>
      <c r="C3052" s="83" t="s">
        <v>575</v>
      </c>
      <c r="D3052" s="83" t="s">
        <v>566</v>
      </c>
      <c r="E3052" s="187">
        <v>58.13</v>
      </c>
      <c r="F3052" s="83"/>
    </row>
    <row r="3053" spans="1:6" ht="12.75" customHeight="1" x14ac:dyDescent="0.2">
      <c r="A3053" s="83">
        <v>3931</v>
      </c>
      <c r="B3053" s="83" t="s">
        <v>4809</v>
      </c>
      <c r="C3053" s="83" t="s">
        <v>575</v>
      </c>
      <c r="D3053" s="83" t="s">
        <v>566</v>
      </c>
      <c r="E3053" s="187">
        <v>58.13</v>
      </c>
      <c r="F3053" s="83"/>
    </row>
    <row r="3054" spans="1:6" ht="12.75" customHeight="1" x14ac:dyDescent="0.2">
      <c r="A3054" s="83">
        <v>3930</v>
      </c>
      <c r="B3054" s="83" t="s">
        <v>4811</v>
      </c>
      <c r="C3054" s="83" t="s">
        <v>575</v>
      </c>
      <c r="D3054" s="83" t="s">
        <v>566</v>
      </c>
      <c r="E3054" s="187">
        <v>58.13</v>
      </c>
      <c r="F3054" s="83"/>
    </row>
    <row r="3055" spans="1:6" ht="12.75" customHeight="1" x14ac:dyDescent="0.2">
      <c r="A3055" s="83">
        <v>3932</v>
      </c>
      <c r="B3055" s="83" t="s">
        <v>4813</v>
      </c>
      <c r="C3055" s="83" t="s">
        <v>575</v>
      </c>
      <c r="D3055" s="83" t="s">
        <v>566</v>
      </c>
      <c r="E3055" s="187">
        <v>100.38</v>
      </c>
      <c r="F3055" s="83"/>
    </row>
    <row r="3056" spans="1:6" ht="12.75" customHeight="1" x14ac:dyDescent="0.2">
      <c r="A3056" s="83">
        <v>3933</v>
      </c>
      <c r="B3056" s="83" t="s">
        <v>4814</v>
      </c>
      <c r="C3056" s="83" t="s">
        <v>575</v>
      </c>
      <c r="D3056" s="83" t="s">
        <v>566</v>
      </c>
      <c r="E3056" s="187">
        <v>100.38</v>
      </c>
      <c r="F3056" s="83"/>
    </row>
    <row r="3057" spans="1:6" ht="12.75" customHeight="1" x14ac:dyDescent="0.2">
      <c r="A3057" s="83">
        <v>3934</v>
      </c>
      <c r="B3057" s="83" t="s">
        <v>4816</v>
      </c>
      <c r="C3057" s="83" t="s">
        <v>575</v>
      </c>
      <c r="D3057" s="83" t="s">
        <v>566</v>
      </c>
      <c r="E3057" s="187">
        <v>100.38</v>
      </c>
      <c r="F3057" s="83"/>
    </row>
    <row r="3058" spans="1:6" ht="12.75" customHeight="1" x14ac:dyDescent="0.2">
      <c r="A3058" s="83">
        <v>40355</v>
      </c>
      <c r="B3058" s="83" t="s">
        <v>4818</v>
      </c>
      <c r="C3058" s="83" t="s">
        <v>575</v>
      </c>
      <c r="D3058" s="83" t="s">
        <v>702</v>
      </c>
      <c r="E3058" s="187">
        <v>6.02</v>
      </c>
      <c r="F3058" s="83"/>
    </row>
    <row r="3059" spans="1:6" ht="12.75" customHeight="1" x14ac:dyDescent="0.2">
      <c r="A3059" s="83">
        <v>40364</v>
      </c>
      <c r="B3059" s="83" t="s">
        <v>4820</v>
      </c>
      <c r="C3059" s="83" t="s">
        <v>575</v>
      </c>
      <c r="D3059" s="83" t="s">
        <v>702</v>
      </c>
      <c r="E3059" s="187">
        <v>28.2</v>
      </c>
      <c r="F3059" s="83"/>
    </row>
    <row r="3060" spans="1:6" ht="12.75" customHeight="1" x14ac:dyDescent="0.2">
      <c r="A3060" s="83">
        <v>40361</v>
      </c>
      <c r="B3060" s="83" t="s">
        <v>4821</v>
      </c>
      <c r="C3060" s="83" t="s">
        <v>575</v>
      </c>
      <c r="D3060" s="83" t="s">
        <v>702</v>
      </c>
      <c r="E3060" s="187">
        <v>22.05</v>
      </c>
      <c r="F3060" s="83"/>
    </row>
    <row r="3061" spans="1:6" ht="12.75" customHeight="1" x14ac:dyDescent="0.2">
      <c r="A3061" s="83">
        <v>40358</v>
      </c>
      <c r="B3061" s="83" t="s">
        <v>4823</v>
      </c>
      <c r="C3061" s="83" t="s">
        <v>575</v>
      </c>
      <c r="D3061" s="83" t="s">
        <v>702</v>
      </c>
      <c r="E3061" s="187">
        <v>8.4</v>
      </c>
      <c r="F3061" s="83"/>
    </row>
    <row r="3062" spans="1:6" ht="12.75" customHeight="1" x14ac:dyDescent="0.2">
      <c r="A3062" s="83">
        <v>40370</v>
      </c>
      <c r="B3062" s="83" t="s">
        <v>4825</v>
      </c>
      <c r="C3062" s="83" t="s">
        <v>575</v>
      </c>
      <c r="D3062" s="83" t="s">
        <v>702</v>
      </c>
      <c r="E3062" s="187">
        <v>89.47</v>
      </c>
      <c r="F3062" s="83"/>
    </row>
    <row r="3063" spans="1:6" ht="12.75" customHeight="1" x14ac:dyDescent="0.2">
      <c r="A3063" s="83">
        <v>40367</v>
      </c>
      <c r="B3063" s="83" t="s">
        <v>4827</v>
      </c>
      <c r="C3063" s="83" t="s">
        <v>575</v>
      </c>
      <c r="D3063" s="83" t="s">
        <v>702</v>
      </c>
      <c r="E3063" s="187">
        <v>44.47</v>
      </c>
      <c r="F3063" s="83"/>
    </row>
    <row r="3064" spans="1:6" ht="12.75" customHeight="1" x14ac:dyDescent="0.2">
      <c r="A3064" s="83">
        <v>40373</v>
      </c>
      <c r="B3064" s="83" t="s">
        <v>4828</v>
      </c>
      <c r="C3064" s="83" t="s">
        <v>575</v>
      </c>
      <c r="D3064" s="83" t="s">
        <v>702</v>
      </c>
      <c r="E3064" s="187">
        <v>120.99</v>
      </c>
      <c r="F3064" s="83"/>
    </row>
    <row r="3065" spans="1:6" ht="12.75" customHeight="1" x14ac:dyDescent="0.2">
      <c r="A3065" s="83">
        <v>38947</v>
      </c>
      <c r="B3065" s="83" t="s">
        <v>4830</v>
      </c>
      <c r="C3065" s="83" t="s">
        <v>575</v>
      </c>
      <c r="D3065" s="83" t="s">
        <v>702</v>
      </c>
      <c r="E3065" s="187">
        <v>6.07</v>
      </c>
      <c r="F3065" s="83"/>
    </row>
    <row r="3066" spans="1:6" ht="12.75" customHeight="1" x14ac:dyDescent="0.2">
      <c r="A3066" s="83">
        <v>38948</v>
      </c>
      <c r="B3066" s="83" t="s">
        <v>4832</v>
      </c>
      <c r="C3066" s="83" t="s">
        <v>575</v>
      </c>
      <c r="D3066" s="83" t="s">
        <v>702</v>
      </c>
      <c r="E3066" s="187">
        <v>9.68</v>
      </c>
      <c r="F3066" s="83"/>
    </row>
    <row r="3067" spans="1:6" ht="12.75" customHeight="1" x14ac:dyDescent="0.2">
      <c r="A3067" s="83">
        <v>38949</v>
      </c>
      <c r="B3067" s="83" t="s">
        <v>4834</v>
      </c>
      <c r="C3067" s="83" t="s">
        <v>575</v>
      </c>
      <c r="D3067" s="83" t="s">
        <v>702</v>
      </c>
      <c r="E3067" s="187">
        <v>10.74</v>
      </c>
      <c r="F3067" s="83"/>
    </row>
    <row r="3068" spans="1:6" ht="12.75" customHeight="1" x14ac:dyDescent="0.2">
      <c r="A3068" s="83">
        <v>38951</v>
      </c>
      <c r="B3068" s="83" t="s">
        <v>4836</v>
      </c>
      <c r="C3068" s="83" t="s">
        <v>575</v>
      </c>
      <c r="D3068" s="83" t="s">
        <v>702</v>
      </c>
      <c r="E3068" s="187">
        <v>16.989999999999998</v>
      </c>
      <c r="F3068" s="83"/>
    </row>
    <row r="3069" spans="1:6" ht="12.75" customHeight="1" x14ac:dyDescent="0.2">
      <c r="A3069" s="83">
        <v>39312</v>
      </c>
      <c r="B3069" s="83" t="s">
        <v>4838</v>
      </c>
      <c r="C3069" s="83" t="s">
        <v>575</v>
      </c>
      <c r="D3069" s="83" t="s">
        <v>702</v>
      </c>
      <c r="E3069" s="187">
        <v>13.18</v>
      </c>
      <c r="F3069" s="83"/>
    </row>
    <row r="3070" spans="1:6" ht="12.75" customHeight="1" x14ac:dyDescent="0.2">
      <c r="A3070" s="83">
        <v>39313</v>
      </c>
      <c r="B3070" s="83" t="s">
        <v>4839</v>
      </c>
      <c r="C3070" s="83" t="s">
        <v>575</v>
      </c>
      <c r="D3070" s="83" t="s">
        <v>702</v>
      </c>
      <c r="E3070" s="187">
        <v>17.2</v>
      </c>
      <c r="F3070" s="83"/>
    </row>
    <row r="3071" spans="1:6" ht="12.75" customHeight="1" x14ac:dyDescent="0.2">
      <c r="A3071" s="83">
        <v>38950</v>
      </c>
      <c r="B3071" s="83" t="s">
        <v>4841</v>
      </c>
      <c r="C3071" s="83" t="s">
        <v>575</v>
      </c>
      <c r="D3071" s="83" t="s">
        <v>702</v>
      </c>
      <c r="E3071" s="187">
        <v>25.88</v>
      </c>
      <c r="F3071" s="83"/>
    </row>
    <row r="3072" spans="1:6" ht="12.75" customHeight="1" x14ac:dyDescent="0.2">
      <c r="A3072" s="83">
        <v>39314</v>
      </c>
      <c r="B3072" s="83" t="s">
        <v>4843</v>
      </c>
      <c r="C3072" s="83" t="s">
        <v>575</v>
      </c>
      <c r="D3072" s="83" t="s">
        <v>702</v>
      </c>
      <c r="E3072" s="187">
        <v>27.31</v>
      </c>
      <c r="F3072" s="83"/>
    </row>
    <row r="3073" spans="1:6" ht="12.75" customHeight="1" x14ac:dyDescent="0.2">
      <c r="A3073" s="83">
        <v>3907</v>
      </c>
      <c r="B3073" s="83" t="s">
        <v>4844</v>
      </c>
      <c r="C3073" s="83" t="s">
        <v>575</v>
      </c>
      <c r="D3073" s="83" t="s">
        <v>566</v>
      </c>
      <c r="E3073" s="187">
        <v>3.01</v>
      </c>
      <c r="F3073" s="83"/>
    </row>
    <row r="3074" spans="1:6" ht="12.75" customHeight="1" x14ac:dyDescent="0.2">
      <c r="A3074" s="83">
        <v>3889</v>
      </c>
      <c r="B3074" s="83" t="s">
        <v>4846</v>
      </c>
      <c r="C3074" s="83" t="s">
        <v>575</v>
      </c>
      <c r="D3074" s="83" t="s">
        <v>566</v>
      </c>
      <c r="E3074" s="187">
        <v>2.2999999999999998</v>
      </c>
      <c r="F3074" s="83"/>
    </row>
    <row r="3075" spans="1:6" ht="12.75" customHeight="1" x14ac:dyDescent="0.2">
      <c r="A3075" s="83">
        <v>3868</v>
      </c>
      <c r="B3075" s="83" t="s">
        <v>4848</v>
      </c>
      <c r="C3075" s="83" t="s">
        <v>575</v>
      </c>
      <c r="D3075" s="83" t="s">
        <v>566</v>
      </c>
      <c r="E3075" s="187">
        <v>0.89</v>
      </c>
      <c r="F3075" s="83"/>
    </row>
    <row r="3076" spans="1:6" ht="12.75" customHeight="1" x14ac:dyDescent="0.2">
      <c r="A3076" s="83">
        <v>3869</v>
      </c>
      <c r="B3076" s="83" t="s">
        <v>4850</v>
      </c>
      <c r="C3076" s="83" t="s">
        <v>575</v>
      </c>
      <c r="D3076" s="83" t="s">
        <v>566</v>
      </c>
      <c r="E3076" s="187">
        <v>2.5499999999999998</v>
      </c>
      <c r="F3076" s="83"/>
    </row>
    <row r="3077" spans="1:6" ht="12.75" customHeight="1" x14ac:dyDescent="0.2">
      <c r="A3077" s="83">
        <v>3872</v>
      </c>
      <c r="B3077" s="83" t="s">
        <v>4851</v>
      </c>
      <c r="C3077" s="83" t="s">
        <v>575</v>
      </c>
      <c r="D3077" s="83" t="s">
        <v>566</v>
      </c>
      <c r="E3077" s="187">
        <v>3.1</v>
      </c>
      <c r="F3077" s="83"/>
    </row>
    <row r="3078" spans="1:6" ht="12.75" customHeight="1" x14ac:dyDescent="0.2">
      <c r="A3078" s="83">
        <v>3850</v>
      </c>
      <c r="B3078" s="83" t="s">
        <v>4853</v>
      </c>
      <c r="C3078" s="83" t="s">
        <v>575</v>
      </c>
      <c r="D3078" s="83" t="s">
        <v>566</v>
      </c>
      <c r="E3078" s="187">
        <v>8</v>
      </c>
      <c r="F3078" s="83"/>
    </row>
    <row r="3079" spans="1:6" ht="12.75" customHeight="1" x14ac:dyDescent="0.2">
      <c r="A3079" s="83">
        <v>38023</v>
      </c>
      <c r="B3079" s="83" t="s">
        <v>4855</v>
      </c>
      <c r="C3079" s="83" t="s">
        <v>575</v>
      </c>
      <c r="D3079" s="83" t="s">
        <v>566</v>
      </c>
      <c r="E3079" s="187">
        <v>3.37</v>
      </c>
      <c r="F3079" s="83"/>
    </row>
    <row r="3080" spans="1:6" ht="12.75" customHeight="1" x14ac:dyDescent="0.2">
      <c r="A3080" s="83">
        <v>37986</v>
      </c>
      <c r="B3080" s="83" t="s">
        <v>4856</v>
      </c>
      <c r="C3080" s="83" t="s">
        <v>575</v>
      </c>
      <c r="D3080" s="83" t="s">
        <v>566</v>
      </c>
      <c r="E3080" s="187">
        <v>0.98</v>
      </c>
      <c r="F3080" s="83"/>
    </row>
    <row r="3081" spans="1:6" ht="12.75" customHeight="1" x14ac:dyDescent="0.2">
      <c r="A3081" s="83">
        <v>37987</v>
      </c>
      <c r="B3081" s="83" t="s">
        <v>4858</v>
      </c>
      <c r="C3081" s="83" t="s">
        <v>575</v>
      </c>
      <c r="D3081" s="83" t="s">
        <v>566</v>
      </c>
      <c r="E3081" s="187">
        <v>73.48</v>
      </c>
      <c r="F3081" s="83"/>
    </row>
    <row r="3082" spans="1:6" ht="12.75" customHeight="1" x14ac:dyDescent="0.2">
      <c r="A3082" s="83">
        <v>37988</v>
      </c>
      <c r="B3082" s="83" t="s">
        <v>4860</v>
      </c>
      <c r="C3082" s="83" t="s">
        <v>575</v>
      </c>
      <c r="D3082" s="83" t="s">
        <v>566</v>
      </c>
      <c r="E3082" s="187">
        <v>119.85</v>
      </c>
      <c r="F3082" s="83"/>
    </row>
    <row r="3083" spans="1:6" ht="12.75" customHeight="1" x14ac:dyDescent="0.2">
      <c r="A3083" s="83">
        <v>21120</v>
      </c>
      <c r="B3083" s="83" t="s">
        <v>4861</v>
      </c>
      <c r="C3083" s="83" t="s">
        <v>575</v>
      </c>
      <c r="D3083" s="83" t="s">
        <v>566</v>
      </c>
      <c r="E3083" s="187">
        <v>5.97</v>
      </c>
      <c r="F3083" s="83"/>
    </row>
    <row r="3084" spans="1:6" ht="12.75" customHeight="1" x14ac:dyDescent="0.2">
      <c r="A3084" s="83">
        <v>39318</v>
      </c>
      <c r="B3084" s="83" t="s">
        <v>4863</v>
      </c>
      <c r="C3084" s="83" t="s">
        <v>575</v>
      </c>
      <c r="D3084" s="83" t="s">
        <v>566</v>
      </c>
      <c r="E3084" s="187">
        <v>4.92</v>
      </c>
      <c r="F3084" s="83"/>
    </row>
    <row r="3085" spans="1:6" ht="12.75" customHeight="1" x14ac:dyDescent="0.2">
      <c r="A3085" s="83">
        <v>20162</v>
      </c>
      <c r="B3085" s="83" t="s">
        <v>4865</v>
      </c>
      <c r="C3085" s="83" t="s">
        <v>575</v>
      </c>
      <c r="D3085" s="83" t="s">
        <v>566</v>
      </c>
      <c r="E3085" s="187">
        <v>10.46</v>
      </c>
      <c r="F3085" s="83"/>
    </row>
    <row r="3086" spans="1:6" ht="12.75" customHeight="1" x14ac:dyDescent="0.2">
      <c r="A3086" s="83">
        <v>40366</v>
      </c>
      <c r="B3086" s="83" t="s">
        <v>4867</v>
      </c>
      <c r="C3086" s="83" t="s">
        <v>575</v>
      </c>
      <c r="D3086" s="83" t="s">
        <v>702</v>
      </c>
      <c r="E3086" s="187">
        <v>21.99</v>
      </c>
      <c r="F3086" s="83"/>
    </row>
    <row r="3087" spans="1:6" ht="12.75" customHeight="1" x14ac:dyDescent="0.2">
      <c r="A3087" s="83">
        <v>40363</v>
      </c>
      <c r="B3087" s="83" t="s">
        <v>4869</v>
      </c>
      <c r="C3087" s="83" t="s">
        <v>575</v>
      </c>
      <c r="D3087" s="83" t="s">
        <v>702</v>
      </c>
      <c r="E3087" s="187">
        <v>17.2</v>
      </c>
      <c r="F3087" s="83"/>
    </row>
    <row r="3088" spans="1:6" ht="12.75" customHeight="1" x14ac:dyDescent="0.2">
      <c r="A3088" s="83">
        <v>40354</v>
      </c>
      <c r="B3088" s="83" t="s">
        <v>4870</v>
      </c>
      <c r="C3088" s="83" t="s">
        <v>575</v>
      </c>
      <c r="D3088" s="83" t="s">
        <v>702</v>
      </c>
      <c r="E3088" s="187">
        <v>7.49</v>
      </c>
      <c r="F3088" s="83"/>
    </row>
    <row r="3089" spans="1:6" ht="12.75" customHeight="1" x14ac:dyDescent="0.2">
      <c r="A3089" s="83">
        <v>40360</v>
      </c>
      <c r="B3089" s="83" t="s">
        <v>4872</v>
      </c>
      <c r="C3089" s="83" t="s">
        <v>575</v>
      </c>
      <c r="D3089" s="83" t="s">
        <v>702</v>
      </c>
      <c r="E3089" s="187">
        <v>11.28</v>
      </c>
      <c r="F3089" s="83"/>
    </row>
    <row r="3090" spans="1:6" ht="12.75" customHeight="1" x14ac:dyDescent="0.2">
      <c r="A3090" s="83">
        <v>40372</v>
      </c>
      <c r="B3090" s="83" t="s">
        <v>4874</v>
      </c>
      <c r="C3090" s="83" t="s">
        <v>575</v>
      </c>
      <c r="D3090" s="83" t="s">
        <v>702</v>
      </c>
      <c r="E3090" s="187">
        <v>69.650000000000006</v>
      </c>
      <c r="F3090" s="83"/>
    </row>
    <row r="3091" spans="1:6" ht="12.75" customHeight="1" x14ac:dyDescent="0.2">
      <c r="A3091" s="83">
        <v>40369</v>
      </c>
      <c r="B3091" s="83" t="s">
        <v>4875</v>
      </c>
      <c r="C3091" s="83" t="s">
        <v>575</v>
      </c>
      <c r="D3091" s="83" t="s">
        <v>702</v>
      </c>
      <c r="E3091" s="187">
        <v>34.659999999999997</v>
      </c>
      <c r="F3091" s="83"/>
    </row>
    <row r="3092" spans="1:6" ht="12.75" customHeight="1" x14ac:dyDescent="0.2">
      <c r="A3092" s="83">
        <v>40357</v>
      </c>
      <c r="B3092" s="83" t="s">
        <v>4877</v>
      </c>
      <c r="C3092" s="83" t="s">
        <v>575</v>
      </c>
      <c r="D3092" s="83" t="s">
        <v>702</v>
      </c>
      <c r="E3092" s="187">
        <v>8.4</v>
      </c>
      <c r="F3092" s="83"/>
    </row>
    <row r="3093" spans="1:6" ht="12.75" customHeight="1" x14ac:dyDescent="0.2">
      <c r="A3093" s="83">
        <v>40375</v>
      </c>
      <c r="B3093" s="83" t="s">
        <v>4879</v>
      </c>
      <c r="C3093" s="83" t="s">
        <v>575</v>
      </c>
      <c r="D3093" s="83" t="s">
        <v>702</v>
      </c>
      <c r="E3093" s="187">
        <v>94.29</v>
      </c>
      <c r="F3093" s="83"/>
    </row>
    <row r="3094" spans="1:6" ht="12.75" customHeight="1" x14ac:dyDescent="0.2">
      <c r="A3094" s="83">
        <v>1893</v>
      </c>
      <c r="B3094" s="83" t="s">
        <v>4881</v>
      </c>
      <c r="C3094" s="83" t="s">
        <v>575</v>
      </c>
      <c r="D3094" s="83" t="s">
        <v>566</v>
      </c>
      <c r="E3094" s="187">
        <v>2.2999999999999998</v>
      </c>
      <c r="F3094" s="83"/>
    </row>
    <row r="3095" spans="1:6" ht="12.75" customHeight="1" x14ac:dyDescent="0.2">
      <c r="A3095" s="83">
        <v>1902</v>
      </c>
      <c r="B3095" s="83" t="s">
        <v>4882</v>
      </c>
      <c r="C3095" s="83" t="s">
        <v>575</v>
      </c>
      <c r="D3095" s="83" t="s">
        <v>566</v>
      </c>
      <c r="E3095" s="187">
        <v>1.67</v>
      </c>
      <c r="F3095" s="83"/>
    </row>
    <row r="3096" spans="1:6" ht="12.75" customHeight="1" x14ac:dyDescent="0.2">
      <c r="A3096" s="83">
        <v>1901</v>
      </c>
      <c r="B3096" s="83" t="s">
        <v>4884</v>
      </c>
      <c r="C3096" s="83" t="s">
        <v>575</v>
      </c>
      <c r="D3096" s="83" t="s">
        <v>566</v>
      </c>
      <c r="E3096" s="187">
        <v>0.52</v>
      </c>
      <c r="F3096" s="83"/>
    </row>
    <row r="3097" spans="1:6" ht="12.75" customHeight="1" x14ac:dyDescent="0.2">
      <c r="A3097" s="83">
        <v>1892</v>
      </c>
      <c r="B3097" s="83" t="s">
        <v>4886</v>
      </c>
      <c r="C3097" s="83" t="s">
        <v>575</v>
      </c>
      <c r="D3097" s="83" t="s">
        <v>566</v>
      </c>
      <c r="E3097" s="187">
        <v>1.08</v>
      </c>
      <c r="F3097" s="83"/>
    </row>
    <row r="3098" spans="1:6" ht="12.75" customHeight="1" x14ac:dyDescent="0.2">
      <c r="A3098" s="83">
        <v>1907</v>
      </c>
      <c r="B3098" s="83" t="s">
        <v>4887</v>
      </c>
      <c r="C3098" s="83" t="s">
        <v>575</v>
      </c>
      <c r="D3098" s="83" t="s">
        <v>566</v>
      </c>
      <c r="E3098" s="187">
        <v>7.41</v>
      </c>
      <c r="F3098" s="83"/>
    </row>
    <row r="3099" spans="1:6" ht="12.75" customHeight="1" x14ac:dyDescent="0.2">
      <c r="A3099" s="83">
        <v>1894</v>
      </c>
      <c r="B3099" s="83" t="s">
        <v>4889</v>
      </c>
      <c r="C3099" s="83" t="s">
        <v>575</v>
      </c>
      <c r="D3099" s="83" t="s">
        <v>566</v>
      </c>
      <c r="E3099" s="187">
        <v>3.33</v>
      </c>
      <c r="F3099" s="83"/>
    </row>
    <row r="3100" spans="1:6" ht="12.75" customHeight="1" x14ac:dyDescent="0.2">
      <c r="A3100" s="83">
        <v>1891</v>
      </c>
      <c r="B3100" s="83" t="s">
        <v>4891</v>
      </c>
      <c r="C3100" s="83" t="s">
        <v>575</v>
      </c>
      <c r="D3100" s="83" t="s">
        <v>566</v>
      </c>
      <c r="E3100" s="187">
        <v>0.77</v>
      </c>
      <c r="F3100" s="83"/>
    </row>
    <row r="3101" spans="1:6" ht="12.75" customHeight="1" x14ac:dyDescent="0.2">
      <c r="A3101" s="83">
        <v>1896</v>
      </c>
      <c r="B3101" s="83" t="s">
        <v>4892</v>
      </c>
      <c r="C3101" s="83" t="s">
        <v>575</v>
      </c>
      <c r="D3101" s="83" t="s">
        <v>566</v>
      </c>
      <c r="E3101" s="187">
        <v>9.9499999999999993</v>
      </c>
      <c r="F3101" s="83"/>
    </row>
    <row r="3102" spans="1:6" ht="12.75" customHeight="1" x14ac:dyDescent="0.2">
      <c r="A3102" s="83">
        <v>1895</v>
      </c>
      <c r="B3102" s="83" t="s">
        <v>4894</v>
      </c>
      <c r="C3102" s="83" t="s">
        <v>575</v>
      </c>
      <c r="D3102" s="83" t="s">
        <v>566</v>
      </c>
      <c r="E3102" s="187">
        <v>17.489999999999998</v>
      </c>
      <c r="F3102" s="83"/>
    </row>
    <row r="3103" spans="1:6" ht="12.75" customHeight="1" x14ac:dyDescent="0.2">
      <c r="A3103" s="83">
        <v>2641</v>
      </c>
      <c r="B3103" s="83" t="s">
        <v>4896</v>
      </c>
      <c r="C3103" s="83" t="s">
        <v>575</v>
      </c>
      <c r="D3103" s="83" t="s">
        <v>702</v>
      </c>
      <c r="E3103" s="187">
        <v>24.62</v>
      </c>
      <c r="F3103" s="83"/>
    </row>
    <row r="3104" spans="1:6" ht="12.75" customHeight="1" x14ac:dyDescent="0.2">
      <c r="A3104" s="83">
        <v>2636</v>
      </c>
      <c r="B3104" s="83" t="s">
        <v>4898</v>
      </c>
      <c r="C3104" s="83" t="s">
        <v>575</v>
      </c>
      <c r="D3104" s="83" t="s">
        <v>702</v>
      </c>
      <c r="E3104" s="187">
        <v>1.58</v>
      </c>
      <c r="F3104" s="83"/>
    </row>
    <row r="3105" spans="1:6" ht="12.75" customHeight="1" x14ac:dyDescent="0.2">
      <c r="A3105" s="83">
        <v>2637</v>
      </c>
      <c r="B3105" s="83" t="s">
        <v>4899</v>
      </c>
      <c r="C3105" s="83" t="s">
        <v>575</v>
      </c>
      <c r="D3105" s="83" t="s">
        <v>702</v>
      </c>
      <c r="E3105" s="187">
        <v>1.68</v>
      </c>
      <c r="F3105" s="83"/>
    </row>
    <row r="3106" spans="1:6" ht="12.75" customHeight="1" x14ac:dyDescent="0.2">
      <c r="A3106" s="83">
        <v>2638</v>
      </c>
      <c r="B3106" s="83" t="s">
        <v>4901</v>
      </c>
      <c r="C3106" s="83" t="s">
        <v>575</v>
      </c>
      <c r="D3106" s="83" t="s">
        <v>702</v>
      </c>
      <c r="E3106" s="187">
        <v>1.96</v>
      </c>
      <c r="F3106" s="83"/>
    </row>
    <row r="3107" spans="1:6" ht="12.75" customHeight="1" x14ac:dyDescent="0.2">
      <c r="A3107" s="83">
        <v>2639</v>
      </c>
      <c r="B3107" s="83" t="s">
        <v>4902</v>
      </c>
      <c r="C3107" s="83" t="s">
        <v>575</v>
      </c>
      <c r="D3107" s="83" t="s">
        <v>702</v>
      </c>
      <c r="E3107" s="187">
        <v>3.48</v>
      </c>
      <c r="F3107" s="83"/>
    </row>
    <row r="3108" spans="1:6" ht="12.75" customHeight="1" x14ac:dyDescent="0.2">
      <c r="A3108" s="83">
        <v>2644</v>
      </c>
      <c r="B3108" s="83" t="s">
        <v>4903</v>
      </c>
      <c r="C3108" s="83" t="s">
        <v>575</v>
      </c>
      <c r="D3108" s="83" t="s">
        <v>702</v>
      </c>
      <c r="E3108" s="187">
        <v>5.03</v>
      </c>
      <c r="F3108" s="83"/>
    </row>
    <row r="3109" spans="1:6" ht="12.75" customHeight="1" x14ac:dyDescent="0.2">
      <c r="A3109" s="83">
        <v>2643</v>
      </c>
      <c r="B3109" s="83" t="s">
        <v>4905</v>
      </c>
      <c r="C3109" s="83" t="s">
        <v>575</v>
      </c>
      <c r="D3109" s="83" t="s">
        <v>702</v>
      </c>
      <c r="E3109" s="187">
        <v>7.02</v>
      </c>
      <c r="F3109" s="83"/>
    </row>
    <row r="3110" spans="1:6" ht="12.75" customHeight="1" x14ac:dyDescent="0.2">
      <c r="A3110" s="83">
        <v>2640</v>
      </c>
      <c r="B3110" s="83" t="s">
        <v>4906</v>
      </c>
      <c r="C3110" s="83" t="s">
        <v>575</v>
      </c>
      <c r="D3110" s="83" t="s">
        <v>702</v>
      </c>
      <c r="E3110" s="187">
        <v>10.24</v>
      </c>
      <c r="F3110" s="83"/>
    </row>
    <row r="3111" spans="1:6" ht="12.75" customHeight="1" x14ac:dyDescent="0.2">
      <c r="A3111" s="83">
        <v>2642</v>
      </c>
      <c r="B3111" s="83" t="s">
        <v>4908</v>
      </c>
      <c r="C3111" s="83" t="s">
        <v>575</v>
      </c>
      <c r="D3111" s="83" t="s">
        <v>702</v>
      </c>
      <c r="E3111" s="187">
        <v>15.6</v>
      </c>
      <c r="F3111" s="83"/>
    </row>
    <row r="3112" spans="1:6" ht="12.75" customHeight="1" x14ac:dyDescent="0.2">
      <c r="A3112" s="83">
        <v>38943</v>
      </c>
      <c r="B3112" s="83" t="s">
        <v>4910</v>
      </c>
      <c r="C3112" s="83" t="s">
        <v>575</v>
      </c>
      <c r="D3112" s="83" t="s">
        <v>702</v>
      </c>
      <c r="E3112" s="187">
        <v>4.4800000000000004</v>
      </c>
      <c r="F3112" s="83"/>
    </row>
    <row r="3113" spans="1:6" ht="12.75" customHeight="1" x14ac:dyDescent="0.2">
      <c r="A3113" s="83">
        <v>38944</v>
      </c>
      <c r="B3113" s="83" t="s">
        <v>4912</v>
      </c>
      <c r="C3113" s="83" t="s">
        <v>575</v>
      </c>
      <c r="D3113" s="83" t="s">
        <v>702</v>
      </c>
      <c r="E3113" s="187">
        <v>6.92</v>
      </c>
      <c r="F3113" s="83"/>
    </row>
    <row r="3114" spans="1:6" ht="12.75" customHeight="1" x14ac:dyDescent="0.2">
      <c r="A3114" s="83">
        <v>38945</v>
      </c>
      <c r="B3114" s="83" t="s">
        <v>4913</v>
      </c>
      <c r="C3114" s="83" t="s">
        <v>575</v>
      </c>
      <c r="D3114" s="83" t="s">
        <v>702</v>
      </c>
      <c r="E3114" s="187">
        <v>14.04</v>
      </c>
      <c r="F3114" s="83"/>
    </row>
    <row r="3115" spans="1:6" ht="12.75" customHeight="1" x14ac:dyDescent="0.2">
      <c r="A3115" s="83">
        <v>38946</v>
      </c>
      <c r="B3115" s="83" t="s">
        <v>4915</v>
      </c>
      <c r="C3115" s="83" t="s">
        <v>575</v>
      </c>
      <c r="D3115" s="83" t="s">
        <v>702</v>
      </c>
      <c r="E3115" s="187">
        <v>20.94</v>
      </c>
      <c r="F3115" s="83"/>
    </row>
    <row r="3116" spans="1:6" ht="12.75" customHeight="1" x14ac:dyDescent="0.2">
      <c r="A3116" s="83">
        <v>39308</v>
      </c>
      <c r="B3116" s="83" t="s">
        <v>4917</v>
      </c>
      <c r="C3116" s="83" t="s">
        <v>575</v>
      </c>
      <c r="D3116" s="83" t="s">
        <v>702</v>
      </c>
      <c r="E3116" s="187">
        <v>9.1300000000000008</v>
      </c>
      <c r="F3116" s="83"/>
    </row>
    <row r="3117" spans="1:6" ht="12.75" customHeight="1" x14ac:dyDescent="0.2">
      <c r="A3117" s="83">
        <v>39309</v>
      </c>
      <c r="B3117" s="83" t="s">
        <v>4919</v>
      </c>
      <c r="C3117" s="83" t="s">
        <v>575</v>
      </c>
      <c r="D3117" s="83" t="s">
        <v>702</v>
      </c>
      <c r="E3117" s="187">
        <v>13.2</v>
      </c>
      <c r="F3117" s="83"/>
    </row>
    <row r="3118" spans="1:6" ht="12.75" customHeight="1" x14ac:dyDescent="0.2">
      <c r="A3118" s="83">
        <v>39310</v>
      </c>
      <c r="B3118" s="83" t="s">
        <v>4920</v>
      </c>
      <c r="C3118" s="83" t="s">
        <v>575</v>
      </c>
      <c r="D3118" s="83" t="s">
        <v>702</v>
      </c>
      <c r="E3118" s="187">
        <v>20.010000000000002</v>
      </c>
      <c r="F3118" s="83"/>
    </row>
    <row r="3119" spans="1:6" ht="12.75" customHeight="1" x14ac:dyDescent="0.2">
      <c r="A3119" s="83">
        <v>39311</v>
      </c>
      <c r="B3119" s="83" t="s">
        <v>4922</v>
      </c>
      <c r="C3119" s="83" t="s">
        <v>575</v>
      </c>
      <c r="D3119" s="83" t="s">
        <v>702</v>
      </c>
      <c r="E3119" s="187">
        <v>30.08</v>
      </c>
      <c r="F3119" s="83"/>
    </row>
    <row r="3120" spans="1:6" ht="12.75" customHeight="1" x14ac:dyDescent="0.2">
      <c r="A3120" s="83">
        <v>39855</v>
      </c>
      <c r="B3120" s="83" t="s">
        <v>4924</v>
      </c>
      <c r="C3120" s="83" t="s">
        <v>575</v>
      </c>
      <c r="D3120" s="83" t="s">
        <v>702</v>
      </c>
      <c r="E3120" s="187">
        <v>1.67</v>
      </c>
      <c r="F3120" s="83"/>
    </row>
    <row r="3121" spans="1:6" ht="12.75" customHeight="1" x14ac:dyDescent="0.2">
      <c r="A3121" s="83">
        <v>39856</v>
      </c>
      <c r="B3121" s="83" t="s">
        <v>4925</v>
      </c>
      <c r="C3121" s="83" t="s">
        <v>575</v>
      </c>
      <c r="D3121" s="83" t="s">
        <v>702</v>
      </c>
      <c r="E3121" s="187">
        <v>3.95</v>
      </c>
      <c r="F3121" s="83"/>
    </row>
    <row r="3122" spans="1:6" ht="12.75" customHeight="1" x14ac:dyDescent="0.2">
      <c r="A3122" s="83">
        <v>39857</v>
      </c>
      <c r="B3122" s="83" t="s">
        <v>4927</v>
      </c>
      <c r="C3122" s="83" t="s">
        <v>575</v>
      </c>
      <c r="D3122" s="83" t="s">
        <v>702</v>
      </c>
      <c r="E3122" s="187">
        <v>6.39</v>
      </c>
      <c r="F3122" s="83"/>
    </row>
    <row r="3123" spans="1:6" ht="12.75" customHeight="1" x14ac:dyDescent="0.2">
      <c r="A3123" s="83">
        <v>39858</v>
      </c>
      <c r="B3123" s="83" t="s">
        <v>4929</v>
      </c>
      <c r="C3123" s="83" t="s">
        <v>575</v>
      </c>
      <c r="D3123" s="83" t="s">
        <v>702</v>
      </c>
      <c r="E3123" s="187">
        <v>14.19</v>
      </c>
      <c r="F3123" s="83"/>
    </row>
    <row r="3124" spans="1:6" ht="12.75" customHeight="1" x14ac:dyDescent="0.2">
      <c r="A3124" s="83">
        <v>39859</v>
      </c>
      <c r="B3124" s="83" t="s">
        <v>4931</v>
      </c>
      <c r="C3124" s="83" t="s">
        <v>575</v>
      </c>
      <c r="D3124" s="83" t="s">
        <v>702</v>
      </c>
      <c r="E3124" s="187">
        <v>21.87</v>
      </c>
      <c r="F3124" s="83"/>
    </row>
    <row r="3125" spans="1:6" ht="12.75" customHeight="1" x14ac:dyDescent="0.2">
      <c r="A3125" s="83">
        <v>39860</v>
      </c>
      <c r="B3125" s="83" t="s">
        <v>4932</v>
      </c>
      <c r="C3125" s="83" t="s">
        <v>575</v>
      </c>
      <c r="D3125" s="83" t="s">
        <v>702</v>
      </c>
      <c r="E3125" s="187">
        <v>33.56</v>
      </c>
      <c r="F3125" s="83"/>
    </row>
    <row r="3126" spans="1:6" ht="12.75" customHeight="1" x14ac:dyDescent="0.2">
      <c r="A3126" s="83">
        <v>39861</v>
      </c>
      <c r="B3126" s="83" t="s">
        <v>4933</v>
      </c>
      <c r="C3126" s="83" t="s">
        <v>575</v>
      </c>
      <c r="D3126" s="83" t="s">
        <v>702</v>
      </c>
      <c r="E3126" s="187">
        <v>95.82</v>
      </c>
      <c r="F3126" s="83"/>
    </row>
    <row r="3127" spans="1:6" ht="12.75" customHeight="1" x14ac:dyDescent="0.2">
      <c r="A3127" s="83">
        <v>38447</v>
      </c>
      <c r="B3127" s="83" t="s">
        <v>4935</v>
      </c>
      <c r="C3127" s="83" t="s">
        <v>575</v>
      </c>
      <c r="D3127" s="83" t="s">
        <v>702</v>
      </c>
      <c r="E3127" s="187">
        <v>70.31</v>
      </c>
      <c r="F3127" s="83"/>
    </row>
    <row r="3128" spans="1:6" ht="12.75" customHeight="1" x14ac:dyDescent="0.2">
      <c r="A3128" s="83">
        <v>36320</v>
      </c>
      <c r="B3128" s="83" t="s">
        <v>4936</v>
      </c>
      <c r="C3128" s="83" t="s">
        <v>575</v>
      </c>
      <c r="D3128" s="83" t="s">
        <v>702</v>
      </c>
      <c r="E3128" s="187">
        <v>1.02</v>
      </c>
      <c r="F3128" s="83"/>
    </row>
    <row r="3129" spans="1:6" ht="12.75" customHeight="1" x14ac:dyDescent="0.2">
      <c r="A3129" s="83">
        <v>36324</v>
      </c>
      <c r="B3129" s="83" t="s">
        <v>4937</v>
      </c>
      <c r="C3129" s="83" t="s">
        <v>575</v>
      </c>
      <c r="D3129" s="83" t="s">
        <v>702</v>
      </c>
      <c r="E3129" s="187">
        <v>1.54</v>
      </c>
      <c r="F3129" s="83"/>
    </row>
    <row r="3130" spans="1:6" ht="12.75" customHeight="1" x14ac:dyDescent="0.2">
      <c r="A3130" s="83">
        <v>38441</v>
      </c>
      <c r="B3130" s="83" t="s">
        <v>4939</v>
      </c>
      <c r="C3130" s="83" t="s">
        <v>575</v>
      </c>
      <c r="D3130" s="83" t="s">
        <v>702</v>
      </c>
      <c r="E3130" s="187">
        <v>2.02</v>
      </c>
      <c r="F3130" s="83"/>
    </row>
    <row r="3131" spans="1:6" ht="12.75" customHeight="1" x14ac:dyDescent="0.2">
      <c r="A3131" s="83">
        <v>38442</v>
      </c>
      <c r="B3131" s="83" t="s">
        <v>4940</v>
      </c>
      <c r="C3131" s="83" t="s">
        <v>575</v>
      </c>
      <c r="D3131" s="83" t="s">
        <v>702</v>
      </c>
      <c r="E3131" s="187">
        <v>5.15</v>
      </c>
      <c r="F3131" s="83"/>
    </row>
    <row r="3132" spans="1:6" ht="12.75" customHeight="1" x14ac:dyDescent="0.2">
      <c r="A3132" s="83">
        <v>38443</v>
      </c>
      <c r="B3132" s="83" t="s">
        <v>4942</v>
      </c>
      <c r="C3132" s="83" t="s">
        <v>575</v>
      </c>
      <c r="D3132" s="83" t="s">
        <v>702</v>
      </c>
      <c r="E3132" s="187">
        <v>7.79</v>
      </c>
      <c r="F3132" s="83"/>
    </row>
    <row r="3133" spans="1:6" ht="12.75" customHeight="1" x14ac:dyDescent="0.2">
      <c r="A3133" s="83">
        <v>38444</v>
      </c>
      <c r="B3133" s="83" t="s">
        <v>4943</v>
      </c>
      <c r="C3133" s="83" t="s">
        <v>575</v>
      </c>
      <c r="D3133" s="83" t="s">
        <v>702</v>
      </c>
      <c r="E3133" s="187">
        <v>11.59</v>
      </c>
      <c r="F3133" s="83"/>
    </row>
    <row r="3134" spans="1:6" ht="12.75" customHeight="1" x14ac:dyDescent="0.2">
      <c r="A3134" s="83">
        <v>38445</v>
      </c>
      <c r="B3134" s="83" t="s">
        <v>4945</v>
      </c>
      <c r="C3134" s="83" t="s">
        <v>575</v>
      </c>
      <c r="D3134" s="83" t="s">
        <v>702</v>
      </c>
      <c r="E3134" s="187">
        <v>27.23</v>
      </c>
      <c r="F3134" s="83"/>
    </row>
    <row r="3135" spans="1:6" ht="12.75" customHeight="1" x14ac:dyDescent="0.2">
      <c r="A3135" s="83">
        <v>38446</v>
      </c>
      <c r="B3135" s="83" t="s">
        <v>4946</v>
      </c>
      <c r="C3135" s="83" t="s">
        <v>575</v>
      </c>
      <c r="D3135" s="83" t="s">
        <v>702</v>
      </c>
      <c r="E3135" s="187">
        <v>43.94</v>
      </c>
      <c r="F3135" s="83"/>
    </row>
    <row r="3136" spans="1:6" ht="12.75" customHeight="1" x14ac:dyDescent="0.2">
      <c r="A3136" s="83">
        <v>3867</v>
      </c>
      <c r="B3136" s="83" t="s">
        <v>4948</v>
      </c>
      <c r="C3136" s="83" t="s">
        <v>575</v>
      </c>
      <c r="D3136" s="83" t="s">
        <v>566</v>
      </c>
      <c r="E3136" s="187">
        <v>53.74</v>
      </c>
      <c r="F3136" s="83"/>
    </row>
    <row r="3137" spans="1:6" ht="12.75" customHeight="1" x14ac:dyDescent="0.2">
      <c r="A3137" s="83">
        <v>3861</v>
      </c>
      <c r="B3137" s="83" t="s">
        <v>4949</v>
      </c>
      <c r="C3137" s="83" t="s">
        <v>575</v>
      </c>
      <c r="D3137" s="83" t="s">
        <v>566</v>
      </c>
      <c r="E3137" s="187">
        <v>0.44</v>
      </c>
      <c r="F3137" s="83"/>
    </row>
    <row r="3138" spans="1:6" ht="12.75" customHeight="1" x14ac:dyDescent="0.2">
      <c r="A3138" s="83">
        <v>3904</v>
      </c>
      <c r="B3138" s="83" t="s">
        <v>4951</v>
      </c>
      <c r="C3138" s="83" t="s">
        <v>575</v>
      </c>
      <c r="D3138" s="83" t="s">
        <v>566</v>
      </c>
      <c r="E3138" s="187">
        <v>0.54</v>
      </c>
      <c r="F3138" s="83"/>
    </row>
    <row r="3139" spans="1:6" ht="12.75" customHeight="1" x14ac:dyDescent="0.2">
      <c r="A3139" s="83">
        <v>3903</v>
      </c>
      <c r="B3139" s="83" t="s">
        <v>4953</v>
      </c>
      <c r="C3139" s="83" t="s">
        <v>575</v>
      </c>
      <c r="D3139" s="83" t="s">
        <v>566</v>
      </c>
      <c r="E3139" s="187">
        <v>1.33</v>
      </c>
      <c r="F3139" s="83"/>
    </row>
    <row r="3140" spans="1:6" ht="12.75" customHeight="1" x14ac:dyDescent="0.2">
      <c r="A3140" s="83">
        <v>3862</v>
      </c>
      <c r="B3140" s="83" t="s">
        <v>4955</v>
      </c>
      <c r="C3140" s="83" t="s">
        <v>575</v>
      </c>
      <c r="D3140" s="83" t="s">
        <v>566</v>
      </c>
      <c r="E3140" s="187">
        <v>2.72</v>
      </c>
      <c r="F3140" s="83"/>
    </row>
    <row r="3141" spans="1:6" ht="12.75" customHeight="1" x14ac:dyDescent="0.2">
      <c r="A3141" s="83">
        <v>3863</v>
      </c>
      <c r="B3141" s="83" t="s">
        <v>4957</v>
      </c>
      <c r="C3141" s="83" t="s">
        <v>575</v>
      </c>
      <c r="D3141" s="83" t="s">
        <v>566</v>
      </c>
      <c r="E3141" s="187">
        <v>3.19</v>
      </c>
      <c r="F3141" s="83"/>
    </row>
    <row r="3142" spans="1:6" ht="12.75" customHeight="1" x14ac:dyDescent="0.2">
      <c r="A3142" s="83">
        <v>3864</v>
      </c>
      <c r="B3142" s="83" t="s">
        <v>4958</v>
      </c>
      <c r="C3142" s="83" t="s">
        <v>575</v>
      </c>
      <c r="D3142" s="83" t="s">
        <v>566</v>
      </c>
      <c r="E3142" s="187">
        <v>8.32</v>
      </c>
      <c r="F3142" s="83"/>
    </row>
    <row r="3143" spans="1:6" ht="12.75" customHeight="1" x14ac:dyDescent="0.2">
      <c r="A3143" s="83">
        <v>3865</v>
      </c>
      <c r="B3143" s="83" t="s">
        <v>4960</v>
      </c>
      <c r="C3143" s="83" t="s">
        <v>575</v>
      </c>
      <c r="D3143" s="83" t="s">
        <v>566</v>
      </c>
      <c r="E3143" s="187">
        <v>14.47</v>
      </c>
      <c r="F3143" s="83"/>
    </row>
    <row r="3144" spans="1:6" ht="12.75" customHeight="1" x14ac:dyDescent="0.2">
      <c r="A3144" s="83">
        <v>3866</v>
      </c>
      <c r="B3144" s="83" t="s">
        <v>4962</v>
      </c>
      <c r="C3144" s="83" t="s">
        <v>575</v>
      </c>
      <c r="D3144" s="83" t="s">
        <v>566</v>
      </c>
      <c r="E3144" s="187">
        <v>33.130000000000003</v>
      </c>
      <c r="F3144" s="83"/>
    </row>
    <row r="3145" spans="1:6" ht="12.75" customHeight="1" x14ac:dyDescent="0.2">
      <c r="A3145" s="83">
        <v>3902</v>
      </c>
      <c r="B3145" s="83" t="s">
        <v>4963</v>
      </c>
      <c r="C3145" s="83" t="s">
        <v>575</v>
      </c>
      <c r="D3145" s="83" t="s">
        <v>566</v>
      </c>
      <c r="E3145" s="187">
        <v>16.11</v>
      </c>
      <c r="F3145" s="83"/>
    </row>
    <row r="3146" spans="1:6" ht="12.75" customHeight="1" x14ac:dyDescent="0.2">
      <c r="A3146" s="83">
        <v>3878</v>
      </c>
      <c r="B3146" s="83" t="s">
        <v>4965</v>
      </c>
      <c r="C3146" s="83" t="s">
        <v>575</v>
      </c>
      <c r="D3146" s="83" t="s">
        <v>566</v>
      </c>
      <c r="E3146" s="187">
        <v>5.09</v>
      </c>
      <c r="F3146" s="83"/>
    </row>
    <row r="3147" spans="1:6" ht="12.75" customHeight="1" x14ac:dyDescent="0.2">
      <c r="A3147" s="83">
        <v>3877</v>
      </c>
      <c r="B3147" s="83" t="s">
        <v>4967</v>
      </c>
      <c r="C3147" s="83" t="s">
        <v>575</v>
      </c>
      <c r="D3147" s="83" t="s">
        <v>566</v>
      </c>
      <c r="E3147" s="187">
        <v>4.6500000000000004</v>
      </c>
      <c r="F3147" s="83"/>
    </row>
    <row r="3148" spans="1:6" ht="12.75" customHeight="1" x14ac:dyDescent="0.2">
      <c r="A3148" s="83">
        <v>3879</v>
      </c>
      <c r="B3148" s="83" t="s">
        <v>4969</v>
      </c>
      <c r="C3148" s="83" t="s">
        <v>575</v>
      </c>
      <c r="D3148" s="83" t="s">
        <v>566</v>
      </c>
      <c r="E3148" s="187">
        <v>10.27</v>
      </c>
      <c r="F3148" s="83"/>
    </row>
    <row r="3149" spans="1:6" ht="12.75" customHeight="1" x14ac:dyDescent="0.2">
      <c r="A3149" s="83">
        <v>3880</v>
      </c>
      <c r="B3149" s="83" t="s">
        <v>4970</v>
      </c>
      <c r="C3149" s="83" t="s">
        <v>575</v>
      </c>
      <c r="D3149" s="83" t="s">
        <v>566</v>
      </c>
      <c r="E3149" s="187">
        <v>23.17</v>
      </c>
      <c r="F3149" s="83"/>
    </row>
    <row r="3150" spans="1:6" ht="12.75" customHeight="1" x14ac:dyDescent="0.2">
      <c r="A3150" s="83">
        <v>12892</v>
      </c>
      <c r="B3150" s="83" t="s">
        <v>4972</v>
      </c>
      <c r="C3150" s="83" t="s">
        <v>776</v>
      </c>
      <c r="D3150" s="83" t="s">
        <v>566</v>
      </c>
      <c r="E3150" s="187">
        <v>10.08</v>
      </c>
      <c r="F3150" s="83"/>
    </row>
    <row r="3151" spans="1:6" ht="12.75" customHeight="1" x14ac:dyDescent="0.2">
      <c r="A3151" s="83">
        <v>3883</v>
      </c>
      <c r="B3151" s="83" t="s">
        <v>4974</v>
      </c>
      <c r="C3151" s="83" t="s">
        <v>575</v>
      </c>
      <c r="D3151" s="83" t="s">
        <v>566</v>
      </c>
      <c r="E3151" s="187">
        <v>1.07</v>
      </c>
      <c r="F3151" s="83"/>
    </row>
    <row r="3152" spans="1:6" ht="12.75" customHeight="1" x14ac:dyDescent="0.2">
      <c r="A3152" s="83">
        <v>3876</v>
      </c>
      <c r="B3152" s="83" t="s">
        <v>4975</v>
      </c>
      <c r="C3152" s="83" t="s">
        <v>575</v>
      </c>
      <c r="D3152" s="83" t="s">
        <v>566</v>
      </c>
      <c r="E3152" s="187">
        <v>2.68</v>
      </c>
      <c r="F3152" s="83"/>
    </row>
    <row r="3153" spans="1:6" ht="12.75" customHeight="1" x14ac:dyDescent="0.2">
      <c r="A3153" s="83">
        <v>3884</v>
      </c>
      <c r="B3153" s="83" t="s">
        <v>4977</v>
      </c>
      <c r="C3153" s="83" t="s">
        <v>575</v>
      </c>
      <c r="D3153" s="83" t="s">
        <v>566</v>
      </c>
      <c r="E3153" s="187">
        <v>1.6</v>
      </c>
      <c r="F3153" s="83"/>
    </row>
    <row r="3154" spans="1:6" ht="12.75" customHeight="1" x14ac:dyDescent="0.2">
      <c r="A3154" s="83">
        <v>3837</v>
      </c>
      <c r="B3154" s="83" t="s">
        <v>4979</v>
      </c>
      <c r="C3154" s="83" t="s">
        <v>575</v>
      </c>
      <c r="D3154" s="83" t="s">
        <v>702</v>
      </c>
      <c r="E3154" s="187">
        <v>33.549999999999997</v>
      </c>
      <c r="F3154" s="83"/>
    </row>
    <row r="3155" spans="1:6" ht="12.75" customHeight="1" x14ac:dyDescent="0.2">
      <c r="A3155" s="83">
        <v>3845</v>
      </c>
      <c r="B3155" s="83" t="s">
        <v>4980</v>
      </c>
      <c r="C3155" s="83" t="s">
        <v>575</v>
      </c>
      <c r="D3155" s="83" t="s">
        <v>702</v>
      </c>
      <c r="E3155" s="187">
        <v>12.25</v>
      </c>
      <c r="F3155" s="83"/>
    </row>
    <row r="3156" spans="1:6" ht="12.75" customHeight="1" x14ac:dyDescent="0.2">
      <c r="A3156" s="83">
        <v>11045</v>
      </c>
      <c r="B3156" s="83" t="s">
        <v>4982</v>
      </c>
      <c r="C3156" s="83" t="s">
        <v>575</v>
      </c>
      <c r="D3156" s="83" t="s">
        <v>702</v>
      </c>
      <c r="E3156" s="187">
        <v>23.64</v>
      </c>
      <c r="F3156" s="83"/>
    </row>
    <row r="3157" spans="1:6" ht="12.75" customHeight="1" x14ac:dyDescent="0.2">
      <c r="A3157" s="83">
        <v>20170</v>
      </c>
      <c r="B3157" s="83" t="s">
        <v>4984</v>
      </c>
      <c r="C3157" s="83" t="s">
        <v>575</v>
      </c>
      <c r="D3157" s="83" t="s">
        <v>566</v>
      </c>
      <c r="E3157" s="187">
        <v>8.4700000000000006</v>
      </c>
      <c r="F3157" s="83"/>
    </row>
    <row r="3158" spans="1:6" ht="12.75" customHeight="1" x14ac:dyDescent="0.2">
      <c r="A3158" s="83">
        <v>20171</v>
      </c>
      <c r="B3158" s="83" t="s">
        <v>4985</v>
      </c>
      <c r="C3158" s="83" t="s">
        <v>575</v>
      </c>
      <c r="D3158" s="83" t="s">
        <v>566</v>
      </c>
      <c r="E3158" s="187">
        <v>25.18</v>
      </c>
      <c r="F3158" s="83"/>
    </row>
    <row r="3159" spans="1:6" ht="12.75" customHeight="1" x14ac:dyDescent="0.2">
      <c r="A3159" s="83">
        <v>20167</v>
      </c>
      <c r="B3159" s="83" t="s">
        <v>4987</v>
      </c>
      <c r="C3159" s="83" t="s">
        <v>575</v>
      </c>
      <c r="D3159" s="83" t="s">
        <v>566</v>
      </c>
      <c r="E3159" s="187">
        <v>3.15</v>
      </c>
      <c r="F3159" s="83"/>
    </row>
    <row r="3160" spans="1:6" ht="12.75" customHeight="1" x14ac:dyDescent="0.2">
      <c r="A3160" s="83">
        <v>20168</v>
      </c>
      <c r="B3160" s="83" t="s">
        <v>4989</v>
      </c>
      <c r="C3160" s="83" t="s">
        <v>575</v>
      </c>
      <c r="D3160" s="83" t="s">
        <v>566</v>
      </c>
      <c r="E3160" s="187">
        <v>4.93</v>
      </c>
      <c r="F3160" s="83"/>
    </row>
    <row r="3161" spans="1:6" ht="12.75" customHeight="1" x14ac:dyDescent="0.2">
      <c r="A3161" s="83">
        <v>20169</v>
      </c>
      <c r="B3161" s="83" t="s">
        <v>4990</v>
      </c>
      <c r="C3161" s="83" t="s">
        <v>575</v>
      </c>
      <c r="D3161" s="83" t="s">
        <v>566</v>
      </c>
      <c r="E3161" s="187">
        <v>6.99</v>
      </c>
      <c r="F3161" s="83"/>
    </row>
    <row r="3162" spans="1:6" ht="12.75" customHeight="1" x14ac:dyDescent="0.2">
      <c r="A3162" s="83">
        <v>3899</v>
      </c>
      <c r="B3162" s="83" t="s">
        <v>4991</v>
      </c>
      <c r="C3162" s="83" t="s">
        <v>575</v>
      </c>
      <c r="D3162" s="83" t="s">
        <v>566</v>
      </c>
      <c r="E3162" s="187">
        <v>3.7</v>
      </c>
      <c r="F3162" s="83"/>
    </row>
    <row r="3163" spans="1:6" ht="12.75" customHeight="1" x14ac:dyDescent="0.2">
      <c r="A3163" s="83">
        <v>38676</v>
      </c>
      <c r="B3163" s="83" t="s">
        <v>4993</v>
      </c>
      <c r="C3163" s="83" t="s">
        <v>575</v>
      </c>
      <c r="D3163" s="83" t="s">
        <v>566</v>
      </c>
      <c r="E3163" s="187">
        <v>17.91</v>
      </c>
      <c r="F3163" s="83"/>
    </row>
    <row r="3164" spans="1:6" ht="12.75" customHeight="1" x14ac:dyDescent="0.2">
      <c r="A3164" s="83">
        <v>3897</v>
      </c>
      <c r="B3164" s="83" t="s">
        <v>4994</v>
      </c>
      <c r="C3164" s="83" t="s">
        <v>575</v>
      </c>
      <c r="D3164" s="83" t="s">
        <v>566</v>
      </c>
      <c r="E3164" s="187">
        <v>0.78</v>
      </c>
      <c r="F3164" s="83"/>
    </row>
    <row r="3165" spans="1:6" ht="12.75" customHeight="1" x14ac:dyDescent="0.2">
      <c r="A3165" s="83">
        <v>3875</v>
      </c>
      <c r="B3165" s="83" t="s">
        <v>4996</v>
      </c>
      <c r="C3165" s="83" t="s">
        <v>575</v>
      </c>
      <c r="D3165" s="83" t="s">
        <v>566</v>
      </c>
      <c r="E3165" s="187">
        <v>1.68</v>
      </c>
      <c r="F3165" s="83"/>
    </row>
    <row r="3166" spans="1:6" ht="12.75" customHeight="1" x14ac:dyDescent="0.2">
      <c r="A3166" s="83">
        <v>3898</v>
      </c>
      <c r="B3166" s="83" t="s">
        <v>4997</v>
      </c>
      <c r="C3166" s="83" t="s">
        <v>575</v>
      </c>
      <c r="D3166" s="83" t="s">
        <v>566</v>
      </c>
      <c r="E3166" s="187">
        <v>3.19</v>
      </c>
      <c r="F3166" s="83"/>
    </row>
    <row r="3167" spans="1:6" ht="12.75" customHeight="1" x14ac:dyDescent="0.2">
      <c r="A3167" s="83">
        <v>3855</v>
      </c>
      <c r="B3167" s="83" t="s">
        <v>4999</v>
      </c>
      <c r="C3167" s="83" t="s">
        <v>575</v>
      </c>
      <c r="D3167" s="83" t="s">
        <v>566</v>
      </c>
      <c r="E3167" s="187">
        <v>3.55</v>
      </c>
      <c r="F3167" s="83"/>
    </row>
    <row r="3168" spans="1:6" ht="12.75" customHeight="1" x14ac:dyDescent="0.2">
      <c r="A3168" s="83">
        <v>3874</v>
      </c>
      <c r="B3168" s="83" t="s">
        <v>5001</v>
      </c>
      <c r="C3168" s="83" t="s">
        <v>575</v>
      </c>
      <c r="D3168" s="83" t="s">
        <v>566</v>
      </c>
      <c r="E3168" s="187">
        <v>3.77</v>
      </c>
      <c r="F3168" s="83"/>
    </row>
    <row r="3169" spans="1:6" ht="12.75" customHeight="1" x14ac:dyDescent="0.2">
      <c r="A3169" s="83">
        <v>3870</v>
      </c>
      <c r="B3169" s="83" t="s">
        <v>5003</v>
      </c>
      <c r="C3169" s="83" t="s">
        <v>575</v>
      </c>
      <c r="D3169" s="83" t="s">
        <v>566</v>
      </c>
      <c r="E3169" s="187">
        <v>4.6900000000000004</v>
      </c>
      <c r="F3169" s="83"/>
    </row>
    <row r="3170" spans="1:6" ht="12.75" customHeight="1" x14ac:dyDescent="0.2">
      <c r="A3170" s="83">
        <v>38678</v>
      </c>
      <c r="B3170" s="83" t="s">
        <v>5004</v>
      </c>
      <c r="C3170" s="83" t="s">
        <v>575</v>
      </c>
      <c r="D3170" s="83" t="s">
        <v>566</v>
      </c>
      <c r="E3170" s="187">
        <v>12.76</v>
      </c>
      <c r="F3170" s="83"/>
    </row>
    <row r="3171" spans="1:6" ht="12.75" customHeight="1" x14ac:dyDescent="0.2">
      <c r="A3171" s="83">
        <v>3859</v>
      </c>
      <c r="B3171" s="83" t="s">
        <v>5006</v>
      </c>
      <c r="C3171" s="83" t="s">
        <v>575</v>
      </c>
      <c r="D3171" s="83" t="s">
        <v>566</v>
      </c>
      <c r="E3171" s="187">
        <v>0.94</v>
      </c>
      <c r="F3171" s="83"/>
    </row>
    <row r="3172" spans="1:6" ht="12.75" customHeight="1" x14ac:dyDescent="0.2">
      <c r="A3172" s="83">
        <v>3856</v>
      </c>
      <c r="B3172" s="83" t="s">
        <v>5008</v>
      </c>
      <c r="C3172" s="83" t="s">
        <v>575</v>
      </c>
      <c r="D3172" s="83" t="s">
        <v>566</v>
      </c>
      <c r="E3172" s="187">
        <v>1.2</v>
      </c>
      <c r="F3172" s="83"/>
    </row>
    <row r="3173" spans="1:6" ht="12.75" customHeight="1" x14ac:dyDescent="0.2">
      <c r="A3173" s="83">
        <v>3906</v>
      </c>
      <c r="B3173" s="83" t="s">
        <v>5010</v>
      </c>
      <c r="C3173" s="83" t="s">
        <v>575</v>
      </c>
      <c r="D3173" s="83" t="s">
        <v>566</v>
      </c>
      <c r="E3173" s="187">
        <v>1.1299999999999999</v>
      </c>
      <c r="F3173" s="83"/>
    </row>
    <row r="3174" spans="1:6" ht="12.75" customHeight="1" x14ac:dyDescent="0.2">
      <c r="A3174" s="83">
        <v>3860</v>
      </c>
      <c r="B3174" s="83" t="s">
        <v>5011</v>
      </c>
      <c r="C3174" s="83" t="s">
        <v>575</v>
      </c>
      <c r="D3174" s="83" t="s">
        <v>566</v>
      </c>
      <c r="E3174" s="187">
        <v>3.71</v>
      </c>
      <c r="F3174" s="83"/>
    </row>
    <row r="3175" spans="1:6" ht="12.75" customHeight="1" x14ac:dyDescent="0.2">
      <c r="A3175" s="83">
        <v>3905</v>
      </c>
      <c r="B3175" s="83" t="s">
        <v>5013</v>
      </c>
      <c r="C3175" s="83" t="s">
        <v>575</v>
      </c>
      <c r="D3175" s="83" t="s">
        <v>566</v>
      </c>
      <c r="E3175" s="187">
        <v>8.2100000000000009</v>
      </c>
      <c r="F3175" s="83"/>
    </row>
    <row r="3176" spans="1:6" ht="12.75" customHeight="1" x14ac:dyDescent="0.2">
      <c r="A3176" s="83">
        <v>3871</v>
      </c>
      <c r="B3176" s="83" t="s">
        <v>5015</v>
      </c>
      <c r="C3176" s="83" t="s">
        <v>575</v>
      </c>
      <c r="D3176" s="83" t="s">
        <v>566</v>
      </c>
      <c r="E3176" s="187">
        <v>17.04</v>
      </c>
      <c r="F3176" s="83"/>
    </row>
    <row r="3177" spans="1:6" ht="12.75" customHeight="1" x14ac:dyDescent="0.2">
      <c r="A3177" s="83">
        <v>37429</v>
      </c>
      <c r="B3177" s="83" t="s">
        <v>5016</v>
      </c>
      <c r="C3177" s="83" t="s">
        <v>575</v>
      </c>
      <c r="D3177" s="83" t="s">
        <v>702</v>
      </c>
      <c r="E3177" s="187">
        <v>1686.73</v>
      </c>
      <c r="F3177" s="83"/>
    </row>
    <row r="3178" spans="1:6" ht="12.75" customHeight="1" x14ac:dyDescent="0.2">
      <c r="A3178" s="83">
        <v>37426</v>
      </c>
      <c r="B3178" s="83" t="s">
        <v>5018</v>
      </c>
      <c r="C3178" s="83" t="s">
        <v>575</v>
      </c>
      <c r="D3178" s="83" t="s">
        <v>702</v>
      </c>
      <c r="E3178" s="187">
        <v>16.22</v>
      </c>
      <c r="F3178" s="83"/>
    </row>
    <row r="3179" spans="1:6" ht="12.75" customHeight="1" x14ac:dyDescent="0.2">
      <c r="A3179" s="83">
        <v>37427</v>
      </c>
      <c r="B3179" s="83" t="s">
        <v>5020</v>
      </c>
      <c r="C3179" s="83" t="s">
        <v>575</v>
      </c>
      <c r="D3179" s="83" t="s">
        <v>702</v>
      </c>
      <c r="E3179" s="187">
        <v>38.700000000000003</v>
      </c>
      <c r="F3179" s="83"/>
    </row>
    <row r="3180" spans="1:6" ht="12.75" customHeight="1" x14ac:dyDescent="0.2">
      <c r="A3180" s="83">
        <v>37424</v>
      </c>
      <c r="B3180" s="83" t="s">
        <v>5021</v>
      </c>
      <c r="C3180" s="83" t="s">
        <v>575</v>
      </c>
      <c r="D3180" s="83" t="s">
        <v>702</v>
      </c>
      <c r="E3180" s="187">
        <v>7.45</v>
      </c>
      <c r="F3180" s="83"/>
    </row>
    <row r="3181" spans="1:6" ht="12.75" customHeight="1" x14ac:dyDescent="0.2">
      <c r="A3181" s="83">
        <v>37428</v>
      </c>
      <c r="B3181" s="83" t="s">
        <v>5023</v>
      </c>
      <c r="C3181" s="83" t="s">
        <v>575</v>
      </c>
      <c r="D3181" s="83" t="s">
        <v>702</v>
      </c>
      <c r="E3181" s="187">
        <v>133.38</v>
      </c>
      <c r="F3181" s="83"/>
    </row>
    <row r="3182" spans="1:6" ht="12.75" customHeight="1" x14ac:dyDescent="0.2">
      <c r="A3182" s="83">
        <v>37425</v>
      </c>
      <c r="B3182" s="83" t="s">
        <v>5025</v>
      </c>
      <c r="C3182" s="83" t="s">
        <v>575</v>
      </c>
      <c r="D3182" s="83" t="s">
        <v>702</v>
      </c>
      <c r="E3182" s="187">
        <v>8.0299999999999994</v>
      </c>
      <c r="F3182" s="83"/>
    </row>
    <row r="3183" spans="1:6" ht="12.75" customHeight="1" x14ac:dyDescent="0.2">
      <c r="A3183" s="83">
        <v>11519</v>
      </c>
      <c r="B3183" s="83" t="s">
        <v>5027</v>
      </c>
      <c r="C3183" s="83" t="s">
        <v>776</v>
      </c>
      <c r="D3183" s="83" t="s">
        <v>566</v>
      </c>
      <c r="E3183" s="187">
        <v>29.33</v>
      </c>
      <c r="F3183" s="83"/>
    </row>
    <row r="3184" spans="1:6" ht="12.75" customHeight="1" x14ac:dyDescent="0.2">
      <c r="A3184" s="83">
        <v>11520</v>
      </c>
      <c r="B3184" s="83" t="s">
        <v>5028</v>
      </c>
      <c r="C3184" s="83" t="s">
        <v>776</v>
      </c>
      <c r="D3184" s="83" t="s">
        <v>566</v>
      </c>
      <c r="E3184" s="187">
        <v>11.63</v>
      </c>
      <c r="F3184" s="83"/>
    </row>
    <row r="3185" spans="1:6" ht="12.75" customHeight="1" x14ac:dyDescent="0.2">
      <c r="A3185" s="83">
        <v>11518</v>
      </c>
      <c r="B3185" s="83" t="s">
        <v>5030</v>
      </c>
      <c r="C3185" s="83" t="s">
        <v>776</v>
      </c>
      <c r="D3185" s="83" t="s">
        <v>566</v>
      </c>
      <c r="E3185" s="187">
        <v>33.840000000000003</v>
      </c>
      <c r="F3185" s="83"/>
    </row>
    <row r="3186" spans="1:6" ht="12.75" customHeight="1" x14ac:dyDescent="0.2">
      <c r="A3186" s="83">
        <v>38473</v>
      </c>
      <c r="B3186" s="83" t="s">
        <v>5032</v>
      </c>
      <c r="C3186" s="83" t="s">
        <v>575</v>
      </c>
      <c r="D3186" s="83" t="s">
        <v>566</v>
      </c>
      <c r="E3186" s="187">
        <v>115.28</v>
      </c>
      <c r="F3186" s="83"/>
    </row>
    <row r="3187" spans="1:6" ht="12.75" customHeight="1" x14ac:dyDescent="0.2">
      <c r="A3187" s="83">
        <v>4244</v>
      </c>
      <c r="B3187" s="83" t="s">
        <v>5033</v>
      </c>
      <c r="C3187" s="83" t="s">
        <v>1062</v>
      </c>
      <c r="D3187" s="83" t="s">
        <v>566</v>
      </c>
      <c r="E3187" s="187">
        <v>13.06</v>
      </c>
      <c r="F3187" s="83"/>
    </row>
    <row r="3188" spans="1:6" ht="12.75" customHeight="1" x14ac:dyDescent="0.2">
      <c r="A3188" s="83">
        <v>40977</v>
      </c>
      <c r="B3188" s="83" t="s">
        <v>5035</v>
      </c>
      <c r="C3188" s="83" t="s">
        <v>1251</v>
      </c>
      <c r="D3188" s="83" t="s">
        <v>566</v>
      </c>
      <c r="E3188" s="187">
        <v>2330.54</v>
      </c>
      <c r="F3188" s="83"/>
    </row>
    <row r="3189" spans="1:6" ht="12.75" customHeight="1" x14ac:dyDescent="0.2">
      <c r="A3189" s="83">
        <v>2742</v>
      </c>
      <c r="B3189" s="83" t="s">
        <v>5036</v>
      </c>
      <c r="C3189" s="83" t="s">
        <v>577</v>
      </c>
      <c r="D3189" s="83" t="s">
        <v>566</v>
      </c>
      <c r="E3189" s="187">
        <v>1.68</v>
      </c>
      <c r="F3189" s="83"/>
    </row>
    <row r="3190" spans="1:6" ht="12.75" customHeight="1" x14ac:dyDescent="0.2">
      <c r="A3190" s="83">
        <v>2748</v>
      </c>
      <c r="B3190" s="83" t="s">
        <v>5038</v>
      </c>
      <c r="C3190" s="83" t="s">
        <v>577</v>
      </c>
      <c r="D3190" s="83" t="s">
        <v>566</v>
      </c>
      <c r="E3190" s="187">
        <v>4.93</v>
      </c>
      <c r="F3190" s="83"/>
    </row>
    <row r="3191" spans="1:6" ht="12.75" customHeight="1" x14ac:dyDescent="0.2">
      <c r="A3191" s="83">
        <v>2736</v>
      </c>
      <c r="B3191" s="83" t="s">
        <v>5039</v>
      </c>
      <c r="C3191" s="83" t="s">
        <v>577</v>
      </c>
      <c r="D3191" s="83" t="s">
        <v>566</v>
      </c>
      <c r="E3191" s="187">
        <v>6.89</v>
      </c>
      <c r="F3191" s="83"/>
    </row>
    <row r="3192" spans="1:6" ht="12.75" customHeight="1" x14ac:dyDescent="0.2">
      <c r="A3192" s="83">
        <v>2745</v>
      </c>
      <c r="B3192" s="83" t="s">
        <v>5041</v>
      </c>
      <c r="C3192" s="83" t="s">
        <v>577</v>
      </c>
      <c r="D3192" s="83" t="s">
        <v>1065</v>
      </c>
      <c r="E3192" s="187">
        <v>1.39</v>
      </c>
      <c r="F3192" s="83"/>
    </row>
    <row r="3193" spans="1:6" ht="12.75" customHeight="1" x14ac:dyDescent="0.2">
      <c r="A3193" s="83">
        <v>2751</v>
      </c>
      <c r="B3193" s="83" t="s">
        <v>5042</v>
      </c>
      <c r="C3193" s="83" t="s">
        <v>577</v>
      </c>
      <c r="D3193" s="83" t="s">
        <v>566</v>
      </c>
      <c r="E3193" s="187">
        <v>1.78</v>
      </c>
      <c r="F3193" s="83"/>
    </row>
    <row r="3194" spans="1:6" ht="12.75" customHeight="1" x14ac:dyDescent="0.2">
      <c r="A3194" s="83">
        <v>14439</v>
      </c>
      <c r="B3194" s="83" t="s">
        <v>5043</v>
      </c>
      <c r="C3194" s="83" t="s">
        <v>577</v>
      </c>
      <c r="D3194" s="83" t="s">
        <v>566</v>
      </c>
      <c r="E3194" s="187">
        <v>1.57</v>
      </c>
      <c r="F3194" s="83"/>
    </row>
    <row r="3195" spans="1:6" ht="12.75" customHeight="1" x14ac:dyDescent="0.2">
      <c r="A3195" s="83">
        <v>2731</v>
      </c>
      <c r="B3195" s="83" t="s">
        <v>5045</v>
      </c>
      <c r="C3195" s="83" t="s">
        <v>577</v>
      </c>
      <c r="D3195" s="83" t="s">
        <v>702</v>
      </c>
      <c r="E3195" s="187">
        <v>54.28</v>
      </c>
      <c r="F3195" s="83"/>
    </row>
    <row r="3196" spans="1:6" ht="12.75" customHeight="1" x14ac:dyDescent="0.2">
      <c r="A3196" s="83">
        <v>21138</v>
      </c>
      <c r="B3196" s="83" t="s">
        <v>5046</v>
      </c>
      <c r="C3196" s="83" t="s">
        <v>577</v>
      </c>
      <c r="D3196" s="83" t="s">
        <v>702</v>
      </c>
      <c r="E3196" s="187">
        <v>5.89</v>
      </c>
      <c r="F3196" s="83"/>
    </row>
    <row r="3197" spans="1:6" ht="12.75" customHeight="1" x14ac:dyDescent="0.2">
      <c r="A3197" s="83">
        <v>2747</v>
      </c>
      <c r="B3197" s="83" t="s">
        <v>5047</v>
      </c>
      <c r="C3197" s="83" t="s">
        <v>577</v>
      </c>
      <c r="D3197" s="83" t="s">
        <v>702</v>
      </c>
      <c r="E3197" s="187">
        <v>14.55</v>
      </c>
      <c r="F3197" s="83"/>
    </row>
    <row r="3198" spans="1:6" ht="12.75" customHeight="1" x14ac:dyDescent="0.2">
      <c r="A3198" s="83">
        <v>4115</v>
      </c>
      <c r="B3198" s="83" t="s">
        <v>5048</v>
      </c>
      <c r="C3198" s="83" t="s">
        <v>577</v>
      </c>
      <c r="D3198" s="83" t="s">
        <v>702</v>
      </c>
      <c r="E3198" s="187">
        <v>11.4</v>
      </c>
      <c r="F3198" s="83"/>
    </row>
    <row r="3199" spans="1:6" ht="12.75" customHeight="1" x14ac:dyDescent="0.2">
      <c r="A3199" s="83">
        <v>2729</v>
      </c>
      <c r="B3199" s="83" t="s">
        <v>5050</v>
      </c>
      <c r="C3199" s="83" t="s">
        <v>575</v>
      </c>
      <c r="D3199" s="83" t="s">
        <v>702</v>
      </c>
      <c r="E3199" s="187">
        <v>13.72</v>
      </c>
      <c r="F3199" s="83"/>
    </row>
    <row r="3200" spans="1:6" ht="12.75" customHeight="1" x14ac:dyDescent="0.2">
      <c r="A3200" s="83">
        <v>4119</v>
      </c>
      <c r="B3200" s="83" t="s">
        <v>5051</v>
      </c>
      <c r="C3200" s="83" t="s">
        <v>577</v>
      </c>
      <c r="D3200" s="83" t="s">
        <v>702</v>
      </c>
      <c r="E3200" s="187">
        <v>22.93</v>
      </c>
      <c r="F3200" s="83"/>
    </row>
    <row r="3201" spans="1:6" ht="12.75" customHeight="1" x14ac:dyDescent="0.2">
      <c r="A3201" s="83">
        <v>2794</v>
      </c>
      <c r="B3201" s="83" t="s">
        <v>5053</v>
      </c>
      <c r="C3201" s="83" t="s">
        <v>577</v>
      </c>
      <c r="D3201" s="83" t="s">
        <v>702</v>
      </c>
      <c r="E3201" s="187">
        <v>56.61</v>
      </c>
      <c r="F3201" s="83"/>
    </row>
    <row r="3202" spans="1:6" ht="12.75" customHeight="1" x14ac:dyDescent="0.2">
      <c r="A3202" s="83">
        <v>2788</v>
      </c>
      <c r="B3202" s="83" t="s">
        <v>5054</v>
      </c>
      <c r="C3202" s="83" t="s">
        <v>577</v>
      </c>
      <c r="D3202" s="83" t="s">
        <v>702</v>
      </c>
      <c r="E3202" s="187">
        <v>114.45</v>
      </c>
      <c r="F3202" s="83"/>
    </row>
    <row r="3203" spans="1:6" ht="12.75" customHeight="1" x14ac:dyDescent="0.2">
      <c r="A3203" s="83">
        <v>4006</v>
      </c>
      <c r="B3203" s="83" t="s">
        <v>5055</v>
      </c>
      <c r="C3203" s="83" t="s">
        <v>572</v>
      </c>
      <c r="D3203" s="83" t="s">
        <v>566</v>
      </c>
      <c r="E3203" s="187">
        <v>1088.81</v>
      </c>
      <c r="F3203" s="83"/>
    </row>
    <row r="3204" spans="1:6" ht="12.75" customHeight="1" x14ac:dyDescent="0.2">
      <c r="A3204" s="83">
        <v>36151</v>
      </c>
      <c r="B3204" s="83" t="s">
        <v>5057</v>
      </c>
      <c r="C3204" s="83" t="s">
        <v>575</v>
      </c>
      <c r="D3204" s="83" t="s">
        <v>566</v>
      </c>
      <c r="E3204" s="187">
        <v>22.4</v>
      </c>
      <c r="F3204" s="83"/>
    </row>
    <row r="3205" spans="1:6" ht="12.75" customHeight="1" x14ac:dyDescent="0.2">
      <c r="A3205" s="83">
        <v>37457</v>
      </c>
      <c r="B3205" s="83" t="s">
        <v>5058</v>
      </c>
      <c r="C3205" s="83" t="s">
        <v>577</v>
      </c>
      <c r="D3205" s="83" t="s">
        <v>702</v>
      </c>
      <c r="E3205" s="187">
        <v>1.76</v>
      </c>
      <c r="F3205" s="83"/>
    </row>
    <row r="3206" spans="1:6" ht="12.75" customHeight="1" x14ac:dyDescent="0.2">
      <c r="A3206" s="83">
        <v>37456</v>
      </c>
      <c r="B3206" s="83" t="s">
        <v>5060</v>
      </c>
      <c r="C3206" s="83" t="s">
        <v>577</v>
      </c>
      <c r="D3206" s="83" t="s">
        <v>702</v>
      </c>
      <c r="E3206" s="187">
        <v>0.93</v>
      </c>
      <c r="F3206" s="83"/>
    </row>
    <row r="3207" spans="1:6" ht="12.75" customHeight="1" x14ac:dyDescent="0.2">
      <c r="A3207" s="83">
        <v>37461</v>
      </c>
      <c r="B3207" s="83" t="s">
        <v>5061</v>
      </c>
      <c r="C3207" s="83" t="s">
        <v>577</v>
      </c>
      <c r="D3207" s="83" t="s">
        <v>702</v>
      </c>
      <c r="E3207" s="187">
        <v>6.54</v>
      </c>
      <c r="F3207" s="83"/>
    </row>
    <row r="3208" spans="1:6" ht="12.75" customHeight="1" x14ac:dyDescent="0.2">
      <c r="A3208" s="83">
        <v>37460</v>
      </c>
      <c r="B3208" s="83" t="s">
        <v>5063</v>
      </c>
      <c r="C3208" s="83" t="s">
        <v>577</v>
      </c>
      <c r="D3208" s="83" t="s">
        <v>702</v>
      </c>
      <c r="E3208" s="187">
        <v>8.94</v>
      </c>
      <c r="F3208" s="83"/>
    </row>
    <row r="3209" spans="1:6" ht="12.75" customHeight="1" x14ac:dyDescent="0.2">
      <c r="A3209" s="83">
        <v>37458</v>
      </c>
      <c r="B3209" s="83" t="s">
        <v>5064</v>
      </c>
      <c r="C3209" s="83" t="s">
        <v>577</v>
      </c>
      <c r="D3209" s="83" t="s">
        <v>702</v>
      </c>
      <c r="E3209" s="187">
        <v>2.62</v>
      </c>
      <c r="F3209" s="83"/>
    </row>
    <row r="3210" spans="1:6" ht="12.75" customHeight="1" x14ac:dyDescent="0.2">
      <c r="A3210" s="83">
        <v>37454</v>
      </c>
      <c r="B3210" s="83" t="s">
        <v>5066</v>
      </c>
      <c r="C3210" s="83" t="s">
        <v>577</v>
      </c>
      <c r="D3210" s="83" t="s">
        <v>702</v>
      </c>
      <c r="E3210" s="187">
        <v>0.68</v>
      </c>
      <c r="F3210" s="83"/>
    </row>
    <row r="3211" spans="1:6" ht="12.75" customHeight="1" x14ac:dyDescent="0.2">
      <c r="A3211" s="83">
        <v>37455</v>
      </c>
      <c r="B3211" s="83" t="s">
        <v>5067</v>
      </c>
      <c r="C3211" s="83" t="s">
        <v>577</v>
      </c>
      <c r="D3211" s="83" t="s">
        <v>702</v>
      </c>
      <c r="E3211" s="187">
        <v>1.1499999999999999</v>
      </c>
      <c r="F3211" s="83"/>
    </row>
    <row r="3212" spans="1:6" ht="12.75" customHeight="1" x14ac:dyDescent="0.2">
      <c r="A3212" s="83">
        <v>37459</v>
      </c>
      <c r="B3212" s="83" t="s">
        <v>5068</v>
      </c>
      <c r="C3212" s="83" t="s">
        <v>577</v>
      </c>
      <c r="D3212" s="83" t="s">
        <v>702</v>
      </c>
      <c r="E3212" s="187">
        <v>3.68</v>
      </c>
      <c r="F3212" s="83"/>
    </row>
    <row r="3213" spans="1:6" ht="12.75" customHeight="1" x14ac:dyDescent="0.2">
      <c r="A3213" s="83">
        <v>21029</v>
      </c>
      <c r="B3213" s="83" t="s">
        <v>5070</v>
      </c>
      <c r="C3213" s="83" t="s">
        <v>575</v>
      </c>
      <c r="D3213" s="83" t="s">
        <v>1065</v>
      </c>
      <c r="E3213" s="187">
        <v>236.19</v>
      </c>
      <c r="F3213" s="83"/>
    </row>
    <row r="3214" spans="1:6" ht="12.75" customHeight="1" x14ac:dyDescent="0.2">
      <c r="A3214" s="83">
        <v>21030</v>
      </c>
      <c r="B3214" s="83" t="s">
        <v>5071</v>
      </c>
      <c r="C3214" s="83" t="s">
        <v>575</v>
      </c>
      <c r="D3214" s="83" t="s">
        <v>566</v>
      </c>
      <c r="E3214" s="187">
        <v>291.14</v>
      </c>
      <c r="F3214" s="83"/>
    </row>
    <row r="3215" spans="1:6" ht="12.75" customHeight="1" x14ac:dyDescent="0.2">
      <c r="A3215" s="83">
        <v>21031</v>
      </c>
      <c r="B3215" s="83" t="s">
        <v>5073</v>
      </c>
      <c r="C3215" s="83" t="s">
        <v>575</v>
      </c>
      <c r="D3215" s="83" t="s">
        <v>566</v>
      </c>
      <c r="E3215" s="187">
        <v>362.46</v>
      </c>
      <c r="F3215" s="83"/>
    </row>
    <row r="3216" spans="1:6" ht="12.75" customHeight="1" x14ac:dyDescent="0.2">
      <c r="A3216" s="83">
        <v>21032</v>
      </c>
      <c r="B3216" s="83" t="s">
        <v>5074</v>
      </c>
      <c r="C3216" s="83" t="s">
        <v>575</v>
      </c>
      <c r="D3216" s="83" t="s">
        <v>566</v>
      </c>
      <c r="E3216" s="187">
        <v>387.02</v>
      </c>
      <c r="F3216" s="83"/>
    </row>
    <row r="3217" spans="1:6" ht="12.75" customHeight="1" x14ac:dyDescent="0.2">
      <c r="A3217" s="83">
        <v>37527</v>
      </c>
      <c r="B3217" s="83" t="s">
        <v>5075</v>
      </c>
      <c r="C3217" s="83" t="s">
        <v>575</v>
      </c>
      <c r="D3217" s="83" t="s">
        <v>566</v>
      </c>
      <c r="E3217" s="187">
        <v>349.6</v>
      </c>
      <c r="F3217" s="83"/>
    </row>
    <row r="3218" spans="1:6" ht="12.75" customHeight="1" x14ac:dyDescent="0.2">
      <c r="A3218" s="83">
        <v>37528</v>
      </c>
      <c r="B3218" s="83" t="s">
        <v>5077</v>
      </c>
      <c r="C3218" s="83" t="s">
        <v>575</v>
      </c>
      <c r="D3218" s="83" t="s">
        <v>566</v>
      </c>
      <c r="E3218" s="187">
        <v>416.84</v>
      </c>
      <c r="F3218" s="83"/>
    </row>
    <row r="3219" spans="1:6" ht="12.75" customHeight="1" x14ac:dyDescent="0.2">
      <c r="A3219" s="83">
        <v>37529</v>
      </c>
      <c r="B3219" s="83" t="s">
        <v>5078</v>
      </c>
      <c r="C3219" s="83" t="s">
        <v>575</v>
      </c>
      <c r="D3219" s="83" t="s">
        <v>566</v>
      </c>
      <c r="E3219" s="187">
        <v>420.93</v>
      </c>
      <c r="F3219" s="83"/>
    </row>
    <row r="3220" spans="1:6" ht="12.75" customHeight="1" x14ac:dyDescent="0.2">
      <c r="A3220" s="83">
        <v>37530</v>
      </c>
      <c r="B3220" s="83" t="s">
        <v>5080</v>
      </c>
      <c r="C3220" s="83" t="s">
        <v>575</v>
      </c>
      <c r="D3220" s="83" t="s">
        <v>566</v>
      </c>
      <c r="E3220" s="187">
        <v>549.54999999999995</v>
      </c>
      <c r="F3220" s="83"/>
    </row>
    <row r="3221" spans="1:6" ht="12.75" customHeight="1" x14ac:dyDescent="0.2">
      <c r="A3221" s="83">
        <v>21034</v>
      </c>
      <c r="B3221" s="83" t="s">
        <v>5081</v>
      </c>
      <c r="C3221" s="83" t="s">
        <v>575</v>
      </c>
      <c r="D3221" s="83" t="s">
        <v>566</v>
      </c>
      <c r="E3221" s="187">
        <v>468.87</v>
      </c>
      <c r="F3221" s="83"/>
    </row>
    <row r="3222" spans="1:6" ht="12.75" customHeight="1" x14ac:dyDescent="0.2">
      <c r="A3222" s="83">
        <v>37531</v>
      </c>
      <c r="B3222" s="83" t="s">
        <v>5083</v>
      </c>
      <c r="C3222" s="83" t="s">
        <v>575</v>
      </c>
      <c r="D3222" s="83" t="s">
        <v>566</v>
      </c>
      <c r="E3222" s="187">
        <v>590.47</v>
      </c>
      <c r="F3222" s="83"/>
    </row>
    <row r="3223" spans="1:6" ht="12.75" customHeight="1" x14ac:dyDescent="0.2">
      <c r="A3223" s="83">
        <v>21036</v>
      </c>
      <c r="B3223" s="83" t="s">
        <v>5084</v>
      </c>
      <c r="C3223" s="83" t="s">
        <v>575</v>
      </c>
      <c r="D3223" s="83" t="s">
        <v>566</v>
      </c>
      <c r="E3223" s="187">
        <v>717.92</v>
      </c>
      <c r="F3223" s="83"/>
    </row>
    <row r="3224" spans="1:6" ht="12.75" customHeight="1" x14ac:dyDescent="0.2">
      <c r="A3224" s="83">
        <v>21037</v>
      </c>
      <c r="B3224" s="83" t="s">
        <v>5086</v>
      </c>
      <c r="C3224" s="83" t="s">
        <v>575</v>
      </c>
      <c r="D3224" s="83" t="s">
        <v>566</v>
      </c>
      <c r="E3224" s="187">
        <v>818.48</v>
      </c>
      <c r="F3224" s="83"/>
    </row>
    <row r="3225" spans="1:6" ht="12.75" customHeight="1" x14ac:dyDescent="0.2">
      <c r="A3225" s="83">
        <v>20185</v>
      </c>
      <c r="B3225" s="83" t="s">
        <v>5087</v>
      </c>
      <c r="C3225" s="83" t="s">
        <v>577</v>
      </c>
      <c r="D3225" s="83" t="s">
        <v>702</v>
      </c>
      <c r="E3225" s="187">
        <v>10.64</v>
      </c>
      <c r="F3225" s="83"/>
    </row>
    <row r="3226" spans="1:6" ht="12.75" customHeight="1" x14ac:dyDescent="0.2">
      <c r="A3226" s="83">
        <v>20260</v>
      </c>
      <c r="B3226" s="83" t="s">
        <v>5088</v>
      </c>
      <c r="C3226" s="83" t="s">
        <v>575</v>
      </c>
      <c r="D3226" s="83" t="s">
        <v>702</v>
      </c>
      <c r="E3226" s="187">
        <v>8.5500000000000007</v>
      </c>
      <c r="F3226" s="83"/>
    </row>
    <row r="3227" spans="1:6" ht="12.75" customHeight="1" x14ac:dyDescent="0.2">
      <c r="A3227" s="83">
        <v>37523</v>
      </c>
      <c r="B3227" s="83" t="s">
        <v>5090</v>
      </c>
      <c r="C3227" s="83" t="s">
        <v>575</v>
      </c>
      <c r="D3227" s="83" t="s">
        <v>702</v>
      </c>
      <c r="E3227" s="187">
        <v>480611.84000000003</v>
      </c>
      <c r="F3227" s="83"/>
    </row>
    <row r="3228" spans="1:6" ht="12.75" customHeight="1" x14ac:dyDescent="0.2">
      <c r="A3228" s="83">
        <v>37515</v>
      </c>
      <c r="B3228" s="83" t="s">
        <v>5091</v>
      </c>
      <c r="C3228" s="83" t="s">
        <v>575</v>
      </c>
      <c r="D3228" s="83" t="s">
        <v>702</v>
      </c>
      <c r="E3228" s="187">
        <v>427288.5</v>
      </c>
      <c r="F3228" s="83"/>
    </row>
    <row r="3229" spans="1:6" ht="12.75" customHeight="1" x14ac:dyDescent="0.2">
      <c r="A3229" s="83">
        <v>12899</v>
      </c>
      <c r="B3229" s="83" t="s">
        <v>5093</v>
      </c>
      <c r="C3229" s="83" t="s">
        <v>575</v>
      </c>
      <c r="D3229" s="83" t="s">
        <v>702</v>
      </c>
      <c r="E3229" s="187">
        <v>100.35</v>
      </c>
      <c r="F3229" s="83"/>
    </row>
    <row r="3230" spans="1:6" ht="12.75" customHeight="1" x14ac:dyDescent="0.2">
      <c r="A3230" s="83">
        <v>12898</v>
      </c>
      <c r="B3230" s="83" t="s">
        <v>780</v>
      </c>
      <c r="C3230" s="83" t="s">
        <v>575</v>
      </c>
      <c r="D3230" s="83" t="s">
        <v>702</v>
      </c>
      <c r="E3230" s="187">
        <v>159.18</v>
      </c>
      <c r="F3230" s="83"/>
    </row>
    <row r="3231" spans="1:6" ht="12.75" customHeight="1" x14ac:dyDescent="0.2">
      <c r="A3231" s="83">
        <v>42528</v>
      </c>
      <c r="B3231" s="83" t="s">
        <v>5094</v>
      </c>
      <c r="C3231" s="83" t="s">
        <v>704</v>
      </c>
      <c r="D3231" s="83" t="s">
        <v>566</v>
      </c>
      <c r="E3231" s="187">
        <v>6.24</v>
      </c>
      <c r="F3231" s="83"/>
    </row>
    <row r="3232" spans="1:6" ht="12.75" customHeight="1" x14ac:dyDescent="0.2">
      <c r="A3232" s="83">
        <v>39696</v>
      </c>
      <c r="B3232" s="83" t="s">
        <v>5096</v>
      </c>
      <c r="C3232" s="83" t="s">
        <v>704</v>
      </c>
      <c r="D3232" s="83" t="s">
        <v>1065</v>
      </c>
      <c r="E3232" s="187">
        <v>4.3899999999999997</v>
      </c>
      <c r="F3232" s="83"/>
    </row>
    <row r="3233" spans="1:6" ht="12.75" customHeight="1" x14ac:dyDescent="0.2">
      <c r="A3233" s="83">
        <v>39700</v>
      </c>
      <c r="B3233" s="83" t="s">
        <v>5097</v>
      </c>
      <c r="C3233" s="83" t="s">
        <v>704</v>
      </c>
      <c r="D3233" s="83" t="s">
        <v>566</v>
      </c>
      <c r="E3233" s="187">
        <v>17.809999999999999</v>
      </c>
      <c r="F3233" s="83"/>
    </row>
    <row r="3234" spans="1:6" ht="12.75" customHeight="1" x14ac:dyDescent="0.2">
      <c r="A3234" s="83">
        <v>11621</v>
      </c>
      <c r="B3234" s="83" t="s">
        <v>5099</v>
      </c>
      <c r="C3234" s="83" t="s">
        <v>704</v>
      </c>
      <c r="D3234" s="83" t="s">
        <v>566</v>
      </c>
      <c r="E3234" s="187">
        <v>35.44</v>
      </c>
      <c r="F3234" s="83"/>
    </row>
    <row r="3235" spans="1:6" ht="12.75" customHeight="1" x14ac:dyDescent="0.2">
      <c r="A3235" s="83">
        <v>4014</v>
      </c>
      <c r="B3235" s="83" t="s">
        <v>5100</v>
      </c>
      <c r="C3235" s="83" t="s">
        <v>704</v>
      </c>
      <c r="D3235" s="83" t="s">
        <v>566</v>
      </c>
      <c r="E3235" s="187">
        <v>36.67</v>
      </c>
      <c r="F3235" s="83"/>
    </row>
    <row r="3236" spans="1:6" ht="12.75" customHeight="1" x14ac:dyDescent="0.2">
      <c r="A3236" s="83">
        <v>4015</v>
      </c>
      <c r="B3236" s="83" t="s">
        <v>5102</v>
      </c>
      <c r="C3236" s="83" t="s">
        <v>704</v>
      </c>
      <c r="D3236" s="83" t="s">
        <v>566</v>
      </c>
      <c r="E3236" s="187">
        <v>45.03</v>
      </c>
      <c r="F3236" s="83"/>
    </row>
    <row r="3237" spans="1:6" ht="12.75" customHeight="1" x14ac:dyDescent="0.2">
      <c r="A3237" s="83">
        <v>4017</v>
      </c>
      <c r="B3237" s="83" t="s">
        <v>5104</v>
      </c>
      <c r="C3237" s="83" t="s">
        <v>704</v>
      </c>
      <c r="D3237" s="83" t="s">
        <v>566</v>
      </c>
      <c r="E3237" s="187">
        <v>65.52</v>
      </c>
      <c r="F3237" s="83"/>
    </row>
    <row r="3238" spans="1:6" ht="12.75" customHeight="1" x14ac:dyDescent="0.2">
      <c r="A3238" s="83">
        <v>4016</v>
      </c>
      <c r="B3238" s="83" t="s">
        <v>5105</v>
      </c>
      <c r="C3238" s="83" t="s">
        <v>704</v>
      </c>
      <c r="D3238" s="83" t="s">
        <v>1065</v>
      </c>
      <c r="E3238" s="187">
        <v>25.88</v>
      </c>
      <c r="F3238" s="83"/>
    </row>
    <row r="3239" spans="1:6" ht="12.75" customHeight="1" x14ac:dyDescent="0.2">
      <c r="A3239" s="83">
        <v>39699</v>
      </c>
      <c r="B3239" s="83" t="s">
        <v>5107</v>
      </c>
      <c r="C3239" s="83" t="s">
        <v>704</v>
      </c>
      <c r="D3239" s="83" t="s">
        <v>566</v>
      </c>
      <c r="E3239" s="187">
        <v>11.19</v>
      </c>
      <c r="F3239" s="83"/>
    </row>
    <row r="3240" spans="1:6" ht="12.75" customHeight="1" x14ac:dyDescent="0.2">
      <c r="A3240" s="83">
        <v>38544</v>
      </c>
      <c r="B3240" s="83" t="s">
        <v>5108</v>
      </c>
      <c r="C3240" s="83" t="s">
        <v>704</v>
      </c>
      <c r="D3240" s="83" t="s">
        <v>566</v>
      </c>
      <c r="E3240" s="187">
        <v>6.64</v>
      </c>
      <c r="F3240" s="83"/>
    </row>
    <row r="3241" spans="1:6" ht="12.75" customHeight="1" x14ac:dyDescent="0.2">
      <c r="A3241" s="83">
        <v>38545</v>
      </c>
      <c r="B3241" s="83" t="s">
        <v>5109</v>
      </c>
      <c r="C3241" s="83" t="s">
        <v>704</v>
      </c>
      <c r="D3241" s="83" t="s">
        <v>566</v>
      </c>
      <c r="E3241" s="187">
        <v>4.26</v>
      </c>
      <c r="F3241" s="83"/>
    </row>
    <row r="3242" spans="1:6" ht="12.75" customHeight="1" x14ac:dyDescent="0.2">
      <c r="A3242" s="83">
        <v>42527</v>
      </c>
      <c r="B3242" s="83" t="s">
        <v>5111</v>
      </c>
      <c r="C3242" s="83" t="s">
        <v>704</v>
      </c>
      <c r="D3242" s="83" t="s">
        <v>566</v>
      </c>
      <c r="E3242" s="187">
        <v>16.489999999999998</v>
      </c>
      <c r="F3242" s="83"/>
    </row>
    <row r="3243" spans="1:6" ht="12.75" customHeight="1" x14ac:dyDescent="0.2">
      <c r="A3243" s="83">
        <v>39323</v>
      </c>
      <c r="B3243" s="83" t="s">
        <v>5112</v>
      </c>
      <c r="C3243" s="83" t="s">
        <v>704</v>
      </c>
      <c r="D3243" s="83" t="s">
        <v>566</v>
      </c>
      <c r="E3243" s="187">
        <v>16.28</v>
      </c>
      <c r="F3243" s="83"/>
    </row>
    <row r="3244" spans="1:6" ht="12.75" customHeight="1" x14ac:dyDescent="0.2">
      <c r="A3244" s="83">
        <v>626</v>
      </c>
      <c r="B3244" s="83" t="s">
        <v>5113</v>
      </c>
      <c r="C3244" s="83" t="s">
        <v>589</v>
      </c>
      <c r="D3244" s="83" t="s">
        <v>1065</v>
      </c>
      <c r="E3244" s="187">
        <v>14.03</v>
      </c>
      <c r="F3244" s="83"/>
    </row>
    <row r="3245" spans="1:6" ht="12.75" customHeight="1" x14ac:dyDescent="0.2">
      <c r="A3245" s="83">
        <v>25860</v>
      </c>
      <c r="B3245" s="83" t="s">
        <v>5115</v>
      </c>
      <c r="C3245" s="83" t="s">
        <v>704</v>
      </c>
      <c r="D3245" s="83" t="s">
        <v>702</v>
      </c>
      <c r="E3245" s="187">
        <v>8.51</v>
      </c>
      <c r="F3245" s="83"/>
    </row>
    <row r="3246" spans="1:6" ht="12.75" customHeight="1" x14ac:dyDescent="0.2">
      <c r="A3246" s="83">
        <v>25861</v>
      </c>
      <c r="B3246" s="83" t="s">
        <v>5116</v>
      </c>
      <c r="C3246" s="83" t="s">
        <v>704</v>
      </c>
      <c r="D3246" s="83" t="s">
        <v>702</v>
      </c>
      <c r="E3246" s="187">
        <v>12.84</v>
      </c>
      <c r="F3246" s="83"/>
    </row>
    <row r="3247" spans="1:6" ht="12.75" customHeight="1" x14ac:dyDescent="0.2">
      <c r="A3247" s="83">
        <v>25862</v>
      </c>
      <c r="B3247" s="83" t="s">
        <v>5117</v>
      </c>
      <c r="C3247" s="83" t="s">
        <v>704</v>
      </c>
      <c r="D3247" s="83" t="s">
        <v>702</v>
      </c>
      <c r="E3247" s="187">
        <v>13.63</v>
      </c>
      <c r="F3247" s="83"/>
    </row>
    <row r="3248" spans="1:6" ht="12.75" customHeight="1" x14ac:dyDescent="0.2">
      <c r="A3248" s="83">
        <v>25863</v>
      </c>
      <c r="B3248" s="83" t="s">
        <v>5119</v>
      </c>
      <c r="C3248" s="83" t="s">
        <v>704</v>
      </c>
      <c r="D3248" s="83" t="s">
        <v>702</v>
      </c>
      <c r="E3248" s="187">
        <v>17.04</v>
      </c>
      <c r="F3248" s="83"/>
    </row>
    <row r="3249" spans="1:6" ht="12.75" customHeight="1" x14ac:dyDescent="0.2">
      <c r="A3249" s="83">
        <v>25864</v>
      </c>
      <c r="B3249" s="83" t="s">
        <v>5120</v>
      </c>
      <c r="C3249" s="83" t="s">
        <v>704</v>
      </c>
      <c r="D3249" s="83" t="s">
        <v>702</v>
      </c>
      <c r="E3249" s="187">
        <v>25.56</v>
      </c>
      <c r="F3249" s="83"/>
    </row>
    <row r="3250" spans="1:6" ht="12.75" customHeight="1" x14ac:dyDescent="0.2">
      <c r="A3250" s="83">
        <v>25865</v>
      </c>
      <c r="B3250" s="83" t="s">
        <v>5122</v>
      </c>
      <c r="C3250" s="83" t="s">
        <v>704</v>
      </c>
      <c r="D3250" s="83" t="s">
        <v>702</v>
      </c>
      <c r="E3250" s="187">
        <v>34.229999999999997</v>
      </c>
      <c r="F3250" s="83"/>
    </row>
    <row r="3251" spans="1:6" ht="12.75" customHeight="1" x14ac:dyDescent="0.2">
      <c r="A3251" s="83">
        <v>25866</v>
      </c>
      <c r="B3251" s="83" t="s">
        <v>5123</v>
      </c>
      <c r="C3251" s="83" t="s">
        <v>704</v>
      </c>
      <c r="D3251" s="83" t="s">
        <v>702</v>
      </c>
      <c r="E3251" s="187">
        <v>42.51</v>
      </c>
      <c r="F3251" s="83"/>
    </row>
    <row r="3252" spans="1:6" ht="12.75" customHeight="1" x14ac:dyDescent="0.2">
      <c r="A3252" s="83">
        <v>25868</v>
      </c>
      <c r="B3252" s="83" t="s">
        <v>5125</v>
      </c>
      <c r="C3252" s="83" t="s">
        <v>704</v>
      </c>
      <c r="D3252" s="83" t="s">
        <v>702</v>
      </c>
      <c r="E3252" s="187">
        <v>9.49</v>
      </c>
      <c r="F3252" s="83"/>
    </row>
    <row r="3253" spans="1:6" ht="12.75" customHeight="1" x14ac:dyDescent="0.2">
      <c r="A3253" s="83">
        <v>25869</v>
      </c>
      <c r="B3253" s="83" t="s">
        <v>5126</v>
      </c>
      <c r="C3253" s="83" t="s">
        <v>704</v>
      </c>
      <c r="D3253" s="83" t="s">
        <v>702</v>
      </c>
      <c r="E3253" s="187">
        <v>13.39</v>
      </c>
      <c r="F3253" s="83"/>
    </row>
    <row r="3254" spans="1:6" ht="12.75" customHeight="1" x14ac:dyDescent="0.2">
      <c r="A3254" s="83">
        <v>25870</v>
      </c>
      <c r="B3254" s="83" t="s">
        <v>5128</v>
      </c>
      <c r="C3254" s="83" t="s">
        <v>704</v>
      </c>
      <c r="D3254" s="83" t="s">
        <v>702</v>
      </c>
      <c r="E3254" s="187">
        <v>15.18</v>
      </c>
      <c r="F3254" s="83"/>
    </row>
    <row r="3255" spans="1:6" ht="12.75" customHeight="1" x14ac:dyDescent="0.2">
      <c r="A3255" s="83">
        <v>25871</v>
      </c>
      <c r="B3255" s="83" t="s">
        <v>5129</v>
      </c>
      <c r="C3255" s="83" t="s">
        <v>704</v>
      </c>
      <c r="D3255" s="83" t="s">
        <v>702</v>
      </c>
      <c r="E3255" s="187">
        <v>18.64</v>
      </c>
      <c r="F3255" s="83"/>
    </row>
    <row r="3256" spans="1:6" ht="12.75" customHeight="1" x14ac:dyDescent="0.2">
      <c r="A3256" s="83">
        <v>25867</v>
      </c>
      <c r="B3256" s="83" t="s">
        <v>5131</v>
      </c>
      <c r="C3256" s="83" t="s">
        <v>704</v>
      </c>
      <c r="D3256" s="83" t="s">
        <v>702</v>
      </c>
      <c r="E3256" s="187">
        <v>27.6</v>
      </c>
      <c r="F3256" s="83"/>
    </row>
    <row r="3257" spans="1:6" ht="12.75" customHeight="1" x14ac:dyDescent="0.2">
      <c r="A3257" s="83">
        <v>25872</v>
      </c>
      <c r="B3257" s="83" t="s">
        <v>5132</v>
      </c>
      <c r="C3257" s="83" t="s">
        <v>704</v>
      </c>
      <c r="D3257" s="83" t="s">
        <v>702</v>
      </c>
      <c r="E3257" s="187">
        <v>37.29</v>
      </c>
      <c r="F3257" s="83"/>
    </row>
    <row r="3258" spans="1:6" ht="12.75" customHeight="1" x14ac:dyDescent="0.2">
      <c r="A3258" s="83">
        <v>25873</v>
      </c>
      <c r="B3258" s="83" t="s">
        <v>5133</v>
      </c>
      <c r="C3258" s="83" t="s">
        <v>704</v>
      </c>
      <c r="D3258" s="83" t="s">
        <v>702</v>
      </c>
      <c r="E3258" s="187">
        <v>46.52</v>
      </c>
      <c r="F3258" s="83"/>
    </row>
    <row r="3259" spans="1:6" ht="12.75" customHeight="1" x14ac:dyDescent="0.2">
      <c r="A3259" s="83">
        <v>40637</v>
      </c>
      <c r="B3259" s="83" t="s">
        <v>5135</v>
      </c>
      <c r="C3259" s="83" t="s">
        <v>575</v>
      </c>
      <c r="D3259" s="83" t="s">
        <v>702</v>
      </c>
      <c r="E3259" s="187">
        <v>505925.24</v>
      </c>
      <c r="F3259" s="83"/>
    </row>
    <row r="3260" spans="1:6" ht="12.75" customHeight="1" x14ac:dyDescent="0.2">
      <c r="A3260" s="83">
        <v>13836</v>
      </c>
      <c r="B3260" s="83" t="s">
        <v>5136</v>
      </c>
      <c r="C3260" s="83" t="s">
        <v>575</v>
      </c>
      <c r="D3260" s="83" t="s">
        <v>702</v>
      </c>
      <c r="E3260" s="187">
        <v>78291.97</v>
      </c>
      <c r="F3260" s="83"/>
    </row>
    <row r="3261" spans="1:6" ht="12.75" customHeight="1" x14ac:dyDescent="0.2">
      <c r="A3261" s="83">
        <v>14534</v>
      </c>
      <c r="B3261" s="83" t="s">
        <v>5138</v>
      </c>
      <c r="C3261" s="83" t="s">
        <v>575</v>
      </c>
      <c r="D3261" s="83" t="s">
        <v>702</v>
      </c>
      <c r="E3261" s="187">
        <v>32775.089999999997</v>
      </c>
      <c r="F3261" s="83"/>
    </row>
    <row r="3262" spans="1:6" ht="12.75" customHeight="1" x14ac:dyDescent="0.2">
      <c r="A3262" s="83">
        <v>14619</v>
      </c>
      <c r="B3262" s="83" t="s">
        <v>5139</v>
      </c>
      <c r="C3262" s="83" t="s">
        <v>575</v>
      </c>
      <c r="D3262" s="83" t="s">
        <v>566</v>
      </c>
      <c r="E3262" s="187">
        <v>10571.1</v>
      </c>
      <c r="F3262" s="83"/>
    </row>
    <row r="3263" spans="1:6" ht="12.75" customHeight="1" x14ac:dyDescent="0.2">
      <c r="A3263" s="83">
        <v>14535</v>
      </c>
      <c r="B3263" s="83" t="s">
        <v>5141</v>
      </c>
      <c r="C3263" s="83" t="s">
        <v>575</v>
      </c>
      <c r="D3263" s="83" t="s">
        <v>702</v>
      </c>
      <c r="E3263" s="187">
        <v>325295.92</v>
      </c>
      <c r="F3263" s="83"/>
    </row>
    <row r="3264" spans="1:6" ht="12.75" customHeight="1" x14ac:dyDescent="0.2">
      <c r="A3264" s="83">
        <v>39813</v>
      </c>
      <c r="B3264" s="83" t="s">
        <v>5142</v>
      </c>
      <c r="C3264" s="83" t="s">
        <v>575</v>
      </c>
      <c r="D3264" s="83" t="s">
        <v>702</v>
      </c>
      <c r="E3264" s="187">
        <v>17291.87</v>
      </c>
      <c r="F3264" s="83"/>
    </row>
    <row r="3265" spans="1:6" ht="12.75" customHeight="1" x14ac:dyDescent="0.2">
      <c r="A3265" s="83">
        <v>40403</v>
      </c>
      <c r="B3265" s="83" t="s">
        <v>5144</v>
      </c>
      <c r="C3265" s="83" t="s">
        <v>575</v>
      </c>
      <c r="D3265" s="83" t="s">
        <v>702</v>
      </c>
      <c r="E3265" s="187">
        <v>531.12</v>
      </c>
      <c r="F3265" s="83"/>
    </row>
    <row r="3266" spans="1:6" ht="12.75" customHeight="1" x14ac:dyDescent="0.2">
      <c r="A3266" s="83">
        <v>12868</v>
      </c>
      <c r="B3266" s="83" t="s">
        <v>5145</v>
      </c>
      <c r="C3266" s="83" t="s">
        <v>1062</v>
      </c>
      <c r="D3266" s="83" t="s">
        <v>566</v>
      </c>
      <c r="E3266" s="187">
        <v>13.84</v>
      </c>
      <c r="F3266" s="83"/>
    </row>
    <row r="3267" spans="1:6" ht="12.75" customHeight="1" x14ac:dyDescent="0.2">
      <c r="A3267" s="83">
        <v>40916</v>
      </c>
      <c r="B3267" s="83" t="s">
        <v>5146</v>
      </c>
      <c r="C3267" s="83" t="s">
        <v>1251</v>
      </c>
      <c r="D3267" s="83" t="s">
        <v>566</v>
      </c>
      <c r="E3267" s="187">
        <v>2467.4</v>
      </c>
      <c r="F3267" s="83"/>
    </row>
    <row r="3268" spans="1:6" ht="12.75" customHeight="1" x14ac:dyDescent="0.2">
      <c r="A3268" s="83">
        <v>4755</v>
      </c>
      <c r="B3268" s="83" t="s">
        <v>5148</v>
      </c>
      <c r="C3268" s="83" t="s">
        <v>1062</v>
      </c>
      <c r="D3268" s="83" t="s">
        <v>566</v>
      </c>
      <c r="E3268" s="187">
        <v>10.55</v>
      </c>
      <c r="F3268" s="83"/>
    </row>
    <row r="3269" spans="1:6" ht="12.75" customHeight="1" x14ac:dyDescent="0.2">
      <c r="A3269" s="83">
        <v>41067</v>
      </c>
      <c r="B3269" s="83" t="s">
        <v>5149</v>
      </c>
      <c r="C3269" s="83" t="s">
        <v>1251</v>
      </c>
      <c r="D3269" s="83" t="s">
        <v>566</v>
      </c>
      <c r="E3269" s="187">
        <v>1882.18</v>
      </c>
      <c r="F3269" s="83"/>
    </row>
    <row r="3270" spans="1:6" ht="12.75" customHeight="1" x14ac:dyDescent="0.2">
      <c r="A3270" s="83">
        <v>38463</v>
      </c>
      <c r="B3270" s="83" t="s">
        <v>5151</v>
      </c>
      <c r="C3270" s="83" t="s">
        <v>575</v>
      </c>
      <c r="D3270" s="83" t="s">
        <v>566</v>
      </c>
      <c r="E3270" s="187">
        <v>28</v>
      </c>
      <c r="F3270" s="83"/>
    </row>
    <row r="3271" spans="1:6" ht="12.75" customHeight="1" x14ac:dyDescent="0.2">
      <c r="A3271" s="83">
        <v>40703</v>
      </c>
      <c r="B3271" s="83" t="s">
        <v>5152</v>
      </c>
      <c r="C3271" s="83" t="s">
        <v>575</v>
      </c>
      <c r="D3271" s="83" t="s">
        <v>702</v>
      </c>
      <c r="E3271" s="187">
        <v>5833</v>
      </c>
      <c r="F3271" s="83"/>
    </row>
    <row r="3272" spans="1:6" ht="12.75" customHeight="1" x14ac:dyDescent="0.2">
      <c r="A3272" s="83">
        <v>14531</v>
      </c>
      <c r="B3272" s="83" t="s">
        <v>5154</v>
      </c>
      <c r="C3272" s="83" t="s">
        <v>575</v>
      </c>
      <c r="D3272" s="83" t="s">
        <v>702</v>
      </c>
      <c r="E3272" s="187">
        <v>10874.91</v>
      </c>
      <c r="F3272" s="83"/>
    </row>
    <row r="3273" spans="1:6" ht="12.75" customHeight="1" x14ac:dyDescent="0.2">
      <c r="A3273" s="83">
        <v>36533</v>
      </c>
      <c r="B3273" s="83" t="s">
        <v>5155</v>
      </c>
      <c r="C3273" s="83" t="s">
        <v>575</v>
      </c>
      <c r="D3273" s="83" t="s">
        <v>702</v>
      </c>
      <c r="E3273" s="187">
        <v>12514.24</v>
      </c>
      <c r="F3273" s="83"/>
    </row>
    <row r="3274" spans="1:6" ht="12.75" customHeight="1" x14ac:dyDescent="0.2">
      <c r="A3274" s="83">
        <v>11616</v>
      </c>
      <c r="B3274" s="83" t="s">
        <v>5157</v>
      </c>
      <c r="C3274" s="83" t="s">
        <v>575</v>
      </c>
      <c r="D3274" s="83" t="s">
        <v>702</v>
      </c>
      <c r="E3274" s="187">
        <v>11819.51</v>
      </c>
      <c r="F3274" s="83"/>
    </row>
    <row r="3275" spans="1:6" ht="12.75" customHeight="1" x14ac:dyDescent="0.2">
      <c r="A3275" s="83">
        <v>41898</v>
      </c>
      <c r="B3275" s="83" t="s">
        <v>5158</v>
      </c>
      <c r="C3275" s="83" t="s">
        <v>575</v>
      </c>
      <c r="D3275" s="83" t="s">
        <v>702</v>
      </c>
      <c r="E3275" s="187">
        <v>13298.56</v>
      </c>
      <c r="F3275" s="83"/>
    </row>
    <row r="3276" spans="1:6" ht="12.75" customHeight="1" x14ac:dyDescent="0.2">
      <c r="A3276" s="83">
        <v>13447</v>
      </c>
      <c r="B3276" s="83" t="s">
        <v>5159</v>
      </c>
      <c r="C3276" s="83" t="s">
        <v>575</v>
      </c>
      <c r="D3276" s="83" t="s">
        <v>702</v>
      </c>
      <c r="E3276" s="187">
        <v>24470.26</v>
      </c>
      <c r="F3276" s="83"/>
    </row>
    <row r="3277" spans="1:6" ht="12.75" customHeight="1" x14ac:dyDescent="0.2">
      <c r="A3277" s="83">
        <v>14529</v>
      </c>
      <c r="B3277" s="83" t="s">
        <v>5161</v>
      </c>
      <c r="C3277" s="83" t="s">
        <v>575</v>
      </c>
      <c r="D3277" s="83" t="s">
        <v>702</v>
      </c>
      <c r="E3277" s="187">
        <v>13685.6</v>
      </c>
      <c r="F3277" s="83"/>
    </row>
    <row r="3278" spans="1:6" ht="12.75" customHeight="1" x14ac:dyDescent="0.2">
      <c r="A3278" s="83">
        <v>10747</v>
      </c>
      <c r="B3278" s="83" t="s">
        <v>5162</v>
      </c>
      <c r="C3278" s="83" t="s">
        <v>575</v>
      </c>
      <c r="D3278" s="83" t="s">
        <v>702</v>
      </c>
      <c r="E3278" s="187">
        <v>13427.66</v>
      </c>
      <c r="F3278" s="83"/>
    </row>
    <row r="3279" spans="1:6" ht="12.75" customHeight="1" x14ac:dyDescent="0.2">
      <c r="A3279" s="83">
        <v>36141</v>
      </c>
      <c r="B3279" s="83" t="s">
        <v>5163</v>
      </c>
      <c r="C3279" s="83" t="s">
        <v>575</v>
      </c>
      <c r="D3279" s="83" t="s">
        <v>566</v>
      </c>
      <c r="E3279" s="187">
        <v>30.24</v>
      </c>
      <c r="F3279" s="83"/>
    </row>
    <row r="3280" spans="1:6" ht="12.75" customHeight="1" x14ac:dyDescent="0.2">
      <c r="A3280" s="83">
        <v>4053</v>
      </c>
      <c r="B3280" s="83" t="s">
        <v>5164</v>
      </c>
      <c r="C3280" s="83" t="s">
        <v>3811</v>
      </c>
      <c r="D3280" s="83" t="s">
        <v>566</v>
      </c>
      <c r="E3280" s="187">
        <v>60.19</v>
      </c>
      <c r="F3280" s="83"/>
    </row>
    <row r="3281" spans="1:6" ht="12.75" customHeight="1" x14ac:dyDescent="0.2">
      <c r="A3281" s="83">
        <v>4052</v>
      </c>
      <c r="B3281" s="83" t="s">
        <v>5166</v>
      </c>
      <c r="C3281" s="83" t="s">
        <v>1237</v>
      </c>
      <c r="D3281" s="83" t="s">
        <v>566</v>
      </c>
      <c r="E3281" s="187">
        <v>122.75</v>
      </c>
      <c r="F3281" s="83"/>
    </row>
    <row r="3282" spans="1:6" ht="12.75" customHeight="1" x14ac:dyDescent="0.2">
      <c r="A3282" s="83">
        <v>4056</v>
      </c>
      <c r="B3282" s="83" t="s">
        <v>5167</v>
      </c>
      <c r="C3282" s="83" t="s">
        <v>3811</v>
      </c>
      <c r="D3282" s="83" t="s">
        <v>566</v>
      </c>
      <c r="E3282" s="187">
        <v>31.65</v>
      </c>
      <c r="F3282" s="83"/>
    </row>
    <row r="3283" spans="1:6" ht="12.75" customHeight="1" x14ac:dyDescent="0.2">
      <c r="A3283" s="83">
        <v>4051</v>
      </c>
      <c r="B3283" s="83" t="s">
        <v>5169</v>
      </c>
      <c r="C3283" s="83" t="s">
        <v>1237</v>
      </c>
      <c r="D3283" s="83" t="s">
        <v>566</v>
      </c>
      <c r="E3283" s="187">
        <v>79</v>
      </c>
      <c r="F3283" s="83"/>
    </row>
    <row r="3284" spans="1:6" ht="12.75" customHeight="1" x14ac:dyDescent="0.2">
      <c r="A3284" s="83">
        <v>4048</v>
      </c>
      <c r="B3284" s="83" t="s">
        <v>5169</v>
      </c>
      <c r="C3284" s="83" t="s">
        <v>769</v>
      </c>
      <c r="D3284" s="83" t="s">
        <v>566</v>
      </c>
      <c r="E3284" s="187">
        <v>4.38</v>
      </c>
      <c r="F3284" s="83"/>
    </row>
    <row r="3285" spans="1:6" ht="12.75" customHeight="1" x14ac:dyDescent="0.2">
      <c r="A3285" s="83">
        <v>4047</v>
      </c>
      <c r="B3285" s="83" t="s">
        <v>5169</v>
      </c>
      <c r="C3285" s="83" t="s">
        <v>3811</v>
      </c>
      <c r="D3285" s="83" t="s">
        <v>1065</v>
      </c>
      <c r="E3285" s="187">
        <v>15.8</v>
      </c>
      <c r="F3285" s="83"/>
    </row>
    <row r="3286" spans="1:6" ht="12.75" customHeight="1" x14ac:dyDescent="0.2">
      <c r="A3286" s="83">
        <v>39434</v>
      </c>
      <c r="B3286" s="83" t="s">
        <v>5171</v>
      </c>
      <c r="C3286" s="83" t="s">
        <v>589</v>
      </c>
      <c r="D3286" s="83" t="s">
        <v>566</v>
      </c>
      <c r="E3286" s="187">
        <v>4.22</v>
      </c>
      <c r="F3286" s="83"/>
    </row>
    <row r="3287" spans="1:6" ht="12.75" customHeight="1" x14ac:dyDescent="0.2">
      <c r="A3287" s="83">
        <v>39433</v>
      </c>
      <c r="B3287" s="83" t="s">
        <v>5173</v>
      </c>
      <c r="C3287" s="83" t="s">
        <v>589</v>
      </c>
      <c r="D3287" s="83" t="s">
        <v>566</v>
      </c>
      <c r="E3287" s="187">
        <v>3.03</v>
      </c>
      <c r="F3287" s="83"/>
    </row>
    <row r="3288" spans="1:6" ht="12.75" customHeight="1" x14ac:dyDescent="0.2">
      <c r="A3288" s="83">
        <v>4049</v>
      </c>
      <c r="B3288" s="83" t="s">
        <v>5175</v>
      </c>
      <c r="C3288" s="83" t="s">
        <v>769</v>
      </c>
      <c r="D3288" s="83" t="s">
        <v>566</v>
      </c>
      <c r="E3288" s="187">
        <v>49.49</v>
      </c>
      <c r="F3288" s="83"/>
    </row>
    <row r="3289" spans="1:6" ht="12.75" customHeight="1" x14ac:dyDescent="0.2">
      <c r="A3289" s="83">
        <v>38120</v>
      </c>
      <c r="B3289" s="83" t="s">
        <v>5177</v>
      </c>
      <c r="C3289" s="83" t="s">
        <v>589</v>
      </c>
      <c r="D3289" s="83" t="s">
        <v>566</v>
      </c>
      <c r="E3289" s="187">
        <v>99.84</v>
      </c>
      <c r="F3289" s="83"/>
    </row>
    <row r="3290" spans="1:6" ht="12.75" customHeight="1" x14ac:dyDescent="0.2">
      <c r="A3290" s="83">
        <v>38877</v>
      </c>
      <c r="B3290" s="83" t="s">
        <v>5178</v>
      </c>
      <c r="C3290" s="83" t="s">
        <v>589</v>
      </c>
      <c r="D3290" s="83" t="s">
        <v>566</v>
      </c>
      <c r="E3290" s="187">
        <v>6.43</v>
      </c>
      <c r="F3290" s="83"/>
    </row>
    <row r="3291" spans="1:6" ht="12.75" customHeight="1" x14ac:dyDescent="0.2">
      <c r="A3291" s="83">
        <v>34546</v>
      </c>
      <c r="B3291" s="83" t="s">
        <v>5179</v>
      </c>
      <c r="C3291" s="83" t="s">
        <v>589</v>
      </c>
      <c r="D3291" s="83" t="s">
        <v>566</v>
      </c>
      <c r="E3291" s="187">
        <v>6.48</v>
      </c>
      <c r="F3291" s="83"/>
    </row>
    <row r="3292" spans="1:6" ht="12.75" customHeight="1" x14ac:dyDescent="0.2">
      <c r="A3292" s="83">
        <v>10498</v>
      </c>
      <c r="B3292" s="83" t="s">
        <v>5181</v>
      </c>
      <c r="C3292" s="83" t="s">
        <v>589</v>
      </c>
      <c r="D3292" s="83" t="s">
        <v>566</v>
      </c>
      <c r="E3292" s="187">
        <v>4.32</v>
      </c>
      <c r="F3292" s="83"/>
    </row>
    <row r="3293" spans="1:6" ht="12.75" customHeight="1" x14ac:dyDescent="0.2">
      <c r="A3293" s="83">
        <v>4823</v>
      </c>
      <c r="B3293" s="83" t="s">
        <v>5182</v>
      </c>
      <c r="C3293" s="83" t="s">
        <v>589</v>
      </c>
      <c r="D3293" s="83" t="s">
        <v>566</v>
      </c>
      <c r="E3293" s="187">
        <v>29.78</v>
      </c>
      <c r="F3293" s="83"/>
    </row>
    <row r="3294" spans="1:6" ht="12.75" customHeight="1" x14ac:dyDescent="0.2">
      <c r="A3294" s="83">
        <v>12357</v>
      </c>
      <c r="B3294" s="83" t="s">
        <v>5184</v>
      </c>
      <c r="C3294" s="83" t="s">
        <v>575</v>
      </c>
      <c r="D3294" s="83" t="s">
        <v>566</v>
      </c>
      <c r="E3294" s="187">
        <v>142.46</v>
      </c>
      <c r="F3294" s="83"/>
    </row>
    <row r="3295" spans="1:6" ht="12.75" customHeight="1" x14ac:dyDescent="0.2">
      <c r="A3295" s="83">
        <v>12358</v>
      </c>
      <c r="B3295" s="83" t="s">
        <v>5186</v>
      </c>
      <c r="C3295" s="83" t="s">
        <v>575</v>
      </c>
      <c r="D3295" s="83" t="s">
        <v>566</v>
      </c>
      <c r="E3295" s="187">
        <v>160.24</v>
      </c>
      <c r="F3295" s="83"/>
    </row>
    <row r="3296" spans="1:6" ht="12.75" customHeight="1" x14ac:dyDescent="0.2">
      <c r="A3296" s="83">
        <v>11079</v>
      </c>
      <c r="B3296" s="83" t="s">
        <v>5187</v>
      </c>
      <c r="C3296" s="83" t="s">
        <v>572</v>
      </c>
      <c r="D3296" s="83" t="s">
        <v>566</v>
      </c>
      <c r="E3296" s="187">
        <v>1018.91</v>
      </c>
      <c r="F3296" s="83"/>
    </row>
    <row r="3297" spans="1:6" ht="12.75" customHeight="1" x14ac:dyDescent="0.2">
      <c r="A3297" s="83">
        <v>11082</v>
      </c>
      <c r="B3297" s="83" t="s">
        <v>5189</v>
      </c>
      <c r="C3297" s="83" t="s">
        <v>572</v>
      </c>
      <c r="D3297" s="83" t="s">
        <v>566</v>
      </c>
      <c r="E3297" s="187">
        <v>1039.54</v>
      </c>
      <c r="F3297" s="83"/>
    </row>
    <row r="3298" spans="1:6" ht="12.75" customHeight="1" x14ac:dyDescent="0.2">
      <c r="A3298" s="83">
        <v>4058</v>
      </c>
      <c r="B3298" s="83" t="s">
        <v>5191</v>
      </c>
      <c r="C3298" s="83" t="s">
        <v>1062</v>
      </c>
      <c r="D3298" s="83" t="s">
        <v>566</v>
      </c>
      <c r="E3298" s="187">
        <v>15.33</v>
      </c>
      <c r="F3298" s="83"/>
    </row>
    <row r="3299" spans="1:6" ht="12.75" customHeight="1" x14ac:dyDescent="0.2">
      <c r="A3299" s="83">
        <v>40974</v>
      </c>
      <c r="B3299" s="83" t="s">
        <v>5192</v>
      </c>
      <c r="C3299" s="83" t="s">
        <v>1251</v>
      </c>
      <c r="D3299" s="83" t="s">
        <v>566</v>
      </c>
      <c r="E3299" s="187">
        <v>2735.74</v>
      </c>
      <c r="F3299" s="83"/>
    </row>
    <row r="3300" spans="1:6" ht="12.75" customHeight="1" x14ac:dyDescent="0.2">
      <c r="A3300" s="83">
        <v>34794</v>
      </c>
      <c r="B3300" s="83" t="s">
        <v>5194</v>
      </c>
      <c r="C3300" s="83" t="s">
        <v>1062</v>
      </c>
      <c r="D3300" s="83" t="s">
        <v>566</v>
      </c>
      <c r="E3300" s="187">
        <v>15.74</v>
      </c>
      <c r="F3300" s="83"/>
    </row>
    <row r="3301" spans="1:6" ht="12.75" customHeight="1" x14ac:dyDescent="0.2">
      <c r="A3301" s="83">
        <v>40925</v>
      </c>
      <c r="B3301" s="83" t="s">
        <v>5196</v>
      </c>
      <c r="C3301" s="83" t="s">
        <v>1251</v>
      </c>
      <c r="D3301" s="83" t="s">
        <v>566</v>
      </c>
      <c r="E3301" s="187">
        <v>2805.5</v>
      </c>
      <c r="F3301" s="83"/>
    </row>
    <row r="3302" spans="1:6" ht="12.75" customHeight="1" x14ac:dyDescent="0.2">
      <c r="A3302" s="83">
        <v>13741</v>
      </c>
      <c r="B3302" s="83" t="s">
        <v>5197</v>
      </c>
      <c r="C3302" s="83" t="s">
        <v>575</v>
      </c>
      <c r="D3302" s="83" t="s">
        <v>566</v>
      </c>
      <c r="E3302" s="187">
        <v>1995.9</v>
      </c>
      <c r="F3302" s="83"/>
    </row>
    <row r="3303" spans="1:6" ht="12.75" customHeight="1" x14ac:dyDescent="0.2">
      <c r="A3303" s="83">
        <v>3288</v>
      </c>
      <c r="B3303" s="83" t="s">
        <v>5199</v>
      </c>
      <c r="C3303" s="83" t="s">
        <v>577</v>
      </c>
      <c r="D3303" s="83" t="s">
        <v>1065</v>
      </c>
      <c r="E3303" s="187">
        <v>4.45</v>
      </c>
      <c r="F3303" s="83"/>
    </row>
    <row r="3304" spans="1:6" ht="12.75" customHeight="1" x14ac:dyDescent="0.2">
      <c r="A3304" s="83">
        <v>13587</v>
      </c>
      <c r="B3304" s="83" t="s">
        <v>5200</v>
      </c>
      <c r="C3304" s="83" t="s">
        <v>577</v>
      </c>
      <c r="D3304" s="83" t="s">
        <v>566</v>
      </c>
      <c r="E3304" s="187">
        <v>2.68</v>
      </c>
      <c r="F3304" s="83"/>
    </row>
    <row r="3305" spans="1:6" ht="12.75" customHeight="1" x14ac:dyDescent="0.2">
      <c r="A3305" s="83">
        <v>38598</v>
      </c>
      <c r="B3305" s="83" t="s">
        <v>5202</v>
      </c>
      <c r="C3305" s="83" t="s">
        <v>575</v>
      </c>
      <c r="D3305" s="83" t="s">
        <v>566</v>
      </c>
      <c r="E3305" s="187">
        <v>1.87</v>
      </c>
      <c r="F3305" s="83"/>
    </row>
    <row r="3306" spans="1:6" ht="12.75" customHeight="1" x14ac:dyDescent="0.2">
      <c r="A3306" s="83">
        <v>38595</v>
      </c>
      <c r="B3306" s="83" t="s">
        <v>5204</v>
      </c>
      <c r="C3306" s="83" t="s">
        <v>575</v>
      </c>
      <c r="D3306" s="83" t="s">
        <v>566</v>
      </c>
      <c r="E3306" s="187">
        <v>1.29</v>
      </c>
      <c r="F3306" s="83"/>
    </row>
    <row r="3307" spans="1:6" ht="12.75" customHeight="1" x14ac:dyDescent="0.2">
      <c r="A3307" s="83">
        <v>38592</v>
      </c>
      <c r="B3307" s="83" t="s">
        <v>5205</v>
      </c>
      <c r="C3307" s="83" t="s">
        <v>575</v>
      </c>
      <c r="D3307" s="83" t="s">
        <v>566</v>
      </c>
      <c r="E3307" s="187">
        <v>1.69</v>
      </c>
      <c r="F3307" s="83"/>
    </row>
    <row r="3308" spans="1:6" ht="12.75" customHeight="1" x14ac:dyDescent="0.2">
      <c r="A3308" s="83">
        <v>38588</v>
      </c>
      <c r="B3308" s="83" t="s">
        <v>5207</v>
      </c>
      <c r="C3308" s="83" t="s">
        <v>575</v>
      </c>
      <c r="D3308" s="83" t="s">
        <v>566</v>
      </c>
      <c r="E3308" s="187">
        <v>1.07</v>
      </c>
      <c r="F3308" s="83"/>
    </row>
    <row r="3309" spans="1:6" ht="12.75" customHeight="1" x14ac:dyDescent="0.2">
      <c r="A3309" s="83">
        <v>38593</v>
      </c>
      <c r="B3309" s="83" t="s">
        <v>5209</v>
      </c>
      <c r="C3309" s="83" t="s">
        <v>575</v>
      </c>
      <c r="D3309" s="83" t="s">
        <v>566</v>
      </c>
      <c r="E3309" s="187">
        <v>1.82</v>
      </c>
      <c r="F3309" s="83"/>
    </row>
    <row r="3310" spans="1:6" ht="12.75" customHeight="1" x14ac:dyDescent="0.2">
      <c r="A3310" s="83">
        <v>38589</v>
      </c>
      <c r="B3310" s="83" t="s">
        <v>5210</v>
      </c>
      <c r="C3310" s="83" t="s">
        <v>575</v>
      </c>
      <c r="D3310" s="83" t="s">
        <v>566</v>
      </c>
      <c r="E3310" s="187">
        <v>1.3</v>
      </c>
      <c r="F3310" s="83"/>
    </row>
    <row r="3311" spans="1:6" ht="12.75" customHeight="1" x14ac:dyDescent="0.2">
      <c r="A3311" s="83">
        <v>38594</v>
      </c>
      <c r="B3311" s="83" t="s">
        <v>5212</v>
      </c>
      <c r="C3311" s="83" t="s">
        <v>575</v>
      </c>
      <c r="D3311" s="83" t="s">
        <v>566</v>
      </c>
      <c r="E3311" s="187">
        <v>2.7</v>
      </c>
      <c r="F3311" s="83"/>
    </row>
    <row r="3312" spans="1:6" ht="12.75" customHeight="1" x14ac:dyDescent="0.2">
      <c r="A3312" s="83">
        <v>34787</v>
      </c>
      <c r="B3312" s="83" t="s">
        <v>5214</v>
      </c>
      <c r="C3312" s="83" t="s">
        <v>575</v>
      </c>
      <c r="D3312" s="83" t="s">
        <v>566</v>
      </c>
      <c r="E3312" s="187">
        <v>0.83</v>
      </c>
      <c r="F3312" s="83"/>
    </row>
    <row r="3313" spans="1:6" ht="12.75" customHeight="1" x14ac:dyDescent="0.2">
      <c r="A3313" s="83">
        <v>34788</v>
      </c>
      <c r="B3313" s="83" t="s">
        <v>5216</v>
      </c>
      <c r="C3313" s="83" t="s">
        <v>575</v>
      </c>
      <c r="D3313" s="83" t="s">
        <v>566</v>
      </c>
      <c r="E3313" s="187">
        <v>0.84</v>
      </c>
      <c r="F3313" s="83"/>
    </row>
    <row r="3314" spans="1:6" ht="12.75" customHeight="1" x14ac:dyDescent="0.2">
      <c r="A3314" s="83">
        <v>34784</v>
      </c>
      <c r="B3314" s="83" t="s">
        <v>5217</v>
      </c>
      <c r="C3314" s="83" t="s">
        <v>575</v>
      </c>
      <c r="D3314" s="83" t="s">
        <v>566</v>
      </c>
      <c r="E3314" s="187">
        <v>0.92</v>
      </c>
      <c r="F3314" s="83"/>
    </row>
    <row r="3315" spans="1:6" ht="12.75" customHeight="1" x14ac:dyDescent="0.2">
      <c r="A3315" s="83">
        <v>34781</v>
      </c>
      <c r="B3315" s="83" t="s">
        <v>5219</v>
      </c>
      <c r="C3315" s="83" t="s">
        <v>575</v>
      </c>
      <c r="D3315" s="83" t="s">
        <v>566</v>
      </c>
      <c r="E3315" s="187">
        <v>1.04</v>
      </c>
      <c r="F3315" s="83"/>
    </row>
    <row r="3316" spans="1:6" ht="12.75" customHeight="1" x14ac:dyDescent="0.2">
      <c r="A3316" s="83">
        <v>34773</v>
      </c>
      <c r="B3316" s="83" t="s">
        <v>5220</v>
      </c>
      <c r="C3316" s="83" t="s">
        <v>575</v>
      </c>
      <c r="D3316" s="83" t="s">
        <v>566</v>
      </c>
      <c r="E3316" s="187">
        <v>1.35</v>
      </c>
      <c r="F3316" s="83"/>
    </row>
    <row r="3317" spans="1:6" ht="12.75" customHeight="1" x14ac:dyDescent="0.2">
      <c r="A3317" s="83">
        <v>34769</v>
      </c>
      <c r="B3317" s="83" t="s">
        <v>5222</v>
      </c>
      <c r="C3317" s="83" t="s">
        <v>575</v>
      </c>
      <c r="D3317" s="83" t="s">
        <v>566</v>
      </c>
      <c r="E3317" s="187">
        <v>1.56</v>
      </c>
      <c r="F3317" s="83"/>
    </row>
    <row r="3318" spans="1:6" ht="12.75" customHeight="1" x14ac:dyDescent="0.2">
      <c r="A3318" s="83">
        <v>34763</v>
      </c>
      <c r="B3318" s="83" t="s">
        <v>5224</v>
      </c>
      <c r="C3318" s="83" t="s">
        <v>575</v>
      </c>
      <c r="D3318" s="83" t="s">
        <v>566</v>
      </c>
      <c r="E3318" s="187">
        <v>0.9</v>
      </c>
      <c r="F3318" s="83"/>
    </row>
    <row r="3319" spans="1:6" ht="12.75" customHeight="1" x14ac:dyDescent="0.2">
      <c r="A3319" s="83">
        <v>34774</v>
      </c>
      <c r="B3319" s="83" t="s">
        <v>5225</v>
      </c>
      <c r="C3319" s="83" t="s">
        <v>575</v>
      </c>
      <c r="D3319" s="83" t="s">
        <v>566</v>
      </c>
      <c r="E3319" s="187">
        <v>1.21</v>
      </c>
      <c r="F3319" s="83"/>
    </row>
    <row r="3320" spans="1:6" ht="12.75" customHeight="1" x14ac:dyDescent="0.2">
      <c r="A3320" s="83">
        <v>34771</v>
      </c>
      <c r="B3320" s="83" t="s">
        <v>5227</v>
      </c>
      <c r="C3320" s="83" t="s">
        <v>575</v>
      </c>
      <c r="D3320" s="83" t="s">
        <v>566</v>
      </c>
      <c r="E3320" s="187">
        <v>1.38</v>
      </c>
      <c r="F3320" s="83"/>
    </row>
    <row r="3321" spans="1:6" ht="12.75" customHeight="1" x14ac:dyDescent="0.2">
      <c r="A3321" s="83">
        <v>34764</v>
      </c>
      <c r="B3321" s="83" t="s">
        <v>5229</v>
      </c>
      <c r="C3321" s="83" t="s">
        <v>575</v>
      </c>
      <c r="D3321" s="83" t="s">
        <v>566</v>
      </c>
      <c r="E3321" s="187">
        <v>0.84</v>
      </c>
      <c r="F3321" s="83"/>
    </row>
    <row r="3322" spans="1:6" ht="12.75" customHeight="1" x14ac:dyDescent="0.2">
      <c r="A3322" s="83">
        <v>4062</v>
      </c>
      <c r="B3322" s="83" t="s">
        <v>5230</v>
      </c>
      <c r="C3322" s="83" t="s">
        <v>575</v>
      </c>
      <c r="D3322" s="83" t="s">
        <v>566</v>
      </c>
      <c r="E3322" s="187">
        <v>14.25</v>
      </c>
      <c r="F3322" s="83"/>
    </row>
    <row r="3323" spans="1:6" ht="12.75" customHeight="1" x14ac:dyDescent="0.2">
      <c r="A3323" s="83">
        <v>4059</v>
      </c>
      <c r="B3323" s="83" t="s">
        <v>5232</v>
      </c>
      <c r="C3323" s="83" t="s">
        <v>577</v>
      </c>
      <c r="D3323" s="83" t="s">
        <v>1065</v>
      </c>
      <c r="E3323" s="187">
        <v>17.28</v>
      </c>
      <c r="F3323" s="83"/>
    </row>
    <row r="3324" spans="1:6" ht="12.75" customHeight="1" x14ac:dyDescent="0.2">
      <c r="A3324" s="83">
        <v>4061</v>
      </c>
      <c r="B3324" s="83" t="s">
        <v>5233</v>
      </c>
      <c r="C3324" s="83" t="s">
        <v>575</v>
      </c>
      <c r="D3324" s="83" t="s">
        <v>566</v>
      </c>
      <c r="E3324" s="187">
        <v>13.82</v>
      </c>
      <c r="F3324" s="83"/>
    </row>
    <row r="3325" spans="1:6" ht="12.75" customHeight="1" x14ac:dyDescent="0.2">
      <c r="A3325" s="83">
        <v>10608</v>
      </c>
      <c r="B3325" s="83" t="s">
        <v>5235</v>
      </c>
      <c r="C3325" s="83" t="s">
        <v>575</v>
      </c>
      <c r="D3325" s="83" t="s">
        <v>702</v>
      </c>
      <c r="E3325" s="187">
        <v>11200</v>
      </c>
      <c r="F3325" s="83"/>
    </row>
    <row r="3326" spans="1:6" ht="12.75" customHeight="1" x14ac:dyDescent="0.2">
      <c r="A3326" s="83">
        <v>4069</v>
      </c>
      <c r="B3326" s="83" t="s">
        <v>5236</v>
      </c>
      <c r="C3326" s="83" t="s">
        <v>1062</v>
      </c>
      <c r="D3326" s="83" t="s">
        <v>566</v>
      </c>
      <c r="E3326" s="187">
        <v>20.56</v>
      </c>
      <c r="F3326" s="83"/>
    </row>
    <row r="3327" spans="1:6" ht="12.75" customHeight="1" x14ac:dyDescent="0.2">
      <c r="A3327" s="83">
        <v>40819</v>
      </c>
      <c r="B3327" s="83" t="s">
        <v>5238</v>
      </c>
      <c r="C3327" s="83" t="s">
        <v>1251</v>
      </c>
      <c r="D3327" s="83" t="s">
        <v>566</v>
      </c>
      <c r="E3327" s="187">
        <v>3663.77</v>
      </c>
      <c r="F3327" s="83"/>
    </row>
    <row r="3328" spans="1:6" ht="12.75" customHeight="1" x14ac:dyDescent="0.2">
      <c r="A3328" s="83">
        <v>34361</v>
      </c>
      <c r="B3328" s="83" t="s">
        <v>5239</v>
      </c>
      <c r="C3328" s="83" t="s">
        <v>589</v>
      </c>
      <c r="D3328" s="83" t="s">
        <v>566</v>
      </c>
      <c r="E3328" s="187">
        <v>1.83</v>
      </c>
      <c r="F3328" s="83"/>
    </row>
    <row r="3329" spans="1:6" ht="12.75" customHeight="1" x14ac:dyDescent="0.2">
      <c r="A3329" s="83">
        <v>36512</v>
      </c>
      <c r="B3329" s="83" t="s">
        <v>5241</v>
      </c>
      <c r="C3329" s="83" t="s">
        <v>575</v>
      </c>
      <c r="D3329" s="83" t="s">
        <v>702</v>
      </c>
      <c r="E3329" s="187">
        <v>10339.94</v>
      </c>
      <c r="F3329" s="83"/>
    </row>
    <row r="3330" spans="1:6" ht="12.75" customHeight="1" x14ac:dyDescent="0.2">
      <c r="A3330" s="83">
        <v>25972</v>
      </c>
      <c r="B3330" s="83" t="s">
        <v>5243</v>
      </c>
      <c r="C3330" s="83" t="s">
        <v>589</v>
      </c>
      <c r="D3330" s="83" t="s">
        <v>566</v>
      </c>
      <c r="E3330" s="187">
        <v>5.66</v>
      </c>
      <c r="F3330" s="83"/>
    </row>
    <row r="3331" spans="1:6" ht="12.75" customHeight="1" x14ac:dyDescent="0.2">
      <c r="A3331" s="83">
        <v>25973</v>
      </c>
      <c r="B3331" s="83" t="s">
        <v>5244</v>
      </c>
      <c r="C3331" s="83" t="s">
        <v>589</v>
      </c>
      <c r="D3331" s="83" t="s">
        <v>566</v>
      </c>
      <c r="E3331" s="187">
        <v>5.66</v>
      </c>
      <c r="F3331" s="83"/>
    </row>
    <row r="3332" spans="1:6" ht="12.75" customHeight="1" x14ac:dyDescent="0.2">
      <c r="A3332" s="83">
        <v>11697</v>
      </c>
      <c r="B3332" s="83" t="s">
        <v>5246</v>
      </c>
      <c r="C3332" s="83" t="s">
        <v>575</v>
      </c>
      <c r="D3332" s="83" t="s">
        <v>566</v>
      </c>
      <c r="E3332" s="187">
        <v>498.94</v>
      </c>
      <c r="F3332" s="83"/>
    </row>
    <row r="3333" spans="1:6" ht="12.75" customHeight="1" x14ac:dyDescent="0.2">
      <c r="A3333" s="83">
        <v>11698</v>
      </c>
      <c r="B3333" s="83" t="s">
        <v>5247</v>
      </c>
      <c r="C3333" s="83" t="s">
        <v>575</v>
      </c>
      <c r="D3333" s="83" t="s">
        <v>566</v>
      </c>
      <c r="E3333" s="187">
        <v>595.20000000000005</v>
      </c>
      <c r="F3333" s="83"/>
    </row>
    <row r="3334" spans="1:6" ht="12.75" customHeight="1" x14ac:dyDescent="0.2">
      <c r="A3334" s="83">
        <v>11699</v>
      </c>
      <c r="B3334" s="83" t="s">
        <v>5248</v>
      </c>
      <c r="C3334" s="83" t="s">
        <v>575</v>
      </c>
      <c r="D3334" s="83" t="s">
        <v>566</v>
      </c>
      <c r="E3334" s="187">
        <v>657.84</v>
      </c>
      <c r="F3334" s="83"/>
    </row>
    <row r="3335" spans="1:6" ht="12.75" customHeight="1" x14ac:dyDescent="0.2">
      <c r="A3335" s="83">
        <v>10432</v>
      </c>
      <c r="B3335" s="83" t="s">
        <v>5250</v>
      </c>
      <c r="C3335" s="83" t="s">
        <v>575</v>
      </c>
      <c r="D3335" s="83" t="s">
        <v>566</v>
      </c>
      <c r="E3335" s="187">
        <v>262.70999999999998</v>
      </c>
      <c r="F3335" s="83"/>
    </row>
    <row r="3336" spans="1:6" ht="12.75" customHeight="1" x14ac:dyDescent="0.2">
      <c r="A3336" s="83">
        <v>10430</v>
      </c>
      <c r="B3336" s="83" t="s">
        <v>5251</v>
      </c>
      <c r="C3336" s="83" t="s">
        <v>575</v>
      </c>
      <c r="D3336" s="83" t="s">
        <v>566</v>
      </c>
      <c r="E3336" s="187">
        <v>282.93</v>
      </c>
      <c r="F3336" s="83"/>
    </row>
    <row r="3337" spans="1:6" ht="12.75" customHeight="1" x14ac:dyDescent="0.2">
      <c r="A3337" s="83">
        <v>37514</v>
      </c>
      <c r="B3337" s="83" t="s">
        <v>5253</v>
      </c>
      <c r="C3337" s="83" t="s">
        <v>575</v>
      </c>
      <c r="D3337" s="83" t="s">
        <v>702</v>
      </c>
      <c r="E3337" s="187">
        <v>158877.5</v>
      </c>
      <c r="F3337" s="83"/>
    </row>
    <row r="3338" spans="1:6" ht="12.75" customHeight="1" x14ac:dyDescent="0.2">
      <c r="A3338" s="83">
        <v>37519</v>
      </c>
      <c r="B3338" s="83" t="s">
        <v>5254</v>
      </c>
      <c r="C3338" s="83" t="s">
        <v>575</v>
      </c>
      <c r="D3338" s="83" t="s">
        <v>702</v>
      </c>
      <c r="E3338" s="187">
        <v>245194.59</v>
      </c>
      <c r="F3338" s="83"/>
    </row>
    <row r="3339" spans="1:6" ht="12.75" customHeight="1" x14ac:dyDescent="0.2">
      <c r="A3339" s="83">
        <v>37520</v>
      </c>
      <c r="B3339" s="83" t="s">
        <v>5256</v>
      </c>
      <c r="C3339" s="83" t="s">
        <v>575</v>
      </c>
      <c r="D3339" s="83" t="s">
        <v>702</v>
      </c>
      <c r="E3339" s="187">
        <v>241175.01</v>
      </c>
      <c r="F3339" s="83"/>
    </row>
    <row r="3340" spans="1:6" ht="12.75" customHeight="1" x14ac:dyDescent="0.2">
      <c r="A3340" s="83">
        <v>37521</v>
      </c>
      <c r="B3340" s="83" t="s">
        <v>5257</v>
      </c>
      <c r="C3340" s="83" t="s">
        <v>575</v>
      </c>
      <c r="D3340" s="83" t="s">
        <v>702</v>
      </c>
      <c r="E3340" s="187">
        <v>294233.51</v>
      </c>
      <c r="F3340" s="83"/>
    </row>
    <row r="3341" spans="1:6" ht="12.75" customHeight="1" x14ac:dyDescent="0.2">
      <c r="A3341" s="83">
        <v>37522</v>
      </c>
      <c r="B3341" s="83" t="s">
        <v>5259</v>
      </c>
      <c r="C3341" s="83" t="s">
        <v>575</v>
      </c>
      <c r="D3341" s="83" t="s">
        <v>702</v>
      </c>
      <c r="E3341" s="187">
        <v>303085.76</v>
      </c>
      <c r="F3341" s="83"/>
    </row>
    <row r="3342" spans="1:6" ht="12.75" customHeight="1" x14ac:dyDescent="0.2">
      <c r="A3342" s="83">
        <v>21109</v>
      </c>
      <c r="B3342" s="83" t="s">
        <v>5260</v>
      </c>
      <c r="C3342" s="83" t="s">
        <v>575</v>
      </c>
      <c r="D3342" s="83" t="s">
        <v>702</v>
      </c>
      <c r="E3342" s="187">
        <v>64.98</v>
      </c>
      <c r="F3342" s="83"/>
    </row>
    <row r="3343" spans="1:6" ht="12.75" customHeight="1" x14ac:dyDescent="0.2">
      <c r="A3343" s="83">
        <v>36800</v>
      </c>
      <c r="B3343" s="83" t="s">
        <v>5262</v>
      </c>
      <c r="C3343" s="83" t="s">
        <v>575</v>
      </c>
      <c r="D3343" s="83" t="s">
        <v>566</v>
      </c>
      <c r="E3343" s="187">
        <v>74</v>
      </c>
      <c r="F3343" s="83"/>
    </row>
    <row r="3344" spans="1:6" ht="12.75" customHeight="1" x14ac:dyDescent="0.2">
      <c r="A3344" s="83">
        <v>11769</v>
      </c>
      <c r="B3344" s="83" t="s">
        <v>5264</v>
      </c>
      <c r="C3344" s="83" t="s">
        <v>575</v>
      </c>
      <c r="D3344" s="83" t="s">
        <v>566</v>
      </c>
      <c r="E3344" s="187">
        <v>181.36</v>
      </c>
      <c r="F3344" s="83"/>
    </row>
    <row r="3345" spans="1:6" ht="12.75" customHeight="1" x14ac:dyDescent="0.2">
      <c r="A3345" s="83">
        <v>36793</v>
      </c>
      <c r="B3345" s="83" t="s">
        <v>5265</v>
      </c>
      <c r="C3345" s="83" t="s">
        <v>575</v>
      </c>
      <c r="D3345" s="83" t="s">
        <v>566</v>
      </c>
      <c r="E3345" s="187">
        <v>293.64</v>
      </c>
      <c r="F3345" s="83"/>
    </row>
    <row r="3346" spans="1:6" ht="12.75" customHeight="1" x14ac:dyDescent="0.2">
      <c r="A3346" s="83">
        <v>37546</v>
      </c>
      <c r="B3346" s="83" t="s">
        <v>5267</v>
      </c>
      <c r="C3346" s="83" t="s">
        <v>575</v>
      </c>
      <c r="D3346" s="83" t="s">
        <v>566</v>
      </c>
      <c r="E3346" s="187">
        <v>8618.43</v>
      </c>
      <c r="F3346" s="83"/>
    </row>
    <row r="3347" spans="1:6" ht="12.75" customHeight="1" x14ac:dyDescent="0.2">
      <c r="A3347" s="83">
        <v>37544</v>
      </c>
      <c r="B3347" s="83" t="s">
        <v>5269</v>
      </c>
      <c r="C3347" s="83" t="s">
        <v>575</v>
      </c>
      <c r="D3347" s="83" t="s">
        <v>566</v>
      </c>
      <c r="E3347" s="187">
        <v>9115.44</v>
      </c>
      <c r="F3347" s="83"/>
    </row>
    <row r="3348" spans="1:6" ht="12.75" customHeight="1" x14ac:dyDescent="0.2">
      <c r="A3348" s="83">
        <v>37545</v>
      </c>
      <c r="B3348" s="83" t="s">
        <v>5271</v>
      </c>
      <c r="C3348" s="83" t="s">
        <v>575</v>
      </c>
      <c r="D3348" s="83" t="s">
        <v>566</v>
      </c>
      <c r="E3348" s="187">
        <v>10846.15</v>
      </c>
      <c r="F3348" s="83"/>
    </row>
    <row r="3349" spans="1:6" ht="12.75" customHeight="1" x14ac:dyDescent="0.2">
      <c r="A3349" s="83">
        <v>11771</v>
      </c>
      <c r="B3349" s="83" t="s">
        <v>5272</v>
      </c>
      <c r="C3349" s="83" t="s">
        <v>575</v>
      </c>
      <c r="D3349" s="83" t="s">
        <v>566</v>
      </c>
      <c r="E3349" s="187">
        <v>224.96</v>
      </c>
      <c r="F3349" s="83"/>
    </row>
    <row r="3350" spans="1:6" ht="12.75" customHeight="1" x14ac:dyDescent="0.2">
      <c r="A3350" s="83">
        <v>39919</v>
      </c>
      <c r="B3350" s="83" t="s">
        <v>5274</v>
      </c>
      <c r="C3350" s="83" t="s">
        <v>575</v>
      </c>
      <c r="D3350" s="83" t="s">
        <v>566</v>
      </c>
      <c r="E3350" s="187">
        <v>43140.02</v>
      </c>
      <c r="F3350" s="83"/>
    </row>
    <row r="3351" spans="1:6" ht="12.75" customHeight="1" x14ac:dyDescent="0.2">
      <c r="A3351" s="83">
        <v>38385</v>
      </c>
      <c r="B3351" s="83" t="s">
        <v>5275</v>
      </c>
      <c r="C3351" s="83" t="s">
        <v>575</v>
      </c>
      <c r="D3351" s="83" t="s">
        <v>566</v>
      </c>
      <c r="E3351" s="187">
        <v>37.1</v>
      </c>
      <c r="F3351" s="83"/>
    </row>
    <row r="3352" spans="1:6" ht="12.75" customHeight="1" x14ac:dyDescent="0.2">
      <c r="A3352" s="83">
        <v>37587</v>
      </c>
      <c r="B3352" s="83" t="s">
        <v>5277</v>
      </c>
      <c r="C3352" s="83" t="s">
        <v>575</v>
      </c>
      <c r="D3352" s="83" t="s">
        <v>566</v>
      </c>
      <c r="E3352" s="187">
        <v>204.61</v>
      </c>
      <c r="F3352" s="83"/>
    </row>
    <row r="3353" spans="1:6" ht="12.75" customHeight="1" x14ac:dyDescent="0.2">
      <c r="A3353" s="83">
        <v>11571</v>
      </c>
      <c r="B3353" s="83" t="s">
        <v>5279</v>
      </c>
      <c r="C3353" s="83" t="s">
        <v>575</v>
      </c>
      <c r="D3353" s="83" t="s">
        <v>566</v>
      </c>
      <c r="E3353" s="187">
        <v>179.15</v>
      </c>
      <c r="F3353" s="83"/>
    </row>
    <row r="3354" spans="1:6" ht="12.75" customHeight="1" x14ac:dyDescent="0.2">
      <c r="A3354" s="83">
        <v>11561</v>
      </c>
      <c r="B3354" s="83" t="s">
        <v>5280</v>
      </c>
      <c r="C3354" s="83" t="s">
        <v>575</v>
      </c>
      <c r="D3354" s="83" t="s">
        <v>566</v>
      </c>
      <c r="E3354" s="187">
        <v>138.55000000000001</v>
      </c>
      <c r="F3354" s="83"/>
    </row>
    <row r="3355" spans="1:6" ht="12.75" customHeight="1" x14ac:dyDescent="0.2">
      <c r="A3355" s="83">
        <v>11560</v>
      </c>
      <c r="B3355" s="83" t="s">
        <v>5282</v>
      </c>
      <c r="C3355" s="83" t="s">
        <v>575</v>
      </c>
      <c r="D3355" s="83" t="s">
        <v>566</v>
      </c>
      <c r="E3355" s="187">
        <v>117.93</v>
      </c>
      <c r="F3355" s="83"/>
    </row>
    <row r="3356" spans="1:6" ht="12.75" customHeight="1" x14ac:dyDescent="0.2">
      <c r="A3356" s="83">
        <v>11499</v>
      </c>
      <c r="B3356" s="83" t="s">
        <v>5284</v>
      </c>
      <c r="C3356" s="83" t="s">
        <v>575</v>
      </c>
      <c r="D3356" s="83" t="s">
        <v>566</v>
      </c>
      <c r="E3356" s="187">
        <v>1166.8599999999999</v>
      </c>
      <c r="F3356" s="83"/>
    </row>
    <row r="3357" spans="1:6" ht="12.75" customHeight="1" x14ac:dyDescent="0.2">
      <c r="A3357" s="83">
        <v>34761</v>
      </c>
      <c r="B3357" s="83" t="s">
        <v>5285</v>
      </c>
      <c r="C3357" s="83" t="s">
        <v>1062</v>
      </c>
      <c r="D3357" s="83" t="s">
        <v>566</v>
      </c>
      <c r="E3357" s="187">
        <v>12.8</v>
      </c>
      <c r="F3357" s="83"/>
    </row>
    <row r="3358" spans="1:6" ht="12.75" customHeight="1" x14ac:dyDescent="0.2">
      <c r="A3358" s="83">
        <v>40924</v>
      </c>
      <c r="B3358" s="83" t="s">
        <v>5287</v>
      </c>
      <c r="C3358" s="83" t="s">
        <v>1251</v>
      </c>
      <c r="D3358" s="83" t="s">
        <v>566</v>
      </c>
      <c r="E3358" s="187">
        <v>2282.59</v>
      </c>
      <c r="F3358" s="83"/>
    </row>
    <row r="3359" spans="1:6" ht="12.75" customHeight="1" x14ac:dyDescent="0.2">
      <c r="A3359" s="83">
        <v>25957</v>
      </c>
      <c r="B3359" s="83" t="s">
        <v>5288</v>
      </c>
      <c r="C3359" s="83" t="s">
        <v>1062</v>
      </c>
      <c r="D3359" s="83" t="s">
        <v>566</v>
      </c>
      <c r="E3359" s="187">
        <v>9.9600000000000009</v>
      </c>
      <c r="F3359" s="83"/>
    </row>
    <row r="3360" spans="1:6" ht="12.75" customHeight="1" x14ac:dyDescent="0.2">
      <c r="A3360" s="83">
        <v>40983</v>
      </c>
      <c r="B3360" s="83" t="s">
        <v>5290</v>
      </c>
      <c r="C3360" s="83" t="s">
        <v>1251</v>
      </c>
      <c r="D3360" s="83" t="s">
        <v>566</v>
      </c>
      <c r="E3360" s="187">
        <v>1776.12</v>
      </c>
      <c r="F3360" s="83"/>
    </row>
    <row r="3361" spans="1:6" ht="12.75" customHeight="1" x14ac:dyDescent="0.2">
      <c r="A3361" s="83">
        <v>2437</v>
      </c>
      <c r="B3361" s="83" t="s">
        <v>5291</v>
      </c>
      <c r="C3361" s="83" t="s">
        <v>1062</v>
      </c>
      <c r="D3361" s="83" t="s">
        <v>566</v>
      </c>
      <c r="E3361" s="187">
        <v>14.26</v>
      </c>
      <c r="F3361" s="83"/>
    </row>
    <row r="3362" spans="1:6" ht="12.75" customHeight="1" x14ac:dyDescent="0.2">
      <c r="A3362" s="83">
        <v>40921</v>
      </c>
      <c r="B3362" s="83" t="s">
        <v>5293</v>
      </c>
      <c r="C3362" s="83" t="s">
        <v>1251</v>
      </c>
      <c r="D3362" s="83" t="s">
        <v>566</v>
      </c>
      <c r="E3362" s="187">
        <v>2544.34</v>
      </c>
      <c r="F3362" s="83"/>
    </row>
    <row r="3363" spans="1:6" ht="12.75" customHeight="1" x14ac:dyDescent="0.2">
      <c r="A3363" s="83">
        <v>40534</v>
      </c>
      <c r="B3363" s="83" t="s">
        <v>5295</v>
      </c>
      <c r="C3363" s="83" t="s">
        <v>575</v>
      </c>
      <c r="D3363" s="83" t="s">
        <v>702</v>
      </c>
      <c r="E3363" s="187">
        <v>218.8</v>
      </c>
      <c r="F3363" s="83"/>
    </row>
    <row r="3364" spans="1:6" ht="12.75" customHeight="1" x14ac:dyDescent="0.2">
      <c r="A3364" s="83">
        <v>14252</v>
      </c>
      <c r="B3364" s="83" t="s">
        <v>5296</v>
      </c>
      <c r="C3364" s="83" t="s">
        <v>575</v>
      </c>
      <c r="D3364" s="83" t="s">
        <v>566</v>
      </c>
      <c r="E3364" s="187">
        <v>1886.1</v>
      </c>
      <c r="F3364" s="83"/>
    </row>
    <row r="3365" spans="1:6" ht="12.75" customHeight="1" x14ac:dyDescent="0.2">
      <c r="A3365" s="83">
        <v>730</v>
      </c>
      <c r="B3365" s="83" t="s">
        <v>5298</v>
      </c>
      <c r="C3365" s="83" t="s">
        <v>575</v>
      </c>
      <c r="D3365" s="83" t="s">
        <v>566</v>
      </c>
      <c r="E3365" s="187">
        <v>5039.32</v>
      </c>
      <c r="F3365" s="83"/>
    </row>
    <row r="3366" spans="1:6" ht="12.75" customHeight="1" x14ac:dyDescent="0.2">
      <c r="A3366" s="83">
        <v>723</v>
      </c>
      <c r="B3366" s="83" t="s">
        <v>5299</v>
      </c>
      <c r="C3366" s="83" t="s">
        <v>575</v>
      </c>
      <c r="D3366" s="83" t="s">
        <v>566</v>
      </c>
      <c r="E3366" s="187">
        <v>2504.7199999999998</v>
      </c>
      <c r="F3366" s="83"/>
    </row>
    <row r="3367" spans="1:6" ht="12.75" customHeight="1" x14ac:dyDescent="0.2">
      <c r="A3367" s="83">
        <v>36502</v>
      </c>
      <c r="B3367" s="83" t="s">
        <v>5301</v>
      </c>
      <c r="C3367" s="83" t="s">
        <v>575</v>
      </c>
      <c r="D3367" s="83" t="s">
        <v>566</v>
      </c>
      <c r="E3367" s="187">
        <v>2354.13</v>
      </c>
      <c r="F3367" s="83"/>
    </row>
    <row r="3368" spans="1:6" ht="12.75" customHeight="1" x14ac:dyDescent="0.2">
      <c r="A3368" s="83">
        <v>36503</v>
      </c>
      <c r="B3368" s="83" t="s">
        <v>5302</v>
      </c>
      <c r="C3368" s="83" t="s">
        <v>575</v>
      </c>
      <c r="D3368" s="83" t="s">
        <v>566</v>
      </c>
      <c r="E3368" s="187">
        <v>2902.93</v>
      </c>
      <c r="F3368" s="83"/>
    </row>
    <row r="3369" spans="1:6" ht="12.75" customHeight="1" x14ac:dyDescent="0.2">
      <c r="A3369" s="83">
        <v>4090</v>
      </c>
      <c r="B3369" s="83" t="s">
        <v>5304</v>
      </c>
      <c r="C3369" s="83" t="s">
        <v>575</v>
      </c>
      <c r="D3369" s="83" t="s">
        <v>702</v>
      </c>
      <c r="E3369" s="187">
        <v>545000</v>
      </c>
      <c r="F3369" s="83"/>
    </row>
    <row r="3370" spans="1:6" ht="12.75" customHeight="1" x14ac:dyDescent="0.2">
      <c r="A3370" s="83">
        <v>13227</v>
      </c>
      <c r="B3370" s="83" t="s">
        <v>5306</v>
      </c>
      <c r="C3370" s="83" t="s">
        <v>575</v>
      </c>
      <c r="D3370" s="83" t="s">
        <v>702</v>
      </c>
      <c r="E3370" s="187">
        <v>677230.46</v>
      </c>
      <c r="F3370" s="83"/>
    </row>
    <row r="3371" spans="1:6" ht="12.75" customHeight="1" x14ac:dyDescent="0.2">
      <c r="A3371" s="83">
        <v>10597</v>
      </c>
      <c r="B3371" s="83" t="s">
        <v>5307</v>
      </c>
      <c r="C3371" s="83" t="s">
        <v>575</v>
      </c>
      <c r="D3371" s="83" t="s">
        <v>702</v>
      </c>
      <c r="E3371" s="187">
        <v>712872.42</v>
      </c>
      <c r="F3371" s="83"/>
    </row>
    <row r="3372" spans="1:6" ht="12.75" customHeight="1" x14ac:dyDescent="0.2">
      <c r="A3372" s="83">
        <v>39628</v>
      </c>
      <c r="B3372" s="83" t="s">
        <v>5309</v>
      </c>
      <c r="C3372" s="83" t="s">
        <v>575</v>
      </c>
      <c r="D3372" s="83" t="s">
        <v>702</v>
      </c>
      <c r="E3372" s="187">
        <v>2511.16</v>
      </c>
      <c r="F3372" s="83"/>
    </row>
    <row r="3373" spans="1:6" ht="12.75" customHeight="1" x14ac:dyDescent="0.2">
      <c r="A3373" s="83">
        <v>39404</v>
      </c>
      <c r="B3373" s="83" t="s">
        <v>5310</v>
      </c>
      <c r="C3373" s="83" t="s">
        <v>575</v>
      </c>
      <c r="D3373" s="83" t="s">
        <v>702</v>
      </c>
      <c r="E3373" s="187">
        <v>1245.2</v>
      </c>
      <c r="F3373" s="83"/>
    </row>
    <row r="3374" spans="1:6" ht="12.75" customHeight="1" x14ac:dyDescent="0.2">
      <c r="A3374" s="83">
        <v>39402</v>
      </c>
      <c r="B3374" s="83" t="s">
        <v>5312</v>
      </c>
      <c r="C3374" s="83" t="s">
        <v>575</v>
      </c>
      <c r="D3374" s="83" t="s">
        <v>702</v>
      </c>
      <c r="E3374" s="187">
        <v>1025.81</v>
      </c>
      <c r="F3374" s="83"/>
    </row>
    <row r="3375" spans="1:6" ht="12.75" customHeight="1" x14ac:dyDescent="0.2">
      <c r="A3375" s="83">
        <v>39403</v>
      </c>
      <c r="B3375" s="83" t="s">
        <v>5313</v>
      </c>
      <c r="C3375" s="83" t="s">
        <v>575</v>
      </c>
      <c r="D3375" s="83" t="s">
        <v>702</v>
      </c>
      <c r="E3375" s="187">
        <v>1003.5</v>
      </c>
      <c r="F3375" s="83"/>
    </row>
    <row r="3376" spans="1:6" ht="12.75" customHeight="1" x14ac:dyDescent="0.2">
      <c r="A3376" s="83">
        <v>4093</v>
      </c>
      <c r="B3376" s="83" t="s">
        <v>5315</v>
      </c>
      <c r="C3376" s="83" t="s">
        <v>1062</v>
      </c>
      <c r="D3376" s="83" t="s">
        <v>566</v>
      </c>
      <c r="E3376" s="187">
        <v>11.13</v>
      </c>
      <c r="F3376" s="83"/>
    </row>
    <row r="3377" spans="1:6" ht="12.75" customHeight="1" x14ac:dyDescent="0.2">
      <c r="A3377" s="83">
        <v>10512</v>
      </c>
      <c r="B3377" s="83" t="s">
        <v>5316</v>
      </c>
      <c r="C3377" s="83" t="s">
        <v>1251</v>
      </c>
      <c r="D3377" s="83" t="s">
        <v>566</v>
      </c>
      <c r="E3377" s="187">
        <v>2413.96</v>
      </c>
      <c r="F3377" s="83"/>
    </row>
    <row r="3378" spans="1:6" ht="12.75" customHeight="1" x14ac:dyDescent="0.2">
      <c r="A3378" s="83">
        <v>20020</v>
      </c>
      <c r="B3378" s="83" t="s">
        <v>5318</v>
      </c>
      <c r="C3378" s="83" t="s">
        <v>1062</v>
      </c>
      <c r="D3378" s="83" t="s">
        <v>566</v>
      </c>
      <c r="E3378" s="187">
        <v>10.5</v>
      </c>
      <c r="F3378" s="83"/>
    </row>
    <row r="3379" spans="1:6" ht="12.75" customHeight="1" x14ac:dyDescent="0.2">
      <c r="A3379" s="83">
        <v>41038</v>
      </c>
      <c r="B3379" s="83" t="s">
        <v>5320</v>
      </c>
      <c r="C3379" s="83" t="s">
        <v>1251</v>
      </c>
      <c r="D3379" s="83" t="s">
        <v>566</v>
      </c>
      <c r="E3379" s="187">
        <v>2276.9699999999998</v>
      </c>
      <c r="F3379" s="83"/>
    </row>
    <row r="3380" spans="1:6" ht="12.75" customHeight="1" x14ac:dyDescent="0.2">
      <c r="A3380" s="83">
        <v>4094</v>
      </c>
      <c r="B3380" s="83" t="s">
        <v>5321</v>
      </c>
      <c r="C3380" s="83" t="s">
        <v>1062</v>
      </c>
      <c r="D3380" s="83" t="s">
        <v>566</v>
      </c>
      <c r="E3380" s="187">
        <v>14.87</v>
      </c>
      <c r="F3380" s="83"/>
    </row>
    <row r="3381" spans="1:6" ht="12.75" customHeight="1" x14ac:dyDescent="0.2">
      <c r="A3381" s="83">
        <v>40988</v>
      </c>
      <c r="B3381" s="83" t="s">
        <v>5323</v>
      </c>
      <c r="C3381" s="83" t="s">
        <v>1251</v>
      </c>
      <c r="D3381" s="83" t="s">
        <v>566</v>
      </c>
      <c r="E3381" s="187">
        <v>3223.69</v>
      </c>
      <c r="F3381" s="83"/>
    </row>
    <row r="3382" spans="1:6" ht="12.75" customHeight="1" x14ac:dyDescent="0.2">
      <c r="A3382" s="83">
        <v>4095</v>
      </c>
      <c r="B3382" s="83" t="s">
        <v>5325</v>
      </c>
      <c r="C3382" s="83" t="s">
        <v>1062</v>
      </c>
      <c r="D3382" s="83" t="s">
        <v>566</v>
      </c>
      <c r="E3382" s="187">
        <v>10.28</v>
      </c>
      <c r="F3382" s="83"/>
    </row>
    <row r="3383" spans="1:6" ht="12.75" customHeight="1" x14ac:dyDescent="0.2">
      <c r="A3383" s="83">
        <v>40990</v>
      </c>
      <c r="B3383" s="83" t="s">
        <v>5326</v>
      </c>
      <c r="C3383" s="83" t="s">
        <v>1251</v>
      </c>
      <c r="D3383" s="83" t="s">
        <v>566</v>
      </c>
      <c r="E3383" s="187">
        <v>2264.2800000000002</v>
      </c>
      <c r="F3383" s="83"/>
    </row>
    <row r="3384" spans="1:6" ht="12.75" customHeight="1" x14ac:dyDescent="0.2">
      <c r="A3384" s="83">
        <v>4097</v>
      </c>
      <c r="B3384" s="83" t="s">
        <v>5327</v>
      </c>
      <c r="C3384" s="83" t="s">
        <v>1062</v>
      </c>
      <c r="D3384" s="83" t="s">
        <v>566</v>
      </c>
      <c r="E3384" s="187">
        <v>10.199999999999999</v>
      </c>
      <c r="F3384" s="83"/>
    </row>
    <row r="3385" spans="1:6" ht="12.75" customHeight="1" x14ac:dyDescent="0.2">
      <c r="A3385" s="83">
        <v>40994</v>
      </c>
      <c r="B3385" s="83" t="s">
        <v>5329</v>
      </c>
      <c r="C3385" s="83" t="s">
        <v>1251</v>
      </c>
      <c r="D3385" s="83" t="s">
        <v>566</v>
      </c>
      <c r="E3385" s="187">
        <v>2250.84</v>
      </c>
      <c r="F3385" s="83"/>
    </row>
    <row r="3386" spans="1:6" ht="12.75" customHeight="1" x14ac:dyDescent="0.2">
      <c r="A3386" s="83">
        <v>4096</v>
      </c>
      <c r="B3386" s="83" t="s">
        <v>5330</v>
      </c>
      <c r="C3386" s="83" t="s">
        <v>1062</v>
      </c>
      <c r="D3386" s="83" t="s">
        <v>566</v>
      </c>
      <c r="E3386" s="187">
        <v>10.28</v>
      </c>
      <c r="F3386" s="83"/>
    </row>
    <row r="3387" spans="1:6" ht="12.75" customHeight="1" x14ac:dyDescent="0.2">
      <c r="A3387" s="83">
        <v>40992</v>
      </c>
      <c r="B3387" s="83" t="s">
        <v>5332</v>
      </c>
      <c r="C3387" s="83" t="s">
        <v>1251</v>
      </c>
      <c r="D3387" s="83" t="s">
        <v>566</v>
      </c>
      <c r="E3387" s="187">
        <v>2264.2800000000002</v>
      </c>
      <c r="F3387" s="83"/>
    </row>
    <row r="3388" spans="1:6" ht="12.75" customHeight="1" x14ac:dyDescent="0.2">
      <c r="A3388" s="83">
        <v>13955</v>
      </c>
      <c r="B3388" s="83" t="s">
        <v>5333</v>
      </c>
      <c r="C3388" s="83" t="s">
        <v>575</v>
      </c>
      <c r="D3388" s="83" t="s">
        <v>566</v>
      </c>
      <c r="E3388" s="187">
        <v>2029.97</v>
      </c>
      <c r="F3388" s="83"/>
    </row>
    <row r="3389" spans="1:6" ht="12.75" customHeight="1" x14ac:dyDescent="0.2">
      <c r="A3389" s="83">
        <v>4114</v>
      </c>
      <c r="B3389" s="83" t="s">
        <v>5335</v>
      </c>
      <c r="C3389" s="83" t="s">
        <v>575</v>
      </c>
      <c r="D3389" s="83" t="s">
        <v>566</v>
      </c>
      <c r="E3389" s="187">
        <v>42.18</v>
      </c>
      <c r="F3389" s="83"/>
    </row>
    <row r="3390" spans="1:6" ht="12.75" customHeight="1" x14ac:dyDescent="0.2">
      <c r="A3390" s="83">
        <v>36797</v>
      </c>
      <c r="B3390" s="83" t="s">
        <v>5336</v>
      </c>
      <c r="C3390" s="83" t="s">
        <v>575</v>
      </c>
      <c r="D3390" s="83" t="s">
        <v>566</v>
      </c>
      <c r="E3390" s="187">
        <v>36.880000000000003</v>
      </c>
      <c r="F3390" s="83"/>
    </row>
    <row r="3391" spans="1:6" ht="12.75" customHeight="1" x14ac:dyDescent="0.2">
      <c r="A3391" s="83">
        <v>4107</v>
      </c>
      <c r="B3391" s="83" t="s">
        <v>5338</v>
      </c>
      <c r="C3391" s="83" t="s">
        <v>575</v>
      </c>
      <c r="D3391" s="83" t="s">
        <v>566</v>
      </c>
      <c r="E3391" s="187">
        <v>35.51</v>
      </c>
      <c r="F3391" s="83"/>
    </row>
    <row r="3392" spans="1:6" ht="12.75" customHeight="1" x14ac:dyDescent="0.2">
      <c r="A3392" s="83">
        <v>36799</v>
      </c>
      <c r="B3392" s="83" t="s">
        <v>5340</v>
      </c>
      <c r="C3392" s="83" t="s">
        <v>575</v>
      </c>
      <c r="D3392" s="83" t="s">
        <v>566</v>
      </c>
      <c r="E3392" s="187">
        <v>33.909999999999997</v>
      </c>
      <c r="F3392" s="83"/>
    </row>
    <row r="3393" spans="1:6" ht="12.75" customHeight="1" x14ac:dyDescent="0.2">
      <c r="A3393" s="83">
        <v>4108</v>
      </c>
      <c r="B3393" s="83" t="s">
        <v>5341</v>
      </c>
      <c r="C3393" s="83" t="s">
        <v>575</v>
      </c>
      <c r="D3393" s="83" t="s">
        <v>566</v>
      </c>
      <c r="E3393" s="187">
        <v>28.55</v>
      </c>
      <c r="F3393" s="83"/>
    </row>
    <row r="3394" spans="1:6" ht="12.75" customHeight="1" x14ac:dyDescent="0.2">
      <c r="A3394" s="83">
        <v>4102</v>
      </c>
      <c r="B3394" s="83" t="s">
        <v>5343</v>
      </c>
      <c r="C3394" s="83" t="s">
        <v>575</v>
      </c>
      <c r="D3394" s="83" t="s">
        <v>1065</v>
      </c>
      <c r="E3394" s="187">
        <v>42.48</v>
      </c>
      <c r="F3394" s="83"/>
    </row>
    <row r="3395" spans="1:6" ht="12.75" customHeight="1" x14ac:dyDescent="0.2">
      <c r="A3395" s="83">
        <v>10826</v>
      </c>
      <c r="B3395" s="83" t="s">
        <v>5345</v>
      </c>
      <c r="C3395" s="83" t="s">
        <v>575</v>
      </c>
      <c r="D3395" s="83" t="s">
        <v>566</v>
      </c>
      <c r="E3395" s="187">
        <v>47.98</v>
      </c>
      <c r="F3395" s="83"/>
    </row>
    <row r="3396" spans="1:6" ht="12.75" customHeight="1" x14ac:dyDescent="0.2">
      <c r="A3396" s="83">
        <v>365</v>
      </c>
      <c r="B3396" s="83" t="s">
        <v>5346</v>
      </c>
      <c r="C3396" s="83" t="s">
        <v>575</v>
      </c>
      <c r="D3396" s="83" t="s">
        <v>566</v>
      </c>
      <c r="E3396" s="187">
        <v>29.75</v>
      </c>
      <c r="F3396" s="83"/>
    </row>
    <row r="3397" spans="1:6" ht="12.75" customHeight="1" x14ac:dyDescent="0.2">
      <c r="A3397" s="83">
        <v>38639</v>
      </c>
      <c r="B3397" s="83" t="s">
        <v>5348</v>
      </c>
      <c r="C3397" s="83" t="s">
        <v>575</v>
      </c>
      <c r="D3397" s="83" t="s">
        <v>566</v>
      </c>
      <c r="E3397" s="187">
        <v>115.17</v>
      </c>
      <c r="F3397" s="83"/>
    </row>
    <row r="3398" spans="1:6" ht="12.75" customHeight="1" x14ac:dyDescent="0.2">
      <c r="A3398" s="83">
        <v>38640</v>
      </c>
      <c r="B3398" s="83" t="s">
        <v>5350</v>
      </c>
      <c r="C3398" s="83" t="s">
        <v>575</v>
      </c>
      <c r="D3398" s="83" t="s">
        <v>566</v>
      </c>
      <c r="E3398" s="187">
        <v>1.72</v>
      </c>
      <c r="F3398" s="83"/>
    </row>
    <row r="3399" spans="1:6" ht="12.75" customHeight="1" x14ac:dyDescent="0.2">
      <c r="A3399" s="83">
        <v>358</v>
      </c>
      <c r="B3399" s="83" t="s">
        <v>5351</v>
      </c>
      <c r="C3399" s="83" t="s">
        <v>575</v>
      </c>
      <c r="D3399" s="83" t="s">
        <v>566</v>
      </c>
      <c r="E3399" s="187">
        <v>35.51</v>
      </c>
      <c r="F3399" s="83"/>
    </row>
    <row r="3400" spans="1:6" ht="12.75" customHeight="1" x14ac:dyDescent="0.2">
      <c r="A3400" s="83">
        <v>359</v>
      </c>
      <c r="B3400" s="83" t="s">
        <v>5352</v>
      </c>
      <c r="C3400" s="83" t="s">
        <v>575</v>
      </c>
      <c r="D3400" s="83" t="s">
        <v>566</v>
      </c>
      <c r="E3400" s="187">
        <v>72.94</v>
      </c>
      <c r="F3400" s="83"/>
    </row>
    <row r="3401" spans="1:6" ht="12.75" customHeight="1" x14ac:dyDescent="0.2">
      <c r="A3401" s="83">
        <v>38641</v>
      </c>
      <c r="B3401" s="83" t="s">
        <v>5354</v>
      </c>
      <c r="C3401" s="83" t="s">
        <v>575</v>
      </c>
      <c r="D3401" s="83" t="s">
        <v>566</v>
      </c>
      <c r="E3401" s="187">
        <v>71.98</v>
      </c>
      <c r="F3401" s="83"/>
    </row>
    <row r="3402" spans="1:6" ht="12.75" customHeight="1" x14ac:dyDescent="0.2">
      <c r="A3402" s="83">
        <v>360</v>
      </c>
      <c r="B3402" s="83" t="s">
        <v>5355</v>
      </c>
      <c r="C3402" s="83" t="s">
        <v>575</v>
      </c>
      <c r="D3402" s="83" t="s">
        <v>1065</v>
      </c>
      <c r="E3402" s="187">
        <v>1.67</v>
      </c>
      <c r="F3402" s="83"/>
    </row>
    <row r="3403" spans="1:6" ht="12.75" customHeight="1" x14ac:dyDescent="0.2">
      <c r="A3403" s="83">
        <v>4127</v>
      </c>
      <c r="B3403" s="83" t="s">
        <v>5357</v>
      </c>
      <c r="C3403" s="83" t="s">
        <v>575</v>
      </c>
      <c r="D3403" s="83" t="s">
        <v>702</v>
      </c>
      <c r="E3403" s="187">
        <v>210.82</v>
      </c>
      <c r="F3403" s="83"/>
    </row>
    <row r="3404" spans="1:6" ht="12.75" customHeight="1" x14ac:dyDescent="0.2">
      <c r="A3404" s="83">
        <v>4154</v>
      </c>
      <c r="B3404" s="83" t="s">
        <v>5358</v>
      </c>
      <c r="C3404" s="83" t="s">
        <v>575</v>
      </c>
      <c r="D3404" s="83" t="s">
        <v>702</v>
      </c>
      <c r="E3404" s="187">
        <v>257.57</v>
      </c>
      <c r="F3404" s="83"/>
    </row>
    <row r="3405" spans="1:6" ht="12.75" customHeight="1" x14ac:dyDescent="0.2">
      <c r="A3405" s="83">
        <v>4168</v>
      </c>
      <c r="B3405" s="83" t="s">
        <v>5359</v>
      </c>
      <c r="C3405" s="83" t="s">
        <v>575</v>
      </c>
      <c r="D3405" s="83" t="s">
        <v>702</v>
      </c>
      <c r="E3405" s="187">
        <v>272.02</v>
      </c>
      <c r="F3405" s="83"/>
    </row>
    <row r="3406" spans="1:6" ht="12.75" customHeight="1" x14ac:dyDescent="0.2">
      <c r="A3406" s="83">
        <v>4161</v>
      </c>
      <c r="B3406" s="83" t="s">
        <v>5361</v>
      </c>
      <c r="C3406" s="83" t="s">
        <v>575</v>
      </c>
      <c r="D3406" s="83" t="s">
        <v>702</v>
      </c>
      <c r="E3406" s="187">
        <v>261.82</v>
      </c>
      <c r="F3406" s="83"/>
    </row>
    <row r="3407" spans="1:6" ht="12.75" customHeight="1" x14ac:dyDescent="0.2">
      <c r="A3407" s="83">
        <v>42430</v>
      </c>
      <c r="B3407" s="83" t="s">
        <v>5362</v>
      </c>
      <c r="C3407" s="83" t="s">
        <v>575</v>
      </c>
      <c r="D3407" s="83" t="s">
        <v>702</v>
      </c>
      <c r="E3407" s="187">
        <v>3654.84</v>
      </c>
      <c r="F3407" s="83"/>
    </row>
    <row r="3408" spans="1:6" ht="12.75" customHeight="1" x14ac:dyDescent="0.2">
      <c r="A3408" s="83">
        <v>4214</v>
      </c>
      <c r="B3408" s="83" t="s">
        <v>5364</v>
      </c>
      <c r="C3408" s="83" t="s">
        <v>575</v>
      </c>
      <c r="D3408" s="83" t="s">
        <v>566</v>
      </c>
      <c r="E3408" s="187">
        <v>6.37</v>
      </c>
      <c r="F3408" s="83"/>
    </row>
    <row r="3409" spans="1:6" ht="12.75" customHeight="1" x14ac:dyDescent="0.2">
      <c r="A3409" s="83">
        <v>4215</v>
      </c>
      <c r="B3409" s="83" t="s">
        <v>5366</v>
      </c>
      <c r="C3409" s="83" t="s">
        <v>575</v>
      </c>
      <c r="D3409" s="83" t="s">
        <v>566</v>
      </c>
      <c r="E3409" s="187">
        <v>4.1900000000000004</v>
      </c>
      <c r="F3409" s="83"/>
    </row>
    <row r="3410" spans="1:6" ht="12.75" customHeight="1" x14ac:dyDescent="0.2">
      <c r="A3410" s="83">
        <v>4210</v>
      </c>
      <c r="B3410" s="83" t="s">
        <v>5367</v>
      </c>
      <c r="C3410" s="83" t="s">
        <v>575</v>
      </c>
      <c r="D3410" s="83" t="s">
        <v>566</v>
      </c>
      <c r="E3410" s="187">
        <v>0.7</v>
      </c>
      <c r="F3410" s="83"/>
    </row>
    <row r="3411" spans="1:6" ht="12.75" customHeight="1" x14ac:dyDescent="0.2">
      <c r="A3411" s="83">
        <v>4212</v>
      </c>
      <c r="B3411" s="83" t="s">
        <v>5369</v>
      </c>
      <c r="C3411" s="83" t="s">
        <v>575</v>
      </c>
      <c r="D3411" s="83" t="s">
        <v>566</v>
      </c>
      <c r="E3411" s="187">
        <v>2.02</v>
      </c>
      <c r="F3411" s="83"/>
    </row>
    <row r="3412" spans="1:6" ht="12.75" customHeight="1" x14ac:dyDescent="0.2">
      <c r="A3412" s="83">
        <v>4213</v>
      </c>
      <c r="B3412" s="83" t="s">
        <v>5371</v>
      </c>
      <c r="C3412" s="83" t="s">
        <v>575</v>
      </c>
      <c r="D3412" s="83" t="s">
        <v>566</v>
      </c>
      <c r="E3412" s="187">
        <v>9.0500000000000007</v>
      </c>
      <c r="F3412" s="83"/>
    </row>
    <row r="3413" spans="1:6" ht="12.75" customHeight="1" x14ac:dyDescent="0.2">
      <c r="A3413" s="83">
        <v>4211</v>
      </c>
      <c r="B3413" s="83" t="s">
        <v>5372</v>
      </c>
      <c r="C3413" s="83" t="s">
        <v>575</v>
      </c>
      <c r="D3413" s="83" t="s">
        <v>566</v>
      </c>
      <c r="E3413" s="187">
        <v>1.01</v>
      </c>
      <c r="F3413" s="83"/>
    </row>
    <row r="3414" spans="1:6" ht="12.75" customHeight="1" x14ac:dyDescent="0.2">
      <c r="A3414" s="83">
        <v>4209</v>
      </c>
      <c r="B3414" s="83" t="s">
        <v>5374</v>
      </c>
      <c r="C3414" s="83" t="s">
        <v>575</v>
      </c>
      <c r="D3414" s="83" t="s">
        <v>566</v>
      </c>
      <c r="E3414" s="187">
        <v>12.6</v>
      </c>
      <c r="F3414" s="83"/>
    </row>
    <row r="3415" spans="1:6" ht="12.75" customHeight="1" x14ac:dyDescent="0.2">
      <c r="A3415" s="83">
        <v>4180</v>
      </c>
      <c r="B3415" s="83" t="s">
        <v>5375</v>
      </c>
      <c r="C3415" s="83" t="s">
        <v>575</v>
      </c>
      <c r="D3415" s="83" t="s">
        <v>566</v>
      </c>
      <c r="E3415" s="187">
        <v>9.49</v>
      </c>
      <c r="F3415" s="83"/>
    </row>
    <row r="3416" spans="1:6" ht="12.75" customHeight="1" x14ac:dyDescent="0.2">
      <c r="A3416" s="83">
        <v>4177</v>
      </c>
      <c r="B3416" s="83" t="s">
        <v>5377</v>
      </c>
      <c r="C3416" s="83" t="s">
        <v>575</v>
      </c>
      <c r="D3416" s="83" t="s">
        <v>566</v>
      </c>
      <c r="E3416" s="187">
        <v>3.15</v>
      </c>
      <c r="F3416" s="83"/>
    </row>
    <row r="3417" spans="1:6" ht="12.75" customHeight="1" x14ac:dyDescent="0.2">
      <c r="A3417" s="83">
        <v>4179</v>
      </c>
      <c r="B3417" s="83" t="s">
        <v>5378</v>
      </c>
      <c r="C3417" s="83" t="s">
        <v>575</v>
      </c>
      <c r="D3417" s="83" t="s">
        <v>566</v>
      </c>
      <c r="E3417" s="187">
        <v>6.44</v>
      </c>
      <c r="F3417" s="83"/>
    </row>
    <row r="3418" spans="1:6" ht="12.75" customHeight="1" x14ac:dyDescent="0.2">
      <c r="A3418" s="83">
        <v>4208</v>
      </c>
      <c r="B3418" s="83" t="s">
        <v>5380</v>
      </c>
      <c r="C3418" s="83" t="s">
        <v>575</v>
      </c>
      <c r="D3418" s="83" t="s">
        <v>566</v>
      </c>
      <c r="E3418" s="187">
        <v>30</v>
      </c>
      <c r="F3418" s="83"/>
    </row>
    <row r="3419" spans="1:6" ht="12.75" customHeight="1" x14ac:dyDescent="0.2">
      <c r="A3419" s="83">
        <v>4181</v>
      </c>
      <c r="B3419" s="83" t="s">
        <v>5381</v>
      </c>
      <c r="C3419" s="83" t="s">
        <v>575</v>
      </c>
      <c r="D3419" s="83" t="s">
        <v>566</v>
      </c>
      <c r="E3419" s="187">
        <v>19.600000000000001</v>
      </c>
      <c r="F3419" s="83"/>
    </row>
    <row r="3420" spans="1:6" ht="12.75" customHeight="1" x14ac:dyDescent="0.2">
      <c r="A3420" s="83">
        <v>4178</v>
      </c>
      <c r="B3420" s="83" t="s">
        <v>5382</v>
      </c>
      <c r="C3420" s="83" t="s">
        <v>575</v>
      </c>
      <c r="D3420" s="83" t="s">
        <v>566</v>
      </c>
      <c r="E3420" s="187">
        <v>4.3600000000000003</v>
      </c>
      <c r="F3420" s="83"/>
    </row>
    <row r="3421" spans="1:6" ht="12.75" customHeight="1" x14ac:dyDescent="0.2">
      <c r="A3421" s="83">
        <v>4182</v>
      </c>
      <c r="B3421" s="83" t="s">
        <v>5384</v>
      </c>
      <c r="C3421" s="83" t="s">
        <v>575</v>
      </c>
      <c r="D3421" s="83" t="s">
        <v>566</v>
      </c>
      <c r="E3421" s="187">
        <v>48.8</v>
      </c>
      <c r="F3421" s="83"/>
    </row>
    <row r="3422" spans="1:6" ht="12.75" customHeight="1" x14ac:dyDescent="0.2">
      <c r="A3422" s="83">
        <v>4183</v>
      </c>
      <c r="B3422" s="83" t="s">
        <v>5385</v>
      </c>
      <c r="C3422" s="83" t="s">
        <v>575</v>
      </c>
      <c r="D3422" s="83" t="s">
        <v>566</v>
      </c>
      <c r="E3422" s="187">
        <v>78.569999999999993</v>
      </c>
      <c r="F3422" s="83"/>
    </row>
    <row r="3423" spans="1:6" ht="12.75" customHeight="1" x14ac:dyDescent="0.2">
      <c r="A3423" s="83">
        <v>4184</v>
      </c>
      <c r="B3423" s="83" t="s">
        <v>5387</v>
      </c>
      <c r="C3423" s="83" t="s">
        <v>575</v>
      </c>
      <c r="D3423" s="83" t="s">
        <v>566</v>
      </c>
      <c r="E3423" s="187">
        <v>173.45</v>
      </c>
      <c r="F3423" s="83"/>
    </row>
    <row r="3424" spans="1:6" ht="12.75" customHeight="1" x14ac:dyDescent="0.2">
      <c r="A3424" s="83">
        <v>4185</v>
      </c>
      <c r="B3424" s="83" t="s">
        <v>5388</v>
      </c>
      <c r="C3424" s="83" t="s">
        <v>575</v>
      </c>
      <c r="D3424" s="83" t="s">
        <v>566</v>
      </c>
      <c r="E3424" s="187">
        <v>288.19</v>
      </c>
      <c r="F3424" s="83"/>
    </row>
    <row r="3425" spans="1:6" ht="12.75" customHeight="1" x14ac:dyDescent="0.2">
      <c r="A3425" s="83">
        <v>4205</v>
      </c>
      <c r="B3425" s="83" t="s">
        <v>5389</v>
      </c>
      <c r="C3425" s="83" t="s">
        <v>575</v>
      </c>
      <c r="D3425" s="83" t="s">
        <v>566</v>
      </c>
      <c r="E3425" s="187">
        <v>16.64</v>
      </c>
      <c r="F3425" s="83"/>
    </row>
    <row r="3426" spans="1:6" ht="12.75" customHeight="1" x14ac:dyDescent="0.2">
      <c r="A3426" s="83">
        <v>4192</v>
      </c>
      <c r="B3426" s="83" t="s">
        <v>5391</v>
      </c>
      <c r="C3426" s="83" t="s">
        <v>575</v>
      </c>
      <c r="D3426" s="83" t="s">
        <v>566</v>
      </c>
      <c r="E3426" s="187">
        <v>16.64</v>
      </c>
      <c r="F3426" s="83"/>
    </row>
    <row r="3427" spans="1:6" ht="12.75" customHeight="1" x14ac:dyDescent="0.2">
      <c r="A3427" s="83">
        <v>4191</v>
      </c>
      <c r="B3427" s="83" t="s">
        <v>5392</v>
      </c>
      <c r="C3427" s="83" t="s">
        <v>575</v>
      </c>
      <c r="D3427" s="83" t="s">
        <v>566</v>
      </c>
      <c r="E3427" s="187">
        <v>16.64</v>
      </c>
      <c r="F3427" s="83"/>
    </row>
    <row r="3428" spans="1:6" ht="12.75" customHeight="1" x14ac:dyDescent="0.2">
      <c r="A3428" s="83">
        <v>4207</v>
      </c>
      <c r="B3428" s="83" t="s">
        <v>5394</v>
      </c>
      <c r="C3428" s="83" t="s">
        <v>575</v>
      </c>
      <c r="D3428" s="83" t="s">
        <v>566</v>
      </c>
      <c r="E3428" s="187">
        <v>13.39</v>
      </c>
      <c r="F3428" s="83"/>
    </row>
    <row r="3429" spans="1:6" ht="12.75" customHeight="1" x14ac:dyDescent="0.2">
      <c r="A3429" s="83">
        <v>4206</v>
      </c>
      <c r="B3429" s="83" t="s">
        <v>5395</v>
      </c>
      <c r="C3429" s="83" t="s">
        <v>575</v>
      </c>
      <c r="D3429" s="83" t="s">
        <v>566</v>
      </c>
      <c r="E3429" s="187">
        <v>13</v>
      </c>
      <c r="F3429" s="83"/>
    </row>
    <row r="3430" spans="1:6" ht="12.75" customHeight="1" x14ac:dyDescent="0.2">
      <c r="A3430" s="83">
        <v>4190</v>
      </c>
      <c r="B3430" s="83" t="s">
        <v>5397</v>
      </c>
      <c r="C3430" s="83" t="s">
        <v>575</v>
      </c>
      <c r="D3430" s="83" t="s">
        <v>566</v>
      </c>
      <c r="E3430" s="187">
        <v>13</v>
      </c>
      <c r="F3430" s="83"/>
    </row>
    <row r="3431" spans="1:6" ht="12.75" customHeight="1" x14ac:dyDescent="0.2">
      <c r="A3431" s="83">
        <v>4186</v>
      </c>
      <c r="B3431" s="83" t="s">
        <v>5398</v>
      </c>
      <c r="C3431" s="83" t="s">
        <v>575</v>
      </c>
      <c r="D3431" s="83" t="s">
        <v>566</v>
      </c>
      <c r="E3431" s="187">
        <v>3.84</v>
      </c>
      <c r="F3431" s="83"/>
    </row>
    <row r="3432" spans="1:6" ht="12.75" customHeight="1" x14ac:dyDescent="0.2">
      <c r="A3432" s="83">
        <v>4188</v>
      </c>
      <c r="B3432" s="83" t="s">
        <v>5399</v>
      </c>
      <c r="C3432" s="83" t="s">
        <v>575</v>
      </c>
      <c r="D3432" s="83" t="s">
        <v>566</v>
      </c>
      <c r="E3432" s="187">
        <v>7.85</v>
      </c>
      <c r="F3432" s="83"/>
    </row>
    <row r="3433" spans="1:6" ht="12.75" customHeight="1" x14ac:dyDescent="0.2">
      <c r="A3433" s="83">
        <v>4189</v>
      </c>
      <c r="B3433" s="83" t="s">
        <v>5401</v>
      </c>
      <c r="C3433" s="83" t="s">
        <v>575</v>
      </c>
      <c r="D3433" s="83" t="s">
        <v>566</v>
      </c>
      <c r="E3433" s="187">
        <v>7.85</v>
      </c>
      <c r="F3433" s="83"/>
    </row>
    <row r="3434" spans="1:6" ht="12.75" customHeight="1" x14ac:dyDescent="0.2">
      <c r="A3434" s="83">
        <v>4197</v>
      </c>
      <c r="B3434" s="83" t="s">
        <v>5402</v>
      </c>
      <c r="C3434" s="83" t="s">
        <v>575</v>
      </c>
      <c r="D3434" s="83" t="s">
        <v>566</v>
      </c>
      <c r="E3434" s="187">
        <v>41.55</v>
      </c>
      <c r="F3434" s="83"/>
    </row>
    <row r="3435" spans="1:6" ht="12.75" customHeight="1" x14ac:dyDescent="0.2">
      <c r="A3435" s="83">
        <v>4194</v>
      </c>
      <c r="B3435" s="83" t="s">
        <v>5404</v>
      </c>
      <c r="C3435" s="83" t="s">
        <v>575</v>
      </c>
      <c r="D3435" s="83" t="s">
        <v>566</v>
      </c>
      <c r="E3435" s="187">
        <v>25.11</v>
      </c>
      <c r="F3435" s="83"/>
    </row>
    <row r="3436" spans="1:6" ht="12.75" customHeight="1" x14ac:dyDescent="0.2">
      <c r="A3436" s="83">
        <v>4193</v>
      </c>
      <c r="B3436" s="83" t="s">
        <v>5405</v>
      </c>
      <c r="C3436" s="83" t="s">
        <v>575</v>
      </c>
      <c r="D3436" s="83" t="s">
        <v>566</v>
      </c>
      <c r="E3436" s="187">
        <v>25.11</v>
      </c>
      <c r="F3436" s="83"/>
    </row>
    <row r="3437" spans="1:6" ht="12.75" customHeight="1" x14ac:dyDescent="0.2">
      <c r="A3437" s="83">
        <v>4204</v>
      </c>
      <c r="B3437" s="83" t="s">
        <v>5406</v>
      </c>
      <c r="C3437" s="83" t="s">
        <v>575</v>
      </c>
      <c r="D3437" s="83" t="s">
        <v>566</v>
      </c>
      <c r="E3437" s="187">
        <v>25.11</v>
      </c>
      <c r="F3437" s="83"/>
    </row>
    <row r="3438" spans="1:6" ht="12.75" customHeight="1" x14ac:dyDescent="0.2">
      <c r="A3438" s="83">
        <v>4187</v>
      </c>
      <c r="B3438" s="83" t="s">
        <v>5408</v>
      </c>
      <c r="C3438" s="83" t="s">
        <v>575</v>
      </c>
      <c r="D3438" s="83" t="s">
        <v>566</v>
      </c>
      <c r="E3438" s="187">
        <v>5</v>
      </c>
      <c r="F3438" s="83"/>
    </row>
    <row r="3439" spans="1:6" ht="12.75" customHeight="1" x14ac:dyDescent="0.2">
      <c r="A3439" s="83">
        <v>4202</v>
      </c>
      <c r="B3439" s="83" t="s">
        <v>5409</v>
      </c>
      <c r="C3439" s="83" t="s">
        <v>575</v>
      </c>
      <c r="D3439" s="83" t="s">
        <v>566</v>
      </c>
      <c r="E3439" s="187">
        <v>75.89</v>
      </c>
      <c r="F3439" s="83"/>
    </row>
    <row r="3440" spans="1:6" ht="12.75" customHeight="1" x14ac:dyDescent="0.2">
      <c r="A3440" s="83">
        <v>4203</v>
      </c>
      <c r="B3440" s="83" t="s">
        <v>5410</v>
      </c>
      <c r="C3440" s="83" t="s">
        <v>575</v>
      </c>
      <c r="D3440" s="83" t="s">
        <v>566</v>
      </c>
      <c r="E3440" s="187">
        <v>67.03</v>
      </c>
      <c r="F3440" s="83"/>
    </row>
    <row r="3441" spans="1:6" ht="12.75" customHeight="1" x14ac:dyDescent="0.2">
      <c r="A3441" s="83">
        <v>40368</v>
      </c>
      <c r="B3441" s="83" t="s">
        <v>5412</v>
      </c>
      <c r="C3441" s="83" t="s">
        <v>575</v>
      </c>
      <c r="D3441" s="83" t="s">
        <v>702</v>
      </c>
      <c r="E3441" s="187">
        <v>26.94</v>
      </c>
      <c r="F3441" s="83"/>
    </row>
    <row r="3442" spans="1:6" ht="12.75" customHeight="1" x14ac:dyDescent="0.2">
      <c r="A3442" s="83">
        <v>40365</v>
      </c>
      <c r="B3442" s="83" t="s">
        <v>5413</v>
      </c>
      <c r="C3442" s="83" t="s">
        <v>575</v>
      </c>
      <c r="D3442" s="83" t="s">
        <v>702</v>
      </c>
      <c r="E3442" s="187">
        <v>18.18</v>
      </c>
      <c r="F3442" s="83"/>
    </row>
    <row r="3443" spans="1:6" ht="12.75" customHeight="1" x14ac:dyDescent="0.2">
      <c r="A3443" s="83">
        <v>40356</v>
      </c>
      <c r="B3443" s="83" t="s">
        <v>5415</v>
      </c>
      <c r="C3443" s="83" t="s">
        <v>575</v>
      </c>
      <c r="D3443" s="83" t="s">
        <v>702</v>
      </c>
      <c r="E3443" s="187">
        <v>6.21</v>
      </c>
      <c r="F3443" s="83"/>
    </row>
    <row r="3444" spans="1:6" ht="12.75" customHeight="1" x14ac:dyDescent="0.2">
      <c r="A3444" s="83">
        <v>40362</v>
      </c>
      <c r="B3444" s="83" t="s">
        <v>5416</v>
      </c>
      <c r="C3444" s="83" t="s">
        <v>575</v>
      </c>
      <c r="D3444" s="83" t="s">
        <v>702</v>
      </c>
      <c r="E3444" s="187">
        <v>12.04</v>
      </c>
      <c r="F3444" s="83"/>
    </row>
    <row r="3445" spans="1:6" ht="12.75" customHeight="1" x14ac:dyDescent="0.2">
      <c r="A3445" s="83">
        <v>40374</v>
      </c>
      <c r="B3445" s="83" t="s">
        <v>5418</v>
      </c>
      <c r="C3445" s="83" t="s">
        <v>575</v>
      </c>
      <c r="D3445" s="83" t="s">
        <v>702</v>
      </c>
      <c r="E3445" s="187">
        <v>70.430000000000007</v>
      </c>
      <c r="F3445" s="83"/>
    </row>
    <row r="3446" spans="1:6" ht="12.75" customHeight="1" x14ac:dyDescent="0.2">
      <c r="A3446" s="83">
        <v>40371</v>
      </c>
      <c r="B3446" s="83" t="s">
        <v>5419</v>
      </c>
      <c r="C3446" s="83" t="s">
        <v>575</v>
      </c>
      <c r="D3446" s="83" t="s">
        <v>702</v>
      </c>
      <c r="E3446" s="187">
        <v>44.33</v>
      </c>
      <c r="F3446" s="83"/>
    </row>
    <row r="3447" spans="1:6" ht="12.75" customHeight="1" x14ac:dyDescent="0.2">
      <c r="A3447" s="83">
        <v>40359</v>
      </c>
      <c r="B3447" s="83" t="s">
        <v>5420</v>
      </c>
      <c r="C3447" s="83" t="s">
        <v>575</v>
      </c>
      <c r="D3447" s="83" t="s">
        <v>702</v>
      </c>
      <c r="E3447" s="187">
        <v>8.02</v>
      </c>
      <c r="F3447" s="83"/>
    </row>
    <row r="3448" spans="1:6" ht="12.75" customHeight="1" x14ac:dyDescent="0.2">
      <c r="A3448" s="83">
        <v>7595</v>
      </c>
      <c r="B3448" s="83" t="s">
        <v>5422</v>
      </c>
      <c r="C3448" s="83" t="s">
        <v>1062</v>
      </c>
      <c r="D3448" s="83" t="s">
        <v>566</v>
      </c>
      <c r="E3448" s="187">
        <v>6.95</v>
      </c>
      <c r="F3448" s="83"/>
    </row>
    <row r="3449" spans="1:6" ht="12.75" customHeight="1" x14ac:dyDescent="0.2">
      <c r="A3449" s="83">
        <v>41094</v>
      </c>
      <c r="B3449" s="83" t="s">
        <v>5423</v>
      </c>
      <c r="C3449" s="83" t="s">
        <v>1251</v>
      </c>
      <c r="D3449" s="83" t="s">
        <v>566</v>
      </c>
      <c r="E3449" s="187">
        <v>1302.2</v>
      </c>
      <c r="F3449" s="83"/>
    </row>
    <row r="3450" spans="1:6" ht="12.75" customHeight="1" x14ac:dyDescent="0.2">
      <c r="A3450" s="83">
        <v>38175</v>
      </c>
      <c r="B3450" s="83" t="s">
        <v>5424</v>
      </c>
      <c r="C3450" s="83" t="s">
        <v>575</v>
      </c>
      <c r="D3450" s="83" t="s">
        <v>566</v>
      </c>
      <c r="E3450" s="187">
        <v>2.39</v>
      </c>
      <c r="F3450" s="83"/>
    </row>
    <row r="3451" spans="1:6" ht="12.75" customHeight="1" x14ac:dyDescent="0.2">
      <c r="A3451" s="83">
        <v>38176</v>
      </c>
      <c r="B3451" s="83" t="s">
        <v>5426</v>
      </c>
      <c r="C3451" s="83" t="s">
        <v>575</v>
      </c>
      <c r="D3451" s="83" t="s">
        <v>566</v>
      </c>
      <c r="E3451" s="187">
        <v>6.48</v>
      </c>
      <c r="F3451" s="83"/>
    </row>
    <row r="3452" spans="1:6" ht="12.75" customHeight="1" x14ac:dyDescent="0.2">
      <c r="A3452" s="83">
        <v>36152</v>
      </c>
      <c r="B3452" s="83" t="s">
        <v>5427</v>
      </c>
      <c r="C3452" s="83" t="s">
        <v>575</v>
      </c>
      <c r="D3452" s="83" t="s">
        <v>566</v>
      </c>
      <c r="E3452" s="187">
        <v>4.3600000000000003</v>
      </c>
      <c r="F3452" s="83"/>
    </row>
    <row r="3453" spans="1:6" ht="12.75" customHeight="1" x14ac:dyDescent="0.2">
      <c r="A3453" s="83">
        <v>11138</v>
      </c>
      <c r="B3453" s="83" t="s">
        <v>5429</v>
      </c>
      <c r="C3453" s="83" t="s">
        <v>769</v>
      </c>
      <c r="D3453" s="83" t="s">
        <v>566</v>
      </c>
      <c r="E3453" s="187">
        <v>2.37</v>
      </c>
      <c r="F3453" s="83"/>
    </row>
    <row r="3454" spans="1:6" ht="12.75" customHeight="1" x14ac:dyDescent="0.2">
      <c r="A3454" s="83">
        <v>5333</v>
      </c>
      <c r="B3454" s="83" t="s">
        <v>5430</v>
      </c>
      <c r="C3454" s="83" t="s">
        <v>769</v>
      </c>
      <c r="D3454" s="83" t="s">
        <v>566</v>
      </c>
      <c r="E3454" s="187">
        <v>15.83</v>
      </c>
      <c r="F3454" s="83"/>
    </row>
    <row r="3455" spans="1:6" ht="12.75" customHeight="1" x14ac:dyDescent="0.2">
      <c r="A3455" s="83">
        <v>4221</v>
      </c>
      <c r="B3455" s="83" t="s">
        <v>5432</v>
      </c>
      <c r="C3455" s="83" t="s">
        <v>769</v>
      </c>
      <c r="D3455" s="83" t="s">
        <v>1065</v>
      </c>
      <c r="E3455" s="187">
        <v>3.68</v>
      </c>
      <c r="F3455" s="83"/>
    </row>
    <row r="3456" spans="1:6" ht="12.75" customHeight="1" x14ac:dyDescent="0.2">
      <c r="A3456" s="83">
        <v>4227</v>
      </c>
      <c r="B3456" s="83" t="s">
        <v>5433</v>
      </c>
      <c r="C3456" s="83" t="s">
        <v>769</v>
      </c>
      <c r="D3456" s="83" t="s">
        <v>1065</v>
      </c>
      <c r="E3456" s="187">
        <v>19.95</v>
      </c>
      <c r="F3456" s="83"/>
    </row>
    <row r="3457" spans="1:6" ht="12.75" customHeight="1" x14ac:dyDescent="0.2">
      <c r="A3457" s="83">
        <v>38170</v>
      </c>
      <c r="B3457" s="83" t="s">
        <v>5434</v>
      </c>
      <c r="C3457" s="83" t="s">
        <v>575</v>
      </c>
      <c r="D3457" s="83" t="s">
        <v>566</v>
      </c>
      <c r="E3457" s="187">
        <v>10.91</v>
      </c>
      <c r="F3457" s="83"/>
    </row>
    <row r="3458" spans="1:6" ht="12.75" customHeight="1" x14ac:dyDescent="0.2">
      <c r="A3458" s="83">
        <v>4252</v>
      </c>
      <c r="B3458" s="83" t="s">
        <v>5436</v>
      </c>
      <c r="C3458" s="83" t="s">
        <v>1062</v>
      </c>
      <c r="D3458" s="83" t="s">
        <v>566</v>
      </c>
      <c r="E3458" s="187">
        <v>11.57</v>
      </c>
      <c r="F3458" s="83"/>
    </row>
    <row r="3459" spans="1:6" ht="12.75" customHeight="1" x14ac:dyDescent="0.2">
      <c r="A3459" s="83">
        <v>40980</v>
      </c>
      <c r="B3459" s="83" t="s">
        <v>5437</v>
      </c>
      <c r="C3459" s="83" t="s">
        <v>1251</v>
      </c>
      <c r="D3459" s="83" t="s">
        <v>566</v>
      </c>
      <c r="E3459" s="187">
        <v>2062.4</v>
      </c>
      <c r="F3459" s="83"/>
    </row>
    <row r="3460" spans="1:6" ht="12.75" customHeight="1" x14ac:dyDescent="0.2">
      <c r="A3460" s="83">
        <v>4243</v>
      </c>
      <c r="B3460" s="83" t="s">
        <v>5439</v>
      </c>
      <c r="C3460" s="83" t="s">
        <v>1062</v>
      </c>
      <c r="D3460" s="83" t="s">
        <v>566</v>
      </c>
      <c r="E3460" s="187">
        <v>10.039999999999999</v>
      </c>
      <c r="F3460" s="83"/>
    </row>
    <row r="3461" spans="1:6" ht="12.75" customHeight="1" x14ac:dyDescent="0.2">
      <c r="A3461" s="83">
        <v>41031</v>
      </c>
      <c r="B3461" s="83" t="s">
        <v>5440</v>
      </c>
      <c r="C3461" s="83" t="s">
        <v>1251</v>
      </c>
      <c r="D3461" s="83" t="s">
        <v>566</v>
      </c>
      <c r="E3461" s="187">
        <v>1790.42</v>
      </c>
      <c r="F3461" s="83"/>
    </row>
    <row r="3462" spans="1:6" ht="12.75" customHeight="1" x14ac:dyDescent="0.2">
      <c r="A3462" s="83">
        <v>40986</v>
      </c>
      <c r="B3462" s="83" t="s">
        <v>5441</v>
      </c>
      <c r="C3462" s="83" t="s">
        <v>1251</v>
      </c>
      <c r="D3462" s="83" t="s">
        <v>566</v>
      </c>
      <c r="E3462" s="187">
        <v>1727.83</v>
      </c>
      <c r="F3462" s="83"/>
    </row>
    <row r="3463" spans="1:6" ht="12.75" customHeight="1" x14ac:dyDescent="0.2">
      <c r="A3463" s="83">
        <v>37666</v>
      </c>
      <c r="B3463" s="83" t="s">
        <v>5442</v>
      </c>
      <c r="C3463" s="83" t="s">
        <v>1062</v>
      </c>
      <c r="D3463" s="83" t="s">
        <v>566</v>
      </c>
      <c r="E3463" s="187">
        <v>9.69</v>
      </c>
      <c r="F3463" s="83"/>
    </row>
    <row r="3464" spans="1:6" ht="12.75" customHeight="1" x14ac:dyDescent="0.2">
      <c r="A3464" s="83">
        <v>4250</v>
      </c>
      <c r="B3464" s="83" t="s">
        <v>5443</v>
      </c>
      <c r="C3464" s="83" t="s">
        <v>1062</v>
      </c>
      <c r="D3464" s="83" t="s">
        <v>566</v>
      </c>
      <c r="E3464" s="187">
        <v>10.29</v>
      </c>
      <c r="F3464" s="83"/>
    </row>
    <row r="3465" spans="1:6" ht="12.75" customHeight="1" x14ac:dyDescent="0.2">
      <c r="A3465" s="83">
        <v>40978</v>
      </c>
      <c r="B3465" s="83" t="s">
        <v>5444</v>
      </c>
      <c r="C3465" s="83" t="s">
        <v>1251</v>
      </c>
      <c r="D3465" s="83" t="s">
        <v>566</v>
      </c>
      <c r="E3465" s="187">
        <v>1836.87</v>
      </c>
      <c r="F3465" s="83"/>
    </row>
    <row r="3466" spans="1:6" ht="12.75" customHeight="1" x14ac:dyDescent="0.2">
      <c r="A3466" s="83">
        <v>25960</v>
      </c>
      <c r="B3466" s="83" t="s">
        <v>5446</v>
      </c>
      <c r="C3466" s="83" t="s">
        <v>1062</v>
      </c>
      <c r="D3466" s="83" t="s">
        <v>566</v>
      </c>
      <c r="E3466" s="187">
        <v>12.36</v>
      </c>
      <c r="F3466" s="83"/>
    </row>
    <row r="3467" spans="1:6" ht="12.75" customHeight="1" x14ac:dyDescent="0.2">
      <c r="A3467" s="83">
        <v>41043</v>
      </c>
      <c r="B3467" s="83" t="s">
        <v>5447</v>
      </c>
      <c r="C3467" s="83" t="s">
        <v>1251</v>
      </c>
      <c r="D3467" s="83" t="s">
        <v>566</v>
      </c>
      <c r="E3467" s="187">
        <v>2203.61</v>
      </c>
      <c r="F3467" s="83"/>
    </row>
    <row r="3468" spans="1:6" ht="12.75" customHeight="1" x14ac:dyDescent="0.2">
      <c r="A3468" s="83">
        <v>4234</v>
      </c>
      <c r="B3468" s="83" t="s">
        <v>5448</v>
      </c>
      <c r="C3468" s="83" t="s">
        <v>1062</v>
      </c>
      <c r="D3468" s="83" t="s">
        <v>1065</v>
      </c>
      <c r="E3468" s="187">
        <v>13.54</v>
      </c>
      <c r="F3468" s="83"/>
    </row>
    <row r="3469" spans="1:6" ht="12.75" customHeight="1" x14ac:dyDescent="0.2">
      <c r="A3469" s="83">
        <v>40987</v>
      </c>
      <c r="B3469" s="83" t="s">
        <v>5449</v>
      </c>
      <c r="C3469" s="83" t="s">
        <v>1251</v>
      </c>
      <c r="D3469" s="83" t="s">
        <v>566</v>
      </c>
      <c r="E3469" s="187">
        <v>2413.96</v>
      </c>
      <c r="F3469" s="83"/>
    </row>
    <row r="3470" spans="1:6" ht="12.75" customHeight="1" x14ac:dyDescent="0.2">
      <c r="A3470" s="83">
        <v>4253</v>
      </c>
      <c r="B3470" s="83" t="s">
        <v>5451</v>
      </c>
      <c r="C3470" s="83" t="s">
        <v>1062</v>
      </c>
      <c r="D3470" s="83" t="s">
        <v>566</v>
      </c>
      <c r="E3470" s="187">
        <v>10.28</v>
      </c>
      <c r="F3470" s="83"/>
    </row>
    <row r="3471" spans="1:6" ht="12.75" customHeight="1" x14ac:dyDescent="0.2">
      <c r="A3471" s="83">
        <v>40981</v>
      </c>
      <c r="B3471" s="83" t="s">
        <v>5452</v>
      </c>
      <c r="C3471" s="83" t="s">
        <v>1251</v>
      </c>
      <c r="D3471" s="83" t="s">
        <v>566</v>
      </c>
      <c r="E3471" s="187">
        <v>1832.19</v>
      </c>
      <c r="F3471" s="83"/>
    </row>
    <row r="3472" spans="1:6" ht="12.75" customHeight="1" x14ac:dyDescent="0.2">
      <c r="A3472" s="83">
        <v>4254</v>
      </c>
      <c r="B3472" s="83" t="s">
        <v>5453</v>
      </c>
      <c r="C3472" s="83" t="s">
        <v>1062</v>
      </c>
      <c r="D3472" s="83" t="s">
        <v>566</v>
      </c>
      <c r="E3472" s="187">
        <v>10.28</v>
      </c>
      <c r="F3472" s="83"/>
    </row>
    <row r="3473" spans="1:6" ht="12.75" customHeight="1" x14ac:dyDescent="0.2">
      <c r="A3473" s="83">
        <v>41036</v>
      </c>
      <c r="B3473" s="83" t="s">
        <v>5454</v>
      </c>
      <c r="C3473" s="83" t="s">
        <v>1251</v>
      </c>
      <c r="D3473" s="83" t="s">
        <v>566</v>
      </c>
      <c r="E3473" s="187">
        <v>1832.19</v>
      </c>
      <c r="F3473" s="83"/>
    </row>
    <row r="3474" spans="1:6" ht="12.75" customHeight="1" x14ac:dyDescent="0.2">
      <c r="A3474" s="83">
        <v>4251</v>
      </c>
      <c r="B3474" s="83" t="s">
        <v>5456</v>
      </c>
      <c r="C3474" s="83" t="s">
        <v>1062</v>
      </c>
      <c r="D3474" s="83" t="s">
        <v>566</v>
      </c>
      <c r="E3474" s="187">
        <v>14.65</v>
      </c>
      <c r="F3474" s="83"/>
    </row>
    <row r="3475" spans="1:6" ht="12.75" customHeight="1" x14ac:dyDescent="0.2">
      <c r="A3475" s="83">
        <v>40979</v>
      </c>
      <c r="B3475" s="83" t="s">
        <v>5457</v>
      </c>
      <c r="C3475" s="83" t="s">
        <v>1251</v>
      </c>
      <c r="D3475" s="83" t="s">
        <v>566</v>
      </c>
      <c r="E3475" s="187">
        <v>2614.19</v>
      </c>
      <c r="F3475" s="83"/>
    </row>
    <row r="3476" spans="1:6" ht="12.75" customHeight="1" x14ac:dyDescent="0.2">
      <c r="A3476" s="83">
        <v>4230</v>
      </c>
      <c r="B3476" s="83" t="s">
        <v>5458</v>
      </c>
      <c r="C3476" s="83" t="s">
        <v>1062</v>
      </c>
      <c r="D3476" s="83" t="s">
        <v>566</v>
      </c>
      <c r="E3476" s="187">
        <v>10.29</v>
      </c>
      <c r="F3476" s="83"/>
    </row>
    <row r="3477" spans="1:6" ht="12.75" customHeight="1" x14ac:dyDescent="0.2">
      <c r="A3477" s="83">
        <v>40998</v>
      </c>
      <c r="B3477" s="83" t="s">
        <v>5459</v>
      </c>
      <c r="C3477" s="83" t="s">
        <v>1251</v>
      </c>
      <c r="D3477" s="83" t="s">
        <v>566</v>
      </c>
      <c r="E3477" s="187">
        <v>1835.81</v>
      </c>
      <c r="F3477" s="83"/>
    </row>
    <row r="3478" spans="1:6" ht="12.75" customHeight="1" x14ac:dyDescent="0.2">
      <c r="A3478" s="83">
        <v>4257</v>
      </c>
      <c r="B3478" s="83" t="s">
        <v>5460</v>
      </c>
      <c r="C3478" s="83" t="s">
        <v>1062</v>
      </c>
      <c r="D3478" s="83" t="s">
        <v>566</v>
      </c>
      <c r="E3478" s="187">
        <v>10.57</v>
      </c>
      <c r="F3478" s="83"/>
    </row>
    <row r="3479" spans="1:6" ht="12.75" customHeight="1" x14ac:dyDescent="0.2">
      <c r="A3479" s="83">
        <v>40982</v>
      </c>
      <c r="B3479" s="83" t="s">
        <v>5462</v>
      </c>
      <c r="C3479" s="83" t="s">
        <v>1251</v>
      </c>
      <c r="D3479" s="83" t="s">
        <v>566</v>
      </c>
      <c r="E3479" s="187">
        <v>1885.86</v>
      </c>
      <c r="F3479" s="83"/>
    </row>
    <row r="3480" spans="1:6" ht="12.75" customHeight="1" x14ac:dyDescent="0.2">
      <c r="A3480" s="83">
        <v>4240</v>
      </c>
      <c r="B3480" s="83" t="s">
        <v>5463</v>
      </c>
      <c r="C3480" s="83" t="s">
        <v>1062</v>
      </c>
      <c r="D3480" s="83" t="s">
        <v>566</v>
      </c>
      <c r="E3480" s="187">
        <v>12.56</v>
      </c>
      <c r="F3480" s="83"/>
    </row>
    <row r="3481" spans="1:6" ht="12.75" customHeight="1" x14ac:dyDescent="0.2">
      <c r="A3481" s="83">
        <v>41026</v>
      </c>
      <c r="B3481" s="83" t="s">
        <v>5464</v>
      </c>
      <c r="C3481" s="83" t="s">
        <v>1251</v>
      </c>
      <c r="D3481" s="83" t="s">
        <v>566</v>
      </c>
      <c r="E3481" s="187">
        <v>2241.16</v>
      </c>
      <c r="F3481" s="83"/>
    </row>
    <row r="3482" spans="1:6" ht="12.75" customHeight="1" x14ac:dyDescent="0.2">
      <c r="A3482" s="83">
        <v>4239</v>
      </c>
      <c r="B3482" s="83" t="s">
        <v>5465</v>
      </c>
      <c r="C3482" s="83" t="s">
        <v>1062</v>
      </c>
      <c r="D3482" s="83" t="s">
        <v>566</v>
      </c>
      <c r="E3482" s="187">
        <v>15.43</v>
      </c>
      <c r="F3482" s="83"/>
    </row>
    <row r="3483" spans="1:6" ht="12.75" customHeight="1" x14ac:dyDescent="0.2">
      <c r="A3483" s="83">
        <v>41024</v>
      </c>
      <c r="B3483" s="83" t="s">
        <v>5467</v>
      </c>
      <c r="C3483" s="83" t="s">
        <v>1251</v>
      </c>
      <c r="D3483" s="83" t="s">
        <v>566</v>
      </c>
      <c r="E3483" s="187">
        <v>2749.5</v>
      </c>
      <c r="F3483" s="83"/>
    </row>
    <row r="3484" spans="1:6" ht="12.75" customHeight="1" x14ac:dyDescent="0.2">
      <c r="A3484" s="83">
        <v>4248</v>
      </c>
      <c r="B3484" s="83" t="s">
        <v>5468</v>
      </c>
      <c r="C3484" s="83" t="s">
        <v>1062</v>
      </c>
      <c r="D3484" s="83" t="s">
        <v>566</v>
      </c>
      <c r="E3484" s="187">
        <v>11.75</v>
      </c>
      <c r="F3484" s="83"/>
    </row>
    <row r="3485" spans="1:6" ht="12.75" customHeight="1" x14ac:dyDescent="0.2">
      <c r="A3485" s="83">
        <v>41033</v>
      </c>
      <c r="B3485" s="83" t="s">
        <v>5470</v>
      </c>
      <c r="C3485" s="83" t="s">
        <v>1251</v>
      </c>
      <c r="D3485" s="83" t="s">
        <v>566</v>
      </c>
      <c r="E3485" s="187">
        <v>2096.0100000000002</v>
      </c>
      <c r="F3485" s="83"/>
    </row>
    <row r="3486" spans="1:6" ht="12.75" customHeight="1" x14ac:dyDescent="0.2">
      <c r="A3486" s="83">
        <v>25959</v>
      </c>
      <c r="B3486" s="83" t="s">
        <v>5471</v>
      </c>
      <c r="C3486" s="83" t="s">
        <v>1062</v>
      </c>
      <c r="D3486" s="83" t="s">
        <v>566</v>
      </c>
      <c r="E3486" s="187">
        <v>12.97</v>
      </c>
      <c r="F3486" s="83"/>
    </row>
    <row r="3487" spans="1:6" ht="12.75" customHeight="1" x14ac:dyDescent="0.2">
      <c r="A3487" s="83">
        <v>41040</v>
      </c>
      <c r="B3487" s="83" t="s">
        <v>5472</v>
      </c>
      <c r="C3487" s="83" t="s">
        <v>1251</v>
      </c>
      <c r="D3487" s="83" t="s">
        <v>566</v>
      </c>
      <c r="E3487" s="187">
        <v>2313.79</v>
      </c>
      <c r="F3487" s="83"/>
    </row>
    <row r="3488" spans="1:6" ht="12.75" customHeight="1" x14ac:dyDescent="0.2">
      <c r="A3488" s="83">
        <v>4238</v>
      </c>
      <c r="B3488" s="83" t="s">
        <v>5474</v>
      </c>
      <c r="C3488" s="83" t="s">
        <v>1062</v>
      </c>
      <c r="D3488" s="83" t="s">
        <v>566</v>
      </c>
      <c r="E3488" s="187">
        <v>10.35</v>
      </c>
      <c r="F3488" s="83"/>
    </row>
    <row r="3489" spans="1:6" ht="12.75" customHeight="1" x14ac:dyDescent="0.2">
      <c r="A3489" s="83">
        <v>41012</v>
      </c>
      <c r="B3489" s="83" t="s">
        <v>5476</v>
      </c>
      <c r="C3489" s="83" t="s">
        <v>1251</v>
      </c>
      <c r="D3489" s="83" t="s">
        <v>566</v>
      </c>
      <c r="E3489" s="187">
        <v>1848.12</v>
      </c>
      <c r="F3489" s="83"/>
    </row>
    <row r="3490" spans="1:6" ht="12.75" customHeight="1" x14ac:dyDescent="0.2">
      <c r="A3490" s="83">
        <v>4237</v>
      </c>
      <c r="B3490" s="83" t="s">
        <v>5478</v>
      </c>
      <c r="C3490" s="83" t="s">
        <v>1062</v>
      </c>
      <c r="D3490" s="83" t="s">
        <v>566</v>
      </c>
      <c r="E3490" s="187">
        <v>10.28</v>
      </c>
      <c r="F3490" s="83"/>
    </row>
    <row r="3491" spans="1:6" ht="12.75" customHeight="1" x14ac:dyDescent="0.2">
      <c r="A3491" s="83">
        <v>41002</v>
      </c>
      <c r="B3491" s="83" t="s">
        <v>5479</v>
      </c>
      <c r="C3491" s="83" t="s">
        <v>1251</v>
      </c>
      <c r="D3491" s="83" t="s">
        <v>566</v>
      </c>
      <c r="E3491" s="187">
        <v>1832.19</v>
      </c>
      <c r="F3491" s="83"/>
    </row>
    <row r="3492" spans="1:6" ht="12.75" customHeight="1" x14ac:dyDescent="0.2">
      <c r="A3492" s="83">
        <v>4233</v>
      </c>
      <c r="B3492" s="83" t="s">
        <v>5481</v>
      </c>
      <c r="C3492" s="83" t="s">
        <v>1062</v>
      </c>
      <c r="D3492" s="83" t="s">
        <v>566</v>
      </c>
      <c r="E3492" s="187">
        <v>11.14</v>
      </c>
      <c r="F3492" s="83"/>
    </row>
    <row r="3493" spans="1:6" ht="12.75" customHeight="1" x14ac:dyDescent="0.2">
      <c r="A3493" s="83">
        <v>41001</v>
      </c>
      <c r="B3493" s="83" t="s">
        <v>5482</v>
      </c>
      <c r="C3493" s="83" t="s">
        <v>1251</v>
      </c>
      <c r="D3493" s="83" t="s">
        <v>566</v>
      </c>
      <c r="E3493" s="187">
        <v>1987</v>
      </c>
      <c r="F3493" s="83"/>
    </row>
    <row r="3494" spans="1:6" ht="12.75" customHeight="1" x14ac:dyDescent="0.2">
      <c r="A3494" s="83">
        <v>2</v>
      </c>
      <c r="B3494" s="83" t="s">
        <v>5484</v>
      </c>
      <c r="C3494" s="83" t="s">
        <v>572</v>
      </c>
      <c r="D3494" s="83" t="s">
        <v>566</v>
      </c>
      <c r="E3494" s="187">
        <v>8.76</v>
      </c>
      <c r="F3494" s="83"/>
    </row>
    <row r="3495" spans="1:6" ht="12.75" customHeight="1" x14ac:dyDescent="0.2">
      <c r="A3495" s="83">
        <v>36517</v>
      </c>
      <c r="B3495" s="83" t="s">
        <v>5485</v>
      </c>
      <c r="C3495" s="83" t="s">
        <v>575</v>
      </c>
      <c r="D3495" s="83" t="s">
        <v>702</v>
      </c>
      <c r="E3495" s="187">
        <v>325565.65999999997</v>
      </c>
      <c r="F3495" s="83"/>
    </row>
    <row r="3496" spans="1:6" ht="12.75" customHeight="1" x14ac:dyDescent="0.2">
      <c r="A3496" s="83">
        <v>4262</v>
      </c>
      <c r="B3496" s="83" t="s">
        <v>5487</v>
      </c>
      <c r="C3496" s="83" t="s">
        <v>575</v>
      </c>
      <c r="D3496" s="83" t="s">
        <v>702</v>
      </c>
      <c r="E3496" s="187">
        <v>366628</v>
      </c>
      <c r="F3496" s="83"/>
    </row>
    <row r="3497" spans="1:6" ht="12.75" customHeight="1" x14ac:dyDescent="0.2">
      <c r="A3497" s="83">
        <v>4263</v>
      </c>
      <c r="B3497" s="83" t="s">
        <v>5488</v>
      </c>
      <c r="C3497" s="83" t="s">
        <v>575</v>
      </c>
      <c r="D3497" s="83" t="s">
        <v>702</v>
      </c>
      <c r="E3497" s="187">
        <v>508390.8</v>
      </c>
      <c r="F3497" s="83"/>
    </row>
    <row r="3498" spans="1:6" ht="12.75" customHeight="1" x14ac:dyDescent="0.2">
      <c r="A3498" s="83">
        <v>36518</v>
      </c>
      <c r="B3498" s="83" t="s">
        <v>5490</v>
      </c>
      <c r="C3498" s="83" t="s">
        <v>575</v>
      </c>
      <c r="D3498" s="83" t="s">
        <v>702</v>
      </c>
      <c r="E3498" s="187">
        <v>578783.37</v>
      </c>
      <c r="F3498" s="83"/>
    </row>
    <row r="3499" spans="1:6" ht="12.75" customHeight="1" x14ac:dyDescent="0.2">
      <c r="A3499" s="83">
        <v>14221</v>
      </c>
      <c r="B3499" s="83" t="s">
        <v>5491</v>
      </c>
      <c r="C3499" s="83" t="s">
        <v>575</v>
      </c>
      <c r="D3499" s="83" t="s">
        <v>702</v>
      </c>
      <c r="E3499" s="187">
        <v>337786.58</v>
      </c>
      <c r="F3499" s="83"/>
    </row>
    <row r="3500" spans="1:6" ht="12.75" customHeight="1" x14ac:dyDescent="0.2">
      <c r="A3500" s="83">
        <v>38402</v>
      </c>
      <c r="B3500" s="83" t="s">
        <v>5492</v>
      </c>
      <c r="C3500" s="83" t="s">
        <v>575</v>
      </c>
      <c r="D3500" s="83" t="s">
        <v>566</v>
      </c>
      <c r="E3500" s="187">
        <v>9.1300000000000008</v>
      </c>
      <c r="F3500" s="83"/>
    </row>
    <row r="3501" spans="1:6" ht="12.75" customHeight="1" x14ac:dyDescent="0.2">
      <c r="A3501" s="83">
        <v>3412</v>
      </c>
      <c r="B3501" s="83" t="s">
        <v>5494</v>
      </c>
      <c r="C3501" s="83" t="s">
        <v>704</v>
      </c>
      <c r="D3501" s="83" t="s">
        <v>702</v>
      </c>
      <c r="E3501" s="187">
        <v>16.07</v>
      </c>
      <c r="F3501" s="83"/>
    </row>
    <row r="3502" spans="1:6" ht="12.75" customHeight="1" x14ac:dyDescent="0.2">
      <c r="A3502" s="83">
        <v>3413</v>
      </c>
      <c r="B3502" s="83" t="s">
        <v>5495</v>
      </c>
      <c r="C3502" s="83" t="s">
        <v>704</v>
      </c>
      <c r="D3502" s="83" t="s">
        <v>702</v>
      </c>
      <c r="E3502" s="187">
        <v>36.19</v>
      </c>
      <c r="F3502" s="83"/>
    </row>
    <row r="3503" spans="1:6" ht="12.75" customHeight="1" x14ac:dyDescent="0.2">
      <c r="A3503" s="83">
        <v>39744</v>
      </c>
      <c r="B3503" s="83" t="s">
        <v>5496</v>
      </c>
      <c r="C3503" s="83" t="s">
        <v>704</v>
      </c>
      <c r="D3503" s="83" t="s">
        <v>702</v>
      </c>
      <c r="E3503" s="187">
        <v>28.1</v>
      </c>
      <c r="F3503" s="83"/>
    </row>
    <row r="3504" spans="1:6" ht="12.75" customHeight="1" x14ac:dyDescent="0.2">
      <c r="A3504" s="83">
        <v>39745</v>
      </c>
      <c r="B3504" s="83" t="s">
        <v>5497</v>
      </c>
      <c r="C3504" s="83" t="s">
        <v>704</v>
      </c>
      <c r="D3504" s="83" t="s">
        <v>702</v>
      </c>
      <c r="E3504" s="187">
        <v>59.3</v>
      </c>
      <c r="F3504" s="83"/>
    </row>
    <row r="3505" spans="1:6" ht="12.75" customHeight="1" x14ac:dyDescent="0.2">
      <c r="A3505" s="83">
        <v>39637</v>
      </c>
      <c r="B3505" s="83" t="s">
        <v>5499</v>
      </c>
      <c r="C3505" s="83" t="s">
        <v>704</v>
      </c>
      <c r="D3505" s="83" t="s">
        <v>566</v>
      </c>
      <c r="E3505" s="187">
        <v>65.599999999999994</v>
      </c>
      <c r="F3505" s="83"/>
    </row>
    <row r="3506" spans="1:6" ht="12.75" customHeight="1" x14ac:dyDescent="0.2">
      <c r="A3506" s="83">
        <v>39638</v>
      </c>
      <c r="B3506" s="83" t="s">
        <v>5500</v>
      </c>
      <c r="C3506" s="83" t="s">
        <v>704</v>
      </c>
      <c r="D3506" s="83" t="s">
        <v>566</v>
      </c>
      <c r="E3506" s="187">
        <v>122.17</v>
      </c>
      <c r="F3506" s="83"/>
    </row>
    <row r="3507" spans="1:6" ht="12.75" customHeight="1" x14ac:dyDescent="0.2">
      <c r="A3507" s="83">
        <v>39639</v>
      </c>
      <c r="B3507" s="83" t="s">
        <v>5502</v>
      </c>
      <c r="C3507" s="83" t="s">
        <v>704</v>
      </c>
      <c r="D3507" s="83" t="s">
        <v>566</v>
      </c>
      <c r="E3507" s="187">
        <v>161.06</v>
      </c>
      <c r="F3507" s="83"/>
    </row>
    <row r="3508" spans="1:6" ht="12.75" customHeight="1" x14ac:dyDescent="0.2">
      <c r="A3508" s="83">
        <v>39517</v>
      </c>
      <c r="B3508" s="83" t="s">
        <v>5503</v>
      </c>
      <c r="C3508" s="83" t="s">
        <v>704</v>
      </c>
      <c r="D3508" s="83" t="s">
        <v>702</v>
      </c>
      <c r="E3508" s="187">
        <v>144.38</v>
      </c>
      <c r="F3508" s="83"/>
    </row>
    <row r="3509" spans="1:6" ht="12.75" customHeight="1" x14ac:dyDescent="0.2">
      <c r="A3509" s="83">
        <v>39518</v>
      </c>
      <c r="B3509" s="83" t="s">
        <v>5504</v>
      </c>
      <c r="C3509" s="83" t="s">
        <v>704</v>
      </c>
      <c r="D3509" s="83" t="s">
        <v>702</v>
      </c>
      <c r="E3509" s="187">
        <v>170.77</v>
      </c>
      <c r="F3509" s="83"/>
    </row>
    <row r="3510" spans="1:6" ht="12.75" customHeight="1" x14ac:dyDescent="0.2">
      <c r="A3510" s="83">
        <v>38366</v>
      </c>
      <c r="B3510" s="83" t="s">
        <v>5505</v>
      </c>
      <c r="C3510" s="83" t="s">
        <v>704</v>
      </c>
      <c r="D3510" s="83" t="s">
        <v>566</v>
      </c>
      <c r="E3510" s="187">
        <v>3.76</v>
      </c>
      <c r="F3510" s="83"/>
    </row>
    <row r="3511" spans="1:6" ht="12.75" customHeight="1" x14ac:dyDescent="0.2">
      <c r="A3511" s="83">
        <v>11703</v>
      </c>
      <c r="B3511" s="83" t="s">
        <v>5507</v>
      </c>
      <c r="C3511" s="83" t="s">
        <v>575</v>
      </c>
      <c r="D3511" s="83" t="s">
        <v>566</v>
      </c>
      <c r="E3511" s="187">
        <v>24.48</v>
      </c>
      <c r="F3511" s="83"/>
    </row>
    <row r="3512" spans="1:6" ht="12.75" customHeight="1" x14ac:dyDescent="0.2">
      <c r="A3512" s="83">
        <v>37400</v>
      </c>
      <c r="B3512" s="83" t="s">
        <v>5508</v>
      </c>
      <c r="C3512" s="83" t="s">
        <v>575</v>
      </c>
      <c r="D3512" s="83" t="s">
        <v>702</v>
      </c>
      <c r="E3512" s="187">
        <v>47.26</v>
      </c>
      <c r="F3512" s="83"/>
    </row>
    <row r="3513" spans="1:6" ht="12.75" customHeight="1" x14ac:dyDescent="0.2">
      <c r="A3513" s="83">
        <v>25400</v>
      </c>
      <c r="B3513" s="83" t="s">
        <v>5509</v>
      </c>
      <c r="C3513" s="83" t="s">
        <v>575</v>
      </c>
      <c r="D3513" s="83" t="s">
        <v>566</v>
      </c>
      <c r="E3513" s="187">
        <v>1669.62</v>
      </c>
      <c r="F3513" s="83"/>
    </row>
    <row r="3514" spans="1:6" ht="12.75" customHeight="1" x14ac:dyDescent="0.2">
      <c r="A3514" s="83">
        <v>4272</v>
      </c>
      <c r="B3514" s="83" t="s">
        <v>5510</v>
      </c>
      <c r="C3514" s="83" t="s">
        <v>575</v>
      </c>
      <c r="D3514" s="83" t="s">
        <v>566</v>
      </c>
      <c r="E3514" s="187">
        <v>81.790000000000006</v>
      </c>
      <c r="F3514" s="83"/>
    </row>
    <row r="3515" spans="1:6" ht="12.75" customHeight="1" x14ac:dyDescent="0.2">
      <c r="A3515" s="83">
        <v>4276</v>
      </c>
      <c r="B3515" s="83" t="s">
        <v>877</v>
      </c>
      <c r="C3515" s="83" t="s">
        <v>575</v>
      </c>
      <c r="D3515" s="83" t="s">
        <v>566</v>
      </c>
      <c r="E3515" s="187">
        <v>241.4</v>
      </c>
      <c r="F3515" s="83"/>
    </row>
    <row r="3516" spans="1:6" ht="12.75" customHeight="1" x14ac:dyDescent="0.2">
      <c r="A3516" s="83">
        <v>4273</v>
      </c>
      <c r="B3516" s="83" t="s">
        <v>5512</v>
      </c>
      <c r="C3516" s="83" t="s">
        <v>575</v>
      </c>
      <c r="D3516" s="83" t="s">
        <v>566</v>
      </c>
      <c r="E3516" s="187">
        <v>401.02</v>
      </c>
      <c r="F3516" s="83"/>
    </row>
    <row r="3517" spans="1:6" ht="12.75" customHeight="1" x14ac:dyDescent="0.2">
      <c r="A3517" s="83">
        <v>4274</v>
      </c>
      <c r="B3517" s="83" t="s">
        <v>5514</v>
      </c>
      <c r="C3517" s="83" t="s">
        <v>575</v>
      </c>
      <c r="D3517" s="83" t="s">
        <v>1065</v>
      </c>
      <c r="E3517" s="187">
        <v>92.99</v>
      </c>
      <c r="F3517" s="83"/>
    </row>
    <row r="3518" spans="1:6" ht="12.75" customHeight="1" x14ac:dyDescent="0.2">
      <c r="A3518" s="83">
        <v>39438</v>
      </c>
      <c r="B3518" s="83" t="s">
        <v>5515</v>
      </c>
      <c r="C3518" s="83" t="s">
        <v>575</v>
      </c>
      <c r="D3518" s="83" t="s">
        <v>566</v>
      </c>
      <c r="E3518" s="187">
        <v>0.19</v>
      </c>
      <c r="F3518" s="83"/>
    </row>
    <row r="3519" spans="1:6" ht="12.75" customHeight="1" x14ac:dyDescent="0.2">
      <c r="A3519" s="83">
        <v>11963</v>
      </c>
      <c r="B3519" s="83" t="s">
        <v>5516</v>
      </c>
      <c r="C3519" s="83" t="s">
        <v>575</v>
      </c>
      <c r="D3519" s="83" t="s">
        <v>566</v>
      </c>
      <c r="E3519" s="187">
        <v>6.86</v>
      </c>
      <c r="F3519" s="83"/>
    </row>
    <row r="3520" spans="1:6" ht="12.75" customHeight="1" x14ac:dyDescent="0.2">
      <c r="A3520" s="83">
        <v>11964</v>
      </c>
      <c r="B3520" s="83" t="s">
        <v>5518</v>
      </c>
      <c r="C3520" s="83" t="s">
        <v>575</v>
      </c>
      <c r="D3520" s="83" t="s">
        <v>566</v>
      </c>
      <c r="E3520" s="187">
        <v>1.73</v>
      </c>
      <c r="F3520" s="83"/>
    </row>
    <row r="3521" spans="1:6" ht="12.75" customHeight="1" x14ac:dyDescent="0.2">
      <c r="A3521" s="83">
        <v>4379</v>
      </c>
      <c r="B3521" s="83" t="s">
        <v>5519</v>
      </c>
      <c r="C3521" s="83" t="s">
        <v>575</v>
      </c>
      <c r="D3521" s="83" t="s">
        <v>566</v>
      </c>
      <c r="E3521" s="187">
        <v>0.03</v>
      </c>
      <c r="F3521" s="83"/>
    </row>
    <row r="3522" spans="1:6" ht="12.75" customHeight="1" x14ac:dyDescent="0.2">
      <c r="A3522" s="83">
        <v>4377</v>
      </c>
      <c r="B3522" s="83" t="s">
        <v>5521</v>
      </c>
      <c r="C3522" s="83" t="s">
        <v>575</v>
      </c>
      <c r="D3522" s="83" t="s">
        <v>566</v>
      </c>
      <c r="E3522" s="187">
        <v>0.13</v>
      </c>
      <c r="F3522" s="83"/>
    </row>
    <row r="3523" spans="1:6" ht="12.75" customHeight="1" x14ac:dyDescent="0.2">
      <c r="A3523" s="83">
        <v>4356</v>
      </c>
      <c r="B3523" s="83" t="s">
        <v>5522</v>
      </c>
      <c r="C3523" s="83" t="s">
        <v>575</v>
      </c>
      <c r="D3523" s="83" t="s">
        <v>566</v>
      </c>
      <c r="E3523" s="187">
        <v>0.19</v>
      </c>
      <c r="F3523" s="83"/>
    </row>
    <row r="3524" spans="1:6" ht="12.75" customHeight="1" x14ac:dyDescent="0.2">
      <c r="A3524" s="83">
        <v>13246</v>
      </c>
      <c r="B3524" s="83" t="s">
        <v>5524</v>
      </c>
      <c r="C3524" s="83" t="s">
        <v>575</v>
      </c>
      <c r="D3524" s="83" t="s">
        <v>566</v>
      </c>
      <c r="E3524" s="187">
        <v>0.32</v>
      </c>
      <c r="F3524" s="83"/>
    </row>
    <row r="3525" spans="1:6" ht="12.75" customHeight="1" x14ac:dyDescent="0.2">
      <c r="A3525" s="83">
        <v>4346</v>
      </c>
      <c r="B3525" s="83" t="s">
        <v>5525</v>
      </c>
      <c r="C3525" s="83" t="s">
        <v>575</v>
      </c>
      <c r="D3525" s="83" t="s">
        <v>566</v>
      </c>
      <c r="E3525" s="187">
        <v>7.35</v>
      </c>
      <c r="F3525" s="83"/>
    </row>
    <row r="3526" spans="1:6" ht="12.75" customHeight="1" x14ac:dyDescent="0.2">
      <c r="A3526" s="83">
        <v>11955</v>
      </c>
      <c r="B3526" s="83" t="s">
        <v>5527</v>
      </c>
      <c r="C3526" s="83" t="s">
        <v>575</v>
      </c>
      <c r="D3526" s="83" t="s">
        <v>566</v>
      </c>
      <c r="E3526" s="187">
        <v>3.22</v>
      </c>
      <c r="F3526" s="83"/>
    </row>
    <row r="3527" spans="1:6" ht="12.75" customHeight="1" x14ac:dyDescent="0.2">
      <c r="A3527" s="83">
        <v>11960</v>
      </c>
      <c r="B3527" s="83" t="s">
        <v>5528</v>
      </c>
      <c r="C3527" s="83" t="s">
        <v>575</v>
      </c>
      <c r="D3527" s="83" t="s">
        <v>566</v>
      </c>
      <c r="E3527" s="187">
        <v>0.1</v>
      </c>
      <c r="F3527" s="83"/>
    </row>
    <row r="3528" spans="1:6" ht="12.75" customHeight="1" x14ac:dyDescent="0.2">
      <c r="A3528" s="83">
        <v>4333</v>
      </c>
      <c r="B3528" s="83" t="s">
        <v>5530</v>
      </c>
      <c r="C3528" s="83" t="s">
        <v>575</v>
      </c>
      <c r="D3528" s="83" t="s">
        <v>566</v>
      </c>
      <c r="E3528" s="187">
        <v>0.19</v>
      </c>
      <c r="F3528" s="83"/>
    </row>
    <row r="3529" spans="1:6" ht="12.75" customHeight="1" x14ac:dyDescent="0.2">
      <c r="A3529" s="83">
        <v>4358</v>
      </c>
      <c r="B3529" s="83" t="s">
        <v>5531</v>
      </c>
      <c r="C3529" s="83" t="s">
        <v>575</v>
      </c>
      <c r="D3529" s="83" t="s">
        <v>566</v>
      </c>
      <c r="E3529" s="187">
        <v>1.47</v>
      </c>
      <c r="F3529" s="83"/>
    </row>
    <row r="3530" spans="1:6" ht="12.75" customHeight="1" x14ac:dyDescent="0.2">
      <c r="A3530" s="83">
        <v>39435</v>
      </c>
      <c r="B3530" s="83" t="s">
        <v>5532</v>
      </c>
      <c r="C3530" s="83" t="s">
        <v>575</v>
      </c>
      <c r="D3530" s="83" t="s">
        <v>566</v>
      </c>
      <c r="E3530" s="187">
        <v>7.0000000000000007E-2</v>
      </c>
      <c r="F3530" s="83"/>
    </row>
    <row r="3531" spans="1:6" ht="12.75" customHeight="1" x14ac:dyDescent="0.2">
      <c r="A3531" s="83">
        <v>39436</v>
      </c>
      <c r="B3531" s="83" t="s">
        <v>5534</v>
      </c>
      <c r="C3531" s="83" t="s">
        <v>575</v>
      </c>
      <c r="D3531" s="83" t="s">
        <v>566</v>
      </c>
      <c r="E3531" s="187">
        <v>0.12</v>
      </c>
      <c r="F3531" s="83"/>
    </row>
    <row r="3532" spans="1:6" ht="12.75" customHeight="1" x14ac:dyDescent="0.2">
      <c r="A3532" s="83">
        <v>39437</v>
      </c>
      <c r="B3532" s="83" t="s">
        <v>5535</v>
      </c>
      <c r="C3532" s="83" t="s">
        <v>575</v>
      </c>
      <c r="D3532" s="83" t="s">
        <v>566</v>
      </c>
      <c r="E3532" s="187">
        <v>0.16</v>
      </c>
      <c r="F3532" s="83"/>
    </row>
    <row r="3533" spans="1:6" ht="12.75" customHeight="1" x14ac:dyDescent="0.2">
      <c r="A3533" s="83">
        <v>39439</v>
      </c>
      <c r="B3533" s="83" t="s">
        <v>5536</v>
      </c>
      <c r="C3533" s="83" t="s">
        <v>575</v>
      </c>
      <c r="D3533" s="83" t="s">
        <v>566</v>
      </c>
      <c r="E3533" s="187">
        <v>0.11</v>
      </c>
      <c r="F3533" s="83"/>
    </row>
    <row r="3534" spans="1:6" ht="12.75" customHeight="1" x14ac:dyDescent="0.2">
      <c r="A3534" s="83">
        <v>39440</v>
      </c>
      <c r="B3534" s="83" t="s">
        <v>5538</v>
      </c>
      <c r="C3534" s="83" t="s">
        <v>575</v>
      </c>
      <c r="D3534" s="83" t="s">
        <v>566</v>
      </c>
      <c r="E3534" s="187">
        <v>0.14000000000000001</v>
      </c>
      <c r="F3534" s="83"/>
    </row>
    <row r="3535" spans="1:6" ht="12.75" customHeight="1" x14ac:dyDescent="0.2">
      <c r="A3535" s="83">
        <v>39441</v>
      </c>
      <c r="B3535" s="83" t="s">
        <v>5539</v>
      </c>
      <c r="C3535" s="83" t="s">
        <v>575</v>
      </c>
      <c r="D3535" s="83" t="s">
        <v>566</v>
      </c>
      <c r="E3535" s="187">
        <v>0.18</v>
      </c>
      <c r="F3535" s="83"/>
    </row>
    <row r="3536" spans="1:6" ht="12.75" customHeight="1" x14ac:dyDescent="0.2">
      <c r="A3536" s="83">
        <v>39442</v>
      </c>
      <c r="B3536" s="83" t="s">
        <v>5541</v>
      </c>
      <c r="C3536" s="83" t="s">
        <v>575</v>
      </c>
      <c r="D3536" s="83" t="s">
        <v>566</v>
      </c>
      <c r="E3536" s="187">
        <v>0.13</v>
      </c>
      <c r="F3536" s="83"/>
    </row>
    <row r="3537" spans="1:6" ht="12.75" customHeight="1" x14ac:dyDescent="0.2">
      <c r="A3537" s="83">
        <v>39443</v>
      </c>
      <c r="B3537" s="83" t="s">
        <v>5542</v>
      </c>
      <c r="C3537" s="83" t="s">
        <v>575</v>
      </c>
      <c r="D3537" s="83" t="s">
        <v>566</v>
      </c>
      <c r="E3537" s="187">
        <v>0.17</v>
      </c>
      <c r="F3537" s="83"/>
    </row>
    <row r="3538" spans="1:6" ht="12.75" customHeight="1" x14ac:dyDescent="0.2">
      <c r="A3538" s="83">
        <v>4329</v>
      </c>
      <c r="B3538" s="83" t="s">
        <v>5544</v>
      </c>
      <c r="C3538" s="83" t="s">
        <v>575</v>
      </c>
      <c r="D3538" s="83" t="s">
        <v>1065</v>
      </c>
      <c r="E3538" s="187">
        <v>1.57</v>
      </c>
      <c r="F3538" s="83"/>
    </row>
    <row r="3539" spans="1:6" ht="12.75" customHeight="1" x14ac:dyDescent="0.2">
      <c r="A3539" s="83">
        <v>4383</v>
      </c>
      <c r="B3539" s="83" t="s">
        <v>5545</v>
      </c>
      <c r="C3539" s="83" t="s">
        <v>575</v>
      </c>
      <c r="D3539" s="83" t="s">
        <v>566</v>
      </c>
      <c r="E3539" s="187">
        <v>14.19</v>
      </c>
      <c r="F3539" s="83"/>
    </row>
    <row r="3540" spans="1:6" ht="12.75" customHeight="1" x14ac:dyDescent="0.2">
      <c r="A3540" s="83">
        <v>4344</v>
      </c>
      <c r="B3540" s="83" t="s">
        <v>5547</v>
      </c>
      <c r="C3540" s="83" t="s">
        <v>575</v>
      </c>
      <c r="D3540" s="83" t="s">
        <v>566</v>
      </c>
      <c r="E3540" s="187">
        <v>14.88</v>
      </c>
      <c r="F3540" s="83"/>
    </row>
    <row r="3541" spans="1:6" ht="12.75" customHeight="1" x14ac:dyDescent="0.2">
      <c r="A3541" s="83">
        <v>436</v>
      </c>
      <c r="B3541" s="83" t="s">
        <v>5548</v>
      </c>
      <c r="C3541" s="83" t="s">
        <v>575</v>
      </c>
      <c r="D3541" s="83" t="s">
        <v>702</v>
      </c>
      <c r="E3541" s="187">
        <v>6.16</v>
      </c>
      <c r="F3541" s="83"/>
    </row>
    <row r="3542" spans="1:6" ht="12.75" customHeight="1" x14ac:dyDescent="0.2">
      <c r="A3542" s="83">
        <v>442</v>
      </c>
      <c r="B3542" s="83" t="s">
        <v>5550</v>
      </c>
      <c r="C3542" s="83" t="s">
        <v>575</v>
      </c>
      <c r="D3542" s="83" t="s">
        <v>702</v>
      </c>
      <c r="E3542" s="187">
        <v>3.64</v>
      </c>
      <c r="F3542" s="83"/>
    </row>
    <row r="3543" spans="1:6" ht="12.75" customHeight="1" x14ac:dyDescent="0.2">
      <c r="A3543" s="83">
        <v>11953</v>
      </c>
      <c r="B3543" s="83" t="s">
        <v>5551</v>
      </c>
      <c r="C3543" s="83" t="s">
        <v>575</v>
      </c>
      <c r="D3543" s="83" t="s">
        <v>566</v>
      </c>
      <c r="E3543" s="187">
        <v>2.36</v>
      </c>
      <c r="F3543" s="83"/>
    </row>
    <row r="3544" spans="1:6" ht="12.75" customHeight="1" x14ac:dyDescent="0.2">
      <c r="A3544" s="83">
        <v>4335</v>
      </c>
      <c r="B3544" s="83" t="s">
        <v>5552</v>
      </c>
      <c r="C3544" s="83" t="s">
        <v>575</v>
      </c>
      <c r="D3544" s="83" t="s">
        <v>566</v>
      </c>
      <c r="E3544" s="187">
        <v>9.99</v>
      </c>
      <c r="F3544" s="83"/>
    </row>
    <row r="3545" spans="1:6" ht="12.75" customHeight="1" x14ac:dyDescent="0.2">
      <c r="A3545" s="83">
        <v>4334</v>
      </c>
      <c r="B3545" s="83" t="s">
        <v>5554</v>
      </c>
      <c r="C3545" s="83" t="s">
        <v>575</v>
      </c>
      <c r="D3545" s="83" t="s">
        <v>566</v>
      </c>
      <c r="E3545" s="187">
        <v>13.7</v>
      </c>
      <c r="F3545" s="83"/>
    </row>
    <row r="3546" spans="1:6" ht="12.75" customHeight="1" x14ac:dyDescent="0.2">
      <c r="A3546" s="83">
        <v>4343</v>
      </c>
      <c r="B3546" s="83" t="s">
        <v>5555</v>
      </c>
      <c r="C3546" s="83" t="s">
        <v>575</v>
      </c>
      <c r="D3546" s="83" t="s">
        <v>566</v>
      </c>
      <c r="E3546" s="187">
        <v>3.37</v>
      </c>
      <c r="F3546" s="83"/>
    </row>
    <row r="3547" spans="1:6" ht="12.75" customHeight="1" x14ac:dyDescent="0.2">
      <c r="A3547" s="83">
        <v>430</v>
      </c>
      <c r="B3547" s="83" t="s">
        <v>5557</v>
      </c>
      <c r="C3547" s="83" t="s">
        <v>575</v>
      </c>
      <c r="D3547" s="83" t="s">
        <v>702</v>
      </c>
      <c r="E3547" s="187">
        <v>5.51</v>
      </c>
      <c r="F3547" s="83"/>
    </row>
    <row r="3548" spans="1:6" ht="12.75" customHeight="1" x14ac:dyDescent="0.2">
      <c r="A3548" s="83">
        <v>441</v>
      </c>
      <c r="B3548" s="83" t="s">
        <v>5558</v>
      </c>
      <c r="C3548" s="83" t="s">
        <v>575</v>
      </c>
      <c r="D3548" s="83" t="s">
        <v>702</v>
      </c>
      <c r="E3548" s="187">
        <v>6.07</v>
      </c>
      <c r="F3548" s="83"/>
    </row>
    <row r="3549" spans="1:6" ht="12.75" customHeight="1" x14ac:dyDescent="0.2">
      <c r="A3549" s="83">
        <v>431</v>
      </c>
      <c r="B3549" s="83" t="s">
        <v>5560</v>
      </c>
      <c r="C3549" s="83" t="s">
        <v>575</v>
      </c>
      <c r="D3549" s="83" t="s">
        <v>702</v>
      </c>
      <c r="E3549" s="187">
        <v>7.33</v>
      </c>
      <c r="F3549" s="83"/>
    </row>
    <row r="3550" spans="1:6" ht="12.75" customHeight="1" x14ac:dyDescent="0.2">
      <c r="A3550" s="83">
        <v>432</v>
      </c>
      <c r="B3550" s="83" t="s">
        <v>888</v>
      </c>
      <c r="C3550" s="83" t="s">
        <v>575</v>
      </c>
      <c r="D3550" s="83" t="s">
        <v>702</v>
      </c>
      <c r="E3550" s="187">
        <v>8.08</v>
      </c>
      <c r="F3550" s="83"/>
    </row>
    <row r="3551" spans="1:6" ht="12.75" customHeight="1" x14ac:dyDescent="0.2">
      <c r="A3551" s="83">
        <v>429</v>
      </c>
      <c r="B3551" s="83" t="s">
        <v>5561</v>
      </c>
      <c r="C3551" s="83" t="s">
        <v>575</v>
      </c>
      <c r="D3551" s="83" t="s">
        <v>702</v>
      </c>
      <c r="E3551" s="187">
        <v>10.9</v>
      </c>
      <c r="F3551" s="83"/>
    </row>
    <row r="3552" spans="1:6" ht="12.75" customHeight="1" x14ac:dyDescent="0.2">
      <c r="A3552" s="83">
        <v>439</v>
      </c>
      <c r="B3552" s="83" t="s">
        <v>884</v>
      </c>
      <c r="C3552" s="83" t="s">
        <v>575</v>
      </c>
      <c r="D3552" s="83" t="s">
        <v>702</v>
      </c>
      <c r="E3552" s="187">
        <v>9.2899999999999991</v>
      </c>
      <c r="F3552" s="83"/>
    </row>
    <row r="3553" spans="1:6" ht="12.75" customHeight="1" x14ac:dyDescent="0.2">
      <c r="A3553" s="83">
        <v>433</v>
      </c>
      <c r="B3553" s="83" t="s">
        <v>5563</v>
      </c>
      <c r="C3553" s="83" t="s">
        <v>575</v>
      </c>
      <c r="D3553" s="83" t="s">
        <v>702</v>
      </c>
      <c r="E3553" s="187">
        <v>10.84</v>
      </c>
      <c r="F3553" s="83"/>
    </row>
    <row r="3554" spans="1:6" ht="12.75" customHeight="1" x14ac:dyDescent="0.2">
      <c r="A3554" s="83">
        <v>437</v>
      </c>
      <c r="B3554" s="83" t="s">
        <v>5564</v>
      </c>
      <c r="C3554" s="83" t="s">
        <v>575</v>
      </c>
      <c r="D3554" s="83" t="s">
        <v>702</v>
      </c>
      <c r="E3554" s="187">
        <v>14.41</v>
      </c>
      <c r="F3554" s="83"/>
    </row>
    <row r="3555" spans="1:6" ht="12.75" customHeight="1" x14ac:dyDescent="0.2">
      <c r="A3555" s="83">
        <v>11790</v>
      </c>
      <c r="B3555" s="83" t="s">
        <v>5565</v>
      </c>
      <c r="C3555" s="83" t="s">
        <v>575</v>
      </c>
      <c r="D3555" s="83" t="s">
        <v>702</v>
      </c>
      <c r="E3555" s="187">
        <v>16.34</v>
      </c>
      <c r="F3555" s="83"/>
    </row>
    <row r="3556" spans="1:6" ht="12.75" customHeight="1" x14ac:dyDescent="0.2">
      <c r="A3556" s="83">
        <v>428</v>
      </c>
      <c r="B3556" s="83" t="s">
        <v>5567</v>
      </c>
      <c r="C3556" s="83" t="s">
        <v>575</v>
      </c>
      <c r="D3556" s="83" t="s">
        <v>702</v>
      </c>
      <c r="E3556" s="187">
        <v>17.77</v>
      </c>
      <c r="F3556" s="83"/>
    </row>
    <row r="3557" spans="1:6" ht="12.75" customHeight="1" x14ac:dyDescent="0.2">
      <c r="A3557" s="83">
        <v>4384</v>
      </c>
      <c r="B3557" s="83" t="s">
        <v>5568</v>
      </c>
      <c r="C3557" s="83" t="s">
        <v>575</v>
      </c>
      <c r="D3557" s="83" t="s">
        <v>566</v>
      </c>
      <c r="E3557" s="187">
        <v>16.309999999999999</v>
      </c>
      <c r="F3557" s="83"/>
    </row>
    <row r="3558" spans="1:6" ht="12.75" customHeight="1" x14ac:dyDescent="0.2">
      <c r="A3558" s="83">
        <v>4351</v>
      </c>
      <c r="B3558" s="83" t="s">
        <v>5570</v>
      </c>
      <c r="C3558" s="83" t="s">
        <v>575</v>
      </c>
      <c r="D3558" s="83" t="s">
        <v>566</v>
      </c>
      <c r="E3558" s="187">
        <v>12.09</v>
      </c>
      <c r="F3558" s="83"/>
    </row>
    <row r="3559" spans="1:6" ht="12.75" customHeight="1" x14ac:dyDescent="0.2">
      <c r="A3559" s="83">
        <v>11054</v>
      </c>
      <c r="B3559" s="83" t="s">
        <v>5571</v>
      </c>
      <c r="C3559" s="83" t="s">
        <v>575</v>
      </c>
      <c r="D3559" s="83" t="s">
        <v>566</v>
      </c>
      <c r="E3559" s="187">
        <v>0.02</v>
      </c>
      <c r="F3559" s="83"/>
    </row>
    <row r="3560" spans="1:6" ht="12.75" customHeight="1" x14ac:dyDescent="0.2">
      <c r="A3560" s="83">
        <v>11055</v>
      </c>
      <c r="B3560" s="83" t="s">
        <v>5572</v>
      </c>
      <c r="C3560" s="83" t="s">
        <v>575</v>
      </c>
      <c r="D3560" s="83" t="s">
        <v>566</v>
      </c>
      <c r="E3560" s="187">
        <v>0.04</v>
      </c>
      <c r="F3560" s="83"/>
    </row>
    <row r="3561" spans="1:6" ht="12.75" customHeight="1" x14ac:dyDescent="0.2">
      <c r="A3561" s="83">
        <v>11056</v>
      </c>
      <c r="B3561" s="83" t="s">
        <v>5573</v>
      </c>
      <c r="C3561" s="83" t="s">
        <v>575</v>
      </c>
      <c r="D3561" s="83" t="s">
        <v>566</v>
      </c>
      <c r="E3561" s="187">
        <v>0.04</v>
      </c>
      <c r="F3561" s="83"/>
    </row>
    <row r="3562" spans="1:6" ht="12.75" customHeight="1" x14ac:dyDescent="0.2">
      <c r="A3562" s="83">
        <v>11057</v>
      </c>
      <c r="B3562" s="83" t="s">
        <v>5575</v>
      </c>
      <c r="C3562" s="83" t="s">
        <v>575</v>
      </c>
      <c r="D3562" s="83" t="s">
        <v>566</v>
      </c>
      <c r="E3562" s="187">
        <v>0.09</v>
      </c>
      <c r="F3562" s="83"/>
    </row>
    <row r="3563" spans="1:6" ht="12.75" customHeight="1" x14ac:dyDescent="0.2">
      <c r="A3563" s="83">
        <v>11059</v>
      </c>
      <c r="B3563" s="83" t="s">
        <v>5576</v>
      </c>
      <c r="C3563" s="83" t="s">
        <v>575</v>
      </c>
      <c r="D3563" s="83" t="s">
        <v>566</v>
      </c>
      <c r="E3563" s="187">
        <v>0.19</v>
      </c>
      <c r="F3563" s="83"/>
    </row>
    <row r="3564" spans="1:6" ht="12.75" customHeight="1" x14ac:dyDescent="0.2">
      <c r="A3564" s="83">
        <v>11058</v>
      </c>
      <c r="B3564" s="83" t="s">
        <v>5577</v>
      </c>
      <c r="C3564" s="83" t="s">
        <v>575</v>
      </c>
      <c r="D3564" s="83" t="s">
        <v>566</v>
      </c>
      <c r="E3564" s="187">
        <v>0.24</v>
      </c>
      <c r="F3564" s="83"/>
    </row>
    <row r="3565" spans="1:6" ht="12.75" customHeight="1" x14ac:dyDescent="0.2">
      <c r="A3565" s="83">
        <v>4380</v>
      </c>
      <c r="B3565" s="83" t="s">
        <v>5578</v>
      </c>
      <c r="C3565" s="83" t="s">
        <v>575</v>
      </c>
      <c r="D3565" s="83" t="s">
        <v>566</v>
      </c>
      <c r="E3565" s="187">
        <v>0.82</v>
      </c>
      <c r="F3565" s="83"/>
    </row>
    <row r="3566" spans="1:6" ht="12.75" customHeight="1" x14ac:dyDescent="0.2">
      <c r="A3566" s="83">
        <v>4299</v>
      </c>
      <c r="B3566" s="83" t="s">
        <v>5580</v>
      </c>
      <c r="C3566" s="83" t="s">
        <v>575</v>
      </c>
      <c r="D3566" s="83" t="s">
        <v>1065</v>
      </c>
      <c r="E3566" s="187">
        <v>0.78</v>
      </c>
      <c r="F3566" s="83"/>
    </row>
    <row r="3567" spans="1:6" ht="12.75" customHeight="1" x14ac:dyDescent="0.2">
      <c r="A3567" s="83">
        <v>4304</v>
      </c>
      <c r="B3567" s="83" t="s">
        <v>5581</v>
      </c>
      <c r="C3567" s="83" t="s">
        <v>575</v>
      </c>
      <c r="D3567" s="83" t="s">
        <v>566</v>
      </c>
      <c r="E3567" s="187">
        <v>1.06</v>
      </c>
      <c r="F3567" s="83"/>
    </row>
    <row r="3568" spans="1:6" ht="12.75" customHeight="1" x14ac:dyDescent="0.2">
      <c r="A3568" s="83">
        <v>4305</v>
      </c>
      <c r="B3568" s="83" t="s">
        <v>5582</v>
      </c>
      <c r="C3568" s="83" t="s">
        <v>575</v>
      </c>
      <c r="D3568" s="83" t="s">
        <v>566</v>
      </c>
      <c r="E3568" s="187">
        <v>1.23</v>
      </c>
      <c r="F3568" s="83"/>
    </row>
    <row r="3569" spans="1:6" ht="12.75" customHeight="1" x14ac:dyDescent="0.2">
      <c r="A3569" s="83">
        <v>4306</v>
      </c>
      <c r="B3569" s="83" t="s">
        <v>5584</v>
      </c>
      <c r="C3569" s="83" t="s">
        <v>575</v>
      </c>
      <c r="D3569" s="83" t="s">
        <v>566</v>
      </c>
      <c r="E3569" s="187">
        <v>1.43</v>
      </c>
      <c r="F3569" s="83"/>
    </row>
    <row r="3570" spans="1:6" ht="12.75" customHeight="1" x14ac:dyDescent="0.2">
      <c r="A3570" s="83">
        <v>4308</v>
      </c>
      <c r="B3570" s="83" t="s">
        <v>5585</v>
      </c>
      <c r="C3570" s="83" t="s">
        <v>575</v>
      </c>
      <c r="D3570" s="83" t="s">
        <v>566</v>
      </c>
      <c r="E3570" s="187">
        <v>2.97</v>
      </c>
      <c r="F3570" s="83"/>
    </row>
    <row r="3571" spans="1:6" ht="12.75" customHeight="1" x14ac:dyDescent="0.2">
      <c r="A3571" s="83">
        <v>4302</v>
      </c>
      <c r="B3571" s="83" t="s">
        <v>5586</v>
      </c>
      <c r="C3571" s="83" t="s">
        <v>575</v>
      </c>
      <c r="D3571" s="83" t="s">
        <v>566</v>
      </c>
      <c r="E3571" s="187">
        <v>2.2200000000000002</v>
      </c>
      <c r="F3571" s="83"/>
    </row>
    <row r="3572" spans="1:6" ht="12.75" customHeight="1" x14ac:dyDescent="0.2">
      <c r="A3572" s="83">
        <v>4300</v>
      </c>
      <c r="B3572" s="83" t="s">
        <v>5587</v>
      </c>
      <c r="C3572" s="83" t="s">
        <v>575</v>
      </c>
      <c r="D3572" s="83" t="s">
        <v>566</v>
      </c>
      <c r="E3572" s="187">
        <v>0.53</v>
      </c>
      <c r="F3572" s="83"/>
    </row>
    <row r="3573" spans="1:6" ht="12.75" customHeight="1" x14ac:dyDescent="0.2">
      <c r="A3573" s="83">
        <v>4301</v>
      </c>
      <c r="B3573" s="83" t="s">
        <v>5589</v>
      </c>
      <c r="C3573" s="83" t="s">
        <v>575</v>
      </c>
      <c r="D3573" s="83" t="s">
        <v>566</v>
      </c>
      <c r="E3573" s="187">
        <v>0.64</v>
      </c>
      <c r="F3573" s="83"/>
    </row>
    <row r="3574" spans="1:6" ht="12.75" customHeight="1" x14ac:dyDescent="0.2">
      <c r="A3574" s="83">
        <v>4320</v>
      </c>
      <c r="B3574" s="83" t="s">
        <v>5590</v>
      </c>
      <c r="C3574" s="83" t="s">
        <v>575</v>
      </c>
      <c r="D3574" s="83" t="s">
        <v>566</v>
      </c>
      <c r="E3574" s="187">
        <v>1.96</v>
      </c>
      <c r="F3574" s="83"/>
    </row>
    <row r="3575" spans="1:6" ht="12.75" customHeight="1" x14ac:dyDescent="0.2">
      <c r="A3575" s="83">
        <v>4318</v>
      </c>
      <c r="B3575" s="83" t="s">
        <v>5591</v>
      </c>
      <c r="C3575" s="83" t="s">
        <v>575</v>
      </c>
      <c r="D3575" s="83" t="s">
        <v>566</v>
      </c>
      <c r="E3575" s="187">
        <v>0.95</v>
      </c>
      <c r="F3575" s="83"/>
    </row>
    <row r="3576" spans="1:6" ht="12.75" customHeight="1" x14ac:dyDescent="0.2">
      <c r="A3576" s="83">
        <v>40547</v>
      </c>
      <c r="B3576" s="83" t="s">
        <v>5592</v>
      </c>
      <c r="C3576" s="83" t="s">
        <v>3705</v>
      </c>
      <c r="D3576" s="83" t="s">
        <v>566</v>
      </c>
      <c r="E3576" s="187">
        <v>19.82</v>
      </c>
      <c r="F3576" s="83"/>
    </row>
    <row r="3577" spans="1:6" ht="12.75" customHeight="1" x14ac:dyDescent="0.2">
      <c r="A3577" s="83">
        <v>11962</v>
      </c>
      <c r="B3577" s="83" t="s">
        <v>5594</v>
      </c>
      <c r="C3577" s="83" t="s">
        <v>575</v>
      </c>
      <c r="D3577" s="83" t="s">
        <v>566</v>
      </c>
      <c r="E3577" s="187">
        <v>0.16</v>
      </c>
      <c r="F3577" s="83"/>
    </row>
    <row r="3578" spans="1:6" ht="12.75" customHeight="1" x14ac:dyDescent="0.2">
      <c r="A3578" s="83">
        <v>4332</v>
      </c>
      <c r="B3578" s="83" t="s">
        <v>5595</v>
      </c>
      <c r="C3578" s="83" t="s">
        <v>575</v>
      </c>
      <c r="D3578" s="83" t="s">
        <v>566</v>
      </c>
      <c r="E3578" s="187">
        <v>0.79</v>
      </c>
      <c r="F3578" s="83"/>
    </row>
    <row r="3579" spans="1:6" ht="12.75" customHeight="1" x14ac:dyDescent="0.2">
      <c r="A3579" s="83">
        <v>4331</v>
      </c>
      <c r="B3579" s="83" t="s">
        <v>5596</v>
      </c>
      <c r="C3579" s="83" t="s">
        <v>575</v>
      </c>
      <c r="D3579" s="83" t="s">
        <v>566</v>
      </c>
      <c r="E3579" s="187">
        <v>2.97</v>
      </c>
      <c r="F3579" s="83"/>
    </row>
    <row r="3580" spans="1:6" ht="12.75" customHeight="1" x14ac:dyDescent="0.2">
      <c r="A3580" s="83">
        <v>4336</v>
      </c>
      <c r="B3580" s="83" t="s">
        <v>5598</v>
      </c>
      <c r="C3580" s="83" t="s">
        <v>575</v>
      </c>
      <c r="D3580" s="83" t="s">
        <v>566</v>
      </c>
      <c r="E3580" s="187">
        <v>3.8</v>
      </c>
      <c r="F3580" s="83"/>
    </row>
    <row r="3581" spans="1:6" ht="12.75" customHeight="1" x14ac:dyDescent="0.2">
      <c r="A3581" s="83">
        <v>13294</v>
      </c>
      <c r="B3581" s="83" t="s">
        <v>5599</v>
      </c>
      <c r="C3581" s="83" t="s">
        <v>575</v>
      </c>
      <c r="D3581" s="83" t="s">
        <v>566</v>
      </c>
      <c r="E3581" s="187">
        <v>1.0900000000000001</v>
      </c>
      <c r="F3581" s="83"/>
    </row>
    <row r="3582" spans="1:6" ht="12.75" customHeight="1" x14ac:dyDescent="0.2">
      <c r="A3582" s="83">
        <v>11948</v>
      </c>
      <c r="B3582" s="83" t="s">
        <v>5600</v>
      </c>
      <c r="C3582" s="83" t="s">
        <v>575</v>
      </c>
      <c r="D3582" s="83" t="s">
        <v>566</v>
      </c>
      <c r="E3582" s="187">
        <v>0.49</v>
      </c>
      <c r="F3582" s="83"/>
    </row>
    <row r="3583" spans="1:6" ht="12.75" customHeight="1" x14ac:dyDescent="0.2">
      <c r="A3583" s="83">
        <v>4382</v>
      </c>
      <c r="B3583" s="83" t="s">
        <v>5602</v>
      </c>
      <c r="C3583" s="83" t="s">
        <v>575</v>
      </c>
      <c r="D3583" s="83" t="s">
        <v>566</v>
      </c>
      <c r="E3583" s="187">
        <v>0.81</v>
      </c>
      <c r="F3583" s="83"/>
    </row>
    <row r="3584" spans="1:6" ht="12.75" customHeight="1" x14ac:dyDescent="0.2">
      <c r="A3584" s="83">
        <v>4354</v>
      </c>
      <c r="B3584" s="83" t="s">
        <v>5603</v>
      </c>
      <c r="C3584" s="83" t="s">
        <v>575</v>
      </c>
      <c r="D3584" s="83" t="s">
        <v>566</v>
      </c>
      <c r="E3584" s="187">
        <v>34.130000000000003</v>
      </c>
      <c r="F3584" s="83"/>
    </row>
    <row r="3585" spans="1:6" ht="12.75" customHeight="1" x14ac:dyDescent="0.2">
      <c r="A3585" s="83">
        <v>40839</v>
      </c>
      <c r="B3585" s="83" t="s">
        <v>5604</v>
      </c>
      <c r="C3585" s="83" t="s">
        <v>3705</v>
      </c>
      <c r="D3585" s="83" t="s">
        <v>566</v>
      </c>
      <c r="E3585" s="187">
        <v>82.12</v>
      </c>
      <c r="F3585" s="83"/>
    </row>
    <row r="3586" spans="1:6" ht="12.75" customHeight="1" x14ac:dyDescent="0.2">
      <c r="A3586" s="83">
        <v>40552</v>
      </c>
      <c r="B3586" s="83" t="s">
        <v>5605</v>
      </c>
      <c r="C3586" s="83" t="s">
        <v>3705</v>
      </c>
      <c r="D3586" s="83" t="s">
        <v>566</v>
      </c>
      <c r="E3586" s="187">
        <v>33.979999999999997</v>
      </c>
      <c r="F3586" s="83"/>
    </row>
    <row r="3587" spans="1:6" ht="12.75" customHeight="1" x14ac:dyDescent="0.2">
      <c r="A3587" s="83">
        <v>40549</v>
      </c>
      <c r="B3587" s="83" t="s">
        <v>5607</v>
      </c>
      <c r="C3587" s="83" t="s">
        <v>3705</v>
      </c>
      <c r="D3587" s="83" t="s">
        <v>566</v>
      </c>
      <c r="E3587" s="187">
        <v>134.51</v>
      </c>
      <c r="F3587" s="83"/>
    </row>
    <row r="3588" spans="1:6" ht="12.75" customHeight="1" x14ac:dyDescent="0.2">
      <c r="A3588" s="83">
        <v>4385</v>
      </c>
      <c r="B3588" s="83" t="s">
        <v>5608</v>
      </c>
      <c r="C3588" s="83" t="s">
        <v>1566</v>
      </c>
      <c r="D3588" s="83" t="s">
        <v>702</v>
      </c>
      <c r="E3588" s="187">
        <v>1142.8599999999999</v>
      </c>
      <c r="F3588" s="83"/>
    </row>
    <row r="3589" spans="1:6" ht="12.75" customHeight="1" x14ac:dyDescent="0.2">
      <c r="A3589" s="83">
        <v>38397</v>
      </c>
      <c r="B3589" s="83" t="s">
        <v>5609</v>
      </c>
      <c r="C3589" s="83" t="s">
        <v>589</v>
      </c>
      <c r="D3589" s="83" t="s">
        <v>566</v>
      </c>
      <c r="E3589" s="187">
        <v>4.24</v>
      </c>
      <c r="F3589" s="83"/>
    </row>
    <row r="3590" spans="1:6" ht="12.75" customHeight="1" x14ac:dyDescent="0.2">
      <c r="A3590" s="83">
        <v>20078</v>
      </c>
      <c r="B3590" s="83" t="s">
        <v>5611</v>
      </c>
      <c r="C3590" s="83" t="s">
        <v>575</v>
      </c>
      <c r="D3590" s="83" t="s">
        <v>566</v>
      </c>
      <c r="E3590" s="187">
        <v>20.440000000000001</v>
      </c>
      <c r="F3590" s="83"/>
    </row>
    <row r="3591" spans="1:6" ht="12.75" customHeight="1" x14ac:dyDescent="0.2">
      <c r="A3591" s="83">
        <v>20079</v>
      </c>
      <c r="B3591" s="83" t="s">
        <v>5612</v>
      </c>
      <c r="C3591" s="83" t="s">
        <v>575</v>
      </c>
      <c r="D3591" s="83" t="s">
        <v>566</v>
      </c>
      <c r="E3591" s="187">
        <v>127.48</v>
      </c>
      <c r="F3591" s="83"/>
    </row>
    <row r="3592" spans="1:6" ht="12.75" customHeight="1" x14ac:dyDescent="0.2">
      <c r="A3592" s="83">
        <v>39897</v>
      </c>
      <c r="B3592" s="83" t="s">
        <v>5613</v>
      </c>
      <c r="C3592" s="83" t="s">
        <v>575</v>
      </c>
      <c r="D3592" s="83" t="s">
        <v>702</v>
      </c>
      <c r="E3592" s="187">
        <v>30.76</v>
      </c>
      <c r="F3592" s="83"/>
    </row>
    <row r="3593" spans="1:6" ht="12.75" customHeight="1" x14ac:dyDescent="0.2">
      <c r="A3593" s="83">
        <v>118</v>
      </c>
      <c r="B3593" s="83" t="s">
        <v>5615</v>
      </c>
      <c r="C3593" s="83" t="s">
        <v>575</v>
      </c>
      <c r="D3593" s="83" t="s">
        <v>566</v>
      </c>
      <c r="E3593" s="187">
        <v>77.27</v>
      </c>
      <c r="F3593" s="83"/>
    </row>
    <row r="3594" spans="1:6" ht="12.75" customHeight="1" x14ac:dyDescent="0.2">
      <c r="A3594" s="83">
        <v>4396</v>
      </c>
      <c r="B3594" s="83" t="s">
        <v>5616</v>
      </c>
      <c r="C3594" s="83" t="s">
        <v>704</v>
      </c>
      <c r="D3594" s="83" t="s">
        <v>1065</v>
      </c>
      <c r="E3594" s="187">
        <v>140.85</v>
      </c>
      <c r="F3594" s="83"/>
    </row>
    <row r="3595" spans="1:6" ht="12.75" customHeight="1" x14ac:dyDescent="0.2">
      <c r="A3595" s="83">
        <v>36881</v>
      </c>
      <c r="B3595" s="83" t="s">
        <v>5617</v>
      </c>
      <c r="C3595" s="83" t="s">
        <v>704</v>
      </c>
      <c r="D3595" s="83" t="s">
        <v>566</v>
      </c>
      <c r="E3595" s="187">
        <v>125.86</v>
      </c>
      <c r="F3595" s="83"/>
    </row>
    <row r="3596" spans="1:6" ht="12.75" customHeight="1" x14ac:dyDescent="0.2">
      <c r="A3596" s="83">
        <v>36882</v>
      </c>
      <c r="B3596" s="83" t="s">
        <v>5619</v>
      </c>
      <c r="C3596" s="83" t="s">
        <v>704</v>
      </c>
      <c r="D3596" s="83" t="s">
        <v>566</v>
      </c>
      <c r="E3596" s="187">
        <v>146.84</v>
      </c>
      <c r="F3596" s="83"/>
    </row>
    <row r="3597" spans="1:6" ht="12.75" customHeight="1" x14ac:dyDescent="0.2">
      <c r="A3597" s="83">
        <v>4397</v>
      </c>
      <c r="B3597" s="83" t="s">
        <v>5620</v>
      </c>
      <c r="C3597" s="83" t="s">
        <v>704</v>
      </c>
      <c r="D3597" s="83" t="s">
        <v>566</v>
      </c>
      <c r="E3597" s="187">
        <v>228.4</v>
      </c>
      <c r="F3597" s="83"/>
    </row>
    <row r="3598" spans="1:6" ht="12.75" customHeight="1" x14ac:dyDescent="0.2">
      <c r="A3598" s="83">
        <v>34754</v>
      </c>
      <c r="B3598" s="83" t="s">
        <v>5621</v>
      </c>
      <c r="C3598" s="83" t="s">
        <v>704</v>
      </c>
      <c r="D3598" s="83" t="s">
        <v>566</v>
      </c>
      <c r="E3598" s="187">
        <v>422.93</v>
      </c>
      <c r="F3598" s="83"/>
    </row>
    <row r="3599" spans="1:6" ht="12.75" customHeight="1" x14ac:dyDescent="0.2">
      <c r="A3599" s="83">
        <v>25962</v>
      </c>
      <c r="B3599" s="83" t="s">
        <v>5623</v>
      </c>
      <c r="C3599" s="83" t="s">
        <v>704</v>
      </c>
      <c r="D3599" s="83" t="s">
        <v>566</v>
      </c>
      <c r="E3599" s="187">
        <v>267.86</v>
      </c>
      <c r="F3599" s="83"/>
    </row>
    <row r="3600" spans="1:6" ht="12.75" customHeight="1" x14ac:dyDescent="0.2">
      <c r="A3600" s="83">
        <v>34752</v>
      </c>
      <c r="B3600" s="83" t="s">
        <v>5624</v>
      </c>
      <c r="C3600" s="83" t="s">
        <v>704</v>
      </c>
      <c r="D3600" s="83" t="s">
        <v>566</v>
      </c>
      <c r="E3600" s="187">
        <v>471.7</v>
      </c>
      <c r="F3600" s="83"/>
    </row>
    <row r="3601" spans="1:6" ht="12.75" customHeight="1" x14ac:dyDescent="0.2">
      <c r="A3601" s="83">
        <v>4751</v>
      </c>
      <c r="B3601" s="83" t="s">
        <v>5626</v>
      </c>
      <c r="C3601" s="83" t="s">
        <v>1062</v>
      </c>
      <c r="D3601" s="83" t="s">
        <v>566</v>
      </c>
      <c r="E3601" s="187">
        <v>14.78</v>
      </c>
      <c r="F3601" s="83"/>
    </row>
    <row r="3602" spans="1:6" ht="12.75" customHeight="1" x14ac:dyDescent="0.2">
      <c r="A3602" s="83">
        <v>41066</v>
      </c>
      <c r="B3602" s="83" t="s">
        <v>5627</v>
      </c>
      <c r="C3602" s="83" t="s">
        <v>1251</v>
      </c>
      <c r="D3602" s="83" t="s">
        <v>566</v>
      </c>
      <c r="E3602" s="187">
        <v>2635.83</v>
      </c>
      <c r="F3602" s="83"/>
    </row>
    <row r="3603" spans="1:6" ht="12.75" customHeight="1" x14ac:dyDescent="0.2">
      <c r="A3603" s="83">
        <v>39604</v>
      </c>
      <c r="B3603" s="83" t="s">
        <v>5628</v>
      </c>
      <c r="C3603" s="83" t="s">
        <v>575</v>
      </c>
      <c r="D3603" s="83" t="s">
        <v>702</v>
      </c>
      <c r="E3603" s="187">
        <v>8.67</v>
      </c>
      <c r="F3603" s="83"/>
    </row>
    <row r="3604" spans="1:6" ht="12.75" customHeight="1" x14ac:dyDescent="0.2">
      <c r="A3604" s="83">
        <v>39605</v>
      </c>
      <c r="B3604" s="83" t="s">
        <v>5629</v>
      </c>
      <c r="C3604" s="83" t="s">
        <v>575</v>
      </c>
      <c r="D3604" s="83" t="s">
        <v>702</v>
      </c>
      <c r="E3604" s="187">
        <v>12.03</v>
      </c>
      <c r="F3604" s="83"/>
    </row>
    <row r="3605" spans="1:6" ht="12.75" customHeight="1" x14ac:dyDescent="0.2">
      <c r="A3605" s="83">
        <v>39606</v>
      </c>
      <c r="B3605" s="83" t="s">
        <v>5631</v>
      </c>
      <c r="C3605" s="83" t="s">
        <v>575</v>
      </c>
      <c r="D3605" s="83" t="s">
        <v>702</v>
      </c>
      <c r="E3605" s="187">
        <v>15.28</v>
      </c>
      <c r="F3605" s="83"/>
    </row>
    <row r="3606" spans="1:6" ht="12.75" customHeight="1" x14ac:dyDescent="0.2">
      <c r="A3606" s="83">
        <v>39607</v>
      </c>
      <c r="B3606" s="83" t="s">
        <v>5632</v>
      </c>
      <c r="C3606" s="83" t="s">
        <v>575</v>
      </c>
      <c r="D3606" s="83" t="s">
        <v>702</v>
      </c>
      <c r="E3606" s="187">
        <v>17.53</v>
      </c>
      <c r="F3606" s="83"/>
    </row>
    <row r="3607" spans="1:6" ht="12.75" customHeight="1" x14ac:dyDescent="0.2">
      <c r="A3607" s="83">
        <v>39594</v>
      </c>
      <c r="B3607" s="83" t="s">
        <v>5633</v>
      </c>
      <c r="C3607" s="83" t="s">
        <v>575</v>
      </c>
      <c r="D3607" s="83" t="s">
        <v>702</v>
      </c>
      <c r="E3607" s="187">
        <v>166</v>
      </c>
      <c r="F3607" s="83"/>
    </row>
    <row r="3608" spans="1:6" ht="12.75" customHeight="1" x14ac:dyDescent="0.2">
      <c r="A3608" s="83">
        <v>39596</v>
      </c>
      <c r="B3608" s="83" t="s">
        <v>5634</v>
      </c>
      <c r="C3608" s="83" t="s">
        <v>575</v>
      </c>
      <c r="D3608" s="83" t="s">
        <v>702</v>
      </c>
      <c r="E3608" s="187">
        <v>289.33</v>
      </c>
      <c r="F3608" s="83"/>
    </row>
    <row r="3609" spans="1:6" ht="12.75" customHeight="1" x14ac:dyDescent="0.2">
      <c r="A3609" s="83">
        <v>39595</v>
      </c>
      <c r="B3609" s="83" t="s">
        <v>5635</v>
      </c>
      <c r="C3609" s="83" t="s">
        <v>575</v>
      </c>
      <c r="D3609" s="83" t="s">
        <v>702</v>
      </c>
      <c r="E3609" s="187">
        <v>242.87</v>
      </c>
      <c r="F3609" s="83"/>
    </row>
    <row r="3610" spans="1:6" ht="12.75" customHeight="1" x14ac:dyDescent="0.2">
      <c r="A3610" s="83">
        <v>39597</v>
      </c>
      <c r="B3610" s="83" t="s">
        <v>5637</v>
      </c>
      <c r="C3610" s="83" t="s">
        <v>575</v>
      </c>
      <c r="D3610" s="83" t="s">
        <v>702</v>
      </c>
      <c r="E3610" s="187">
        <v>390.17</v>
      </c>
      <c r="F3610" s="83"/>
    </row>
    <row r="3611" spans="1:6" ht="12.75" customHeight="1" x14ac:dyDescent="0.2">
      <c r="A3611" s="83">
        <v>20209</v>
      </c>
      <c r="B3611" s="83" t="s">
        <v>5638</v>
      </c>
      <c r="C3611" s="83" t="s">
        <v>577</v>
      </c>
      <c r="D3611" s="83" t="s">
        <v>566</v>
      </c>
      <c r="E3611" s="187">
        <v>16.36</v>
      </c>
      <c r="F3611" s="83"/>
    </row>
    <row r="3612" spans="1:6" ht="12.75" customHeight="1" x14ac:dyDescent="0.2">
      <c r="A3612" s="83">
        <v>4433</v>
      </c>
      <c r="B3612" s="83" t="s">
        <v>5639</v>
      </c>
      <c r="C3612" s="83" t="s">
        <v>577</v>
      </c>
      <c r="D3612" s="83" t="s">
        <v>566</v>
      </c>
      <c r="E3612" s="187">
        <v>11.91</v>
      </c>
      <c r="F3612" s="83"/>
    </row>
    <row r="3613" spans="1:6" ht="12.75" customHeight="1" x14ac:dyDescent="0.2">
      <c r="A3613" s="83">
        <v>10731</v>
      </c>
      <c r="B3613" s="83" t="s">
        <v>5641</v>
      </c>
      <c r="C3613" s="83" t="s">
        <v>704</v>
      </c>
      <c r="D3613" s="83" t="s">
        <v>1065</v>
      </c>
      <c r="E3613" s="187">
        <v>26.58</v>
      </c>
      <c r="F3613" s="83"/>
    </row>
    <row r="3614" spans="1:6" ht="12.75" customHeight="1" x14ac:dyDescent="0.2">
      <c r="A3614" s="83">
        <v>4704</v>
      </c>
      <c r="B3614" s="83" t="s">
        <v>5642</v>
      </c>
      <c r="C3614" s="83" t="s">
        <v>704</v>
      </c>
      <c r="D3614" s="83" t="s">
        <v>566</v>
      </c>
      <c r="E3614" s="187">
        <v>23.98</v>
      </c>
      <c r="F3614" s="83"/>
    </row>
    <row r="3615" spans="1:6" ht="12.75" customHeight="1" x14ac:dyDescent="0.2">
      <c r="A3615" s="83">
        <v>10730</v>
      </c>
      <c r="B3615" s="83" t="s">
        <v>5643</v>
      </c>
      <c r="C3615" s="83" t="s">
        <v>704</v>
      </c>
      <c r="D3615" s="83" t="s">
        <v>566</v>
      </c>
      <c r="E3615" s="187">
        <v>25.7</v>
      </c>
      <c r="F3615" s="83"/>
    </row>
    <row r="3616" spans="1:6" ht="12.75" customHeight="1" x14ac:dyDescent="0.2">
      <c r="A3616" s="83">
        <v>4729</v>
      </c>
      <c r="B3616" s="83" t="s">
        <v>5645</v>
      </c>
      <c r="C3616" s="83" t="s">
        <v>572</v>
      </c>
      <c r="D3616" s="83" t="s">
        <v>566</v>
      </c>
      <c r="E3616" s="187">
        <v>95.37</v>
      </c>
      <c r="F3616" s="83"/>
    </row>
    <row r="3617" spans="1:6" ht="12.75" customHeight="1" x14ac:dyDescent="0.2">
      <c r="A3617" s="83">
        <v>4720</v>
      </c>
      <c r="B3617" s="83" t="s">
        <v>5646</v>
      </c>
      <c r="C3617" s="83" t="s">
        <v>572</v>
      </c>
      <c r="D3617" s="83" t="s">
        <v>566</v>
      </c>
      <c r="E3617" s="187">
        <v>104.28</v>
      </c>
      <c r="F3617" s="83"/>
    </row>
    <row r="3618" spans="1:6" ht="12.75" customHeight="1" x14ac:dyDescent="0.2">
      <c r="A3618" s="83">
        <v>4721</v>
      </c>
      <c r="B3618" s="83" t="s">
        <v>682</v>
      </c>
      <c r="C3618" s="83" t="s">
        <v>572</v>
      </c>
      <c r="D3618" s="83" t="s">
        <v>566</v>
      </c>
      <c r="E3618" s="187">
        <v>81.67</v>
      </c>
      <c r="F3618" s="83"/>
    </row>
    <row r="3619" spans="1:6" ht="12.75" customHeight="1" x14ac:dyDescent="0.2">
      <c r="A3619" s="83">
        <v>4718</v>
      </c>
      <c r="B3619" s="83" t="s">
        <v>733</v>
      </c>
      <c r="C3619" s="83" t="s">
        <v>572</v>
      </c>
      <c r="D3619" s="83" t="s">
        <v>1065</v>
      </c>
      <c r="E3619" s="187">
        <v>81.67</v>
      </c>
      <c r="F3619" s="83"/>
    </row>
    <row r="3620" spans="1:6" ht="12.75" customHeight="1" x14ac:dyDescent="0.2">
      <c r="A3620" s="83">
        <v>4722</v>
      </c>
      <c r="B3620" s="83" t="s">
        <v>734</v>
      </c>
      <c r="C3620" s="83" t="s">
        <v>572</v>
      </c>
      <c r="D3620" s="83" t="s">
        <v>566</v>
      </c>
      <c r="E3620" s="187">
        <v>81.67</v>
      </c>
      <c r="F3620" s="83"/>
    </row>
    <row r="3621" spans="1:6" ht="12.75" customHeight="1" x14ac:dyDescent="0.2">
      <c r="A3621" s="83">
        <v>4723</v>
      </c>
      <c r="B3621" s="83" t="s">
        <v>5648</v>
      </c>
      <c r="C3621" s="83" t="s">
        <v>572</v>
      </c>
      <c r="D3621" s="83" t="s">
        <v>566</v>
      </c>
      <c r="E3621" s="187">
        <v>89.1</v>
      </c>
      <c r="F3621" s="83"/>
    </row>
    <row r="3622" spans="1:6" ht="12.75" customHeight="1" x14ac:dyDescent="0.2">
      <c r="A3622" s="83">
        <v>4727</v>
      </c>
      <c r="B3622" s="83" t="s">
        <v>5649</v>
      </c>
      <c r="C3622" s="83" t="s">
        <v>572</v>
      </c>
      <c r="D3622" s="83" t="s">
        <v>566</v>
      </c>
      <c r="E3622" s="187">
        <v>91.57</v>
      </c>
      <c r="F3622" s="83"/>
    </row>
    <row r="3623" spans="1:6" ht="12.75" customHeight="1" x14ac:dyDescent="0.2">
      <c r="A3623" s="83">
        <v>4748</v>
      </c>
      <c r="B3623" s="83" t="s">
        <v>601</v>
      </c>
      <c r="C3623" s="83" t="s">
        <v>572</v>
      </c>
      <c r="D3623" s="83" t="s">
        <v>566</v>
      </c>
      <c r="E3623" s="187">
        <v>88.36</v>
      </c>
      <c r="F3623" s="83"/>
    </row>
    <row r="3624" spans="1:6" ht="12.75" customHeight="1" x14ac:dyDescent="0.2">
      <c r="A3624" s="83">
        <v>4730</v>
      </c>
      <c r="B3624" s="83" t="s">
        <v>5650</v>
      </c>
      <c r="C3624" s="83" t="s">
        <v>572</v>
      </c>
      <c r="D3624" s="83" t="s">
        <v>566</v>
      </c>
      <c r="E3624" s="187">
        <v>85.39</v>
      </c>
      <c r="F3624" s="83"/>
    </row>
    <row r="3625" spans="1:6" ht="12.75" customHeight="1" x14ac:dyDescent="0.2">
      <c r="A3625" s="83">
        <v>13186</v>
      </c>
      <c r="B3625" s="83" t="s">
        <v>5652</v>
      </c>
      <c r="C3625" s="83" t="s">
        <v>572</v>
      </c>
      <c r="D3625" s="83" t="s">
        <v>702</v>
      </c>
      <c r="E3625" s="187">
        <v>67.97</v>
      </c>
      <c r="F3625" s="83"/>
    </row>
    <row r="3626" spans="1:6" ht="12.75" customHeight="1" x14ac:dyDescent="0.2">
      <c r="A3626" s="83">
        <v>10737</v>
      </c>
      <c r="B3626" s="83" t="s">
        <v>5653</v>
      </c>
      <c r="C3626" s="83" t="s">
        <v>704</v>
      </c>
      <c r="D3626" s="83" t="s">
        <v>566</v>
      </c>
      <c r="E3626" s="187">
        <v>83.53</v>
      </c>
      <c r="F3626" s="83"/>
    </row>
    <row r="3627" spans="1:6" ht="12.75" customHeight="1" x14ac:dyDescent="0.2">
      <c r="A3627" s="83">
        <v>10734</v>
      </c>
      <c r="B3627" s="83" t="s">
        <v>5654</v>
      </c>
      <c r="C3627" s="83" t="s">
        <v>704</v>
      </c>
      <c r="D3627" s="83" t="s">
        <v>566</v>
      </c>
      <c r="E3627" s="187">
        <v>49.69</v>
      </c>
      <c r="F3627" s="83"/>
    </row>
    <row r="3628" spans="1:6" ht="12.75" customHeight="1" x14ac:dyDescent="0.2">
      <c r="A3628" s="83">
        <v>4708</v>
      </c>
      <c r="B3628" s="83" t="s">
        <v>5656</v>
      </c>
      <c r="C3628" s="83" t="s">
        <v>704</v>
      </c>
      <c r="D3628" s="83" t="s">
        <v>566</v>
      </c>
      <c r="E3628" s="187">
        <v>96.38</v>
      </c>
      <c r="F3628" s="83"/>
    </row>
    <row r="3629" spans="1:6" ht="12.75" customHeight="1" x14ac:dyDescent="0.2">
      <c r="A3629" s="83">
        <v>4712</v>
      </c>
      <c r="B3629" s="83" t="s">
        <v>5657</v>
      </c>
      <c r="C3629" s="83" t="s">
        <v>704</v>
      </c>
      <c r="D3629" s="83" t="s">
        <v>566</v>
      </c>
      <c r="E3629" s="187">
        <v>47.12</v>
      </c>
      <c r="F3629" s="83"/>
    </row>
    <row r="3630" spans="1:6" ht="12.75" customHeight="1" x14ac:dyDescent="0.2">
      <c r="A3630" s="83">
        <v>4710</v>
      </c>
      <c r="B3630" s="83" t="s">
        <v>5658</v>
      </c>
      <c r="C3630" s="83" t="s">
        <v>704</v>
      </c>
      <c r="D3630" s="83" t="s">
        <v>566</v>
      </c>
      <c r="E3630" s="187">
        <v>151.1</v>
      </c>
      <c r="F3630" s="83"/>
    </row>
    <row r="3631" spans="1:6" ht="12.75" customHeight="1" x14ac:dyDescent="0.2">
      <c r="A3631" s="83">
        <v>4746</v>
      </c>
      <c r="B3631" s="83" t="s">
        <v>5659</v>
      </c>
      <c r="C3631" s="83" t="s">
        <v>572</v>
      </c>
      <c r="D3631" s="83" t="s">
        <v>566</v>
      </c>
      <c r="E3631" s="187">
        <v>79.2</v>
      </c>
      <c r="F3631" s="83"/>
    </row>
    <row r="3632" spans="1:6" ht="12.75" customHeight="1" x14ac:dyDescent="0.2">
      <c r="A3632" s="83">
        <v>4750</v>
      </c>
      <c r="B3632" s="83" t="s">
        <v>5660</v>
      </c>
      <c r="C3632" s="83" t="s">
        <v>1062</v>
      </c>
      <c r="D3632" s="83" t="s">
        <v>1065</v>
      </c>
      <c r="E3632" s="187">
        <v>13.54</v>
      </c>
      <c r="F3632" s="83"/>
    </row>
    <row r="3633" spans="1:6" ht="12.75" customHeight="1" x14ac:dyDescent="0.2">
      <c r="A3633" s="83">
        <v>41065</v>
      </c>
      <c r="B3633" s="83" t="s">
        <v>5662</v>
      </c>
      <c r="C3633" s="83" t="s">
        <v>1251</v>
      </c>
      <c r="D3633" s="83" t="s">
        <v>566</v>
      </c>
      <c r="E3633" s="187">
        <v>2413.96</v>
      </c>
      <c r="F3633" s="83"/>
    </row>
    <row r="3634" spans="1:6" ht="12.75" customHeight="1" x14ac:dyDescent="0.2">
      <c r="A3634" s="83">
        <v>34747</v>
      </c>
      <c r="B3634" s="83" t="s">
        <v>5663</v>
      </c>
      <c r="C3634" s="83" t="s">
        <v>577</v>
      </c>
      <c r="D3634" s="83" t="s">
        <v>566</v>
      </c>
      <c r="E3634" s="187">
        <v>40.14</v>
      </c>
      <c r="F3634" s="83"/>
    </row>
    <row r="3635" spans="1:6" ht="12.75" customHeight="1" x14ac:dyDescent="0.2">
      <c r="A3635" s="83">
        <v>4826</v>
      </c>
      <c r="B3635" s="83" t="s">
        <v>5664</v>
      </c>
      <c r="C3635" s="83" t="s">
        <v>577</v>
      </c>
      <c r="D3635" s="83" t="s">
        <v>566</v>
      </c>
      <c r="E3635" s="187">
        <v>43.16</v>
      </c>
      <c r="F3635" s="83"/>
    </row>
    <row r="3636" spans="1:6" ht="12.75" customHeight="1" x14ac:dyDescent="0.2">
      <c r="A3636" s="83">
        <v>41975</v>
      </c>
      <c r="B3636" s="83" t="s">
        <v>5666</v>
      </c>
      <c r="C3636" s="83" t="s">
        <v>704</v>
      </c>
      <c r="D3636" s="83" t="s">
        <v>566</v>
      </c>
      <c r="E3636" s="187">
        <v>54.34</v>
      </c>
      <c r="F3636" s="83"/>
    </row>
    <row r="3637" spans="1:6" ht="12.75" customHeight="1" x14ac:dyDescent="0.2">
      <c r="A3637" s="83">
        <v>4825</v>
      </c>
      <c r="B3637" s="83" t="s">
        <v>5667</v>
      </c>
      <c r="C3637" s="83" t="s">
        <v>577</v>
      </c>
      <c r="D3637" s="83" t="s">
        <v>566</v>
      </c>
      <c r="E3637" s="187">
        <v>59.75</v>
      </c>
      <c r="F3637" s="83"/>
    </row>
    <row r="3638" spans="1:6" ht="12.75" customHeight="1" x14ac:dyDescent="0.2">
      <c r="A3638" s="83">
        <v>34744</v>
      </c>
      <c r="B3638" s="83" t="s">
        <v>5668</v>
      </c>
      <c r="C3638" s="83" t="s">
        <v>704</v>
      </c>
      <c r="D3638" s="83" t="s">
        <v>566</v>
      </c>
      <c r="E3638" s="187">
        <v>24.64</v>
      </c>
      <c r="F3638" s="83"/>
    </row>
    <row r="3639" spans="1:6" ht="12.75" customHeight="1" x14ac:dyDescent="0.2">
      <c r="A3639" s="83">
        <v>39430</v>
      </c>
      <c r="B3639" s="83" t="s">
        <v>5669</v>
      </c>
      <c r="C3639" s="83" t="s">
        <v>575</v>
      </c>
      <c r="D3639" s="83" t="s">
        <v>566</v>
      </c>
      <c r="E3639" s="187">
        <v>1.1200000000000001</v>
      </c>
      <c r="F3639" s="83"/>
    </row>
    <row r="3640" spans="1:6" ht="12.75" customHeight="1" x14ac:dyDescent="0.2">
      <c r="A3640" s="83">
        <v>39573</v>
      </c>
      <c r="B3640" s="83" t="s">
        <v>5671</v>
      </c>
      <c r="C3640" s="83" t="s">
        <v>575</v>
      </c>
      <c r="D3640" s="83" t="s">
        <v>566</v>
      </c>
      <c r="E3640" s="187">
        <v>1.1000000000000001</v>
      </c>
      <c r="F3640" s="83"/>
    </row>
    <row r="3641" spans="1:6" ht="12.75" customHeight="1" x14ac:dyDescent="0.2">
      <c r="A3641" s="83">
        <v>38410</v>
      </c>
      <c r="B3641" s="83" t="s">
        <v>5672</v>
      </c>
      <c r="C3641" s="83" t="s">
        <v>575</v>
      </c>
      <c r="D3641" s="83" t="s">
        <v>566</v>
      </c>
      <c r="E3641" s="187">
        <v>10092.06</v>
      </c>
      <c r="F3641" s="83"/>
    </row>
    <row r="3642" spans="1:6" ht="12.75" customHeight="1" x14ac:dyDescent="0.2">
      <c r="A3642" s="83">
        <v>4765</v>
      </c>
      <c r="B3642" s="83" t="s">
        <v>5673</v>
      </c>
      <c r="C3642" s="83" t="s">
        <v>577</v>
      </c>
      <c r="D3642" s="83" t="s">
        <v>702</v>
      </c>
      <c r="E3642" s="187">
        <v>76.67</v>
      </c>
      <c r="F3642" s="83"/>
    </row>
    <row r="3643" spans="1:6" ht="12.75" customHeight="1" x14ac:dyDescent="0.2">
      <c r="A3643" s="83">
        <v>4767</v>
      </c>
      <c r="B3643" s="83" t="s">
        <v>5674</v>
      </c>
      <c r="C3643" s="83" t="s">
        <v>577</v>
      </c>
      <c r="D3643" s="83" t="s">
        <v>702</v>
      </c>
      <c r="E3643" s="187">
        <v>132.11000000000001</v>
      </c>
      <c r="F3643" s="83"/>
    </row>
    <row r="3644" spans="1:6" ht="12.75" customHeight="1" x14ac:dyDescent="0.2">
      <c r="A3644" s="83">
        <v>4766</v>
      </c>
      <c r="B3644" s="83" t="s">
        <v>5674</v>
      </c>
      <c r="C3644" s="83" t="s">
        <v>589</v>
      </c>
      <c r="D3644" s="83" t="s">
        <v>702</v>
      </c>
      <c r="E3644" s="187">
        <v>6.11</v>
      </c>
      <c r="F3644" s="83"/>
    </row>
    <row r="3645" spans="1:6" ht="12.75" customHeight="1" x14ac:dyDescent="0.2">
      <c r="A3645" s="83">
        <v>10963</v>
      </c>
      <c r="B3645" s="83" t="s">
        <v>5676</v>
      </c>
      <c r="C3645" s="83" t="s">
        <v>577</v>
      </c>
      <c r="D3645" s="83" t="s">
        <v>702</v>
      </c>
      <c r="E3645" s="187">
        <v>209.37</v>
      </c>
      <c r="F3645" s="83"/>
    </row>
    <row r="3646" spans="1:6" ht="12.75" customHeight="1" x14ac:dyDescent="0.2">
      <c r="A3646" s="83">
        <v>10962</v>
      </c>
      <c r="B3646" s="83" t="s">
        <v>5677</v>
      </c>
      <c r="C3646" s="83" t="s">
        <v>589</v>
      </c>
      <c r="D3646" s="83" t="s">
        <v>702</v>
      </c>
      <c r="E3646" s="187">
        <v>6.5</v>
      </c>
      <c r="F3646" s="83"/>
    </row>
    <row r="3647" spans="1:6" ht="12.75" customHeight="1" x14ac:dyDescent="0.2">
      <c r="A3647" s="83">
        <v>34742</v>
      </c>
      <c r="B3647" s="83" t="s">
        <v>5678</v>
      </c>
      <c r="C3647" s="83" t="s">
        <v>589</v>
      </c>
      <c r="D3647" s="83" t="s">
        <v>702</v>
      </c>
      <c r="E3647" s="187">
        <v>6.09</v>
      </c>
      <c r="F3647" s="83"/>
    </row>
    <row r="3648" spans="1:6" ht="12.75" customHeight="1" x14ac:dyDescent="0.2">
      <c r="A3648" s="83">
        <v>4773</v>
      </c>
      <c r="B3648" s="83" t="s">
        <v>5680</v>
      </c>
      <c r="C3648" s="83" t="s">
        <v>577</v>
      </c>
      <c r="D3648" s="83" t="s">
        <v>702</v>
      </c>
      <c r="E3648" s="187">
        <v>264.29000000000002</v>
      </c>
      <c r="F3648" s="83"/>
    </row>
    <row r="3649" spans="1:6" ht="12.75" customHeight="1" x14ac:dyDescent="0.2">
      <c r="A3649" s="83">
        <v>34740</v>
      </c>
      <c r="B3649" s="83" t="s">
        <v>5681</v>
      </c>
      <c r="C3649" s="83" t="s">
        <v>589</v>
      </c>
      <c r="D3649" s="83" t="s">
        <v>702</v>
      </c>
      <c r="E3649" s="187">
        <v>6.09</v>
      </c>
      <c r="F3649" s="83"/>
    </row>
    <row r="3650" spans="1:6" ht="12.75" customHeight="1" x14ac:dyDescent="0.2">
      <c r="A3650" s="83">
        <v>4774</v>
      </c>
      <c r="B3650" s="83" t="s">
        <v>5682</v>
      </c>
      <c r="C3650" s="83" t="s">
        <v>589</v>
      </c>
      <c r="D3650" s="83" t="s">
        <v>702</v>
      </c>
      <c r="E3650" s="187">
        <v>6.11</v>
      </c>
      <c r="F3650" s="83"/>
    </row>
    <row r="3651" spans="1:6" ht="12.75" customHeight="1" x14ac:dyDescent="0.2">
      <c r="A3651" s="83">
        <v>4776</v>
      </c>
      <c r="B3651" s="83" t="s">
        <v>5682</v>
      </c>
      <c r="C3651" s="83" t="s">
        <v>577</v>
      </c>
      <c r="D3651" s="83" t="s">
        <v>702</v>
      </c>
      <c r="E3651" s="187">
        <v>409.75</v>
      </c>
      <c r="F3651" s="83"/>
    </row>
    <row r="3652" spans="1:6" ht="12.75" customHeight="1" x14ac:dyDescent="0.2">
      <c r="A3652" s="83">
        <v>40313</v>
      </c>
      <c r="B3652" s="83" t="s">
        <v>5684</v>
      </c>
      <c r="C3652" s="83" t="s">
        <v>589</v>
      </c>
      <c r="D3652" s="83" t="s">
        <v>702</v>
      </c>
      <c r="E3652" s="187">
        <v>6.09</v>
      </c>
      <c r="F3652" s="83"/>
    </row>
    <row r="3653" spans="1:6" ht="12.75" customHeight="1" x14ac:dyDescent="0.2">
      <c r="A3653" s="83">
        <v>13340</v>
      </c>
      <c r="B3653" s="83" t="s">
        <v>5685</v>
      </c>
      <c r="C3653" s="83" t="s">
        <v>577</v>
      </c>
      <c r="D3653" s="83" t="s">
        <v>702</v>
      </c>
      <c r="E3653" s="187">
        <v>25.83</v>
      </c>
      <c r="F3653" s="83"/>
    </row>
    <row r="3654" spans="1:6" ht="12.75" customHeight="1" x14ac:dyDescent="0.2">
      <c r="A3654" s="83">
        <v>10965</v>
      </c>
      <c r="B3654" s="83" t="s">
        <v>5686</v>
      </c>
      <c r="C3654" s="83" t="s">
        <v>577</v>
      </c>
      <c r="D3654" s="83" t="s">
        <v>702</v>
      </c>
      <c r="E3654" s="187">
        <v>55.11</v>
      </c>
      <c r="F3654" s="83"/>
    </row>
    <row r="3655" spans="1:6" ht="12.75" customHeight="1" x14ac:dyDescent="0.2">
      <c r="A3655" s="83">
        <v>10966</v>
      </c>
      <c r="B3655" s="83" t="s">
        <v>5687</v>
      </c>
      <c r="C3655" s="83" t="s">
        <v>589</v>
      </c>
      <c r="D3655" s="83" t="s">
        <v>702</v>
      </c>
      <c r="E3655" s="187">
        <v>6.16</v>
      </c>
      <c r="F3655" s="83"/>
    </row>
    <row r="3656" spans="1:6" ht="12.75" customHeight="1" x14ac:dyDescent="0.2">
      <c r="A3656" s="83">
        <v>40537</v>
      </c>
      <c r="B3656" s="83" t="s">
        <v>5689</v>
      </c>
      <c r="C3656" s="83" t="s">
        <v>589</v>
      </c>
      <c r="D3656" s="83" t="s">
        <v>702</v>
      </c>
      <c r="E3656" s="187">
        <v>6.73</v>
      </c>
      <c r="F3656" s="83"/>
    </row>
    <row r="3657" spans="1:6" ht="12.75" customHeight="1" x14ac:dyDescent="0.2">
      <c r="A3657" s="83">
        <v>40536</v>
      </c>
      <c r="B3657" s="83" t="s">
        <v>5690</v>
      </c>
      <c r="C3657" s="83" t="s">
        <v>589</v>
      </c>
      <c r="D3657" s="83" t="s">
        <v>702</v>
      </c>
      <c r="E3657" s="187">
        <v>6.73</v>
      </c>
      <c r="F3657" s="83"/>
    </row>
    <row r="3658" spans="1:6" ht="12.75" customHeight="1" x14ac:dyDescent="0.2">
      <c r="A3658" s="83">
        <v>40535</v>
      </c>
      <c r="B3658" s="83" t="s">
        <v>5691</v>
      </c>
      <c r="C3658" s="83" t="s">
        <v>589</v>
      </c>
      <c r="D3658" s="83" t="s">
        <v>702</v>
      </c>
      <c r="E3658" s="187">
        <v>6.73</v>
      </c>
      <c r="F3658" s="83"/>
    </row>
    <row r="3659" spans="1:6" ht="12.75" customHeight="1" x14ac:dyDescent="0.2">
      <c r="A3659" s="83">
        <v>39427</v>
      </c>
      <c r="B3659" s="83" t="s">
        <v>5692</v>
      </c>
      <c r="C3659" s="83" t="s">
        <v>577</v>
      </c>
      <c r="D3659" s="83" t="s">
        <v>566</v>
      </c>
      <c r="E3659" s="187">
        <v>2.98</v>
      </c>
      <c r="F3659" s="83"/>
    </row>
    <row r="3660" spans="1:6" ht="12.75" customHeight="1" x14ac:dyDescent="0.2">
      <c r="A3660" s="83">
        <v>39424</v>
      </c>
      <c r="B3660" s="83" t="s">
        <v>5693</v>
      </c>
      <c r="C3660" s="83" t="s">
        <v>577</v>
      </c>
      <c r="D3660" s="83" t="s">
        <v>566</v>
      </c>
      <c r="E3660" s="187">
        <v>1.77</v>
      </c>
      <c r="F3660" s="83"/>
    </row>
    <row r="3661" spans="1:6" ht="12.75" customHeight="1" x14ac:dyDescent="0.2">
      <c r="A3661" s="83">
        <v>39425</v>
      </c>
      <c r="B3661" s="83" t="s">
        <v>5695</v>
      </c>
      <c r="C3661" s="83" t="s">
        <v>577</v>
      </c>
      <c r="D3661" s="83" t="s">
        <v>566</v>
      </c>
      <c r="E3661" s="187">
        <v>1.75</v>
      </c>
      <c r="F3661" s="83"/>
    </row>
    <row r="3662" spans="1:6" ht="12.75" customHeight="1" x14ac:dyDescent="0.2">
      <c r="A3662" s="83">
        <v>40664</v>
      </c>
      <c r="B3662" s="83" t="s">
        <v>5696</v>
      </c>
      <c r="C3662" s="83" t="s">
        <v>589</v>
      </c>
      <c r="D3662" s="83" t="s">
        <v>702</v>
      </c>
      <c r="E3662" s="187">
        <v>5.77</v>
      </c>
      <c r="F3662" s="83"/>
    </row>
    <row r="3663" spans="1:6" ht="12.75" customHeight="1" x14ac:dyDescent="0.2">
      <c r="A3663" s="83">
        <v>34360</v>
      </c>
      <c r="B3663" s="83" t="s">
        <v>5697</v>
      </c>
      <c r="C3663" s="83" t="s">
        <v>589</v>
      </c>
      <c r="D3663" s="83" t="s">
        <v>702</v>
      </c>
      <c r="E3663" s="187">
        <v>25.66</v>
      </c>
      <c r="F3663" s="83"/>
    </row>
    <row r="3664" spans="1:6" ht="12.75" customHeight="1" x14ac:dyDescent="0.2">
      <c r="A3664" s="83">
        <v>20259</v>
      </c>
      <c r="B3664" s="83" t="s">
        <v>5698</v>
      </c>
      <c r="C3664" s="83" t="s">
        <v>577</v>
      </c>
      <c r="D3664" s="83" t="s">
        <v>566</v>
      </c>
      <c r="E3664" s="187">
        <v>8</v>
      </c>
      <c r="F3664" s="83"/>
    </row>
    <row r="3665" spans="1:6" ht="12.75" customHeight="1" x14ac:dyDescent="0.2">
      <c r="A3665" s="83">
        <v>14077</v>
      </c>
      <c r="B3665" s="83" t="s">
        <v>5699</v>
      </c>
      <c r="C3665" s="83" t="s">
        <v>577</v>
      </c>
      <c r="D3665" s="83" t="s">
        <v>566</v>
      </c>
      <c r="E3665" s="187">
        <v>122.44</v>
      </c>
      <c r="F3665" s="83"/>
    </row>
    <row r="3666" spans="1:6" ht="12.75" customHeight="1" x14ac:dyDescent="0.2">
      <c r="A3666" s="83">
        <v>3678</v>
      </c>
      <c r="B3666" s="83" t="s">
        <v>5701</v>
      </c>
      <c r="C3666" s="83" t="s">
        <v>577</v>
      </c>
      <c r="D3666" s="83" t="s">
        <v>566</v>
      </c>
      <c r="E3666" s="187">
        <v>55.34</v>
      </c>
      <c r="F3666" s="83"/>
    </row>
    <row r="3667" spans="1:6" ht="12.75" customHeight="1" x14ac:dyDescent="0.2">
      <c r="A3667" s="83">
        <v>39418</v>
      </c>
      <c r="B3667" s="83" t="s">
        <v>5702</v>
      </c>
      <c r="C3667" s="83" t="s">
        <v>577</v>
      </c>
      <c r="D3667" s="83" t="s">
        <v>566</v>
      </c>
      <c r="E3667" s="187">
        <v>3.32</v>
      </c>
      <c r="F3667" s="83"/>
    </row>
    <row r="3668" spans="1:6" ht="12.75" customHeight="1" x14ac:dyDescent="0.2">
      <c r="A3668" s="83">
        <v>39419</v>
      </c>
      <c r="B3668" s="83" t="s">
        <v>5703</v>
      </c>
      <c r="C3668" s="83" t="s">
        <v>577</v>
      </c>
      <c r="D3668" s="83" t="s">
        <v>566</v>
      </c>
      <c r="E3668" s="187">
        <v>4.05</v>
      </c>
      <c r="F3668" s="83"/>
    </row>
    <row r="3669" spans="1:6" ht="12.75" customHeight="1" x14ac:dyDescent="0.2">
      <c r="A3669" s="83">
        <v>39420</v>
      </c>
      <c r="B3669" s="83" t="s">
        <v>5704</v>
      </c>
      <c r="C3669" s="83" t="s">
        <v>577</v>
      </c>
      <c r="D3669" s="83" t="s">
        <v>566</v>
      </c>
      <c r="E3669" s="187">
        <v>4.47</v>
      </c>
      <c r="F3669" s="83"/>
    </row>
    <row r="3670" spans="1:6" ht="12.75" customHeight="1" x14ac:dyDescent="0.2">
      <c r="A3670" s="83">
        <v>39571</v>
      </c>
      <c r="B3670" s="83" t="s">
        <v>5706</v>
      </c>
      <c r="C3670" s="83" t="s">
        <v>577</v>
      </c>
      <c r="D3670" s="83" t="s">
        <v>566</v>
      </c>
      <c r="E3670" s="187">
        <v>2.7</v>
      </c>
      <c r="F3670" s="83"/>
    </row>
    <row r="3671" spans="1:6" ht="12.75" customHeight="1" x14ac:dyDescent="0.2">
      <c r="A3671" s="83">
        <v>39421</v>
      </c>
      <c r="B3671" s="83" t="s">
        <v>5707</v>
      </c>
      <c r="C3671" s="83" t="s">
        <v>577</v>
      </c>
      <c r="D3671" s="83" t="s">
        <v>566</v>
      </c>
      <c r="E3671" s="187">
        <v>3.94</v>
      </c>
      <c r="F3671" s="83"/>
    </row>
    <row r="3672" spans="1:6" ht="12.75" customHeight="1" x14ac:dyDescent="0.2">
      <c r="A3672" s="83">
        <v>39422</v>
      </c>
      <c r="B3672" s="83" t="s">
        <v>5708</v>
      </c>
      <c r="C3672" s="83" t="s">
        <v>577</v>
      </c>
      <c r="D3672" s="83" t="s">
        <v>1065</v>
      </c>
      <c r="E3672" s="187">
        <v>4.5999999999999996</v>
      </c>
      <c r="F3672" s="83"/>
    </row>
    <row r="3673" spans="1:6" ht="12.75" customHeight="1" x14ac:dyDescent="0.2">
      <c r="A3673" s="83">
        <v>39423</v>
      </c>
      <c r="B3673" s="83" t="s">
        <v>5709</v>
      </c>
      <c r="C3673" s="83" t="s">
        <v>577</v>
      </c>
      <c r="D3673" s="83" t="s">
        <v>566</v>
      </c>
      <c r="E3673" s="187">
        <v>5.34</v>
      </c>
      <c r="F3673" s="83"/>
    </row>
    <row r="3674" spans="1:6" ht="12.75" customHeight="1" x14ac:dyDescent="0.2">
      <c r="A3674" s="83">
        <v>39426</v>
      </c>
      <c r="B3674" s="83" t="s">
        <v>5711</v>
      </c>
      <c r="C3674" s="83" t="s">
        <v>577</v>
      </c>
      <c r="D3674" s="83" t="s">
        <v>566</v>
      </c>
      <c r="E3674" s="187">
        <v>12</v>
      </c>
      <c r="F3674" s="83"/>
    </row>
    <row r="3675" spans="1:6" ht="12.75" customHeight="1" x14ac:dyDescent="0.2">
      <c r="A3675" s="83">
        <v>39429</v>
      </c>
      <c r="B3675" s="83" t="s">
        <v>5712</v>
      </c>
      <c r="C3675" s="83" t="s">
        <v>577</v>
      </c>
      <c r="D3675" s="83" t="s">
        <v>566</v>
      </c>
      <c r="E3675" s="187">
        <v>3.78</v>
      </c>
      <c r="F3675" s="83"/>
    </row>
    <row r="3676" spans="1:6" ht="12.75" customHeight="1" x14ac:dyDescent="0.2">
      <c r="A3676" s="83">
        <v>39428</v>
      </c>
      <c r="B3676" s="83" t="s">
        <v>5713</v>
      </c>
      <c r="C3676" s="83" t="s">
        <v>577</v>
      </c>
      <c r="D3676" s="83" t="s">
        <v>566</v>
      </c>
      <c r="E3676" s="187">
        <v>2.89</v>
      </c>
      <c r="F3676" s="83"/>
    </row>
    <row r="3677" spans="1:6" ht="12.75" customHeight="1" x14ac:dyDescent="0.2">
      <c r="A3677" s="83">
        <v>39572</v>
      </c>
      <c r="B3677" s="83" t="s">
        <v>5715</v>
      </c>
      <c r="C3677" s="83" t="s">
        <v>577</v>
      </c>
      <c r="D3677" s="83" t="s">
        <v>566</v>
      </c>
      <c r="E3677" s="187">
        <v>2.5</v>
      </c>
      <c r="F3677" s="83"/>
    </row>
    <row r="3678" spans="1:6" ht="12.75" customHeight="1" x14ac:dyDescent="0.2">
      <c r="A3678" s="83">
        <v>39570</v>
      </c>
      <c r="B3678" s="83" t="s">
        <v>5716</v>
      </c>
      <c r="C3678" s="83" t="s">
        <v>577</v>
      </c>
      <c r="D3678" s="83" t="s">
        <v>566</v>
      </c>
      <c r="E3678" s="187">
        <v>2.65</v>
      </c>
      <c r="F3678" s="83"/>
    </row>
    <row r="3679" spans="1:6" ht="12.75" customHeight="1" x14ac:dyDescent="0.2">
      <c r="A3679" s="83">
        <v>39569</v>
      </c>
      <c r="B3679" s="83" t="s">
        <v>5717</v>
      </c>
      <c r="C3679" s="83" t="s">
        <v>577</v>
      </c>
      <c r="D3679" s="83" t="s">
        <v>566</v>
      </c>
      <c r="E3679" s="187">
        <v>2.62</v>
      </c>
      <c r="F3679" s="83"/>
    </row>
    <row r="3680" spans="1:6" ht="12.75" customHeight="1" x14ac:dyDescent="0.2">
      <c r="A3680" s="83">
        <v>11552</v>
      </c>
      <c r="B3680" s="83" t="s">
        <v>5719</v>
      </c>
      <c r="C3680" s="83" t="s">
        <v>577</v>
      </c>
      <c r="D3680" s="83" t="s">
        <v>566</v>
      </c>
      <c r="E3680" s="187">
        <v>8.24</v>
      </c>
      <c r="F3680" s="83"/>
    </row>
    <row r="3681" spans="1:6" ht="12.75" customHeight="1" x14ac:dyDescent="0.2">
      <c r="A3681" s="83">
        <v>40598</v>
      </c>
      <c r="B3681" s="83" t="s">
        <v>5720</v>
      </c>
      <c r="C3681" s="83" t="s">
        <v>589</v>
      </c>
      <c r="D3681" s="83" t="s">
        <v>702</v>
      </c>
      <c r="E3681" s="187">
        <v>6.73</v>
      </c>
      <c r="F3681" s="83"/>
    </row>
    <row r="3682" spans="1:6" ht="12.75" customHeight="1" x14ac:dyDescent="0.2">
      <c r="A3682" s="83">
        <v>39029</v>
      </c>
      <c r="B3682" s="83" t="s">
        <v>5721</v>
      </c>
      <c r="C3682" s="83" t="s">
        <v>577</v>
      </c>
      <c r="D3682" s="83" t="s">
        <v>566</v>
      </c>
      <c r="E3682" s="187">
        <v>8.4700000000000006</v>
      </c>
      <c r="F3682" s="83"/>
    </row>
    <row r="3683" spans="1:6" ht="12.75" customHeight="1" x14ac:dyDescent="0.2">
      <c r="A3683" s="83">
        <v>39028</v>
      </c>
      <c r="B3683" s="83" t="s">
        <v>5722</v>
      </c>
      <c r="C3683" s="83" t="s">
        <v>577</v>
      </c>
      <c r="D3683" s="83" t="s">
        <v>566</v>
      </c>
      <c r="E3683" s="187">
        <v>4.93</v>
      </c>
      <c r="F3683" s="83"/>
    </row>
    <row r="3684" spans="1:6" ht="12.75" customHeight="1" x14ac:dyDescent="0.2">
      <c r="A3684" s="83">
        <v>39328</v>
      </c>
      <c r="B3684" s="83" t="s">
        <v>5724</v>
      </c>
      <c r="C3684" s="83" t="s">
        <v>577</v>
      </c>
      <c r="D3684" s="83" t="s">
        <v>566</v>
      </c>
      <c r="E3684" s="187">
        <v>2.71</v>
      </c>
      <c r="F3684" s="83"/>
    </row>
    <row r="3685" spans="1:6" ht="12.75" customHeight="1" x14ac:dyDescent="0.2">
      <c r="A3685" s="83">
        <v>38541</v>
      </c>
      <c r="B3685" s="83" t="s">
        <v>5725</v>
      </c>
      <c r="C3685" s="83" t="s">
        <v>575</v>
      </c>
      <c r="D3685" s="83" t="s">
        <v>702</v>
      </c>
      <c r="E3685" s="187">
        <v>1996632.17</v>
      </c>
      <c r="F3685" s="83"/>
    </row>
    <row r="3686" spans="1:6" ht="12.75" customHeight="1" x14ac:dyDescent="0.2">
      <c r="A3686" s="83">
        <v>38542</v>
      </c>
      <c r="B3686" s="83" t="s">
        <v>5726</v>
      </c>
      <c r="C3686" s="83" t="s">
        <v>575</v>
      </c>
      <c r="D3686" s="83" t="s">
        <v>702</v>
      </c>
      <c r="E3686" s="187">
        <v>3104682.74</v>
      </c>
      <c r="F3686" s="83"/>
    </row>
    <row r="3687" spans="1:6" ht="12.75" customHeight="1" x14ac:dyDescent="0.2">
      <c r="A3687" s="83">
        <v>38543</v>
      </c>
      <c r="B3687" s="83" t="s">
        <v>5727</v>
      </c>
      <c r="C3687" s="83" t="s">
        <v>575</v>
      </c>
      <c r="D3687" s="83" t="s">
        <v>702</v>
      </c>
      <c r="E3687" s="187">
        <v>760112</v>
      </c>
      <c r="F3687" s="83"/>
    </row>
    <row r="3688" spans="1:6" ht="12.75" customHeight="1" x14ac:dyDescent="0.2">
      <c r="A3688" s="83">
        <v>40406</v>
      </c>
      <c r="B3688" s="83" t="s">
        <v>5728</v>
      </c>
      <c r="C3688" s="83" t="s">
        <v>575</v>
      </c>
      <c r="D3688" s="83" t="s">
        <v>702</v>
      </c>
      <c r="E3688" s="187">
        <v>39280.78</v>
      </c>
      <c r="F3688" s="83"/>
    </row>
    <row r="3689" spans="1:6" ht="12.75" customHeight="1" x14ac:dyDescent="0.2">
      <c r="A3689" s="83">
        <v>40789</v>
      </c>
      <c r="B3689" s="83" t="s">
        <v>5730</v>
      </c>
      <c r="C3689" s="83" t="s">
        <v>575</v>
      </c>
      <c r="D3689" s="83" t="s">
        <v>702</v>
      </c>
      <c r="E3689" s="187">
        <v>5660.76</v>
      </c>
      <c r="F3689" s="83"/>
    </row>
    <row r="3690" spans="1:6" ht="12.75" customHeight="1" x14ac:dyDescent="0.2">
      <c r="A3690" s="83">
        <v>40791</v>
      </c>
      <c r="B3690" s="83" t="s">
        <v>5731</v>
      </c>
      <c r="C3690" s="83" t="s">
        <v>575</v>
      </c>
      <c r="D3690" s="83" t="s">
        <v>702</v>
      </c>
      <c r="E3690" s="187">
        <v>17720.650000000001</v>
      </c>
      <c r="F3690" s="83"/>
    </row>
    <row r="3691" spans="1:6" ht="12.75" customHeight="1" x14ac:dyDescent="0.2">
      <c r="A3691" s="83">
        <v>11651</v>
      </c>
      <c r="B3691" s="83" t="s">
        <v>5732</v>
      </c>
      <c r="C3691" s="83" t="s">
        <v>575</v>
      </c>
      <c r="D3691" s="83" t="s">
        <v>702</v>
      </c>
      <c r="E3691" s="187">
        <v>9691.67</v>
      </c>
      <c r="F3691" s="83"/>
    </row>
    <row r="3692" spans="1:6" ht="12.75" customHeight="1" x14ac:dyDescent="0.2">
      <c r="A3692" s="83">
        <v>42002</v>
      </c>
      <c r="B3692" s="83" t="s">
        <v>5733</v>
      </c>
      <c r="C3692" s="83" t="s">
        <v>575</v>
      </c>
      <c r="D3692" s="83" t="s">
        <v>702</v>
      </c>
      <c r="E3692" s="187">
        <v>651017.18999999994</v>
      </c>
      <c r="F3692" s="83"/>
    </row>
    <row r="3693" spans="1:6" ht="12.75" customHeight="1" x14ac:dyDescent="0.2">
      <c r="A3693" s="83">
        <v>40435</v>
      </c>
      <c r="B3693" s="83" t="s">
        <v>5735</v>
      </c>
      <c r="C3693" s="83" t="s">
        <v>575</v>
      </c>
      <c r="D3693" s="83" t="s">
        <v>702</v>
      </c>
      <c r="E3693" s="187">
        <v>416991.01</v>
      </c>
      <c r="F3693" s="83"/>
    </row>
    <row r="3694" spans="1:6" ht="12.75" customHeight="1" x14ac:dyDescent="0.2">
      <c r="A3694" s="83">
        <v>39012</v>
      </c>
      <c r="B3694" s="83" t="s">
        <v>5736</v>
      </c>
      <c r="C3694" s="83" t="s">
        <v>575</v>
      </c>
      <c r="D3694" s="83" t="s">
        <v>702</v>
      </c>
      <c r="E3694" s="187">
        <v>435072.47</v>
      </c>
      <c r="F3694" s="83"/>
    </row>
    <row r="3695" spans="1:6" ht="12.75" customHeight="1" x14ac:dyDescent="0.2">
      <c r="A3695" s="83">
        <v>13617</v>
      </c>
      <c r="B3695" s="83" t="s">
        <v>5737</v>
      </c>
      <c r="C3695" s="83" t="s">
        <v>575</v>
      </c>
      <c r="D3695" s="83" t="s">
        <v>566</v>
      </c>
      <c r="E3695" s="187">
        <v>46203.68</v>
      </c>
      <c r="F3695" s="83"/>
    </row>
    <row r="3696" spans="1:6" ht="12.75" customHeight="1" x14ac:dyDescent="0.2">
      <c r="A3696" s="83">
        <v>5327</v>
      </c>
      <c r="B3696" s="83" t="s">
        <v>5738</v>
      </c>
      <c r="C3696" s="83" t="s">
        <v>589</v>
      </c>
      <c r="D3696" s="83" t="s">
        <v>566</v>
      </c>
      <c r="E3696" s="187">
        <v>25.12</v>
      </c>
      <c r="F3696" s="83"/>
    </row>
    <row r="3697" spans="1:6" ht="12.75" customHeight="1" x14ac:dyDescent="0.2">
      <c r="A3697" s="83">
        <v>35274</v>
      </c>
      <c r="B3697" s="83" t="s">
        <v>5740</v>
      </c>
      <c r="C3697" s="83" t="s">
        <v>577</v>
      </c>
      <c r="D3697" s="83" t="s">
        <v>566</v>
      </c>
      <c r="E3697" s="187">
        <v>36.619999999999997</v>
      </c>
      <c r="F3697" s="83"/>
    </row>
    <row r="3698" spans="1:6" ht="12.75" customHeight="1" x14ac:dyDescent="0.2">
      <c r="A3698" s="83">
        <v>35275</v>
      </c>
      <c r="B3698" s="83" t="s">
        <v>5741</v>
      </c>
      <c r="C3698" s="83" t="s">
        <v>577</v>
      </c>
      <c r="D3698" s="83" t="s">
        <v>566</v>
      </c>
      <c r="E3698" s="187">
        <v>78.2</v>
      </c>
      <c r="F3698" s="83"/>
    </row>
    <row r="3699" spans="1:6" ht="12.75" customHeight="1" x14ac:dyDescent="0.2">
      <c r="A3699" s="83">
        <v>35276</v>
      </c>
      <c r="B3699" s="83" t="s">
        <v>5742</v>
      </c>
      <c r="C3699" s="83" t="s">
        <v>577</v>
      </c>
      <c r="D3699" s="83" t="s">
        <v>566</v>
      </c>
      <c r="E3699" s="187">
        <v>127.86</v>
      </c>
      <c r="F3699" s="83"/>
    </row>
    <row r="3700" spans="1:6" ht="12.75" customHeight="1" x14ac:dyDescent="0.2">
      <c r="A3700" s="83">
        <v>38386</v>
      </c>
      <c r="B3700" s="83" t="s">
        <v>5743</v>
      </c>
      <c r="C3700" s="83" t="s">
        <v>575</v>
      </c>
      <c r="D3700" s="83" t="s">
        <v>566</v>
      </c>
      <c r="E3700" s="187">
        <v>3.98</v>
      </c>
      <c r="F3700" s="83"/>
    </row>
    <row r="3701" spans="1:6" ht="12.75" customHeight="1" x14ac:dyDescent="0.2">
      <c r="A3701" s="83">
        <v>11091</v>
      </c>
      <c r="B3701" s="83" t="s">
        <v>5745</v>
      </c>
      <c r="C3701" s="83" t="s">
        <v>575</v>
      </c>
      <c r="D3701" s="83" t="s">
        <v>566</v>
      </c>
      <c r="E3701" s="187">
        <v>0.95</v>
      </c>
      <c r="F3701" s="83"/>
    </row>
    <row r="3702" spans="1:6" ht="12.75" customHeight="1" x14ac:dyDescent="0.2">
      <c r="A3702" s="83">
        <v>37586</v>
      </c>
      <c r="B3702" s="83" t="s">
        <v>5746</v>
      </c>
      <c r="C3702" s="83" t="s">
        <v>3705</v>
      </c>
      <c r="D3702" s="83" t="s">
        <v>702</v>
      </c>
      <c r="E3702" s="187">
        <v>30.9</v>
      </c>
      <c r="F3702" s="83"/>
    </row>
    <row r="3703" spans="1:6" ht="12.75" customHeight="1" x14ac:dyDescent="0.2">
      <c r="A3703" s="83">
        <v>37395</v>
      </c>
      <c r="B3703" s="83" t="s">
        <v>5747</v>
      </c>
      <c r="C3703" s="83" t="s">
        <v>3705</v>
      </c>
      <c r="D3703" s="83" t="s">
        <v>702</v>
      </c>
      <c r="E3703" s="187">
        <v>26.57</v>
      </c>
      <c r="F3703" s="83"/>
    </row>
    <row r="3704" spans="1:6" ht="12.75" customHeight="1" x14ac:dyDescent="0.2">
      <c r="A3704" s="83">
        <v>14147</v>
      </c>
      <c r="B3704" s="83" t="s">
        <v>5748</v>
      </c>
      <c r="C3704" s="83" t="s">
        <v>3705</v>
      </c>
      <c r="D3704" s="83" t="s">
        <v>702</v>
      </c>
      <c r="E3704" s="187">
        <v>35.25</v>
      </c>
      <c r="F3704" s="83"/>
    </row>
    <row r="3705" spans="1:6" ht="12.75" customHeight="1" x14ac:dyDescent="0.2">
      <c r="A3705" s="83">
        <v>37396</v>
      </c>
      <c r="B3705" s="83" t="s">
        <v>5750</v>
      </c>
      <c r="C3705" s="83" t="s">
        <v>3705</v>
      </c>
      <c r="D3705" s="83" t="s">
        <v>702</v>
      </c>
      <c r="E3705" s="187">
        <v>21.74</v>
      </c>
      <c r="F3705" s="83"/>
    </row>
    <row r="3706" spans="1:6" ht="12.75" customHeight="1" x14ac:dyDescent="0.2">
      <c r="A3706" s="83">
        <v>37397</v>
      </c>
      <c r="B3706" s="83" t="s">
        <v>5751</v>
      </c>
      <c r="C3706" s="83" t="s">
        <v>3705</v>
      </c>
      <c r="D3706" s="83" t="s">
        <v>702</v>
      </c>
      <c r="E3706" s="187">
        <v>22.78</v>
      </c>
      <c r="F3706" s="83"/>
    </row>
    <row r="3707" spans="1:6" ht="12.75" customHeight="1" x14ac:dyDescent="0.2">
      <c r="A3707" s="83">
        <v>11559</v>
      </c>
      <c r="B3707" s="83" t="s">
        <v>5752</v>
      </c>
      <c r="C3707" s="83" t="s">
        <v>575</v>
      </c>
      <c r="D3707" s="83" t="s">
        <v>566</v>
      </c>
      <c r="E3707" s="187">
        <v>3.79</v>
      </c>
      <c r="F3707" s="83"/>
    </row>
    <row r="3708" spans="1:6" ht="12.75" customHeight="1" x14ac:dyDescent="0.2">
      <c r="A3708" s="83">
        <v>444</v>
      </c>
      <c r="B3708" s="83" t="s">
        <v>868</v>
      </c>
      <c r="C3708" s="83" t="s">
        <v>575</v>
      </c>
      <c r="D3708" s="83" t="s">
        <v>702</v>
      </c>
      <c r="E3708" s="187">
        <v>17.920000000000002</v>
      </c>
      <c r="F3708" s="83"/>
    </row>
    <row r="3709" spans="1:6" ht="12.75" customHeight="1" x14ac:dyDescent="0.2">
      <c r="A3709" s="83">
        <v>445</v>
      </c>
      <c r="B3709" s="83" t="s">
        <v>5754</v>
      </c>
      <c r="C3709" s="83" t="s">
        <v>575</v>
      </c>
      <c r="D3709" s="83" t="s">
        <v>702</v>
      </c>
      <c r="E3709" s="187">
        <v>24.52</v>
      </c>
      <c r="F3709" s="83"/>
    </row>
    <row r="3710" spans="1:6" ht="12.75" customHeight="1" x14ac:dyDescent="0.2">
      <c r="A3710" s="83">
        <v>4783</v>
      </c>
      <c r="B3710" s="83" t="s">
        <v>5755</v>
      </c>
      <c r="C3710" s="83" t="s">
        <v>1062</v>
      </c>
      <c r="D3710" s="83" t="s">
        <v>1065</v>
      </c>
      <c r="E3710" s="187">
        <v>13.54</v>
      </c>
      <c r="F3710" s="83"/>
    </row>
    <row r="3711" spans="1:6" ht="12.75" customHeight="1" x14ac:dyDescent="0.2">
      <c r="A3711" s="83">
        <v>41079</v>
      </c>
      <c r="B3711" s="83" t="s">
        <v>5756</v>
      </c>
      <c r="C3711" s="83" t="s">
        <v>1251</v>
      </c>
      <c r="D3711" s="83" t="s">
        <v>566</v>
      </c>
      <c r="E3711" s="187">
        <v>2413.96</v>
      </c>
      <c r="F3711" s="83"/>
    </row>
    <row r="3712" spans="1:6" ht="12.75" customHeight="1" x14ac:dyDescent="0.2">
      <c r="A3712" s="83">
        <v>12874</v>
      </c>
      <c r="B3712" s="83" t="s">
        <v>5758</v>
      </c>
      <c r="C3712" s="83" t="s">
        <v>1062</v>
      </c>
      <c r="D3712" s="83" t="s">
        <v>566</v>
      </c>
      <c r="E3712" s="187">
        <v>14.61</v>
      </c>
      <c r="F3712" s="83"/>
    </row>
    <row r="3713" spans="1:6" ht="12.75" customHeight="1" x14ac:dyDescent="0.2">
      <c r="A3713" s="83">
        <v>41082</v>
      </c>
      <c r="B3713" s="83" t="s">
        <v>5759</v>
      </c>
      <c r="C3713" s="83" t="s">
        <v>1251</v>
      </c>
      <c r="D3713" s="83" t="s">
        <v>566</v>
      </c>
      <c r="E3713" s="187">
        <v>2605.31</v>
      </c>
      <c r="F3713" s="83"/>
    </row>
    <row r="3714" spans="1:6" ht="12.75" customHeight="1" x14ac:dyDescent="0.2">
      <c r="A3714" s="83">
        <v>4785</v>
      </c>
      <c r="B3714" s="83" t="s">
        <v>5761</v>
      </c>
      <c r="C3714" s="83" t="s">
        <v>1062</v>
      </c>
      <c r="D3714" s="83" t="s">
        <v>566</v>
      </c>
      <c r="E3714" s="187">
        <v>14.56</v>
      </c>
      <c r="F3714" s="83"/>
    </row>
    <row r="3715" spans="1:6" ht="12.75" customHeight="1" x14ac:dyDescent="0.2">
      <c r="A3715" s="83">
        <v>41081</v>
      </c>
      <c r="B3715" s="83" t="s">
        <v>5762</v>
      </c>
      <c r="C3715" s="83" t="s">
        <v>1251</v>
      </c>
      <c r="D3715" s="83" t="s">
        <v>566</v>
      </c>
      <c r="E3715" s="187">
        <v>2596.46</v>
      </c>
      <c r="F3715" s="83"/>
    </row>
    <row r="3716" spans="1:6" ht="12.75" customHeight="1" x14ac:dyDescent="0.2">
      <c r="A3716" s="83">
        <v>4801</v>
      </c>
      <c r="B3716" s="83" t="s">
        <v>5764</v>
      </c>
      <c r="C3716" s="83" t="s">
        <v>704</v>
      </c>
      <c r="D3716" s="83" t="s">
        <v>566</v>
      </c>
      <c r="E3716" s="187">
        <v>53.36</v>
      </c>
      <c r="F3716" s="83"/>
    </row>
    <row r="3717" spans="1:6" ht="12.75" customHeight="1" x14ac:dyDescent="0.2">
      <c r="A3717" s="83">
        <v>4794</v>
      </c>
      <c r="B3717" s="83" t="s">
        <v>5765</v>
      </c>
      <c r="C3717" s="83" t="s">
        <v>704</v>
      </c>
      <c r="D3717" s="83" t="s">
        <v>566</v>
      </c>
      <c r="E3717" s="187">
        <v>243.05</v>
      </c>
      <c r="F3717" s="83"/>
    </row>
    <row r="3718" spans="1:6" ht="12.75" customHeight="1" x14ac:dyDescent="0.2">
      <c r="A3718" s="83">
        <v>4796</v>
      </c>
      <c r="B3718" s="83" t="s">
        <v>5767</v>
      </c>
      <c r="C3718" s="83" t="s">
        <v>704</v>
      </c>
      <c r="D3718" s="83" t="s">
        <v>566</v>
      </c>
      <c r="E3718" s="187">
        <v>147.62</v>
      </c>
      <c r="F3718" s="83"/>
    </row>
    <row r="3719" spans="1:6" ht="12.75" customHeight="1" x14ac:dyDescent="0.2">
      <c r="A3719" s="83">
        <v>4800</v>
      </c>
      <c r="B3719" s="83" t="s">
        <v>5768</v>
      </c>
      <c r="C3719" s="83" t="s">
        <v>704</v>
      </c>
      <c r="D3719" s="83" t="s">
        <v>566</v>
      </c>
      <c r="E3719" s="187">
        <v>40.590000000000003</v>
      </c>
      <c r="F3719" s="83"/>
    </row>
    <row r="3720" spans="1:6" ht="12.75" customHeight="1" x14ac:dyDescent="0.2">
      <c r="A3720" s="83">
        <v>4795</v>
      </c>
      <c r="B3720" s="83" t="s">
        <v>5769</v>
      </c>
      <c r="C3720" s="83" t="s">
        <v>704</v>
      </c>
      <c r="D3720" s="83" t="s">
        <v>566</v>
      </c>
      <c r="E3720" s="187">
        <v>236.6</v>
      </c>
      <c r="F3720" s="83"/>
    </row>
    <row r="3721" spans="1:6" ht="12.75" customHeight="1" x14ac:dyDescent="0.2">
      <c r="A3721" s="83">
        <v>39694</v>
      </c>
      <c r="B3721" s="83" t="s">
        <v>5771</v>
      </c>
      <c r="C3721" s="83" t="s">
        <v>704</v>
      </c>
      <c r="D3721" s="83" t="s">
        <v>566</v>
      </c>
      <c r="E3721" s="187">
        <v>188.48</v>
      </c>
      <c r="F3721" s="83"/>
    </row>
    <row r="3722" spans="1:6" ht="12.75" customHeight="1" x14ac:dyDescent="0.2">
      <c r="A3722" s="83">
        <v>1292</v>
      </c>
      <c r="B3722" s="83" t="s">
        <v>5772</v>
      </c>
      <c r="C3722" s="83" t="s">
        <v>704</v>
      </c>
      <c r="D3722" s="83" t="s">
        <v>566</v>
      </c>
      <c r="E3722" s="187">
        <v>34.450000000000003</v>
      </c>
      <c r="F3722" s="83"/>
    </row>
    <row r="3723" spans="1:6" ht="12.75" customHeight="1" x14ac:dyDescent="0.2">
      <c r="A3723" s="83">
        <v>1287</v>
      </c>
      <c r="B3723" s="83" t="s">
        <v>5774</v>
      </c>
      <c r="C3723" s="83" t="s">
        <v>704</v>
      </c>
      <c r="D3723" s="83" t="s">
        <v>1065</v>
      </c>
      <c r="E3723" s="187">
        <v>16.899999999999999</v>
      </c>
      <c r="F3723" s="83"/>
    </row>
    <row r="3724" spans="1:6" ht="12.75" customHeight="1" x14ac:dyDescent="0.2">
      <c r="A3724" s="83">
        <v>1297</v>
      </c>
      <c r="B3724" s="83" t="s">
        <v>5775</v>
      </c>
      <c r="C3724" s="83" t="s">
        <v>704</v>
      </c>
      <c r="D3724" s="83" t="s">
        <v>566</v>
      </c>
      <c r="E3724" s="187">
        <v>14.01</v>
      </c>
      <c r="F3724" s="83"/>
    </row>
    <row r="3725" spans="1:6" ht="12.75" customHeight="1" x14ac:dyDescent="0.2">
      <c r="A3725" s="83">
        <v>4786</v>
      </c>
      <c r="B3725" s="83" t="s">
        <v>5776</v>
      </c>
      <c r="C3725" s="83" t="s">
        <v>704</v>
      </c>
      <c r="D3725" s="83" t="s">
        <v>1065</v>
      </c>
      <c r="E3725" s="187">
        <v>62.5</v>
      </c>
      <c r="F3725" s="83"/>
    </row>
    <row r="3726" spans="1:6" ht="12.75" customHeight="1" x14ac:dyDescent="0.2">
      <c r="A3726" s="83">
        <v>10840</v>
      </c>
      <c r="B3726" s="83" t="s">
        <v>5778</v>
      </c>
      <c r="C3726" s="83" t="s">
        <v>704</v>
      </c>
      <c r="D3726" s="83" t="s">
        <v>1065</v>
      </c>
      <c r="E3726" s="187">
        <v>330</v>
      </c>
      <c r="F3726" s="83"/>
    </row>
    <row r="3727" spans="1:6" ht="12.75" customHeight="1" x14ac:dyDescent="0.2">
      <c r="A3727" s="83">
        <v>10841</v>
      </c>
      <c r="B3727" s="83" t="s">
        <v>5779</v>
      </c>
      <c r="C3727" s="83" t="s">
        <v>704</v>
      </c>
      <c r="D3727" s="83" t="s">
        <v>566</v>
      </c>
      <c r="E3727" s="187">
        <v>249.05</v>
      </c>
      <c r="F3727" s="83"/>
    </row>
    <row r="3728" spans="1:6" ht="12.75" customHeight="1" x14ac:dyDescent="0.2">
      <c r="A3728" s="83">
        <v>25980</v>
      </c>
      <c r="B3728" s="83" t="s">
        <v>5780</v>
      </c>
      <c r="C3728" s="83" t="s">
        <v>704</v>
      </c>
      <c r="D3728" s="83" t="s">
        <v>566</v>
      </c>
      <c r="E3728" s="187">
        <v>318.23</v>
      </c>
      <c r="F3728" s="83"/>
    </row>
    <row r="3729" spans="1:6" ht="12.75" customHeight="1" x14ac:dyDescent="0.2">
      <c r="A3729" s="83">
        <v>10842</v>
      </c>
      <c r="B3729" s="83" t="s">
        <v>5782</v>
      </c>
      <c r="C3729" s="83" t="s">
        <v>704</v>
      </c>
      <c r="D3729" s="83" t="s">
        <v>566</v>
      </c>
      <c r="E3729" s="187">
        <v>359.74</v>
      </c>
      <c r="F3729" s="83"/>
    </row>
    <row r="3730" spans="1:6" ht="12.75" customHeight="1" x14ac:dyDescent="0.2">
      <c r="A3730" s="83">
        <v>21108</v>
      </c>
      <c r="B3730" s="83" t="s">
        <v>5784</v>
      </c>
      <c r="C3730" s="83" t="s">
        <v>704</v>
      </c>
      <c r="D3730" s="83" t="s">
        <v>566</v>
      </c>
      <c r="E3730" s="187">
        <v>45.91</v>
      </c>
      <c r="F3730" s="83"/>
    </row>
    <row r="3731" spans="1:6" ht="12.75" customHeight="1" x14ac:dyDescent="0.2">
      <c r="A3731" s="83">
        <v>38180</v>
      </c>
      <c r="B3731" s="83" t="s">
        <v>5785</v>
      </c>
      <c r="C3731" s="83" t="s">
        <v>704</v>
      </c>
      <c r="D3731" s="83" t="s">
        <v>566</v>
      </c>
      <c r="E3731" s="187">
        <v>118.86</v>
      </c>
      <c r="F3731" s="83"/>
    </row>
    <row r="3732" spans="1:6" ht="12.75" customHeight="1" x14ac:dyDescent="0.2">
      <c r="A3732" s="83">
        <v>40648</v>
      </c>
      <c r="B3732" s="83" t="s">
        <v>5787</v>
      </c>
      <c r="C3732" s="83" t="s">
        <v>704</v>
      </c>
      <c r="D3732" s="83" t="s">
        <v>566</v>
      </c>
      <c r="E3732" s="187">
        <v>120</v>
      </c>
      <c r="F3732" s="83"/>
    </row>
    <row r="3733" spans="1:6" ht="12.75" customHeight="1" x14ac:dyDescent="0.2">
      <c r="A3733" s="83">
        <v>40649</v>
      </c>
      <c r="B3733" s="83" t="s">
        <v>5788</v>
      </c>
      <c r="C3733" s="83" t="s">
        <v>704</v>
      </c>
      <c r="D3733" s="83" t="s">
        <v>566</v>
      </c>
      <c r="E3733" s="187">
        <v>69.900000000000006</v>
      </c>
      <c r="F3733" s="83"/>
    </row>
    <row r="3734" spans="1:6" ht="12.75" customHeight="1" x14ac:dyDescent="0.2">
      <c r="A3734" s="83">
        <v>40650</v>
      </c>
      <c r="B3734" s="83" t="s">
        <v>5790</v>
      </c>
      <c r="C3734" s="83" t="s">
        <v>704</v>
      </c>
      <c r="D3734" s="83" t="s">
        <v>566</v>
      </c>
      <c r="E3734" s="187">
        <v>90</v>
      </c>
      <c r="F3734" s="83"/>
    </row>
    <row r="3735" spans="1:6" ht="12.75" customHeight="1" x14ac:dyDescent="0.2">
      <c r="A3735" s="83">
        <v>40651</v>
      </c>
      <c r="B3735" s="83" t="s">
        <v>5791</v>
      </c>
      <c r="C3735" s="83" t="s">
        <v>704</v>
      </c>
      <c r="D3735" s="83" t="s">
        <v>566</v>
      </c>
      <c r="E3735" s="187">
        <v>166</v>
      </c>
      <c r="F3735" s="83"/>
    </row>
    <row r="3736" spans="1:6" ht="12.75" customHeight="1" x14ac:dyDescent="0.2">
      <c r="A3736" s="83">
        <v>40652</v>
      </c>
      <c r="B3736" s="83" t="s">
        <v>5793</v>
      </c>
      <c r="C3736" s="83" t="s">
        <v>704</v>
      </c>
      <c r="D3736" s="83" t="s">
        <v>566</v>
      </c>
      <c r="E3736" s="187">
        <v>89</v>
      </c>
      <c r="F3736" s="83"/>
    </row>
    <row r="3737" spans="1:6" ht="12.75" customHeight="1" x14ac:dyDescent="0.2">
      <c r="A3737" s="83">
        <v>40647</v>
      </c>
      <c r="B3737" s="83" t="s">
        <v>5794</v>
      </c>
      <c r="C3737" s="83" t="s">
        <v>704</v>
      </c>
      <c r="D3737" s="83" t="s">
        <v>566</v>
      </c>
      <c r="E3737" s="187">
        <v>98</v>
      </c>
      <c r="F3737" s="83"/>
    </row>
    <row r="3738" spans="1:6" ht="12.75" customHeight="1" x14ac:dyDescent="0.2">
      <c r="A3738" s="83">
        <v>40653</v>
      </c>
      <c r="B3738" s="83" t="s">
        <v>5795</v>
      </c>
      <c r="C3738" s="83" t="s">
        <v>704</v>
      </c>
      <c r="D3738" s="83" t="s">
        <v>566</v>
      </c>
      <c r="E3738" s="187">
        <v>75</v>
      </c>
      <c r="F3738" s="83"/>
    </row>
    <row r="3739" spans="1:6" ht="12.75" customHeight="1" x14ac:dyDescent="0.2">
      <c r="A3739" s="83">
        <v>36178</v>
      </c>
      <c r="B3739" s="83" t="s">
        <v>5797</v>
      </c>
      <c r="C3739" s="83" t="s">
        <v>575</v>
      </c>
      <c r="D3739" s="83" t="s">
        <v>566</v>
      </c>
      <c r="E3739" s="187">
        <v>7.42</v>
      </c>
      <c r="F3739" s="83"/>
    </row>
    <row r="3740" spans="1:6" ht="12.75" customHeight="1" x14ac:dyDescent="0.2">
      <c r="A3740" s="83">
        <v>38195</v>
      </c>
      <c r="B3740" s="83" t="s">
        <v>5799</v>
      </c>
      <c r="C3740" s="83" t="s">
        <v>704</v>
      </c>
      <c r="D3740" s="83" t="s">
        <v>566</v>
      </c>
      <c r="E3740" s="187">
        <v>54.23</v>
      </c>
      <c r="F3740" s="83"/>
    </row>
    <row r="3741" spans="1:6" ht="12.75" customHeight="1" x14ac:dyDescent="0.2">
      <c r="A3741" s="83">
        <v>38181</v>
      </c>
      <c r="B3741" s="83" t="s">
        <v>5800</v>
      </c>
      <c r="C3741" s="83" t="s">
        <v>704</v>
      </c>
      <c r="D3741" s="83" t="s">
        <v>566</v>
      </c>
      <c r="E3741" s="187">
        <v>162.25</v>
      </c>
      <c r="F3741" s="83"/>
    </row>
    <row r="3742" spans="1:6" ht="12.75" customHeight="1" x14ac:dyDescent="0.2">
      <c r="A3742" s="83">
        <v>38182</v>
      </c>
      <c r="B3742" s="83" t="s">
        <v>5802</v>
      </c>
      <c r="C3742" s="83" t="s">
        <v>704</v>
      </c>
      <c r="D3742" s="83" t="s">
        <v>566</v>
      </c>
      <c r="E3742" s="187">
        <v>154.55000000000001</v>
      </c>
      <c r="F3742" s="83"/>
    </row>
    <row r="3743" spans="1:6" ht="12.75" customHeight="1" x14ac:dyDescent="0.2">
      <c r="A3743" s="83">
        <v>38186</v>
      </c>
      <c r="B3743" s="83" t="s">
        <v>5803</v>
      </c>
      <c r="C3743" s="83" t="s">
        <v>704</v>
      </c>
      <c r="D3743" s="83" t="s">
        <v>566</v>
      </c>
      <c r="E3743" s="187">
        <v>401.75</v>
      </c>
      <c r="F3743" s="83"/>
    </row>
    <row r="3744" spans="1:6" ht="12.75" customHeight="1" x14ac:dyDescent="0.2">
      <c r="A3744" s="83">
        <v>38185</v>
      </c>
      <c r="B3744" s="83" t="s">
        <v>5804</v>
      </c>
      <c r="C3744" s="83" t="s">
        <v>704</v>
      </c>
      <c r="D3744" s="83" t="s">
        <v>566</v>
      </c>
      <c r="E3744" s="187">
        <v>357.69</v>
      </c>
      <c r="F3744" s="83"/>
    </row>
    <row r="3745" spans="1:6" ht="12.75" customHeight="1" x14ac:dyDescent="0.2">
      <c r="A3745" s="83">
        <v>40654</v>
      </c>
      <c r="B3745" s="83" t="s">
        <v>5806</v>
      </c>
      <c r="C3745" s="83" t="s">
        <v>704</v>
      </c>
      <c r="D3745" s="83" t="s">
        <v>566</v>
      </c>
      <c r="E3745" s="187">
        <v>116.5</v>
      </c>
      <c r="F3745" s="83"/>
    </row>
    <row r="3746" spans="1:6" ht="12.75" customHeight="1" x14ac:dyDescent="0.2">
      <c r="A3746" s="83">
        <v>25981</v>
      </c>
      <c r="B3746" s="83" t="s">
        <v>5807</v>
      </c>
      <c r="C3746" s="83" t="s">
        <v>704</v>
      </c>
      <c r="D3746" s="83" t="s">
        <v>566</v>
      </c>
      <c r="E3746" s="187">
        <v>262.89</v>
      </c>
      <c r="F3746" s="83"/>
    </row>
    <row r="3747" spans="1:6" ht="12.75" customHeight="1" x14ac:dyDescent="0.2">
      <c r="A3747" s="83">
        <v>4822</v>
      </c>
      <c r="B3747" s="83" t="s">
        <v>5809</v>
      </c>
      <c r="C3747" s="83" t="s">
        <v>704</v>
      </c>
      <c r="D3747" s="83" t="s">
        <v>566</v>
      </c>
      <c r="E3747" s="187">
        <v>165.39</v>
      </c>
      <c r="F3747" s="83"/>
    </row>
    <row r="3748" spans="1:6" ht="12.75" customHeight="1" x14ac:dyDescent="0.2">
      <c r="A3748" s="83">
        <v>4818</v>
      </c>
      <c r="B3748" s="83" t="s">
        <v>5810</v>
      </c>
      <c r="C3748" s="83" t="s">
        <v>704</v>
      </c>
      <c r="D3748" s="83" t="s">
        <v>1065</v>
      </c>
      <c r="E3748" s="187">
        <v>170</v>
      </c>
      <c r="F3748" s="83"/>
    </row>
    <row r="3749" spans="1:6" ht="12.75" customHeight="1" x14ac:dyDescent="0.2">
      <c r="A3749" s="83">
        <v>39567</v>
      </c>
      <c r="B3749" s="83" t="s">
        <v>5811</v>
      </c>
      <c r="C3749" s="83" t="s">
        <v>704</v>
      </c>
      <c r="D3749" s="83" t="s">
        <v>566</v>
      </c>
      <c r="E3749" s="187">
        <v>50.27</v>
      </c>
      <c r="F3749" s="83"/>
    </row>
    <row r="3750" spans="1:6" ht="12.75" customHeight="1" x14ac:dyDescent="0.2">
      <c r="A3750" s="83">
        <v>39566</v>
      </c>
      <c r="B3750" s="83" t="s">
        <v>5813</v>
      </c>
      <c r="C3750" s="83" t="s">
        <v>704</v>
      </c>
      <c r="D3750" s="83" t="s">
        <v>566</v>
      </c>
      <c r="E3750" s="187">
        <v>58.06</v>
      </c>
      <c r="F3750" s="83"/>
    </row>
    <row r="3751" spans="1:6" ht="12.75" customHeight="1" x14ac:dyDescent="0.2">
      <c r="A3751" s="83">
        <v>11062</v>
      </c>
      <c r="B3751" s="83" t="s">
        <v>5814</v>
      </c>
      <c r="C3751" s="83" t="s">
        <v>704</v>
      </c>
      <c r="D3751" s="83" t="s">
        <v>566</v>
      </c>
      <c r="E3751" s="187">
        <v>46.91</v>
      </c>
      <c r="F3751" s="83"/>
    </row>
    <row r="3752" spans="1:6" ht="12.75" customHeight="1" x14ac:dyDescent="0.2">
      <c r="A3752" s="83">
        <v>11063</v>
      </c>
      <c r="B3752" s="83" t="s">
        <v>5816</v>
      </c>
      <c r="C3752" s="83" t="s">
        <v>704</v>
      </c>
      <c r="D3752" s="83" t="s">
        <v>566</v>
      </c>
      <c r="E3752" s="187">
        <v>45.42</v>
      </c>
      <c r="F3752" s="83"/>
    </row>
    <row r="3753" spans="1:6" ht="12.75" customHeight="1" x14ac:dyDescent="0.2">
      <c r="A3753" s="83">
        <v>13521</v>
      </c>
      <c r="B3753" s="83" t="s">
        <v>5817</v>
      </c>
      <c r="C3753" s="83" t="s">
        <v>575</v>
      </c>
      <c r="D3753" s="83" t="s">
        <v>566</v>
      </c>
      <c r="E3753" s="187">
        <v>87.45</v>
      </c>
      <c r="F3753" s="83"/>
    </row>
    <row r="3754" spans="1:6" ht="12.75" customHeight="1" x14ac:dyDescent="0.2">
      <c r="A3754" s="83">
        <v>10851</v>
      </c>
      <c r="B3754" s="83" t="s">
        <v>5818</v>
      </c>
      <c r="C3754" s="83" t="s">
        <v>575</v>
      </c>
      <c r="D3754" s="83" t="s">
        <v>702</v>
      </c>
      <c r="E3754" s="187">
        <v>43.79</v>
      </c>
      <c r="F3754" s="83"/>
    </row>
    <row r="3755" spans="1:6" ht="12.75" customHeight="1" x14ac:dyDescent="0.2">
      <c r="A3755" s="83">
        <v>39515</v>
      </c>
      <c r="B3755" s="83" t="s">
        <v>5820</v>
      </c>
      <c r="C3755" s="83" t="s">
        <v>575</v>
      </c>
      <c r="D3755" s="83" t="s">
        <v>702</v>
      </c>
      <c r="E3755" s="187">
        <v>29.45</v>
      </c>
      <c r="F3755" s="83"/>
    </row>
    <row r="3756" spans="1:6" ht="12.75" customHeight="1" x14ac:dyDescent="0.2">
      <c r="A3756" s="83">
        <v>39516</v>
      </c>
      <c r="B3756" s="83" t="s">
        <v>5821</v>
      </c>
      <c r="C3756" s="83" t="s">
        <v>575</v>
      </c>
      <c r="D3756" s="83" t="s">
        <v>702</v>
      </c>
      <c r="E3756" s="187">
        <v>24.83</v>
      </c>
      <c r="F3756" s="83"/>
    </row>
    <row r="3757" spans="1:6" ht="12.75" customHeight="1" x14ac:dyDescent="0.2">
      <c r="A3757" s="83">
        <v>39514</v>
      </c>
      <c r="B3757" s="83" t="s">
        <v>5823</v>
      </c>
      <c r="C3757" s="83" t="s">
        <v>575</v>
      </c>
      <c r="D3757" s="83" t="s">
        <v>702</v>
      </c>
      <c r="E3757" s="187">
        <v>15.45</v>
      </c>
      <c r="F3757" s="83"/>
    </row>
    <row r="3758" spans="1:6" ht="12.75" customHeight="1" x14ac:dyDescent="0.2">
      <c r="A3758" s="83">
        <v>4812</v>
      </c>
      <c r="B3758" s="83" t="s">
        <v>5824</v>
      </c>
      <c r="C3758" s="83" t="s">
        <v>704</v>
      </c>
      <c r="D3758" s="83" t="s">
        <v>1065</v>
      </c>
      <c r="E3758" s="187">
        <v>13.89</v>
      </c>
      <c r="F3758" s="83"/>
    </row>
    <row r="3759" spans="1:6" ht="12.75" customHeight="1" x14ac:dyDescent="0.2">
      <c r="A3759" s="83">
        <v>10849</v>
      </c>
      <c r="B3759" s="83" t="s">
        <v>5826</v>
      </c>
      <c r="C3759" s="83" t="s">
        <v>575</v>
      </c>
      <c r="D3759" s="83" t="s">
        <v>566</v>
      </c>
      <c r="E3759" s="187">
        <v>1272.01</v>
      </c>
      <c r="F3759" s="83"/>
    </row>
    <row r="3760" spans="1:6" ht="12.75" customHeight="1" x14ac:dyDescent="0.2">
      <c r="A3760" s="83">
        <v>10848</v>
      </c>
      <c r="B3760" s="83" t="s">
        <v>5827</v>
      </c>
      <c r="C3760" s="83" t="s">
        <v>575</v>
      </c>
      <c r="D3760" s="83" t="s">
        <v>566</v>
      </c>
      <c r="E3760" s="187">
        <v>798.98</v>
      </c>
      <c r="F3760" s="83"/>
    </row>
    <row r="3761" spans="1:6" ht="12.75" customHeight="1" x14ac:dyDescent="0.2">
      <c r="A3761" s="83">
        <v>4813</v>
      </c>
      <c r="B3761" s="83" t="s">
        <v>5829</v>
      </c>
      <c r="C3761" s="83" t="s">
        <v>704</v>
      </c>
      <c r="D3761" s="83" t="s">
        <v>1065</v>
      </c>
      <c r="E3761" s="187">
        <v>265</v>
      </c>
      <c r="F3761" s="83"/>
    </row>
    <row r="3762" spans="1:6" ht="12.75" customHeight="1" x14ac:dyDescent="0.2">
      <c r="A3762" s="83">
        <v>37560</v>
      </c>
      <c r="B3762" s="83" t="s">
        <v>5830</v>
      </c>
      <c r="C3762" s="83" t="s">
        <v>575</v>
      </c>
      <c r="D3762" s="83" t="s">
        <v>566</v>
      </c>
      <c r="E3762" s="187">
        <v>49.21</v>
      </c>
      <c r="F3762" s="83"/>
    </row>
    <row r="3763" spans="1:6" ht="12.75" customHeight="1" x14ac:dyDescent="0.2">
      <c r="A3763" s="83">
        <v>37557</v>
      </c>
      <c r="B3763" s="83" t="s">
        <v>5831</v>
      </c>
      <c r="C3763" s="83" t="s">
        <v>575</v>
      </c>
      <c r="D3763" s="83" t="s">
        <v>566</v>
      </c>
      <c r="E3763" s="187">
        <v>14.94</v>
      </c>
      <c r="F3763" s="83"/>
    </row>
    <row r="3764" spans="1:6" ht="12.75" customHeight="1" x14ac:dyDescent="0.2">
      <c r="A3764" s="83">
        <v>37556</v>
      </c>
      <c r="B3764" s="83" t="s">
        <v>5832</v>
      </c>
      <c r="C3764" s="83" t="s">
        <v>575</v>
      </c>
      <c r="D3764" s="83" t="s">
        <v>566</v>
      </c>
      <c r="E3764" s="187">
        <v>28.91</v>
      </c>
      <c r="F3764" s="83"/>
    </row>
    <row r="3765" spans="1:6" ht="12.75" customHeight="1" x14ac:dyDescent="0.2">
      <c r="A3765" s="83">
        <v>37559</v>
      </c>
      <c r="B3765" s="83" t="s">
        <v>5834</v>
      </c>
      <c r="C3765" s="83" t="s">
        <v>575</v>
      </c>
      <c r="D3765" s="83" t="s">
        <v>566</v>
      </c>
      <c r="E3765" s="187">
        <v>35.47</v>
      </c>
      <c r="F3765" s="83"/>
    </row>
    <row r="3766" spans="1:6" ht="12.75" customHeight="1" x14ac:dyDescent="0.2">
      <c r="A3766" s="83">
        <v>37539</v>
      </c>
      <c r="B3766" s="83" t="s">
        <v>5835</v>
      </c>
      <c r="C3766" s="83" t="s">
        <v>575</v>
      </c>
      <c r="D3766" s="83" t="s">
        <v>1065</v>
      </c>
      <c r="E3766" s="187">
        <v>25</v>
      </c>
      <c r="F3766" s="83"/>
    </row>
    <row r="3767" spans="1:6" ht="12.75" customHeight="1" x14ac:dyDescent="0.2">
      <c r="A3767" s="83">
        <v>37558</v>
      </c>
      <c r="B3767" s="83" t="s">
        <v>5836</v>
      </c>
      <c r="C3767" s="83" t="s">
        <v>575</v>
      </c>
      <c r="D3767" s="83" t="s">
        <v>566</v>
      </c>
      <c r="E3767" s="187">
        <v>46.61</v>
      </c>
      <c r="F3767" s="83"/>
    </row>
    <row r="3768" spans="1:6" ht="12.75" customHeight="1" x14ac:dyDescent="0.2">
      <c r="A3768" s="83">
        <v>34723</v>
      </c>
      <c r="B3768" s="83" t="s">
        <v>5837</v>
      </c>
      <c r="C3768" s="83" t="s">
        <v>704</v>
      </c>
      <c r="D3768" s="83" t="s">
        <v>566</v>
      </c>
      <c r="E3768" s="187">
        <v>612.15</v>
      </c>
      <c r="F3768" s="83"/>
    </row>
    <row r="3769" spans="1:6" ht="12.75" customHeight="1" x14ac:dyDescent="0.2">
      <c r="A3769" s="83">
        <v>34721</v>
      </c>
      <c r="B3769" s="83" t="s">
        <v>5839</v>
      </c>
      <c r="C3769" s="83" t="s">
        <v>704</v>
      </c>
      <c r="D3769" s="83" t="s">
        <v>566</v>
      </c>
      <c r="E3769" s="187">
        <v>763.2</v>
      </c>
      <c r="F3769" s="83"/>
    </row>
    <row r="3770" spans="1:6" ht="12.75" customHeight="1" x14ac:dyDescent="0.2">
      <c r="A3770" s="83">
        <v>4309</v>
      </c>
      <c r="B3770" s="83" t="s">
        <v>5840</v>
      </c>
      <c r="C3770" s="83" t="s">
        <v>575</v>
      </c>
      <c r="D3770" s="83" t="s">
        <v>566</v>
      </c>
      <c r="E3770" s="187">
        <v>4.2699999999999996</v>
      </c>
      <c r="F3770" s="83"/>
    </row>
    <row r="3771" spans="1:6" ht="12.75" customHeight="1" x14ac:dyDescent="0.2">
      <c r="A3771" s="83">
        <v>4307</v>
      </c>
      <c r="B3771" s="83" t="s">
        <v>5842</v>
      </c>
      <c r="C3771" s="83" t="s">
        <v>575</v>
      </c>
      <c r="D3771" s="83" t="s">
        <v>566</v>
      </c>
      <c r="E3771" s="187">
        <v>7.3</v>
      </c>
      <c r="F3771" s="83"/>
    </row>
    <row r="3772" spans="1:6" ht="12.75" customHeight="1" x14ac:dyDescent="0.2">
      <c r="A3772" s="83">
        <v>10850</v>
      </c>
      <c r="B3772" s="83" t="s">
        <v>5843</v>
      </c>
      <c r="C3772" s="83" t="s">
        <v>575</v>
      </c>
      <c r="D3772" s="83" t="s">
        <v>566</v>
      </c>
      <c r="E3772" s="187">
        <v>39.75</v>
      </c>
      <c r="F3772" s="83"/>
    </row>
    <row r="3773" spans="1:6" ht="12.75" customHeight="1" x14ac:dyDescent="0.2">
      <c r="A3773" s="83">
        <v>42438</v>
      </c>
      <c r="B3773" s="83" t="s">
        <v>5844</v>
      </c>
      <c r="C3773" s="83" t="s">
        <v>575</v>
      </c>
      <c r="D3773" s="83" t="s">
        <v>702</v>
      </c>
      <c r="E3773" s="187">
        <v>1187.6099999999999</v>
      </c>
      <c r="F3773" s="83"/>
    </row>
    <row r="3774" spans="1:6" ht="12.75" customHeight="1" x14ac:dyDescent="0.2">
      <c r="A3774" s="83">
        <v>4792</v>
      </c>
      <c r="B3774" s="83" t="s">
        <v>5845</v>
      </c>
      <c r="C3774" s="83" t="s">
        <v>704</v>
      </c>
      <c r="D3774" s="83" t="s">
        <v>566</v>
      </c>
      <c r="E3774" s="187">
        <v>114.09</v>
      </c>
      <c r="F3774" s="83"/>
    </row>
    <row r="3775" spans="1:6" ht="12.75" customHeight="1" x14ac:dyDescent="0.2">
      <c r="A3775" s="83">
        <v>4790</v>
      </c>
      <c r="B3775" s="83" t="s">
        <v>5847</v>
      </c>
      <c r="C3775" s="83" t="s">
        <v>704</v>
      </c>
      <c r="D3775" s="83" t="s">
        <v>1065</v>
      </c>
      <c r="E3775" s="187">
        <v>68.599999999999994</v>
      </c>
      <c r="F3775" s="83"/>
    </row>
    <row r="3776" spans="1:6" ht="12.75" customHeight="1" x14ac:dyDescent="0.2">
      <c r="A3776" s="83">
        <v>40671</v>
      </c>
      <c r="B3776" s="83" t="s">
        <v>5848</v>
      </c>
      <c r="C3776" s="83" t="s">
        <v>704</v>
      </c>
      <c r="D3776" s="83" t="s">
        <v>566</v>
      </c>
      <c r="E3776" s="187">
        <v>42.31</v>
      </c>
      <c r="F3776" s="83"/>
    </row>
    <row r="3777" spans="1:6" ht="12.75" customHeight="1" x14ac:dyDescent="0.2">
      <c r="A3777" s="83">
        <v>7552</v>
      </c>
      <c r="B3777" s="83" t="s">
        <v>5850</v>
      </c>
      <c r="C3777" s="83" t="s">
        <v>575</v>
      </c>
      <c r="D3777" s="83" t="s">
        <v>702</v>
      </c>
      <c r="E3777" s="187">
        <v>22.9</v>
      </c>
      <c r="F3777" s="83"/>
    </row>
    <row r="3778" spans="1:6" ht="12.75" customHeight="1" x14ac:dyDescent="0.2">
      <c r="A3778" s="83">
        <v>4893</v>
      </c>
      <c r="B3778" s="83" t="s">
        <v>5851</v>
      </c>
      <c r="C3778" s="83" t="s">
        <v>575</v>
      </c>
      <c r="D3778" s="83" t="s">
        <v>566</v>
      </c>
      <c r="E3778" s="187">
        <v>7.86</v>
      </c>
      <c r="F3778" s="83"/>
    </row>
    <row r="3779" spans="1:6" ht="12.75" customHeight="1" x14ac:dyDescent="0.2">
      <c r="A3779" s="83">
        <v>4894</v>
      </c>
      <c r="B3779" s="83" t="s">
        <v>5853</v>
      </c>
      <c r="C3779" s="83" t="s">
        <v>575</v>
      </c>
      <c r="D3779" s="83" t="s">
        <v>566</v>
      </c>
      <c r="E3779" s="187">
        <v>6.74</v>
      </c>
      <c r="F3779" s="83"/>
    </row>
    <row r="3780" spans="1:6" ht="12.75" customHeight="1" x14ac:dyDescent="0.2">
      <c r="A3780" s="83">
        <v>4888</v>
      </c>
      <c r="B3780" s="83" t="s">
        <v>5854</v>
      </c>
      <c r="C3780" s="83" t="s">
        <v>575</v>
      </c>
      <c r="D3780" s="83" t="s">
        <v>566</v>
      </c>
      <c r="E3780" s="187">
        <v>2.29</v>
      </c>
      <c r="F3780" s="83"/>
    </row>
    <row r="3781" spans="1:6" ht="12.75" customHeight="1" x14ac:dyDescent="0.2">
      <c r="A3781" s="83">
        <v>4890</v>
      </c>
      <c r="B3781" s="83" t="s">
        <v>5856</v>
      </c>
      <c r="C3781" s="83" t="s">
        <v>575</v>
      </c>
      <c r="D3781" s="83" t="s">
        <v>566</v>
      </c>
      <c r="E3781" s="187">
        <v>4.3099999999999996</v>
      </c>
      <c r="F3781" s="83"/>
    </row>
    <row r="3782" spans="1:6" ht="12.75" customHeight="1" x14ac:dyDescent="0.2">
      <c r="A3782" s="83">
        <v>12411</v>
      </c>
      <c r="B3782" s="83" t="s">
        <v>5857</v>
      </c>
      <c r="C3782" s="83" t="s">
        <v>575</v>
      </c>
      <c r="D3782" s="83" t="s">
        <v>566</v>
      </c>
      <c r="E3782" s="187">
        <v>23.25</v>
      </c>
      <c r="F3782" s="83"/>
    </row>
    <row r="3783" spans="1:6" ht="12.75" customHeight="1" x14ac:dyDescent="0.2">
      <c r="A3783" s="83">
        <v>4891</v>
      </c>
      <c r="B3783" s="83" t="s">
        <v>5858</v>
      </c>
      <c r="C3783" s="83" t="s">
        <v>575</v>
      </c>
      <c r="D3783" s="83" t="s">
        <v>566</v>
      </c>
      <c r="E3783" s="187">
        <v>11.62</v>
      </c>
      <c r="F3783" s="83"/>
    </row>
    <row r="3784" spans="1:6" ht="12.75" customHeight="1" x14ac:dyDescent="0.2">
      <c r="A3784" s="83">
        <v>4889</v>
      </c>
      <c r="B3784" s="83" t="s">
        <v>5860</v>
      </c>
      <c r="C3784" s="83" t="s">
        <v>575</v>
      </c>
      <c r="D3784" s="83" t="s">
        <v>566</v>
      </c>
      <c r="E3784" s="187">
        <v>3.1</v>
      </c>
      <c r="F3784" s="83"/>
    </row>
    <row r="3785" spans="1:6" ht="12.75" customHeight="1" x14ac:dyDescent="0.2">
      <c r="A3785" s="83">
        <v>4892</v>
      </c>
      <c r="B3785" s="83" t="s">
        <v>5861</v>
      </c>
      <c r="C3785" s="83" t="s">
        <v>575</v>
      </c>
      <c r="D3785" s="83" t="s">
        <v>566</v>
      </c>
      <c r="E3785" s="187">
        <v>32.549999999999997</v>
      </c>
      <c r="F3785" s="83"/>
    </row>
    <row r="3786" spans="1:6" ht="12.75" customHeight="1" x14ac:dyDescent="0.2">
      <c r="A3786" s="83">
        <v>12412</v>
      </c>
      <c r="B3786" s="83" t="s">
        <v>5863</v>
      </c>
      <c r="C3786" s="83" t="s">
        <v>575</v>
      </c>
      <c r="D3786" s="83" t="s">
        <v>566</v>
      </c>
      <c r="E3786" s="187">
        <v>60.5</v>
      </c>
      <c r="F3786" s="83"/>
    </row>
    <row r="3787" spans="1:6" ht="12.75" customHeight="1" x14ac:dyDescent="0.2">
      <c r="A3787" s="83">
        <v>11073</v>
      </c>
      <c r="B3787" s="83" t="s">
        <v>5865</v>
      </c>
      <c r="C3787" s="83" t="s">
        <v>575</v>
      </c>
      <c r="D3787" s="83" t="s">
        <v>566</v>
      </c>
      <c r="E3787" s="187">
        <v>3.18</v>
      </c>
      <c r="F3787" s="83"/>
    </row>
    <row r="3788" spans="1:6" ht="12.75" customHeight="1" x14ac:dyDescent="0.2">
      <c r="A3788" s="83">
        <v>11071</v>
      </c>
      <c r="B3788" s="83" t="s">
        <v>5866</v>
      </c>
      <c r="C3788" s="83" t="s">
        <v>575</v>
      </c>
      <c r="D3788" s="83" t="s">
        <v>566</v>
      </c>
      <c r="E3788" s="187">
        <v>5.16</v>
      </c>
      <c r="F3788" s="83"/>
    </row>
    <row r="3789" spans="1:6" ht="12.75" customHeight="1" x14ac:dyDescent="0.2">
      <c r="A3789" s="83">
        <v>11072</v>
      </c>
      <c r="B3789" s="83" t="s">
        <v>5868</v>
      </c>
      <c r="C3789" s="83" t="s">
        <v>575</v>
      </c>
      <c r="D3789" s="83" t="s">
        <v>566</v>
      </c>
      <c r="E3789" s="187">
        <v>1.8</v>
      </c>
      <c r="F3789" s="83"/>
    </row>
    <row r="3790" spans="1:6" ht="12.75" customHeight="1" x14ac:dyDescent="0.2">
      <c r="A3790" s="83">
        <v>4895</v>
      </c>
      <c r="B3790" s="83" t="s">
        <v>5870</v>
      </c>
      <c r="C3790" s="83" t="s">
        <v>575</v>
      </c>
      <c r="D3790" s="83" t="s">
        <v>566</v>
      </c>
      <c r="E3790" s="187">
        <v>0.38</v>
      </c>
      <c r="F3790" s="83"/>
    </row>
    <row r="3791" spans="1:6" ht="12.75" customHeight="1" x14ac:dyDescent="0.2">
      <c r="A3791" s="83">
        <v>4907</v>
      </c>
      <c r="B3791" s="83" t="s">
        <v>5871</v>
      </c>
      <c r="C3791" s="83" t="s">
        <v>575</v>
      </c>
      <c r="D3791" s="83" t="s">
        <v>702</v>
      </c>
      <c r="E3791" s="187">
        <v>19.34</v>
      </c>
      <c r="F3791" s="83"/>
    </row>
    <row r="3792" spans="1:6" ht="12.75" customHeight="1" x14ac:dyDescent="0.2">
      <c r="A3792" s="83">
        <v>4902</v>
      </c>
      <c r="B3792" s="83" t="s">
        <v>5873</v>
      </c>
      <c r="C3792" s="83" t="s">
        <v>575</v>
      </c>
      <c r="D3792" s="83" t="s">
        <v>702</v>
      </c>
      <c r="E3792" s="187">
        <v>43.77</v>
      </c>
      <c r="F3792" s="83"/>
    </row>
    <row r="3793" spans="1:6" ht="12.75" customHeight="1" x14ac:dyDescent="0.2">
      <c r="A3793" s="83">
        <v>4908</v>
      </c>
      <c r="B3793" s="83" t="s">
        <v>5875</v>
      </c>
      <c r="C3793" s="83" t="s">
        <v>575</v>
      </c>
      <c r="D3793" s="83" t="s">
        <v>702</v>
      </c>
      <c r="E3793" s="187">
        <v>88.89</v>
      </c>
      <c r="F3793" s="83"/>
    </row>
    <row r="3794" spans="1:6" ht="12.75" customHeight="1" x14ac:dyDescent="0.2">
      <c r="A3794" s="83">
        <v>4909</v>
      </c>
      <c r="B3794" s="83" t="s">
        <v>5877</v>
      </c>
      <c r="C3794" s="83" t="s">
        <v>575</v>
      </c>
      <c r="D3794" s="83" t="s">
        <v>702</v>
      </c>
      <c r="E3794" s="187">
        <v>171.67</v>
      </c>
      <c r="F3794" s="83"/>
    </row>
    <row r="3795" spans="1:6" ht="12.75" customHeight="1" x14ac:dyDescent="0.2">
      <c r="A3795" s="83">
        <v>4903</v>
      </c>
      <c r="B3795" s="83" t="s">
        <v>5878</v>
      </c>
      <c r="C3795" s="83" t="s">
        <v>575</v>
      </c>
      <c r="D3795" s="83" t="s">
        <v>702</v>
      </c>
      <c r="E3795" s="187">
        <v>504.77</v>
      </c>
      <c r="F3795" s="83"/>
    </row>
    <row r="3796" spans="1:6" ht="12.75" customHeight="1" x14ac:dyDescent="0.2">
      <c r="A3796" s="83">
        <v>4897</v>
      </c>
      <c r="B3796" s="83" t="s">
        <v>5880</v>
      </c>
      <c r="C3796" s="83" t="s">
        <v>575</v>
      </c>
      <c r="D3796" s="83" t="s">
        <v>566</v>
      </c>
      <c r="E3796" s="187">
        <v>1.6</v>
      </c>
      <c r="F3796" s="83"/>
    </row>
    <row r="3797" spans="1:6" ht="12.75" customHeight="1" x14ac:dyDescent="0.2">
      <c r="A3797" s="83">
        <v>4896</v>
      </c>
      <c r="B3797" s="83" t="s">
        <v>5882</v>
      </c>
      <c r="C3797" s="83" t="s">
        <v>575</v>
      </c>
      <c r="D3797" s="83" t="s">
        <v>566</v>
      </c>
      <c r="E3797" s="187">
        <v>0.56999999999999995</v>
      </c>
      <c r="F3797" s="83"/>
    </row>
    <row r="3798" spans="1:6" ht="12.75" customHeight="1" x14ac:dyDescent="0.2">
      <c r="A3798" s="83">
        <v>4900</v>
      </c>
      <c r="B3798" s="83" t="s">
        <v>5883</v>
      </c>
      <c r="C3798" s="83" t="s">
        <v>575</v>
      </c>
      <c r="D3798" s="83" t="s">
        <v>566</v>
      </c>
      <c r="E3798" s="187">
        <v>4.78</v>
      </c>
      <c r="F3798" s="83"/>
    </row>
    <row r="3799" spans="1:6" ht="12.75" customHeight="1" x14ac:dyDescent="0.2">
      <c r="A3799" s="83">
        <v>4898</v>
      </c>
      <c r="B3799" s="83" t="s">
        <v>5885</v>
      </c>
      <c r="C3799" s="83" t="s">
        <v>575</v>
      </c>
      <c r="D3799" s="83" t="s">
        <v>566</v>
      </c>
      <c r="E3799" s="187">
        <v>1.79</v>
      </c>
      <c r="F3799" s="83"/>
    </row>
    <row r="3800" spans="1:6" ht="12.75" customHeight="1" x14ac:dyDescent="0.2">
      <c r="A3800" s="83">
        <v>4899</v>
      </c>
      <c r="B3800" s="83" t="s">
        <v>5886</v>
      </c>
      <c r="C3800" s="83" t="s">
        <v>575</v>
      </c>
      <c r="D3800" s="83" t="s">
        <v>566</v>
      </c>
      <c r="E3800" s="187">
        <v>6.56</v>
      </c>
      <c r="F3800" s="83"/>
    </row>
    <row r="3801" spans="1:6" ht="12.75" customHeight="1" x14ac:dyDescent="0.2">
      <c r="A3801" s="83">
        <v>11096</v>
      </c>
      <c r="B3801" s="83" t="s">
        <v>5887</v>
      </c>
      <c r="C3801" s="83" t="s">
        <v>589</v>
      </c>
      <c r="D3801" s="83" t="s">
        <v>566</v>
      </c>
      <c r="E3801" s="187">
        <v>0.42</v>
      </c>
      <c r="F3801" s="83"/>
    </row>
    <row r="3802" spans="1:6" ht="12.75" customHeight="1" x14ac:dyDescent="0.2">
      <c r="A3802" s="83">
        <v>4741</v>
      </c>
      <c r="B3802" s="83" t="s">
        <v>5889</v>
      </c>
      <c r="C3802" s="83" t="s">
        <v>572</v>
      </c>
      <c r="D3802" s="83" t="s">
        <v>566</v>
      </c>
      <c r="E3802" s="187">
        <v>77.959999999999994</v>
      </c>
      <c r="F3802" s="83"/>
    </row>
    <row r="3803" spans="1:6" ht="12.75" customHeight="1" x14ac:dyDescent="0.2">
      <c r="A3803" s="83">
        <v>4752</v>
      </c>
      <c r="B3803" s="83" t="s">
        <v>5890</v>
      </c>
      <c r="C3803" s="83" t="s">
        <v>1062</v>
      </c>
      <c r="D3803" s="83" t="s">
        <v>566</v>
      </c>
      <c r="E3803" s="187">
        <v>9.0399999999999991</v>
      </c>
      <c r="F3803" s="83"/>
    </row>
    <row r="3804" spans="1:6" ht="12.75" customHeight="1" x14ac:dyDescent="0.2">
      <c r="A3804" s="83">
        <v>41091</v>
      </c>
      <c r="B3804" s="83" t="s">
        <v>5891</v>
      </c>
      <c r="C3804" s="83" t="s">
        <v>1251</v>
      </c>
      <c r="D3804" s="83" t="s">
        <v>566</v>
      </c>
      <c r="E3804" s="187">
        <v>1613.37</v>
      </c>
      <c r="F3804" s="83"/>
    </row>
    <row r="3805" spans="1:6" ht="12.75" customHeight="1" x14ac:dyDescent="0.2">
      <c r="A3805" s="83">
        <v>13954</v>
      </c>
      <c r="B3805" s="83" t="s">
        <v>5893</v>
      </c>
      <c r="C3805" s="83" t="s">
        <v>575</v>
      </c>
      <c r="D3805" s="83" t="s">
        <v>702</v>
      </c>
      <c r="E3805" s="187">
        <v>6346.57</v>
      </c>
      <c r="F3805" s="83"/>
    </row>
    <row r="3806" spans="1:6" ht="12.75" customHeight="1" x14ac:dyDescent="0.2">
      <c r="A3806" s="83">
        <v>3411</v>
      </c>
      <c r="B3806" s="83" t="s">
        <v>5894</v>
      </c>
      <c r="C3806" s="83" t="s">
        <v>589</v>
      </c>
      <c r="D3806" s="83" t="s">
        <v>702</v>
      </c>
      <c r="E3806" s="187">
        <v>45.12</v>
      </c>
      <c r="F3806" s="83"/>
    </row>
    <row r="3807" spans="1:6" ht="12.75" customHeight="1" x14ac:dyDescent="0.2">
      <c r="A3807" s="83">
        <v>39995</v>
      </c>
      <c r="B3807" s="83" t="s">
        <v>5895</v>
      </c>
      <c r="C3807" s="83" t="s">
        <v>572</v>
      </c>
      <c r="D3807" s="83" t="s">
        <v>702</v>
      </c>
      <c r="E3807" s="187">
        <v>347.14</v>
      </c>
      <c r="F3807" s="83"/>
    </row>
    <row r="3808" spans="1:6" ht="12.75" customHeight="1" x14ac:dyDescent="0.2">
      <c r="A3808" s="83">
        <v>11615</v>
      </c>
      <c r="B3808" s="83" t="s">
        <v>5897</v>
      </c>
      <c r="C3808" s="83" t="s">
        <v>704</v>
      </c>
      <c r="D3808" s="83" t="s">
        <v>702</v>
      </c>
      <c r="E3808" s="187">
        <v>2.94</v>
      </c>
      <c r="F3808" s="83"/>
    </row>
    <row r="3809" spans="1:6" ht="12.75" customHeight="1" x14ac:dyDescent="0.2">
      <c r="A3809" s="83">
        <v>3408</v>
      </c>
      <c r="B3809" s="83" t="s">
        <v>5898</v>
      </c>
      <c r="C3809" s="83" t="s">
        <v>704</v>
      </c>
      <c r="D3809" s="83" t="s">
        <v>702</v>
      </c>
      <c r="E3809" s="187">
        <v>7.82</v>
      </c>
      <c r="F3809" s="83"/>
    </row>
    <row r="3810" spans="1:6" ht="12.75" customHeight="1" x14ac:dyDescent="0.2">
      <c r="A3810" s="83">
        <v>3409</v>
      </c>
      <c r="B3810" s="83" t="s">
        <v>5899</v>
      </c>
      <c r="C3810" s="83" t="s">
        <v>704</v>
      </c>
      <c r="D3810" s="83" t="s">
        <v>702</v>
      </c>
      <c r="E3810" s="187">
        <v>19.55</v>
      </c>
      <c r="F3810" s="83"/>
    </row>
    <row r="3811" spans="1:6" ht="12.75" customHeight="1" x14ac:dyDescent="0.2">
      <c r="A3811" s="83">
        <v>11427</v>
      </c>
      <c r="B3811" s="83" t="s">
        <v>5900</v>
      </c>
      <c r="C3811" s="83" t="s">
        <v>589</v>
      </c>
      <c r="D3811" s="83" t="s">
        <v>702</v>
      </c>
      <c r="E3811" s="187">
        <v>81.59</v>
      </c>
      <c r="F3811" s="83"/>
    </row>
    <row r="3812" spans="1:6" ht="12.75" customHeight="1" x14ac:dyDescent="0.2">
      <c r="A3812" s="83">
        <v>4491</v>
      </c>
      <c r="B3812" s="83" t="s">
        <v>576</v>
      </c>
      <c r="C3812" s="83" t="s">
        <v>577</v>
      </c>
      <c r="D3812" s="83" t="s">
        <v>566</v>
      </c>
      <c r="E3812" s="187">
        <v>3.61</v>
      </c>
      <c r="F3812" s="83"/>
    </row>
    <row r="3813" spans="1:6" ht="12.75" customHeight="1" x14ac:dyDescent="0.2">
      <c r="A3813" s="83">
        <v>26022</v>
      </c>
      <c r="B3813" s="83" t="s">
        <v>5902</v>
      </c>
      <c r="C3813" s="83" t="s">
        <v>575</v>
      </c>
      <c r="D3813" s="83" t="s">
        <v>566</v>
      </c>
      <c r="E3813" s="187">
        <v>158.88999999999999</v>
      </c>
      <c r="F3813" s="83"/>
    </row>
    <row r="3814" spans="1:6" ht="12.75" customHeight="1" x14ac:dyDescent="0.2">
      <c r="A3814" s="83">
        <v>421</v>
      </c>
      <c r="B3814" s="83" t="s">
        <v>879</v>
      </c>
      <c r="C3814" s="83" t="s">
        <v>575</v>
      </c>
      <c r="D3814" s="83" t="s">
        <v>702</v>
      </c>
      <c r="E3814" s="187">
        <v>10.73</v>
      </c>
      <c r="F3814" s="83"/>
    </row>
    <row r="3815" spans="1:6" ht="12.75" customHeight="1" x14ac:dyDescent="0.2">
      <c r="A3815" s="83">
        <v>12362</v>
      </c>
      <c r="B3815" s="83" t="s">
        <v>5904</v>
      </c>
      <c r="C3815" s="83" t="s">
        <v>575</v>
      </c>
      <c r="D3815" s="83" t="s">
        <v>702</v>
      </c>
      <c r="E3815" s="187">
        <v>9.73</v>
      </c>
      <c r="F3815" s="83"/>
    </row>
    <row r="3816" spans="1:6" ht="12.75" customHeight="1" x14ac:dyDescent="0.2">
      <c r="A3816" s="83">
        <v>14148</v>
      </c>
      <c r="B3816" s="83" t="s">
        <v>5906</v>
      </c>
      <c r="C3816" s="83" t="s">
        <v>575</v>
      </c>
      <c r="D3816" s="83" t="s">
        <v>702</v>
      </c>
      <c r="E3816" s="187">
        <v>0.6</v>
      </c>
      <c r="F3816" s="83"/>
    </row>
    <row r="3817" spans="1:6" ht="12.75" customHeight="1" x14ac:dyDescent="0.2">
      <c r="A3817" s="83">
        <v>4341</v>
      </c>
      <c r="B3817" s="83" t="s">
        <v>5907</v>
      </c>
      <c r="C3817" s="83" t="s">
        <v>575</v>
      </c>
      <c r="D3817" s="83" t="s">
        <v>566</v>
      </c>
      <c r="E3817" s="187">
        <v>0.73</v>
      </c>
      <c r="F3817" s="83"/>
    </row>
    <row r="3818" spans="1:6" ht="12.75" customHeight="1" x14ac:dyDescent="0.2">
      <c r="A3818" s="83">
        <v>4337</v>
      </c>
      <c r="B3818" s="83" t="s">
        <v>889</v>
      </c>
      <c r="C3818" s="83" t="s">
        <v>575</v>
      </c>
      <c r="D3818" s="83" t="s">
        <v>566</v>
      </c>
      <c r="E3818" s="187">
        <v>1.85</v>
      </c>
      <c r="F3818" s="83"/>
    </row>
    <row r="3819" spans="1:6" ht="12.75" customHeight="1" x14ac:dyDescent="0.2">
      <c r="A3819" s="83">
        <v>4339</v>
      </c>
      <c r="B3819" s="83" t="s">
        <v>5909</v>
      </c>
      <c r="C3819" s="83" t="s">
        <v>575</v>
      </c>
      <c r="D3819" s="83" t="s">
        <v>566</v>
      </c>
      <c r="E3819" s="187">
        <v>0.39</v>
      </c>
      <c r="F3819" s="83"/>
    </row>
    <row r="3820" spans="1:6" ht="12.75" customHeight="1" x14ac:dyDescent="0.2">
      <c r="A3820" s="83">
        <v>39997</v>
      </c>
      <c r="B3820" s="83" t="s">
        <v>5910</v>
      </c>
      <c r="C3820" s="83" t="s">
        <v>575</v>
      </c>
      <c r="D3820" s="83" t="s">
        <v>566</v>
      </c>
      <c r="E3820" s="187">
        <v>0.22</v>
      </c>
      <c r="F3820" s="83"/>
    </row>
    <row r="3821" spans="1:6" ht="12.75" customHeight="1" x14ac:dyDescent="0.2">
      <c r="A3821" s="83">
        <v>11971</v>
      </c>
      <c r="B3821" s="83" t="s">
        <v>5912</v>
      </c>
      <c r="C3821" s="83" t="s">
        <v>575</v>
      </c>
      <c r="D3821" s="83" t="s">
        <v>566</v>
      </c>
      <c r="E3821" s="187">
        <v>3.07</v>
      </c>
      <c r="F3821" s="83"/>
    </row>
    <row r="3822" spans="1:6" ht="12.75" customHeight="1" x14ac:dyDescent="0.2">
      <c r="A3822" s="83">
        <v>4342</v>
      </c>
      <c r="B3822" s="83" t="s">
        <v>5913</v>
      </c>
      <c r="C3822" s="83" t="s">
        <v>575</v>
      </c>
      <c r="D3822" s="83" t="s">
        <v>566</v>
      </c>
      <c r="E3822" s="187">
        <v>0.16</v>
      </c>
      <c r="F3822" s="83"/>
    </row>
    <row r="3823" spans="1:6" ht="12.75" customHeight="1" x14ac:dyDescent="0.2">
      <c r="A3823" s="83">
        <v>4330</v>
      </c>
      <c r="B3823" s="83" t="s">
        <v>5914</v>
      </c>
      <c r="C3823" s="83" t="s">
        <v>575</v>
      </c>
      <c r="D3823" s="83" t="s">
        <v>566</v>
      </c>
      <c r="E3823" s="187">
        <v>0.1</v>
      </c>
      <c r="F3823" s="83"/>
    </row>
    <row r="3824" spans="1:6" ht="12.75" customHeight="1" x14ac:dyDescent="0.2">
      <c r="A3824" s="83">
        <v>4340</v>
      </c>
      <c r="B3824" s="83" t="s">
        <v>5916</v>
      </c>
      <c r="C3824" s="83" t="s">
        <v>575</v>
      </c>
      <c r="D3824" s="83" t="s">
        <v>566</v>
      </c>
      <c r="E3824" s="187">
        <v>0.86</v>
      </c>
      <c r="F3824" s="83"/>
    </row>
    <row r="3825" spans="1:6" ht="12.75" customHeight="1" x14ac:dyDescent="0.2">
      <c r="A3825" s="83">
        <v>5088</v>
      </c>
      <c r="B3825" s="83" t="s">
        <v>5917</v>
      </c>
      <c r="C3825" s="83" t="s">
        <v>575</v>
      </c>
      <c r="D3825" s="83" t="s">
        <v>566</v>
      </c>
      <c r="E3825" s="187">
        <v>2.42</v>
      </c>
      <c r="F3825" s="83"/>
    </row>
    <row r="3826" spans="1:6" ht="12.75" customHeight="1" x14ac:dyDescent="0.2">
      <c r="A3826" s="83">
        <v>11154</v>
      </c>
      <c r="B3826" s="83" t="s">
        <v>5919</v>
      </c>
      <c r="C3826" s="83" t="s">
        <v>575</v>
      </c>
      <c r="D3826" s="83" t="s">
        <v>702</v>
      </c>
      <c r="E3826" s="187">
        <v>789.19</v>
      </c>
      <c r="F3826" s="83"/>
    </row>
    <row r="3827" spans="1:6" ht="12.75" customHeight="1" x14ac:dyDescent="0.2">
      <c r="A3827" s="83">
        <v>39021</v>
      </c>
      <c r="B3827" s="83" t="s">
        <v>5920</v>
      </c>
      <c r="C3827" s="83" t="s">
        <v>575</v>
      </c>
      <c r="D3827" s="83" t="s">
        <v>702</v>
      </c>
      <c r="E3827" s="187">
        <v>354.97</v>
      </c>
      <c r="F3827" s="83"/>
    </row>
    <row r="3828" spans="1:6" ht="12.75" customHeight="1" x14ac:dyDescent="0.2">
      <c r="A3828" s="83">
        <v>39022</v>
      </c>
      <c r="B3828" s="83" t="s">
        <v>5921</v>
      </c>
      <c r="C3828" s="83" t="s">
        <v>575</v>
      </c>
      <c r="D3828" s="83" t="s">
        <v>702</v>
      </c>
      <c r="E3828" s="187">
        <v>439</v>
      </c>
      <c r="F3828" s="83"/>
    </row>
    <row r="3829" spans="1:6" ht="12.75" customHeight="1" x14ac:dyDescent="0.2">
      <c r="A3829" s="83">
        <v>39024</v>
      </c>
      <c r="B3829" s="83" t="s">
        <v>5923</v>
      </c>
      <c r="C3829" s="83" t="s">
        <v>575</v>
      </c>
      <c r="D3829" s="83" t="s">
        <v>702</v>
      </c>
      <c r="E3829" s="187">
        <v>567.92999999999995</v>
      </c>
      <c r="F3829" s="83"/>
    </row>
    <row r="3830" spans="1:6" ht="12.75" customHeight="1" x14ac:dyDescent="0.2">
      <c r="A3830" s="83">
        <v>4914</v>
      </c>
      <c r="B3830" s="83" t="s">
        <v>5924</v>
      </c>
      <c r="C3830" s="83" t="s">
        <v>704</v>
      </c>
      <c r="D3830" s="83" t="s">
        <v>702</v>
      </c>
      <c r="E3830" s="187">
        <v>460.49</v>
      </c>
      <c r="F3830" s="83"/>
    </row>
    <row r="3831" spans="1:6" ht="12.75" customHeight="1" x14ac:dyDescent="0.2">
      <c r="A3831" s="83">
        <v>4917</v>
      </c>
      <c r="B3831" s="83" t="s">
        <v>5926</v>
      </c>
      <c r="C3831" s="83" t="s">
        <v>704</v>
      </c>
      <c r="D3831" s="83" t="s">
        <v>702</v>
      </c>
      <c r="E3831" s="187">
        <v>318.02</v>
      </c>
      <c r="F3831" s="83"/>
    </row>
    <row r="3832" spans="1:6" ht="12.75" customHeight="1" x14ac:dyDescent="0.2">
      <c r="A3832" s="83">
        <v>39025</v>
      </c>
      <c r="B3832" s="83" t="s">
        <v>5927</v>
      </c>
      <c r="C3832" s="83" t="s">
        <v>575</v>
      </c>
      <c r="D3832" s="83" t="s">
        <v>702</v>
      </c>
      <c r="E3832" s="187">
        <v>582.35</v>
      </c>
      <c r="F3832" s="83"/>
    </row>
    <row r="3833" spans="1:6" ht="12.75" customHeight="1" x14ac:dyDescent="0.2">
      <c r="A3833" s="83">
        <v>4930</v>
      </c>
      <c r="B3833" s="83" t="s">
        <v>5929</v>
      </c>
      <c r="C3833" s="83" t="s">
        <v>704</v>
      </c>
      <c r="D3833" s="83" t="s">
        <v>702</v>
      </c>
      <c r="E3833" s="187">
        <v>381.5</v>
      </c>
      <c r="F3833" s="83"/>
    </row>
    <row r="3834" spans="1:6" ht="12.75" customHeight="1" x14ac:dyDescent="0.2">
      <c r="A3834" s="83">
        <v>4922</v>
      </c>
      <c r="B3834" s="83" t="s">
        <v>5930</v>
      </c>
      <c r="C3834" s="83" t="s">
        <v>704</v>
      </c>
      <c r="D3834" s="83" t="s">
        <v>702</v>
      </c>
      <c r="E3834" s="187">
        <v>294.99</v>
      </c>
      <c r="F3834" s="83"/>
    </row>
    <row r="3835" spans="1:6" ht="12.75" customHeight="1" x14ac:dyDescent="0.2">
      <c r="A3835" s="83">
        <v>4911</v>
      </c>
      <c r="B3835" s="83" t="s">
        <v>5932</v>
      </c>
      <c r="C3835" s="83" t="s">
        <v>704</v>
      </c>
      <c r="D3835" s="83" t="s">
        <v>702</v>
      </c>
      <c r="E3835" s="187">
        <v>140.34</v>
      </c>
      <c r="F3835" s="83"/>
    </row>
    <row r="3836" spans="1:6" ht="12.75" customHeight="1" x14ac:dyDescent="0.2">
      <c r="A3836" s="83">
        <v>37518</v>
      </c>
      <c r="B3836" s="83" t="s">
        <v>5933</v>
      </c>
      <c r="C3836" s="83" t="s">
        <v>704</v>
      </c>
      <c r="D3836" s="83" t="s">
        <v>702</v>
      </c>
      <c r="E3836" s="187">
        <v>179.15</v>
      </c>
      <c r="F3836" s="83"/>
    </row>
    <row r="3837" spans="1:6" ht="12.75" customHeight="1" x14ac:dyDescent="0.2">
      <c r="A3837" s="83">
        <v>4910</v>
      </c>
      <c r="B3837" s="83" t="s">
        <v>5934</v>
      </c>
      <c r="C3837" s="83" t="s">
        <v>704</v>
      </c>
      <c r="D3837" s="83" t="s">
        <v>702</v>
      </c>
      <c r="E3837" s="187">
        <v>140.34</v>
      </c>
      <c r="F3837" s="83"/>
    </row>
    <row r="3838" spans="1:6" ht="12.75" customHeight="1" x14ac:dyDescent="0.2">
      <c r="A3838" s="83">
        <v>4943</v>
      </c>
      <c r="B3838" s="83" t="s">
        <v>5936</v>
      </c>
      <c r="C3838" s="83" t="s">
        <v>704</v>
      </c>
      <c r="D3838" s="83" t="s">
        <v>702</v>
      </c>
      <c r="E3838" s="187">
        <v>222.75</v>
      </c>
      <c r="F3838" s="83"/>
    </row>
    <row r="3839" spans="1:6" ht="12.75" customHeight="1" x14ac:dyDescent="0.2">
      <c r="A3839" s="83">
        <v>5002</v>
      </c>
      <c r="B3839" s="83" t="s">
        <v>5937</v>
      </c>
      <c r="C3839" s="83" t="s">
        <v>704</v>
      </c>
      <c r="D3839" s="83" t="s">
        <v>702</v>
      </c>
      <c r="E3839" s="187">
        <v>277.89999999999998</v>
      </c>
      <c r="F3839" s="83"/>
    </row>
    <row r="3840" spans="1:6" ht="12.75" customHeight="1" x14ac:dyDescent="0.2">
      <c r="A3840" s="83">
        <v>4977</v>
      </c>
      <c r="B3840" s="83" t="s">
        <v>5939</v>
      </c>
      <c r="C3840" s="83" t="s">
        <v>704</v>
      </c>
      <c r="D3840" s="83" t="s">
        <v>702</v>
      </c>
      <c r="E3840" s="187">
        <v>187.59</v>
      </c>
      <c r="F3840" s="83"/>
    </row>
    <row r="3841" spans="1:6" ht="12.75" customHeight="1" x14ac:dyDescent="0.2">
      <c r="A3841" s="83">
        <v>5028</v>
      </c>
      <c r="B3841" s="83" t="s">
        <v>5940</v>
      </c>
      <c r="C3841" s="83" t="s">
        <v>704</v>
      </c>
      <c r="D3841" s="83" t="s">
        <v>702</v>
      </c>
      <c r="E3841" s="187">
        <v>459.02</v>
      </c>
      <c r="F3841" s="83"/>
    </row>
    <row r="3842" spans="1:6" ht="12.75" customHeight="1" x14ac:dyDescent="0.2">
      <c r="A3842" s="83">
        <v>4998</v>
      </c>
      <c r="B3842" s="83" t="s">
        <v>5941</v>
      </c>
      <c r="C3842" s="83" t="s">
        <v>704</v>
      </c>
      <c r="D3842" s="83" t="s">
        <v>702</v>
      </c>
      <c r="E3842" s="187">
        <v>381.23</v>
      </c>
      <c r="F3842" s="83"/>
    </row>
    <row r="3843" spans="1:6" ht="12.75" customHeight="1" x14ac:dyDescent="0.2">
      <c r="A3843" s="83">
        <v>4969</v>
      </c>
      <c r="B3843" s="83" t="s">
        <v>5943</v>
      </c>
      <c r="C3843" s="83" t="s">
        <v>704</v>
      </c>
      <c r="D3843" s="83" t="s">
        <v>702</v>
      </c>
      <c r="E3843" s="187">
        <v>265.32</v>
      </c>
      <c r="F3843" s="83"/>
    </row>
    <row r="3844" spans="1:6" ht="12.75" customHeight="1" x14ac:dyDescent="0.2">
      <c r="A3844" s="83">
        <v>11364</v>
      </c>
      <c r="B3844" s="83" t="s">
        <v>5944</v>
      </c>
      <c r="C3844" s="83" t="s">
        <v>575</v>
      </c>
      <c r="D3844" s="83" t="s">
        <v>566</v>
      </c>
      <c r="E3844" s="187">
        <v>90.39</v>
      </c>
      <c r="F3844" s="83"/>
    </row>
    <row r="3845" spans="1:6" ht="12.75" customHeight="1" x14ac:dyDescent="0.2">
      <c r="A3845" s="83">
        <v>11365</v>
      </c>
      <c r="B3845" s="83" t="s">
        <v>5946</v>
      </c>
      <c r="C3845" s="83" t="s">
        <v>575</v>
      </c>
      <c r="D3845" s="83" t="s">
        <v>566</v>
      </c>
      <c r="E3845" s="187">
        <v>97.35</v>
      </c>
      <c r="F3845" s="83"/>
    </row>
    <row r="3846" spans="1:6" ht="12.75" customHeight="1" x14ac:dyDescent="0.2">
      <c r="A3846" s="83">
        <v>11366</v>
      </c>
      <c r="B3846" s="83" t="s">
        <v>5947</v>
      </c>
      <c r="C3846" s="83" t="s">
        <v>575</v>
      </c>
      <c r="D3846" s="83" t="s">
        <v>566</v>
      </c>
      <c r="E3846" s="187">
        <v>103.03</v>
      </c>
      <c r="F3846" s="83"/>
    </row>
    <row r="3847" spans="1:6" ht="12.75" customHeight="1" x14ac:dyDescent="0.2">
      <c r="A3847" s="83">
        <v>11367</v>
      </c>
      <c r="B3847" s="83" t="s">
        <v>5949</v>
      </c>
      <c r="C3847" s="83" t="s">
        <v>704</v>
      </c>
      <c r="D3847" s="83" t="s">
        <v>566</v>
      </c>
      <c r="E3847" s="187">
        <v>79.36</v>
      </c>
      <c r="F3847" s="83"/>
    </row>
    <row r="3848" spans="1:6" ht="12.75" customHeight="1" x14ac:dyDescent="0.2">
      <c r="A3848" s="83">
        <v>4989</v>
      </c>
      <c r="B3848" s="83" t="s">
        <v>5950</v>
      </c>
      <c r="C3848" s="83" t="s">
        <v>575</v>
      </c>
      <c r="D3848" s="83" t="s">
        <v>566</v>
      </c>
      <c r="E3848" s="187">
        <v>205.93</v>
      </c>
      <c r="F3848" s="83"/>
    </row>
    <row r="3849" spans="1:6" ht="12.75" customHeight="1" x14ac:dyDescent="0.2">
      <c r="A3849" s="83">
        <v>4982</v>
      </c>
      <c r="B3849" s="83" t="s">
        <v>5951</v>
      </c>
      <c r="C3849" s="83" t="s">
        <v>575</v>
      </c>
      <c r="D3849" s="83" t="s">
        <v>566</v>
      </c>
      <c r="E3849" s="187">
        <v>178.78</v>
      </c>
      <c r="F3849" s="83"/>
    </row>
    <row r="3850" spans="1:6" ht="12.75" customHeight="1" x14ac:dyDescent="0.2">
      <c r="A3850" s="83">
        <v>20322</v>
      </c>
      <c r="B3850" s="83" t="s">
        <v>5952</v>
      </c>
      <c r="C3850" s="83" t="s">
        <v>575</v>
      </c>
      <c r="D3850" s="83" t="s">
        <v>566</v>
      </c>
      <c r="E3850" s="187">
        <v>157.57</v>
      </c>
      <c r="F3850" s="83"/>
    </row>
    <row r="3851" spans="1:6" ht="12.75" customHeight="1" x14ac:dyDescent="0.2">
      <c r="A3851" s="83">
        <v>10553</v>
      </c>
      <c r="B3851" s="83" t="s">
        <v>5953</v>
      </c>
      <c r="C3851" s="83" t="s">
        <v>575</v>
      </c>
      <c r="D3851" s="83" t="s">
        <v>566</v>
      </c>
      <c r="E3851" s="187">
        <v>168</v>
      </c>
      <c r="F3851" s="83"/>
    </row>
    <row r="3852" spans="1:6" ht="12.75" customHeight="1" x14ac:dyDescent="0.2">
      <c r="A3852" s="83">
        <v>5020</v>
      </c>
      <c r="B3852" s="83" t="s">
        <v>5955</v>
      </c>
      <c r="C3852" s="83" t="s">
        <v>575</v>
      </c>
      <c r="D3852" s="83" t="s">
        <v>566</v>
      </c>
      <c r="E3852" s="187">
        <v>174.18</v>
      </c>
      <c r="F3852" s="83"/>
    </row>
    <row r="3853" spans="1:6" ht="12.75" customHeight="1" x14ac:dyDescent="0.2">
      <c r="A3853" s="83">
        <v>4962</v>
      </c>
      <c r="B3853" s="83" t="s">
        <v>5956</v>
      </c>
      <c r="C3853" s="83" t="s">
        <v>575</v>
      </c>
      <c r="D3853" s="83" t="s">
        <v>566</v>
      </c>
      <c r="E3853" s="187">
        <v>169.69</v>
      </c>
      <c r="F3853" s="83"/>
    </row>
    <row r="3854" spans="1:6" ht="12.75" customHeight="1" x14ac:dyDescent="0.2">
      <c r="A3854" s="83">
        <v>4981</v>
      </c>
      <c r="B3854" s="83" t="s">
        <v>5958</v>
      </c>
      <c r="C3854" s="83" t="s">
        <v>575</v>
      </c>
      <c r="D3854" s="83" t="s">
        <v>1065</v>
      </c>
      <c r="E3854" s="187">
        <v>120</v>
      </c>
      <c r="F3854" s="83"/>
    </row>
    <row r="3855" spans="1:6" ht="12.75" customHeight="1" x14ac:dyDescent="0.2">
      <c r="A3855" s="83">
        <v>10554</v>
      </c>
      <c r="B3855" s="83" t="s">
        <v>5959</v>
      </c>
      <c r="C3855" s="83" t="s">
        <v>575</v>
      </c>
      <c r="D3855" s="83" t="s">
        <v>566</v>
      </c>
      <c r="E3855" s="187">
        <v>187.75</v>
      </c>
      <c r="F3855" s="83"/>
    </row>
    <row r="3856" spans="1:6" ht="12.75" customHeight="1" x14ac:dyDescent="0.2">
      <c r="A3856" s="83">
        <v>4964</v>
      </c>
      <c r="B3856" s="83" t="s">
        <v>5961</v>
      </c>
      <c r="C3856" s="83" t="s">
        <v>575</v>
      </c>
      <c r="D3856" s="83" t="s">
        <v>566</v>
      </c>
      <c r="E3856" s="187">
        <v>206.06</v>
      </c>
      <c r="F3856" s="83"/>
    </row>
    <row r="3857" spans="1:6" ht="12.75" customHeight="1" x14ac:dyDescent="0.2">
      <c r="A3857" s="83">
        <v>4992</v>
      </c>
      <c r="B3857" s="83" t="s">
        <v>5962</v>
      </c>
      <c r="C3857" s="83" t="s">
        <v>575</v>
      </c>
      <c r="D3857" s="83" t="s">
        <v>566</v>
      </c>
      <c r="E3857" s="187">
        <v>204.36</v>
      </c>
      <c r="F3857" s="83"/>
    </row>
    <row r="3858" spans="1:6" ht="12.75" customHeight="1" x14ac:dyDescent="0.2">
      <c r="A3858" s="83">
        <v>10555</v>
      </c>
      <c r="B3858" s="83" t="s">
        <v>5963</v>
      </c>
      <c r="C3858" s="83" t="s">
        <v>575</v>
      </c>
      <c r="D3858" s="83" t="s">
        <v>566</v>
      </c>
      <c r="E3858" s="187">
        <v>181.21</v>
      </c>
      <c r="F3858" s="83"/>
    </row>
    <row r="3859" spans="1:6" ht="12.75" customHeight="1" x14ac:dyDescent="0.2">
      <c r="A3859" s="83">
        <v>4987</v>
      </c>
      <c r="B3859" s="83" t="s">
        <v>5965</v>
      </c>
      <c r="C3859" s="83" t="s">
        <v>575</v>
      </c>
      <c r="D3859" s="83" t="s">
        <v>566</v>
      </c>
      <c r="E3859" s="187">
        <v>187.75</v>
      </c>
      <c r="F3859" s="83"/>
    </row>
    <row r="3860" spans="1:6" ht="12.75" customHeight="1" x14ac:dyDescent="0.2">
      <c r="A3860" s="83">
        <v>10556</v>
      </c>
      <c r="B3860" s="83" t="s">
        <v>5966</v>
      </c>
      <c r="C3860" s="83" t="s">
        <v>575</v>
      </c>
      <c r="D3860" s="83" t="s">
        <v>566</v>
      </c>
      <c r="E3860" s="187">
        <v>192.51</v>
      </c>
      <c r="F3860" s="83"/>
    </row>
    <row r="3861" spans="1:6" ht="12.75" customHeight="1" x14ac:dyDescent="0.2">
      <c r="A3861" s="83">
        <v>4958</v>
      </c>
      <c r="B3861" s="83" t="s">
        <v>5968</v>
      </c>
      <c r="C3861" s="83" t="s">
        <v>704</v>
      </c>
      <c r="D3861" s="83" t="s">
        <v>566</v>
      </c>
      <c r="E3861" s="187">
        <v>110.02</v>
      </c>
      <c r="F3861" s="83"/>
    </row>
    <row r="3862" spans="1:6" ht="12.75" customHeight="1" x14ac:dyDescent="0.2">
      <c r="A3862" s="83">
        <v>39502</v>
      </c>
      <c r="B3862" s="83" t="s">
        <v>5969</v>
      </c>
      <c r="C3862" s="83" t="s">
        <v>575</v>
      </c>
      <c r="D3862" s="83" t="s">
        <v>566</v>
      </c>
      <c r="E3862" s="187">
        <v>266.66000000000003</v>
      </c>
      <c r="F3862" s="83"/>
    </row>
    <row r="3863" spans="1:6" ht="12.75" customHeight="1" x14ac:dyDescent="0.2">
      <c r="A3863" s="83">
        <v>39504</v>
      </c>
      <c r="B3863" s="83" t="s">
        <v>5971</v>
      </c>
      <c r="C3863" s="83" t="s">
        <v>575</v>
      </c>
      <c r="D3863" s="83" t="s">
        <v>566</v>
      </c>
      <c r="E3863" s="187">
        <v>189.09</v>
      </c>
      <c r="F3863" s="83"/>
    </row>
    <row r="3864" spans="1:6" ht="12.75" customHeight="1" x14ac:dyDescent="0.2">
      <c r="A3864" s="83">
        <v>39503</v>
      </c>
      <c r="B3864" s="83" t="s">
        <v>5972</v>
      </c>
      <c r="C3864" s="83" t="s">
        <v>575</v>
      </c>
      <c r="D3864" s="83" t="s">
        <v>566</v>
      </c>
      <c r="E3864" s="187">
        <v>289.69</v>
      </c>
      <c r="F3864" s="83"/>
    </row>
    <row r="3865" spans="1:6" ht="12.75" customHeight="1" x14ac:dyDescent="0.2">
      <c r="A3865" s="83">
        <v>39505</v>
      </c>
      <c r="B3865" s="83" t="s">
        <v>5973</v>
      </c>
      <c r="C3865" s="83" t="s">
        <v>575</v>
      </c>
      <c r="D3865" s="83" t="s">
        <v>566</v>
      </c>
      <c r="E3865" s="187">
        <v>206.06</v>
      </c>
      <c r="F3865" s="83"/>
    </row>
    <row r="3866" spans="1:6" ht="12.75" customHeight="1" x14ac:dyDescent="0.2">
      <c r="A3866" s="83">
        <v>25969</v>
      </c>
      <c r="B3866" s="83" t="s">
        <v>5975</v>
      </c>
      <c r="C3866" s="83" t="s">
        <v>575</v>
      </c>
      <c r="D3866" s="83" t="s">
        <v>702</v>
      </c>
      <c r="E3866" s="187">
        <v>353.78</v>
      </c>
      <c r="F3866" s="83"/>
    </row>
    <row r="3867" spans="1:6" ht="12.75" customHeight="1" x14ac:dyDescent="0.2">
      <c r="A3867" s="83">
        <v>4944</v>
      </c>
      <c r="B3867" s="83" t="s">
        <v>5976</v>
      </c>
      <c r="C3867" s="83" t="s">
        <v>704</v>
      </c>
      <c r="D3867" s="83" t="s">
        <v>702</v>
      </c>
      <c r="E3867" s="187">
        <v>273.17</v>
      </c>
      <c r="F3867" s="83"/>
    </row>
    <row r="3868" spans="1:6" ht="12.75" customHeight="1" x14ac:dyDescent="0.2">
      <c r="A3868" s="83">
        <v>21102</v>
      </c>
      <c r="B3868" s="83" t="s">
        <v>5978</v>
      </c>
      <c r="C3868" s="83" t="s">
        <v>575</v>
      </c>
      <c r="D3868" s="83" t="s">
        <v>566</v>
      </c>
      <c r="E3868" s="187">
        <v>29.13</v>
      </c>
      <c r="F3868" s="83"/>
    </row>
    <row r="3869" spans="1:6" ht="12.75" customHeight="1" x14ac:dyDescent="0.2">
      <c r="A3869" s="83">
        <v>21101</v>
      </c>
      <c r="B3869" s="83" t="s">
        <v>5979</v>
      </c>
      <c r="C3869" s="83" t="s">
        <v>575</v>
      </c>
      <c r="D3869" s="83" t="s">
        <v>566</v>
      </c>
      <c r="E3869" s="187">
        <v>18.7</v>
      </c>
      <c r="F3869" s="83"/>
    </row>
    <row r="3870" spans="1:6" ht="12.75" customHeight="1" x14ac:dyDescent="0.2">
      <c r="A3870" s="83">
        <v>34713</v>
      </c>
      <c r="B3870" s="83" t="s">
        <v>5981</v>
      </c>
      <c r="C3870" s="83" t="s">
        <v>704</v>
      </c>
      <c r="D3870" s="83" t="s">
        <v>566</v>
      </c>
      <c r="E3870" s="187">
        <v>142.19</v>
      </c>
      <c r="F3870" s="83"/>
    </row>
    <row r="3871" spans="1:6" ht="12.75" customHeight="1" x14ac:dyDescent="0.2">
      <c r="A3871" s="83">
        <v>4947</v>
      </c>
      <c r="B3871" s="83" t="s">
        <v>5982</v>
      </c>
      <c r="C3871" s="83" t="s">
        <v>704</v>
      </c>
      <c r="D3871" s="83" t="s">
        <v>702</v>
      </c>
      <c r="E3871" s="187">
        <v>490.25</v>
      </c>
      <c r="F3871" s="83"/>
    </row>
    <row r="3872" spans="1:6" ht="12.75" customHeight="1" x14ac:dyDescent="0.2">
      <c r="A3872" s="83">
        <v>37563</v>
      </c>
      <c r="B3872" s="83" t="s">
        <v>5984</v>
      </c>
      <c r="C3872" s="83" t="s">
        <v>704</v>
      </c>
      <c r="D3872" s="83" t="s">
        <v>702</v>
      </c>
      <c r="E3872" s="187">
        <v>376.43</v>
      </c>
      <c r="F3872" s="83"/>
    </row>
    <row r="3873" spans="1:6" ht="12.75" customHeight="1" x14ac:dyDescent="0.2">
      <c r="A3873" s="83">
        <v>4948</v>
      </c>
      <c r="B3873" s="83" t="s">
        <v>5985</v>
      </c>
      <c r="C3873" s="83" t="s">
        <v>704</v>
      </c>
      <c r="D3873" s="83" t="s">
        <v>702</v>
      </c>
      <c r="E3873" s="187">
        <v>341.63</v>
      </c>
      <c r="F3873" s="83"/>
    </row>
    <row r="3874" spans="1:6" ht="12.75" customHeight="1" x14ac:dyDescent="0.2">
      <c r="A3874" s="83">
        <v>37561</v>
      </c>
      <c r="B3874" s="83" t="s">
        <v>5986</v>
      </c>
      <c r="C3874" s="83" t="s">
        <v>704</v>
      </c>
      <c r="D3874" s="83" t="s">
        <v>702</v>
      </c>
      <c r="E3874" s="187">
        <v>702.71</v>
      </c>
      <c r="F3874" s="83"/>
    </row>
    <row r="3875" spans="1:6" ht="12.75" customHeight="1" x14ac:dyDescent="0.2">
      <c r="A3875" s="83">
        <v>37562</v>
      </c>
      <c r="B3875" s="83" t="s">
        <v>5988</v>
      </c>
      <c r="C3875" s="83" t="s">
        <v>704</v>
      </c>
      <c r="D3875" s="83" t="s">
        <v>702</v>
      </c>
      <c r="E3875" s="187">
        <v>450.71</v>
      </c>
      <c r="F3875" s="83"/>
    </row>
    <row r="3876" spans="1:6" ht="12.75" customHeight="1" x14ac:dyDescent="0.2">
      <c r="A3876" s="83">
        <v>37585</v>
      </c>
      <c r="B3876" s="83" t="s">
        <v>5989</v>
      </c>
      <c r="C3876" s="83" t="s">
        <v>575</v>
      </c>
      <c r="D3876" s="83" t="s">
        <v>702</v>
      </c>
      <c r="E3876" s="187">
        <v>158.56</v>
      </c>
      <c r="F3876" s="83"/>
    </row>
    <row r="3877" spans="1:6" ht="12.75" customHeight="1" x14ac:dyDescent="0.2">
      <c r="A3877" s="83">
        <v>14164</v>
      </c>
      <c r="B3877" s="83" t="s">
        <v>5991</v>
      </c>
      <c r="C3877" s="83" t="s">
        <v>575</v>
      </c>
      <c r="D3877" s="83" t="s">
        <v>702</v>
      </c>
      <c r="E3877" s="187">
        <v>1077.3</v>
      </c>
      <c r="F3877" s="83"/>
    </row>
    <row r="3878" spans="1:6" ht="12.75" customHeight="1" x14ac:dyDescent="0.2">
      <c r="A3878" s="83">
        <v>14163</v>
      </c>
      <c r="B3878" s="83" t="s">
        <v>5992</v>
      </c>
      <c r="C3878" s="83" t="s">
        <v>575</v>
      </c>
      <c r="D3878" s="83" t="s">
        <v>702</v>
      </c>
      <c r="E3878" s="187">
        <v>1224.42</v>
      </c>
      <c r="F3878" s="83"/>
    </row>
    <row r="3879" spans="1:6" ht="12.75" customHeight="1" x14ac:dyDescent="0.2">
      <c r="A3879" s="83">
        <v>5051</v>
      </c>
      <c r="B3879" s="83" t="s">
        <v>5994</v>
      </c>
      <c r="C3879" s="83" t="s">
        <v>575</v>
      </c>
      <c r="D3879" s="83" t="s">
        <v>702</v>
      </c>
      <c r="E3879" s="187">
        <v>1041.3499999999999</v>
      </c>
      <c r="F3879" s="83"/>
    </row>
    <row r="3880" spans="1:6" ht="12.75" customHeight="1" x14ac:dyDescent="0.2">
      <c r="A3880" s="83">
        <v>14162</v>
      </c>
      <c r="B3880" s="83" t="s">
        <v>5995</v>
      </c>
      <c r="C3880" s="83" t="s">
        <v>575</v>
      </c>
      <c r="D3880" s="83" t="s">
        <v>702</v>
      </c>
      <c r="E3880" s="187">
        <v>1039.8399999999999</v>
      </c>
      <c r="F3880" s="83"/>
    </row>
    <row r="3881" spans="1:6" ht="12.75" customHeight="1" x14ac:dyDescent="0.2">
      <c r="A3881" s="83">
        <v>5052</v>
      </c>
      <c r="B3881" s="83" t="s">
        <v>5997</v>
      </c>
      <c r="C3881" s="83" t="s">
        <v>575</v>
      </c>
      <c r="D3881" s="83" t="s">
        <v>702</v>
      </c>
      <c r="E3881" s="187">
        <v>775.87</v>
      </c>
      <c r="F3881" s="83"/>
    </row>
    <row r="3882" spans="1:6" ht="12.75" customHeight="1" x14ac:dyDescent="0.2">
      <c r="A3882" s="83">
        <v>14166</v>
      </c>
      <c r="B3882" s="83" t="s">
        <v>5998</v>
      </c>
      <c r="C3882" s="83" t="s">
        <v>575</v>
      </c>
      <c r="D3882" s="83" t="s">
        <v>702</v>
      </c>
      <c r="E3882" s="187">
        <v>785.72</v>
      </c>
      <c r="F3882" s="83"/>
    </row>
    <row r="3883" spans="1:6" ht="12.75" customHeight="1" x14ac:dyDescent="0.2">
      <c r="A3883" s="83">
        <v>14165</v>
      </c>
      <c r="B3883" s="83" t="s">
        <v>5999</v>
      </c>
      <c r="C3883" s="83" t="s">
        <v>575</v>
      </c>
      <c r="D3883" s="83" t="s">
        <v>702</v>
      </c>
      <c r="E3883" s="187">
        <v>1088.5</v>
      </c>
      <c r="F3883" s="83"/>
    </row>
    <row r="3884" spans="1:6" ht="12.75" customHeight="1" x14ac:dyDescent="0.2">
      <c r="A3884" s="83">
        <v>5050</v>
      </c>
      <c r="B3884" s="83" t="s">
        <v>6001</v>
      </c>
      <c r="C3884" s="83" t="s">
        <v>575</v>
      </c>
      <c r="D3884" s="83" t="s">
        <v>702</v>
      </c>
      <c r="E3884" s="187">
        <v>267.89999999999998</v>
      </c>
      <c r="F3884" s="83"/>
    </row>
    <row r="3885" spans="1:6" ht="12.75" customHeight="1" x14ac:dyDescent="0.2">
      <c r="A3885" s="83">
        <v>12378</v>
      </c>
      <c r="B3885" s="83" t="s">
        <v>6002</v>
      </c>
      <c r="C3885" s="83" t="s">
        <v>575</v>
      </c>
      <c r="D3885" s="83" t="s">
        <v>702</v>
      </c>
      <c r="E3885" s="187">
        <v>636.79999999999995</v>
      </c>
      <c r="F3885" s="83"/>
    </row>
    <row r="3886" spans="1:6" ht="12.75" customHeight="1" x14ac:dyDescent="0.2">
      <c r="A3886" s="83">
        <v>12366</v>
      </c>
      <c r="B3886" s="83" t="s">
        <v>6004</v>
      </c>
      <c r="C3886" s="83" t="s">
        <v>575</v>
      </c>
      <c r="D3886" s="83" t="s">
        <v>702</v>
      </c>
      <c r="E3886" s="187">
        <v>540.11</v>
      </c>
      <c r="F3886" s="83"/>
    </row>
    <row r="3887" spans="1:6" ht="12.75" customHeight="1" x14ac:dyDescent="0.2">
      <c r="A3887" s="83">
        <v>5045</v>
      </c>
      <c r="B3887" s="83" t="s">
        <v>6005</v>
      </c>
      <c r="C3887" s="83" t="s">
        <v>575</v>
      </c>
      <c r="D3887" s="83" t="s">
        <v>702</v>
      </c>
      <c r="E3887" s="187">
        <v>752.13</v>
      </c>
      <c r="F3887" s="83"/>
    </row>
    <row r="3888" spans="1:6" ht="12.75" customHeight="1" x14ac:dyDescent="0.2">
      <c r="A3888" s="83">
        <v>5044</v>
      </c>
      <c r="B3888" s="83" t="s">
        <v>6007</v>
      </c>
      <c r="C3888" s="83" t="s">
        <v>575</v>
      </c>
      <c r="D3888" s="83" t="s">
        <v>702</v>
      </c>
      <c r="E3888" s="187">
        <v>530.64</v>
      </c>
      <c r="F3888" s="83"/>
    </row>
    <row r="3889" spans="1:6" ht="12.75" customHeight="1" x14ac:dyDescent="0.2">
      <c r="A3889" s="83">
        <v>5055</v>
      </c>
      <c r="B3889" s="83" t="s">
        <v>6008</v>
      </c>
      <c r="C3889" s="83" t="s">
        <v>575</v>
      </c>
      <c r="D3889" s="83" t="s">
        <v>702</v>
      </c>
      <c r="E3889" s="187">
        <v>754.43</v>
      </c>
      <c r="F3889" s="83"/>
    </row>
    <row r="3890" spans="1:6" ht="12.75" customHeight="1" x14ac:dyDescent="0.2">
      <c r="A3890" s="83">
        <v>5053</v>
      </c>
      <c r="B3890" s="83" t="s">
        <v>6010</v>
      </c>
      <c r="C3890" s="83" t="s">
        <v>575</v>
      </c>
      <c r="D3890" s="83" t="s">
        <v>702</v>
      </c>
      <c r="E3890" s="187">
        <v>587.19000000000005</v>
      </c>
      <c r="F3890" s="83"/>
    </row>
    <row r="3891" spans="1:6" ht="12.75" customHeight="1" x14ac:dyDescent="0.2">
      <c r="A3891" s="83">
        <v>5035</v>
      </c>
      <c r="B3891" s="83" t="s">
        <v>6011</v>
      </c>
      <c r="C3891" s="83" t="s">
        <v>575</v>
      </c>
      <c r="D3891" s="83" t="s">
        <v>702</v>
      </c>
      <c r="E3891" s="187">
        <v>960.05</v>
      </c>
      <c r="F3891" s="83"/>
    </row>
    <row r="3892" spans="1:6" ht="12.75" customHeight="1" x14ac:dyDescent="0.2">
      <c r="A3892" s="83">
        <v>5036</v>
      </c>
      <c r="B3892" s="83" t="s">
        <v>6012</v>
      </c>
      <c r="C3892" s="83" t="s">
        <v>575</v>
      </c>
      <c r="D3892" s="83" t="s">
        <v>702</v>
      </c>
      <c r="E3892" s="187">
        <v>1602.64</v>
      </c>
      <c r="F3892" s="83"/>
    </row>
    <row r="3893" spans="1:6" ht="12.75" customHeight="1" x14ac:dyDescent="0.2">
      <c r="A3893" s="83">
        <v>5059</v>
      </c>
      <c r="B3893" s="83" t="s">
        <v>6014</v>
      </c>
      <c r="C3893" s="83" t="s">
        <v>575</v>
      </c>
      <c r="D3893" s="83" t="s">
        <v>702</v>
      </c>
      <c r="E3893" s="187">
        <v>750.85</v>
      </c>
      <c r="F3893" s="83"/>
    </row>
    <row r="3894" spans="1:6" ht="12.75" customHeight="1" x14ac:dyDescent="0.2">
      <c r="A3894" s="83">
        <v>5034</v>
      </c>
      <c r="B3894" s="83" t="s">
        <v>895</v>
      </c>
      <c r="C3894" s="83" t="s">
        <v>575</v>
      </c>
      <c r="D3894" s="83" t="s">
        <v>702</v>
      </c>
      <c r="E3894" s="187">
        <v>1036.0999999999999</v>
      </c>
      <c r="F3894" s="83"/>
    </row>
    <row r="3895" spans="1:6" ht="12.75" customHeight="1" x14ac:dyDescent="0.2">
      <c r="A3895" s="83">
        <v>5056</v>
      </c>
      <c r="B3895" s="83" t="s">
        <v>6016</v>
      </c>
      <c r="C3895" s="83" t="s">
        <v>575</v>
      </c>
      <c r="D3895" s="83" t="s">
        <v>702</v>
      </c>
      <c r="E3895" s="187">
        <v>805.07</v>
      </c>
      <c r="F3895" s="83"/>
    </row>
    <row r="3896" spans="1:6" ht="12.75" customHeight="1" x14ac:dyDescent="0.2">
      <c r="A3896" s="83">
        <v>5057</v>
      </c>
      <c r="B3896" s="83" t="s">
        <v>6017</v>
      </c>
      <c r="C3896" s="83" t="s">
        <v>575</v>
      </c>
      <c r="D3896" s="83" t="s">
        <v>702</v>
      </c>
      <c r="E3896" s="187">
        <v>645.66</v>
      </c>
      <c r="F3896" s="83"/>
    </row>
    <row r="3897" spans="1:6" ht="12.75" customHeight="1" x14ac:dyDescent="0.2">
      <c r="A3897" s="83">
        <v>5033</v>
      </c>
      <c r="B3897" s="83" t="s">
        <v>6019</v>
      </c>
      <c r="C3897" s="83" t="s">
        <v>575</v>
      </c>
      <c r="D3897" s="83" t="s">
        <v>702</v>
      </c>
      <c r="E3897" s="187">
        <v>536</v>
      </c>
      <c r="F3897" s="83"/>
    </row>
    <row r="3898" spans="1:6" ht="12.75" customHeight="1" x14ac:dyDescent="0.2">
      <c r="A3898" s="83">
        <v>5038</v>
      </c>
      <c r="B3898" s="83" t="s">
        <v>6020</v>
      </c>
      <c r="C3898" s="83" t="s">
        <v>575</v>
      </c>
      <c r="D3898" s="83" t="s">
        <v>702</v>
      </c>
      <c r="E3898" s="187">
        <v>436.84</v>
      </c>
      <c r="F3898" s="83"/>
    </row>
    <row r="3899" spans="1:6" ht="12.75" customHeight="1" x14ac:dyDescent="0.2">
      <c r="A3899" s="83">
        <v>12372</v>
      </c>
      <c r="B3899" s="83" t="s">
        <v>6021</v>
      </c>
      <c r="C3899" s="83" t="s">
        <v>575</v>
      </c>
      <c r="D3899" s="83" t="s">
        <v>702</v>
      </c>
      <c r="E3899" s="187">
        <v>575.66</v>
      </c>
      <c r="F3899" s="83"/>
    </row>
    <row r="3900" spans="1:6" ht="12.75" customHeight="1" x14ac:dyDescent="0.2">
      <c r="A3900" s="83">
        <v>13339</v>
      </c>
      <c r="B3900" s="83" t="s">
        <v>6023</v>
      </c>
      <c r="C3900" s="83" t="s">
        <v>575</v>
      </c>
      <c r="D3900" s="83" t="s">
        <v>702</v>
      </c>
      <c r="E3900" s="187">
        <v>855.78</v>
      </c>
      <c r="F3900" s="83"/>
    </row>
    <row r="3901" spans="1:6" ht="12.75" customHeight="1" x14ac:dyDescent="0.2">
      <c r="A3901" s="83">
        <v>12373</v>
      </c>
      <c r="B3901" s="83" t="s">
        <v>6024</v>
      </c>
      <c r="C3901" s="83" t="s">
        <v>575</v>
      </c>
      <c r="D3901" s="83" t="s">
        <v>702</v>
      </c>
      <c r="E3901" s="187">
        <v>896.19</v>
      </c>
      <c r="F3901" s="83"/>
    </row>
    <row r="3902" spans="1:6" ht="12.75" customHeight="1" x14ac:dyDescent="0.2">
      <c r="A3902" s="83">
        <v>12388</v>
      </c>
      <c r="B3902" s="83" t="s">
        <v>6026</v>
      </c>
      <c r="C3902" s="83" t="s">
        <v>575</v>
      </c>
      <c r="D3902" s="83" t="s">
        <v>702</v>
      </c>
      <c r="E3902" s="187">
        <v>158.58000000000001</v>
      </c>
      <c r="F3902" s="83"/>
    </row>
    <row r="3903" spans="1:6" ht="12.75" customHeight="1" x14ac:dyDescent="0.2">
      <c r="A3903" s="83">
        <v>34695</v>
      </c>
      <c r="B3903" s="83" t="s">
        <v>6028</v>
      </c>
      <c r="C3903" s="83" t="s">
        <v>575</v>
      </c>
      <c r="D3903" s="83" t="s">
        <v>702</v>
      </c>
      <c r="E3903" s="187">
        <v>616.4</v>
      </c>
      <c r="F3903" s="83"/>
    </row>
    <row r="3904" spans="1:6" ht="12.75" customHeight="1" x14ac:dyDescent="0.2">
      <c r="A3904" s="83">
        <v>34692</v>
      </c>
      <c r="B3904" s="83" t="s">
        <v>6029</v>
      </c>
      <c r="C3904" s="83" t="s">
        <v>575</v>
      </c>
      <c r="D3904" s="83" t="s">
        <v>702</v>
      </c>
      <c r="E3904" s="187">
        <v>1479.36</v>
      </c>
      <c r="F3904" s="83"/>
    </row>
    <row r="3905" spans="1:6" ht="12.75" customHeight="1" x14ac:dyDescent="0.2">
      <c r="A3905" s="83">
        <v>26028</v>
      </c>
      <c r="B3905" s="83" t="s">
        <v>6031</v>
      </c>
      <c r="C3905" s="83" t="s">
        <v>2200</v>
      </c>
      <c r="D3905" s="83" t="s">
        <v>566</v>
      </c>
      <c r="E3905" s="187">
        <v>269.93</v>
      </c>
      <c r="F3905" s="83"/>
    </row>
    <row r="3906" spans="1:6" ht="12.75" customHeight="1" x14ac:dyDescent="0.2">
      <c r="A3906" s="83">
        <v>11844</v>
      </c>
      <c r="B3906" s="83" t="s">
        <v>6033</v>
      </c>
      <c r="C3906" s="83" t="s">
        <v>577</v>
      </c>
      <c r="D3906" s="83" t="s">
        <v>566</v>
      </c>
      <c r="E3906" s="187">
        <v>49.71</v>
      </c>
      <c r="F3906" s="83"/>
    </row>
    <row r="3907" spans="1:6" ht="12.75" customHeight="1" x14ac:dyDescent="0.2">
      <c r="A3907" s="83">
        <v>4465</v>
      </c>
      <c r="B3907" s="83" t="s">
        <v>6034</v>
      </c>
      <c r="C3907" s="83" t="s">
        <v>577</v>
      </c>
      <c r="D3907" s="83" t="s">
        <v>566</v>
      </c>
      <c r="E3907" s="187">
        <v>47.64</v>
      </c>
      <c r="F3907" s="83"/>
    </row>
    <row r="3908" spans="1:6" ht="12.75" customHeight="1" x14ac:dyDescent="0.2">
      <c r="A3908" s="83">
        <v>35273</v>
      </c>
      <c r="B3908" s="83" t="s">
        <v>6036</v>
      </c>
      <c r="C3908" s="83" t="s">
        <v>577</v>
      </c>
      <c r="D3908" s="83" t="s">
        <v>566</v>
      </c>
      <c r="E3908" s="187">
        <v>52.64</v>
      </c>
      <c r="F3908" s="83"/>
    </row>
    <row r="3909" spans="1:6" ht="12.75" customHeight="1" x14ac:dyDescent="0.2">
      <c r="A3909" s="83">
        <v>4470</v>
      </c>
      <c r="B3909" s="83" t="s">
        <v>6038</v>
      </c>
      <c r="C3909" s="83" t="s">
        <v>577</v>
      </c>
      <c r="D3909" s="83" t="s">
        <v>566</v>
      </c>
      <c r="E3909" s="187">
        <v>78.66</v>
      </c>
      <c r="F3909" s="83"/>
    </row>
    <row r="3910" spans="1:6" ht="12.75" customHeight="1" x14ac:dyDescent="0.2">
      <c r="A3910" s="83">
        <v>20204</v>
      </c>
      <c r="B3910" s="83" t="s">
        <v>6039</v>
      </c>
      <c r="C3910" s="83" t="s">
        <v>577</v>
      </c>
      <c r="D3910" s="83" t="s">
        <v>566</v>
      </c>
      <c r="E3910" s="187">
        <v>70.2</v>
      </c>
      <c r="F3910" s="83"/>
    </row>
    <row r="3911" spans="1:6" ht="12.75" customHeight="1" x14ac:dyDescent="0.2">
      <c r="A3911" s="83">
        <v>20208</v>
      </c>
      <c r="B3911" s="83" t="s">
        <v>6041</v>
      </c>
      <c r="C3911" s="83" t="s">
        <v>577</v>
      </c>
      <c r="D3911" s="83" t="s">
        <v>566</v>
      </c>
      <c r="E3911" s="187">
        <v>82.42</v>
      </c>
      <c r="F3911" s="83"/>
    </row>
    <row r="3912" spans="1:6" ht="12.75" customHeight="1" x14ac:dyDescent="0.2">
      <c r="A3912" s="83">
        <v>4437</v>
      </c>
      <c r="B3912" s="83" t="s">
        <v>6042</v>
      </c>
      <c r="C3912" s="83" t="s">
        <v>577</v>
      </c>
      <c r="D3912" s="83" t="s">
        <v>566</v>
      </c>
      <c r="E3912" s="187">
        <v>56.96</v>
      </c>
      <c r="F3912" s="83"/>
    </row>
    <row r="3913" spans="1:6" ht="12.75" customHeight="1" x14ac:dyDescent="0.2">
      <c r="A3913" s="83">
        <v>14580</v>
      </c>
      <c r="B3913" s="83" t="s">
        <v>6044</v>
      </c>
      <c r="C3913" s="83" t="s">
        <v>577</v>
      </c>
      <c r="D3913" s="83" t="s">
        <v>566</v>
      </c>
      <c r="E3913" s="187">
        <v>62.04</v>
      </c>
      <c r="F3913" s="83"/>
    </row>
    <row r="3914" spans="1:6" ht="12.75" customHeight="1" x14ac:dyDescent="0.2">
      <c r="A3914" s="83">
        <v>40304</v>
      </c>
      <c r="B3914" s="83" t="s">
        <v>6045</v>
      </c>
      <c r="C3914" s="83" t="s">
        <v>589</v>
      </c>
      <c r="D3914" s="83" t="s">
        <v>566</v>
      </c>
      <c r="E3914" s="187">
        <v>12.49</v>
      </c>
      <c r="F3914" s="83"/>
    </row>
    <row r="3915" spans="1:6" ht="12.75" customHeight="1" x14ac:dyDescent="0.2">
      <c r="A3915" s="83">
        <v>5065</v>
      </c>
      <c r="B3915" s="83" t="s">
        <v>6046</v>
      </c>
      <c r="C3915" s="83" t="s">
        <v>589</v>
      </c>
      <c r="D3915" s="83" t="s">
        <v>566</v>
      </c>
      <c r="E3915" s="187">
        <v>19.25</v>
      </c>
      <c r="F3915" s="83"/>
    </row>
    <row r="3916" spans="1:6" ht="12.75" customHeight="1" x14ac:dyDescent="0.2">
      <c r="A3916" s="83">
        <v>5072</v>
      </c>
      <c r="B3916" s="83" t="s">
        <v>6048</v>
      </c>
      <c r="C3916" s="83" t="s">
        <v>589</v>
      </c>
      <c r="D3916" s="83" t="s">
        <v>566</v>
      </c>
      <c r="E3916" s="187">
        <v>17.809999999999999</v>
      </c>
      <c r="F3916" s="83"/>
    </row>
    <row r="3917" spans="1:6" ht="12.75" customHeight="1" x14ac:dyDescent="0.2">
      <c r="A3917" s="83">
        <v>5066</v>
      </c>
      <c r="B3917" s="83" t="s">
        <v>6049</v>
      </c>
      <c r="C3917" s="83" t="s">
        <v>589</v>
      </c>
      <c r="D3917" s="83" t="s">
        <v>566</v>
      </c>
      <c r="E3917" s="187">
        <v>13.33</v>
      </c>
      <c r="F3917" s="83"/>
    </row>
    <row r="3918" spans="1:6" ht="12.75" customHeight="1" x14ac:dyDescent="0.2">
      <c r="A3918" s="83">
        <v>5063</v>
      </c>
      <c r="B3918" s="83" t="s">
        <v>6051</v>
      </c>
      <c r="C3918" s="83" t="s">
        <v>589</v>
      </c>
      <c r="D3918" s="83" t="s">
        <v>566</v>
      </c>
      <c r="E3918" s="187">
        <v>12.07</v>
      </c>
      <c r="F3918" s="83"/>
    </row>
    <row r="3919" spans="1:6" ht="12.75" customHeight="1" x14ac:dyDescent="0.2">
      <c r="A3919" s="83">
        <v>20247</v>
      </c>
      <c r="B3919" s="83" t="s">
        <v>6052</v>
      </c>
      <c r="C3919" s="83" t="s">
        <v>589</v>
      </c>
      <c r="D3919" s="83" t="s">
        <v>566</v>
      </c>
      <c r="E3919" s="187">
        <v>11.2</v>
      </c>
      <c r="F3919" s="83"/>
    </row>
    <row r="3920" spans="1:6" ht="12.75" customHeight="1" x14ac:dyDescent="0.2">
      <c r="A3920" s="83">
        <v>5074</v>
      </c>
      <c r="B3920" s="83" t="s">
        <v>6054</v>
      </c>
      <c r="C3920" s="83" t="s">
        <v>589</v>
      </c>
      <c r="D3920" s="83" t="s">
        <v>566</v>
      </c>
      <c r="E3920" s="187">
        <v>11.34</v>
      </c>
      <c r="F3920" s="83"/>
    </row>
    <row r="3921" spans="1:6" ht="12.75" customHeight="1" x14ac:dyDescent="0.2">
      <c r="A3921" s="83">
        <v>5067</v>
      </c>
      <c r="B3921" s="83" t="s">
        <v>6055</v>
      </c>
      <c r="C3921" s="83" t="s">
        <v>589</v>
      </c>
      <c r="D3921" s="83" t="s">
        <v>566</v>
      </c>
      <c r="E3921" s="187">
        <v>10.78</v>
      </c>
      <c r="F3921" s="83"/>
    </row>
    <row r="3922" spans="1:6" ht="12.75" customHeight="1" x14ac:dyDescent="0.2">
      <c r="A3922" s="83">
        <v>5078</v>
      </c>
      <c r="B3922" s="83" t="s">
        <v>6056</v>
      </c>
      <c r="C3922" s="83" t="s">
        <v>589</v>
      </c>
      <c r="D3922" s="83" t="s">
        <v>566</v>
      </c>
      <c r="E3922" s="187">
        <v>10.66</v>
      </c>
      <c r="F3922" s="83"/>
    </row>
    <row r="3923" spans="1:6" ht="12.75" customHeight="1" x14ac:dyDescent="0.2">
      <c r="A3923" s="83">
        <v>5068</v>
      </c>
      <c r="B3923" s="83" t="s">
        <v>6057</v>
      </c>
      <c r="C3923" s="83" t="s">
        <v>589</v>
      </c>
      <c r="D3923" s="83" t="s">
        <v>566</v>
      </c>
      <c r="E3923" s="187">
        <v>10.119999999999999</v>
      </c>
      <c r="F3923" s="83"/>
    </row>
    <row r="3924" spans="1:6" ht="12.75" customHeight="1" x14ac:dyDescent="0.2">
      <c r="A3924" s="83">
        <v>5073</v>
      </c>
      <c r="B3924" s="83" t="s">
        <v>6058</v>
      </c>
      <c r="C3924" s="83" t="s">
        <v>589</v>
      </c>
      <c r="D3924" s="83" t="s">
        <v>566</v>
      </c>
      <c r="E3924" s="187">
        <v>10.31</v>
      </c>
      <c r="F3924" s="83"/>
    </row>
    <row r="3925" spans="1:6" ht="12.75" customHeight="1" x14ac:dyDescent="0.2">
      <c r="A3925" s="83">
        <v>5069</v>
      </c>
      <c r="B3925" s="83" t="s">
        <v>6060</v>
      </c>
      <c r="C3925" s="83" t="s">
        <v>589</v>
      </c>
      <c r="D3925" s="83" t="s">
        <v>566</v>
      </c>
      <c r="E3925" s="187">
        <v>10.31</v>
      </c>
      <c r="F3925" s="83"/>
    </row>
    <row r="3926" spans="1:6" ht="12.75" customHeight="1" x14ac:dyDescent="0.2">
      <c r="A3926" s="83">
        <v>5070</v>
      </c>
      <c r="B3926" s="83" t="s">
        <v>6061</v>
      </c>
      <c r="C3926" s="83" t="s">
        <v>589</v>
      </c>
      <c r="D3926" s="83" t="s">
        <v>566</v>
      </c>
      <c r="E3926" s="187">
        <v>10.43</v>
      </c>
      <c r="F3926" s="83"/>
    </row>
    <row r="3927" spans="1:6" ht="12.75" customHeight="1" x14ac:dyDescent="0.2">
      <c r="A3927" s="83">
        <v>5071</v>
      </c>
      <c r="B3927" s="83" t="s">
        <v>6062</v>
      </c>
      <c r="C3927" s="83" t="s">
        <v>589</v>
      </c>
      <c r="D3927" s="83" t="s">
        <v>566</v>
      </c>
      <c r="E3927" s="187">
        <v>10.119999999999999</v>
      </c>
      <c r="F3927" s="83"/>
    </row>
    <row r="3928" spans="1:6" ht="12.75" customHeight="1" x14ac:dyDescent="0.2">
      <c r="A3928" s="83">
        <v>5061</v>
      </c>
      <c r="B3928" s="83" t="s">
        <v>588</v>
      </c>
      <c r="C3928" s="83" t="s">
        <v>589</v>
      </c>
      <c r="D3928" s="83" t="s">
        <v>1065</v>
      </c>
      <c r="E3928" s="187">
        <v>9.9499999999999993</v>
      </c>
      <c r="F3928" s="83"/>
    </row>
    <row r="3929" spans="1:6" ht="12.75" customHeight="1" x14ac:dyDescent="0.2">
      <c r="A3929" s="83">
        <v>5075</v>
      </c>
      <c r="B3929" s="83" t="s">
        <v>6064</v>
      </c>
      <c r="C3929" s="83" t="s">
        <v>589</v>
      </c>
      <c r="D3929" s="83" t="s">
        <v>566</v>
      </c>
      <c r="E3929" s="187">
        <v>10.119999999999999</v>
      </c>
      <c r="F3929" s="83"/>
    </row>
    <row r="3930" spans="1:6" ht="12.75" customHeight="1" x14ac:dyDescent="0.2">
      <c r="A3930" s="83">
        <v>39027</v>
      </c>
      <c r="B3930" s="83" t="s">
        <v>6065</v>
      </c>
      <c r="C3930" s="83" t="s">
        <v>589</v>
      </c>
      <c r="D3930" s="83" t="s">
        <v>566</v>
      </c>
      <c r="E3930" s="187">
        <v>10.11</v>
      </c>
      <c r="F3930" s="83"/>
    </row>
    <row r="3931" spans="1:6" ht="12.75" customHeight="1" x14ac:dyDescent="0.2">
      <c r="A3931" s="83">
        <v>5062</v>
      </c>
      <c r="B3931" s="83" t="s">
        <v>6066</v>
      </c>
      <c r="C3931" s="83" t="s">
        <v>589</v>
      </c>
      <c r="D3931" s="83" t="s">
        <v>566</v>
      </c>
      <c r="E3931" s="187">
        <v>10.25</v>
      </c>
      <c r="F3931" s="83"/>
    </row>
    <row r="3932" spans="1:6" ht="12.75" customHeight="1" x14ac:dyDescent="0.2">
      <c r="A3932" s="83">
        <v>40568</v>
      </c>
      <c r="B3932" s="83" t="s">
        <v>6067</v>
      </c>
      <c r="C3932" s="83" t="s">
        <v>589</v>
      </c>
      <c r="D3932" s="83" t="s">
        <v>566</v>
      </c>
      <c r="E3932" s="187">
        <v>10.19</v>
      </c>
      <c r="F3932" s="83"/>
    </row>
    <row r="3933" spans="1:6" ht="12.75" customHeight="1" x14ac:dyDescent="0.2">
      <c r="A3933" s="83">
        <v>39026</v>
      </c>
      <c r="B3933" s="83" t="s">
        <v>6069</v>
      </c>
      <c r="C3933" s="83" t="s">
        <v>589</v>
      </c>
      <c r="D3933" s="83" t="s">
        <v>566</v>
      </c>
      <c r="E3933" s="187">
        <v>11.38</v>
      </c>
      <c r="F3933" s="83"/>
    </row>
    <row r="3934" spans="1:6" ht="12.75" customHeight="1" x14ac:dyDescent="0.2">
      <c r="A3934" s="83">
        <v>11572</v>
      </c>
      <c r="B3934" s="83" t="s">
        <v>6070</v>
      </c>
      <c r="C3934" s="83" t="s">
        <v>575</v>
      </c>
      <c r="D3934" s="83" t="s">
        <v>566</v>
      </c>
      <c r="E3934" s="187">
        <v>15.2</v>
      </c>
      <c r="F3934" s="83"/>
    </row>
    <row r="3935" spans="1:6" ht="12.75" customHeight="1" x14ac:dyDescent="0.2">
      <c r="A3935" s="83">
        <v>42431</v>
      </c>
      <c r="B3935" s="83" t="s">
        <v>6071</v>
      </c>
      <c r="C3935" s="83" t="s">
        <v>575</v>
      </c>
      <c r="D3935" s="83" t="s">
        <v>702</v>
      </c>
      <c r="E3935" s="187">
        <v>2248.1799999999998</v>
      </c>
      <c r="F3935" s="83"/>
    </row>
    <row r="3936" spans="1:6" ht="12.75" customHeight="1" x14ac:dyDescent="0.2">
      <c r="A3936" s="83">
        <v>11149</v>
      </c>
      <c r="B3936" s="83" t="s">
        <v>6072</v>
      </c>
      <c r="C3936" s="83" t="s">
        <v>3811</v>
      </c>
      <c r="D3936" s="83" t="s">
        <v>566</v>
      </c>
      <c r="E3936" s="187">
        <v>147.41</v>
      </c>
      <c r="F3936" s="83"/>
    </row>
    <row r="3937" spans="1:6" ht="12.75" customHeight="1" x14ac:dyDescent="0.2">
      <c r="A3937" s="83">
        <v>511</v>
      </c>
      <c r="B3937" s="83" t="s">
        <v>6074</v>
      </c>
      <c r="C3937" s="83" t="s">
        <v>769</v>
      </c>
      <c r="D3937" s="83" t="s">
        <v>702</v>
      </c>
      <c r="E3937" s="187">
        <v>13.63</v>
      </c>
      <c r="F3937" s="83"/>
    </row>
    <row r="3938" spans="1:6" ht="12.75" customHeight="1" x14ac:dyDescent="0.2">
      <c r="A3938" s="83">
        <v>11174</v>
      </c>
      <c r="B3938" s="83" t="s">
        <v>6075</v>
      </c>
      <c r="C3938" s="83" t="s">
        <v>1237</v>
      </c>
      <c r="D3938" s="83" t="s">
        <v>566</v>
      </c>
      <c r="E3938" s="187">
        <v>418.54</v>
      </c>
      <c r="F3938" s="83"/>
    </row>
    <row r="3939" spans="1:6" ht="12.75" customHeight="1" x14ac:dyDescent="0.2">
      <c r="A3939" s="83">
        <v>37540</v>
      </c>
      <c r="B3939" s="83" t="s">
        <v>6076</v>
      </c>
      <c r="C3939" s="83" t="s">
        <v>575</v>
      </c>
      <c r="D3939" s="83" t="s">
        <v>566</v>
      </c>
      <c r="E3939" s="187">
        <v>56076.67</v>
      </c>
      <c r="F3939" s="83"/>
    </row>
    <row r="3940" spans="1:6" ht="12.75" customHeight="1" x14ac:dyDescent="0.2">
      <c r="A3940" s="83">
        <v>37548</v>
      </c>
      <c r="B3940" s="83" t="s">
        <v>6078</v>
      </c>
      <c r="C3940" s="83" t="s">
        <v>575</v>
      </c>
      <c r="D3940" s="83" t="s">
        <v>566</v>
      </c>
      <c r="E3940" s="187">
        <v>74329.34</v>
      </c>
      <c r="F3940" s="83"/>
    </row>
    <row r="3941" spans="1:6" ht="12.75" customHeight="1" x14ac:dyDescent="0.2">
      <c r="A3941" s="83">
        <v>39828</v>
      </c>
      <c r="B3941" s="83" t="s">
        <v>6079</v>
      </c>
      <c r="C3941" s="83" t="s">
        <v>575</v>
      </c>
      <c r="D3941" s="83" t="s">
        <v>566</v>
      </c>
      <c r="E3941" s="187">
        <v>445.9</v>
      </c>
      <c r="F3941" s="83"/>
    </row>
    <row r="3942" spans="1:6" ht="12.75" customHeight="1" x14ac:dyDescent="0.2">
      <c r="A3942" s="83">
        <v>12273</v>
      </c>
      <c r="B3942" s="83" t="s">
        <v>6080</v>
      </c>
      <c r="C3942" s="83" t="s">
        <v>575</v>
      </c>
      <c r="D3942" s="83" t="s">
        <v>702</v>
      </c>
      <c r="E3942" s="187">
        <v>52.48</v>
      </c>
      <c r="F3942" s="83"/>
    </row>
    <row r="3943" spans="1:6" ht="12.75" customHeight="1" x14ac:dyDescent="0.2">
      <c r="A3943" s="83">
        <v>38392</v>
      </c>
      <c r="B3943" s="83" t="s">
        <v>6081</v>
      </c>
      <c r="C3943" s="83" t="s">
        <v>575</v>
      </c>
      <c r="D3943" s="83" t="s">
        <v>566</v>
      </c>
      <c r="E3943" s="187">
        <v>43.91</v>
      </c>
      <c r="F3943" s="83"/>
    </row>
    <row r="3944" spans="1:6" ht="12.75" customHeight="1" x14ac:dyDescent="0.2">
      <c r="A3944" s="83">
        <v>11735</v>
      </c>
      <c r="B3944" s="83" t="s">
        <v>6082</v>
      </c>
      <c r="C3944" s="83" t="s">
        <v>575</v>
      </c>
      <c r="D3944" s="83" t="s">
        <v>566</v>
      </c>
      <c r="E3944" s="187">
        <v>4.08</v>
      </c>
      <c r="F3944" s="83"/>
    </row>
    <row r="3945" spans="1:6" ht="12.75" customHeight="1" x14ac:dyDescent="0.2">
      <c r="A3945" s="83">
        <v>11733</v>
      </c>
      <c r="B3945" s="83" t="s">
        <v>6084</v>
      </c>
      <c r="C3945" s="83" t="s">
        <v>575</v>
      </c>
      <c r="D3945" s="83" t="s">
        <v>566</v>
      </c>
      <c r="E3945" s="187">
        <v>1.99</v>
      </c>
      <c r="F3945" s="83"/>
    </row>
    <row r="3946" spans="1:6" ht="12.75" customHeight="1" x14ac:dyDescent="0.2">
      <c r="A3946" s="83">
        <v>11734</v>
      </c>
      <c r="B3946" s="83" t="s">
        <v>6085</v>
      </c>
      <c r="C3946" s="83" t="s">
        <v>575</v>
      </c>
      <c r="D3946" s="83" t="s">
        <v>566</v>
      </c>
      <c r="E3946" s="187">
        <v>3.08</v>
      </c>
      <c r="F3946" s="83"/>
    </row>
    <row r="3947" spans="1:6" ht="12.75" customHeight="1" x14ac:dyDescent="0.2">
      <c r="A3947" s="83">
        <v>11737</v>
      </c>
      <c r="B3947" s="83" t="s">
        <v>6086</v>
      </c>
      <c r="C3947" s="83" t="s">
        <v>575</v>
      </c>
      <c r="D3947" s="83" t="s">
        <v>566</v>
      </c>
      <c r="E3947" s="187">
        <v>5.44</v>
      </c>
      <c r="F3947" s="83"/>
    </row>
    <row r="3948" spans="1:6" ht="12.75" customHeight="1" x14ac:dyDescent="0.2">
      <c r="A3948" s="83">
        <v>11738</v>
      </c>
      <c r="B3948" s="83" t="s">
        <v>6087</v>
      </c>
      <c r="C3948" s="83" t="s">
        <v>575</v>
      </c>
      <c r="D3948" s="83" t="s">
        <v>566</v>
      </c>
      <c r="E3948" s="187">
        <v>8.85</v>
      </c>
      <c r="F3948" s="83"/>
    </row>
    <row r="3949" spans="1:6" ht="12.75" customHeight="1" x14ac:dyDescent="0.2">
      <c r="A3949" s="83">
        <v>36143</v>
      </c>
      <c r="B3949" s="83" t="s">
        <v>6089</v>
      </c>
      <c r="C3949" s="83" t="s">
        <v>575</v>
      </c>
      <c r="D3949" s="83" t="s">
        <v>566</v>
      </c>
      <c r="E3949" s="187">
        <v>22.96</v>
      </c>
      <c r="F3949" s="83"/>
    </row>
    <row r="3950" spans="1:6" ht="12.75" customHeight="1" x14ac:dyDescent="0.2">
      <c r="A3950" s="83">
        <v>36142</v>
      </c>
      <c r="B3950" s="83" t="s">
        <v>6090</v>
      </c>
      <c r="C3950" s="83" t="s">
        <v>575</v>
      </c>
      <c r="D3950" s="83" t="s">
        <v>566</v>
      </c>
      <c r="E3950" s="187">
        <v>1.68</v>
      </c>
      <c r="F3950" s="83"/>
    </row>
    <row r="3951" spans="1:6" ht="12.75" customHeight="1" x14ac:dyDescent="0.2">
      <c r="A3951" s="83">
        <v>36146</v>
      </c>
      <c r="B3951" s="83" t="s">
        <v>6091</v>
      </c>
      <c r="C3951" s="83" t="s">
        <v>575</v>
      </c>
      <c r="D3951" s="83" t="s">
        <v>566</v>
      </c>
      <c r="E3951" s="187">
        <v>190.4</v>
      </c>
      <c r="F3951" s="83"/>
    </row>
    <row r="3952" spans="1:6" ht="12.75" customHeight="1" x14ac:dyDescent="0.2">
      <c r="A3952" s="83">
        <v>39015</v>
      </c>
      <c r="B3952" s="83" t="s">
        <v>6093</v>
      </c>
      <c r="C3952" s="83" t="s">
        <v>575</v>
      </c>
      <c r="D3952" s="83" t="s">
        <v>702</v>
      </c>
      <c r="E3952" s="187">
        <v>0.68</v>
      </c>
      <c r="F3952" s="83"/>
    </row>
    <row r="3953" spans="1:6" ht="12.75" customHeight="1" x14ac:dyDescent="0.2">
      <c r="A3953" s="83">
        <v>38377</v>
      </c>
      <c r="B3953" s="83" t="s">
        <v>6094</v>
      </c>
      <c r="C3953" s="83" t="s">
        <v>575</v>
      </c>
      <c r="D3953" s="83" t="s">
        <v>566</v>
      </c>
      <c r="E3953" s="187">
        <v>23.43</v>
      </c>
      <c r="F3953" s="83"/>
    </row>
    <row r="3954" spans="1:6" ht="12.75" customHeight="1" x14ac:dyDescent="0.2">
      <c r="A3954" s="83">
        <v>38376</v>
      </c>
      <c r="B3954" s="83" t="s">
        <v>6095</v>
      </c>
      <c r="C3954" s="83" t="s">
        <v>575</v>
      </c>
      <c r="D3954" s="83" t="s">
        <v>566</v>
      </c>
      <c r="E3954" s="187">
        <v>26.72</v>
      </c>
      <c r="F3954" s="83"/>
    </row>
    <row r="3955" spans="1:6" ht="12.75" customHeight="1" x14ac:dyDescent="0.2">
      <c r="A3955" s="83">
        <v>38116</v>
      </c>
      <c r="B3955" s="83" t="s">
        <v>6097</v>
      </c>
      <c r="C3955" s="83" t="s">
        <v>575</v>
      </c>
      <c r="D3955" s="83" t="s">
        <v>566</v>
      </c>
      <c r="E3955" s="187">
        <v>4.7</v>
      </c>
      <c r="F3955" s="83"/>
    </row>
    <row r="3956" spans="1:6" ht="12.75" customHeight="1" x14ac:dyDescent="0.2">
      <c r="A3956" s="83">
        <v>38066</v>
      </c>
      <c r="B3956" s="83" t="s">
        <v>6098</v>
      </c>
      <c r="C3956" s="83" t="s">
        <v>575</v>
      </c>
      <c r="D3956" s="83" t="s">
        <v>566</v>
      </c>
      <c r="E3956" s="187">
        <v>7.75</v>
      </c>
      <c r="F3956" s="83"/>
    </row>
    <row r="3957" spans="1:6" ht="12.75" customHeight="1" x14ac:dyDescent="0.2">
      <c r="A3957" s="83">
        <v>38117</v>
      </c>
      <c r="B3957" s="83" t="s">
        <v>6100</v>
      </c>
      <c r="C3957" s="83" t="s">
        <v>575</v>
      </c>
      <c r="D3957" s="83" t="s">
        <v>566</v>
      </c>
      <c r="E3957" s="187">
        <v>8</v>
      </c>
      <c r="F3957" s="83"/>
    </row>
    <row r="3958" spans="1:6" ht="12.75" customHeight="1" x14ac:dyDescent="0.2">
      <c r="A3958" s="83">
        <v>38067</v>
      </c>
      <c r="B3958" s="83" t="s">
        <v>6101</v>
      </c>
      <c r="C3958" s="83" t="s">
        <v>575</v>
      </c>
      <c r="D3958" s="83" t="s">
        <v>566</v>
      </c>
      <c r="E3958" s="187">
        <v>10.92</v>
      </c>
      <c r="F3958" s="83"/>
    </row>
    <row r="3959" spans="1:6" ht="12.75" customHeight="1" x14ac:dyDescent="0.2">
      <c r="A3959" s="83">
        <v>41757</v>
      </c>
      <c r="B3959" s="83" t="s">
        <v>6102</v>
      </c>
      <c r="C3959" s="83" t="s">
        <v>575</v>
      </c>
      <c r="D3959" s="83" t="s">
        <v>566</v>
      </c>
      <c r="E3959" s="187">
        <v>3064.01</v>
      </c>
      <c r="F3959" s="83"/>
    </row>
    <row r="3960" spans="1:6" ht="12.75" customHeight="1" x14ac:dyDescent="0.2">
      <c r="A3960" s="83">
        <v>5080</v>
      </c>
      <c r="B3960" s="83" t="s">
        <v>6104</v>
      </c>
      <c r="C3960" s="83" t="s">
        <v>575</v>
      </c>
      <c r="D3960" s="83" t="s">
        <v>566</v>
      </c>
      <c r="E3960" s="187">
        <v>10.78</v>
      </c>
      <c r="F3960" s="83"/>
    </row>
    <row r="3961" spans="1:6" ht="12.75" customHeight="1" x14ac:dyDescent="0.2">
      <c r="A3961" s="83">
        <v>11522</v>
      </c>
      <c r="B3961" s="83" t="s">
        <v>6105</v>
      </c>
      <c r="C3961" s="83" t="s">
        <v>575</v>
      </c>
      <c r="D3961" s="83" t="s">
        <v>566</v>
      </c>
      <c r="E3961" s="187">
        <v>13.47</v>
      </c>
      <c r="F3961" s="83"/>
    </row>
    <row r="3962" spans="1:6" ht="12.75" customHeight="1" x14ac:dyDescent="0.2">
      <c r="A3962" s="83">
        <v>11523</v>
      </c>
      <c r="B3962" s="83" t="s">
        <v>6106</v>
      </c>
      <c r="C3962" s="83" t="s">
        <v>575</v>
      </c>
      <c r="D3962" s="83" t="s">
        <v>566</v>
      </c>
      <c r="E3962" s="187">
        <v>12.61</v>
      </c>
      <c r="F3962" s="83"/>
    </row>
    <row r="3963" spans="1:6" ht="12.75" customHeight="1" x14ac:dyDescent="0.2">
      <c r="A3963" s="83">
        <v>11524</v>
      </c>
      <c r="B3963" s="83" t="s">
        <v>6108</v>
      </c>
      <c r="C3963" s="83" t="s">
        <v>575</v>
      </c>
      <c r="D3963" s="83" t="s">
        <v>566</v>
      </c>
      <c r="E3963" s="187">
        <v>25.96</v>
      </c>
      <c r="F3963" s="83"/>
    </row>
    <row r="3964" spans="1:6" ht="12.75" customHeight="1" x14ac:dyDescent="0.2">
      <c r="A3964" s="83">
        <v>38168</v>
      </c>
      <c r="B3964" s="83" t="s">
        <v>6109</v>
      </c>
      <c r="C3964" s="83" t="s">
        <v>575</v>
      </c>
      <c r="D3964" s="83" t="s">
        <v>566</v>
      </c>
      <c r="E3964" s="187">
        <v>125.31</v>
      </c>
      <c r="F3964" s="83"/>
    </row>
    <row r="3965" spans="1:6" ht="12.75" customHeight="1" x14ac:dyDescent="0.2">
      <c r="A3965" s="83">
        <v>13393</v>
      </c>
      <c r="B3965" s="83" t="s">
        <v>6110</v>
      </c>
      <c r="C3965" s="83" t="s">
        <v>575</v>
      </c>
      <c r="D3965" s="83" t="s">
        <v>566</v>
      </c>
      <c r="E3965" s="187">
        <v>321.83</v>
      </c>
      <c r="F3965" s="83"/>
    </row>
    <row r="3966" spans="1:6" ht="12.75" customHeight="1" x14ac:dyDescent="0.2">
      <c r="A3966" s="83">
        <v>13395</v>
      </c>
      <c r="B3966" s="83" t="s">
        <v>6112</v>
      </c>
      <c r="C3966" s="83" t="s">
        <v>575</v>
      </c>
      <c r="D3966" s="83" t="s">
        <v>566</v>
      </c>
      <c r="E3966" s="187">
        <v>385.91</v>
      </c>
      <c r="F3966" s="83"/>
    </row>
    <row r="3967" spans="1:6" ht="12.75" customHeight="1" x14ac:dyDescent="0.2">
      <c r="A3967" s="83">
        <v>12039</v>
      </c>
      <c r="B3967" s="83" t="s">
        <v>6113</v>
      </c>
      <c r="C3967" s="83" t="s">
        <v>575</v>
      </c>
      <c r="D3967" s="83" t="s">
        <v>566</v>
      </c>
      <c r="E3967" s="187">
        <v>516.39</v>
      </c>
      <c r="F3967" s="83"/>
    </row>
    <row r="3968" spans="1:6" ht="12.75" customHeight="1" x14ac:dyDescent="0.2">
      <c r="A3968" s="83">
        <v>13396</v>
      </c>
      <c r="B3968" s="83" t="s">
        <v>6114</v>
      </c>
      <c r="C3968" s="83" t="s">
        <v>575</v>
      </c>
      <c r="D3968" s="83" t="s">
        <v>566</v>
      </c>
      <c r="E3968" s="187">
        <v>825.94</v>
      </c>
      <c r="F3968" s="83"/>
    </row>
    <row r="3969" spans="1:6" ht="12.75" customHeight="1" x14ac:dyDescent="0.2">
      <c r="A3969" s="83">
        <v>13397</v>
      </c>
      <c r="B3969" s="83" t="s">
        <v>6116</v>
      </c>
      <c r="C3969" s="83" t="s">
        <v>575</v>
      </c>
      <c r="D3969" s="83" t="s">
        <v>566</v>
      </c>
      <c r="E3969" s="187">
        <v>834.8</v>
      </c>
      <c r="F3969" s="83"/>
    </row>
    <row r="3970" spans="1:6" ht="12.75" customHeight="1" x14ac:dyDescent="0.2">
      <c r="A3970" s="83">
        <v>12041</v>
      </c>
      <c r="B3970" s="83" t="s">
        <v>6117</v>
      </c>
      <c r="C3970" s="83" t="s">
        <v>575</v>
      </c>
      <c r="D3970" s="83" t="s">
        <v>566</v>
      </c>
      <c r="E3970" s="187">
        <v>1129.74</v>
      </c>
      <c r="F3970" s="83"/>
    </row>
    <row r="3971" spans="1:6" ht="12.75" customHeight="1" x14ac:dyDescent="0.2">
      <c r="A3971" s="83">
        <v>12043</v>
      </c>
      <c r="B3971" s="83" t="s">
        <v>838</v>
      </c>
      <c r="C3971" s="83" t="s">
        <v>575</v>
      </c>
      <c r="D3971" s="83" t="s">
        <v>566</v>
      </c>
      <c r="E3971" s="187">
        <v>1302.69</v>
      </c>
      <c r="F3971" s="83"/>
    </row>
    <row r="3972" spans="1:6" ht="12.75" customHeight="1" x14ac:dyDescent="0.2">
      <c r="A3972" s="83">
        <v>39762</v>
      </c>
      <c r="B3972" s="83" t="s">
        <v>6119</v>
      </c>
      <c r="C3972" s="83" t="s">
        <v>575</v>
      </c>
      <c r="D3972" s="83" t="s">
        <v>566</v>
      </c>
      <c r="E3972" s="187">
        <v>880.11</v>
      </c>
      <c r="F3972" s="83"/>
    </row>
    <row r="3973" spans="1:6" ht="12.75" customHeight="1" x14ac:dyDescent="0.2">
      <c r="A3973" s="83">
        <v>12042</v>
      </c>
      <c r="B3973" s="83" t="s">
        <v>6120</v>
      </c>
      <c r="C3973" s="83" t="s">
        <v>575</v>
      </c>
      <c r="D3973" s="83" t="s">
        <v>566</v>
      </c>
      <c r="E3973" s="187">
        <v>880.33</v>
      </c>
      <c r="F3973" s="83"/>
    </row>
    <row r="3974" spans="1:6" ht="12.75" customHeight="1" x14ac:dyDescent="0.2">
      <c r="A3974" s="83">
        <v>39763</v>
      </c>
      <c r="B3974" s="83" t="s">
        <v>6121</v>
      </c>
      <c r="C3974" s="83" t="s">
        <v>575</v>
      </c>
      <c r="D3974" s="83" t="s">
        <v>566</v>
      </c>
      <c r="E3974" s="187">
        <v>1328.26</v>
      </c>
      <c r="F3974" s="83"/>
    </row>
    <row r="3975" spans="1:6" ht="12.75" customHeight="1" x14ac:dyDescent="0.2">
      <c r="A3975" s="83">
        <v>39756</v>
      </c>
      <c r="B3975" s="83" t="s">
        <v>6123</v>
      </c>
      <c r="C3975" s="83" t="s">
        <v>575</v>
      </c>
      <c r="D3975" s="83" t="s">
        <v>566</v>
      </c>
      <c r="E3975" s="187">
        <v>402.7</v>
      </c>
      <c r="F3975" s="83"/>
    </row>
    <row r="3976" spans="1:6" ht="12.75" customHeight="1" x14ac:dyDescent="0.2">
      <c r="A3976" s="83">
        <v>12038</v>
      </c>
      <c r="B3976" s="83" t="s">
        <v>6124</v>
      </c>
      <c r="C3976" s="83" t="s">
        <v>575</v>
      </c>
      <c r="D3976" s="83" t="s">
        <v>566</v>
      </c>
      <c r="E3976" s="187">
        <v>449.58</v>
      </c>
      <c r="F3976" s="83"/>
    </row>
    <row r="3977" spans="1:6" ht="12.75" customHeight="1" x14ac:dyDescent="0.2">
      <c r="A3977" s="83">
        <v>12040</v>
      </c>
      <c r="B3977" s="83" t="s">
        <v>6125</v>
      </c>
      <c r="C3977" s="83" t="s">
        <v>575</v>
      </c>
      <c r="D3977" s="83" t="s">
        <v>566</v>
      </c>
      <c r="E3977" s="187">
        <v>574.44000000000005</v>
      </c>
      <c r="F3977" s="83"/>
    </row>
    <row r="3978" spans="1:6" ht="12.75" customHeight="1" x14ac:dyDescent="0.2">
      <c r="A3978" s="83">
        <v>39757</v>
      </c>
      <c r="B3978" s="83" t="s">
        <v>6126</v>
      </c>
      <c r="C3978" s="83" t="s">
        <v>575</v>
      </c>
      <c r="D3978" s="83" t="s">
        <v>566</v>
      </c>
      <c r="E3978" s="187">
        <v>614.24</v>
      </c>
      <c r="F3978" s="83"/>
    </row>
    <row r="3979" spans="1:6" ht="12.75" customHeight="1" x14ac:dyDescent="0.2">
      <c r="A3979" s="83">
        <v>39758</v>
      </c>
      <c r="B3979" s="83" t="s">
        <v>6128</v>
      </c>
      <c r="C3979" s="83" t="s">
        <v>575</v>
      </c>
      <c r="D3979" s="83" t="s">
        <v>566</v>
      </c>
      <c r="E3979" s="187">
        <v>797.32</v>
      </c>
      <c r="F3979" s="83"/>
    </row>
    <row r="3980" spans="1:6" ht="12.75" customHeight="1" x14ac:dyDescent="0.2">
      <c r="A3980" s="83">
        <v>39759</v>
      </c>
      <c r="B3980" s="83" t="s">
        <v>6129</v>
      </c>
      <c r="C3980" s="83" t="s">
        <v>575</v>
      </c>
      <c r="D3980" s="83" t="s">
        <v>566</v>
      </c>
      <c r="E3980" s="187">
        <v>1089.3699999999999</v>
      </c>
      <c r="F3980" s="83"/>
    </row>
    <row r="3981" spans="1:6" ht="12.75" customHeight="1" x14ac:dyDescent="0.2">
      <c r="A3981" s="83">
        <v>39760</v>
      </c>
      <c r="B3981" s="83" t="s">
        <v>6130</v>
      </c>
      <c r="C3981" s="83" t="s">
        <v>575</v>
      </c>
      <c r="D3981" s="83" t="s">
        <v>566</v>
      </c>
      <c r="E3981" s="187">
        <v>1094.3699999999999</v>
      </c>
      <c r="F3981" s="83"/>
    </row>
    <row r="3982" spans="1:6" ht="12.75" customHeight="1" x14ac:dyDescent="0.2">
      <c r="A3982" s="83">
        <v>39761</v>
      </c>
      <c r="B3982" s="83" t="s">
        <v>6132</v>
      </c>
      <c r="C3982" s="83" t="s">
        <v>575</v>
      </c>
      <c r="D3982" s="83" t="s">
        <v>566</v>
      </c>
      <c r="E3982" s="187">
        <v>1400.63</v>
      </c>
      <c r="F3982" s="83"/>
    </row>
    <row r="3983" spans="1:6" ht="12.75" customHeight="1" x14ac:dyDescent="0.2">
      <c r="A3983" s="83">
        <v>39765</v>
      </c>
      <c r="B3983" s="83" t="s">
        <v>6133</v>
      </c>
      <c r="C3983" s="83" t="s">
        <v>575</v>
      </c>
      <c r="D3983" s="83" t="s">
        <v>566</v>
      </c>
      <c r="E3983" s="187">
        <v>62.19</v>
      </c>
      <c r="F3983" s="83"/>
    </row>
    <row r="3984" spans="1:6" ht="12.75" customHeight="1" x14ac:dyDescent="0.2">
      <c r="A3984" s="83">
        <v>13399</v>
      </c>
      <c r="B3984" s="83" t="s">
        <v>6134</v>
      </c>
      <c r="C3984" s="83" t="s">
        <v>575</v>
      </c>
      <c r="D3984" s="83" t="s">
        <v>566</v>
      </c>
      <c r="E3984" s="187">
        <v>35.369999999999997</v>
      </c>
      <c r="F3984" s="83"/>
    </row>
    <row r="3985" spans="1:6" ht="12.75" customHeight="1" x14ac:dyDescent="0.2">
      <c r="A3985" s="83">
        <v>39764</v>
      </c>
      <c r="B3985" s="83" t="s">
        <v>6135</v>
      </c>
      <c r="C3985" s="83" t="s">
        <v>575</v>
      </c>
      <c r="D3985" s="83" t="s">
        <v>566</v>
      </c>
      <c r="E3985" s="187">
        <v>48.64</v>
      </c>
      <c r="F3985" s="83"/>
    </row>
    <row r="3986" spans="1:6" ht="12.75" customHeight="1" x14ac:dyDescent="0.2">
      <c r="A3986" s="83">
        <v>39805</v>
      </c>
      <c r="B3986" s="83" t="s">
        <v>6137</v>
      </c>
      <c r="C3986" s="83" t="s">
        <v>575</v>
      </c>
      <c r="D3986" s="83" t="s">
        <v>566</v>
      </c>
      <c r="E3986" s="187">
        <v>102.13</v>
      </c>
      <c r="F3986" s="83"/>
    </row>
    <row r="3987" spans="1:6" ht="12.75" customHeight="1" x14ac:dyDescent="0.2">
      <c r="A3987" s="83">
        <v>39806</v>
      </c>
      <c r="B3987" s="83" t="s">
        <v>6138</v>
      </c>
      <c r="C3987" s="83" t="s">
        <v>575</v>
      </c>
      <c r="D3987" s="83" t="s">
        <v>566</v>
      </c>
      <c r="E3987" s="187">
        <v>192.86</v>
      </c>
      <c r="F3987" s="83"/>
    </row>
    <row r="3988" spans="1:6" ht="12.75" customHeight="1" x14ac:dyDescent="0.2">
      <c r="A3988" s="83">
        <v>39807</v>
      </c>
      <c r="B3988" s="83" t="s">
        <v>6139</v>
      </c>
      <c r="C3988" s="83" t="s">
        <v>575</v>
      </c>
      <c r="D3988" s="83" t="s">
        <v>566</v>
      </c>
      <c r="E3988" s="187">
        <v>271.89</v>
      </c>
      <c r="F3988" s="83"/>
    </row>
    <row r="3989" spans="1:6" ht="12.75" customHeight="1" x14ac:dyDescent="0.2">
      <c r="A3989" s="83">
        <v>39804</v>
      </c>
      <c r="B3989" s="83" t="s">
        <v>6140</v>
      </c>
      <c r="C3989" s="83" t="s">
        <v>575</v>
      </c>
      <c r="D3989" s="83" t="s">
        <v>566</v>
      </c>
      <c r="E3989" s="187">
        <v>57.35</v>
      </c>
      <c r="F3989" s="83"/>
    </row>
    <row r="3990" spans="1:6" ht="12.75" customHeight="1" x14ac:dyDescent="0.2">
      <c r="A3990" s="83">
        <v>39796</v>
      </c>
      <c r="B3990" s="83" t="s">
        <v>6142</v>
      </c>
      <c r="C3990" s="83" t="s">
        <v>575</v>
      </c>
      <c r="D3990" s="83" t="s">
        <v>566</v>
      </c>
      <c r="E3990" s="187">
        <v>58.44</v>
      </c>
      <c r="F3990" s="83"/>
    </row>
    <row r="3991" spans="1:6" ht="12.75" customHeight="1" x14ac:dyDescent="0.2">
      <c r="A3991" s="83">
        <v>39797</v>
      </c>
      <c r="B3991" s="83" t="s">
        <v>6143</v>
      </c>
      <c r="C3991" s="83" t="s">
        <v>575</v>
      </c>
      <c r="D3991" s="83" t="s">
        <v>1065</v>
      </c>
      <c r="E3991" s="187">
        <v>77.599999999999994</v>
      </c>
      <c r="F3991" s="83"/>
    </row>
    <row r="3992" spans="1:6" ht="12.75" customHeight="1" x14ac:dyDescent="0.2">
      <c r="A3992" s="83">
        <v>39798</v>
      </c>
      <c r="B3992" s="83" t="s">
        <v>6144</v>
      </c>
      <c r="C3992" s="83" t="s">
        <v>575</v>
      </c>
      <c r="D3992" s="83" t="s">
        <v>566</v>
      </c>
      <c r="E3992" s="187">
        <v>129.37</v>
      </c>
      <c r="F3992" s="83"/>
    </row>
    <row r="3993" spans="1:6" ht="12.75" customHeight="1" x14ac:dyDescent="0.2">
      <c r="A3993" s="83">
        <v>39794</v>
      </c>
      <c r="B3993" s="83" t="s">
        <v>6145</v>
      </c>
      <c r="C3993" s="83" t="s">
        <v>575</v>
      </c>
      <c r="D3993" s="83" t="s">
        <v>566</v>
      </c>
      <c r="E3993" s="187">
        <v>18.39</v>
      </c>
      <c r="F3993" s="83"/>
    </row>
    <row r="3994" spans="1:6" ht="12.75" customHeight="1" x14ac:dyDescent="0.2">
      <c r="A3994" s="83">
        <v>39795</v>
      </c>
      <c r="B3994" s="83" t="s">
        <v>6147</v>
      </c>
      <c r="C3994" s="83" t="s">
        <v>575</v>
      </c>
      <c r="D3994" s="83" t="s">
        <v>566</v>
      </c>
      <c r="E3994" s="187">
        <v>25.75</v>
      </c>
      <c r="F3994" s="83"/>
    </row>
    <row r="3995" spans="1:6" ht="12.75" customHeight="1" x14ac:dyDescent="0.2">
      <c r="A3995" s="83">
        <v>39801</v>
      </c>
      <c r="B3995" s="83" t="s">
        <v>6148</v>
      </c>
      <c r="C3995" s="83" t="s">
        <v>575</v>
      </c>
      <c r="D3995" s="83" t="s">
        <v>566</v>
      </c>
      <c r="E3995" s="187">
        <v>65.88</v>
      </c>
      <c r="F3995" s="83"/>
    </row>
    <row r="3996" spans="1:6" ht="12.75" customHeight="1" x14ac:dyDescent="0.2">
      <c r="A3996" s="83">
        <v>39802</v>
      </c>
      <c r="B3996" s="83" t="s">
        <v>6149</v>
      </c>
      <c r="C3996" s="83" t="s">
        <v>575</v>
      </c>
      <c r="D3996" s="83" t="s">
        <v>566</v>
      </c>
      <c r="E3996" s="187">
        <v>109.41</v>
      </c>
      <c r="F3996" s="83"/>
    </row>
    <row r="3997" spans="1:6" ht="12.75" customHeight="1" x14ac:dyDescent="0.2">
      <c r="A3997" s="83">
        <v>39803</v>
      </c>
      <c r="B3997" s="83" t="s">
        <v>6151</v>
      </c>
      <c r="C3997" s="83" t="s">
        <v>575</v>
      </c>
      <c r="D3997" s="83" t="s">
        <v>566</v>
      </c>
      <c r="E3997" s="187">
        <v>151.61000000000001</v>
      </c>
      <c r="F3997" s="83"/>
    </row>
    <row r="3998" spans="1:6" ht="12.75" customHeight="1" x14ac:dyDescent="0.2">
      <c r="A3998" s="83">
        <v>39799</v>
      </c>
      <c r="B3998" s="83" t="s">
        <v>6152</v>
      </c>
      <c r="C3998" s="83" t="s">
        <v>575</v>
      </c>
      <c r="D3998" s="83" t="s">
        <v>566</v>
      </c>
      <c r="E3998" s="187">
        <v>24.91</v>
      </c>
      <c r="F3998" s="83"/>
    </row>
    <row r="3999" spans="1:6" ht="12.75" customHeight="1" x14ac:dyDescent="0.2">
      <c r="A3999" s="83">
        <v>39800</v>
      </c>
      <c r="B3999" s="83" t="s">
        <v>6153</v>
      </c>
      <c r="C3999" s="83" t="s">
        <v>575</v>
      </c>
      <c r="D3999" s="83" t="s">
        <v>566</v>
      </c>
      <c r="E3999" s="187">
        <v>41.91</v>
      </c>
      <c r="F3999" s="83"/>
    </row>
    <row r="4000" spans="1:6" ht="12.75" customHeight="1" x14ac:dyDescent="0.2">
      <c r="A4000" s="83">
        <v>4224</v>
      </c>
      <c r="B4000" s="83" t="s">
        <v>6155</v>
      </c>
      <c r="C4000" s="83" t="s">
        <v>769</v>
      </c>
      <c r="D4000" s="83" t="s">
        <v>566</v>
      </c>
      <c r="E4000" s="187">
        <v>10.96</v>
      </c>
      <c r="F4000" s="83"/>
    </row>
    <row r="4001" spans="1:6" ht="12.75" customHeight="1" x14ac:dyDescent="0.2">
      <c r="A4001" s="83">
        <v>21059</v>
      </c>
      <c r="B4001" s="83" t="s">
        <v>6156</v>
      </c>
      <c r="C4001" s="83" t="s">
        <v>575</v>
      </c>
      <c r="D4001" s="83" t="s">
        <v>702</v>
      </c>
      <c r="E4001" s="187">
        <v>31.02</v>
      </c>
      <c r="F4001" s="83"/>
    </row>
    <row r="4002" spans="1:6" ht="12.75" customHeight="1" x14ac:dyDescent="0.2">
      <c r="A4002" s="83">
        <v>11234</v>
      </c>
      <c r="B4002" s="83" t="s">
        <v>6157</v>
      </c>
      <c r="C4002" s="83" t="s">
        <v>575</v>
      </c>
      <c r="D4002" s="83" t="s">
        <v>702</v>
      </c>
      <c r="E4002" s="187">
        <v>46.75</v>
      </c>
      <c r="F4002" s="83"/>
    </row>
    <row r="4003" spans="1:6" ht="12.75" customHeight="1" x14ac:dyDescent="0.2">
      <c r="A4003" s="83">
        <v>21060</v>
      </c>
      <c r="B4003" s="83" t="s">
        <v>6158</v>
      </c>
      <c r="C4003" s="83" t="s">
        <v>575</v>
      </c>
      <c r="D4003" s="83" t="s">
        <v>702</v>
      </c>
      <c r="E4003" s="187">
        <v>57.55</v>
      </c>
      <c r="F4003" s="83"/>
    </row>
    <row r="4004" spans="1:6" ht="12.75" customHeight="1" x14ac:dyDescent="0.2">
      <c r="A4004" s="83">
        <v>21061</v>
      </c>
      <c r="B4004" s="83" t="s">
        <v>6160</v>
      </c>
      <c r="C4004" s="83" t="s">
        <v>575</v>
      </c>
      <c r="D4004" s="83" t="s">
        <v>702</v>
      </c>
      <c r="E4004" s="187">
        <v>71.930000000000007</v>
      </c>
      <c r="F4004" s="83"/>
    </row>
    <row r="4005" spans="1:6" ht="12.75" customHeight="1" x14ac:dyDescent="0.2">
      <c r="A4005" s="83">
        <v>21062</v>
      </c>
      <c r="B4005" s="83" t="s">
        <v>6161</v>
      </c>
      <c r="C4005" s="83" t="s">
        <v>575</v>
      </c>
      <c r="D4005" s="83" t="s">
        <v>702</v>
      </c>
      <c r="E4005" s="187">
        <v>113.3</v>
      </c>
      <c r="F4005" s="83"/>
    </row>
    <row r="4006" spans="1:6" ht="12.75" customHeight="1" x14ac:dyDescent="0.2">
      <c r="A4006" s="83">
        <v>11708</v>
      </c>
      <c r="B4006" s="83" t="s">
        <v>6162</v>
      </c>
      <c r="C4006" s="83" t="s">
        <v>575</v>
      </c>
      <c r="D4006" s="83" t="s">
        <v>702</v>
      </c>
      <c r="E4006" s="187">
        <v>12.36</v>
      </c>
      <c r="F4006" s="83"/>
    </row>
    <row r="4007" spans="1:6" ht="12.75" customHeight="1" x14ac:dyDescent="0.2">
      <c r="A4007" s="83">
        <v>11709</v>
      </c>
      <c r="B4007" s="83" t="s">
        <v>6164</v>
      </c>
      <c r="C4007" s="83" t="s">
        <v>575</v>
      </c>
      <c r="D4007" s="83" t="s">
        <v>702</v>
      </c>
      <c r="E4007" s="187">
        <v>29.04</v>
      </c>
      <c r="F4007" s="83"/>
    </row>
    <row r="4008" spans="1:6" ht="12.75" customHeight="1" x14ac:dyDescent="0.2">
      <c r="A4008" s="83">
        <v>11710</v>
      </c>
      <c r="B4008" s="83" t="s">
        <v>6165</v>
      </c>
      <c r="C4008" s="83" t="s">
        <v>575</v>
      </c>
      <c r="D4008" s="83" t="s">
        <v>702</v>
      </c>
      <c r="E4008" s="187">
        <v>66.760000000000005</v>
      </c>
      <c r="F4008" s="83"/>
    </row>
    <row r="4009" spans="1:6" ht="12.75" customHeight="1" x14ac:dyDescent="0.2">
      <c r="A4009" s="83">
        <v>11707</v>
      </c>
      <c r="B4009" s="83" t="s">
        <v>6166</v>
      </c>
      <c r="C4009" s="83" t="s">
        <v>575</v>
      </c>
      <c r="D4009" s="83" t="s">
        <v>702</v>
      </c>
      <c r="E4009" s="187">
        <v>9.26</v>
      </c>
      <c r="F4009" s="83"/>
    </row>
    <row r="4010" spans="1:6" ht="12.75" customHeight="1" x14ac:dyDescent="0.2">
      <c r="A4010" s="83">
        <v>11739</v>
      </c>
      <c r="B4010" s="83" t="s">
        <v>6167</v>
      </c>
      <c r="C4010" s="83" t="s">
        <v>575</v>
      </c>
      <c r="D4010" s="83" t="s">
        <v>566</v>
      </c>
      <c r="E4010" s="187">
        <v>5.93</v>
      </c>
      <c r="F4010" s="83"/>
    </row>
    <row r="4011" spans="1:6" ht="12.75" customHeight="1" x14ac:dyDescent="0.2">
      <c r="A4011" s="83">
        <v>11711</v>
      </c>
      <c r="B4011" s="83" t="s">
        <v>6169</v>
      </c>
      <c r="C4011" s="83" t="s">
        <v>575</v>
      </c>
      <c r="D4011" s="83" t="s">
        <v>566</v>
      </c>
      <c r="E4011" s="187">
        <v>8.69</v>
      </c>
      <c r="F4011" s="83"/>
    </row>
    <row r="4012" spans="1:6" ht="12.75" customHeight="1" x14ac:dyDescent="0.2">
      <c r="A4012" s="83">
        <v>5102</v>
      </c>
      <c r="B4012" s="83" t="s">
        <v>6170</v>
      </c>
      <c r="C4012" s="83" t="s">
        <v>575</v>
      </c>
      <c r="D4012" s="83" t="s">
        <v>566</v>
      </c>
      <c r="E4012" s="187">
        <v>8.4</v>
      </c>
      <c r="F4012" s="83"/>
    </row>
    <row r="4013" spans="1:6" ht="12.75" customHeight="1" x14ac:dyDescent="0.2">
      <c r="A4013" s="83">
        <v>11741</v>
      </c>
      <c r="B4013" s="83" t="s">
        <v>6171</v>
      </c>
      <c r="C4013" s="83" t="s">
        <v>575</v>
      </c>
      <c r="D4013" s="83" t="s">
        <v>566</v>
      </c>
      <c r="E4013" s="187">
        <v>6.12</v>
      </c>
      <c r="F4013" s="83"/>
    </row>
    <row r="4014" spans="1:6" ht="12.75" customHeight="1" x14ac:dyDescent="0.2">
      <c r="A4014" s="83">
        <v>11743</v>
      </c>
      <c r="B4014" s="83" t="s">
        <v>6172</v>
      </c>
      <c r="C4014" s="83" t="s">
        <v>575</v>
      </c>
      <c r="D4014" s="83" t="s">
        <v>566</v>
      </c>
      <c r="E4014" s="187">
        <v>5.56</v>
      </c>
      <c r="F4014" s="83"/>
    </row>
    <row r="4015" spans="1:6" ht="12.75" customHeight="1" x14ac:dyDescent="0.2">
      <c r="A4015" s="83">
        <v>11745</v>
      </c>
      <c r="B4015" s="83" t="s">
        <v>6174</v>
      </c>
      <c r="C4015" s="83" t="s">
        <v>575</v>
      </c>
      <c r="D4015" s="83" t="s">
        <v>566</v>
      </c>
      <c r="E4015" s="187">
        <v>7.89</v>
      </c>
      <c r="F4015" s="83"/>
    </row>
    <row r="4016" spans="1:6" ht="12.75" customHeight="1" x14ac:dyDescent="0.2">
      <c r="A4016" s="83">
        <v>25961</v>
      </c>
      <c r="B4016" s="83" t="s">
        <v>6175</v>
      </c>
      <c r="C4016" s="83" t="s">
        <v>1062</v>
      </c>
      <c r="D4016" s="83" t="s">
        <v>566</v>
      </c>
      <c r="E4016" s="187">
        <v>8.76</v>
      </c>
      <c r="F4016" s="83"/>
    </row>
    <row r="4017" spans="1:6" ht="12.75" customHeight="1" x14ac:dyDescent="0.2">
      <c r="A4017" s="83">
        <v>40985</v>
      </c>
      <c r="B4017" s="83" t="s">
        <v>6176</v>
      </c>
      <c r="C4017" s="83" t="s">
        <v>1251</v>
      </c>
      <c r="D4017" s="83" t="s">
        <v>566</v>
      </c>
      <c r="E4017" s="187">
        <v>1565.05</v>
      </c>
      <c r="F4017" s="83"/>
    </row>
    <row r="4018" spans="1:6" ht="12.75" customHeight="1" x14ac:dyDescent="0.2">
      <c r="A4018" s="83">
        <v>1088</v>
      </c>
      <c r="B4018" s="83" t="s">
        <v>6177</v>
      </c>
      <c r="C4018" s="83" t="s">
        <v>575</v>
      </c>
      <c r="D4018" s="83" t="s">
        <v>702</v>
      </c>
      <c r="E4018" s="187">
        <v>13.94</v>
      </c>
      <c r="F4018" s="83"/>
    </row>
    <row r="4019" spans="1:6" ht="12.75" customHeight="1" x14ac:dyDescent="0.2">
      <c r="A4019" s="83">
        <v>1087</v>
      </c>
      <c r="B4019" s="83" t="s">
        <v>6179</v>
      </c>
      <c r="C4019" s="83" t="s">
        <v>575</v>
      </c>
      <c r="D4019" s="83" t="s">
        <v>702</v>
      </c>
      <c r="E4019" s="187">
        <v>17.41</v>
      </c>
      <c r="F4019" s="83"/>
    </row>
    <row r="4020" spans="1:6" ht="12.75" customHeight="1" x14ac:dyDescent="0.2">
      <c r="A4020" s="83">
        <v>38777</v>
      </c>
      <c r="B4020" s="83" t="s">
        <v>6180</v>
      </c>
      <c r="C4020" s="83" t="s">
        <v>575</v>
      </c>
      <c r="D4020" s="83" t="s">
        <v>702</v>
      </c>
      <c r="E4020" s="187">
        <v>34.69</v>
      </c>
      <c r="F4020" s="83"/>
    </row>
    <row r="4021" spans="1:6" ht="12.75" customHeight="1" x14ac:dyDescent="0.2">
      <c r="A4021" s="83">
        <v>1086</v>
      </c>
      <c r="B4021" s="83" t="s">
        <v>6181</v>
      </c>
      <c r="C4021" s="83" t="s">
        <v>575</v>
      </c>
      <c r="D4021" s="83" t="s">
        <v>702</v>
      </c>
      <c r="E4021" s="187">
        <v>18.3</v>
      </c>
      <c r="F4021" s="83"/>
    </row>
    <row r="4022" spans="1:6" ht="12.75" customHeight="1" x14ac:dyDescent="0.2">
      <c r="A4022" s="83">
        <v>1079</v>
      </c>
      <c r="B4022" s="83" t="s">
        <v>6182</v>
      </c>
      <c r="C4022" s="83" t="s">
        <v>575</v>
      </c>
      <c r="D4022" s="83" t="s">
        <v>702</v>
      </c>
      <c r="E4022" s="187">
        <v>18.920000000000002</v>
      </c>
      <c r="F4022" s="83"/>
    </row>
    <row r="4023" spans="1:6" ht="12.75" customHeight="1" x14ac:dyDescent="0.2">
      <c r="A4023" s="83">
        <v>39374</v>
      </c>
      <c r="B4023" s="83" t="s">
        <v>6184</v>
      </c>
      <c r="C4023" s="83" t="s">
        <v>575</v>
      </c>
      <c r="D4023" s="83" t="s">
        <v>1065</v>
      </c>
      <c r="E4023" s="187">
        <v>137.29</v>
      </c>
      <c r="F4023" s="83"/>
    </row>
    <row r="4024" spans="1:6" ht="12.75" customHeight="1" x14ac:dyDescent="0.2">
      <c r="A4024" s="83">
        <v>1082</v>
      </c>
      <c r="B4024" s="83" t="s">
        <v>6185</v>
      </c>
      <c r="C4024" s="83" t="s">
        <v>575</v>
      </c>
      <c r="D4024" s="83" t="s">
        <v>702</v>
      </c>
      <c r="E4024" s="187">
        <v>118.97</v>
      </c>
      <c r="F4024" s="83"/>
    </row>
    <row r="4025" spans="1:6" ht="12.75" customHeight="1" x14ac:dyDescent="0.2">
      <c r="A4025" s="83">
        <v>12316</v>
      </c>
      <c r="B4025" s="83" t="s">
        <v>6186</v>
      </c>
      <c r="C4025" s="83" t="s">
        <v>575</v>
      </c>
      <c r="D4025" s="83" t="s">
        <v>702</v>
      </c>
      <c r="E4025" s="187">
        <v>54.52</v>
      </c>
      <c r="F4025" s="83"/>
    </row>
    <row r="4026" spans="1:6" ht="12.75" customHeight="1" x14ac:dyDescent="0.2">
      <c r="A4026" s="83">
        <v>12317</v>
      </c>
      <c r="B4026" s="83" t="s">
        <v>6187</v>
      </c>
      <c r="C4026" s="83" t="s">
        <v>575</v>
      </c>
      <c r="D4026" s="83" t="s">
        <v>702</v>
      </c>
      <c r="E4026" s="187">
        <v>65.02</v>
      </c>
      <c r="F4026" s="83"/>
    </row>
    <row r="4027" spans="1:6" ht="12.75" customHeight="1" x14ac:dyDescent="0.2">
      <c r="A4027" s="83">
        <v>12318</v>
      </c>
      <c r="B4027" s="83" t="s">
        <v>6189</v>
      </c>
      <c r="C4027" s="83" t="s">
        <v>575</v>
      </c>
      <c r="D4027" s="83" t="s">
        <v>702</v>
      </c>
      <c r="E4027" s="187">
        <v>74.91</v>
      </c>
      <c r="F4027" s="83"/>
    </row>
    <row r="4028" spans="1:6" ht="12.75" customHeight="1" x14ac:dyDescent="0.2">
      <c r="A4028" s="83">
        <v>5104</v>
      </c>
      <c r="B4028" s="83" t="s">
        <v>6190</v>
      </c>
      <c r="C4028" s="83" t="s">
        <v>589</v>
      </c>
      <c r="D4028" s="83" t="s">
        <v>702</v>
      </c>
      <c r="E4028" s="187">
        <v>41.84</v>
      </c>
      <c r="F4028" s="83"/>
    </row>
    <row r="4029" spans="1:6" ht="12.75" customHeight="1" x14ac:dyDescent="0.2">
      <c r="A4029" s="83">
        <v>26023</v>
      </c>
      <c r="B4029" s="83" t="s">
        <v>6191</v>
      </c>
      <c r="C4029" s="83" t="s">
        <v>575</v>
      </c>
      <c r="D4029" s="83" t="s">
        <v>566</v>
      </c>
      <c r="E4029" s="187">
        <v>56.44</v>
      </c>
      <c r="F4029" s="83"/>
    </row>
    <row r="4030" spans="1:6" ht="12.75" customHeight="1" x14ac:dyDescent="0.2">
      <c r="A4030" s="83">
        <v>2710</v>
      </c>
      <c r="B4030" s="83" t="s">
        <v>6193</v>
      </c>
      <c r="C4030" s="83" t="s">
        <v>575</v>
      </c>
      <c r="D4030" s="83" t="s">
        <v>566</v>
      </c>
      <c r="E4030" s="187">
        <v>45.07</v>
      </c>
      <c r="F4030" s="83"/>
    </row>
    <row r="4031" spans="1:6" ht="12.75" customHeight="1" x14ac:dyDescent="0.2">
      <c r="A4031" s="83">
        <v>14575</v>
      </c>
      <c r="B4031" s="83" t="s">
        <v>6194</v>
      </c>
      <c r="C4031" s="83" t="s">
        <v>575</v>
      </c>
      <c r="D4031" s="83" t="s">
        <v>702</v>
      </c>
      <c r="E4031" s="187">
        <v>3573475.67</v>
      </c>
      <c r="F4031" s="83"/>
    </row>
    <row r="4032" spans="1:6" ht="12.75" customHeight="1" x14ac:dyDescent="0.2">
      <c r="A4032" s="83">
        <v>20034</v>
      </c>
      <c r="B4032" s="83" t="s">
        <v>6195</v>
      </c>
      <c r="C4032" s="83" t="s">
        <v>575</v>
      </c>
      <c r="D4032" s="83" t="s">
        <v>702</v>
      </c>
      <c r="E4032" s="187">
        <v>63.24</v>
      </c>
      <c r="F4032" s="83"/>
    </row>
    <row r="4033" spans="1:6" ht="12.75" customHeight="1" x14ac:dyDescent="0.2">
      <c r="A4033" s="83">
        <v>20036</v>
      </c>
      <c r="B4033" s="83" t="s">
        <v>6196</v>
      </c>
      <c r="C4033" s="83" t="s">
        <v>575</v>
      </c>
      <c r="D4033" s="83" t="s">
        <v>702</v>
      </c>
      <c r="E4033" s="187">
        <v>121.65</v>
      </c>
      <c r="F4033" s="83"/>
    </row>
    <row r="4034" spans="1:6" ht="12.75" customHeight="1" x14ac:dyDescent="0.2">
      <c r="A4034" s="83">
        <v>20037</v>
      </c>
      <c r="B4034" s="83" t="s">
        <v>6198</v>
      </c>
      <c r="C4034" s="83" t="s">
        <v>575</v>
      </c>
      <c r="D4034" s="83" t="s">
        <v>702</v>
      </c>
      <c r="E4034" s="187">
        <v>229.45</v>
      </c>
      <c r="F4034" s="83"/>
    </row>
    <row r="4035" spans="1:6" ht="12.75" customHeight="1" x14ac:dyDescent="0.2">
      <c r="A4035" s="83">
        <v>20043</v>
      </c>
      <c r="B4035" s="83" t="s">
        <v>6199</v>
      </c>
      <c r="C4035" s="83" t="s">
        <v>575</v>
      </c>
      <c r="D4035" s="83" t="s">
        <v>566</v>
      </c>
      <c r="E4035" s="187">
        <v>4.33</v>
      </c>
      <c r="F4035" s="83"/>
    </row>
    <row r="4036" spans="1:6" ht="12.75" customHeight="1" x14ac:dyDescent="0.2">
      <c r="A4036" s="83">
        <v>20044</v>
      </c>
      <c r="B4036" s="83" t="s">
        <v>6200</v>
      </c>
      <c r="C4036" s="83" t="s">
        <v>575</v>
      </c>
      <c r="D4036" s="83" t="s">
        <v>566</v>
      </c>
      <c r="E4036" s="187">
        <v>5.0599999999999996</v>
      </c>
      <c r="F4036" s="83"/>
    </row>
    <row r="4037" spans="1:6" ht="12.75" customHeight="1" x14ac:dyDescent="0.2">
      <c r="A4037" s="83">
        <v>20042</v>
      </c>
      <c r="B4037" s="83" t="s">
        <v>6201</v>
      </c>
      <c r="C4037" s="83" t="s">
        <v>575</v>
      </c>
      <c r="D4037" s="83" t="s">
        <v>566</v>
      </c>
      <c r="E4037" s="187">
        <v>3.66</v>
      </c>
      <c r="F4037" s="83"/>
    </row>
    <row r="4038" spans="1:6" ht="12.75" customHeight="1" x14ac:dyDescent="0.2">
      <c r="A4038" s="83">
        <v>20046</v>
      </c>
      <c r="B4038" s="83" t="s">
        <v>6203</v>
      </c>
      <c r="C4038" s="83" t="s">
        <v>575</v>
      </c>
      <c r="D4038" s="83" t="s">
        <v>566</v>
      </c>
      <c r="E4038" s="187">
        <v>10.73</v>
      </c>
      <c r="F4038" s="83"/>
    </row>
    <row r="4039" spans="1:6" ht="12.75" customHeight="1" x14ac:dyDescent="0.2">
      <c r="A4039" s="83">
        <v>20047</v>
      </c>
      <c r="B4039" s="83" t="s">
        <v>6204</v>
      </c>
      <c r="C4039" s="83" t="s">
        <v>575</v>
      </c>
      <c r="D4039" s="83" t="s">
        <v>566</v>
      </c>
      <c r="E4039" s="187">
        <v>29.33</v>
      </c>
      <c r="F4039" s="83"/>
    </row>
    <row r="4040" spans="1:6" ht="12.75" customHeight="1" x14ac:dyDescent="0.2">
      <c r="A4040" s="83">
        <v>20045</v>
      </c>
      <c r="B4040" s="83" t="s">
        <v>6205</v>
      </c>
      <c r="C4040" s="83" t="s">
        <v>575</v>
      </c>
      <c r="D4040" s="83" t="s">
        <v>566</v>
      </c>
      <c r="E4040" s="187">
        <v>4.41</v>
      </c>
      <c r="F4040" s="83"/>
    </row>
    <row r="4041" spans="1:6" ht="12.75" customHeight="1" x14ac:dyDescent="0.2">
      <c r="A4041" s="83">
        <v>20972</v>
      </c>
      <c r="B4041" s="83" t="s">
        <v>6206</v>
      </c>
      <c r="C4041" s="83" t="s">
        <v>575</v>
      </c>
      <c r="D4041" s="83" t="s">
        <v>566</v>
      </c>
      <c r="E4041" s="187">
        <v>85.71</v>
      </c>
      <c r="F4041" s="83"/>
    </row>
    <row r="4042" spans="1:6" ht="12.75" customHeight="1" x14ac:dyDescent="0.2">
      <c r="A4042" s="83">
        <v>20032</v>
      </c>
      <c r="B4042" s="83" t="s">
        <v>6208</v>
      </c>
      <c r="C4042" s="83" t="s">
        <v>575</v>
      </c>
      <c r="D4042" s="83" t="s">
        <v>702</v>
      </c>
      <c r="E4042" s="187">
        <v>47.82</v>
      </c>
      <c r="F4042" s="83"/>
    </row>
    <row r="4043" spans="1:6" ht="12.75" customHeight="1" x14ac:dyDescent="0.2">
      <c r="A4043" s="83">
        <v>11321</v>
      </c>
      <c r="B4043" s="83" t="s">
        <v>6209</v>
      </c>
      <c r="C4043" s="83" t="s">
        <v>575</v>
      </c>
      <c r="D4043" s="83" t="s">
        <v>702</v>
      </c>
      <c r="E4043" s="187">
        <v>21.8</v>
      </c>
      <c r="F4043" s="83"/>
    </row>
    <row r="4044" spans="1:6" ht="12.75" customHeight="1" x14ac:dyDescent="0.2">
      <c r="A4044" s="83">
        <v>11323</v>
      </c>
      <c r="B4044" s="83" t="s">
        <v>6211</v>
      </c>
      <c r="C4044" s="83" t="s">
        <v>575</v>
      </c>
      <c r="D4044" s="83" t="s">
        <v>702</v>
      </c>
      <c r="E4044" s="187">
        <v>25.07</v>
      </c>
      <c r="F4044" s="83"/>
    </row>
    <row r="4045" spans="1:6" ht="12.75" customHeight="1" x14ac:dyDescent="0.2">
      <c r="A4045" s="83">
        <v>20327</v>
      </c>
      <c r="B4045" s="83" t="s">
        <v>6212</v>
      </c>
      <c r="C4045" s="83" t="s">
        <v>575</v>
      </c>
      <c r="D4045" s="83" t="s">
        <v>702</v>
      </c>
      <c r="E4045" s="187">
        <v>14.23</v>
      </c>
      <c r="F4045" s="83"/>
    </row>
    <row r="4046" spans="1:6" ht="12.75" customHeight="1" x14ac:dyDescent="0.2">
      <c r="A4046" s="83">
        <v>25966</v>
      </c>
      <c r="B4046" s="83" t="s">
        <v>6213</v>
      </c>
      <c r="C4046" s="83" t="s">
        <v>769</v>
      </c>
      <c r="D4046" s="83" t="s">
        <v>566</v>
      </c>
      <c r="E4046" s="187">
        <v>14.01</v>
      </c>
      <c r="F4046" s="83"/>
    </row>
    <row r="4047" spans="1:6" ht="12.75" customHeight="1" x14ac:dyDescent="0.2">
      <c r="A4047" s="83">
        <v>13390</v>
      </c>
      <c r="B4047" s="83" t="s">
        <v>6214</v>
      </c>
      <c r="C4047" s="83" t="s">
        <v>575</v>
      </c>
      <c r="D4047" s="83" t="s">
        <v>702</v>
      </c>
      <c r="E4047" s="187">
        <v>68.81</v>
      </c>
      <c r="F4047" s="83"/>
    </row>
    <row r="4048" spans="1:6" ht="12.75" customHeight="1" x14ac:dyDescent="0.2">
      <c r="A4048" s="83">
        <v>6034</v>
      </c>
      <c r="B4048" s="83" t="s">
        <v>6216</v>
      </c>
      <c r="C4048" s="83" t="s">
        <v>575</v>
      </c>
      <c r="D4048" s="83" t="s">
        <v>566</v>
      </c>
      <c r="E4048" s="187">
        <v>13.65</v>
      </c>
      <c r="F4048" s="83"/>
    </row>
    <row r="4049" spans="1:6" ht="12.75" customHeight="1" x14ac:dyDescent="0.2">
      <c r="A4049" s="83">
        <v>6036</v>
      </c>
      <c r="B4049" s="83" t="s">
        <v>6217</v>
      </c>
      <c r="C4049" s="83" t="s">
        <v>575</v>
      </c>
      <c r="D4049" s="83" t="s">
        <v>566</v>
      </c>
      <c r="E4049" s="187">
        <v>18.59</v>
      </c>
      <c r="F4049" s="83"/>
    </row>
    <row r="4050" spans="1:6" ht="12.75" customHeight="1" x14ac:dyDescent="0.2">
      <c r="A4050" s="83">
        <v>6031</v>
      </c>
      <c r="B4050" s="83" t="s">
        <v>6218</v>
      </c>
      <c r="C4050" s="83" t="s">
        <v>575</v>
      </c>
      <c r="D4050" s="83" t="s">
        <v>1065</v>
      </c>
      <c r="E4050" s="187">
        <v>21.85</v>
      </c>
      <c r="F4050" s="83"/>
    </row>
    <row r="4051" spans="1:6" ht="12.75" customHeight="1" x14ac:dyDescent="0.2">
      <c r="A4051" s="83">
        <v>6029</v>
      </c>
      <c r="B4051" s="83" t="s">
        <v>6219</v>
      </c>
      <c r="C4051" s="83" t="s">
        <v>575</v>
      </c>
      <c r="D4051" s="83" t="s">
        <v>566</v>
      </c>
      <c r="E4051" s="187">
        <v>22.08</v>
      </c>
      <c r="F4051" s="83"/>
    </row>
    <row r="4052" spans="1:6" ht="12.75" customHeight="1" x14ac:dyDescent="0.2">
      <c r="A4052" s="83">
        <v>6033</v>
      </c>
      <c r="B4052" s="83" t="s">
        <v>6221</v>
      </c>
      <c r="C4052" s="83" t="s">
        <v>575</v>
      </c>
      <c r="D4052" s="83" t="s">
        <v>566</v>
      </c>
      <c r="E4052" s="187">
        <v>29.1</v>
      </c>
      <c r="F4052" s="83"/>
    </row>
    <row r="4053" spans="1:6" ht="12.75" customHeight="1" x14ac:dyDescent="0.2">
      <c r="A4053" s="83">
        <v>11672</v>
      </c>
      <c r="B4053" s="83" t="s">
        <v>6222</v>
      </c>
      <c r="C4053" s="83" t="s">
        <v>575</v>
      </c>
      <c r="D4053" s="83" t="s">
        <v>566</v>
      </c>
      <c r="E4053" s="187">
        <v>63.31</v>
      </c>
      <c r="F4053" s="83"/>
    </row>
    <row r="4054" spans="1:6" ht="12.75" customHeight="1" x14ac:dyDescent="0.2">
      <c r="A4054" s="83">
        <v>11669</v>
      </c>
      <c r="B4054" s="83" t="s">
        <v>6223</v>
      </c>
      <c r="C4054" s="83" t="s">
        <v>575</v>
      </c>
      <c r="D4054" s="83" t="s">
        <v>566</v>
      </c>
      <c r="E4054" s="187">
        <v>60.29</v>
      </c>
      <c r="F4054" s="83"/>
    </row>
    <row r="4055" spans="1:6" ht="12.75" customHeight="1" x14ac:dyDescent="0.2">
      <c r="A4055" s="83">
        <v>11670</v>
      </c>
      <c r="B4055" s="83" t="s">
        <v>6224</v>
      </c>
      <c r="C4055" s="83" t="s">
        <v>575</v>
      </c>
      <c r="D4055" s="83" t="s">
        <v>566</v>
      </c>
      <c r="E4055" s="187">
        <v>23.09</v>
      </c>
      <c r="F4055" s="83"/>
    </row>
    <row r="4056" spans="1:6" ht="12.75" customHeight="1" x14ac:dyDescent="0.2">
      <c r="A4056" s="83">
        <v>20055</v>
      </c>
      <c r="B4056" s="83" t="s">
        <v>6226</v>
      </c>
      <c r="C4056" s="83" t="s">
        <v>575</v>
      </c>
      <c r="D4056" s="83" t="s">
        <v>566</v>
      </c>
      <c r="E4056" s="187">
        <v>45.15</v>
      </c>
      <c r="F4056" s="83"/>
    </row>
    <row r="4057" spans="1:6" ht="12.75" customHeight="1" x14ac:dyDescent="0.2">
      <c r="A4057" s="83">
        <v>11671</v>
      </c>
      <c r="B4057" s="83" t="s">
        <v>6227</v>
      </c>
      <c r="C4057" s="83" t="s">
        <v>575</v>
      </c>
      <c r="D4057" s="83" t="s">
        <v>566</v>
      </c>
      <c r="E4057" s="187">
        <v>96.89</v>
      </c>
      <c r="F4057" s="83"/>
    </row>
    <row r="4058" spans="1:6" ht="12.75" customHeight="1" x14ac:dyDescent="0.2">
      <c r="A4058" s="83">
        <v>6032</v>
      </c>
      <c r="B4058" s="83" t="s">
        <v>6228</v>
      </c>
      <c r="C4058" s="83" t="s">
        <v>575</v>
      </c>
      <c r="D4058" s="83" t="s">
        <v>566</v>
      </c>
      <c r="E4058" s="187">
        <v>27.67</v>
      </c>
      <c r="F4058" s="83"/>
    </row>
    <row r="4059" spans="1:6" ht="12.75" customHeight="1" x14ac:dyDescent="0.2">
      <c r="A4059" s="83">
        <v>11673</v>
      </c>
      <c r="B4059" s="83" t="s">
        <v>6230</v>
      </c>
      <c r="C4059" s="83" t="s">
        <v>575</v>
      </c>
      <c r="D4059" s="83" t="s">
        <v>566</v>
      </c>
      <c r="E4059" s="187">
        <v>21.79</v>
      </c>
      <c r="F4059" s="83"/>
    </row>
    <row r="4060" spans="1:6" ht="12.75" customHeight="1" x14ac:dyDescent="0.2">
      <c r="A4060" s="83">
        <v>11674</v>
      </c>
      <c r="B4060" s="83" t="s">
        <v>6231</v>
      </c>
      <c r="C4060" s="83" t="s">
        <v>575</v>
      </c>
      <c r="D4060" s="83" t="s">
        <v>566</v>
      </c>
      <c r="E4060" s="187">
        <v>28.06</v>
      </c>
      <c r="F4060" s="83"/>
    </row>
    <row r="4061" spans="1:6" ht="12.75" customHeight="1" x14ac:dyDescent="0.2">
      <c r="A4061" s="83">
        <v>11675</v>
      </c>
      <c r="B4061" s="83" t="s">
        <v>6232</v>
      </c>
      <c r="C4061" s="83" t="s">
        <v>575</v>
      </c>
      <c r="D4061" s="83" t="s">
        <v>566</v>
      </c>
      <c r="E4061" s="187">
        <v>44.55</v>
      </c>
      <c r="F4061" s="83"/>
    </row>
    <row r="4062" spans="1:6" ht="12.75" customHeight="1" x14ac:dyDescent="0.2">
      <c r="A4062" s="83">
        <v>11676</v>
      </c>
      <c r="B4062" s="83" t="s">
        <v>6233</v>
      </c>
      <c r="C4062" s="83" t="s">
        <v>575</v>
      </c>
      <c r="D4062" s="83" t="s">
        <v>566</v>
      </c>
      <c r="E4062" s="187">
        <v>59.59</v>
      </c>
      <c r="F4062" s="83"/>
    </row>
    <row r="4063" spans="1:6" ht="12.75" customHeight="1" x14ac:dyDescent="0.2">
      <c r="A4063" s="83">
        <v>11677</v>
      </c>
      <c r="B4063" s="83" t="s">
        <v>6235</v>
      </c>
      <c r="C4063" s="83" t="s">
        <v>575</v>
      </c>
      <c r="D4063" s="83" t="s">
        <v>566</v>
      </c>
      <c r="E4063" s="187">
        <v>61.54</v>
      </c>
      <c r="F4063" s="83"/>
    </row>
    <row r="4064" spans="1:6" ht="12.75" customHeight="1" x14ac:dyDescent="0.2">
      <c r="A4064" s="83">
        <v>11678</v>
      </c>
      <c r="B4064" s="83" t="s">
        <v>6236</v>
      </c>
      <c r="C4064" s="83" t="s">
        <v>575</v>
      </c>
      <c r="D4064" s="83" t="s">
        <v>566</v>
      </c>
      <c r="E4064" s="187">
        <v>112.7</v>
      </c>
      <c r="F4064" s="83"/>
    </row>
    <row r="4065" spans="1:6" ht="12.75" customHeight="1" x14ac:dyDescent="0.2">
      <c r="A4065" s="83">
        <v>6038</v>
      </c>
      <c r="B4065" s="83" t="s">
        <v>6237</v>
      </c>
      <c r="C4065" s="83" t="s">
        <v>575</v>
      </c>
      <c r="D4065" s="83" t="s">
        <v>566</v>
      </c>
      <c r="E4065" s="187">
        <v>7.15</v>
      </c>
      <c r="F4065" s="83"/>
    </row>
    <row r="4066" spans="1:6" ht="12.75" customHeight="1" x14ac:dyDescent="0.2">
      <c r="A4066" s="83">
        <v>11718</v>
      </c>
      <c r="B4066" s="83" t="s">
        <v>6239</v>
      </c>
      <c r="C4066" s="83" t="s">
        <v>575</v>
      </c>
      <c r="D4066" s="83" t="s">
        <v>566</v>
      </c>
      <c r="E4066" s="187">
        <v>20.39</v>
      </c>
      <c r="F4066" s="83"/>
    </row>
    <row r="4067" spans="1:6" ht="12.75" customHeight="1" x14ac:dyDescent="0.2">
      <c r="A4067" s="83">
        <v>6037</v>
      </c>
      <c r="B4067" s="83" t="s">
        <v>6240</v>
      </c>
      <c r="C4067" s="83" t="s">
        <v>575</v>
      </c>
      <c r="D4067" s="83" t="s">
        <v>566</v>
      </c>
      <c r="E4067" s="187">
        <v>14.87</v>
      </c>
      <c r="F4067" s="83"/>
    </row>
    <row r="4068" spans="1:6" ht="12.75" customHeight="1" x14ac:dyDescent="0.2">
      <c r="A4068" s="83">
        <v>11719</v>
      </c>
      <c r="B4068" s="83" t="s">
        <v>6241</v>
      </c>
      <c r="C4068" s="83" t="s">
        <v>575</v>
      </c>
      <c r="D4068" s="83" t="s">
        <v>566</v>
      </c>
      <c r="E4068" s="187">
        <v>16.54</v>
      </c>
      <c r="F4068" s="83"/>
    </row>
    <row r="4069" spans="1:6" ht="12.75" customHeight="1" x14ac:dyDescent="0.2">
      <c r="A4069" s="83">
        <v>6019</v>
      </c>
      <c r="B4069" s="83" t="s">
        <v>836</v>
      </c>
      <c r="C4069" s="83" t="s">
        <v>575</v>
      </c>
      <c r="D4069" s="83" t="s">
        <v>702</v>
      </c>
      <c r="E4069" s="187">
        <v>33.58</v>
      </c>
      <c r="F4069" s="83"/>
    </row>
    <row r="4070" spans="1:6" ht="12.75" customHeight="1" x14ac:dyDescent="0.2">
      <c r="A4070" s="83">
        <v>6010</v>
      </c>
      <c r="B4070" s="83" t="s">
        <v>6243</v>
      </c>
      <c r="C4070" s="83" t="s">
        <v>575</v>
      </c>
      <c r="D4070" s="83" t="s">
        <v>702</v>
      </c>
      <c r="E4070" s="187">
        <v>57.78</v>
      </c>
      <c r="F4070" s="83"/>
    </row>
    <row r="4071" spans="1:6" ht="12.75" customHeight="1" x14ac:dyDescent="0.2">
      <c r="A4071" s="83">
        <v>6017</v>
      </c>
      <c r="B4071" s="83" t="s">
        <v>6244</v>
      </c>
      <c r="C4071" s="83" t="s">
        <v>575</v>
      </c>
      <c r="D4071" s="83" t="s">
        <v>702</v>
      </c>
      <c r="E4071" s="187">
        <v>45.76</v>
      </c>
      <c r="F4071" s="83"/>
    </row>
    <row r="4072" spans="1:6" ht="12.75" customHeight="1" x14ac:dyDescent="0.2">
      <c r="A4072" s="83">
        <v>6020</v>
      </c>
      <c r="B4072" s="83" t="s">
        <v>6246</v>
      </c>
      <c r="C4072" s="83" t="s">
        <v>575</v>
      </c>
      <c r="D4072" s="83" t="s">
        <v>702</v>
      </c>
      <c r="E4072" s="187">
        <v>20.170000000000002</v>
      </c>
      <c r="F4072" s="83"/>
    </row>
    <row r="4073" spans="1:6" ht="12.75" customHeight="1" x14ac:dyDescent="0.2">
      <c r="A4073" s="83">
        <v>6028</v>
      </c>
      <c r="B4073" s="83" t="s">
        <v>6247</v>
      </c>
      <c r="C4073" s="83" t="s">
        <v>575</v>
      </c>
      <c r="D4073" s="83" t="s">
        <v>702</v>
      </c>
      <c r="E4073" s="187">
        <v>80.47</v>
      </c>
      <c r="F4073" s="83"/>
    </row>
    <row r="4074" spans="1:6" ht="12.75" customHeight="1" x14ac:dyDescent="0.2">
      <c r="A4074" s="83">
        <v>6011</v>
      </c>
      <c r="B4074" s="83" t="s">
        <v>6249</v>
      </c>
      <c r="C4074" s="83" t="s">
        <v>575</v>
      </c>
      <c r="D4074" s="83" t="s">
        <v>702</v>
      </c>
      <c r="E4074" s="187">
        <v>166.9</v>
      </c>
      <c r="F4074" s="83"/>
    </row>
    <row r="4075" spans="1:6" ht="12.75" customHeight="1" x14ac:dyDescent="0.2">
      <c r="A4075" s="83">
        <v>6012</v>
      </c>
      <c r="B4075" s="83" t="s">
        <v>6250</v>
      </c>
      <c r="C4075" s="83" t="s">
        <v>575</v>
      </c>
      <c r="D4075" s="83" t="s">
        <v>702</v>
      </c>
      <c r="E4075" s="187">
        <v>202.06</v>
      </c>
      <c r="F4075" s="83"/>
    </row>
    <row r="4076" spans="1:6" ht="12.75" customHeight="1" x14ac:dyDescent="0.2">
      <c r="A4076" s="83">
        <v>6016</v>
      </c>
      <c r="B4076" s="83" t="s">
        <v>6251</v>
      </c>
      <c r="C4076" s="83" t="s">
        <v>575</v>
      </c>
      <c r="D4076" s="83" t="s">
        <v>702</v>
      </c>
      <c r="E4076" s="187">
        <v>21.27</v>
      </c>
      <c r="F4076" s="83"/>
    </row>
    <row r="4077" spans="1:6" ht="12.75" customHeight="1" x14ac:dyDescent="0.2">
      <c r="A4077" s="83">
        <v>6027</v>
      </c>
      <c r="B4077" s="83" t="s">
        <v>6253</v>
      </c>
      <c r="C4077" s="83" t="s">
        <v>575</v>
      </c>
      <c r="D4077" s="83" t="s">
        <v>702</v>
      </c>
      <c r="E4077" s="187">
        <v>421.03</v>
      </c>
      <c r="F4077" s="83"/>
    </row>
    <row r="4078" spans="1:6" ht="12.75" customHeight="1" x14ac:dyDescent="0.2">
      <c r="A4078" s="83">
        <v>6013</v>
      </c>
      <c r="B4078" s="83" t="s">
        <v>6254</v>
      </c>
      <c r="C4078" s="83" t="s">
        <v>575</v>
      </c>
      <c r="D4078" s="83" t="s">
        <v>702</v>
      </c>
      <c r="E4078" s="187">
        <v>63.53</v>
      </c>
      <c r="F4078" s="83"/>
    </row>
    <row r="4079" spans="1:6" ht="12.75" customHeight="1" x14ac:dyDescent="0.2">
      <c r="A4079" s="83">
        <v>6015</v>
      </c>
      <c r="B4079" s="83" t="s">
        <v>6256</v>
      </c>
      <c r="C4079" s="83" t="s">
        <v>575</v>
      </c>
      <c r="D4079" s="83" t="s">
        <v>702</v>
      </c>
      <c r="E4079" s="187">
        <v>92.39</v>
      </c>
      <c r="F4079" s="83"/>
    </row>
    <row r="4080" spans="1:6" ht="12.75" customHeight="1" x14ac:dyDescent="0.2">
      <c r="A4080" s="83">
        <v>6014</v>
      </c>
      <c r="B4080" s="83" t="s">
        <v>6257</v>
      </c>
      <c r="C4080" s="83" t="s">
        <v>575</v>
      </c>
      <c r="D4080" s="83" t="s">
        <v>702</v>
      </c>
      <c r="E4080" s="187">
        <v>88.33</v>
      </c>
      <c r="F4080" s="83"/>
    </row>
    <row r="4081" spans="1:6" ht="12.75" customHeight="1" x14ac:dyDescent="0.2">
      <c r="A4081" s="83">
        <v>6006</v>
      </c>
      <c r="B4081" s="83" t="s">
        <v>6258</v>
      </c>
      <c r="C4081" s="83" t="s">
        <v>575</v>
      </c>
      <c r="D4081" s="83" t="s">
        <v>702</v>
      </c>
      <c r="E4081" s="187">
        <v>46</v>
      </c>
      <c r="F4081" s="83"/>
    </row>
    <row r="4082" spans="1:6" ht="12.75" customHeight="1" x14ac:dyDescent="0.2">
      <c r="A4082" s="83">
        <v>6005</v>
      </c>
      <c r="B4082" s="83" t="s">
        <v>6260</v>
      </c>
      <c r="C4082" s="83" t="s">
        <v>575</v>
      </c>
      <c r="D4082" s="83" t="s">
        <v>702</v>
      </c>
      <c r="E4082" s="187">
        <v>51.9</v>
      </c>
      <c r="F4082" s="83"/>
    </row>
    <row r="4083" spans="1:6" ht="12.75" customHeight="1" x14ac:dyDescent="0.2">
      <c r="A4083" s="83">
        <v>11756</v>
      </c>
      <c r="B4083" s="83" t="s">
        <v>6261</v>
      </c>
      <c r="C4083" s="83" t="s">
        <v>575</v>
      </c>
      <c r="D4083" s="83" t="s">
        <v>702</v>
      </c>
      <c r="E4083" s="187">
        <v>24.78</v>
      </c>
      <c r="F4083" s="83"/>
    </row>
    <row r="4084" spans="1:6" ht="12.75" customHeight="1" x14ac:dyDescent="0.2">
      <c r="A4084" s="83">
        <v>10904</v>
      </c>
      <c r="B4084" s="83" t="s">
        <v>6263</v>
      </c>
      <c r="C4084" s="83" t="s">
        <v>575</v>
      </c>
      <c r="D4084" s="83" t="s">
        <v>1065</v>
      </c>
      <c r="E4084" s="187">
        <v>120</v>
      </c>
      <c r="F4084" s="83"/>
    </row>
    <row r="4085" spans="1:6" ht="12.75" customHeight="1" x14ac:dyDescent="0.2">
      <c r="A4085" s="83">
        <v>11752</v>
      </c>
      <c r="B4085" s="83" t="s">
        <v>6264</v>
      </c>
      <c r="C4085" s="83" t="s">
        <v>575</v>
      </c>
      <c r="D4085" s="83" t="s">
        <v>702</v>
      </c>
      <c r="E4085" s="187">
        <v>14.29</v>
      </c>
      <c r="F4085" s="83"/>
    </row>
    <row r="4086" spans="1:6" ht="12.75" customHeight="1" x14ac:dyDescent="0.2">
      <c r="A4086" s="83">
        <v>11753</v>
      </c>
      <c r="B4086" s="83" t="s">
        <v>6266</v>
      </c>
      <c r="C4086" s="83" t="s">
        <v>575</v>
      </c>
      <c r="D4086" s="83" t="s">
        <v>702</v>
      </c>
      <c r="E4086" s="187">
        <v>17.059999999999999</v>
      </c>
      <c r="F4086" s="83"/>
    </row>
    <row r="4087" spans="1:6" ht="12.75" customHeight="1" x14ac:dyDescent="0.2">
      <c r="A4087" s="83">
        <v>6021</v>
      </c>
      <c r="B4087" s="83" t="s">
        <v>6267</v>
      </c>
      <c r="C4087" s="83" t="s">
        <v>575</v>
      </c>
      <c r="D4087" s="83" t="s">
        <v>702</v>
      </c>
      <c r="E4087" s="187">
        <v>47.35</v>
      </c>
      <c r="F4087" s="83"/>
    </row>
    <row r="4088" spans="1:6" ht="12.75" customHeight="1" x14ac:dyDescent="0.2">
      <c r="A4088" s="83">
        <v>6024</v>
      </c>
      <c r="B4088" s="83" t="s">
        <v>6268</v>
      </c>
      <c r="C4088" s="83" t="s">
        <v>575</v>
      </c>
      <c r="D4088" s="83" t="s">
        <v>702</v>
      </c>
      <c r="E4088" s="187">
        <v>48.95</v>
      </c>
      <c r="F4088" s="83"/>
    </row>
    <row r="4089" spans="1:6" ht="12.75" customHeight="1" x14ac:dyDescent="0.2">
      <c r="A4089" s="83">
        <v>38379</v>
      </c>
      <c r="B4089" s="83" t="s">
        <v>6270</v>
      </c>
      <c r="C4089" s="83" t="s">
        <v>577</v>
      </c>
      <c r="D4089" s="83" t="s">
        <v>566</v>
      </c>
      <c r="E4089" s="187">
        <v>31.35</v>
      </c>
      <c r="F4089" s="83"/>
    </row>
    <row r="4090" spans="1:6" ht="12.75" customHeight="1" x14ac:dyDescent="0.2">
      <c r="A4090" s="83">
        <v>13897</v>
      </c>
      <c r="B4090" s="83" t="s">
        <v>6271</v>
      </c>
      <c r="C4090" s="83" t="s">
        <v>575</v>
      </c>
      <c r="D4090" s="83" t="s">
        <v>702</v>
      </c>
      <c r="E4090" s="187">
        <v>5788.07</v>
      </c>
      <c r="F4090" s="83"/>
    </row>
    <row r="4091" spans="1:6" ht="12.75" customHeight="1" x14ac:dyDescent="0.2">
      <c r="A4091" s="83">
        <v>10640</v>
      </c>
      <c r="B4091" s="83" t="s">
        <v>6273</v>
      </c>
      <c r="C4091" s="83" t="s">
        <v>575</v>
      </c>
      <c r="D4091" s="83" t="s">
        <v>702</v>
      </c>
      <c r="E4091" s="187">
        <v>12535.76</v>
      </c>
      <c r="F4091" s="83"/>
    </row>
    <row r="4092" spans="1:6" ht="12.75" customHeight="1" x14ac:dyDescent="0.2">
      <c r="A4092" s="83">
        <v>11086</v>
      </c>
      <c r="B4092" s="83" t="s">
        <v>6274</v>
      </c>
      <c r="C4092" s="83" t="s">
        <v>572</v>
      </c>
      <c r="D4092" s="83" t="s">
        <v>566</v>
      </c>
      <c r="E4092" s="187">
        <v>73.42</v>
      </c>
      <c r="F4092" s="83"/>
    </row>
    <row r="4093" spans="1:6" ht="12.75" customHeight="1" x14ac:dyDescent="0.2">
      <c r="A4093" s="83">
        <v>34356</v>
      </c>
      <c r="B4093" s="83" t="s">
        <v>6276</v>
      </c>
      <c r="C4093" s="83" t="s">
        <v>589</v>
      </c>
      <c r="D4093" s="83" t="s">
        <v>566</v>
      </c>
      <c r="E4093" s="187">
        <v>2.17</v>
      </c>
      <c r="F4093" s="83"/>
    </row>
    <row r="4094" spans="1:6" ht="12.75" customHeight="1" x14ac:dyDescent="0.2">
      <c r="A4094" s="83">
        <v>34357</v>
      </c>
      <c r="B4094" s="83" t="s">
        <v>6277</v>
      </c>
      <c r="C4094" s="83" t="s">
        <v>589</v>
      </c>
      <c r="D4094" s="83" t="s">
        <v>566</v>
      </c>
      <c r="E4094" s="187">
        <v>2.41</v>
      </c>
      <c r="F4094" s="83"/>
    </row>
    <row r="4095" spans="1:6" ht="12.75" customHeight="1" x14ac:dyDescent="0.2">
      <c r="A4095" s="83">
        <v>37329</v>
      </c>
      <c r="B4095" s="83" t="s">
        <v>6278</v>
      </c>
      <c r="C4095" s="83" t="s">
        <v>589</v>
      </c>
      <c r="D4095" s="83" t="s">
        <v>566</v>
      </c>
      <c r="E4095" s="187">
        <v>33.67</v>
      </c>
      <c r="F4095" s="83"/>
    </row>
    <row r="4096" spans="1:6" ht="12.75" customHeight="1" x14ac:dyDescent="0.2">
      <c r="A4096" s="83">
        <v>37398</v>
      </c>
      <c r="B4096" s="83" t="s">
        <v>6280</v>
      </c>
      <c r="C4096" s="83" t="s">
        <v>589</v>
      </c>
      <c r="D4096" s="83" t="s">
        <v>566</v>
      </c>
      <c r="E4096" s="187">
        <v>43.09</v>
      </c>
      <c r="F4096" s="83"/>
    </row>
    <row r="4097" spans="1:6" ht="12.75" customHeight="1" x14ac:dyDescent="0.2">
      <c r="A4097" s="83">
        <v>2510</v>
      </c>
      <c r="B4097" s="83" t="s">
        <v>6281</v>
      </c>
      <c r="C4097" s="83" t="s">
        <v>575</v>
      </c>
      <c r="D4097" s="83" t="s">
        <v>702</v>
      </c>
      <c r="E4097" s="187">
        <v>17.23</v>
      </c>
      <c r="F4097" s="83"/>
    </row>
    <row r="4098" spans="1:6" ht="12.75" customHeight="1" x14ac:dyDescent="0.2">
      <c r="A4098" s="83">
        <v>12359</v>
      </c>
      <c r="B4098" s="83" t="s">
        <v>6283</v>
      </c>
      <c r="C4098" s="83" t="s">
        <v>575</v>
      </c>
      <c r="D4098" s="83" t="s">
        <v>702</v>
      </c>
      <c r="E4098" s="187">
        <v>109.29</v>
      </c>
      <c r="F4098" s="83"/>
    </row>
    <row r="4099" spans="1:6" ht="12.75" customHeight="1" x14ac:dyDescent="0.2">
      <c r="A4099" s="83">
        <v>5320</v>
      </c>
      <c r="B4099" s="83" t="s">
        <v>6284</v>
      </c>
      <c r="C4099" s="83" t="s">
        <v>769</v>
      </c>
      <c r="D4099" s="83" t="s">
        <v>566</v>
      </c>
      <c r="E4099" s="187">
        <v>28.02</v>
      </c>
      <c r="F4099" s="83"/>
    </row>
    <row r="4100" spans="1:6" ht="12.75" customHeight="1" x14ac:dyDescent="0.2">
      <c r="A4100" s="83">
        <v>7353</v>
      </c>
      <c r="B4100" s="83" t="s">
        <v>6285</v>
      </c>
      <c r="C4100" s="83" t="s">
        <v>769</v>
      </c>
      <c r="D4100" s="83" t="s">
        <v>566</v>
      </c>
      <c r="E4100" s="187">
        <v>24.18</v>
      </c>
      <c r="F4100" s="83"/>
    </row>
    <row r="4101" spans="1:6" ht="12.75" customHeight="1" x14ac:dyDescent="0.2">
      <c r="A4101" s="83">
        <v>36144</v>
      </c>
      <c r="B4101" s="83" t="s">
        <v>6287</v>
      </c>
      <c r="C4101" s="83" t="s">
        <v>575</v>
      </c>
      <c r="D4101" s="83" t="s">
        <v>566</v>
      </c>
      <c r="E4101" s="187">
        <v>1.25</v>
      </c>
      <c r="F4101" s="83"/>
    </row>
    <row r="4102" spans="1:6" ht="12.75" customHeight="1" x14ac:dyDescent="0.2">
      <c r="A4102" s="83">
        <v>10518</v>
      </c>
      <c r="B4102" s="83" t="s">
        <v>6288</v>
      </c>
      <c r="C4102" s="83" t="s">
        <v>575</v>
      </c>
      <c r="D4102" s="83" t="s">
        <v>702</v>
      </c>
      <c r="E4102" s="187">
        <v>57.99</v>
      </c>
      <c r="F4102" s="83"/>
    </row>
    <row r="4103" spans="1:6" ht="12.75" customHeight="1" x14ac:dyDescent="0.2">
      <c r="A4103" s="83">
        <v>36530</v>
      </c>
      <c r="B4103" s="83" t="s">
        <v>6290</v>
      </c>
      <c r="C4103" s="83" t="s">
        <v>575</v>
      </c>
      <c r="D4103" s="83" t="s">
        <v>702</v>
      </c>
      <c r="E4103" s="187">
        <v>216658.53</v>
      </c>
      <c r="F4103" s="83"/>
    </row>
    <row r="4104" spans="1:6" ht="12.75" customHeight="1" x14ac:dyDescent="0.2">
      <c r="A4104" s="83">
        <v>6046</v>
      </c>
      <c r="B4104" s="83" t="s">
        <v>6291</v>
      </c>
      <c r="C4104" s="83" t="s">
        <v>575</v>
      </c>
      <c r="D4104" s="83" t="s">
        <v>702</v>
      </c>
      <c r="E4104" s="187">
        <v>235000</v>
      </c>
      <c r="F4104" s="83"/>
    </row>
    <row r="4105" spans="1:6" ht="12.75" customHeight="1" x14ac:dyDescent="0.2">
      <c r="A4105" s="83">
        <v>36531</v>
      </c>
      <c r="B4105" s="83" t="s">
        <v>6293</v>
      </c>
      <c r="C4105" s="83" t="s">
        <v>575</v>
      </c>
      <c r="D4105" s="83" t="s">
        <v>702</v>
      </c>
      <c r="E4105" s="187">
        <v>243597.54</v>
      </c>
      <c r="F4105" s="83"/>
    </row>
    <row r="4106" spans="1:6" ht="12.75" customHeight="1" x14ac:dyDescent="0.2">
      <c r="A4106" s="83">
        <v>34684</v>
      </c>
      <c r="B4106" s="83" t="s">
        <v>6294</v>
      </c>
      <c r="C4106" s="83" t="s">
        <v>704</v>
      </c>
      <c r="D4106" s="83" t="s">
        <v>566</v>
      </c>
      <c r="E4106" s="187">
        <v>147.82</v>
      </c>
      <c r="F4106" s="83"/>
    </row>
    <row r="4107" spans="1:6" ht="12.75" customHeight="1" x14ac:dyDescent="0.2">
      <c r="A4107" s="83">
        <v>34683</v>
      </c>
      <c r="B4107" s="83" t="s">
        <v>6295</v>
      </c>
      <c r="C4107" s="83" t="s">
        <v>704</v>
      </c>
      <c r="D4107" s="83" t="s">
        <v>566</v>
      </c>
      <c r="E4107" s="187">
        <v>92.39</v>
      </c>
      <c r="F4107" s="83"/>
    </row>
    <row r="4108" spans="1:6" ht="12.75" customHeight="1" x14ac:dyDescent="0.2">
      <c r="A4108" s="83">
        <v>533</v>
      </c>
      <c r="B4108" s="83" t="s">
        <v>6297</v>
      </c>
      <c r="C4108" s="83" t="s">
        <v>704</v>
      </c>
      <c r="D4108" s="83" t="s">
        <v>566</v>
      </c>
      <c r="E4108" s="187">
        <v>20.49</v>
      </c>
      <c r="F4108" s="83"/>
    </row>
    <row r="4109" spans="1:6" ht="12.75" customHeight="1" x14ac:dyDescent="0.2">
      <c r="A4109" s="83">
        <v>10515</v>
      </c>
      <c r="B4109" s="83" t="s">
        <v>6299</v>
      </c>
      <c r="C4109" s="83" t="s">
        <v>704</v>
      </c>
      <c r="D4109" s="83" t="s">
        <v>566</v>
      </c>
      <c r="E4109" s="187">
        <v>52.84</v>
      </c>
      <c r="F4109" s="83"/>
    </row>
    <row r="4110" spans="1:6" ht="12.75" customHeight="1" x14ac:dyDescent="0.2">
      <c r="A4110" s="83">
        <v>536</v>
      </c>
      <c r="B4110" s="83" t="s">
        <v>6300</v>
      </c>
      <c r="C4110" s="83" t="s">
        <v>704</v>
      </c>
      <c r="D4110" s="83" t="s">
        <v>1065</v>
      </c>
      <c r="E4110" s="187">
        <v>34.72</v>
      </c>
      <c r="F4110" s="83"/>
    </row>
    <row r="4111" spans="1:6" ht="12.75" customHeight="1" x14ac:dyDescent="0.2">
      <c r="A4111" s="83">
        <v>153</v>
      </c>
      <c r="B4111" s="83" t="s">
        <v>6302</v>
      </c>
      <c r="C4111" s="83" t="s">
        <v>769</v>
      </c>
      <c r="D4111" s="83" t="s">
        <v>566</v>
      </c>
      <c r="E4111" s="187">
        <v>91.55</v>
      </c>
      <c r="F4111" s="83"/>
    </row>
    <row r="4112" spans="1:6" ht="12.75" customHeight="1" x14ac:dyDescent="0.2">
      <c r="A4112" s="83">
        <v>34682</v>
      </c>
      <c r="B4112" s="83" t="s">
        <v>6303</v>
      </c>
      <c r="C4112" s="83" t="s">
        <v>704</v>
      </c>
      <c r="D4112" s="83" t="s">
        <v>566</v>
      </c>
      <c r="E4112" s="187">
        <v>70.650000000000006</v>
      </c>
      <c r="F4112" s="83"/>
    </row>
    <row r="4113" spans="1:6" ht="12.75" customHeight="1" x14ac:dyDescent="0.2">
      <c r="A4113" s="83">
        <v>20205</v>
      </c>
      <c r="B4113" s="83" t="s">
        <v>6304</v>
      </c>
      <c r="C4113" s="83" t="s">
        <v>577</v>
      </c>
      <c r="D4113" s="83" t="s">
        <v>566</v>
      </c>
      <c r="E4113" s="187">
        <v>2.5299999999999998</v>
      </c>
      <c r="F4113" s="83"/>
    </row>
    <row r="4114" spans="1:6" ht="12.75" customHeight="1" x14ac:dyDescent="0.2">
      <c r="A4114" s="83">
        <v>4412</v>
      </c>
      <c r="B4114" s="83" t="s">
        <v>6306</v>
      </c>
      <c r="C4114" s="83" t="s">
        <v>577</v>
      </c>
      <c r="D4114" s="83" t="s">
        <v>566</v>
      </c>
      <c r="E4114" s="187">
        <v>1.6</v>
      </c>
      <c r="F4114" s="83"/>
    </row>
    <row r="4115" spans="1:6" ht="12.75" customHeight="1" x14ac:dyDescent="0.2">
      <c r="A4115" s="83">
        <v>4408</v>
      </c>
      <c r="B4115" s="83" t="s">
        <v>6307</v>
      </c>
      <c r="C4115" s="83" t="s">
        <v>577</v>
      </c>
      <c r="D4115" s="83" t="s">
        <v>566</v>
      </c>
      <c r="E4115" s="187">
        <v>2.17</v>
      </c>
      <c r="F4115" s="83"/>
    </row>
    <row r="4116" spans="1:6" ht="12.75" customHeight="1" x14ac:dyDescent="0.2">
      <c r="A4116" s="83">
        <v>4505</v>
      </c>
      <c r="B4116" s="83" t="s">
        <v>6308</v>
      </c>
      <c r="C4116" s="83" t="s">
        <v>577</v>
      </c>
      <c r="D4116" s="83" t="s">
        <v>566</v>
      </c>
      <c r="E4116" s="187">
        <v>1.61</v>
      </c>
      <c r="F4116" s="83"/>
    </row>
    <row r="4117" spans="1:6" ht="12.75" customHeight="1" x14ac:dyDescent="0.2">
      <c r="A4117" s="83">
        <v>10559</v>
      </c>
      <c r="B4117" s="83" t="s">
        <v>6310</v>
      </c>
      <c r="C4117" s="83" t="s">
        <v>575</v>
      </c>
      <c r="D4117" s="83" t="s">
        <v>1065</v>
      </c>
      <c r="E4117" s="187">
        <v>2071.6999999999998</v>
      </c>
      <c r="F4117" s="83"/>
    </row>
    <row r="4118" spans="1:6" ht="12.75" customHeight="1" x14ac:dyDescent="0.2">
      <c r="A4118" s="83">
        <v>10664</v>
      </c>
      <c r="B4118" s="83" t="s">
        <v>6311</v>
      </c>
      <c r="C4118" s="83" t="s">
        <v>575</v>
      </c>
      <c r="D4118" s="83" t="s">
        <v>566</v>
      </c>
      <c r="E4118" s="187">
        <v>5630.43</v>
      </c>
      <c r="F4118" s="83"/>
    </row>
    <row r="4119" spans="1:6" ht="12.75" customHeight="1" x14ac:dyDescent="0.2">
      <c r="A4119" s="83">
        <v>36250</v>
      </c>
      <c r="B4119" s="83" t="s">
        <v>6312</v>
      </c>
      <c r="C4119" s="83" t="s">
        <v>577</v>
      </c>
      <c r="D4119" s="83" t="s">
        <v>566</v>
      </c>
      <c r="E4119" s="187">
        <v>2.23</v>
      </c>
      <c r="F4119" s="83"/>
    </row>
    <row r="4120" spans="1:6" ht="12.75" customHeight="1" x14ac:dyDescent="0.2">
      <c r="A4120" s="83">
        <v>10857</v>
      </c>
      <c r="B4120" s="83" t="s">
        <v>6313</v>
      </c>
      <c r="C4120" s="83" t="s">
        <v>577</v>
      </c>
      <c r="D4120" s="83" t="s">
        <v>566</v>
      </c>
      <c r="E4120" s="187">
        <v>10.35</v>
      </c>
      <c r="F4120" s="83"/>
    </row>
    <row r="4121" spans="1:6" ht="12.75" customHeight="1" x14ac:dyDescent="0.2">
      <c r="A4121" s="83">
        <v>4803</v>
      </c>
      <c r="B4121" s="83" t="s">
        <v>6315</v>
      </c>
      <c r="C4121" s="83" t="s">
        <v>577</v>
      </c>
      <c r="D4121" s="83" t="s">
        <v>566</v>
      </c>
      <c r="E4121" s="187">
        <v>21.69</v>
      </c>
      <c r="F4121" s="83"/>
    </row>
    <row r="4122" spans="1:6" ht="12.75" customHeight="1" x14ac:dyDescent="0.2">
      <c r="A4122" s="83">
        <v>6186</v>
      </c>
      <c r="B4122" s="83" t="s">
        <v>6316</v>
      </c>
      <c r="C4122" s="83" t="s">
        <v>577</v>
      </c>
      <c r="D4122" s="83" t="s">
        <v>702</v>
      </c>
      <c r="E4122" s="187">
        <v>9.35</v>
      </c>
      <c r="F4122" s="83"/>
    </row>
    <row r="4123" spans="1:6" ht="12.75" customHeight="1" x14ac:dyDescent="0.2">
      <c r="A4123" s="83">
        <v>4829</v>
      </c>
      <c r="B4123" s="83" t="s">
        <v>6317</v>
      </c>
      <c r="C4123" s="83" t="s">
        <v>577</v>
      </c>
      <c r="D4123" s="83" t="s">
        <v>566</v>
      </c>
      <c r="E4123" s="187">
        <v>20.23</v>
      </c>
      <c r="F4123" s="83"/>
    </row>
    <row r="4124" spans="1:6" ht="12.75" customHeight="1" x14ac:dyDescent="0.2">
      <c r="A4124" s="83">
        <v>39829</v>
      </c>
      <c r="B4124" s="83" t="s">
        <v>6318</v>
      </c>
      <c r="C4124" s="83" t="s">
        <v>577</v>
      </c>
      <c r="D4124" s="83" t="s">
        <v>1065</v>
      </c>
      <c r="E4124" s="187">
        <v>21.56</v>
      </c>
      <c r="F4124" s="83"/>
    </row>
    <row r="4125" spans="1:6" ht="12.75" customHeight="1" x14ac:dyDescent="0.2">
      <c r="A4125" s="83">
        <v>20231</v>
      </c>
      <c r="B4125" s="83" t="s">
        <v>6320</v>
      </c>
      <c r="C4125" s="83" t="s">
        <v>577</v>
      </c>
      <c r="D4125" s="83" t="s">
        <v>566</v>
      </c>
      <c r="E4125" s="187">
        <v>49.11</v>
      </c>
      <c r="F4125" s="83"/>
    </row>
    <row r="4126" spans="1:6" ht="12.75" customHeight="1" x14ac:dyDescent="0.2">
      <c r="A4126" s="83">
        <v>4804</v>
      </c>
      <c r="B4126" s="83" t="s">
        <v>6321</v>
      </c>
      <c r="C4126" s="83" t="s">
        <v>577</v>
      </c>
      <c r="D4126" s="83" t="s">
        <v>566</v>
      </c>
      <c r="E4126" s="187">
        <v>16.649999999999999</v>
      </c>
      <c r="F4126" s="83"/>
    </row>
    <row r="4127" spans="1:6" ht="12.75" customHeight="1" x14ac:dyDescent="0.2">
      <c r="A4127" s="83">
        <v>34680</v>
      </c>
      <c r="B4127" s="83" t="s">
        <v>6322</v>
      </c>
      <c r="C4127" s="83" t="s">
        <v>577</v>
      </c>
      <c r="D4127" s="83" t="s">
        <v>566</v>
      </c>
      <c r="E4127" s="187">
        <v>21.73</v>
      </c>
      <c r="F4127" s="83"/>
    </row>
    <row r="4128" spans="1:6" ht="12.75" customHeight="1" x14ac:dyDescent="0.2">
      <c r="A4128" s="83">
        <v>11573</v>
      </c>
      <c r="B4128" s="83" t="s">
        <v>6324</v>
      </c>
      <c r="C4128" s="83" t="s">
        <v>575</v>
      </c>
      <c r="D4128" s="83" t="s">
        <v>566</v>
      </c>
      <c r="E4128" s="187">
        <v>6.09</v>
      </c>
      <c r="F4128" s="83"/>
    </row>
    <row r="4129" spans="1:6" ht="12.75" customHeight="1" x14ac:dyDescent="0.2">
      <c r="A4129" s="83">
        <v>38401</v>
      </c>
      <c r="B4129" s="83" t="s">
        <v>6325</v>
      </c>
      <c r="C4129" s="83" t="s">
        <v>575</v>
      </c>
      <c r="D4129" s="83" t="s">
        <v>566</v>
      </c>
      <c r="E4129" s="187">
        <v>10.86</v>
      </c>
      <c r="F4129" s="83"/>
    </row>
    <row r="4130" spans="1:6" ht="12.75" customHeight="1" x14ac:dyDescent="0.2">
      <c r="A4130" s="83">
        <v>38179</v>
      </c>
      <c r="B4130" s="83" t="s">
        <v>6326</v>
      </c>
      <c r="C4130" s="83" t="s">
        <v>575</v>
      </c>
      <c r="D4130" s="83" t="s">
        <v>566</v>
      </c>
      <c r="E4130" s="187">
        <v>26.73</v>
      </c>
      <c r="F4130" s="83"/>
    </row>
    <row r="4131" spans="1:6" ht="12.75" customHeight="1" x14ac:dyDescent="0.2">
      <c r="A4131" s="83">
        <v>11575</v>
      </c>
      <c r="B4131" s="83" t="s">
        <v>6328</v>
      </c>
      <c r="C4131" s="83" t="s">
        <v>575</v>
      </c>
      <c r="D4131" s="83" t="s">
        <v>566</v>
      </c>
      <c r="E4131" s="187">
        <v>28.84</v>
      </c>
      <c r="F4131" s="83"/>
    </row>
    <row r="4132" spans="1:6" ht="12.75" customHeight="1" x14ac:dyDescent="0.2">
      <c r="A4132" s="83">
        <v>20256</v>
      </c>
      <c r="B4132" s="83" t="s">
        <v>6329</v>
      </c>
      <c r="C4132" s="83" t="s">
        <v>575</v>
      </c>
      <c r="D4132" s="83" t="s">
        <v>566</v>
      </c>
      <c r="E4132" s="187">
        <v>0.28000000000000003</v>
      </c>
      <c r="F4132" s="83"/>
    </row>
    <row r="4133" spans="1:6" ht="12.75" customHeight="1" x14ac:dyDescent="0.2">
      <c r="A4133" s="83">
        <v>14511</v>
      </c>
      <c r="B4133" s="83" t="s">
        <v>6330</v>
      </c>
      <c r="C4133" s="83" t="s">
        <v>575</v>
      </c>
      <c r="D4133" s="83" t="s">
        <v>702</v>
      </c>
      <c r="E4133" s="187">
        <v>453798.26</v>
      </c>
      <c r="F4133" s="83"/>
    </row>
    <row r="4134" spans="1:6" ht="12.75" customHeight="1" x14ac:dyDescent="0.2">
      <c r="A4134" s="83">
        <v>10642</v>
      </c>
      <c r="B4134" s="83" t="s">
        <v>6331</v>
      </c>
      <c r="C4134" s="83" t="s">
        <v>575</v>
      </c>
      <c r="D4134" s="83" t="s">
        <v>702</v>
      </c>
      <c r="E4134" s="187">
        <v>427500</v>
      </c>
      <c r="F4134" s="83"/>
    </row>
    <row r="4135" spans="1:6" ht="12.75" customHeight="1" x14ac:dyDescent="0.2">
      <c r="A4135" s="83">
        <v>14489</v>
      </c>
      <c r="B4135" s="83" t="s">
        <v>6333</v>
      </c>
      <c r="C4135" s="83" t="s">
        <v>575</v>
      </c>
      <c r="D4135" s="83" t="s">
        <v>702</v>
      </c>
      <c r="E4135" s="187">
        <v>379184.54</v>
      </c>
      <c r="F4135" s="83"/>
    </row>
    <row r="4136" spans="1:6" ht="12.75" customHeight="1" x14ac:dyDescent="0.2">
      <c r="A4136" s="83">
        <v>14513</v>
      </c>
      <c r="B4136" s="83" t="s">
        <v>6334</v>
      </c>
      <c r="C4136" s="83" t="s">
        <v>575</v>
      </c>
      <c r="D4136" s="83" t="s">
        <v>702</v>
      </c>
      <c r="E4136" s="187">
        <v>284397.40999999997</v>
      </c>
      <c r="F4136" s="83"/>
    </row>
    <row r="4137" spans="1:6" ht="12.75" customHeight="1" x14ac:dyDescent="0.2">
      <c r="A4137" s="83">
        <v>13600</v>
      </c>
      <c r="B4137" s="83" t="s">
        <v>6335</v>
      </c>
      <c r="C4137" s="83" t="s">
        <v>575</v>
      </c>
      <c r="D4137" s="83" t="s">
        <v>702</v>
      </c>
      <c r="E4137" s="187">
        <v>366952.74</v>
      </c>
      <c r="F4137" s="83"/>
    </row>
    <row r="4138" spans="1:6" ht="12.75" customHeight="1" x14ac:dyDescent="0.2">
      <c r="A4138" s="83">
        <v>10646</v>
      </c>
      <c r="B4138" s="83" t="s">
        <v>6336</v>
      </c>
      <c r="C4138" s="83" t="s">
        <v>575</v>
      </c>
      <c r="D4138" s="83" t="s">
        <v>702</v>
      </c>
      <c r="E4138" s="187">
        <v>273538.82</v>
      </c>
      <c r="F4138" s="83"/>
    </row>
    <row r="4139" spans="1:6" ht="12.75" customHeight="1" x14ac:dyDescent="0.2">
      <c r="A4139" s="83">
        <v>6070</v>
      </c>
      <c r="B4139" s="83" t="s">
        <v>6338</v>
      </c>
      <c r="C4139" s="83" t="s">
        <v>575</v>
      </c>
      <c r="D4139" s="83" t="s">
        <v>702</v>
      </c>
      <c r="E4139" s="187">
        <v>373757.13</v>
      </c>
      <c r="F4139" s="83"/>
    </row>
    <row r="4140" spans="1:6" ht="12.75" customHeight="1" x14ac:dyDescent="0.2">
      <c r="A4140" s="83">
        <v>6069</v>
      </c>
      <c r="B4140" s="83" t="s">
        <v>6340</v>
      </c>
      <c r="C4140" s="83" t="s">
        <v>575</v>
      </c>
      <c r="D4140" s="83" t="s">
        <v>702</v>
      </c>
      <c r="E4140" s="187">
        <v>82568.58</v>
      </c>
      <c r="F4140" s="83"/>
    </row>
    <row r="4141" spans="1:6" ht="12.75" customHeight="1" x14ac:dyDescent="0.2">
      <c r="A4141" s="83">
        <v>14626</v>
      </c>
      <c r="B4141" s="83" t="s">
        <v>6341</v>
      </c>
      <c r="C4141" s="83" t="s">
        <v>575</v>
      </c>
      <c r="D4141" s="83" t="s">
        <v>702</v>
      </c>
      <c r="E4141" s="187">
        <v>409178.58</v>
      </c>
      <c r="F4141" s="83"/>
    </row>
    <row r="4142" spans="1:6" ht="12.75" customHeight="1" x14ac:dyDescent="0.2">
      <c r="A4142" s="83">
        <v>6067</v>
      </c>
      <c r="B4142" s="83" t="s">
        <v>6342</v>
      </c>
      <c r="C4142" s="83" t="s">
        <v>575</v>
      </c>
      <c r="D4142" s="83" t="s">
        <v>702</v>
      </c>
      <c r="E4142" s="187">
        <v>335892.86</v>
      </c>
      <c r="F4142" s="83"/>
    </row>
    <row r="4143" spans="1:6" ht="12.75" customHeight="1" x14ac:dyDescent="0.2">
      <c r="A4143" s="83">
        <v>38393</v>
      </c>
      <c r="B4143" s="83" t="s">
        <v>6344</v>
      </c>
      <c r="C4143" s="83" t="s">
        <v>575</v>
      </c>
      <c r="D4143" s="83" t="s">
        <v>1065</v>
      </c>
      <c r="E4143" s="187">
        <v>12.3</v>
      </c>
      <c r="F4143" s="83"/>
    </row>
    <row r="4144" spans="1:6" ht="12.75" customHeight="1" x14ac:dyDescent="0.2">
      <c r="A4144" s="83">
        <v>38390</v>
      </c>
      <c r="B4144" s="83" t="s">
        <v>6345</v>
      </c>
      <c r="C4144" s="83" t="s">
        <v>575</v>
      </c>
      <c r="D4144" s="83" t="s">
        <v>566</v>
      </c>
      <c r="E4144" s="187">
        <v>27.28</v>
      </c>
      <c r="F4144" s="83"/>
    </row>
    <row r="4145" spans="1:6" ht="12.75" customHeight="1" x14ac:dyDescent="0.2">
      <c r="A4145" s="83">
        <v>36532</v>
      </c>
      <c r="B4145" s="83" t="s">
        <v>6346</v>
      </c>
      <c r="C4145" s="83" t="s">
        <v>575</v>
      </c>
      <c r="D4145" s="83" t="s">
        <v>702</v>
      </c>
      <c r="E4145" s="187">
        <v>15156.26</v>
      </c>
      <c r="F4145" s="83"/>
    </row>
    <row r="4146" spans="1:6" ht="12.75" customHeight="1" x14ac:dyDescent="0.2">
      <c r="A4146" s="83">
        <v>11578</v>
      </c>
      <c r="B4146" s="83" t="s">
        <v>6348</v>
      </c>
      <c r="C4146" s="83" t="s">
        <v>575</v>
      </c>
      <c r="D4146" s="83" t="s">
        <v>566</v>
      </c>
      <c r="E4146" s="187">
        <v>9.26</v>
      </c>
      <c r="F4146" s="83"/>
    </row>
    <row r="4147" spans="1:6" ht="12.75" customHeight="1" x14ac:dyDescent="0.2">
      <c r="A4147" s="83">
        <v>11577</v>
      </c>
      <c r="B4147" s="83" t="s">
        <v>6349</v>
      </c>
      <c r="C4147" s="83" t="s">
        <v>575</v>
      </c>
      <c r="D4147" s="83" t="s">
        <v>566</v>
      </c>
      <c r="E4147" s="187">
        <v>8.84</v>
      </c>
      <c r="F4147" s="83"/>
    </row>
    <row r="4148" spans="1:6" ht="12.75" customHeight="1" x14ac:dyDescent="0.2">
      <c r="A4148" s="83">
        <v>42432</v>
      </c>
      <c r="B4148" s="83" t="s">
        <v>6350</v>
      </c>
      <c r="C4148" s="83" t="s">
        <v>575</v>
      </c>
      <c r="D4148" s="83" t="s">
        <v>702</v>
      </c>
      <c r="E4148" s="187">
        <v>1377.27</v>
      </c>
      <c r="F4148" s="83"/>
    </row>
    <row r="4149" spans="1:6" ht="12.75" customHeight="1" x14ac:dyDescent="0.2">
      <c r="A4149" s="83">
        <v>42437</v>
      </c>
      <c r="B4149" s="83" t="s">
        <v>6352</v>
      </c>
      <c r="C4149" s="83" t="s">
        <v>575</v>
      </c>
      <c r="D4149" s="83" t="s">
        <v>702</v>
      </c>
      <c r="E4149" s="187">
        <v>1047.0899999999999</v>
      </c>
      <c r="F4149" s="83"/>
    </row>
    <row r="4150" spans="1:6" ht="12.75" customHeight="1" x14ac:dyDescent="0.2">
      <c r="A4150" s="83">
        <v>1116</v>
      </c>
      <c r="B4150" s="83" t="s">
        <v>6353</v>
      </c>
      <c r="C4150" s="83" t="s">
        <v>577</v>
      </c>
      <c r="D4150" s="83" t="s">
        <v>566</v>
      </c>
      <c r="E4150" s="187">
        <v>14.2</v>
      </c>
      <c r="F4150" s="83"/>
    </row>
    <row r="4151" spans="1:6" ht="12.75" customHeight="1" x14ac:dyDescent="0.2">
      <c r="A4151" s="83">
        <v>1115</v>
      </c>
      <c r="B4151" s="83" t="s">
        <v>6354</v>
      </c>
      <c r="C4151" s="83" t="s">
        <v>577</v>
      </c>
      <c r="D4151" s="83" t="s">
        <v>566</v>
      </c>
      <c r="E4151" s="187">
        <v>17.260000000000002</v>
      </c>
      <c r="F4151" s="83"/>
    </row>
    <row r="4152" spans="1:6" ht="12.75" customHeight="1" x14ac:dyDescent="0.2">
      <c r="A4152" s="83">
        <v>1113</v>
      </c>
      <c r="B4152" s="83" t="s">
        <v>6356</v>
      </c>
      <c r="C4152" s="83" t="s">
        <v>577</v>
      </c>
      <c r="D4152" s="83" t="s">
        <v>566</v>
      </c>
      <c r="E4152" s="187">
        <v>18.93</v>
      </c>
      <c r="F4152" s="83"/>
    </row>
    <row r="4153" spans="1:6" ht="12.75" customHeight="1" x14ac:dyDescent="0.2">
      <c r="A4153" s="83">
        <v>1114</v>
      </c>
      <c r="B4153" s="83" t="s">
        <v>6357</v>
      </c>
      <c r="C4153" s="83" t="s">
        <v>577</v>
      </c>
      <c r="D4153" s="83" t="s">
        <v>566</v>
      </c>
      <c r="E4153" s="187">
        <v>28.4</v>
      </c>
      <c r="F4153" s="83"/>
    </row>
    <row r="4154" spans="1:6" ht="12.75" customHeight="1" x14ac:dyDescent="0.2">
      <c r="A4154" s="83">
        <v>40872</v>
      </c>
      <c r="B4154" s="83" t="s">
        <v>6358</v>
      </c>
      <c r="C4154" s="83" t="s">
        <v>577</v>
      </c>
      <c r="D4154" s="83" t="s">
        <v>566</v>
      </c>
      <c r="E4154" s="187">
        <v>16.18</v>
      </c>
      <c r="F4154" s="83"/>
    </row>
    <row r="4155" spans="1:6" ht="12.75" customHeight="1" x14ac:dyDescent="0.2">
      <c r="A4155" s="83">
        <v>20214</v>
      </c>
      <c r="B4155" s="83" t="s">
        <v>6360</v>
      </c>
      <c r="C4155" s="83" t="s">
        <v>575</v>
      </c>
      <c r="D4155" s="83" t="s">
        <v>566</v>
      </c>
      <c r="E4155" s="187">
        <v>30.84</v>
      </c>
      <c r="F4155" s="83"/>
    </row>
    <row r="4156" spans="1:6" ht="12.75" customHeight="1" x14ac:dyDescent="0.2">
      <c r="A4156" s="83">
        <v>11064</v>
      </c>
      <c r="B4156" s="83" t="s">
        <v>6361</v>
      </c>
      <c r="C4156" s="83" t="s">
        <v>575</v>
      </c>
      <c r="D4156" s="83" t="s">
        <v>566</v>
      </c>
      <c r="E4156" s="187">
        <v>13.07</v>
      </c>
      <c r="F4156" s="83"/>
    </row>
    <row r="4157" spans="1:6" ht="12.75" customHeight="1" x14ac:dyDescent="0.2">
      <c r="A4157" s="83">
        <v>7237</v>
      </c>
      <c r="B4157" s="83" t="s">
        <v>6362</v>
      </c>
      <c r="C4157" s="83" t="s">
        <v>575</v>
      </c>
      <c r="D4157" s="83" t="s">
        <v>566</v>
      </c>
      <c r="E4157" s="187">
        <v>17.829999999999998</v>
      </c>
      <c r="F4157" s="83"/>
    </row>
    <row r="4158" spans="1:6" ht="12.75" customHeight="1" x14ac:dyDescent="0.2">
      <c r="A4158" s="83">
        <v>16</v>
      </c>
      <c r="B4158" s="83" t="s">
        <v>6364</v>
      </c>
      <c r="C4158" s="83" t="s">
        <v>589</v>
      </c>
      <c r="D4158" s="83" t="s">
        <v>566</v>
      </c>
      <c r="E4158" s="187">
        <v>5.84</v>
      </c>
      <c r="F4158" s="83"/>
    </row>
    <row r="4159" spans="1:6" ht="12.75" customHeight="1" x14ac:dyDescent="0.2">
      <c r="A4159" s="83">
        <v>11757</v>
      </c>
      <c r="B4159" s="83" t="s">
        <v>6366</v>
      </c>
      <c r="C4159" s="83" t="s">
        <v>575</v>
      </c>
      <c r="D4159" s="83" t="s">
        <v>1065</v>
      </c>
      <c r="E4159" s="187">
        <v>23.87</v>
      </c>
      <c r="F4159" s="83"/>
    </row>
    <row r="4160" spans="1:6" ht="12.75" customHeight="1" x14ac:dyDescent="0.2">
      <c r="A4160" s="83">
        <v>11758</v>
      </c>
      <c r="B4160" s="83" t="s">
        <v>6370</v>
      </c>
      <c r="C4160" s="83" t="s">
        <v>575</v>
      </c>
      <c r="D4160" s="83" t="s">
        <v>702</v>
      </c>
      <c r="E4160" s="187">
        <v>45.4</v>
      </c>
      <c r="F4160" s="83"/>
    </row>
    <row r="4161" spans="1:6" ht="12.75" customHeight="1" x14ac:dyDescent="0.2">
      <c r="A4161" s="83">
        <v>37526</v>
      </c>
      <c r="B4161" s="83" t="s">
        <v>6372</v>
      </c>
      <c r="C4161" s="83" t="s">
        <v>575</v>
      </c>
      <c r="D4161" s="83" t="s">
        <v>566</v>
      </c>
      <c r="E4161" s="187">
        <v>2.66</v>
      </c>
      <c r="F4161" s="83"/>
    </row>
    <row r="4162" spans="1:6" ht="12.75" customHeight="1" x14ac:dyDescent="0.2">
      <c r="A4162" s="83">
        <v>6076</v>
      </c>
      <c r="B4162" s="83" t="s">
        <v>6373</v>
      </c>
      <c r="C4162" s="83" t="s">
        <v>572</v>
      </c>
      <c r="D4162" s="83" t="s">
        <v>1065</v>
      </c>
      <c r="E4162" s="187">
        <v>49</v>
      </c>
      <c r="F4162" s="83"/>
    </row>
    <row r="4163" spans="1:6" ht="12.75" customHeight="1" x14ac:dyDescent="0.2">
      <c r="A4163" s="83">
        <v>13109</v>
      </c>
      <c r="B4163" s="83" t="s">
        <v>6374</v>
      </c>
      <c r="C4163" s="83" t="s">
        <v>575</v>
      </c>
      <c r="D4163" s="83" t="s">
        <v>702</v>
      </c>
      <c r="E4163" s="187">
        <v>179.7</v>
      </c>
      <c r="F4163" s="83"/>
    </row>
    <row r="4164" spans="1:6" ht="12.75" customHeight="1" x14ac:dyDescent="0.2">
      <c r="A4164" s="83">
        <v>13110</v>
      </c>
      <c r="B4164" s="83" t="s">
        <v>6375</v>
      </c>
      <c r="C4164" s="83" t="s">
        <v>575</v>
      </c>
      <c r="D4164" s="83" t="s">
        <v>702</v>
      </c>
      <c r="E4164" s="187">
        <v>236.5</v>
      </c>
      <c r="F4164" s="83"/>
    </row>
    <row r="4165" spans="1:6" ht="12.75" customHeight="1" x14ac:dyDescent="0.2">
      <c r="A4165" s="83">
        <v>7581</v>
      </c>
      <c r="B4165" s="83" t="s">
        <v>6377</v>
      </c>
      <c r="C4165" s="83" t="s">
        <v>575</v>
      </c>
      <c r="D4165" s="83" t="s">
        <v>702</v>
      </c>
      <c r="E4165" s="187">
        <v>2.57</v>
      </c>
      <c r="F4165" s="83"/>
    </row>
    <row r="4166" spans="1:6" ht="12.75" customHeight="1" x14ac:dyDescent="0.2">
      <c r="A4166" s="83">
        <v>20206</v>
      </c>
      <c r="B4166" s="83" t="s">
        <v>6378</v>
      </c>
      <c r="C4166" s="83" t="s">
        <v>577</v>
      </c>
      <c r="D4166" s="83" t="s">
        <v>566</v>
      </c>
      <c r="E4166" s="187">
        <v>7.5</v>
      </c>
      <c r="F4166" s="83"/>
    </row>
    <row r="4167" spans="1:6" ht="12.75" customHeight="1" x14ac:dyDescent="0.2">
      <c r="A4167" s="83">
        <v>4460</v>
      </c>
      <c r="B4167" s="83" t="s">
        <v>6380</v>
      </c>
      <c r="C4167" s="83" t="s">
        <v>577</v>
      </c>
      <c r="D4167" s="83" t="s">
        <v>566</v>
      </c>
      <c r="E4167" s="187">
        <v>9.01</v>
      </c>
      <c r="F4167" s="83"/>
    </row>
    <row r="4168" spans="1:6" ht="12.75" customHeight="1" x14ac:dyDescent="0.2">
      <c r="A4168" s="83">
        <v>6204</v>
      </c>
      <c r="B4168" s="83" t="s">
        <v>6381</v>
      </c>
      <c r="C4168" s="83" t="s">
        <v>577</v>
      </c>
      <c r="D4168" s="83" t="s">
        <v>566</v>
      </c>
      <c r="E4168" s="187">
        <v>13.46</v>
      </c>
      <c r="F4168" s="83"/>
    </row>
    <row r="4169" spans="1:6" ht="12.75" customHeight="1" x14ac:dyDescent="0.2">
      <c r="A4169" s="83">
        <v>4417</v>
      </c>
      <c r="B4169" s="83" t="s">
        <v>6382</v>
      </c>
      <c r="C4169" s="83" t="s">
        <v>577</v>
      </c>
      <c r="D4169" s="83" t="s">
        <v>566</v>
      </c>
      <c r="E4169" s="187">
        <v>5.17</v>
      </c>
      <c r="F4169" s="83"/>
    </row>
    <row r="4170" spans="1:6" ht="12.75" customHeight="1" x14ac:dyDescent="0.2">
      <c r="A4170" s="83">
        <v>4517</v>
      </c>
      <c r="B4170" s="83" t="s">
        <v>6383</v>
      </c>
      <c r="C4170" s="83" t="s">
        <v>577</v>
      </c>
      <c r="D4170" s="83" t="s">
        <v>566</v>
      </c>
      <c r="E4170" s="187">
        <v>1.29</v>
      </c>
      <c r="F4170" s="83"/>
    </row>
    <row r="4171" spans="1:6" ht="12.75" customHeight="1" x14ac:dyDescent="0.2">
      <c r="A4171" s="83">
        <v>4512</v>
      </c>
      <c r="B4171" s="83" t="s">
        <v>6385</v>
      </c>
      <c r="C4171" s="83" t="s">
        <v>577</v>
      </c>
      <c r="D4171" s="83" t="s">
        <v>566</v>
      </c>
      <c r="E4171" s="187">
        <v>0.94</v>
      </c>
      <c r="F4171" s="83"/>
    </row>
    <row r="4172" spans="1:6" ht="12.75" customHeight="1" x14ac:dyDescent="0.2">
      <c r="A4172" s="83">
        <v>4415</v>
      </c>
      <c r="B4172" s="83" t="s">
        <v>6386</v>
      </c>
      <c r="C4172" s="83" t="s">
        <v>577</v>
      </c>
      <c r="D4172" s="83" t="s">
        <v>566</v>
      </c>
      <c r="E4172" s="187">
        <v>4.3499999999999996</v>
      </c>
      <c r="F4172" s="83"/>
    </row>
    <row r="4173" spans="1:6" ht="12.75" customHeight="1" x14ac:dyDescent="0.2">
      <c r="A4173" s="83">
        <v>37373</v>
      </c>
      <c r="B4173" s="83" t="s">
        <v>6387</v>
      </c>
      <c r="C4173" s="83" t="s">
        <v>1062</v>
      </c>
      <c r="D4173" s="83" t="s">
        <v>1065</v>
      </c>
      <c r="E4173" s="187">
        <v>0.04</v>
      </c>
      <c r="F4173" s="83"/>
    </row>
    <row r="4174" spans="1:6" ht="12.75" customHeight="1" x14ac:dyDescent="0.2">
      <c r="A4174" s="83">
        <v>40864</v>
      </c>
      <c r="B4174" s="83" t="s">
        <v>6388</v>
      </c>
      <c r="C4174" s="83" t="s">
        <v>1251</v>
      </c>
      <c r="D4174" s="83" t="s">
        <v>1065</v>
      </c>
      <c r="E4174" s="187">
        <v>9.76</v>
      </c>
      <c r="F4174" s="83"/>
    </row>
    <row r="4175" spans="1:6" ht="12.75" customHeight="1" x14ac:dyDescent="0.2">
      <c r="A4175" s="83">
        <v>4734</v>
      </c>
      <c r="B4175" s="83" t="s">
        <v>6390</v>
      </c>
      <c r="C4175" s="83" t="s">
        <v>572</v>
      </c>
      <c r="D4175" s="83" t="s">
        <v>566</v>
      </c>
      <c r="E4175" s="187">
        <v>104.49</v>
      </c>
      <c r="F4175" s="83"/>
    </row>
    <row r="4176" spans="1:6" ht="12.75" customHeight="1" x14ac:dyDescent="0.2">
      <c r="A4176" s="83">
        <v>6085</v>
      </c>
      <c r="B4176" s="83" t="s">
        <v>6391</v>
      </c>
      <c r="C4176" s="83" t="s">
        <v>769</v>
      </c>
      <c r="D4176" s="83" t="s">
        <v>1065</v>
      </c>
      <c r="E4176" s="187">
        <v>7.67</v>
      </c>
      <c r="F4176" s="83"/>
    </row>
    <row r="4177" spans="1:6" ht="12.75" customHeight="1" x14ac:dyDescent="0.2">
      <c r="A4177" s="83">
        <v>38396</v>
      </c>
      <c r="B4177" s="83" t="s">
        <v>6392</v>
      </c>
      <c r="C4177" s="83" t="s">
        <v>575</v>
      </c>
      <c r="D4177" s="83" t="s">
        <v>566</v>
      </c>
      <c r="E4177" s="187">
        <v>472.87</v>
      </c>
      <c r="F4177" s="83"/>
    </row>
    <row r="4178" spans="1:6" ht="12.75" customHeight="1" x14ac:dyDescent="0.2">
      <c r="A4178" s="83">
        <v>6090</v>
      </c>
      <c r="B4178" s="83" t="s">
        <v>6394</v>
      </c>
      <c r="C4178" s="83" t="s">
        <v>769</v>
      </c>
      <c r="D4178" s="83" t="s">
        <v>566</v>
      </c>
      <c r="E4178" s="187">
        <v>14.57</v>
      </c>
      <c r="F4178" s="83"/>
    </row>
    <row r="4179" spans="1:6" ht="12.75" customHeight="1" x14ac:dyDescent="0.2">
      <c r="A4179" s="83">
        <v>11622</v>
      </c>
      <c r="B4179" s="83" t="s">
        <v>6395</v>
      </c>
      <c r="C4179" s="83" t="s">
        <v>589</v>
      </c>
      <c r="D4179" s="83" t="s">
        <v>566</v>
      </c>
      <c r="E4179" s="187">
        <v>59.22</v>
      </c>
      <c r="F4179" s="83"/>
    </row>
    <row r="4180" spans="1:6" ht="12.75" customHeight="1" x14ac:dyDescent="0.2">
      <c r="A4180" s="83">
        <v>6094</v>
      </c>
      <c r="B4180" s="83" t="s">
        <v>6396</v>
      </c>
      <c r="C4180" s="83" t="s">
        <v>589</v>
      </c>
      <c r="D4180" s="83" t="s">
        <v>566</v>
      </c>
      <c r="E4180" s="187">
        <v>24.64</v>
      </c>
      <c r="F4180" s="83"/>
    </row>
    <row r="4181" spans="1:6" ht="12.75" customHeight="1" x14ac:dyDescent="0.2">
      <c r="A4181" s="83">
        <v>7317</v>
      </c>
      <c r="B4181" s="83" t="s">
        <v>6397</v>
      </c>
      <c r="C4181" s="83" t="s">
        <v>589</v>
      </c>
      <c r="D4181" s="83" t="s">
        <v>566</v>
      </c>
      <c r="E4181" s="187">
        <v>29.57</v>
      </c>
      <c r="F4181" s="83"/>
    </row>
    <row r="4182" spans="1:6" ht="12.75" customHeight="1" x14ac:dyDescent="0.2">
      <c r="A4182" s="83">
        <v>142</v>
      </c>
      <c r="B4182" s="83" t="s">
        <v>6399</v>
      </c>
      <c r="C4182" s="83" t="s">
        <v>6400</v>
      </c>
      <c r="D4182" s="83" t="s">
        <v>566</v>
      </c>
      <c r="E4182" s="187">
        <v>31.09</v>
      </c>
      <c r="F4182" s="83"/>
    </row>
    <row r="4183" spans="1:6" ht="12.75" customHeight="1" x14ac:dyDescent="0.2">
      <c r="A4183" s="83">
        <v>38123</v>
      </c>
      <c r="B4183" s="83" t="s">
        <v>6401</v>
      </c>
      <c r="C4183" s="83" t="s">
        <v>589</v>
      </c>
      <c r="D4183" s="83" t="s">
        <v>1065</v>
      </c>
      <c r="E4183" s="187">
        <v>49.17</v>
      </c>
      <c r="F4183" s="83"/>
    </row>
    <row r="4184" spans="1:6" ht="12.75" customHeight="1" x14ac:dyDescent="0.2">
      <c r="A4184" s="83">
        <v>42701</v>
      </c>
      <c r="B4184" s="83" t="s">
        <v>6402</v>
      </c>
      <c r="C4184" s="83" t="s">
        <v>575</v>
      </c>
      <c r="D4184" s="83" t="s">
        <v>702</v>
      </c>
      <c r="E4184" s="187">
        <v>29.41</v>
      </c>
      <c r="F4184" s="83"/>
    </row>
    <row r="4185" spans="1:6" ht="12.75" customHeight="1" x14ac:dyDescent="0.2">
      <c r="A4185" s="83">
        <v>42702</v>
      </c>
      <c r="B4185" s="83" t="s">
        <v>6404</v>
      </c>
      <c r="C4185" s="83" t="s">
        <v>575</v>
      </c>
      <c r="D4185" s="83" t="s">
        <v>702</v>
      </c>
      <c r="E4185" s="187">
        <v>52.26</v>
      </c>
      <c r="F4185" s="83"/>
    </row>
    <row r="4186" spans="1:6" ht="12.75" customHeight="1" x14ac:dyDescent="0.2">
      <c r="A4186" s="83">
        <v>37955</v>
      </c>
      <c r="B4186" s="83" t="s">
        <v>6405</v>
      </c>
      <c r="C4186" s="83" t="s">
        <v>575</v>
      </c>
      <c r="D4186" s="83" t="s">
        <v>702</v>
      </c>
      <c r="E4186" s="187">
        <v>67.72</v>
      </c>
      <c r="F4186" s="83"/>
    </row>
    <row r="4187" spans="1:6" ht="12.75" customHeight="1" x14ac:dyDescent="0.2">
      <c r="A4187" s="83">
        <v>42699</v>
      </c>
      <c r="B4187" s="83" t="s">
        <v>6406</v>
      </c>
      <c r="C4187" s="83" t="s">
        <v>575</v>
      </c>
      <c r="D4187" s="83" t="s">
        <v>702</v>
      </c>
      <c r="E4187" s="187">
        <v>17.96</v>
      </c>
      <c r="F4187" s="83"/>
    </row>
    <row r="4188" spans="1:6" ht="12.75" customHeight="1" x14ac:dyDescent="0.2">
      <c r="A4188" s="83">
        <v>42700</v>
      </c>
      <c r="B4188" s="83" t="s">
        <v>6408</v>
      </c>
      <c r="C4188" s="83" t="s">
        <v>575</v>
      </c>
      <c r="D4188" s="83" t="s">
        <v>702</v>
      </c>
      <c r="E4188" s="187">
        <v>51.21</v>
      </c>
      <c r="F4188" s="83"/>
    </row>
    <row r="4189" spans="1:6" ht="12.75" customHeight="1" x14ac:dyDescent="0.2">
      <c r="A4189" s="83">
        <v>37743</v>
      </c>
      <c r="B4189" s="83" t="s">
        <v>6410</v>
      </c>
      <c r="C4189" s="83" t="s">
        <v>575</v>
      </c>
      <c r="D4189" s="83" t="s">
        <v>702</v>
      </c>
      <c r="E4189" s="187">
        <v>118650.34</v>
      </c>
      <c r="F4189" s="83"/>
    </row>
    <row r="4190" spans="1:6" ht="12.75" customHeight="1" x14ac:dyDescent="0.2">
      <c r="A4190" s="83">
        <v>37744</v>
      </c>
      <c r="B4190" s="83" t="s">
        <v>6411</v>
      </c>
      <c r="C4190" s="83" t="s">
        <v>575</v>
      </c>
      <c r="D4190" s="83" t="s">
        <v>702</v>
      </c>
      <c r="E4190" s="187">
        <v>139510.48000000001</v>
      </c>
      <c r="F4190" s="83"/>
    </row>
    <row r="4191" spans="1:6" ht="12.75" customHeight="1" x14ac:dyDescent="0.2">
      <c r="A4191" s="83">
        <v>37741</v>
      </c>
      <c r="B4191" s="83" t="s">
        <v>6412</v>
      </c>
      <c r="C4191" s="83" t="s">
        <v>575</v>
      </c>
      <c r="D4191" s="83" t="s">
        <v>702</v>
      </c>
      <c r="E4191" s="187">
        <v>107888.11</v>
      </c>
      <c r="F4191" s="83"/>
    </row>
    <row r="4192" spans="1:6" ht="12.75" customHeight="1" x14ac:dyDescent="0.2">
      <c r="A4192" s="83">
        <v>39396</v>
      </c>
      <c r="B4192" s="83" t="s">
        <v>6414</v>
      </c>
      <c r="C4192" s="83" t="s">
        <v>575</v>
      </c>
      <c r="D4192" s="83" t="s">
        <v>702</v>
      </c>
      <c r="E4192" s="187">
        <v>33.75</v>
      </c>
      <c r="F4192" s="83"/>
    </row>
    <row r="4193" spans="1:6" ht="12.75" customHeight="1" x14ac:dyDescent="0.2">
      <c r="A4193" s="83">
        <v>39392</v>
      </c>
      <c r="B4193" s="83" t="s">
        <v>6415</v>
      </c>
      <c r="C4193" s="83" t="s">
        <v>575</v>
      </c>
      <c r="D4193" s="83" t="s">
        <v>702</v>
      </c>
      <c r="E4193" s="187">
        <v>38.07</v>
      </c>
      <c r="F4193" s="83"/>
    </row>
    <row r="4194" spans="1:6" ht="12.75" customHeight="1" x14ac:dyDescent="0.2">
      <c r="A4194" s="83">
        <v>39393</v>
      </c>
      <c r="B4194" s="83" t="s">
        <v>6417</v>
      </c>
      <c r="C4194" s="83" t="s">
        <v>575</v>
      </c>
      <c r="D4194" s="83" t="s">
        <v>702</v>
      </c>
      <c r="E4194" s="187">
        <v>23.54</v>
      </c>
      <c r="F4194" s="83"/>
    </row>
    <row r="4195" spans="1:6" ht="12.75" customHeight="1" x14ac:dyDescent="0.2">
      <c r="A4195" s="83">
        <v>39394</v>
      </c>
      <c r="B4195" s="83" t="s">
        <v>6418</v>
      </c>
      <c r="C4195" s="83" t="s">
        <v>575</v>
      </c>
      <c r="D4195" s="83" t="s">
        <v>702</v>
      </c>
      <c r="E4195" s="187">
        <v>26.5</v>
      </c>
      <c r="F4195" s="83"/>
    </row>
    <row r="4196" spans="1:6" ht="12.75" customHeight="1" x14ac:dyDescent="0.2">
      <c r="A4196" s="83">
        <v>39395</v>
      </c>
      <c r="B4196" s="83" t="s">
        <v>6419</v>
      </c>
      <c r="C4196" s="83" t="s">
        <v>575</v>
      </c>
      <c r="D4196" s="83" t="s">
        <v>702</v>
      </c>
      <c r="E4196" s="187">
        <v>24.64</v>
      </c>
      <c r="F4196" s="83"/>
    </row>
    <row r="4197" spans="1:6" ht="12.75" customHeight="1" x14ac:dyDescent="0.2">
      <c r="A4197" s="83">
        <v>14618</v>
      </c>
      <c r="B4197" s="83" t="s">
        <v>6421</v>
      </c>
      <c r="C4197" s="83" t="s">
        <v>575</v>
      </c>
      <c r="D4197" s="83" t="s">
        <v>566</v>
      </c>
      <c r="E4197" s="187">
        <v>902.68</v>
      </c>
      <c r="F4197" s="83"/>
    </row>
    <row r="4198" spans="1:6" ht="12.75" customHeight="1" x14ac:dyDescent="0.2">
      <c r="A4198" s="83">
        <v>40269</v>
      </c>
      <c r="B4198" s="83" t="s">
        <v>6422</v>
      </c>
      <c r="C4198" s="83" t="s">
        <v>575</v>
      </c>
      <c r="D4198" s="83" t="s">
        <v>566</v>
      </c>
      <c r="E4198" s="187">
        <v>3636.85</v>
      </c>
      <c r="F4198" s="83"/>
    </row>
    <row r="4199" spans="1:6" ht="12.75" customHeight="1" x14ac:dyDescent="0.2">
      <c r="A4199" s="83">
        <v>6110</v>
      </c>
      <c r="B4199" s="83" t="s">
        <v>6423</v>
      </c>
      <c r="C4199" s="83" t="s">
        <v>1062</v>
      </c>
      <c r="D4199" s="83" t="s">
        <v>566</v>
      </c>
      <c r="E4199" s="187">
        <v>13.54</v>
      </c>
      <c r="F4199" s="83"/>
    </row>
    <row r="4200" spans="1:6" ht="12.75" customHeight="1" x14ac:dyDescent="0.2">
      <c r="A4200" s="83">
        <v>40910</v>
      </c>
      <c r="B4200" s="83" t="s">
        <v>6425</v>
      </c>
      <c r="C4200" s="83" t="s">
        <v>1251</v>
      </c>
      <c r="D4200" s="83" t="s">
        <v>566</v>
      </c>
      <c r="E4200" s="187">
        <v>2413.96</v>
      </c>
      <c r="F4200" s="83"/>
    </row>
    <row r="4201" spans="1:6" ht="12.75" customHeight="1" x14ac:dyDescent="0.2">
      <c r="A4201" s="83">
        <v>6111</v>
      </c>
      <c r="B4201" s="83" t="s">
        <v>6426</v>
      </c>
      <c r="C4201" s="83" t="s">
        <v>1062</v>
      </c>
      <c r="D4201" s="83" t="s">
        <v>1065</v>
      </c>
      <c r="E4201" s="187">
        <v>8.8000000000000007</v>
      </c>
      <c r="F4201" s="83"/>
    </row>
    <row r="4202" spans="1:6" ht="12.75" customHeight="1" x14ac:dyDescent="0.2">
      <c r="A4202" s="83">
        <v>41084</v>
      </c>
      <c r="B4202" s="83" t="s">
        <v>6428</v>
      </c>
      <c r="C4202" s="83" t="s">
        <v>1251</v>
      </c>
      <c r="D4202" s="83" t="s">
        <v>566</v>
      </c>
      <c r="E4202" s="187">
        <v>1568.74</v>
      </c>
      <c r="F4202" s="83"/>
    </row>
    <row r="4203" spans="1:6" ht="12.75" customHeight="1" x14ac:dyDescent="0.2">
      <c r="A4203" s="83">
        <v>25950</v>
      </c>
      <c r="B4203" s="83" t="s">
        <v>6429</v>
      </c>
      <c r="C4203" s="83" t="s">
        <v>572</v>
      </c>
      <c r="D4203" s="83" t="s">
        <v>566</v>
      </c>
      <c r="E4203" s="187">
        <v>29.47</v>
      </c>
      <c r="F4203" s="83"/>
    </row>
    <row r="4204" spans="1:6" ht="12.75" customHeight="1" x14ac:dyDescent="0.2">
      <c r="A4204" s="83">
        <v>38637</v>
      </c>
      <c r="B4204" s="83" t="s">
        <v>6430</v>
      </c>
      <c r="C4204" s="83" t="s">
        <v>575</v>
      </c>
      <c r="D4204" s="83" t="s">
        <v>566</v>
      </c>
      <c r="E4204" s="187">
        <v>124.8</v>
      </c>
      <c r="F4204" s="83"/>
    </row>
    <row r="4205" spans="1:6" ht="12.75" customHeight="1" x14ac:dyDescent="0.2">
      <c r="A4205" s="83">
        <v>6150</v>
      </c>
      <c r="B4205" s="83" t="s">
        <v>6432</v>
      </c>
      <c r="C4205" s="83" t="s">
        <v>575</v>
      </c>
      <c r="D4205" s="83" t="s">
        <v>566</v>
      </c>
      <c r="E4205" s="187">
        <v>126.32</v>
      </c>
      <c r="F4205" s="83"/>
    </row>
    <row r="4206" spans="1:6" ht="12.75" customHeight="1" x14ac:dyDescent="0.2">
      <c r="A4206" s="83">
        <v>6136</v>
      </c>
      <c r="B4206" s="83" t="s">
        <v>6433</v>
      </c>
      <c r="C4206" s="83" t="s">
        <v>575</v>
      </c>
      <c r="D4206" s="83" t="s">
        <v>1065</v>
      </c>
      <c r="E4206" s="187">
        <v>99.3</v>
      </c>
      <c r="F4206" s="83"/>
    </row>
    <row r="4207" spans="1:6" ht="12.75" customHeight="1" x14ac:dyDescent="0.2">
      <c r="A4207" s="83">
        <v>38638</v>
      </c>
      <c r="B4207" s="83" t="s">
        <v>6435</v>
      </c>
      <c r="C4207" s="83" t="s">
        <v>575</v>
      </c>
      <c r="D4207" s="83" t="s">
        <v>566</v>
      </c>
      <c r="E4207" s="187">
        <v>105.16</v>
      </c>
      <c r="F4207" s="83"/>
    </row>
    <row r="4208" spans="1:6" ht="12.75" customHeight="1" x14ac:dyDescent="0.2">
      <c r="A4208" s="83">
        <v>20262</v>
      </c>
      <c r="B4208" s="83" t="s">
        <v>6436</v>
      </c>
      <c r="C4208" s="83" t="s">
        <v>575</v>
      </c>
      <c r="D4208" s="83" t="s">
        <v>566</v>
      </c>
      <c r="E4208" s="187">
        <v>8.5</v>
      </c>
      <c r="F4208" s="83"/>
    </row>
    <row r="4209" spans="1:6" ht="12.75" customHeight="1" x14ac:dyDescent="0.2">
      <c r="A4209" s="83">
        <v>6148</v>
      </c>
      <c r="B4209" s="83" t="s">
        <v>6438</v>
      </c>
      <c r="C4209" s="83" t="s">
        <v>575</v>
      </c>
      <c r="D4209" s="83" t="s">
        <v>1065</v>
      </c>
      <c r="E4209" s="187">
        <v>6.9</v>
      </c>
      <c r="F4209" s="83"/>
    </row>
    <row r="4210" spans="1:6" ht="12.75" customHeight="1" x14ac:dyDescent="0.2">
      <c r="A4210" s="83">
        <v>6145</v>
      </c>
      <c r="B4210" s="83" t="s">
        <v>6439</v>
      </c>
      <c r="C4210" s="83" t="s">
        <v>575</v>
      </c>
      <c r="D4210" s="83" t="s">
        <v>566</v>
      </c>
      <c r="E4210" s="187">
        <v>12.38</v>
      </c>
      <c r="F4210" s="83"/>
    </row>
    <row r="4211" spans="1:6" ht="12.75" customHeight="1" x14ac:dyDescent="0.2">
      <c r="A4211" s="83">
        <v>6149</v>
      </c>
      <c r="B4211" s="83" t="s">
        <v>6440</v>
      </c>
      <c r="C4211" s="83" t="s">
        <v>575</v>
      </c>
      <c r="D4211" s="83" t="s">
        <v>566</v>
      </c>
      <c r="E4211" s="187">
        <v>11.68</v>
      </c>
      <c r="F4211" s="83"/>
    </row>
    <row r="4212" spans="1:6" ht="12.75" customHeight="1" x14ac:dyDescent="0.2">
      <c r="A4212" s="83">
        <v>6146</v>
      </c>
      <c r="B4212" s="83" t="s">
        <v>6442</v>
      </c>
      <c r="C4212" s="83" t="s">
        <v>575</v>
      </c>
      <c r="D4212" s="83" t="s">
        <v>566</v>
      </c>
      <c r="E4212" s="187">
        <v>12.4</v>
      </c>
      <c r="F4212" s="83"/>
    </row>
    <row r="4213" spans="1:6" ht="12.75" customHeight="1" x14ac:dyDescent="0.2">
      <c r="A4213" s="83">
        <v>26026</v>
      </c>
      <c r="B4213" s="83" t="s">
        <v>6443</v>
      </c>
      <c r="C4213" s="83" t="s">
        <v>589</v>
      </c>
      <c r="D4213" s="83" t="s">
        <v>566</v>
      </c>
      <c r="E4213" s="187">
        <v>2.54</v>
      </c>
      <c r="F4213" s="83"/>
    </row>
    <row r="4214" spans="1:6" ht="12.75" customHeight="1" x14ac:dyDescent="0.2">
      <c r="A4214" s="83">
        <v>39961</v>
      </c>
      <c r="B4214" s="83" t="s">
        <v>6444</v>
      </c>
      <c r="C4214" s="83" t="s">
        <v>575</v>
      </c>
      <c r="D4214" s="83" t="s">
        <v>566</v>
      </c>
      <c r="E4214" s="187">
        <v>11.13</v>
      </c>
      <c r="F4214" s="83"/>
    </row>
    <row r="4215" spans="1:6" ht="12.75" customHeight="1" x14ac:dyDescent="0.2">
      <c r="A4215" s="83">
        <v>42433</v>
      </c>
      <c r="B4215" s="83" t="s">
        <v>6446</v>
      </c>
      <c r="C4215" s="83" t="s">
        <v>575</v>
      </c>
      <c r="D4215" s="83" t="s">
        <v>702</v>
      </c>
      <c r="E4215" s="187">
        <v>2720.4</v>
      </c>
      <c r="F4215" s="83"/>
    </row>
    <row r="4216" spans="1:6" ht="12.75" customHeight="1" x14ac:dyDescent="0.2">
      <c r="A4216" s="83">
        <v>42434</v>
      </c>
      <c r="B4216" s="83" t="s">
        <v>6447</v>
      </c>
      <c r="C4216" s="83" t="s">
        <v>575</v>
      </c>
      <c r="D4216" s="83" t="s">
        <v>702</v>
      </c>
      <c r="E4216" s="187">
        <v>2939.79</v>
      </c>
      <c r="F4216" s="83"/>
    </row>
    <row r="4217" spans="1:6" ht="12.75" customHeight="1" x14ac:dyDescent="0.2">
      <c r="A4217" s="83">
        <v>42435</v>
      </c>
      <c r="B4217" s="83" t="s">
        <v>6449</v>
      </c>
      <c r="C4217" s="83" t="s">
        <v>575</v>
      </c>
      <c r="D4217" s="83" t="s">
        <v>702</v>
      </c>
      <c r="E4217" s="187">
        <v>1465.96</v>
      </c>
      <c r="F4217" s="83"/>
    </row>
    <row r="4218" spans="1:6" ht="12.75" customHeight="1" x14ac:dyDescent="0.2">
      <c r="A4218" s="83">
        <v>38061</v>
      </c>
      <c r="B4218" s="83" t="s">
        <v>6450</v>
      </c>
      <c r="C4218" s="83" t="s">
        <v>575</v>
      </c>
      <c r="D4218" s="83" t="s">
        <v>566</v>
      </c>
      <c r="E4218" s="187">
        <v>50.24</v>
      </c>
      <c r="F4218" s="83"/>
    </row>
    <row r="4219" spans="1:6" ht="12.75" customHeight="1" x14ac:dyDescent="0.2">
      <c r="A4219" s="83">
        <v>20250</v>
      </c>
      <c r="B4219" s="83" t="s">
        <v>6451</v>
      </c>
      <c r="C4219" s="83" t="s">
        <v>589</v>
      </c>
      <c r="D4219" s="83" t="s">
        <v>1065</v>
      </c>
      <c r="E4219" s="187">
        <v>12</v>
      </c>
      <c r="F4219" s="83"/>
    </row>
    <row r="4220" spans="1:6" ht="12.75" customHeight="1" x14ac:dyDescent="0.2">
      <c r="A4220" s="83">
        <v>39965</v>
      </c>
      <c r="B4220" s="83" t="s">
        <v>6453</v>
      </c>
      <c r="C4220" s="83" t="s">
        <v>704</v>
      </c>
      <c r="D4220" s="83" t="s">
        <v>702</v>
      </c>
      <c r="E4220" s="187">
        <v>1325.85</v>
      </c>
      <c r="F4220" s="83"/>
    </row>
    <row r="4221" spans="1:6" ht="12.75" customHeight="1" x14ac:dyDescent="0.2">
      <c r="A4221" s="83">
        <v>39964</v>
      </c>
      <c r="B4221" s="83" t="s">
        <v>6454</v>
      </c>
      <c r="C4221" s="83" t="s">
        <v>704</v>
      </c>
      <c r="D4221" s="83" t="s">
        <v>702</v>
      </c>
      <c r="E4221" s="187">
        <v>1126.1600000000001</v>
      </c>
      <c r="F4221" s="83"/>
    </row>
    <row r="4222" spans="1:6" ht="12.75" customHeight="1" x14ac:dyDescent="0.2">
      <c r="A4222" s="83">
        <v>7</v>
      </c>
      <c r="B4222" s="83" t="s">
        <v>6455</v>
      </c>
      <c r="C4222" s="83" t="s">
        <v>589</v>
      </c>
      <c r="D4222" s="83" t="s">
        <v>566</v>
      </c>
      <c r="E4222" s="187">
        <v>9.6999999999999993</v>
      </c>
      <c r="F4222" s="83"/>
    </row>
    <row r="4223" spans="1:6" ht="12.75" customHeight="1" x14ac:dyDescent="0.2">
      <c r="A4223" s="83">
        <v>13388</v>
      </c>
      <c r="B4223" s="83" t="s">
        <v>6457</v>
      </c>
      <c r="C4223" s="83" t="s">
        <v>589</v>
      </c>
      <c r="D4223" s="83" t="s">
        <v>566</v>
      </c>
      <c r="E4223" s="187">
        <v>87.01</v>
      </c>
      <c r="F4223" s="83"/>
    </row>
    <row r="4224" spans="1:6" ht="12.75" customHeight="1" x14ac:dyDescent="0.2">
      <c r="A4224" s="83">
        <v>39914</v>
      </c>
      <c r="B4224" s="83" t="s">
        <v>6458</v>
      </c>
      <c r="C4224" s="83" t="s">
        <v>589</v>
      </c>
      <c r="D4224" s="83" t="s">
        <v>702</v>
      </c>
      <c r="E4224" s="187">
        <v>145.44</v>
      </c>
      <c r="F4224" s="83"/>
    </row>
    <row r="4225" spans="1:6" ht="12.75" customHeight="1" x14ac:dyDescent="0.2">
      <c r="A4225" s="83">
        <v>12732</v>
      </c>
      <c r="B4225" s="83" t="s">
        <v>6460</v>
      </c>
      <c r="C4225" s="83" t="s">
        <v>575</v>
      </c>
      <c r="D4225" s="83" t="s">
        <v>702</v>
      </c>
      <c r="E4225" s="187">
        <v>167.82</v>
      </c>
      <c r="F4225" s="83"/>
    </row>
    <row r="4226" spans="1:6" ht="12.75" customHeight="1" x14ac:dyDescent="0.2">
      <c r="A4226" s="83">
        <v>6160</v>
      </c>
      <c r="B4226" s="83" t="s">
        <v>6461</v>
      </c>
      <c r="C4226" s="83" t="s">
        <v>1062</v>
      </c>
      <c r="D4226" s="83" t="s">
        <v>1065</v>
      </c>
      <c r="E4226" s="187">
        <v>13.54</v>
      </c>
      <c r="F4226" s="83"/>
    </row>
    <row r="4227" spans="1:6" ht="12.75" customHeight="1" x14ac:dyDescent="0.2">
      <c r="A4227" s="83">
        <v>41087</v>
      </c>
      <c r="B4227" s="83" t="s">
        <v>6462</v>
      </c>
      <c r="C4227" s="83" t="s">
        <v>1251</v>
      </c>
      <c r="D4227" s="83" t="s">
        <v>566</v>
      </c>
      <c r="E4227" s="187">
        <v>2413.96</v>
      </c>
      <c r="F4227" s="83"/>
    </row>
    <row r="4228" spans="1:6" ht="12.75" customHeight="1" x14ac:dyDescent="0.2">
      <c r="A4228" s="83">
        <v>6166</v>
      </c>
      <c r="B4228" s="83" t="s">
        <v>6464</v>
      </c>
      <c r="C4228" s="83" t="s">
        <v>1062</v>
      </c>
      <c r="D4228" s="83" t="s">
        <v>566</v>
      </c>
      <c r="E4228" s="187">
        <v>15.11</v>
      </c>
      <c r="F4228" s="83"/>
    </row>
    <row r="4229" spans="1:6" ht="12.75" customHeight="1" x14ac:dyDescent="0.2">
      <c r="A4229" s="83">
        <v>41088</v>
      </c>
      <c r="B4229" s="83" t="s">
        <v>6465</v>
      </c>
      <c r="C4229" s="83" t="s">
        <v>1251</v>
      </c>
      <c r="D4229" s="83" t="s">
        <v>566</v>
      </c>
      <c r="E4229" s="187">
        <v>2694.91</v>
      </c>
      <c r="F4229" s="83"/>
    </row>
    <row r="4230" spans="1:6" ht="12.75" customHeight="1" x14ac:dyDescent="0.2">
      <c r="A4230" s="83">
        <v>20232</v>
      </c>
      <c r="B4230" s="83" t="s">
        <v>6467</v>
      </c>
      <c r="C4230" s="83" t="s">
        <v>577</v>
      </c>
      <c r="D4230" s="83" t="s">
        <v>566</v>
      </c>
      <c r="E4230" s="187">
        <v>69.52</v>
      </c>
      <c r="F4230" s="83"/>
    </row>
    <row r="4231" spans="1:6" ht="12.75" customHeight="1" x14ac:dyDescent="0.2">
      <c r="A4231" s="83">
        <v>10856</v>
      </c>
      <c r="B4231" s="83" t="s">
        <v>6468</v>
      </c>
      <c r="C4231" s="83" t="s">
        <v>577</v>
      </c>
      <c r="D4231" s="83" t="s">
        <v>566</v>
      </c>
      <c r="E4231" s="187">
        <v>59.78</v>
      </c>
      <c r="F4231" s="83"/>
    </row>
    <row r="4232" spans="1:6" ht="12.75" customHeight="1" x14ac:dyDescent="0.2">
      <c r="A4232" s="83">
        <v>4828</v>
      </c>
      <c r="B4232" s="83" t="s">
        <v>6470</v>
      </c>
      <c r="C4232" s="83" t="s">
        <v>577</v>
      </c>
      <c r="D4232" s="83" t="s">
        <v>566</v>
      </c>
      <c r="E4232" s="187">
        <v>30.2</v>
      </c>
      <c r="F4232" s="83"/>
    </row>
    <row r="4233" spans="1:6" ht="12.75" customHeight="1" x14ac:dyDescent="0.2">
      <c r="A4233" s="83">
        <v>20249</v>
      </c>
      <c r="B4233" s="83" t="s">
        <v>6471</v>
      </c>
      <c r="C4233" s="83" t="s">
        <v>577</v>
      </c>
      <c r="D4233" s="83" t="s">
        <v>566</v>
      </c>
      <c r="E4233" s="187">
        <v>16.54</v>
      </c>
      <c r="F4233" s="83"/>
    </row>
    <row r="4234" spans="1:6" ht="12.75" customHeight="1" x14ac:dyDescent="0.2">
      <c r="A4234" s="83">
        <v>11609</v>
      </c>
      <c r="B4234" s="83" t="s">
        <v>6472</v>
      </c>
      <c r="C4234" s="83" t="s">
        <v>769</v>
      </c>
      <c r="D4234" s="83" t="s">
        <v>566</v>
      </c>
      <c r="E4234" s="187">
        <v>10.26</v>
      </c>
      <c r="F4234" s="83"/>
    </row>
    <row r="4235" spans="1:6" ht="12.75" customHeight="1" x14ac:dyDescent="0.2">
      <c r="A4235" s="83">
        <v>20083</v>
      </c>
      <c r="B4235" s="83" t="s">
        <v>814</v>
      </c>
      <c r="C4235" s="83" t="s">
        <v>575</v>
      </c>
      <c r="D4235" s="83" t="s">
        <v>566</v>
      </c>
      <c r="E4235" s="187">
        <v>48.48</v>
      </c>
      <c r="F4235" s="83"/>
    </row>
    <row r="4236" spans="1:6" ht="12.75" customHeight="1" x14ac:dyDescent="0.2">
      <c r="A4236" s="83">
        <v>20082</v>
      </c>
      <c r="B4236" s="83" t="s">
        <v>6474</v>
      </c>
      <c r="C4236" s="83" t="s">
        <v>575</v>
      </c>
      <c r="D4236" s="83" t="s">
        <v>566</v>
      </c>
      <c r="E4236" s="187">
        <v>18.88</v>
      </c>
      <c r="F4236" s="83"/>
    </row>
    <row r="4237" spans="1:6" ht="12.75" customHeight="1" x14ac:dyDescent="0.2">
      <c r="A4237" s="83">
        <v>5318</v>
      </c>
      <c r="B4237" s="83" t="s">
        <v>6476</v>
      </c>
      <c r="C4237" s="83" t="s">
        <v>769</v>
      </c>
      <c r="D4237" s="83" t="s">
        <v>1065</v>
      </c>
      <c r="E4237" s="187">
        <v>10.42</v>
      </c>
      <c r="F4237" s="83"/>
    </row>
    <row r="4238" spans="1:6" ht="12.75" customHeight="1" x14ac:dyDescent="0.2">
      <c r="A4238" s="83">
        <v>10691</v>
      </c>
      <c r="B4238" s="83" t="s">
        <v>6477</v>
      </c>
      <c r="C4238" s="83" t="s">
        <v>769</v>
      </c>
      <c r="D4238" s="83" t="s">
        <v>566</v>
      </c>
      <c r="E4238" s="187">
        <v>35.4</v>
      </c>
      <c r="F4238" s="83"/>
    </row>
    <row r="4239" spans="1:6" ht="12.75" customHeight="1" x14ac:dyDescent="0.2">
      <c r="A4239" s="83">
        <v>12295</v>
      </c>
      <c r="B4239" s="83" t="s">
        <v>6478</v>
      </c>
      <c r="C4239" s="83" t="s">
        <v>575</v>
      </c>
      <c r="D4239" s="83" t="s">
        <v>566</v>
      </c>
      <c r="E4239" s="187">
        <v>2.42</v>
      </c>
      <c r="F4239" s="83"/>
    </row>
    <row r="4240" spans="1:6" ht="12.75" customHeight="1" x14ac:dyDescent="0.2">
      <c r="A4240" s="83">
        <v>12296</v>
      </c>
      <c r="B4240" s="83" t="s">
        <v>6480</v>
      </c>
      <c r="C4240" s="83" t="s">
        <v>575</v>
      </c>
      <c r="D4240" s="83" t="s">
        <v>566</v>
      </c>
      <c r="E4240" s="187">
        <v>3.14</v>
      </c>
      <c r="F4240" s="83"/>
    </row>
    <row r="4241" spans="1:6" ht="12.75" customHeight="1" x14ac:dyDescent="0.2">
      <c r="A4241" s="83">
        <v>12294</v>
      </c>
      <c r="B4241" s="83" t="s">
        <v>6481</v>
      </c>
      <c r="C4241" s="83" t="s">
        <v>575</v>
      </c>
      <c r="D4241" s="83" t="s">
        <v>566</v>
      </c>
      <c r="E4241" s="187">
        <v>7.54</v>
      </c>
      <c r="F4241" s="83"/>
    </row>
    <row r="4242" spans="1:6" ht="12.75" customHeight="1" x14ac:dyDescent="0.2">
      <c r="A4242" s="83">
        <v>14543</v>
      </c>
      <c r="B4242" s="83" t="s">
        <v>6482</v>
      </c>
      <c r="C4242" s="83" t="s">
        <v>575</v>
      </c>
      <c r="D4242" s="83" t="s">
        <v>566</v>
      </c>
      <c r="E4242" s="187">
        <v>5.38</v>
      </c>
      <c r="F4242" s="83"/>
    </row>
    <row r="4243" spans="1:6" ht="12.75" customHeight="1" x14ac:dyDescent="0.2">
      <c r="A4243" s="83">
        <v>13329</v>
      </c>
      <c r="B4243" s="83" t="s">
        <v>6484</v>
      </c>
      <c r="C4243" s="83" t="s">
        <v>575</v>
      </c>
      <c r="D4243" s="83" t="s">
        <v>1065</v>
      </c>
      <c r="E4243" s="187">
        <v>3.16</v>
      </c>
      <c r="F4243" s="83"/>
    </row>
    <row r="4244" spans="1:6" ht="12.75" customHeight="1" x14ac:dyDescent="0.2">
      <c r="A4244" s="83">
        <v>21044</v>
      </c>
      <c r="B4244" s="83" t="s">
        <v>6485</v>
      </c>
      <c r="C4244" s="83" t="s">
        <v>575</v>
      </c>
      <c r="D4244" s="83" t="s">
        <v>566</v>
      </c>
      <c r="E4244" s="187">
        <v>25.55</v>
      </c>
      <c r="F4244" s="83"/>
    </row>
    <row r="4245" spans="1:6" ht="12.75" customHeight="1" x14ac:dyDescent="0.2">
      <c r="A4245" s="83">
        <v>21045</v>
      </c>
      <c r="B4245" s="83" t="s">
        <v>6487</v>
      </c>
      <c r="C4245" s="83" t="s">
        <v>575</v>
      </c>
      <c r="D4245" s="83" t="s">
        <v>566</v>
      </c>
      <c r="E4245" s="187">
        <v>34.99</v>
      </c>
      <c r="F4245" s="83"/>
    </row>
    <row r="4246" spans="1:6" ht="12.75" customHeight="1" x14ac:dyDescent="0.2">
      <c r="A4246" s="83">
        <v>21040</v>
      </c>
      <c r="B4246" s="83" t="s">
        <v>6488</v>
      </c>
      <c r="C4246" s="83" t="s">
        <v>575</v>
      </c>
      <c r="D4246" s="83" t="s">
        <v>1065</v>
      </c>
      <c r="E4246" s="187">
        <v>25</v>
      </c>
      <c r="F4246" s="83"/>
    </row>
    <row r="4247" spans="1:6" ht="12.75" customHeight="1" x14ac:dyDescent="0.2">
      <c r="A4247" s="83">
        <v>21041</v>
      </c>
      <c r="B4247" s="83" t="s">
        <v>6489</v>
      </c>
      <c r="C4247" s="83" t="s">
        <v>575</v>
      </c>
      <c r="D4247" s="83" t="s">
        <v>566</v>
      </c>
      <c r="E4247" s="187">
        <v>30.18</v>
      </c>
      <c r="F4247" s="83"/>
    </row>
    <row r="4248" spans="1:6" ht="12.75" customHeight="1" x14ac:dyDescent="0.2">
      <c r="A4248" s="83">
        <v>21047</v>
      </c>
      <c r="B4248" s="83" t="s">
        <v>6491</v>
      </c>
      <c r="C4248" s="83" t="s">
        <v>575</v>
      </c>
      <c r="D4248" s="83" t="s">
        <v>566</v>
      </c>
      <c r="E4248" s="187">
        <v>37.659999999999997</v>
      </c>
      <c r="F4248" s="83"/>
    </row>
    <row r="4249" spans="1:6" ht="12.75" customHeight="1" x14ac:dyDescent="0.2">
      <c r="A4249" s="83">
        <v>21043</v>
      </c>
      <c r="B4249" s="83" t="s">
        <v>6492</v>
      </c>
      <c r="C4249" s="83" t="s">
        <v>575</v>
      </c>
      <c r="D4249" s="83" t="s">
        <v>566</v>
      </c>
      <c r="E4249" s="187">
        <v>36.67</v>
      </c>
      <c r="F4249" s="83"/>
    </row>
    <row r="4250" spans="1:6" ht="12.75" customHeight="1" x14ac:dyDescent="0.2">
      <c r="A4250" s="83">
        <v>21042</v>
      </c>
      <c r="B4250" s="83" t="s">
        <v>6493</v>
      </c>
      <c r="C4250" s="83" t="s">
        <v>575</v>
      </c>
      <c r="D4250" s="83" t="s">
        <v>566</v>
      </c>
      <c r="E4250" s="187">
        <v>29.03</v>
      </c>
      <c r="F4250" s="83"/>
    </row>
    <row r="4251" spans="1:6" ht="12.75" customHeight="1" x14ac:dyDescent="0.2">
      <c r="A4251" s="83">
        <v>11895</v>
      </c>
      <c r="B4251" s="83" t="s">
        <v>6495</v>
      </c>
      <c r="C4251" s="83" t="s">
        <v>575</v>
      </c>
      <c r="D4251" s="83" t="s">
        <v>566</v>
      </c>
      <c r="E4251" s="187">
        <v>969.21</v>
      </c>
      <c r="F4251" s="83"/>
    </row>
    <row r="4252" spans="1:6" ht="12.75" customHeight="1" x14ac:dyDescent="0.2">
      <c r="A4252" s="83">
        <v>11896</v>
      </c>
      <c r="B4252" s="83" t="s">
        <v>6496</v>
      </c>
      <c r="C4252" s="83" t="s">
        <v>575</v>
      </c>
      <c r="D4252" s="83" t="s">
        <v>566</v>
      </c>
      <c r="E4252" s="187">
        <v>5080</v>
      </c>
      <c r="F4252" s="83"/>
    </row>
    <row r="4253" spans="1:6" ht="12.75" customHeight="1" x14ac:dyDescent="0.2">
      <c r="A4253" s="83">
        <v>11897</v>
      </c>
      <c r="B4253" s="83" t="s">
        <v>6498</v>
      </c>
      <c r="C4253" s="83" t="s">
        <v>575</v>
      </c>
      <c r="D4253" s="83" t="s">
        <v>566</v>
      </c>
      <c r="E4253" s="187">
        <v>6628.51</v>
      </c>
      <c r="F4253" s="83"/>
    </row>
    <row r="4254" spans="1:6" ht="12.75" customHeight="1" x14ac:dyDescent="0.2">
      <c r="A4254" s="83">
        <v>11898</v>
      </c>
      <c r="B4254" s="83" t="s">
        <v>6499</v>
      </c>
      <c r="C4254" s="83" t="s">
        <v>575</v>
      </c>
      <c r="D4254" s="83" t="s">
        <v>566</v>
      </c>
      <c r="E4254" s="187">
        <v>6962.72</v>
      </c>
      <c r="F4254" s="83"/>
    </row>
    <row r="4255" spans="1:6" ht="12.75" customHeight="1" x14ac:dyDescent="0.2">
      <c r="A4255" s="83">
        <v>3282</v>
      </c>
      <c r="B4255" s="83" t="s">
        <v>6500</v>
      </c>
      <c r="C4255" s="83" t="s">
        <v>575</v>
      </c>
      <c r="D4255" s="83" t="s">
        <v>566</v>
      </c>
      <c r="E4255" s="187">
        <v>704.62</v>
      </c>
      <c r="F4255" s="83"/>
    </row>
    <row r="4256" spans="1:6" ht="12.75" customHeight="1" x14ac:dyDescent="0.2">
      <c r="A4256" s="83">
        <v>11899</v>
      </c>
      <c r="B4256" s="83" t="s">
        <v>6502</v>
      </c>
      <c r="C4256" s="83" t="s">
        <v>575</v>
      </c>
      <c r="D4256" s="83" t="s">
        <v>566</v>
      </c>
      <c r="E4256" s="187">
        <v>3436.8</v>
      </c>
      <c r="F4256" s="83"/>
    </row>
    <row r="4257" spans="1:6" ht="12.75" customHeight="1" x14ac:dyDescent="0.2">
      <c r="A4257" s="83">
        <v>11900</v>
      </c>
      <c r="B4257" s="83" t="s">
        <v>6503</v>
      </c>
      <c r="C4257" s="83" t="s">
        <v>575</v>
      </c>
      <c r="D4257" s="83" t="s">
        <v>566</v>
      </c>
      <c r="E4257" s="187">
        <v>4712.37</v>
      </c>
      <c r="F4257" s="83"/>
    </row>
    <row r="4258" spans="1:6" ht="12.75" customHeight="1" x14ac:dyDescent="0.2">
      <c r="A4258" s="83">
        <v>14149</v>
      </c>
      <c r="B4258" s="83" t="s">
        <v>6505</v>
      </c>
      <c r="C4258" s="83" t="s">
        <v>3705</v>
      </c>
      <c r="D4258" s="83" t="s">
        <v>702</v>
      </c>
      <c r="E4258" s="187">
        <v>125.45</v>
      </c>
      <c r="F4258" s="83"/>
    </row>
    <row r="4259" spans="1:6" ht="12.75" customHeight="1" x14ac:dyDescent="0.2">
      <c r="A4259" s="83">
        <v>38099</v>
      </c>
      <c r="B4259" s="83" t="s">
        <v>6506</v>
      </c>
      <c r="C4259" s="83" t="s">
        <v>575</v>
      </c>
      <c r="D4259" s="83" t="s">
        <v>566</v>
      </c>
      <c r="E4259" s="187">
        <v>1.23</v>
      </c>
      <c r="F4259" s="83"/>
    </row>
    <row r="4260" spans="1:6" ht="12.75" customHeight="1" x14ac:dyDescent="0.2">
      <c r="A4260" s="83">
        <v>38100</v>
      </c>
      <c r="B4260" s="83" t="s">
        <v>6507</v>
      </c>
      <c r="C4260" s="83" t="s">
        <v>575</v>
      </c>
      <c r="D4260" s="83" t="s">
        <v>566</v>
      </c>
      <c r="E4260" s="187">
        <v>2.02</v>
      </c>
      <c r="F4260" s="83"/>
    </row>
    <row r="4261" spans="1:6" ht="12.75" customHeight="1" x14ac:dyDescent="0.2">
      <c r="A4261" s="83">
        <v>20061</v>
      </c>
      <c r="B4261" s="83" t="s">
        <v>6509</v>
      </c>
      <c r="C4261" s="83" t="s">
        <v>575</v>
      </c>
      <c r="D4261" s="83" t="s">
        <v>702</v>
      </c>
      <c r="E4261" s="187">
        <v>2.94</v>
      </c>
      <c r="F4261" s="83"/>
    </row>
    <row r="4262" spans="1:6" ht="12.75" customHeight="1" x14ac:dyDescent="0.2">
      <c r="A4262" s="83">
        <v>7576</v>
      </c>
      <c r="B4262" s="83" t="s">
        <v>6510</v>
      </c>
      <c r="C4262" s="83" t="s">
        <v>575</v>
      </c>
      <c r="D4262" s="83" t="s">
        <v>702</v>
      </c>
      <c r="E4262" s="187">
        <v>105.5</v>
      </c>
      <c r="F4262" s="83"/>
    </row>
    <row r="4263" spans="1:6" ht="12.75" customHeight="1" x14ac:dyDescent="0.2">
      <c r="A4263" s="83">
        <v>3384</v>
      </c>
      <c r="B4263" s="83" t="s">
        <v>6511</v>
      </c>
      <c r="C4263" s="83" t="s">
        <v>575</v>
      </c>
      <c r="D4263" s="83" t="s">
        <v>566</v>
      </c>
      <c r="E4263" s="187">
        <v>4.93</v>
      </c>
      <c r="F4263" s="83"/>
    </row>
    <row r="4264" spans="1:6" ht="12.75" customHeight="1" x14ac:dyDescent="0.2">
      <c r="A4264" s="83">
        <v>7572</v>
      </c>
      <c r="B4264" s="83" t="s">
        <v>6513</v>
      </c>
      <c r="C4264" s="83" t="s">
        <v>575</v>
      </c>
      <c r="D4264" s="83" t="s">
        <v>566</v>
      </c>
      <c r="E4264" s="187">
        <v>8.0299999999999994</v>
      </c>
      <c r="F4264" s="83"/>
    </row>
    <row r="4265" spans="1:6" ht="12.75" customHeight="1" x14ac:dyDescent="0.2">
      <c r="A4265" s="83">
        <v>3396</v>
      </c>
      <c r="B4265" s="83" t="s">
        <v>6514</v>
      </c>
      <c r="C4265" s="83" t="s">
        <v>575</v>
      </c>
      <c r="D4265" s="83" t="s">
        <v>566</v>
      </c>
      <c r="E4265" s="187">
        <v>5.69</v>
      </c>
      <c r="F4265" s="83"/>
    </row>
    <row r="4266" spans="1:6" ht="12.75" customHeight="1" x14ac:dyDescent="0.2">
      <c r="A4266" s="83">
        <v>37590</v>
      </c>
      <c r="B4266" s="83" t="s">
        <v>6516</v>
      </c>
      <c r="C4266" s="83" t="s">
        <v>575</v>
      </c>
      <c r="D4266" s="83" t="s">
        <v>566</v>
      </c>
      <c r="E4266" s="187">
        <v>24.19</v>
      </c>
      <c r="F4266" s="83"/>
    </row>
    <row r="4267" spans="1:6" ht="12.75" customHeight="1" x14ac:dyDescent="0.2">
      <c r="A4267" s="83">
        <v>37591</v>
      </c>
      <c r="B4267" s="83" t="s">
        <v>6517</v>
      </c>
      <c r="C4267" s="83" t="s">
        <v>575</v>
      </c>
      <c r="D4267" s="83" t="s">
        <v>566</v>
      </c>
      <c r="E4267" s="187">
        <v>33.659999999999997</v>
      </c>
      <c r="F4267" s="83"/>
    </row>
    <row r="4268" spans="1:6" ht="12.75" customHeight="1" x14ac:dyDescent="0.2">
      <c r="A4268" s="83">
        <v>12626</v>
      </c>
      <c r="B4268" s="83" t="s">
        <v>6519</v>
      </c>
      <c r="C4268" s="83" t="s">
        <v>575</v>
      </c>
      <c r="D4268" s="83" t="s">
        <v>702</v>
      </c>
      <c r="E4268" s="187">
        <v>14.1</v>
      </c>
      <c r="F4268" s="83"/>
    </row>
    <row r="4269" spans="1:6" ht="12.75" customHeight="1" x14ac:dyDescent="0.2">
      <c r="A4269" s="83">
        <v>11033</v>
      </c>
      <c r="B4269" s="83" t="s">
        <v>6520</v>
      </c>
      <c r="C4269" s="83" t="s">
        <v>575</v>
      </c>
      <c r="D4269" s="83" t="s">
        <v>566</v>
      </c>
      <c r="E4269" s="187">
        <v>4.08</v>
      </c>
      <c r="F4269" s="83"/>
    </row>
    <row r="4270" spans="1:6" ht="12.75" customHeight="1" x14ac:dyDescent="0.2">
      <c r="A4270" s="83">
        <v>390</v>
      </c>
      <c r="B4270" s="83" t="s">
        <v>6521</v>
      </c>
      <c r="C4270" s="83" t="s">
        <v>575</v>
      </c>
      <c r="D4270" s="83" t="s">
        <v>566</v>
      </c>
      <c r="E4270" s="187">
        <v>11.43</v>
      </c>
      <c r="F4270" s="83"/>
    </row>
    <row r="4271" spans="1:6" ht="12.75" customHeight="1" x14ac:dyDescent="0.2">
      <c r="A4271" s="83">
        <v>42436</v>
      </c>
      <c r="B4271" s="83" t="s">
        <v>6523</v>
      </c>
      <c r="C4271" s="83" t="s">
        <v>575</v>
      </c>
      <c r="D4271" s="83" t="s">
        <v>702</v>
      </c>
      <c r="E4271" s="187">
        <v>1534.45</v>
      </c>
      <c r="F4271" s="83"/>
    </row>
    <row r="4272" spans="1:6" ht="12.75" customHeight="1" x14ac:dyDescent="0.2">
      <c r="A4272" s="83">
        <v>6178</v>
      </c>
      <c r="B4272" s="83" t="s">
        <v>6524</v>
      </c>
      <c r="C4272" s="83" t="s">
        <v>704</v>
      </c>
      <c r="D4272" s="83" t="s">
        <v>702</v>
      </c>
      <c r="E4272" s="187">
        <v>156.03</v>
      </c>
      <c r="F4272" s="83"/>
    </row>
    <row r="4273" spans="1:6" ht="12.75" customHeight="1" x14ac:dyDescent="0.2">
      <c r="A4273" s="83">
        <v>6180</v>
      </c>
      <c r="B4273" s="83" t="s">
        <v>6525</v>
      </c>
      <c r="C4273" s="83" t="s">
        <v>704</v>
      </c>
      <c r="D4273" s="83" t="s">
        <v>702</v>
      </c>
      <c r="E4273" s="187">
        <v>168.4</v>
      </c>
      <c r="F4273" s="83"/>
    </row>
    <row r="4274" spans="1:6" ht="12.75" customHeight="1" x14ac:dyDescent="0.2">
      <c r="A4274" s="83">
        <v>6182</v>
      </c>
      <c r="B4274" s="83" t="s">
        <v>6527</v>
      </c>
      <c r="C4274" s="83" t="s">
        <v>704</v>
      </c>
      <c r="D4274" s="83" t="s">
        <v>702</v>
      </c>
      <c r="E4274" s="187">
        <v>209.02</v>
      </c>
      <c r="F4274" s="83"/>
    </row>
    <row r="4275" spans="1:6" ht="12.75" customHeight="1" x14ac:dyDescent="0.2">
      <c r="A4275" s="83">
        <v>3993</v>
      </c>
      <c r="B4275" s="83" t="s">
        <v>6528</v>
      </c>
      <c r="C4275" s="83" t="s">
        <v>704</v>
      </c>
      <c r="D4275" s="83" t="s">
        <v>566</v>
      </c>
      <c r="E4275" s="187">
        <v>97.34</v>
      </c>
      <c r="F4275" s="83"/>
    </row>
    <row r="4276" spans="1:6" ht="12.75" customHeight="1" x14ac:dyDescent="0.2">
      <c r="A4276" s="83">
        <v>3990</v>
      </c>
      <c r="B4276" s="83" t="s">
        <v>6529</v>
      </c>
      <c r="C4276" s="83" t="s">
        <v>577</v>
      </c>
      <c r="D4276" s="83" t="s">
        <v>566</v>
      </c>
      <c r="E4276" s="187">
        <v>21.51</v>
      </c>
      <c r="F4276" s="83"/>
    </row>
    <row r="4277" spans="1:6" ht="12.75" customHeight="1" x14ac:dyDescent="0.2">
      <c r="A4277" s="83">
        <v>3992</v>
      </c>
      <c r="B4277" s="83" t="s">
        <v>6531</v>
      </c>
      <c r="C4277" s="83" t="s">
        <v>577</v>
      </c>
      <c r="D4277" s="83" t="s">
        <v>566</v>
      </c>
      <c r="E4277" s="187">
        <v>26.41</v>
      </c>
      <c r="F4277" s="83"/>
    </row>
    <row r="4278" spans="1:6" ht="12.75" customHeight="1" x14ac:dyDescent="0.2">
      <c r="A4278" s="83">
        <v>4509</v>
      </c>
      <c r="B4278" s="83" t="s">
        <v>587</v>
      </c>
      <c r="C4278" s="83" t="s">
        <v>577</v>
      </c>
      <c r="D4278" s="83" t="s">
        <v>566</v>
      </c>
      <c r="E4278" s="187">
        <v>1.97</v>
      </c>
      <c r="F4278" s="83"/>
    </row>
    <row r="4279" spans="1:6" ht="12.75" customHeight="1" x14ac:dyDescent="0.2">
      <c r="A4279" s="83">
        <v>6194</v>
      </c>
      <c r="B4279" s="83" t="s">
        <v>6533</v>
      </c>
      <c r="C4279" s="83" t="s">
        <v>577</v>
      </c>
      <c r="D4279" s="83" t="s">
        <v>566</v>
      </c>
      <c r="E4279" s="187">
        <v>2.69</v>
      </c>
      <c r="F4279" s="83"/>
    </row>
    <row r="4280" spans="1:6" ht="12.75" customHeight="1" x14ac:dyDescent="0.2">
      <c r="A4280" s="83">
        <v>6193</v>
      </c>
      <c r="B4280" s="83" t="s">
        <v>6534</v>
      </c>
      <c r="C4280" s="83" t="s">
        <v>577</v>
      </c>
      <c r="D4280" s="83" t="s">
        <v>566</v>
      </c>
      <c r="E4280" s="187">
        <v>10.25</v>
      </c>
      <c r="F4280" s="83"/>
    </row>
    <row r="4281" spans="1:6" ht="12.75" customHeight="1" x14ac:dyDescent="0.2">
      <c r="A4281" s="83">
        <v>10567</v>
      </c>
      <c r="B4281" s="83" t="s">
        <v>6535</v>
      </c>
      <c r="C4281" s="83" t="s">
        <v>577</v>
      </c>
      <c r="D4281" s="83" t="s">
        <v>566</v>
      </c>
      <c r="E4281" s="187">
        <v>4.45</v>
      </c>
      <c r="F4281" s="83"/>
    </row>
    <row r="4282" spans="1:6" ht="12.75" customHeight="1" x14ac:dyDescent="0.2">
      <c r="A4282" s="83">
        <v>6188</v>
      </c>
      <c r="B4282" s="83" t="s">
        <v>578</v>
      </c>
      <c r="C4282" s="83" t="s">
        <v>704</v>
      </c>
      <c r="D4282" s="83" t="s">
        <v>566</v>
      </c>
      <c r="E4282" s="187">
        <v>24.33</v>
      </c>
      <c r="F4282" s="83"/>
    </row>
    <row r="4283" spans="1:6" ht="12.75" customHeight="1" x14ac:dyDescent="0.2">
      <c r="A4283" s="83">
        <v>6212</v>
      </c>
      <c r="B4283" s="83" t="s">
        <v>578</v>
      </c>
      <c r="C4283" s="83" t="s">
        <v>577</v>
      </c>
      <c r="D4283" s="83" t="s">
        <v>1065</v>
      </c>
      <c r="E4283" s="187">
        <v>7.3</v>
      </c>
      <c r="F4283" s="83"/>
    </row>
    <row r="4284" spans="1:6" ht="12.75" customHeight="1" x14ac:dyDescent="0.2">
      <c r="A4284" s="83">
        <v>6189</v>
      </c>
      <c r="B4284" s="83" t="s">
        <v>590</v>
      </c>
      <c r="C4284" s="83" t="s">
        <v>577</v>
      </c>
      <c r="D4284" s="83" t="s">
        <v>566</v>
      </c>
      <c r="E4284" s="187">
        <v>14.99</v>
      </c>
      <c r="F4284" s="83"/>
    </row>
    <row r="4285" spans="1:6" ht="12.75" customHeight="1" x14ac:dyDescent="0.2">
      <c r="A4285" s="83">
        <v>6214</v>
      </c>
      <c r="B4285" s="83" t="s">
        <v>6538</v>
      </c>
      <c r="C4285" s="83" t="s">
        <v>704</v>
      </c>
      <c r="D4285" s="83" t="s">
        <v>702</v>
      </c>
      <c r="E4285" s="187">
        <v>97.74</v>
      </c>
      <c r="F4285" s="83"/>
    </row>
    <row r="4286" spans="1:6" ht="12.75" customHeight="1" x14ac:dyDescent="0.2">
      <c r="A4286" s="83">
        <v>36153</v>
      </c>
      <c r="B4286" s="83" t="s">
        <v>6540</v>
      </c>
      <c r="C4286" s="83" t="s">
        <v>575</v>
      </c>
      <c r="D4286" s="83" t="s">
        <v>566</v>
      </c>
      <c r="E4286" s="187">
        <v>149.80000000000001</v>
      </c>
      <c r="F4286" s="83"/>
    </row>
    <row r="4287" spans="1:6" ht="12.75" customHeight="1" x14ac:dyDescent="0.2">
      <c r="A4287" s="83">
        <v>10740</v>
      </c>
      <c r="B4287" s="83" t="s">
        <v>6541</v>
      </c>
      <c r="C4287" s="83" t="s">
        <v>575</v>
      </c>
      <c r="D4287" s="83" t="s">
        <v>702</v>
      </c>
      <c r="E4287" s="187">
        <v>9618.2099999999991</v>
      </c>
      <c r="F4287" s="83"/>
    </row>
    <row r="4288" spans="1:6" ht="12.75" customHeight="1" x14ac:dyDescent="0.2">
      <c r="A4288" s="83">
        <v>13914</v>
      </c>
      <c r="B4288" s="83" t="s">
        <v>6543</v>
      </c>
      <c r="C4288" s="83" t="s">
        <v>575</v>
      </c>
      <c r="D4288" s="83" t="s">
        <v>702</v>
      </c>
      <c r="E4288" s="187">
        <v>695.91</v>
      </c>
      <c r="F4288" s="83"/>
    </row>
    <row r="4289" spans="1:6" ht="12.75" customHeight="1" x14ac:dyDescent="0.2">
      <c r="A4289" s="83">
        <v>10742</v>
      </c>
      <c r="B4289" s="83" t="s">
        <v>6544</v>
      </c>
      <c r="C4289" s="83" t="s">
        <v>575</v>
      </c>
      <c r="D4289" s="83" t="s">
        <v>702</v>
      </c>
      <c r="E4289" s="187">
        <v>1015</v>
      </c>
      <c r="F4289" s="83"/>
    </row>
    <row r="4290" spans="1:6" ht="12.75" customHeight="1" x14ac:dyDescent="0.2">
      <c r="A4290" s="83">
        <v>38465</v>
      </c>
      <c r="B4290" s="83" t="s">
        <v>6545</v>
      </c>
      <c r="C4290" s="83" t="s">
        <v>575</v>
      </c>
      <c r="D4290" s="83" t="s">
        <v>566</v>
      </c>
      <c r="E4290" s="187">
        <v>28.55</v>
      </c>
      <c r="F4290" s="83"/>
    </row>
    <row r="4291" spans="1:6" ht="12.75" customHeight="1" x14ac:dyDescent="0.2">
      <c r="A4291" s="83">
        <v>7543</v>
      </c>
      <c r="B4291" s="83" t="s">
        <v>6546</v>
      </c>
      <c r="C4291" s="83" t="s">
        <v>575</v>
      </c>
      <c r="D4291" s="83" t="s">
        <v>566</v>
      </c>
      <c r="E4291" s="187">
        <v>3.46</v>
      </c>
      <c r="F4291" s="83"/>
    </row>
    <row r="4292" spans="1:6" ht="12.75" customHeight="1" x14ac:dyDescent="0.2">
      <c r="A4292" s="83">
        <v>13255</v>
      </c>
      <c r="B4292" s="83" t="s">
        <v>6548</v>
      </c>
      <c r="C4292" s="83" t="s">
        <v>575</v>
      </c>
      <c r="D4292" s="83" t="s">
        <v>566</v>
      </c>
      <c r="E4292" s="187">
        <v>36.619999999999997</v>
      </c>
      <c r="F4292" s="83"/>
    </row>
    <row r="4293" spans="1:6" ht="12.75" customHeight="1" x14ac:dyDescent="0.2">
      <c r="A4293" s="83">
        <v>39352</v>
      </c>
      <c r="B4293" s="83" t="s">
        <v>6549</v>
      </c>
      <c r="C4293" s="83" t="s">
        <v>575</v>
      </c>
      <c r="D4293" s="83" t="s">
        <v>566</v>
      </c>
      <c r="E4293" s="187">
        <v>2.14</v>
      </c>
      <c r="F4293" s="83"/>
    </row>
    <row r="4294" spans="1:6" ht="12.75" customHeight="1" x14ac:dyDescent="0.2">
      <c r="A4294" s="83">
        <v>39346</v>
      </c>
      <c r="B4294" s="83" t="s">
        <v>6552</v>
      </c>
      <c r="C4294" s="83" t="s">
        <v>575</v>
      </c>
      <c r="D4294" s="83" t="s">
        <v>566</v>
      </c>
      <c r="E4294" s="187">
        <v>2.14</v>
      </c>
      <c r="F4294" s="83"/>
    </row>
    <row r="4295" spans="1:6" ht="12.75" customHeight="1" x14ac:dyDescent="0.2">
      <c r="A4295" s="83">
        <v>39350</v>
      </c>
      <c r="B4295" s="83" t="s">
        <v>6554</v>
      </c>
      <c r="C4295" s="83" t="s">
        <v>575</v>
      </c>
      <c r="D4295" s="83" t="s">
        <v>566</v>
      </c>
      <c r="E4295" s="187">
        <v>2.2999999999999998</v>
      </c>
      <c r="F4295" s="83"/>
    </row>
    <row r="4296" spans="1:6" ht="12.75" customHeight="1" x14ac:dyDescent="0.2">
      <c r="A4296" s="83">
        <v>39351</v>
      </c>
      <c r="B4296" s="83" t="s">
        <v>6555</v>
      </c>
      <c r="C4296" s="83" t="s">
        <v>575</v>
      </c>
      <c r="D4296" s="83" t="s">
        <v>566</v>
      </c>
      <c r="E4296" s="187">
        <v>2.66</v>
      </c>
      <c r="F4296" s="83"/>
    </row>
    <row r="4297" spans="1:6" ht="12.75" customHeight="1" x14ac:dyDescent="0.2">
      <c r="A4297" s="83">
        <v>38952</v>
      </c>
      <c r="B4297" s="83" t="s">
        <v>6557</v>
      </c>
      <c r="C4297" s="83" t="s">
        <v>575</v>
      </c>
      <c r="D4297" s="83" t="s">
        <v>702</v>
      </c>
      <c r="E4297" s="187">
        <v>2.82</v>
      </c>
      <c r="F4297" s="83"/>
    </row>
    <row r="4298" spans="1:6" ht="12.75" customHeight="1" x14ac:dyDescent="0.2">
      <c r="A4298" s="83">
        <v>38953</v>
      </c>
      <c r="B4298" s="83" t="s">
        <v>6558</v>
      </c>
      <c r="C4298" s="83" t="s">
        <v>575</v>
      </c>
      <c r="D4298" s="83" t="s">
        <v>702</v>
      </c>
      <c r="E4298" s="187">
        <v>4.4400000000000004</v>
      </c>
      <c r="F4298" s="83"/>
    </row>
    <row r="4299" spans="1:6" ht="12.75" customHeight="1" x14ac:dyDescent="0.2">
      <c r="A4299" s="83">
        <v>38835</v>
      </c>
      <c r="B4299" s="83" t="s">
        <v>6559</v>
      </c>
      <c r="C4299" s="83" t="s">
        <v>575</v>
      </c>
      <c r="D4299" s="83" t="s">
        <v>702</v>
      </c>
      <c r="E4299" s="187">
        <v>3.99</v>
      </c>
      <c r="F4299" s="83"/>
    </row>
    <row r="4300" spans="1:6" ht="12.75" customHeight="1" x14ac:dyDescent="0.2">
      <c r="A4300" s="83">
        <v>38837</v>
      </c>
      <c r="B4300" s="83" t="s">
        <v>6561</v>
      </c>
      <c r="C4300" s="83" t="s">
        <v>575</v>
      </c>
      <c r="D4300" s="83" t="s">
        <v>702</v>
      </c>
      <c r="E4300" s="187">
        <v>10.39</v>
      </c>
      <c r="F4300" s="83"/>
    </row>
    <row r="4301" spans="1:6" ht="12.75" customHeight="1" x14ac:dyDescent="0.2">
      <c r="A4301" s="83">
        <v>38836</v>
      </c>
      <c r="B4301" s="83" t="s">
        <v>6562</v>
      </c>
      <c r="C4301" s="83" t="s">
        <v>575</v>
      </c>
      <c r="D4301" s="83" t="s">
        <v>702</v>
      </c>
      <c r="E4301" s="187">
        <v>5.75</v>
      </c>
      <c r="F4301" s="83"/>
    </row>
    <row r="4302" spans="1:6" ht="12.75" customHeight="1" x14ac:dyDescent="0.2">
      <c r="A4302" s="83">
        <v>2666</v>
      </c>
      <c r="B4302" s="83" t="s">
        <v>6564</v>
      </c>
      <c r="C4302" s="83" t="s">
        <v>575</v>
      </c>
      <c r="D4302" s="83" t="s">
        <v>702</v>
      </c>
      <c r="E4302" s="187">
        <v>5.42</v>
      </c>
      <c r="F4302" s="83"/>
    </row>
    <row r="4303" spans="1:6" ht="12.75" customHeight="1" x14ac:dyDescent="0.2">
      <c r="A4303" s="83">
        <v>2668</v>
      </c>
      <c r="B4303" s="83" t="s">
        <v>6565</v>
      </c>
      <c r="C4303" s="83" t="s">
        <v>575</v>
      </c>
      <c r="D4303" s="83" t="s">
        <v>702</v>
      </c>
      <c r="E4303" s="187">
        <v>6.19</v>
      </c>
      <c r="F4303" s="83"/>
    </row>
    <row r="4304" spans="1:6" ht="12.75" customHeight="1" x14ac:dyDescent="0.2">
      <c r="A4304" s="83">
        <v>2664</v>
      </c>
      <c r="B4304" s="83" t="s">
        <v>6566</v>
      </c>
      <c r="C4304" s="83" t="s">
        <v>575</v>
      </c>
      <c r="D4304" s="83" t="s">
        <v>702</v>
      </c>
      <c r="E4304" s="187">
        <v>9.1300000000000008</v>
      </c>
      <c r="F4304" s="83"/>
    </row>
    <row r="4305" spans="1:6" ht="12.75" customHeight="1" x14ac:dyDescent="0.2">
      <c r="A4305" s="83">
        <v>2662</v>
      </c>
      <c r="B4305" s="83" t="s">
        <v>6568</v>
      </c>
      <c r="C4305" s="83" t="s">
        <v>575</v>
      </c>
      <c r="D4305" s="83" t="s">
        <v>702</v>
      </c>
      <c r="E4305" s="187">
        <v>11.2</v>
      </c>
      <c r="F4305" s="83"/>
    </row>
    <row r="4306" spans="1:6" ht="12.75" customHeight="1" x14ac:dyDescent="0.2">
      <c r="A4306" s="83">
        <v>20964</v>
      </c>
      <c r="B4306" s="83" t="s">
        <v>6569</v>
      </c>
      <c r="C4306" s="83" t="s">
        <v>575</v>
      </c>
      <c r="D4306" s="83" t="s">
        <v>566</v>
      </c>
      <c r="E4306" s="187">
        <v>46.85</v>
      </c>
      <c r="F4306" s="83"/>
    </row>
    <row r="4307" spans="1:6" ht="12.75" customHeight="1" x14ac:dyDescent="0.2">
      <c r="A4307" s="83">
        <v>10905</v>
      </c>
      <c r="B4307" s="83" t="s">
        <v>6571</v>
      </c>
      <c r="C4307" s="83" t="s">
        <v>575</v>
      </c>
      <c r="D4307" s="83" t="s">
        <v>566</v>
      </c>
      <c r="E4307" s="187">
        <v>62.85</v>
      </c>
      <c r="F4307" s="83"/>
    </row>
    <row r="4308" spans="1:6" ht="12.75" customHeight="1" x14ac:dyDescent="0.2">
      <c r="A4308" s="83">
        <v>42703</v>
      </c>
      <c r="B4308" s="83" t="s">
        <v>6572</v>
      </c>
      <c r="C4308" s="83" t="s">
        <v>575</v>
      </c>
      <c r="D4308" s="83" t="s">
        <v>702</v>
      </c>
      <c r="E4308" s="187">
        <v>57.55</v>
      </c>
      <c r="F4308" s="83"/>
    </row>
    <row r="4309" spans="1:6" ht="12.75" customHeight="1" x14ac:dyDescent="0.2">
      <c r="A4309" s="83">
        <v>42704</v>
      </c>
      <c r="B4309" s="83" t="s">
        <v>6573</v>
      </c>
      <c r="C4309" s="83" t="s">
        <v>575</v>
      </c>
      <c r="D4309" s="83" t="s">
        <v>702</v>
      </c>
      <c r="E4309" s="187">
        <v>88.35</v>
      </c>
      <c r="F4309" s="83"/>
    </row>
    <row r="4310" spans="1:6" ht="12.75" customHeight="1" x14ac:dyDescent="0.2">
      <c r="A4310" s="83">
        <v>42705</v>
      </c>
      <c r="B4310" s="83" t="s">
        <v>6575</v>
      </c>
      <c r="C4310" s="83" t="s">
        <v>575</v>
      </c>
      <c r="D4310" s="83" t="s">
        <v>702</v>
      </c>
      <c r="E4310" s="187">
        <v>112.72</v>
      </c>
      <c r="F4310" s="83"/>
    </row>
    <row r="4311" spans="1:6" ht="12.75" customHeight="1" x14ac:dyDescent="0.2">
      <c r="A4311" s="83">
        <v>42706</v>
      </c>
      <c r="B4311" s="83" t="s">
        <v>6576</v>
      </c>
      <c r="C4311" s="83" t="s">
        <v>575</v>
      </c>
      <c r="D4311" s="83" t="s">
        <v>702</v>
      </c>
      <c r="E4311" s="187">
        <v>139.6</v>
      </c>
      <c r="F4311" s="83"/>
    </row>
    <row r="4312" spans="1:6" ht="12.75" customHeight="1" x14ac:dyDescent="0.2">
      <c r="A4312" s="83">
        <v>11289</v>
      </c>
      <c r="B4312" s="83" t="s">
        <v>6578</v>
      </c>
      <c r="C4312" s="83" t="s">
        <v>575</v>
      </c>
      <c r="D4312" s="83" t="s">
        <v>702</v>
      </c>
      <c r="E4312" s="187">
        <v>50.35</v>
      </c>
      <c r="F4312" s="83"/>
    </row>
    <row r="4313" spans="1:6" ht="12.75" customHeight="1" x14ac:dyDescent="0.2">
      <c r="A4313" s="83">
        <v>11241</v>
      </c>
      <c r="B4313" s="83" t="s">
        <v>6579</v>
      </c>
      <c r="C4313" s="83" t="s">
        <v>575</v>
      </c>
      <c r="D4313" s="83" t="s">
        <v>702</v>
      </c>
      <c r="E4313" s="187">
        <v>125.89</v>
      </c>
      <c r="F4313" s="83"/>
    </row>
    <row r="4314" spans="1:6" ht="12.75" customHeight="1" x14ac:dyDescent="0.2">
      <c r="A4314" s="83">
        <v>11301</v>
      </c>
      <c r="B4314" s="83" t="s">
        <v>746</v>
      </c>
      <c r="C4314" s="83" t="s">
        <v>575</v>
      </c>
      <c r="D4314" s="83" t="s">
        <v>702</v>
      </c>
      <c r="E4314" s="187">
        <v>319.22000000000003</v>
      </c>
      <c r="F4314" s="83"/>
    </row>
    <row r="4315" spans="1:6" ht="12.75" customHeight="1" x14ac:dyDescent="0.2">
      <c r="A4315" s="83">
        <v>21090</v>
      </c>
      <c r="B4315" s="83" t="s">
        <v>6582</v>
      </c>
      <c r="C4315" s="83" t="s">
        <v>575</v>
      </c>
      <c r="D4315" s="83" t="s">
        <v>702</v>
      </c>
      <c r="E4315" s="187">
        <v>391.16</v>
      </c>
      <c r="F4315" s="83"/>
    </row>
    <row r="4316" spans="1:6" ht="12.75" customHeight="1" x14ac:dyDescent="0.2">
      <c r="A4316" s="83">
        <v>14112</v>
      </c>
      <c r="B4316" s="83" t="s">
        <v>6583</v>
      </c>
      <c r="C4316" s="83" t="s">
        <v>575</v>
      </c>
      <c r="D4316" s="83" t="s">
        <v>702</v>
      </c>
      <c r="E4316" s="187">
        <v>163.19999999999999</v>
      </c>
      <c r="F4316" s="83"/>
    </row>
    <row r="4317" spans="1:6" ht="12.75" customHeight="1" x14ac:dyDescent="0.2">
      <c r="A4317" s="83">
        <v>11315</v>
      </c>
      <c r="B4317" s="83" t="s">
        <v>6585</v>
      </c>
      <c r="C4317" s="83" t="s">
        <v>575</v>
      </c>
      <c r="D4317" s="83" t="s">
        <v>702</v>
      </c>
      <c r="E4317" s="187">
        <v>76.430000000000007</v>
      </c>
      <c r="F4317" s="83"/>
    </row>
    <row r="4318" spans="1:6" ht="12.75" customHeight="1" x14ac:dyDescent="0.2">
      <c r="A4318" s="83">
        <v>11292</v>
      </c>
      <c r="B4318" s="83" t="s">
        <v>6587</v>
      </c>
      <c r="C4318" s="83" t="s">
        <v>575</v>
      </c>
      <c r="D4318" s="83" t="s">
        <v>702</v>
      </c>
      <c r="E4318" s="187">
        <v>178.94</v>
      </c>
      <c r="F4318" s="83"/>
    </row>
    <row r="4319" spans="1:6" ht="12.75" customHeight="1" x14ac:dyDescent="0.2">
      <c r="A4319" s="83">
        <v>21071</v>
      </c>
      <c r="B4319" s="83" t="s">
        <v>6588</v>
      </c>
      <c r="C4319" s="83" t="s">
        <v>575</v>
      </c>
      <c r="D4319" s="83" t="s">
        <v>702</v>
      </c>
      <c r="E4319" s="187">
        <v>116.89</v>
      </c>
      <c r="F4319" s="83"/>
    </row>
    <row r="4320" spans="1:6" ht="12.75" customHeight="1" x14ac:dyDescent="0.2">
      <c r="A4320" s="83">
        <v>11293</v>
      </c>
      <c r="B4320" s="83" t="s">
        <v>6590</v>
      </c>
      <c r="C4320" s="83" t="s">
        <v>575</v>
      </c>
      <c r="D4320" s="83" t="s">
        <v>702</v>
      </c>
      <c r="E4320" s="187">
        <v>197.82</v>
      </c>
      <c r="F4320" s="83"/>
    </row>
    <row r="4321" spans="1:6" ht="12.75" customHeight="1" x14ac:dyDescent="0.2">
      <c r="A4321" s="83">
        <v>11316</v>
      </c>
      <c r="B4321" s="83" t="s">
        <v>6592</v>
      </c>
      <c r="C4321" s="83" t="s">
        <v>575</v>
      </c>
      <c r="D4321" s="83" t="s">
        <v>702</v>
      </c>
      <c r="E4321" s="187">
        <v>251.78</v>
      </c>
      <c r="F4321" s="83"/>
    </row>
    <row r="4322" spans="1:6" ht="12.75" customHeight="1" x14ac:dyDescent="0.2">
      <c r="A4322" s="83">
        <v>6243</v>
      </c>
      <c r="B4322" s="83" t="s">
        <v>6594</v>
      </c>
      <c r="C4322" s="83" t="s">
        <v>575</v>
      </c>
      <c r="D4322" s="83" t="s">
        <v>702</v>
      </c>
      <c r="E4322" s="187">
        <v>290</v>
      </c>
      <c r="F4322" s="83"/>
    </row>
    <row r="4323" spans="1:6" ht="12.75" customHeight="1" x14ac:dyDescent="0.2">
      <c r="A4323" s="83">
        <v>21079</v>
      </c>
      <c r="B4323" s="83" t="s">
        <v>6595</v>
      </c>
      <c r="C4323" s="83" t="s">
        <v>575</v>
      </c>
      <c r="D4323" s="83" t="s">
        <v>702</v>
      </c>
      <c r="E4323" s="187">
        <v>345.75</v>
      </c>
      <c r="F4323" s="83"/>
    </row>
    <row r="4324" spans="1:6" ht="12.75" customHeight="1" x14ac:dyDescent="0.2">
      <c r="A4324" s="83">
        <v>6240</v>
      </c>
      <c r="B4324" s="83" t="s">
        <v>6597</v>
      </c>
      <c r="C4324" s="83" t="s">
        <v>575</v>
      </c>
      <c r="D4324" s="83" t="s">
        <v>702</v>
      </c>
      <c r="E4324" s="187">
        <v>383.96</v>
      </c>
      <c r="F4324" s="83"/>
    </row>
    <row r="4325" spans="1:6" ht="12.75" customHeight="1" x14ac:dyDescent="0.2">
      <c r="A4325" s="83">
        <v>11296</v>
      </c>
      <c r="B4325" s="83" t="s">
        <v>6599</v>
      </c>
      <c r="C4325" s="83" t="s">
        <v>575</v>
      </c>
      <c r="D4325" s="83" t="s">
        <v>702</v>
      </c>
      <c r="E4325" s="187">
        <v>1223.3900000000001</v>
      </c>
      <c r="F4325" s="83"/>
    </row>
    <row r="4326" spans="1:6" ht="12.75" customHeight="1" x14ac:dyDescent="0.2">
      <c r="A4326" s="83">
        <v>11299</v>
      </c>
      <c r="B4326" s="83" t="s">
        <v>6600</v>
      </c>
      <c r="C4326" s="83" t="s">
        <v>575</v>
      </c>
      <c r="D4326" s="83" t="s">
        <v>702</v>
      </c>
      <c r="E4326" s="187">
        <v>414.09</v>
      </c>
      <c r="F4326" s="83"/>
    </row>
    <row r="4327" spans="1:6" ht="12.75" customHeight="1" x14ac:dyDescent="0.2">
      <c r="A4327" s="83">
        <v>11066</v>
      </c>
      <c r="B4327" s="83" t="s">
        <v>6602</v>
      </c>
      <c r="C4327" s="83" t="s">
        <v>575</v>
      </c>
      <c r="D4327" s="83" t="s">
        <v>566</v>
      </c>
      <c r="E4327" s="187">
        <v>10.85</v>
      </c>
      <c r="F4327" s="83"/>
    </row>
    <row r="4328" spans="1:6" ht="12.75" customHeight="1" x14ac:dyDescent="0.2">
      <c r="A4328" s="83">
        <v>11065</v>
      </c>
      <c r="B4328" s="83" t="s">
        <v>6606</v>
      </c>
      <c r="C4328" s="83" t="s">
        <v>575</v>
      </c>
      <c r="D4328" s="83" t="s">
        <v>566</v>
      </c>
      <c r="E4328" s="187">
        <v>12.44</v>
      </c>
      <c r="F4328" s="83"/>
    </row>
    <row r="4329" spans="1:6" ht="12.75" customHeight="1" x14ac:dyDescent="0.2">
      <c r="A4329" s="83">
        <v>11688</v>
      </c>
      <c r="B4329" s="83" t="s">
        <v>6607</v>
      </c>
      <c r="C4329" s="83" t="s">
        <v>575</v>
      </c>
      <c r="D4329" s="83" t="s">
        <v>566</v>
      </c>
      <c r="E4329" s="187">
        <v>357.23</v>
      </c>
      <c r="F4329" s="83"/>
    </row>
    <row r="4330" spans="1:6" ht="12.75" customHeight="1" x14ac:dyDescent="0.2">
      <c r="A4330" s="83">
        <v>37736</v>
      </c>
      <c r="B4330" s="83" t="s">
        <v>6609</v>
      </c>
      <c r="C4330" s="83" t="s">
        <v>575</v>
      </c>
      <c r="D4330" s="83" t="s">
        <v>702</v>
      </c>
      <c r="E4330" s="187">
        <v>50000</v>
      </c>
      <c r="F4330" s="83"/>
    </row>
    <row r="4331" spans="1:6" ht="12.75" customHeight="1" x14ac:dyDescent="0.2">
      <c r="A4331" s="83">
        <v>37739</v>
      </c>
      <c r="B4331" s="83" t="s">
        <v>6610</v>
      </c>
      <c r="C4331" s="83" t="s">
        <v>575</v>
      </c>
      <c r="D4331" s="83" t="s">
        <v>702</v>
      </c>
      <c r="E4331" s="187">
        <v>61538.46</v>
      </c>
      <c r="F4331" s="83"/>
    </row>
    <row r="4332" spans="1:6" ht="12.75" customHeight="1" x14ac:dyDescent="0.2">
      <c r="A4332" s="83">
        <v>37740</v>
      </c>
      <c r="B4332" s="83" t="s">
        <v>6612</v>
      </c>
      <c r="C4332" s="83" t="s">
        <v>575</v>
      </c>
      <c r="D4332" s="83" t="s">
        <v>702</v>
      </c>
      <c r="E4332" s="187">
        <v>35117.050000000003</v>
      </c>
      <c r="F4332" s="83"/>
    </row>
    <row r="4333" spans="1:6" ht="12.75" customHeight="1" x14ac:dyDescent="0.2">
      <c r="A4333" s="83">
        <v>37738</v>
      </c>
      <c r="B4333" s="83" t="s">
        <v>6618</v>
      </c>
      <c r="C4333" s="83" t="s">
        <v>575</v>
      </c>
      <c r="D4333" s="83" t="s">
        <v>702</v>
      </c>
      <c r="E4333" s="187">
        <v>41722.410000000003</v>
      </c>
      <c r="F4333" s="83"/>
    </row>
    <row r="4334" spans="1:6" ht="12.75" customHeight="1" x14ac:dyDescent="0.2">
      <c r="A4334" s="83">
        <v>37737</v>
      </c>
      <c r="B4334" s="83" t="s">
        <v>6619</v>
      </c>
      <c r="C4334" s="83" t="s">
        <v>575</v>
      </c>
      <c r="D4334" s="83" t="s">
        <v>702</v>
      </c>
      <c r="E4334" s="187">
        <v>33193.980000000003</v>
      </c>
      <c r="F4334" s="83"/>
    </row>
    <row r="4335" spans="1:6" ht="12.75" customHeight="1" x14ac:dyDescent="0.2">
      <c r="A4335" s="83">
        <v>25014</v>
      </c>
      <c r="B4335" s="83" t="s">
        <v>6622</v>
      </c>
      <c r="C4335" s="83" t="s">
        <v>575</v>
      </c>
      <c r="D4335" s="83" t="s">
        <v>702</v>
      </c>
      <c r="E4335" s="187">
        <v>69523.41</v>
      </c>
      <c r="F4335" s="83"/>
    </row>
    <row r="4336" spans="1:6" ht="12.75" customHeight="1" x14ac:dyDescent="0.2">
      <c r="A4336" s="83">
        <v>25013</v>
      </c>
      <c r="B4336" s="83" t="s">
        <v>6625</v>
      </c>
      <c r="C4336" s="83" t="s">
        <v>575</v>
      </c>
      <c r="D4336" s="83" t="s">
        <v>702</v>
      </c>
      <c r="E4336" s="187">
        <v>72867.89</v>
      </c>
      <c r="F4336" s="83"/>
    </row>
    <row r="4337" spans="1:6" ht="12.75" customHeight="1" x14ac:dyDescent="0.2">
      <c r="A4337" s="83">
        <v>14405</v>
      </c>
      <c r="B4337" s="83" t="s">
        <v>6628</v>
      </c>
      <c r="C4337" s="83" t="s">
        <v>575</v>
      </c>
      <c r="D4337" s="83" t="s">
        <v>702</v>
      </c>
      <c r="E4337" s="187">
        <v>85535.11</v>
      </c>
      <c r="F4337" s="83"/>
    </row>
    <row r="4338" spans="1:6" ht="12.75" customHeight="1" x14ac:dyDescent="0.2">
      <c r="A4338" s="83">
        <v>6253</v>
      </c>
      <c r="B4338" s="83" t="s">
        <v>6629</v>
      </c>
      <c r="C4338" s="83" t="s">
        <v>575</v>
      </c>
      <c r="D4338" s="83" t="s">
        <v>702</v>
      </c>
      <c r="E4338" s="187">
        <v>65</v>
      </c>
      <c r="F4338" s="83"/>
    </row>
    <row r="4339" spans="1:6" ht="12.75" customHeight="1" x14ac:dyDescent="0.2">
      <c r="A4339" s="83">
        <v>36790</v>
      </c>
      <c r="B4339" s="83" t="s">
        <v>6632</v>
      </c>
      <c r="C4339" s="83" t="s">
        <v>575</v>
      </c>
      <c r="D4339" s="83" t="s">
        <v>566</v>
      </c>
      <c r="E4339" s="187">
        <v>192.79</v>
      </c>
      <c r="F4339" s="83"/>
    </row>
    <row r="4340" spans="1:6" ht="12.75" customHeight="1" x14ac:dyDescent="0.2">
      <c r="A4340" s="83">
        <v>20271</v>
      </c>
      <c r="B4340" s="83" t="s">
        <v>6635</v>
      </c>
      <c r="C4340" s="83" t="s">
        <v>575</v>
      </c>
      <c r="D4340" s="83" t="s">
        <v>566</v>
      </c>
      <c r="E4340" s="187">
        <v>504.55</v>
      </c>
      <c r="F4340" s="83"/>
    </row>
    <row r="4341" spans="1:6" ht="12.75" customHeight="1" x14ac:dyDescent="0.2">
      <c r="A4341" s="83">
        <v>10423</v>
      </c>
      <c r="B4341" s="83" t="s">
        <v>6636</v>
      </c>
      <c r="C4341" s="83" t="s">
        <v>575</v>
      </c>
      <c r="D4341" s="83" t="s">
        <v>566</v>
      </c>
      <c r="E4341" s="187">
        <v>312.94</v>
      </c>
      <c r="F4341" s="83"/>
    </row>
    <row r="4342" spans="1:6" ht="12.75" customHeight="1" x14ac:dyDescent="0.2">
      <c r="A4342" s="83">
        <v>37589</v>
      </c>
      <c r="B4342" s="83" t="s">
        <v>6640</v>
      </c>
      <c r="C4342" s="83" t="s">
        <v>575</v>
      </c>
      <c r="D4342" s="83" t="s">
        <v>566</v>
      </c>
      <c r="E4342" s="187">
        <v>236.22</v>
      </c>
      <c r="F4342" s="83"/>
    </row>
    <row r="4343" spans="1:6" ht="12.75" customHeight="1" x14ac:dyDescent="0.2">
      <c r="A4343" s="83">
        <v>11690</v>
      </c>
      <c r="B4343" s="83" t="s">
        <v>6642</v>
      </c>
      <c r="C4343" s="83" t="s">
        <v>575</v>
      </c>
      <c r="D4343" s="83" t="s">
        <v>566</v>
      </c>
      <c r="E4343" s="187">
        <v>125.48</v>
      </c>
      <c r="F4343" s="83"/>
    </row>
    <row r="4344" spans="1:6" ht="12.75" customHeight="1" x14ac:dyDescent="0.2">
      <c r="A4344" s="83">
        <v>20234</v>
      </c>
      <c r="B4344" s="83" t="s">
        <v>6644</v>
      </c>
      <c r="C4344" s="83" t="s">
        <v>575</v>
      </c>
      <c r="D4344" s="83" t="s">
        <v>566</v>
      </c>
      <c r="E4344" s="187">
        <v>158.80000000000001</v>
      </c>
      <c r="F4344" s="83"/>
    </row>
    <row r="4345" spans="1:6" ht="12.75" customHeight="1" x14ac:dyDescent="0.2">
      <c r="A4345" s="83">
        <v>4763</v>
      </c>
      <c r="B4345" s="83" t="s">
        <v>6647</v>
      </c>
      <c r="C4345" s="83" t="s">
        <v>1062</v>
      </c>
      <c r="D4345" s="83" t="s">
        <v>566</v>
      </c>
      <c r="E4345" s="187">
        <v>16.61</v>
      </c>
      <c r="F4345" s="83"/>
    </row>
    <row r="4346" spans="1:6" ht="12.75" customHeight="1" x14ac:dyDescent="0.2">
      <c r="A4346" s="83">
        <v>41070</v>
      </c>
      <c r="B4346" s="83" t="s">
        <v>6648</v>
      </c>
      <c r="C4346" s="83" t="s">
        <v>1251</v>
      </c>
      <c r="D4346" s="83" t="s">
        <v>566</v>
      </c>
      <c r="E4346" s="187">
        <v>2962.27</v>
      </c>
      <c r="F4346" s="83"/>
    </row>
    <row r="4347" spans="1:6" ht="12.75" customHeight="1" x14ac:dyDescent="0.2">
      <c r="A4347" s="83">
        <v>14583</v>
      </c>
      <c r="B4347" s="83" t="s">
        <v>6651</v>
      </c>
      <c r="C4347" s="83" t="s">
        <v>572</v>
      </c>
      <c r="D4347" s="83" t="s">
        <v>566</v>
      </c>
      <c r="E4347" s="187">
        <v>12.86</v>
      </c>
      <c r="F4347" s="83"/>
    </row>
    <row r="4348" spans="1:6" ht="12.75" customHeight="1" x14ac:dyDescent="0.2">
      <c r="A4348" s="83">
        <v>11457</v>
      </c>
      <c r="B4348" s="83" t="s">
        <v>6652</v>
      </c>
      <c r="C4348" s="83" t="s">
        <v>575</v>
      </c>
      <c r="D4348" s="83" t="s">
        <v>566</v>
      </c>
      <c r="E4348" s="187">
        <v>24.64</v>
      </c>
      <c r="F4348" s="83"/>
    </row>
    <row r="4349" spans="1:6" ht="12.75" customHeight="1" x14ac:dyDescent="0.2">
      <c r="A4349" s="83">
        <v>21121</v>
      </c>
      <c r="B4349" s="83" t="s">
        <v>6654</v>
      </c>
      <c r="C4349" s="83" t="s">
        <v>575</v>
      </c>
      <c r="D4349" s="83" t="s">
        <v>566</v>
      </c>
      <c r="E4349" s="187">
        <v>1.61</v>
      </c>
      <c r="F4349" s="83"/>
    </row>
    <row r="4350" spans="1:6" ht="12.75" customHeight="1" x14ac:dyDescent="0.2">
      <c r="A4350" s="83">
        <v>38010</v>
      </c>
      <c r="B4350" s="83" t="s">
        <v>6655</v>
      </c>
      <c r="C4350" s="83" t="s">
        <v>575</v>
      </c>
      <c r="D4350" s="83" t="s">
        <v>566</v>
      </c>
      <c r="E4350" s="187">
        <v>2.63</v>
      </c>
      <c r="F4350" s="83"/>
    </row>
    <row r="4351" spans="1:6" ht="12.75" customHeight="1" x14ac:dyDescent="0.2">
      <c r="A4351" s="83">
        <v>38011</v>
      </c>
      <c r="B4351" s="83" t="s">
        <v>6657</v>
      </c>
      <c r="C4351" s="83" t="s">
        <v>575</v>
      </c>
      <c r="D4351" s="83" t="s">
        <v>566</v>
      </c>
      <c r="E4351" s="187">
        <v>4.8600000000000003</v>
      </c>
      <c r="F4351" s="83"/>
    </row>
    <row r="4352" spans="1:6" ht="12.75" customHeight="1" x14ac:dyDescent="0.2">
      <c r="A4352" s="83">
        <v>38012</v>
      </c>
      <c r="B4352" s="83" t="s">
        <v>6660</v>
      </c>
      <c r="C4352" s="83" t="s">
        <v>575</v>
      </c>
      <c r="D4352" s="83" t="s">
        <v>566</v>
      </c>
      <c r="E4352" s="187">
        <v>16.600000000000001</v>
      </c>
      <c r="F4352" s="83"/>
    </row>
    <row r="4353" spans="1:6" ht="12.75" customHeight="1" x14ac:dyDescent="0.2">
      <c r="A4353" s="83">
        <v>38013</v>
      </c>
      <c r="B4353" s="83" t="s">
        <v>6662</v>
      </c>
      <c r="C4353" s="83" t="s">
        <v>575</v>
      </c>
      <c r="D4353" s="83" t="s">
        <v>566</v>
      </c>
      <c r="E4353" s="187">
        <v>21.55</v>
      </c>
      <c r="F4353" s="83"/>
    </row>
    <row r="4354" spans="1:6" ht="12.75" customHeight="1" x14ac:dyDescent="0.2">
      <c r="A4354" s="83">
        <v>38014</v>
      </c>
      <c r="B4354" s="83" t="s">
        <v>6663</v>
      </c>
      <c r="C4354" s="83" t="s">
        <v>575</v>
      </c>
      <c r="D4354" s="83" t="s">
        <v>566</v>
      </c>
      <c r="E4354" s="187">
        <v>35.07</v>
      </c>
      <c r="F4354" s="83"/>
    </row>
    <row r="4355" spans="1:6" ht="12.75" customHeight="1" x14ac:dyDescent="0.2">
      <c r="A4355" s="83">
        <v>38015</v>
      </c>
      <c r="B4355" s="83" t="s">
        <v>6665</v>
      </c>
      <c r="C4355" s="83" t="s">
        <v>575</v>
      </c>
      <c r="D4355" s="83" t="s">
        <v>566</v>
      </c>
      <c r="E4355" s="187">
        <v>84.7</v>
      </c>
      <c r="F4355" s="83"/>
    </row>
    <row r="4356" spans="1:6" ht="12.75" customHeight="1" x14ac:dyDescent="0.2">
      <c r="A4356" s="83">
        <v>38016</v>
      </c>
      <c r="B4356" s="83" t="s">
        <v>6666</v>
      </c>
      <c r="C4356" s="83" t="s">
        <v>575</v>
      </c>
      <c r="D4356" s="83" t="s">
        <v>566</v>
      </c>
      <c r="E4356" s="187">
        <v>103.05</v>
      </c>
      <c r="F4356" s="83"/>
    </row>
    <row r="4357" spans="1:6" ht="12.75" customHeight="1" x14ac:dyDescent="0.2">
      <c r="A4357" s="83">
        <v>12741</v>
      </c>
      <c r="B4357" s="83" t="s">
        <v>6667</v>
      </c>
      <c r="C4357" s="83" t="s">
        <v>575</v>
      </c>
      <c r="D4357" s="83" t="s">
        <v>702</v>
      </c>
      <c r="E4357" s="187">
        <v>805.82</v>
      </c>
      <c r="F4357" s="83"/>
    </row>
    <row r="4358" spans="1:6" ht="12.75" customHeight="1" x14ac:dyDescent="0.2">
      <c r="A4358" s="83">
        <v>12733</v>
      </c>
      <c r="B4358" s="83" t="s">
        <v>6669</v>
      </c>
      <c r="C4358" s="83" t="s">
        <v>575</v>
      </c>
      <c r="D4358" s="83" t="s">
        <v>702</v>
      </c>
      <c r="E4358" s="187">
        <v>4.05</v>
      </c>
      <c r="F4358" s="83"/>
    </row>
    <row r="4359" spans="1:6" ht="12.75" customHeight="1" x14ac:dyDescent="0.2">
      <c r="A4359" s="83">
        <v>12734</v>
      </c>
      <c r="B4359" s="83" t="s">
        <v>6670</v>
      </c>
      <c r="C4359" s="83" t="s">
        <v>575</v>
      </c>
      <c r="D4359" s="83" t="s">
        <v>702</v>
      </c>
      <c r="E4359" s="187">
        <v>8.64</v>
      </c>
      <c r="F4359" s="83"/>
    </row>
    <row r="4360" spans="1:6" ht="12.75" customHeight="1" x14ac:dyDescent="0.2">
      <c r="A4360" s="83">
        <v>12735</v>
      </c>
      <c r="B4360" s="83" t="s">
        <v>6672</v>
      </c>
      <c r="C4360" s="83" t="s">
        <v>575</v>
      </c>
      <c r="D4360" s="83" t="s">
        <v>702</v>
      </c>
      <c r="E4360" s="187">
        <v>14.21</v>
      </c>
      <c r="F4360" s="83"/>
    </row>
    <row r="4361" spans="1:6" ht="12.75" customHeight="1" x14ac:dyDescent="0.2">
      <c r="A4361" s="83">
        <v>12736</v>
      </c>
      <c r="B4361" s="83" t="s">
        <v>6673</v>
      </c>
      <c r="C4361" s="83" t="s">
        <v>575</v>
      </c>
      <c r="D4361" s="83" t="s">
        <v>702</v>
      </c>
      <c r="E4361" s="187">
        <v>32.5</v>
      </c>
      <c r="F4361" s="83"/>
    </row>
    <row r="4362" spans="1:6" ht="12.75" customHeight="1" x14ac:dyDescent="0.2">
      <c r="A4362" s="83">
        <v>12737</v>
      </c>
      <c r="B4362" s="83" t="s">
        <v>6677</v>
      </c>
      <c r="C4362" s="83" t="s">
        <v>575</v>
      </c>
      <c r="D4362" s="83" t="s">
        <v>702</v>
      </c>
      <c r="E4362" s="187">
        <v>41.87</v>
      </c>
      <c r="F4362" s="83"/>
    </row>
    <row r="4363" spans="1:6" ht="12.75" customHeight="1" x14ac:dyDescent="0.2">
      <c r="A4363" s="83">
        <v>12738</v>
      </c>
      <c r="B4363" s="83" t="s">
        <v>6678</v>
      </c>
      <c r="C4363" s="83" t="s">
        <v>575</v>
      </c>
      <c r="D4363" s="83" t="s">
        <v>702</v>
      </c>
      <c r="E4363" s="187">
        <v>82.75</v>
      </c>
      <c r="F4363" s="83"/>
    </row>
    <row r="4364" spans="1:6" ht="12.75" customHeight="1" x14ac:dyDescent="0.2">
      <c r="A4364" s="83">
        <v>12739</v>
      </c>
      <c r="B4364" s="83" t="s">
        <v>6680</v>
      </c>
      <c r="C4364" s="83" t="s">
        <v>575</v>
      </c>
      <c r="D4364" s="83" t="s">
        <v>702</v>
      </c>
      <c r="E4364" s="187">
        <v>235.56</v>
      </c>
      <c r="F4364" s="83"/>
    </row>
    <row r="4365" spans="1:6" ht="12.75" customHeight="1" x14ac:dyDescent="0.2">
      <c r="A4365" s="83">
        <v>12740</v>
      </c>
      <c r="B4365" s="83" t="s">
        <v>6681</v>
      </c>
      <c r="C4365" s="83" t="s">
        <v>575</v>
      </c>
      <c r="D4365" s="83" t="s">
        <v>702</v>
      </c>
      <c r="E4365" s="187">
        <v>368.55</v>
      </c>
      <c r="F4365" s="83"/>
    </row>
    <row r="4366" spans="1:6" ht="12.75" customHeight="1" x14ac:dyDescent="0.2">
      <c r="A4366" s="83">
        <v>6297</v>
      </c>
      <c r="B4366" s="83" t="s">
        <v>6683</v>
      </c>
      <c r="C4366" s="83" t="s">
        <v>575</v>
      </c>
      <c r="D4366" s="83" t="s">
        <v>566</v>
      </c>
      <c r="E4366" s="187">
        <v>23.35</v>
      </c>
      <c r="F4366" s="83"/>
    </row>
    <row r="4367" spans="1:6" ht="12.75" customHeight="1" x14ac:dyDescent="0.2">
      <c r="A4367" s="83">
        <v>6296</v>
      </c>
      <c r="B4367" s="83" t="s">
        <v>6684</v>
      </c>
      <c r="C4367" s="83" t="s">
        <v>575</v>
      </c>
      <c r="D4367" s="83" t="s">
        <v>566</v>
      </c>
      <c r="E4367" s="187">
        <v>18.43</v>
      </c>
      <c r="F4367" s="83"/>
    </row>
    <row r="4368" spans="1:6" ht="12.75" customHeight="1" x14ac:dyDescent="0.2">
      <c r="A4368" s="83">
        <v>6294</v>
      </c>
      <c r="B4368" s="83" t="s">
        <v>6686</v>
      </c>
      <c r="C4368" s="83" t="s">
        <v>575</v>
      </c>
      <c r="D4368" s="83" t="s">
        <v>566</v>
      </c>
      <c r="E4368" s="187">
        <v>5.25</v>
      </c>
      <c r="F4368" s="83"/>
    </row>
    <row r="4369" spans="1:6" ht="12.75" customHeight="1" x14ac:dyDescent="0.2">
      <c r="A4369" s="83">
        <v>6323</v>
      </c>
      <c r="B4369" s="83" t="s">
        <v>6687</v>
      </c>
      <c r="C4369" s="83" t="s">
        <v>575</v>
      </c>
      <c r="D4369" s="83" t="s">
        <v>566</v>
      </c>
      <c r="E4369" s="187">
        <v>12.04</v>
      </c>
      <c r="F4369" s="83"/>
    </row>
    <row r="4370" spans="1:6" ht="12.75" customHeight="1" x14ac:dyDescent="0.2">
      <c r="A4370" s="83">
        <v>6299</v>
      </c>
      <c r="B4370" s="83" t="s">
        <v>6689</v>
      </c>
      <c r="C4370" s="83" t="s">
        <v>575</v>
      </c>
      <c r="D4370" s="83" t="s">
        <v>566</v>
      </c>
      <c r="E4370" s="187">
        <v>70.239999999999995</v>
      </c>
      <c r="F4370" s="83"/>
    </row>
    <row r="4371" spans="1:6" ht="12.75" customHeight="1" x14ac:dyDescent="0.2">
      <c r="A4371" s="83">
        <v>6298</v>
      </c>
      <c r="B4371" s="83" t="s">
        <v>6690</v>
      </c>
      <c r="C4371" s="83" t="s">
        <v>575</v>
      </c>
      <c r="D4371" s="83" t="s">
        <v>566</v>
      </c>
      <c r="E4371" s="187">
        <v>36.99</v>
      </c>
      <c r="F4371" s="83"/>
    </row>
    <row r="4372" spans="1:6" ht="12.75" customHeight="1" x14ac:dyDescent="0.2">
      <c r="A4372" s="83">
        <v>6295</v>
      </c>
      <c r="B4372" s="83" t="s">
        <v>6692</v>
      </c>
      <c r="C4372" s="83" t="s">
        <v>575</v>
      </c>
      <c r="D4372" s="83" t="s">
        <v>566</v>
      </c>
      <c r="E4372" s="187">
        <v>7.48</v>
      </c>
      <c r="F4372" s="83"/>
    </row>
    <row r="4373" spans="1:6" ht="12.75" customHeight="1" x14ac:dyDescent="0.2">
      <c r="A4373" s="83">
        <v>6322</v>
      </c>
      <c r="B4373" s="83" t="s">
        <v>6694</v>
      </c>
      <c r="C4373" s="83" t="s">
        <v>575</v>
      </c>
      <c r="D4373" s="83" t="s">
        <v>566</v>
      </c>
      <c r="E4373" s="187">
        <v>94.08</v>
      </c>
      <c r="F4373" s="83"/>
    </row>
    <row r="4374" spans="1:6" ht="12.75" customHeight="1" x14ac:dyDescent="0.2">
      <c r="A4374" s="83">
        <v>6300</v>
      </c>
      <c r="B4374" s="83" t="s">
        <v>6696</v>
      </c>
      <c r="C4374" s="83" t="s">
        <v>575</v>
      </c>
      <c r="D4374" s="83" t="s">
        <v>566</v>
      </c>
      <c r="E4374" s="187">
        <v>173.45</v>
      </c>
      <c r="F4374" s="83"/>
    </row>
    <row r="4375" spans="1:6" ht="12.75" customHeight="1" x14ac:dyDescent="0.2">
      <c r="A4375" s="83">
        <v>6321</v>
      </c>
      <c r="B4375" s="83" t="s">
        <v>6697</v>
      </c>
      <c r="C4375" s="83" t="s">
        <v>575</v>
      </c>
      <c r="D4375" s="83" t="s">
        <v>566</v>
      </c>
      <c r="E4375" s="187">
        <v>247.77</v>
      </c>
      <c r="F4375" s="83"/>
    </row>
    <row r="4376" spans="1:6" ht="12.75" customHeight="1" x14ac:dyDescent="0.2">
      <c r="A4376" s="83">
        <v>6301</v>
      </c>
      <c r="B4376" s="83" t="s">
        <v>6700</v>
      </c>
      <c r="C4376" s="83" t="s">
        <v>575</v>
      </c>
      <c r="D4376" s="83" t="s">
        <v>566</v>
      </c>
      <c r="E4376" s="187">
        <v>580.75</v>
      </c>
      <c r="F4376" s="83"/>
    </row>
    <row r="4377" spans="1:6" ht="12.75" customHeight="1" x14ac:dyDescent="0.2">
      <c r="A4377" s="83">
        <v>7105</v>
      </c>
      <c r="B4377" s="83" t="s">
        <v>6702</v>
      </c>
      <c r="C4377" s="83" t="s">
        <v>575</v>
      </c>
      <c r="D4377" s="83" t="s">
        <v>566</v>
      </c>
      <c r="E4377" s="187">
        <v>23.35</v>
      </c>
      <c r="F4377" s="83"/>
    </row>
    <row r="4378" spans="1:6" ht="12.75" customHeight="1" x14ac:dyDescent="0.2">
      <c r="A4378" s="83">
        <v>20183</v>
      </c>
      <c r="B4378" s="83" t="s">
        <v>6703</v>
      </c>
      <c r="C4378" s="83" t="s">
        <v>575</v>
      </c>
      <c r="D4378" s="83" t="s">
        <v>566</v>
      </c>
      <c r="E4378" s="187">
        <v>30.74</v>
      </c>
      <c r="F4378" s="83"/>
    </row>
    <row r="4379" spans="1:6" ht="12.75" customHeight="1" x14ac:dyDescent="0.2">
      <c r="A4379" s="83">
        <v>38448</v>
      </c>
      <c r="B4379" s="83" t="s">
        <v>6705</v>
      </c>
      <c r="C4379" s="83" t="s">
        <v>575</v>
      </c>
      <c r="D4379" s="83" t="s">
        <v>566</v>
      </c>
      <c r="E4379" s="187">
        <v>144.44999999999999</v>
      </c>
      <c r="F4379" s="83"/>
    </row>
    <row r="4380" spans="1:6" ht="12.75" customHeight="1" x14ac:dyDescent="0.2">
      <c r="A4380" s="83">
        <v>20182</v>
      </c>
      <c r="B4380" s="83" t="s">
        <v>6706</v>
      </c>
      <c r="C4380" s="83" t="s">
        <v>575</v>
      </c>
      <c r="D4380" s="83" t="s">
        <v>566</v>
      </c>
      <c r="E4380" s="187">
        <v>17.55</v>
      </c>
      <c r="F4380" s="83"/>
    </row>
    <row r="4381" spans="1:6" ht="12.75" customHeight="1" x14ac:dyDescent="0.2">
      <c r="A4381" s="83">
        <v>7119</v>
      </c>
      <c r="B4381" s="83" t="s">
        <v>6708</v>
      </c>
      <c r="C4381" s="83" t="s">
        <v>575</v>
      </c>
      <c r="D4381" s="83" t="s">
        <v>566</v>
      </c>
      <c r="E4381" s="187">
        <v>6.68</v>
      </c>
      <c r="F4381" s="83"/>
    </row>
    <row r="4382" spans="1:6" ht="12.75" customHeight="1" x14ac:dyDescent="0.2">
      <c r="A4382" s="83">
        <v>7120</v>
      </c>
      <c r="B4382" s="83" t="s">
        <v>6709</v>
      </c>
      <c r="C4382" s="83" t="s">
        <v>575</v>
      </c>
      <c r="D4382" s="83" t="s">
        <v>566</v>
      </c>
      <c r="E4382" s="187">
        <v>4.58</v>
      </c>
      <c r="F4382" s="83"/>
    </row>
    <row r="4383" spans="1:6" ht="12.75" customHeight="1" x14ac:dyDescent="0.2">
      <c r="A4383" s="83">
        <v>6319</v>
      </c>
      <c r="B4383" s="83" t="s">
        <v>6710</v>
      </c>
      <c r="C4383" s="83" t="s">
        <v>575</v>
      </c>
      <c r="D4383" s="83" t="s">
        <v>566</v>
      </c>
      <c r="E4383" s="187">
        <v>27.44</v>
      </c>
      <c r="F4383" s="83"/>
    </row>
    <row r="4384" spans="1:6" ht="12.75" customHeight="1" x14ac:dyDescent="0.2">
      <c r="A4384" s="83">
        <v>6304</v>
      </c>
      <c r="B4384" s="83" t="s">
        <v>6713</v>
      </c>
      <c r="C4384" s="83" t="s">
        <v>575</v>
      </c>
      <c r="D4384" s="83" t="s">
        <v>566</v>
      </c>
      <c r="E4384" s="187">
        <v>27.44</v>
      </c>
      <c r="F4384" s="83"/>
    </row>
    <row r="4385" spans="1:6" ht="12.75" customHeight="1" x14ac:dyDescent="0.2">
      <c r="A4385" s="83">
        <v>21116</v>
      </c>
      <c r="B4385" s="83" t="s">
        <v>6715</v>
      </c>
      <c r="C4385" s="83" t="s">
        <v>575</v>
      </c>
      <c r="D4385" s="83" t="s">
        <v>566</v>
      </c>
      <c r="E4385" s="187">
        <v>20.77</v>
      </c>
      <c r="F4385" s="83"/>
    </row>
    <row r="4386" spans="1:6" ht="12.75" customHeight="1" x14ac:dyDescent="0.2">
      <c r="A4386" s="83">
        <v>6320</v>
      </c>
      <c r="B4386" s="83" t="s">
        <v>6718</v>
      </c>
      <c r="C4386" s="83" t="s">
        <v>575</v>
      </c>
      <c r="D4386" s="83" t="s">
        <v>566</v>
      </c>
      <c r="E4386" s="187">
        <v>14.13</v>
      </c>
      <c r="F4386" s="83"/>
    </row>
    <row r="4387" spans="1:6" ht="12.75" customHeight="1" x14ac:dyDescent="0.2">
      <c r="A4387" s="83">
        <v>6303</v>
      </c>
      <c r="B4387" s="83" t="s">
        <v>6722</v>
      </c>
      <c r="C4387" s="83" t="s">
        <v>575</v>
      </c>
      <c r="D4387" s="83" t="s">
        <v>566</v>
      </c>
      <c r="E4387" s="187">
        <v>14.13</v>
      </c>
      <c r="F4387" s="83"/>
    </row>
    <row r="4388" spans="1:6" ht="12.75" customHeight="1" x14ac:dyDescent="0.2">
      <c r="A4388" s="83">
        <v>6308</v>
      </c>
      <c r="B4388" s="83" t="s">
        <v>6726</v>
      </c>
      <c r="C4388" s="83" t="s">
        <v>575</v>
      </c>
      <c r="D4388" s="83" t="s">
        <v>566</v>
      </c>
      <c r="E4388" s="187">
        <v>75.92</v>
      </c>
      <c r="F4388" s="83"/>
    </row>
    <row r="4389" spans="1:6" ht="12.75" customHeight="1" x14ac:dyDescent="0.2">
      <c r="A4389" s="83">
        <v>6317</v>
      </c>
      <c r="B4389" s="83" t="s">
        <v>6727</v>
      </c>
      <c r="C4389" s="83" t="s">
        <v>575</v>
      </c>
      <c r="D4389" s="83" t="s">
        <v>566</v>
      </c>
      <c r="E4389" s="187">
        <v>75.92</v>
      </c>
      <c r="F4389" s="83"/>
    </row>
    <row r="4390" spans="1:6" ht="12.75" customHeight="1" x14ac:dyDescent="0.2">
      <c r="A4390" s="83">
        <v>6307</v>
      </c>
      <c r="B4390" s="83" t="s">
        <v>6728</v>
      </c>
      <c r="C4390" s="83" t="s">
        <v>575</v>
      </c>
      <c r="D4390" s="83" t="s">
        <v>566</v>
      </c>
      <c r="E4390" s="187">
        <v>75.92</v>
      </c>
      <c r="F4390" s="83"/>
    </row>
    <row r="4391" spans="1:6" ht="12.75" customHeight="1" x14ac:dyDescent="0.2">
      <c r="A4391" s="83">
        <v>6309</v>
      </c>
      <c r="B4391" s="83" t="s">
        <v>6731</v>
      </c>
      <c r="C4391" s="83" t="s">
        <v>575</v>
      </c>
      <c r="D4391" s="83" t="s">
        <v>566</v>
      </c>
      <c r="E4391" s="187">
        <v>78.13</v>
      </c>
      <c r="F4391" s="83"/>
    </row>
    <row r="4392" spans="1:6" ht="12.75" customHeight="1" x14ac:dyDescent="0.2">
      <c r="A4392" s="83">
        <v>6318</v>
      </c>
      <c r="B4392" s="83" t="s">
        <v>6732</v>
      </c>
      <c r="C4392" s="83" t="s">
        <v>575</v>
      </c>
      <c r="D4392" s="83" t="s">
        <v>566</v>
      </c>
      <c r="E4392" s="187">
        <v>40.950000000000003</v>
      </c>
      <c r="F4392" s="83"/>
    </row>
    <row r="4393" spans="1:6" ht="12.75" customHeight="1" x14ac:dyDescent="0.2">
      <c r="A4393" s="83">
        <v>6306</v>
      </c>
      <c r="B4393" s="83" t="s">
        <v>6734</v>
      </c>
      <c r="C4393" s="83" t="s">
        <v>575</v>
      </c>
      <c r="D4393" s="83" t="s">
        <v>566</v>
      </c>
      <c r="E4393" s="187">
        <v>40.950000000000003</v>
      </c>
      <c r="F4393" s="83"/>
    </row>
    <row r="4394" spans="1:6" ht="12.75" customHeight="1" x14ac:dyDescent="0.2">
      <c r="A4394" s="83">
        <v>6305</v>
      </c>
      <c r="B4394" s="83" t="s">
        <v>6735</v>
      </c>
      <c r="C4394" s="83" t="s">
        <v>575</v>
      </c>
      <c r="D4394" s="83" t="s">
        <v>566</v>
      </c>
      <c r="E4394" s="187">
        <v>40.950000000000003</v>
      </c>
      <c r="F4394" s="83"/>
    </row>
    <row r="4395" spans="1:6" ht="12.75" customHeight="1" x14ac:dyDescent="0.2">
      <c r="A4395" s="83">
        <v>6302</v>
      </c>
      <c r="B4395" s="83" t="s">
        <v>6736</v>
      </c>
      <c r="C4395" s="83" t="s">
        <v>575</v>
      </c>
      <c r="D4395" s="83" t="s">
        <v>566</v>
      </c>
      <c r="E4395" s="187">
        <v>8.68</v>
      </c>
      <c r="F4395" s="83"/>
    </row>
    <row r="4396" spans="1:6" ht="12.75" customHeight="1" x14ac:dyDescent="0.2">
      <c r="A4396" s="83">
        <v>6312</v>
      </c>
      <c r="B4396" s="83" t="s">
        <v>6738</v>
      </c>
      <c r="C4396" s="83" t="s">
        <v>575</v>
      </c>
      <c r="D4396" s="83" t="s">
        <v>566</v>
      </c>
      <c r="E4396" s="187">
        <v>109.21</v>
      </c>
      <c r="F4396" s="83"/>
    </row>
    <row r="4397" spans="1:6" ht="12.75" customHeight="1" x14ac:dyDescent="0.2">
      <c r="A4397" s="83">
        <v>6311</v>
      </c>
      <c r="B4397" s="83" t="s">
        <v>6739</v>
      </c>
      <c r="C4397" s="83" t="s">
        <v>575</v>
      </c>
      <c r="D4397" s="83" t="s">
        <v>566</v>
      </c>
      <c r="E4397" s="187">
        <v>109.21</v>
      </c>
      <c r="F4397" s="83"/>
    </row>
    <row r="4398" spans="1:6" ht="12.75" customHeight="1" x14ac:dyDescent="0.2">
      <c r="A4398" s="83">
        <v>6310</v>
      </c>
      <c r="B4398" s="83" t="s">
        <v>6741</v>
      </c>
      <c r="C4398" s="83" t="s">
        <v>575</v>
      </c>
      <c r="D4398" s="83" t="s">
        <v>566</v>
      </c>
      <c r="E4398" s="187">
        <v>109.21</v>
      </c>
      <c r="F4398" s="83"/>
    </row>
    <row r="4399" spans="1:6" ht="12.75" customHeight="1" x14ac:dyDescent="0.2">
      <c r="A4399" s="83">
        <v>6314</v>
      </c>
      <c r="B4399" s="83" t="s">
        <v>6742</v>
      </c>
      <c r="C4399" s="83" t="s">
        <v>575</v>
      </c>
      <c r="D4399" s="83" t="s">
        <v>566</v>
      </c>
      <c r="E4399" s="187">
        <v>109.21</v>
      </c>
      <c r="F4399" s="83"/>
    </row>
    <row r="4400" spans="1:6" ht="12.75" customHeight="1" x14ac:dyDescent="0.2">
      <c r="A4400" s="83">
        <v>6313</v>
      </c>
      <c r="B4400" s="83" t="s">
        <v>772</v>
      </c>
      <c r="C4400" s="83" t="s">
        <v>575</v>
      </c>
      <c r="D4400" s="83" t="s">
        <v>566</v>
      </c>
      <c r="E4400" s="187">
        <v>109.21</v>
      </c>
      <c r="F4400" s="83"/>
    </row>
    <row r="4401" spans="1:6" ht="12.75" customHeight="1" x14ac:dyDescent="0.2">
      <c r="A4401" s="83">
        <v>6315</v>
      </c>
      <c r="B4401" s="83" t="s">
        <v>6744</v>
      </c>
      <c r="C4401" s="83" t="s">
        <v>575</v>
      </c>
      <c r="D4401" s="83" t="s">
        <v>566</v>
      </c>
      <c r="E4401" s="187">
        <v>206.78</v>
      </c>
      <c r="F4401" s="83"/>
    </row>
    <row r="4402" spans="1:6" ht="12.75" customHeight="1" x14ac:dyDescent="0.2">
      <c r="A4402" s="83">
        <v>6316</v>
      </c>
      <c r="B4402" s="83" t="s">
        <v>6745</v>
      </c>
      <c r="C4402" s="83" t="s">
        <v>575</v>
      </c>
      <c r="D4402" s="83" t="s">
        <v>566</v>
      </c>
      <c r="E4402" s="187">
        <v>206.78</v>
      </c>
      <c r="F4402" s="83"/>
    </row>
    <row r="4403" spans="1:6" ht="12.75" customHeight="1" x14ac:dyDescent="0.2">
      <c r="A4403" s="83">
        <v>38878</v>
      </c>
      <c r="B4403" s="83" t="s">
        <v>6747</v>
      </c>
      <c r="C4403" s="83" t="s">
        <v>575</v>
      </c>
      <c r="D4403" s="83" t="s">
        <v>702</v>
      </c>
      <c r="E4403" s="187">
        <v>14.61</v>
      </c>
      <c r="F4403" s="83"/>
    </row>
    <row r="4404" spans="1:6" ht="12.75" customHeight="1" x14ac:dyDescent="0.2">
      <c r="A4404" s="83">
        <v>38879</v>
      </c>
      <c r="B4404" s="83" t="s">
        <v>6748</v>
      </c>
      <c r="C4404" s="83" t="s">
        <v>575</v>
      </c>
      <c r="D4404" s="83" t="s">
        <v>702</v>
      </c>
      <c r="E4404" s="187">
        <v>27.39</v>
      </c>
      <c r="F4404" s="83"/>
    </row>
    <row r="4405" spans="1:6" ht="12.75" customHeight="1" x14ac:dyDescent="0.2">
      <c r="A4405" s="83">
        <v>38881</v>
      </c>
      <c r="B4405" s="83" t="s">
        <v>6750</v>
      </c>
      <c r="C4405" s="83" t="s">
        <v>575</v>
      </c>
      <c r="D4405" s="83" t="s">
        <v>702</v>
      </c>
      <c r="E4405" s="187">
        <v>14.33</v>
      </c>
      <c r="F4405" s="83"/>
    </row>
    <row r="4406" spans="1:6" ht="12.75" customHeight="1" x14ac:dyDescent="0.2">
      <c r="A4406" s="83">
        <v>38880</v>
      </c>
      <c r="B4406" s="83" t="s">
        <v>6751</v>
      </c>
      <c r="C4406" s="83" t="s">
        <v>575</v>
      </c>
      <c r="D4406" s="83" t="s">
        <v>702</v>
      </c>
      <c r="E4406" s="187">
        <v>15.02</v>
      </c>
      <c r="F4406" s="83"/>
    </row>
    <row r="4407" spans="1:6" ht="12.75" customHeight="1" x14ac:dyDescent="0.2">
      <c r="A4407" s="83">
        <v>38882</v>
      </c>
      <c r="B4407" s="83" t="s">
        <v>6753</v>
      </c>
      <c r="C4407" s="83" t="s">
        <v>575</v>
      </c>
      <c r="D4407" s="83" t="s">
        <v>702</v>
      </c>
      <c r="E4407" s="187">
        <v>15.55</v>
      </c>
      <c r="F4407" s="83"/>
    </row>
    <row r="4408" spans="1:6" ht="12.75" customHeight="1" x14ac:dyDescent="0.2">
      <c r="A4408" s="83">
        <v>38883</v>
      </c>
      <c r="B4408" s="83" t="s">
        <v>6754</v>
      </c>
      <c r="C4408" s="83" t="s">
        <v>575</v>
      </c>
      <c r="D4408" s="83" t="s">
        <v>702</v>
      </c>
      <c r="E4408" s="187">
        <v>23.01</v>
      </c>
      <c r="F4408" s="83"/>
    </row>
    <row r="4409" spans="1:6" ht="12.75" customHeight="1" x14ac:dyDescent="0.2">
      <c r="A4409" s="83">
        <v>38884</v>
      </c>
      <c r="B4409" s="83" t="s">
        <v>6756</v>
      </c>
      <c r="C4409" s="83" t="s">
        <v>575</v>
      </c>
      <c r="D4409" s="83" t="s">
        <v>702</v>
      </c>
      <c r="E4409" s="187">
        <v>24.97</v>
      </c>
      <c r="F4409" s="83"/>
    </row>
    <row r="4410" spans="1:6" ht="12.75" customHeight="1" x14ac:dyDescent="0.2">
      <c r="A4410" s="83">
        <v>38885</v>
      </c>
      <c r="B4410" s="83" t="s">
        <v>6758</v>
      </c>
      <c r="C4410" s="83" t="s">
        <v>575</v>
      </c>
      <c r="D4410" s="83" t="s">
        <v>702</v>
      </c>
      <c r="E4410" s="187">
        <v>24.16</v>
      </c>
      <c r="F4410" s="83"/>
    </row>
    <row r="4411" spans="1:6" ht="12.75" customHeight="1" x14ac:dyDescent="0.2">
      <c r="A4411" s="83">
        <v>38886</v>
      </c>
      <c r="B4411" s="83" t="s">
        <v>6759</v>
      </c>
      <c r="C4411" s="83" t="s">
        <v>575</v>
      </c>
      <c r="D4411" s="83" t="s">
        <v>702</v>
      </c>
      <c r="E4411" s="187">
        <v>26.07</v>
      </c>
      <c r="F4411" s="83"/>
    </row>
    <row r="4412" spans="1:6" ht="12.75" customHeight="1" x14ac:dyDescent="0.2">
      <c r="A4412" s="83">
        <v>38887</v>
      </c>
      <c r="B4412" s="83" t="s">
        <v>6761</v>
      </c>
      <c r="C4412" s="83" t="s">
        <v>575</v>
      </c>
      <c r="D4412" s="83" t="s">
        <v>702</v>
      </c>
      <c r="E4412" s="187">
        <v>23.42</v>
      </c>
      <c r="F4412" s="83"/>
    </row>
    <row r="4413" spans="1:6" ht="12.75" customHeight="1" x14ac:dyDescent="0.2">
      <c r="A4413" s="83">
        <v>38888</v>
      </c>
      <c r="B4413" s="83" t="s">
        <v>6762</v>
      </c>
      <c r="C4413" s="83" t="s">
        <v>575</v>
      </c>
      <c r="D4413" s="83" t="s">
        <v>702</v>
      </c>
      <c r="E4413" s="187">
        <v>27.84</v>
      </c>
      <c r="F4413" s="83"/>
    </row>
    <row r="4414" spans="1:6" ht="12.75" customHeight="1" x14ac:dyDescent="0.2">
      <c r="A4414" s="83">
        <v>38890</v>
      </c>
      <c r="B4414" s="83" t="s">
        <v>6763</v>
      </c>
      <c r="C4414" s="83" t="s">
        <v>575</v>
      </c>
      <c r="D4414" s="83" t="s">
        <v>702</v>
      </c>
      <c r="E4414" s="187">
        <v>41.38</v>
      </c>
      <c r="F4414" s="83"/>
    </row>
    <row r="4415" spans="1:6" ht="12.75" customHeight="1" x14ac:dyDescent="0.2">
      <c r="A4415" s="83">
        <v>38893</v>
      </c>
      <c r="B4415" s="83" t="s">
        <v>6765</v>
      </c>
      <c r="C4415" s="83" t="s">
        <v>575</v>
      </c>
      <c r="D4415" s="83" t="s">
        <v>702</v>
      </c>
      <c r="E4415" s="187">
        <v>33.28</v>
      </c>
      <c r="F4415" s="83"/>
    </row>
    <row r="4416" spans="1:6" ht="12.75" customHeight="1" x14ac:dyDescent="0.2">
      <c r="A4416" s="83">
        <v>38894</v>
      </c>
      <c r="B4416" s="83" t="s">
        <v>6766</v>
      </c>
      <c r="C4416" s="83" t="s">
        <v>575</v>
      </c>
      <c r="D4416" s="83" t="s">
        <v>702</v>
      </c>
      <c r="E4416" s="187">
        <v>42.27</v>
      </c>
      <c r="F4416" s="83"/>
    </row>
    <row r="4417" spans="1:6" ht="12.75" customHeight="1" x14ac:dyDescent="0.2">
      <c r="A4417" s="83">
        <v>38896</v>
      </c>
      <c r="B4417" s="83" t="s">
        <v>6768</v>
      </c>
      <c r="C4417" s="83" t="s">
        <v>575</v>
      </c>
      <c r="D4417" s="83" t="s">
        <v>702</v>
      </c>
      <c r="E4417" s="187">
        <v>43.1</v>
      </c>
      <c r="F4417" s="83"/>
    </row>
    <row r="4418" spans="1:6" ht="12.75" customHeight="1" x14ac:dyDescent="0.2">
      <c r="A4418" s="83">
        <v>39324</v>
      </c>
      <c r="B4418" s="83" t="s">
        <v>6769</v>
      </c>
      <c r="C4418" s="83" t="s">
        <v>575</v>
      </c>
      <c r="D4418" s="83" t="s">
        <v>566</v>
      </c>
      <c r="E4418" s="187">
        <v>3.57</v>
      </c>
      <c r="F4418" s="83"/>
    </row>
    <row r="4419" spans="1:6" ht="12.75" customHeight="1" x14ac:dyDescent="0.2">
      <c r="A4419" s="83">
        <v>39325</v>
      </c>
      <c r="B4419" s="83" t="s">
        <v>6770</v>
      </c>
      <c r="C4419" s="83" t="s">
        <v>575</v>
      </c>
      <c r="D4419" s="83" t="s">
        <v>566</v>
      </c>
      <c r="E4419" s="187">
        <v>5.4</v>
      </c>
      <c r="F4419" s="83"/>
    </row>
    <row r="4420" spans="1:6" ht="12.75" customHeight="1" x14ac:dyDescent="0.2">
      <c r="A4420" s="83">
        <v>39326</v>
      </c>
      <c r="B4420" s="83" t="s">
        <v>6772</v>
      </c>
      <c r="C4420" s="83" t="s">
        <v>575</v>
      </c>
      <c r="D4420" s="83" t="s">
        <v>566</v>
      </c>
      <c r="E4420" s="187">
        <v>13.91</v>
      </c>
      <c r="F4420" s="83"/>
    </row>
    <row r="4421" spans="1:6" ht="12.75" customHeight="1" x14ac:dyDescent="0.2">
      <c r="A4421" s="83">
        <v>39327</v>
      </c>
      <c r="B4421" s="83" t="s">
        <v>6773</v>
      </c>
      <c r="C4421" s="83" t="s">
        <v>575</v>
      </c>
      <c r="D4421" s="83" t="s">
        <v>566</v>
      </c>
      <c r="E4421" s="187">
        <v>21.07</v>
      </c>
      <c r="F4421" s="83"/>
    </row>
    <row r="4422" spans="1:6" ht="12.75" customHeight="1" x14ac:dyDescent="0.2">
      <c r="A4422" s="83">
        <v>20176</v>
      </c>
      <c r="B4422" s="83" t="s">
        <v>6775</v>
      </c>
      <c r="C4422" s="83" t="s">
        <v>575</v>
      </c>
      <c r="D4422" s="83" t="s">
        <v>566</v>
      </c>
      <c r="E4422" s="187">
        <v>26.49</v>
      </c>
      <c r="F4422" s="83"/>
    </row>
    <row r="4423" spans="1:6" ht="12.75" customHeight="1" x14ac:dyDescent="0.2">
      <c r="A4423" s="83">
        <v>11378</v>
      </c>
      <c r="B4423" s="83" t="s">
        <v>6776</v>
      </c>
      <c r="C4423" s="83" t="s">
        <v>575</v>
      </c>
      <c r="D4423" s="83" t="s">
        <v>702</v>
      </c>
      <c r="E4423" s="187">
        <v>68.2</v>
      </c>
      <c r="F4423" s="83"/>
    </row>
    <row r="4424" spans="1:6" ht="12.75" customHeight="1" x14ac:dyDescent="0.2">
      <c r="A4424" s="83">
        <v>11379</v>
      </c>
      <c r="B4424" s="83" t="s">
        <v>6778</v>
      </c>
      <c r="C4424" s="83" t="s">
        <v>575</v>
      </c>
      <c r="D4424" s="83" t="s">
        <v>702</v>
      </c>
      <c r="E4424" s="187">
        <v>57.63</v>
      </c>
      <c r="F4424" s="83"/>
    </row>
    <row r="4425" spans="1:6" ht="12.75" customHeight="1" x14ac:dyDescent="0.2">
      <c r="A4425" s="83">
        <v>11493</v>
      </c>
      <c r="B4425" s="83" t="s">
        <v>6779</v>
      </c>
      <c r="C4425" s="83" t="s">
        <v>575</v>
      </c>
      <c r="D4425" s="83" t="s">
        <v>702</v>
      </c>
      <c r="E4425" s="187">
        <v>33.24</v>
      </c>
      <c r="F4425" s="83"/>
    </row>
    <row r="4426" spans="1:6" ht="12.75" customHeight="1" x14ac:dyDescent="0.2">
      <c r="A4426" s="83">
        <v>42717</v>
      </c>
      <c r="B4426" s="83" t="s">
        <v>6780</v>
      </c>
      <c r="C4426" s="83" t="s">
        <v>575</v>
      </c>
      <c r="D4426" s="83" t="s">
        <v>702</v>
      </c>
      <c r="E4426" s="187">
        <v>342.5</v>
      </c>
      <c r="F4426" s="83"/>
    </row>
    <row r="4427" spans="1:6" ht="12.75" customHeight="1" x14ac:dyDescent="0.2">
      <c r="A4427" s="83">
        <v>42718</v>
      </c>
      <c r="B4427" s="83" t="s">
        <v>6782</v>
      </c>
      <c r="C4427" s="83" t="s">
        <v>575</v>
      </c>
      <c r="D4427" s="83" t="s">
        <v>702</v>
      </c>
      <c r="E4427" s="187">
        <v>380.24</v>
      </c>
      <c r="F4427" s="83"/>
    </row>
    <row r="4428" spans="1:6" ht="12.75" customHeight="1" x14ac:dyDescent="0.2">
      <c r="A4428" s="83">
        <v>7106</v>
      </c>
      <c r="B4428" s="83" t="s">
        <v>6784</v>
      </c>
      <c r="C4428" s="83" t="s">
        <v>575</v>
      </c>
      <c r="D4428" s="83" t="s">
        <v>566</v>
      </c>
      <c r="E4428" s="187">
        <v>108.68</v>
      </c>
      <c r="F4428" s="83"/>
    </row>
    <row r="4429" spans="1:6" ht="12.75" customHeight="1" x14ac:dyDescent="0.2">
      <c r="A4429" s="83">
        <v>7104</v>
      </c>
      <c r="B4429" s="83" t="s">
        <v>6785</v>
      </c>
      <c r="C4429" s="83" t="s">
        <v>575</v>
      </c>
      <c r="D4429" s="83" t="s">
        <v>566</v>
      </c>
      <c r="E4429" s="187">
        <v>2.2599999999999998</v>
      </c>
      <c r="F4429" s="83"/>
    </row>
    <row r="4430" spans="1:6" ht="12.75" customHeight="1" x14ac:dyDescent="0.2">
      <c r="A4430" s="83">
        <v>7136</v>
      </c>
      <c r="B4430" s="83" t="s">
        <v>6787</v>
      </c>
      <c r="C4430" s="83" t="s">
        <v>575</v>
      </c>
      <c r="D4430" s="83" t="s">
        <v>566</v>
      </c>
      <c r="E4430" s="187">
        <v>4.26</v>
      </c>
      <c r="F4430" s="83"/>
    </row>
    <row r="4431" spans="1:6" ht="12.75" customHeight="1" x14ac:dyDescent="0.2">
      <c r="A4431" s="83">
        <v>7128</v>
      </c>
      <c r="B4431" s="83" t="s">
        <v>6788</v>
      </c>
      <c r="C4431" s="83" t="s">
        <v>575</v>
      </c>
      <c r="D4431" s="83" t="s">
        <v>566</v>
      </c>
      <c r="E4431" s="187">
        <v>6.98</v>
      </c>
      <c r="F4431" s="83"/>
    </row>
    <row r="4432" spans="1:6" ht="12.75" customHeight="1" x14ac:dyDescent="0.2">
      <c r="A4432" s="83">
        <v>7108</v>
      </c>
      <c r="B4432" s="83" t="s">
        <v>6790</v>
      </c>
      <c r="C4432" s="83" t="s">
        <v>575</v>
      </c>
      <c r="D4432" s="83" t="s">
        <v>566</v>
      </c>
      <c r="E4432" s="187">
        <v>7.47</v>
      </c>
      <c r="F4432" s="83"/>
    </row>
    <row r="4433" spans="1:6" ht="12.75" customHeight="1" x14ac:dyDescent="0.2">
      <c r="A4433" s="83">
        <v>7129</v>
      </c>
      <c r="B4433" s="83" t="s">
        <v>6791</v>
      </c>
      <c r="C4433" s="83" t="s">
        <v>575</v>
      </c>
      <c r="D4433" s="83" t="s">
        <v>566</v>
      </c>
      <c r="E4433" s="187">
        <v>6.21</v>
      </c>
      <c r="F4433" s="83"/>
    </row>
    <row r="4434" spans="1:6" ht="12.75" customHeight="1" x14ac:dyDescent="0.2">
      <c r="A4434" s="83">
        <v>7130</v>
      </c>
      <c r="B4434" s="83" t="s">
        <v>6792</v>
      </c>
      <c r="C4434" s="83" t="s">
        <v>575</v>
      </c>
      <c r="D4434" s="83" t="s">
        <v>566</v>
      </c>
      <c r="E4434" s="187">
        <v>10.130000000000001</v>
      </c>
      <c r="F4434" s="83"/>
    </row>
    <row r="4435" spans="1:6" ht="12.75" customHeight="1" x14ac:dyDescent="0.2">
      <c r="A4435" s="83">
        <v>7131</v>
      </c>
      <c r="B4435" s="83" t="s">
        <v>6793</v>
      </c>
      <c r="C4435" s="83" t="s">
        <v>575</v>
      </c>
      <c r="D4435" s="83" t="s">
        <v>566</v>
      </c>
      <c r="E4435" s="187">
        <v>12.42</v>
      </c>
      <c r="F4435" s="83"/>
    </row>
    <row r="4436" spans="1:6" ht="12.75" customHeight="1" x14ac:dyDescent="0.2">
      <c r="A4436" s="83">
        <v>7132</v>
      </c>
      <c r="B4436" s="83" t="s">
        <v>6795</v>
      </c>
      <c r="C4436" s="83" t="s">
        <v>575</v>
      </c>
      <c r="D4436" s="83" t="s">
        <v>566</v>
      </c>
      <c r="E4436" s="187">
        <v>34.49</v>
      </c>
      <c r="F4436" s="83"/>
    </row>
    <row r="4437" spans="1:6" ht="12.75" customHeight="1" x14ac:dyDescent="0.2">
      <c r="A4437" s="83">
        <v>7133</v>
      </c>
      <c r="B4437" s="83" t="s">
        <v>6796</v>
      </c>
      <c r="C4437" s="83" t="s">
        <v>575</v>
      </c>
      <c r="D4437" s="83" t="s">
        <v>566</v>
      </c>
      <c r="E4437" s="187">
        <v>53.57</v>
      </c>
      <c r="F4437" s="83"/>
    </row>
    <row r="4438" spans="1:6" ht="12.75" customHeight="1" x14ac:dyDescent="0.2">
      <c r="A4438" s="83">
        <v>37420</v>
      </c>
      <c r="B4438" s="83" t="s">
        <v>6798</v>
      </c>
      <c r="C4438" s="83" t="s">
        <v>575</v>
      </c>
      <c r="D4438" s="83" t="s">
        <v>702</v>
      </c>
      <c r="E4438" s="187">
        <v>31.21</v>
      </c>
      <c r="F4438" s="83"/>
    </row>
    <row r="4439" spans="1:6" ht="12.75" customHeight="1" x14ac:dyDescent="0.2">
      <c r="A4439" s="83">
        <v>37421</v>
      </c>
      <c r="B4439" s="83" t="s">
        <v>6799</v>
      </c>
      <c r="C4439" s="83" t="s">
        <v>575</v>
      </c>
      <c r="D4439" s="83" t="s">
        <v>702</v>
      </c>
      <c r="E4439" s="187">
        <v>42.65</v>
      </c>
      <c r="F4439" s="83"/>
    </row>
    <row r="4440" spans="1:6" ht="12.75" customHeight="1" x14ac:dyDescent="0.2">
      <c r="A4440" s="83">
        <v>37422</v>
      </c>
      <c r="B4440" s="83" t="s">
        <v>6800</v>
      </c>
      <c r="C4440" s="83" t="s">
        <v>575</v>
      </c>
      <c r="D4440" s="83" t="s">
        <v>702</v>
      </c>
      <c r="E4440" s="187">
        <v>39.92</v>
      </c>
      <c r="F4440" s="83"/>
    </row>
    <row r="4441" spans="1:6" ht="12.75" customHeight="1" x14ac:dyDescent="0.2">
      <c r="A4441" s="83">
        <v>37443</v>
      </c>
      <c r="B4441" s="83" t="s">
        <v>6802</v>
      </c>
      <c r="C4441" s="83" t="s">
        <v>575</v>
      </c>
      <c r="D4441" s="83" t="s">
        <v>702</v>
      </c>
      <c r="E4441" s="187">
        <v>121.1</v>
      </c>
      <c r="F4441" s="83"/>
    </row>
    <row r="4442" spans="1:6" ht="12.75" customHeight="1" x14ac:dyDescent="0.2">
      <c r="A4442" s="83">
        <v>37444</v>
      </c>
      <c r="B4442" s="83" t="s">
        <v>6803</v>
      </c>
      <c r="C4442" s="83" t="s">
        <v>575</v>
      </c>
      <c r="D4442" s="83" t="s">
        <v>702</v>
      </c>
      <c r="E4442" s="187">
        <v>123.15</v>
      </c>
      <c r="F4442" s="83"/>
    </row>
    <row r="4443" spans="1:6" ht="12.75" customHeight="1" x14ac:dyDescent="0.2">
      <c r="A4443" s="83">
        <v>37445</v>
      </c>
      <c r="B4443" s="83" t="s">
        <v>6805</v>
      </c>
      <c r="C4443" s="83" t="s">
        <v>575</v>
      </c>
      <c r="D4443" s="83" t="s">
        <v>702</v>
      </c>
      <c r="E4443" s="187">
        <v>186.67</v>
      </c>
      <c r="F4443" s="83"/>
    </row>
    <row r="4444" spans="1:6" ht="12.75" customHeight="1" x14ac:dyDescent="0.2">
      <c r="A4444" s="83">
        <v>37446</v>
      </c>
      <c r="B4444" s="83" t="s">
        <v>6806</v>
      </c>
      <c r="C4444" s="83" t="s">
        <v>575</v>
      </c>
      <c r="D4444" s="83" t="s">
        <v>702</v>
      </c>
      <c r="E4444" s="187">
        <v>203.5</v>
      </c>
      <c r="F4444" s="83"/>
    </row>
    <row r="4445" spans="1:6" ht="12.75" customHeight="1" x14ac:dyDescent="0.2">
      <c r="A4445" s="83">
        <v>37447</v>
      </c>
      <c r="B4445" s="83" t="s">
        <v>6808</v>
      </c>
      <c r="C4445" s="83" t="s">
        <v>575</v>
      </c>
      <c r="D4445" s="83" t="s">
        <v>702</v>
      </c>
      <c r="E4445" s="187">
        <v>206.68</v>
      </c>
      <c r="F4445" s="83"/>
    </row>
    <row r="4446" spans="1:6" ht="12.75" customHeight="1" x14ac:dyDescent="0.2">
      <c r="A4446" s="83">
        <v>37448</v>
      </c>
      <c r="B4446" s="83" t="s">
        <v>6809</v>
      </c>
      <c r="C4446" s="83" t="s">
        <v>575</v>
      </c>
      <c r="D4446" s="83" t="s">
        <v>702</v>
      </c>
      <c r="E4446" s="187">
        <v>283.5</v>
      </c>
      <c r="F4446" s="83"/>
    </row>
    <row r="4447" spans="1:6" ht="12.75" customHeight="1" x14ac:dyDescent="0.2">
      <c r="A4447" s="83">
        <v>37440</v>
      </c>
      <c r="B4447" s="83" t="s">
        <v>6811</v>
      </c>
      <c r="C4447" s="83" t="s">
        <v>575</v>
      </c>
      <c r="D4447" s="83" t="s">
        <v>702</v>
      </c>
      <c r="E4447" s="187">
        <v>96.12</v>
      </c>
      <c r="F4447" s="83"/>
    </row>
    <row r="4448" spans="1:6" ht="12.75" customHeight="1" x14ac:dyDescent="0.2">
      <c r="A4448" s="83">
        <v>37441</v>
      </c>
      <c r="B4448" s="83" t="s">
        <v>6812</v>
      </c>
      <c r="C4448" s="83" t="s">
        <v>575</v>
      </c>
      <c r="D4448" s="83" t="s">
        <v>702</v>
      </c>
      <c r="E4448" s="187">
        <v>96.12</v>
      </c>
      <c r="F4448" s="83"/>
    </row>
    <row r="4449" spans="1:6" ht="12.75" customHeight="1" x14ac:dyDescent="0.2">
      <c r="A4449" s="83">
        <v>37442</v>
      </c>
      <c r="B4449" s="83" t="s">
        <v>6814</v>
      </c>
      <c r="C4449" s="83" t="s">
        <v>575</v>
      </c>
      <c r="D4449" s="83" t="s">
        <v>702</v>
      </c>
      <c r="E4449" s="187">
        <v>115.77</v>
      </c>
      <c r="F4449" s="83"/>
    </row>
    <row r="4450" spans="1:6" ht="12.75" customHeight="1" x14ac:dyDescent="0.2">
      <c r="A4450" s="83">
        <v>38017</v>
      </c>
      <c r="B4450" s="83" t="s">
        <v>6815</v>
      </c>
      <c r="C4450" s="83" t="s">
        <v>575</v>
      </c>
      <c r="D4450" s="83" t="s">
        <v>566</v>
      </c>
      <c r="E4450" s="187">
        <v>5.07</v>
      </c>
      <c r="F4450" s="83"/>
    </row>
    <row r="4451" spans="1:6" ht="12.75" customHeight="1" x14ac:dyDescent="0.2">
      <c r="A4451" s="83">
        <v>38018</v>
      </c>
      <c r="B4451" s="83" t="s">
        <v>6816</v>
      </c>
      <c r="C4451" s="83" t="s">
        <v>575</v>
      </c>
      <c r="D4451" s="83" t="s">
        <v>566</v>
      </c>
      <c r="E4451" s="187">
        <v>5.6</v>
      </c>
      <c r="F4451" s="83"/>
    </row>
    <row r="4452" spans="1:6" ht="12.75" customHeight="1" x14ac:dyDescent="0.2">
      <c r="A4452" s="83">
        <v>39895</v>
      </c>
      <c r="B4452" s="83" t="s">
        <v>6818</v>
      </c>
      <c r="C4452" s="83" t="s">
        <v>575</v>
      </c>
      <c r="D4452" s="83" t="s">
        <v>702</v>
      </c>
      <c r="E4452" s="187">
        <v>29.27</v>
      </c>
      <c r="F4452" s="83"/>
    </row>
    <row r="4453" spans="1:6" ht="12.75" customHeight="1" x14ac:dyDescent="0.2">
      <c r="A4453" s="83">
        <v>39896</v>
      </c>
      <c r="B4453" s="83" t="s">
        <v>6819</v>
      </c>
      <c r="C4453" s="83" t="s">
        <v>575</v>
      </c>
      <c r="D4453" s="83" t="s">
        <v>702</v>
      </c>
      <c r="E4453" s="187">
        <v>42.9</v>
      </c>
      <c r="F4453" s="83"/>
    </row>
    <row r="4454" spans="1:6" ht="12.75" customHeight="1" x14ac:dyDescent="0.2">
      <c r="A4454" s="83">
        <v>38873</v>
      </c>
      <c r="B4454" s="83" t="s">
        <v>6821</v>
      </c>
      <c r="C4454" s="83" t="s">
        <v>575</v>
      </c>
      <c r="D4454" s="83" t="s">
        <v>702</v>
      </c>
      <c r="E4454" s="187">
        <v>12.96</v>
      </c>
      <c r="F4454" s="83"/>
    </row>
    <row r="4455" spans="1:6" ht="12.75" customHeight="1" x14ac:dyDescent="0.2">
      <c r="A4455" s="83">
        <v>38874</v>
      </c>
      <c r="B4455" s="83" t="s">
        <v>6823</v>
      </c>
      <c r="C4455" s="83" t="s">
        <v>575</v>
      </c>
      <c r="D4455" s="83" t="s">
        <v>702</v>
      </c>
      <c r="E4455" s="187">
        <v>15.76</v>
      </c>
      <c r="F4455" s="83"/>
    </row>
    <row r="4456" spans="1:6" ht="12.75" customHeight="1" x14ac:dyDescent="0.2">
      <c r="A4456" s="83">
        <v>38875</v>
      </c>
      <c r="B4456" s="83" t="s">
        <v>6824</v>
      </c>
      <c r="C4456" s="83" t="s">
        <v>575</v>
      </c>
      <c r="D4456" s="83" t="s">
        <v>702</v>
      </c>
      <c r="E4456" s="187">
        <v>27.85</v>
      </c>
      <c r="F4456" s="83"/>
    </row>
    <row r="4457" spans="1:6" ht="12.75" customHeight="1" x14ac:dyDescent="0.2">
      <c r="A4457" s="83">
        <v>38876</v>
      </c>
      <c r="B4457" s="83" t="s">
        <v>6825</v>
      </c>
      <c r="C4457" s="83" t="s">
        <v>575</v>
      </c>
      <c r="D4457" s="83" t="s">
        <v>702</v>
      </c>
      <c r="E4457" s="187">
        <v>37.479999999999997</v>
      </c>
      <c r="F4457" s="83"/>
    </row>
    <row r="4458" spans="1:6" ht="12.75" customHeight="1" x14ac:dyDescent="0.2">
      <c r="A4458" s="83">
        <v>39000</v>
      </c>
      <c r="B4458" s="83" t="s">
        <v>6827</v>
      </c>
      <c r="C4458" s="83" t="s">
        <v>575</v>
      </c>
      <c r="D4458" s="83" t="s">
        <v>702</v>
      </c>
      <c r="E4458" s="187">
        <v>22.54</v>
      </c>
      <c r="F4458" s="83"/>
    </row>
    <row r="4459" spans="1:6" ht="12.75" customHeight="1" x14ac:dyDescent="0.2">
      <c r="A4459" s="83">
        <v>38674</v>
      </c>
      <c r="B4459" s="83" t="s">
        <v>6828</v>
      </c>
      <c r="C4459" s="83" t="s">
        <v>575</v>
      </c>
      <c r="D4459" s="83" t="s">
        <v>566</v>
      </c>
      <c r="E4459" s="187">
        <v>17.649999999999999</v>
      </c>
      <c r="F4459" s="83"/>
    </row>
    <row r="4460" spans="1:6" ht="12.75" customHeight="1" x14ac:dyDescent="0.2">
      <c r="A4460" s="83">
        <v>38911</v>
      </c>
      <c r="B4460" s="83" t="s">
        <v>6829</v>
      </c>
      <c r="C4460" s="83" t="s">
        <v>575</v>
      </c>
      <c r="D4460" s="83" t="s">
        <v>702</v>
      </c>
      <c r="E4460" s="187">
        <v>46.48</v>
      </c>
      <c r="F4460" s="83"/>
    </row>
    <row r="4461" spans="1:6" ht="12.75" customHeight="1" x14ac:dyDescent="0.2">
      <c r="A4461" s="83">
        <v>38912</v>
      </c>
      <c r="B4461" s="83" t="s">
        <v>6831</v>
      </c>
      <c r="C4461" s="83" t="s">
        <v>575</v>
      </c>
      <c r="D4461" s="83" t="s">
        <v>702</v>
      </c>
      <c r="E4461" s="187">
        <v>59.07</v>
      </c>
      <c r="F4461" s="83"/>
    </row>
    <row r="4462" spans="1:6" ht="12.75" customHeight="1" x14ac:dyDescent="0.2">
      <c r="A4462" s="83">
        <v>38019</v>
      </c>
      <c r="B4462" s="83" t="s">
        <v>6832</v>
      </c>
      <c r="C4462" s="83" t="s">
        <v>575</v>
      </c>
      <c r="D4462" s="83" t="s">
        <v>566</v>
      </c>
      <c r="E4462" s="187">
        <v>4.42</v>
      </c>
      <c r="F4462" s="83"/>
    </row>
    <row r="4463" spans="1:6" ht="12.75" customHeight="1" x14ac:dyDescent="0.2">
      <c r="A4463" s="83">
        <v>38020</v>
      </c>
      <c r="B4463" s="83" t="s">
        <v>6834</v>
      </c>
      <c r="C4463" s="83" t="s">
        <v>575</v>
      </c>
      <c r="D4463" s="83" t="s">
        <v>566</v>
      </c>
      <c r="E4463" s="187">
        <v>5.6</v>
      </c>
      <c r="F4463" s="83"/>
    </row>
    <row r="4464" spans="1:6" ht="12.75" customHeight="1" x14ac:dyDescent="0.2">
      <c r="A4464" s="83">
        <v>38454</v>
      </c>
      <c r="B4464" s="83" t="s">
        <v>6835</v>
      </c>
      <c r="C4464" s="83" t="s">
        <v>575</v>
      </c>
      <c r="D4464" s="83" t="s">
        <v>702</v>
      </c>
      <c r="E4464" s="187">
        <v>4.1100000000000003</v>
      </c>
      <c r="F4464" s="83"/>
    </row>
    <row r="4465" spans="1:6" ht="12.75" customHeight="1" x14ac:dyDescent="0.2">
      <c r="A4465" s="83">
        <v>38455</v>
      </c>
      <c r="B4465" s="83" t="s">
        <v>6836</v>
      </c>
      <c r="C4465" s="83" t="s">
        <v>575</v>
      </c>
      <c r="D4465" s="83" t="s">
        <v>702</v>
      </c>
      <c r="E4465" s="187">
        <v>3.76</v>
      </c>
      <c r="F4465" s="83"/>
    </row>
    <row r="4466" spans="1:6" ht="12.75" customHeight="1" x14ac:dyDescent="0.2">
      <c r="A4466" s="83">
        <v>38462</v>
      </c>
      <c r="B4466" s="83" t="s">
        <v>6838</v>
      </c>
      <c r="C4466" s="83" t="s">
        <v>575</v>
      </c>
      <c r="D4466" s="83" t="s">
        <v>702</v>
      </c>
      <c r="E4466" s="187">
        <v>106.28</v>
      </c>
      <c r="F4466" s="83"/>
    </row>
    <row r="4467" spans="1:6" ht="12.75" customHeight="1" x14ac:dyDescent="0.2">
      <c r="A4467" s="83">
        <v>36362</v>
      </c>
      <c r="B4467" s="83" t="s">
        <v>6840</v>
      </c>
      <c r="C4467" s="83" t="s">
        <v>575</v>
      </c>
      <c r="D4467" s="83" t="s">
        <v>702</v>
      </c>
      <c r="E4467" s="187">
        <v>1.62</v>
      </c>
      <c r="F4467" s="83"/>
    </row>
    <row r="4468" spans="1:6" ht="12.75" customHeight="1" x14ac:dyDescent="0.2">
      <c r="A4468" s="83">
        <v>36298</v>
      </c>
      <c r="B4468" s="83" t="s">
        <v>6841</v>
      </c>
      <c r="C4468" s="83" t="s">
        <v>575</v>
      </c>
      <c r="D4468" s="83" t="s">
        <v>702</v>
      </c>
      <c r="E4468" s="187">
        <v>2.4</v>
      </c>
      <c r="F4468" s="83"/>
    </row>
    <row r="4469" spans="1:6" ht="12.75" customHeight="1" x14ac:dyDescent="0.2">
      <c r="A4469" s="83">
        <v>38456</v>
      </c>
      <c r="B4469" s="83" t="s">
        <v>6843</v>
      </c>
      <c r="C4469" s="83" t="s">
        <v>575</v>
      </c>
      <c r="D4469" s="83" t="s">
        <v>702</v>
      </c>
      <c r="E4469" s="187">
        <v>3.91</v>
      </c>
      <c r="F4469" s="83"/>
    </row>
    <row r="4470" spans="1:6" ht="12.75" customHeight="1" x14ac:dyDescent="0.2">
      <c r="A4470" s="83">
        <v>38457</v>
      </c>
      <c r="B4470" s="83" t="s">
        <v>6845</v>
      </c>
      <c r="C4470" s="83" t="s">
        <v>575</v>
      </c>
      <c r="D4470" s="83" t="s">
        <v>702</v>
      </c>
      <c r="E4470" s="187">
        <v>8.81</v>
      </c>
      <c r="F4470" s="83"/>
    </row>
    <row r="4471" spans="1:6" ht="12.75" customHeight="1" x14ac:dyDescent="0.2">
      <c r="A4471" s="83">
        <v>38458</v>
      </c>
      <c r="B4471" s="83" t="s">
        <v>6846</v>
      </c>
      <c r="C4471" s="83" t="s">
        <v>575</v>
      </c>
      <c r="D4471" s="83" t="s">
        <v>702</v>
      </c>
      <c r="E4471" s="187">
        <v>11.81</v>
      </c>
      <c r="F4471" s="83"/>
    </row>
    <row r="4472" spans="1:6" ht="12.75" customHeight="1" x14ac:dyDescent="0.2">
      <c r="A4472" s="83">
        <v>38459</v>
      </c>
      <c r="B4472" s="83" t="s">
        <v>6848</v>
      </c>
      <c r="C4472" s="83" t="s">
        <v>575</v>
      </c>
      <c r="D4472" s="83" t="s">
        <v>702</v>
      </c>
      <c r="E4472" s="187">
        <v>20.84</v>
      </c>
      <c r="F4472" s="83"/>
    </row>
    <row r="4473" spans="1:6" ht="12.75" customHeight="1" x14ac:dyDescent="0.2">
      <c r="A4473" s="83">
        <v>38460</v>
      </c>
      <c r="B4473" s="83" t="s">
        <v>6849</v>
      </c>
      <c r="C4473" s="83" t="s">
        <v>575</v>
      </c>
      <c r="D4473" s="83" t="s">
        <v>702</v>
      </c>
      <c r="E4473" s="187">
        <v>43.54</v>
      </c>
      <c r="F4473" s="83"/>
    </row>
    <row r="4474" spans="1:6" ht="12.75" customHeight="1" x14ac:dyDescent="0.2">
      <c r="A4474" s="83">
        <v>38461</v>
      </c>
      <c r="B4474" s="83" t="s">
        <v>6851</v>
      </c>
      <c r="C4474" s="83" t="s">
        <v>575</v>
      </c>
      <c r="D4474" s="83" t="s">
        <v>702</v>
      </c>
      <c r="E4474" s="187">
        <v>66.42</v>
      </c>
      <c r="F4474" s="83"/>
    </row>
    <row r="4475" spans="1:6" ht="12.75" customHeight="1" x14ac:dyDescent="0.2">
      <c r="A4475" s="83">
        <v>7094</v>
      </c>
      <c r="B4475" s="83" t="s">
        <v>6852</v>
      </c>
      <c r="C4475" s="83" t="s">
        <v>575</v>
      </c>
      <c r="D4475" s="83" t="s">
        <v>566</v>
      </c>
      <c r="E4475" s="187">
        <v>7.83</v>
      </c>
      <c r="F4475" s="83"/>
    </row>
    <row r="4476" spans="1:6" ht="12.75" customHeight="1" x14ac:dyDescent="0.2">
      <c r="A4476" s="83">
        <v>7116</v>
      </c>
      <c r="B4476" s="83" t="s">
        <v>6853</v>
      </c>
      <c r="C4476" s="83" t="s">
        <v>575</v>
      </c>
      <c r="D4476" s="83" t="s">
        <v>566</v>
      </c>
      <c r="E4476" s="187">
        <v>1.98</v>
      </c>
      <c r="F4476" s="83"/>
    </row>
    <row r="4477" spans="1:6" ht="12.75" customHeight="1" x14ac:dyDescent="0.2">
      <c r="A4477" s="83">
        <v>7118</v>
      </c>
      <c r="B4477" s="83" t="s">
        <v>6855</v>
      </c>
      <c r="C4477" s="83" t="s">
        <v>575</v>
      </c>
      <c r="D4477" s="83" t="s">
        <v>566</v>
      </c>
      <c r="E4477" s="187">
        <v>17.28</v>
      </c>
      <c r="F4477" s="83"/>
    </row>
    <row r="4478" spans="1:6" ht="12.75" customHeight="1" x14ac:dyDescent="0.2">
      <c r="A4478" s="83">
        <v>7117</v>
      </c>
      <c r="B4478" s="83" t="s">
        <v>6856</v>
      </c>
      <c r="C4478" s="83" t="s">
        <v>575</v>
      </c>
      <c r="D4478" s="83" t="s">
        <v>566</v>
      </c>
      <c r="E4478" s="187">
        <v>15.36</v>
      </c>
      <c r="F4478" s="83"/>
    </row>
    <row r="4479" spans="1:6" ht="12.75" customHeight="1" x14ac:dyDescent="0.2">
      <c r="A4479" s="83">
        <v>7098</v>
      </c>
      <c r="B4479" s="83" t="s">
        <v>6858</v>
      </c>
      <c r="C4479" s="83" t="s">
        <v>575</v>
      </c>
      <c r="D4479" s="83" t="s">
        <v>566</v>
      </c>
      <c r="E4479" s="187">
        <v>2.14</v>
      </c>
      <c r="F4479" s="83"/>
    </row>
    <row r="4480" spans="1:6" ht="12.75" customHeight="1" x14ac:dyDescent="0.2">
      <c r="A4480" s="83">
        <v>7110</v>
      </c>
      <c r="B4480" s="83" t="s">
        <v>6859</v>
      </c>
      <c r="C4480" s="83" t="s">
        <v>575</v>
      </c>
      <c r="D4480" s="83" t="s">
        <v>566</v>
      </c>
      <c r="E4480" s="187">
        <v>37.58</v>
      </c>
      <c r="F4480" s="83"/>
    </row>
    <row r="4481" spans="1:6" ht="12.75" customHeight="1" x14ac:dyDescent="0.2">
      <c r="A4481" s="83">
        <v>7123</v>
      </c>
      <c r="B4481" s="83" t="s">
        <v>6861</v>
      </c>
      <c r="C4481" s="83" t="s">
        <v>575</v>
      </c>
      <c r="D4481" s="83" t="s">
        <v>566</v>
      </c>
      <c r="E4481" s="187">
        <v>2.75</v>
      </c>
      <c r="F4481" s="83"/>
    </row>
    <row r="4482" spans="1:6" ht="12.75" customHeight="1" x14ac:dyDescent="0.2">
      <c r="A4482" s="83">
        <v>7121</v>
      </c>
      <c r="B4482" s="83" t="s">
        <v>6862</v>
      </c>
      <c r="C4482" s="83" t="s">
        <v>575</v>
      </c>
      <c r="D4482" s="83" t="s">
        <v>566</v>
      </c>
      <c r="E4482" s="187">
        <v>6.79</v>
      </c>
      <c r="F4482" s="83"/>
    </row>
    <row r="4483" spans="1:6" ht="12.75" customHeight="1" x14ac:dyDescent="0.2">
      <c r="A4483" s="83">
        <v>7137</v>
      </c>
      <c r="B4483" s="83" t="s">
        <v>6864</v>
      </c>
      <c r="C4483" s="83" t="s">
        <v>575</v>
      </c>
      <c r="D4483" s="83" t="s">
        <v>566</v>
      </c>
      <c r="E4483" s="187">
        <v>6.11</v>
      </c>
      <c r="F4483" s="83"/>
    </row>
    <row r="4484" spans="1:6" ht="12.75" customHeight="1" x14ac:dyDescent="0.2">
      <c r="A4484" s="83">
        <v>7122</v>
      </c>
      <c r="B4484" s="83" t="s">
        <v>6866</v>
      </c>
      <c r="C4484" s="83" t="s">
        <v>575</v>
      </c>
      <c r="D4484" s="83" t="s">
        <v>566</v>
      </c>
      <c r="E4484" s="187">
        <v>7.64</v>
      </c>
      <c r="F4484" s="83"/>
    </row>
    <row r="4485" spans="1:6" ht="12.75" customHeight="1" x14ac:dyDescent="0.2">
      <c r="A4485" s="83">
        <v>7114</v>
      </c>
      <c r="B4485" s="83" t="s">
        <v>6867</v>
      </c>
      <c r="C4485" s="83" t="s">
        <v>575</v>
      </c>
      <c r="D4485" s="83" t="s">
        <v>566</v>
      </c>
      <c r="E4485" s="187">
        <v>11.78</v>
      </c>
      <c r="F4485" s="83"/>
    </row>
    <row r="4486" spans="1:6" ht="12.75" customHeight="1" x14ac:dyDescent="0.2">
      <c r="A4486" s="83">
        <v>7109</v>
      </c>
      <c r="B4486" s="83" t="s">
        <v>6869</v>
      </c>
      <c r="C4486" s="83" t="s">
        <v>575</v>
      </c>
      <c r="D4486" s="83" t="s">
        <v>566</v>
      </c>
      <c r="E4486" s="187">
        <v>2.06</v>
      </c>
      <c r="F4486" s="83"/>
    </row>
    <row r="4487" spans="1:6" ht="12.75" customHeight="1" x14ac:dyDescent="0.2">
      <c r="A4487" s="83">
        <v>7135</v>
      </c>
      <c r="B4487" s="83" t="s">
        <v>6871</v>
      </c>
      <c r="C4487" s="83" t="s">
        <v>575</v>
      </c>
      <c r="D4487" s="83" t="s">
        <v>566</v>
      </c>
      <c r="E4487" s="187">
        <v>3.22</v>
      </c>
      <c r="F4487" s="83"/>
    </row>
    <row r="4488" spans="1:6" ht="12.75" customHeight="1" x14ac:dyDescent="0.2">
      <c r="A4488" s="83">
        <v>37947</v>
      </c>
      <c r="B4488" s="83" t="s">
        <v>6872</v>
      </c>
      <c r="C4488" s="83" t="s">
        <v>575</v>
      </c>
      <c r="D4488" s="83" t="s">
        <v>566</v>
      </c>
      <c r="E4488" s="187">
        <v>3.26</v>
      </c>
      <c r="F4488" s="83"/>
    </row>
    <row r="4489" spans="1:6" ht="12.75" customHeight="1" x14ac:dyDescent="0.2">
      <c r="A4489" s="83">
        <v>7103</v>
      </c>
      <c r="B4489" s="83" t="s">
        <v>6874</v>
      </c>
      <c r="C4489" s="83" t="s">
        <v>575</v>
      </c>
      <c r="D4489" s="83" t="s">
        <v>566</v>
      </c>
      <c r="E4489" s="187">
        <v>7.47</v>
      </c>
      <c r="F4489" s="83"/>
    </row>
    <row r="4490" spans="1:6" ht="12.75" customHeight="1" x14ac:dyDescent="0.2">
      <c r="A4490" s="83">
        <v>40419</v>
      </c>
      <c r="B4490" s="83" t="s">
        <v>6875</v>
      </c>
      <c r="C4490" s="83" t="s">
        <v>575</v>
      </c>
      <c r="D4490" s="83" t="s">
        <v>702</v>
      </c>
      <c r="E4490" s="187">
        <v>21.15</v>
      </c>
      <c r="F4490" s="83"/>
    </row>
    <row r="4491" spans="1:6" ht="12.75" customHeight="1" x14ac:dyDescent="0.2">
      <c r="A4491" s="83">
        <v>40420</v>
      </c>
      <c r="B4491" s="83" t="s">
        <v>6877</v>
      </c>
      <c r="C4491" s="83" t="s">
        <v>575</v>
      </c>
      <c r="D4491" s="83" t="s">
        <v>702</v>
      </c>
      <c r="E4491" s="187">
        <v>30.86</v>
      </c>
      <c r="F4491" s="83"/>
    </row>
    <row r="4492" spans="1:6" ht="12.75" customHeight="1" x14ac:dyDescent="0.2">
      <c r="A4492" s="83">
        <v>40421</v>
      </c>
      <c r="B4492" s="83" t="s">
        <v>6878</v>
      </c>
      <c r="C4492" s="83" t="s">
        <v>575</v>
      </c>
      <c r="D4492" s="83" t="s">
        <v>702</v>
      </c>
      <c r="E4492" s="187">
        <v>32.85</v>
      </c>
      <c r="F4492" s="83"/>
    </row>
    <row r="4493" spans="1:6" ht="12.75" customHeight="1" x14ac:dyDescent="0.2">
      <c r="A4493" s="83">
        <v>7126</v>
      </c>
      <c r="B4493" s="83" t="s">
        <v>6880</v>
      </c>
      <c r="C4493" s="83" t="s">
        <v>575</v>
      </c>
      <c r="D4493" s="83" t="s">
        <v>566</v>
      </c>
      <c r="E4493" s="187">
        <v>15.67</v>
      </c>
      <c r="F4493" s="83"/>
    </row>
    <row r="4494" spans="1:6" ht="12.75" customHeight="1" x14ac:dyDescent="0.2">
      <c r="A4494" s="83">
        <v>38905</v>
      </c>
      <c r="B4494" s="83" t="s">
        <v>6881</v>
      </c>
      <c r="C4494" s="83" t="s">
        <v>575</v>
      </c>
      <c r="D4494" s="83" t="s">
        <v>702</v>
      </c>
      <c r="E4494" s="187">
        <v>14.56</v>
      </c>
      <c r="F4494" s="83"/>
    </row>
    <row r="4495" spans="1:6" ht="12.75" customHeight="1" x14ac:dyDescent="0.2">
      <c r="A4495" s="83">
        <v>38907</v>
      </c>
      <c r="B4495" s="83" t="s">
        <v>6883</v>
      </c>
      <c r="C4495" s="83" t="s">
        <v>575</v>
      </c>
      <c r="D4495" s="83" t="s">
        <v>702</v>
      </c>
      <c r="E4495" s="187">
        <v>15.49</v>
      </c>
      <c r="F4495" s="83"/>
    </row>
    <row r="4496" spans="1:6" ht="12.75" customHeight="1" x14ac:dyDescent="0.2">
      <c r="A4496" s="83">
        <v>38908</v>
      </c>
      <c r="B4496" s="83" t="s">
        <v>6885</v>
      </c>
      <c r="C4496" s="83" t="s">
        <v>575</v>
      </c>
      <c r="D4496" s="83" t="s">
        <v>702</v>
      </c>
      <c r="E4496" s="187">
        <v>17.440000000000001</v>
      </c>
      <c r="F4496" s="83"/>
    </row>
    <row r="4497" spans="1:6" ht="12.75" customHeight="1" x14ac:dyDescent="0.2">
      <c r="A4497" s="83">
        <v>38909</v>
      </c>
      <c r="B4497" s="83" t="s">
        <v>6886</v>
      </c>
      <c r="C4497" s="83" t="s">
        <v>575</v>
      </c>
      <c r="D4497" s="83" t="s">
        <v>702</v>
      </c>
      <c r="E4497" s="187">
        <v>25.07</v>
      </c>
      <c r="F4497" s="83"/>
    </row>
    <row r="4498" spans="1:6" ht="12.75" customHeight="1" x14ac:dyDescent="0.2">
      <c r="A4498" s="83">
        <v>38910</v>
      </c>
      <c r="B4498" s="83" t="s">
        <v>6888</v>
      </c>
      <c r="C4498" s="83" t="s">
        <v>575</v>
      </c>
      <c r="D4498" s="83" t="s">
        <v>702</v>
      </c>
      <c r="E4498" s="187">
        <v>27.07</v>
      </c>
      <c r="F4498" s="83"/>
    </row>
    <row r="4499" spans="1:6" ht="12.75" customHeight="1" x14ac:dyDescent="0.2">
      <c r="A4499" s="83">
        <v>38897</v>
      </c>
      <c r="B4499" s="83" t="s">
        <v>6890</v>
      </c>
      <c r="C4499" s="83" t="s">
        <v>575</v>
      </c>
      <c r="D4499" s="83" t="s">
        <v>702</v>
      </c>
      <c r="E4499" s="187">
        <v>14.62</v>
      </c>
      <c r="F4499" s="83"/>
    </row>
    <row r="4500" spans="1:6" ht="12.75" customHeight="1" x14ac:dyDescent="0.2">
      <c r="A4500" s="83">
        <v>38899</v>
      </c>
      <c r="B4500" s="83" t="s">
        <v>6891</v>
      </c>
      <c r="C4500" s="83" t="s">
        <v>575</v>
      </c>
      <c r="D4500" s="83" t="s">
        <v>702</v>
      </c>
      <c r="E4500" s="187">
        <v>16.45</v>
      </c>
      <c r="F4500" s="83"/>
    </row>
    <row r="4501" spans="1:6" ht="12.75" customHeight="1" x14ac:dyDescent="0.2">
      <c r="A4501" s="83">
        <v>38900</v>
      </c>
      <c r="B4501" s="83" t="s">
        <v>6893</v>
      </c>
      <c r="C4501" s="83" t="s">
        <v>575</v>
      </c>
      <c r="D4501" s="83" t="s">
        <v>702</v>
      </c>
      <c r="E4501" s="187">
        <v>17.149999999999999</v>
      </c>
      <c r="F4501" s="83"/>
    </row>
    <row r="4502" spans="1:6" ht="12.75" customHeight="1" x14ac:dyDescent="0.2">
      <c r="A4502" s="83">
        <v>38901</v>
      </c>
      <c r="B4502" s="83" t="s">
        <v>6895</v>
      </c>
      <c r="C4502" s="83" t="s">
        <v>575</v>
      </c>
      <c r="D4502" s="83" t="s">
        <v>702</v>
      </c>
      <c r="E4502" s="187">
        <v>28.06</v>
      </c>
      <c r="F4502" s="83"/>
    </row>
    <row r="4503" spans="1:6" ht="12.75" customHeight="1" x14ac:dyDescent="0.2">
      <c r="A4503" s="83">
        <v>38904</v>
      </c>
      <c r="B4503" s="83" t="s">
        <v>6896</v>
      </c>
      <c r="C4503" s="83" t="s">
        <v>575</v>
      </c>
      <c r="D4503" s="83" t="s">
        <v>702</v>
      </c>
      <c r="E4503" s="187">
        <v>45.58</v>
      </c>
      <c r="F4503" s="83"/>
    </row>
    <row r="4504" spans="1:6" ht="12.75" customHeight="1" x14ac:dyDescent="0.2">
      <c r="A4504" s="83">
        <v>38903</v>
      </c>
      <c r="B4504" s="83" t="s">
        <v>6898</v>
      </c>
      <c r="C4504" s="83" t="s">
        <v>575</v>
      </c>
      <c r="D4504" s="83" t="s">
        <v>702</v>
      </c>
      <c r="E4504" s="187">
        <v>45.3</v>
      </c>
      <c r="F4504" s="83"/>
    </row>
    <row r="4505" spans="1:6" ht="12.75" customHeight="1" x14ac:dyDescent="0.2">
      <c r="A4505" s="83">
        <v>7091</v>
      </c>
      <c r="B4505" s="83" t="s">
        <v>6900</v>
      </c>
      <c r="C4505" s="83" t="s">
        <v>575</v>
      </c>
      <c r="D4505" s="83" t="s">
        <v>566</v>
      </c>
      <c r="E4505" s="187">
        <v>9.32</v>
      </c>
      <c r="F4505" s="83"/>
    </row>
    <row r="4506" spans="1:6" ht="12.75" customHeight="1" x14ac:dyDescent="0.2">
      <c r="A4506" s="83">
        <v>11655</v>
      </c>
      <c r="B4506" s="83" t="s">
        <v>6902</v>
      </c>
      <c r="C4506" s="83" t="s">
        <v>575</v>
      </c>
      <c r="D4506" s="83" t="s">
        <v>566</v>
      </c>
      <c r="E4506" s="187">
        <v>8.9</v>
      </c>
      <c r="F4506" s="83"/>
    </row>
    <row r="4507" spans="1:6" ht="12.75" customHeight="1" x14ac:dyDescent="0.2">
      <c r="A4507" s="83">
        <v>11656</v>
      </c>
      <c r="B4507" s="83" t="s">
        <v>6903</v>
      </c>
      <c r="C4507" s="83" t="s">
        <v>575</v>
      </c>
      <c r="D4507" s="83" t="s">
        <v>566</v>
      </c>
      <c r="E4507" s="187">
        <v>9.31</v>
      </c>
      <c r="F4507" s="83"/>
    </row>
    <row r="4508" spans="1:6" ht="12.75" customHeight="1" x14ac:dyDescent="0.2">
      <c r="A4508" s="83">
        <v>37948</v>
      </c>
      <c r="B4508" s="83" t="s">
        <v>6905</v>
      </c>
      <c r="C4508" s="83" t="s">
        <v>575</v>
      </c>
      <c r="D4508" s="83" t="s">
        <v>566</v>
      </c>
      <c r="E4508" s="187">
        <v>1.88</v>
      </c>
      <c r="F4508" s="83"/>
    </row>
    <row r="4509" spans="1:6" ht="12.75" customHeight="1" x14ac:dyDescent="0.2">
      <c r="A4509" s="83">
        <v>7097</v>
      </c>
      <c r="B4509" s="83" t="s">
        <v>6907</v>
      </c>
      <c r="C4509" s="83" t="s">
        <v>575</v>
      </c>
      <c r="D4509" s="83" t="s">
        <v>566</v>
      </c>
      <c r="E4509" s="187">
        <v>4.1399999999999997</v>
      </c>
      <c r="F4509" s="83"/>
    </row>
    <row r="4510" spans="1:6" ht="12.75" customHeight="1" x14ac:dyDescent="0.2">
      <c r="A4510" s="83">
        <v>11657</v>
      </c>
      <c r="B4510" s="83" t="s">
        <v>6909</v>
      </c>
      <c r="C4510" s="83" t="s">
        <v>575</v>
      </c>
      <c r="D4510" s="83" t="s">
        <v>566</v>
      </c>
      <c r="E4510" s="187">
        <v>8.1199999999999992</v>
      </c>
      <c r="F4510" s="83"/>
    </row>
    <row r="4511" spans="1:6" ht="12.75" customHeight="1" x14ac:dyDescent="0.2">
      <c r="A4511" s="83">
        <v>11658</v>
      </c>
      <c r="B4511" s="83" t="s">
        <v>6911</v>
      </c>
      <c r="C4511" s="83" t="s">
        <v>575</v>
      </c>
      <c r="D4511" s="83" t="s">
        <v>566</v>
      </c>
      <c r="E4511" s="187">
        <v>8.27</v>
      </c>
      <c r="F4511" s="83"/>
    </row>
    <row r="4512" spans="1:6" ht="12.75" customHeight="1" x14ac:dyDescent="0.2">
      <c r="A4512" s="83">
        <v>7146</v>
      </c>
      <c r="B4512" s="83" t="s">
        <v>6913</v>
      </c>
      <c r="C4512" s="83" t="s">
        <v>575</v>
      </c>
      <c r="D4512" s="83" t="s">
        <v>566</v>
      </c>
      <c r="E4512" s="187">
        <v>116.39</v>
      </c>
      <c r="F4512" s="83"/>
    </row>
    <row r="4513" spans="1:6" ht="12.75" customHeight="1" x14ac:dyDescent="0.2">
      <c r="A4513" s="83">
        <v>7138</v>
      </c>
      <c r="B4513" s="83" t="s">
        <v>6917</v>
      </c>
      <c r="C4513" s="83" t="s">
        <v>575</v>
      </c>
      <c r="D4513" s="83" t="s">
        <v>566</v>
      </c>
      <c r="E4513" s="187">
        <v>0.65</v>
      </c>
      <c r="F4513" s="83"/>
    </row>
    <row r="4514" spans="1:6" ht="12.75" customHeight="1" x14ac:dyDescent="0.2">
      <c r="A4514" s="83">
        <v>7139</v>
      </c>
      <c r="B4514" s="83" t="s">
        <v>6922</v>
      </c>
      <c r="C4514" s="83" t="s">
        <v>575</v>
      </c>
      <c r="D4514" s="83" t="s">
        <v>566</v>
      </c>
      <c r="E4514" s="187">
        <v>0.86</v>
      </c>
      <c r="F4514" s="83"/>
    </row>
    <row r="4515" spans="1:6" ht="12.75" customHeight="1" x14ac:dyDescent="0.2">
      <c r="A4515" s="83">
        <v>7140</v>
      </c>
      <c r="B4515" s="83" t="s">
        <v>6926</v>
      </c>
      <c r="C4515" s="83" t="s">
        <v>575</v>
      </c>
      <c r="D4515" s="83" t="s">
        <v>566</v>
      </c>
      <c r="E4515" s="187">
        <v>2.87</v>
      </c>
      <c r="F4515" s="83"/>
    </row>
    <row r="4516" spans="1:6" ht="12.75" customHeight="1" x14ac:dyDescent="0.2">
      <c r="A4516" s="83">
        <v>7141</v>
      </c>
      <c r="B4516" s="83" t="s">
        <v>6927</v>
      </c>
      <c r="C4516" s="83" t="s">
        <v>575</v>
      </c>
      <c r="D4516" s="83" t="s">
        <v>566</v>
      </c>
      <c r="E4516" s="187">
        <v>6.28</v>
      </c>
      <c r="F4516" s="83"/>
    </row>
    <row r="4517" spans="1:6" ht="12.75" customHeight="1" x14ac:dyDescent="0.2">
      <c r="A4517" s="83">
        <v>7143</v>
      </c>
      <c r="B4517" s="83" t="s">
        <v>6930</v>
      </c>
      <c r="C4517" s="83" t="s">
        <v>575</v>
      </c>
      <c r="D4517" s="83" t="s">
        <v>566</v>
      </c>
      <c r="E4517" s="187">
        <v>20.92</v>
      </c>
      <c r="F4517" s="83"/>
    </row>
    <row r="4518" spans="1:6" ht="12.75" customHeight="1" x14ac:dyDescent="0.2">
      <c r="A4518" s="83">
        <v>7144</v>
      </c>
      <c r="B4518" s="83" t="s">
        <v>6933</v>
      </c>
      <c r="C4518" s="83" t="s">
        <v>575</v>
      </c>
      <c r="D4518" s="83" t="s">
        <v>566</v>
      </c>
      <c r="E4518" s="187">
        <v>41.84</v>
      </c>
      <c r="F4518" s="83"/>
    </row>
    <row r="4519" spans="1:6" ht="12.75" customHeight="1" x14ac:dyDescent="0.2">
      <c r="A4519" s="83">
        <v>7145</v>
      </c>
      <c r="B4519" s="83" t="s">
        <v>6936</v>
      </c>
      <c r="C4519" s="83" t="s">
        <v>575</v>
      </c>
      <c r="D4519" s="83" t="s">
        <v>566</v>
      </c>
      <c r="E4519" s="187">
        <v>68.63</v>
      </c>
      <c r="F4519" s="83"/>
    </row>
    <row r="4520" spans="1:6" ht="12.75" customHeight="1" x14ac:dyDescent="0.2">
      <c r="A4520" s="83">
        <v>7142</v>
      </c>
      <c r="B4520" s="83" t="s">
        <v>6938</v>
      </c>
      <c r="C4520" s="83" t="s">
        <v>575</v>
      </c>
      <c r="D4520" s="83" t="s">
        <v>566</v>
      </c>
      <c r="E4520" s="187">
        <v>7.02</v>
      </c>
      <c r="F4520" s="83"/>
    </row>
    <row r="4521" spans="1:6" ht="12.75" customHeight="1" x14ac:dyDescent="0.2">
      <c r="A4521" s="83">
        <v>3593</v>
      </c>
      <c r="B4521" s="83" t="s">
        <v>6941</v>
      </c>
      <c r="C4521" s="83" t="s">
        <v>575</v>
      </c>
      <c r="D4521" s="83" t="s">
        <v>566</v>
      </c>
      <c r="E4521" s="187">
        <v>50.69</v>
      </c>
      <c r="F4521" s="83"/>
    </row>
    <row r="4522" spans="1:6" ht="12.75" customHeight="1" x14ac:dyDescent="0.2">
      <c r="A4522" s="83">
        <v>3588</v>
      </c>
      <c r="B4522" s="83" t="s">
        <v>6945</v>
      </c>
      <c r="C4522" s="83" t="s">
        <v>575</v>
      </c>
      <c r="D4522" s="83" t="s">
        <v>566</v>
      </c>
      <c r="E4522" s="187">
        <v>39.07</v>
      </c>
      <c r="F4522" s="83"/>
    </row>
    <row r="4523" spans="1:6" ht="12.75" customHeight="1" x14ac:dyDescent="0.2">
      <c r="A4523" s="83">
        <v>3585</v>
      </c>
      <c r="B4523" s="83" t="s">
        <v>6946</v>
      </c>
      <c r="C4523" s="83" t="s">
        <v>575</v>
      </c>
      <c r="D4523" s="83" t="s">
        <v>566</v>
      </c>
      <c r="E4523" s="187">
        <v>12.06</v>
      </c>
      <c r="F4523" s="83"/>
    </row>
    <row r="4524" spans="1:6" ht="12.75" customHeight="1" x14ac:dyDescent="0.2">
      <c r="A4524" s="83">
        <v>3587</v>
      </c>
      <c r="B4524" s="83" t="s">
        <v>6949</v>
      </c>
      <c r="C4524" s="83" t="s">
        <v>575</v>
      </c>
      <c r="D4524" s="83" t="s">
        <v>566</v>
      </c>
      <c r="E4524" s="187">
        <v>24.24</v>
      </c>
      <c r="F4524" s="83"/>
    </row>
    <row r="4525" spans="1:6" ht="12.75" customHeight="1" x14ac:dyDescent="0.2">
      <c r="A4525" s="83">
        <v>3590</v>
      </c>
      <c r="B4525" s="83" t="s">
        <v>6952</v>
      </c>
      <c r="C4525" s="83" t="s">
        <v>575</v>
      </c>
      <c r="D4525" s="83" t="s">
        <v>566</v>
      </c>
      <c r="E4525" s="187">
        <v>143.91999999999999</v>
      </c>
      <c r="F4525" s="83"/>
    </row>
    <row r="4526" spans="1:6" ht="12.75" customHeight="1" x14ac:dyDescent="0.2">
      <c r="A4526" s="83">
        <v>3589</v>
      </c>
      <c r="B4526" s="83" t="s">
        <v>6953</v>
      </c>
      <c r="C4526" s="83" t="s">
        <v>575</v>
      </c>
      <c r="D4526" s="83" t="s">
        <v>566</v>
      </c>
      <c r="E4526" s="187">
        <v>77.25</v>
      </c>
      <c r="F4526" s="83"/>
    </row>
    <row r="4527" spans="1:6" ht="12.75" customHeight="1" x14ac:dyDescent="0.2">
      <c r="A4527" s="83">
        <v>3586</v>
      </c>
      <c r="B4527" s="83" t="s">
        <v>6956</v>
      </c>
      <c r="C4527" s="83" t="s">
        <v>575</v>
      </c>
      <c r="D4527" s="83" t="s">
        <v>566</v>
      </c>
      <c r="E4527" s="187">
        <v>15.8</v>
      </c>
      <c r="F4527" s="83"/>
    </row>
    <row r="4528" spans="1:6" ht="12.75" customHeight="1" x14ac:dyDescent="0.2">
      <c r="A4528" s="83">
        <v>3592</v>
      </c>
      <c r="B4528" s="83" t="s">
        <v>6959</v>
      </c>
      <c r="C4528" s="83" t="s">
        <v>575</v>
      </c>
      <c r="D4528" s="83" t="s">
        <v>566</v>
      </c>
      <c r="E4528" s="187">
        <v>227.5</v>
      </c>
      <c r="F4528" s="83"/>
    </row>
    <row r="4529" spans="1:6" ht="12.75" customHeight="1" x14ac:dyDescent="0.2">
      <c r="A4529" s="83">
        <v>3591</v>
      </c>
      <c r="B4529" s="83" t="s">
        <v>6960</v>
      </c>
      <c r="C4529" s="83" t="s">
        <v>575</v>
      </c>
      <c r="D4529" s="83" t="s">
        <v>566</v>
      </c>
      <c r="E4529" s="187">
        <v>364.69</v>
      </c>
      <c r="F4529" s="83"/>
    </row>
    <row r="4530" spans="1:6" ht="12.75" customHeight="1" x14ac:dyDescent="0.2">
      <c r="A4530" s="83">
        <v>40396</v>
      </c>
      <c r="B4530" s="83" t="s">
        <v>6964</v>
      </c>
      <c r="C4530" s="83" t="s">
        <v>575</v>
      </c>
      <c r="D4530" s="83" t="s">
        <v>702</v>
      </c>
      <c r="E4530" s="187">
        <v>62.59</v>
      </c>
      <c r="F4530" s="83"/>
    </row>
    <row r="4531" spans="1:6" ht="12.75" customHeight="1" x14ac:dyDescent="0.2">
      <c r="A4531" s="83">
        <v>40395</v>
      </c>
      <c r="B4531" s="83" t="s">
        <v>6966</v>
      </c>
      <c r="C4531" s="83" t="s">
        <v>575</v>
      </c>
      <c r="D4531" s="83" t="s">
        <v>702</v>
      </c>
      <c r="E4531" s="187">
        <v>48.03</v>
      </c>
      <c r="F4531" s="83"/>
    </row>
    <row r="4532" spans="1:6" ht="12.75" customHeight="1" x14ac:dyDescent="0.2">
      <c r="A4532" s="83">
        <v>40392</v>
      </c>
      <c r="B4532" s="83" t="s">
        <v>6969</v>
      </c>
      <c r="C4532" s="83" t="s">
        <v>575</v>
      </c>
      <c r="D4532" s="83" t="s">
        <v>702</v>
      </c>
      <c r="E4532" s="187">
        <v>15.45</v>
      </c>
      <c r="F4532" s="83"/>
    </row>
    <row r="4533" spans="1:6" ht="12.75" customHeight="1" x14ac:dyDescent="0.2">
      <c r="A4533" s="83">
        <v>40394</v>
      </c>
      <c r="B4533" s="83" t="s">
        <v>6972</v>
      </c>
      <c r="C4533" s="83" t="s">
        <v>575</v>
      </c>
      <c r="D4533" s="83" t="s">
        <v>702</v>
      </c>
      <c r="E4533" s="187">
        <v>31.27</v>
      </c>
      <c r="F4533" s="83"/>
    </row>
    <row r="4534" spans="1:6" ht="12.75" customHeight="1" x14ac:dyDescent="0.2">
      <c r="A4534" s="83">
        <v>40398</v>
      </c>
      <c r="B4534" s="83" t="s">
        <v>6975</v>
      </c>
      <c r="C4534" s="83" t="s">
        <v>575</v>
      </c>
      <c r="D4534" s="83" t="s">
        <v>702</v>
      </c>
      <c r="E4534" s="187">
        <v>200.8</v>
      </c>
      <c r="F4534" s="83"/>
    </row>
    <row r="4535" spans="1:6" ht="12.75" customHeight="1" x14ac:dyDescent="0.2">
      <c r="A4535" s="83">
        <v>40397</v>
      </c>
      <c r="B4535" s="83" t="s">
        <v>6977</v>
      </c>
      <c r="C4535" s="83" t="s">
        <v>575</v>
      </c>
      <c r="D4535" s="83" t="s">
        <v>702</v>
      </c>
      <c r="E4535" s="187">
        <v>102.83</v>
      </c>
      <c r="F4535" s="83"/>
    </row>
    <row r="4536" spans="1:6" ht="12.75" customHeight="1" x14ac:dyDescent="0.2">
      <c r="A4536" s="83">
        <v>40393</v>
      </c>
      <c r="B4536" s="83" t="s">
        <v>6979</v>
      </c>
      <c r="C4536" s="83" t="s">
        <v>575</v>
      </c>
      <c r="D4536" s="83" t="s">
        <v>702</v>
      </c>
      <c r="E4536" s="187">
        <v>19.899999999999999</v>
      </c>
      <c r="F4536" s="83"/>
    </row>
    <row r="4537" spans="1:6" ht="12.75" customHeight="1" x14ac:dyDescent="0.2">
      <c r="A4537" s="83">
        <v>40399</v>
      </c>
      <c r="B4537" s="83" t="s">
        <v>6980</v>
      </c>
      <c r="C4537" s="83" t="s">
        <v>575</v>
      </c>
      <c r="D4537" s="83" t="s">
        <v>702</v>
      </c>
      <c r="E4537" s="187">
        <v>328.51</v>
      </c>
      <c r="F4537" s="83"/>
    </row>
    <row r="4538" spans="1:6" ht="12.75" customHeight="1" x14ac:dyDescent="0.2">
      <c r="A4538" s="83">
        <v>39322</v>
      </c>
      <c r="B4538" s="83" t="s">
        <v>6982</v>
      </c>
      <c r="C4538" s="83" t="s">
        <v>575</v>
      </c>
      <c r="D4538" s="83" t="s">
        <v>702</v>
      </c>
      <c r="E4538" s="187">
        <v>17.670000000000002</v>
      </c>
      <c r="F4538" s="83"/>
    </row>
    <row r="4539" spans="1:6" ht="12.75" customHeight="1" x14ac:dyDescent="0.2">
      <c r="A4539" s="83">
        <v>39289</v>
      </c>
      <c r="B4539" s="83" t="s">
        <v>6984</v>
      </c>
      <c r="C4539" s="83" t="s">
        <v>575</v>
      </c>
      <c r="D4539" s="83" t="s">
        <v>702</v>
      </c>
      <c r="E4539" s="187">
        <v>21.16</v>
      </c>
      <c r="F4539" s="83"/>
    </row>
    <row r="4540" spans="1:6" ht="12.75" customHeight="1" x14ac:dyDescent="0.2">
      <c r="A4540" s="83">
        <v>39290</v>
      </c>
      <c r="B4540" s="83" t="s">
        <v>6986</v>
      </c>
      <c r="C4540" s="83" t="s">
        <v>575</v>
      </c>
      <c r="D4540" s="83" t="s">
        <v>702</v>
      </c>
      <c r="E4540" s="187">
        <v>35.92</v>
      </c>
      <c r="F4540" s="83"/>
    </row>
    <row r="4541" spans="1:6" ht="12.75" customHeight="1" x14ac:dyDescent="0.2">
      <c r="A4541" s="83">
        <v>39291</v>
      </c>
      <c r="B4541" s="83" t="s">
        <v>6987</v>
      </c>
      <c r="C4541" s="83" t="s">
        <v>575</v>
      </c>
      <c r="D4541" s="83" t="s">
        <v>702</v>
      </c>
      <c r="E4541" s="187">
        <v>53.78</v>
      </c>
      <c r="F4541" s="83"/>
    </row>
    <row r="4542" spans="1:6" ht="12.75" customHeight="1" x14ac:dyDescent="0.2">
      <c r="A4542" s="83">
        <v>20174</v>
      </c>
      <c r="B4542" s="83" t="s">
        <v>6989</v>
      </c>
      <c r="C4542" s="83" t="s">
        <v>575</v>
      </c>
      <c r="D4542" s="83" t="s">
        <v>566</v>
      </c>
      <c r="E4542" s="187">
        <v>22.72</v>
      </c>
      <c r="F4542" s="83"/>
    </row>
    <row r="4543" spans="1:6" ht="12.75" customHeight="1" x14ac:dyDescent="0.2">
      <c r="A4543" s="83">
        <v>41892</v>
      </c>
      <c r="B4543" s="83" t="s">
        <v>6990</v>
      </c>
      <c r="C4543" s="83" t="s">
        <v>575</v>
      </c>
      <c r="D4543" s="83" t="s">
        <v>702</v>
      </c>
      <c r="E4543" s="187">
        <v>85.83</v>
      </c>
      <c r="F4543" s="83"/>
    </row>
    <row r="4544" spans="1:6" ht="12.75" customHeight="1" x14ac:dyDescent="0.2">
      <c r="A4544" s="83">
        <v>7048</v>
      </c>
      <c r="B4544" s="83" t="s">
        <v>6992</v>
      </c>
      <c r="C4544" s="83" t="s">
        <v>575</v>
      </c>
      <c r="D4544" s="83" t="s">
        <v>702</v>
      </c>
      <c r="E4544" s="187">
        <v>18.52</v>
      </c>
      <c r="F4544" s="83"/>
    </row>
    <row r="4545" spans="1:6" ht="12.75" customHeight="1" x14ac:dyDescent="0.2">
      <c r="A4545" s="83">
        <v>7088</v>
      </c>
      <c r="B4545" s="83" t="s">
        <v>6994</v>
      </c>
      <c r="C4545" s="83" t="s">
        <v>575</v>
      </c>
      <c r="D4545" s="83" t="s">
        <v>702</v>
      </c>
      <c r="E4545" s="187">
        <v>40.51</v>
      </c>
      <c r="F4545" s="83"/>
    </row>
    <row r="4546" spans="1:6" ht="12.75" customHeight="1" x14ac:dyDescent="0.2">
      <c r="A4546" s="83">
        <v>20179</v>
      </c>
      <c r="B4546" s="83" t="s">
        <v>6996</v>
      </c>
      <c r="C4546" s="83" t="s">
        <v>575</v>
      </c>
      <c r="D4546" s="83" t="s">
        <v>566</v>
      </c>
      <c r="E4546" s="187">
        <v>30.59</v>
      </c>
      <c r="F4546" s="83"/>
    </row>
    <row r="4547" spans="1:6" ht="12.75" customHeight="1" x14ac:dyDescent="0.2">
      <c r="A4547" s="83">
        <v>20178</v>
      </c>
      <c r="B4547" s="83" t="s">
        <v>6997</v>
      </c>
      <c r="C4547" s="83" t="s">
        <v>575</v>
      </c>
      <c r="D4547" s="83" t="s">
        <v>566</v>
      </c>
      <c r="E4547" s="187">
        <v>27.03</v>
      </c>
      <c r="F4547" s="83"/>
    </row>
    <row r="4548" spans="1:6" ht="12.75" customHeight="1" x14ac:dyDescent="0.2">
      <c r="A4548" s="83">
        <v>20180</v>
      </c>
      <c r="B4548" s="83" t="s">
        <v>6999</v>
      </c>
      <c r="C4548" s="83" t="s">
        <v>575</v>
      </c>
      <c r="D4548" s="83" t="s">
        <v>566</v>
      </c>
      <c r="E4548" s="187">
        <v>49.67</v>
      </c>
      <c r="F4548" s="83"/>
    </row>
    <row r="4549" spans="1:6" ht="12.75" customHeight="1" x14ac:dyDescent="0.2">
      <c r="A4549" s="83">
        <v>20181</v>
      </c>
      <c r="B4549" s="83" t="s">
        <v>7000</v>
      </c>
      <c r="C4549" s="83" t="s">
        <v>575</v>
      </c>
      <c r="D4549" s="83" t="s">
        <v>566</v>
      </c>
      <c r="E4549" s="187">
        <v>73.69</v>
      </c>
      <c r="F4549" s="83"/>
    </row>
    <row r="4550" spans="1:6" ht="12.75" customHeight="1" x14ac:dyDescent="0.2">
      <c r="A4550" s="83">
        <v>20177</v>
      </c>
      <c r="B4550" s="83" t="s">
        <v>7001</v>
      </c>
      <c r="C4550" s="83" t="s">
        <v>575</v>
      </c>
      <c r="D4550" s="83" t="s">
        <v>566</v>
      </c>
      <c r="E4550" s="187">
        <v>17.71</v>
      </c>
      <c r="F4550" s="83"/>
    </row>
    <row r="4551" spans="1:6" ht="12.75" customHeight="1" x14ac:dyDescent="0.2">
      <c r="A4551" s="83">
        <v>7082</v>
      </c>
      <c r="B4551" s="83" t="s">
        <v>7002</v>
      </c>
      <c r="C4551" s="83" t="s">
        <v>575</v>
      </c>
      <c r="D4551" s="83" t="s">
        <v>702</v>
      </c>
      <c r="E4551" s="187">
        <v>36.89</v>
      </c>
      <c r="F4551" s="83"/>
    </row>
    <row r="4552" spans="1:6" ht="12.75" customHeight="1" x14ac:dyDescent="0.2">
      <c r="A4552" s="83">
        <v>42707</v>
      </c>
      <c r="B4552" s="83" t="s">
        <v>7004</v>
      </c>
      <c r="C4552" s="83" t="s">
        <v>575</v>
      </c>
      <c r="D4552" s="83" t="s">
        <v>702</v>
      </c>
      <c r="E4552" s="187">
        <v>100.19</v>
      </c>
      <c r="F4552" s="83"/>
    </row>
    <row r="4553" spans="1:6" ht="12.75" customHeight="1" x14ac:dyDescent="0.2">
      <c r="A4553" s="83">
        <v>7069</v>
      </c>
      <c r="B4553" s="83" t="s">
        <v>7005</v>
      </c>
      <c r="C4553" s="83" t="s">
        <v>575</v>
      </c>
      <c r="D4553" s="83" t="s">
        <v>702</v>
      </c>
      <c r="E4553" s="187">
        <v>81.88</v>
      </c>
      <c r="F4553" s="83"/>
    </row>
    <row r="4554" spans="1:6" ht="12.75" customHeight="1" x14ac:dyDescent="0.2">
      <c r="A4554" s="83">
        <v>42708</v>
      </c>
      <c r="B4554" s="83" t="s">
        <v>7007</v>
      </c>
      <c r="C4554" s="83" t="s">
        <v>575</v>
      </c>
      <c r="D4554" s="83" t="s">
        <v>702</v>
      </c>
      <c r="E4554" s="187">
        <v>262.98</v>
      </c>
      <c r="F4554" s="83"/>
    </row>
    <row r="4555" spans="1:6" ht="12.75" customHeight="1" x14ac:dyDescent="0.2">
      <c r="A4555" s="83">
        <v>7070</v>
      </c>
      <c r="B4555" s="83" t="s">
        <v>7008</v>
      </c>
      <c r="C4555" s="83" t="s">
        <v>575</v>
      </c>
      <c r="D4555" s="83" t="s">
        <v>702</v>
      </c>
      <c r="E4555" s="187">
        <v>117.25</v>
      </c>
      <c r="F4555" s="83"/>
    </row>
    <row r="4556" spans="1:6" ht="12.75" customHeight="1" x14ac:dyDescent="0.2">
      <c r="A4556" s="83">
        <v>42709</v>
      </c>
      <c r="B4556" s="83" t="s">
        <v>7010</v>
      </c>
      <c r="C4556" s="83" t="s">
        <v>575</v>
      </c>
      <c r="D4556" s="83" t="s">
        <v>702</v>
      </c>
      <c r="E4556" s="187">
        <v>393.3</v>
      </c>
      <c r="F4556" s="83"/>
    </row>
    <row r="4557" spans="1:6" ht="12.75" customHeight="1" x14ac:dyDescent="0.2">
      <c r="A4557" s="83">
        <v>42710</v>
      </c>
      <c r="B4557" s="83" t="s">
        <v>7011</v>
      </c>
      <c r="C4557" s="83" t="s">
        <v>575</v>
      </c>
      <c r="D4557" s="83" t="s">
        <v>702</v>
      </c>
      <c r="E4557" s="187">
        <v>1130.56</v>
      </c>
      <c r="F4557" s="83"/>
    </row>
    <row r="4558" spans="1:6" ht="12.75" customHeight="1" x14ac:dyDescent="0.2">
      <c r="A4558" s="83">
        <v>42716</v>
      </c>
      <c r="B4558" s="83" t="s">
        <v>7013</v>
      </c>
      <c r="C4558" s="83" t="s">
        <v>575</v>
      </c>
      <c r="D4558" s="83" t="s">
        <v>702</v>
      </c>
      <c r="E4558" s="187">
        <v>1407.17</v>
      </c>
      <c r="F4558" s="83"/>
    </row>
    <row r="4559" spans="1:6" ht="12.75" customHeight="1" x14ac:dyDescent="0.2">
      <c r="A4559" s="83">
        <v>20172</v>
      </c>
      <c r="B4559" s="83" t="s">
        <v>7014</v>
      </c>
      <c r="C4559" s="83" t="s">
        <v>575</v>
      </c>
      <c r="D4559" s="83" t="s">
        <v>702</v>
      </c>
      <c r="E4559" s="187">
        <v>27.06</v>
      </c>
      <c r="F4559" s="83"/>
    </row>
    <row r="4560" spans="1:6" ht="12.75" customHeight="1" x14ac:dyDescent="0.2">
      <c r="A4560" s="83">
        <v>40945</v>
      </c>
      <c r="B4560" s="83" t="s">
        <v>7016</v>
      </c>
      <c r="C4560" s="83" t="s">
        <v>1062</v>
      </c>
      <c r="D4560" s="83" t="s">
        <v>566</v>
      </c>
      <c r="E4560" s="187">
        <v>22.85</v>
      </c>
      <c r="F4560" s="83"/>
    </row>
    <row r="4561" spans="1:6" ht="12.75" customHeight="1" x14ac:dyDescent="0.2">
      <c r="A4561" s="83">
        <v>40946</v>
      </c>
      <c r="B4561" s="83" t="s">
        <v>7018</v>
      </c>
      <c r="C4561" s="83" t="s">
        <v>1251</v>
      </c>
      <c r="D4561" s="83" t="s">
        <v>566</v>
      </c>
      <c r="E4561" s="187">
        <v>2413.96</v>
      </c>
      <c r="F4561" s="83"/>
    </row>
    <row r="4562" spans="1:6" ht="12.75" customHeight="1" x14ac:dyDescent="0.2">
      <c r="A4562" s="83">
        <v>7153</v>
      </c>
      <c r="B4562" s="83" t="s">
        <v>7021</v>
      </c>
      <c r="C4562" s="83" t="s">
        <v>1062</v>
      </c>
      <c r="D4562" s="83" t="s">
        <v>566</v>
      </c>
      <c r="E4562" s="187">
        <v>40.44</v>
      </c>
      <c r="F4562" s="83"/>
    </row>
    <row r="4563" spans="1:6" ht="12.75" customHeight="1" x14ac:dyDescent="0.2">
      <c r="A4563" s="83">
        <v>41089</v>
      </c>
      <c r="B4563" s="83" t="s">
        <v>7023</v>
      </c>
      <c r="C4563" s="83" t="s">
        <v>1251</v>
      </c>
      <c r="D4563" s="83" t="s">
        <v>566</v>
      </c>
      <c r="E4563" s="187">
        <v>7208.16</v>
      </c>
      <c r="F4563" s="83"/>
    </row>
    <row r="4564" spans="1:6" ht="12.75" customHeight="1" x14ac:dyDescent="0.2">
      <c r="A4564" s="83">
        <v>40943</v>
      </c>
      <c r="B4564" s="83" t="s">
        <v>7024</v>
      </c>
      <c r="C4564" s="83" t="s">
        <v>1062</v>
      </c>
      <c r="D4564" s="83" t="s">
        <v>566</v>
      </c>
      <c r="E4564" s="187">
        <v>33.75</v>
      </c>
      <c r="F4564" s="83"/>
    </row>
    <row r="4565" spans="1:6" ht="12.75" customHeight="1" x14ac:dyDescent="0.2">
      <c r="A4565" s="83">
        <v>40944</v>
      </c>
      <c r="B4565" s="83" t="s">
        <v>7026</v>
      </c>
      <c r="C4565" s="83" t="s">
        <v>1251</v>
      </c>
      <c r="D4565" s="83" t="s">
        <v>566</v>
      </c>
      <c r="E4565" s="187">
        <v>6015.89</v>
      </c>
      <c r="F4565" s="83"/>
    </row>
    <row r="4566" spans="1:6" ht="12.75" customHeight="1" x14ac:dyDescent="0.2">
      <c r="A4566" s="83">
        <v>6175</v>
      </c>
      <c r="B4566" s="83" t="s">
        <v>7028</v>
      </c>
      <c r="C4566" s="83" t="s">
        <v>1062</v>
      </c>
      <c r="D4566" s="83" t="s">
        <v>566</v>
      </c>
      <c r="E4566" s="187">
        <v>17.920000000000002</v>
      </c>
      <c r="F4566" s="83"/>
    </row>
    <row r="4567" spans="1:6" ht="12.75" customHeight="1" x14ac:dyDescent="0.2">
      <c r="A4567" s="83">
        <v>41092</v>
      </c>
      <c r="B4567" s="83" t="s">
        <v>7029</v>
      </c>
      <c r="C4567" s="83" t="s">
        <v>1251</v>
      </c>
      <c r="D4567" s="83" t="s">
        <v>566</v>
      </c>
      <c r="E4567" s="187">
        <v>3195.66</v>
      </c>
      <c r="F4567" s="83"/>
    </row>
    <row r="4568" spans="1:6" ht="12.75" customHeight="1" x14ac:dyDescent="0.2">
      <c r="A4568" s="83">
        <v>37712</v>
      </c>
      <c r="B4568" s="83" t="s">
        <v>7032</v>
      </c>
      <c r="C4568" s="83" t="s">
        <v>704</v>
      </c>
      <c r="D4568" s="83" t="s">
        <v>702</v>
      </c>
      <c r="E4568" s="187">
        <v>61.49</v>
      </c>
      <c r="F4568" s="83"/>
    </row>
    <row r="4569" spans="1:6" ht="12.75" customHeight="1" x14ac:dyDescent="0.2">
      <c r="A4569" s="83">
        <v>34547</v>
      </c>
      <c r="B4569" s="83" t="s">
        <v>7037</v>
      </c>
      <c r="C4569" s="83" t="s">
        <v>577</v>
      </c>
      <c r="D4569" s="83" t="s">
        <v>566</v>
      </c>
      <c r="E4569" s="187">
        <v>2.4</v>
      </c>
      <c r="F4569" s="83"/>
    </row>
    <row r="4570" spans="1:6" ht="12.75" customHeight="1" x14ac:dyDescent="0.2">
      <c r="A4570" s="83">
        <v>34548</v>
      </c>
      <c r="B4570" s="83" t="s">
        <v>7038</v>
      </c>
      <c r="C4570" s="83" t="s">
        <v>577</v>
      </c>
      <c r="D4570" s="83" t="s">
        <v>566</v>
      </c>
      <c r="E4570" s="187">
        <v>2.34</v>
      </c>
      <c r="F4570" s="83"/>
    </row>
    <row r="4571" spans="1:6" ht="12.75" customHeight="1" x14ac:dyDescent="0.2">
      <c r="A4571" s="83">
        <v>37411</v>
      </c>
      <c r="B4571" s="83" t="s">
        <v>7041</v>
      </c>
      <c r="C4571" s="83" t="s">
        <v>704</v>
      </c>
      <c r="D4571" s="83" t="s">
        <v>566</v>
      </c>
      <c r="E4571" s="187">
        <v>11.75</v>
      </c>
      <c r="F4571" s="83"/>
    </row>
    <row r="4572" spans="1:6" ht="12.75" customHeight="1" x14ac:dyDescent="0.2">
      <c r="A4572" s="83">
        <v>34558</v>
      </c>
      <c r="B4572" s="83" t="s">
        <v>7042</v>
      </c>
      <c r="C4572" s="83" t="s">
        <v>577</v>
      </c>
      <c r="D4572" s="83" t="s">
        <v>566</v>
      </c>
      <c r="E4572" s="187">
        <v>1.57</v>
      </c>
      <c r="F4572" s="83"/>
    </row>
    <row r="4573" spans="1:6" ht="12.75" customHeight="1" x14ac:dyDescent="0.2">
      <c r="A4573" s="83">
        <v>34550</v>
      </c>
      <c r="B4573" s="83" t="s">
        <v>7045</v>
      </c>
      <c r="C4573" s="83" t="s">
        <v>577</v>
      </c>
      <c r="D4573" s="83" t="s">
        <v>566</v>
      </c>
      <c r="E4573" s="187">
        <v>0.83</v>
      </c>
      <c r="F4573" s="83"/>
    </row>
    <row r="4574" spans="1:6" ht="12.75" customHeight="1" x14ac:dyDescent="0.2">
      <c r="A4574" s="83">
        <v>34557</v>
      </c>
      <c r="B4574" s="83" t="s">
        <v>7047</v>
      </c>
      <c r="C4574" s="83" t="s">
        <v>577</v>
      </c>
      <c r="D4574" s="83" t="s">
        <v>566</v>
      </c>
      <c r="E4574" s="187">
        <v>1.47</v>
      </c>
      <c r="F4574" s="83"/>
    </row>
    <row r="4575" spans="1:6" ht="12.75" customHeight="1" x14ac:dyDescent="0.2">
      <c r="A4575" s="83">
        <v>7155</v>
      </c>
      <c r="B4575" s="83" t="s">
        <v>7049</v>
      </c>
      <c r="C4575" s="83" t="s">
        <v>704</v>
      </c>
      <c r="D4575" s="83" t="s">
        <v>566</v>
      </c>
      <c r="E4575" s="187">
        <v>13.54</v>
      </c>
      <c r="F4575" s="83"/>
    </row>
    <row r="4576" spans="1:6" ht="12.75" customHeight="1" x14ac:dyDescent="0.2">
      <c r="A4576" s="83">
        <v>7154</v>
      </c>
      <c r="B4576" s="83" t="s">
        <v>7050</v>
      </c>
      <c r="C4576" s="83" t="s">
        <v>589</v>
      </c>
      <c r="D4576" s="83" t="s">
        <v>566</v>
      </c>
      <c r="E4576" s="187">
        <v>6.09</v>
      </c>
      <c r="F4576" s="83"/>
    </row>
    <row r="4577" spans="1:6" ht="12.75" customHeight="1" x14ac:dyDescent="0.2">
      <c r="A4577" s="83">
        <v>10915</v>
      </c>
      <c r="B4577" s="83" t="s">
        <v>7051</v>
      </c>
      <c r="C4577" s="83" t="s">
        <v>589</v>
      </c>
      <c r="D4577" s="83" t="s">
        <v>566</v>
      </c>
      <c r="E4577" s="187">
        <v>6.33</v>
      </c>
      <c r="F4577" s="83"/>
    </row>
    <row r="4578" spans="1:6" ht="12.75" customHeight="1" x14ac:dyDescent="0.2">
      <c r="A4578" s="83">
        <v>10917</v>
      </c>
      <c r="B4578" s="83" t="s">
        <v>7052</v>
      </c>
      <c r="C4578" s="83" t="s">
        <v>704</v>
      </c>
      <c r="D4578" s="83" t="s">
        <v>566</v>
      </c>
      <c r="E4578" s="187">
        <v>6.14</v>
      </c>
      <c r="F4578" s="83"/>
    </row>
    <row r="4579" spans="1:6" ht="12.75" customHeight="1" x14ac:dyDescent="0.2">
      <c r="A4579" s="83">
        <v>21141</v>
      </c>
      <c r="B4579" s="83" t="s">
        <v>7054</v>
      </c>
      <c r="C4579" s="83" t="s">
        <v>704</v>
      </c>
      <c r="D4579" s="83" t="s">
        <v>566</v>
      </c>
      <c r="E4579" s="187">
        <v>9.1</v>
      </c>
      <c r="F4579" s="83"/>
    </row>
    <row r="4580" spans="1:6" ht="12.75" customHeight="1" x14ac:dyDescent="0.2">
      <c r="A4580" s="83">
        <v>10916</v>
      </c>
      <c r="B4580" s="83" t="s">
        <v>7055</v>
      </c>
      <c r="C4580" s="83" t="s">
        <v>589</v>
      </c>
      <c r="D4580" s="83" t="s">
        <v>566</v>
      </c>
      <c r="E4580" s="187">
        <v>6.15</v>
      </c>
      <c r="F4580" s="83"/>
    </row>
    <row r="4581" spans="1:6" ht="12.75" customHeight="1" x14ac:dyDescent="0.2">
      <c r="A4581" s="83">
        <v>39508</v>
      </c>
      <c r="B4581" s="83" t="s">
        <v>7057</v>
      </c>
      <c r="C4581" s="83" t="s">
        <v>704</v>
      </c>
      <c r="D4581" s="83" t="s">
        <v>566</v>
      </c>
      <c r="E4581" s="187">
        <v>10.81</v>
      </c>
      <c r="F4581" s="83"/>
    </row>
    <row r="4582" spans="1:6" ht="12.75" customHeight="1" x14ac:dyDescent="0.2">
      <c r="A4582" s="83">
        <v>39507</v>
      </c>
      <c r="B4582" s="83" t="s">
        <v>7058</v>
      </c>
      <c r="C4582" s="83" t="s">
        <v>704</v>
      </c>
      <c r="D4582" s="83" t="s">
        <v>566</v>
      </c>
      <c r="E4582" s="187">
        <v>10.59</v>
      </c>
      <c r="F4582" s="83"/>
    </row>
    <row r="4583" spans="1:6" ht="12.75" customHeight="1" x14ac:dyDescent="0.2">
      <c r="A4583" s="83">
        <v>7156</v>
      </c>
      <c r="B4583" s="83" t="s">
        <v>7060</v>
      </c>
      <c r="C4583" s="83" t="s">
        <v>704</v>
      </c>
      <c r="D4583" s="83" t="s">
        <v>1065</v>
      </c>
      <c r="E4583" s="187">
        <v>18.3</v>
      </c>
      <c r="F4583" s="83"/>
    </row>
    <row r="4584" spans="1:6" ht="12.75" customHeight="1" x14ac:dyDescent="0.2">
      <c r="A4584" s="83">
        <v>39509</v>
      </c>
      <c r="B4584" s="83" t="s">
        <v>7061</v>
      </c>
      <c r="C4584" s="83" t="s">
        <v>704</v>
      </c>
      <c r="D4584" s="83" t="s">
        <v>566</v>
      </c>
      <c r="E4584" s="187">
        <v>8.52</v>
      </c>
      <c r="F4584" s="83"/>
    </row>
    <row r="4585" spans="1:6" ht="12.75" customHeight="1" x14ac:dyDescent="0.2">
      <c r="A4585" s="83">
        <v>25988</v>
      </c>
      <c r="B4585" s="83" t="s">
        <v>7063</v>
      </c>
      <c r="C4585" s="83" t="s">
        <v>704</v>
      </c>
      <c r="D4585" s="83" t="s">
        <v>566</v>
      </c>
      <c r="E4585" s="187">
        <v>10.77</v>
      </c>
      <c r="F4585" s="83"/>
    </row>
    <row r="4586" spans="1:6" ht="12.75" customHeight="1" x14ac:dyDescent="0.2">
      <c r="A4586" s="83">
        <v>10928</v>
      </c>
      <c r="B4586" s="83" t="s">
        <v>7064</v>
      </c>
      <c r="C4586" s="83" t="s">
        <v>704</v>
      </c>
      <c r="D4586" s="83" t="s">
        <v>566</v>
      </c>
      <c r="E4586" s="187">
        <v>9.18</v>
      </c>
      <c r="F4586" s="83"/>
    </row>
    <row r="4587" spans="1:6" ht="12.75" customHeight="1" x14ac:dyDescent="0.2">
      <c r="A4587" s="83">
        <v>7167</v>
      </c>
      <c r="B4587" s="83" t="s">
        <v>7065</v>
      </c>
      <c r="C4587" s="83" t="s">
        <v>704</v>
      </c>
      <c r="D4587" s="83" t="s">
        <v>566</v>
      </c>
      <c r="E4587" s="187">
        <v>12.55</v>
      </c>
      <c r="F4587" s="83"/>
    </row>
    <row r="4588" spans="1:6" ht="12.75" customHeight="1" x14ac:dyDescent="0.2">
      <c r="A4588" s="83">
        <v>10933</v>
      </c>
      <c r="B4588" s="83" t="s">
        <v>7067</v>
      </c>
      <c r="C4588" s="83" t="s">
        <v>704</v>
      </c>
      <c r="D4588" s="83" t="s">
        <v>566</v>
      </c>
      <c r="E4588" s="187">
        <v>11.22</v>
      </c>
      <c r="F4588" s="83"/>
    </row>
    <row r="4589" spans="1:6" ht="12.75" customHeight="1" x14ac:dyDescent="0.2">
      <c r="A4589" s="83">
        <v>10927</v>
      </c>
      <c r="B4589" s="83" t="s">
        <v>7068</v>
      </c>
      <c r="C4589" s="83" t="s">
        <v>704</v>
      </c>
      <c r="D4589" s="83" t="s">
        <v>566</v>
      </c>
      <c r="E4589" s="187">
        <v>13.55</v>
      </c>
      <c r="F4589" s="83"/>
    </row>
    <row r="4590" spans="1:6" ht="12.75" customHeight="1" x14ac:dyDescent="0.2">
      <c r="A4590" s="83">
        <v>7158</v>
      </c>
      <c r="B4590" s="83" t="s">
        <v>7069</v>
      </c>
      <c r="C4590" s="83" t="s">
        <v>704</v>
      </c>
      <c r="D4590" s="83" t="s">
        <v>1065</v>
      </c>
      <c r="E4590" s="187">
        <v>18.91</v>
      </c>
      <c r="F4590" s="83"/>
    </row>
    <row r="4591" spans="1:6" ht="12.75" customHeight="1" x14ac:dyDescent="0.2">
      <c r="A4591" s="83">
        <v>7162</v>
      </c>
      <c r="B4591" s="83" t="s">
        <v>7071</v>
      </c>
      <c r="C4591" s="83" t="s">
        <v>704</v>
      </c>
      <c r="D4591" s="83" t="s">
        <v>566</v>
      </c>
      <c r="E4591" s="187">
        <v>28.43</v>
      </c>
      <c r="F4591" s="83"/>
    </row>
    <row r="4592" spans="1:6" ht="12.75" customHeight="1" x14ac:dyDescent="0.2">
      <c r="A4592" s="83">
        <v>10932</v>
      </c>
      <c r="B4592" s="83" t="s">
        <v>7072</v>
      </c>
      <c r="C4592" s="83" t="s">
        <v>704</v>
      </c>
      <c r="D4592" s="83" t="s">
        <v>566</v>
      </c>
      <c r="E4592" s="187">
        <v>50.35</v>
      </c>
      <c r="F4592" s="83"/>
    </row>
    <row r="4593" spans="1:6" ht="12.75" customHeight="1" x14ac:dyDescent="0.2">
      <c r="A4593" s="83">
        <v>40706</v>
      </c>
      <c r="B4593" s="83" t="s">
        <v>7074</v>
      </c>
      <c r="C4593" s="83" t="s">
        <v>704</v>
      </c>
      <c r="D4593" s="83" t="s">
        <v>566</v>
      </c>
      <c r="E4593" s="187">
        <v>30.19</v>
      </c>
      <c r="F4593" s="83"/>
    </row>
    <row r="4594" spans="1:6" ht="12.75" customHeight="1" x14ac:dyDescent="0.2">
      <c r="A4594" s="83">
        <v>10937</v>
      </c>
      <c r="B4594" s="83" t="s">
        <v>7075</v>
      </c>
      <c r="C4594" s="83" t="s">
        <v>704</v>
      </c>
      <c r="D4594" s="83" t="s">
        <v>566</v>
      </c>
      <c r="E4594" s="187">
        <v>19.79</v>
      </c>
      <c r="F4594" s="83"/>
    </row>
    <row r="4595" spans="1:6" ht="12.75" customHeight="1" x14ac:dyDescent="0.2">
      <c r="A4595" s="83">
        <v>10935</v>
      </c>
      <c r="B4595" s="83" t="s">
        <v>7077</v>
      </c>
      <c r="C4595" s="83" t="s">
        <v>704</v>
      </c>
      <c r="D4595" s="83" t="s">
        <v>566</v>
      </c>
      <c r="E4595" s="187">
        <v>26.06</v>
      </c>
      <c r="F4595" s="83"/>
    </row>
    <row r="4596" spans="1:6" ht="12.75" customHeight="1" x14ac:dyDescent="0.2">
      <c r="A4596" s="83">
        <v>40707</v>
      </c>
      <c r="B4596" s="83" t="s">
        <v>7078</v>
      </c>
      <c r="C4596" s="83" t="s">
        <v>704</v>
      </c>
      <c r="D4596" s="83" t="s">
        <v>566</v>
      </c>
      <c r="E4596" s="187">
        <v>60</v>
      </c>
      <c r="F4596" s="83"/>
    </row>
    <row r="4597" spans="1:6" ht="12.75" customHeight="1" x14ac:dyDescent="0.2">
      <c r="A4597" s="83">
        <v>10931</v>
      </c>
      <c r="B4597" s="83" t="s">
        <v>7080</v>
      </c>
      <c r="C4597" s="83" t="s">
        <v>704</v>
      </c>
      <c r="D4597" s="83" t="s">
        <v>566</v>
      </c>
      <c r="E4597" s="187">
        <v>8.39</v>
      </c>
      <c r="F4597" s="83"/>
    </row>
    <row r="4598" spans="1:6" ht="12.75" customHeight="1" x14ac:dyDescent="0.2">
      <c r="A4598" s="83">
        <v>7164</v>
      </c>
      <c r="B4598" s="83" t="s">
        <v>7081</v>
      </c>
      <c r="C4598" s="83" t="s">
        <v>704</v>
      </c>
      <c r="D4598" s="83" t="s">
        <v>566</v>
      </c>
      <c r="E4598" s="187">
        <v>23.49</v>
      </c>
      <c r="F4598" s="83"/>
    </row>
    <row r="4599" spans="1:6" ht="12.75" customHeight="1" x14ac:dyDescent="0.2">
      <c r="A4599" s="83">
        <v>36887</v>
      </c>
      <c r="B4599" s="83" t="s">
        <v>7082</v>
      </c>
      <c r="C4599" s="83" t="s">
        <v>704</v>
      </c>
      <c r="D4599" s="83" t="s">
        <v>702</v>
      </c>
      <c r="E4599" s="187">
        <v>14.07</v>
      </c>
      <c r="F4599" s="83"/>
    </row>
    <row r="4600" spans="1:6" ht="12.75" customHeight="1" x14ac:dyDescent="0.2">
      <c r="A4600" s="83">
        <v>34630</v>
      </c>
      <c r="B4600" s="83" t="s">
        <v>7084</v>
      </c>
      <c r="C4600" s="83" t="s">
        <v>575</v>
      </c>
      <c r="D4600" s="83" t="s">
        <v>702</v>
      </c>
      <c r="E4600" s="187">
        <v>999.44</v>
      </c>
      <c r="F4600" s="83"/>
    </row>
    <row r="4601" spans="1:6" ht="12.75" customHeight="1" x14ac:dyDescent="0.2">
      <c r="A4601" s="83">
        <v>7161</v>
      </c>
      <c r="B4601" s="83" t="s">
        <v>7085</v>
      </c>
      <c r="C4601" s="83" t="s">
        <v>704</v>
      </c>
      <c r="D4601" s="83" t="s">
        <v>566</v>
      </c>
      <c r="E4601" s="187">
        <v>3.56</v>
      </c>
      <c r="F4601" s="83"/>
    </row>
    <row r="4602" spans="1:6" ht="12.75" customHeight="1" x14ac:dyDescent="0.2">
      <c r="A4602" s="83">
        <v>7170</v>
      </c>
      <c r="B4602" s="83" t="s">
        <v>7087</v>
      </c>
      <c r="C4602" s="83" t="s">
        <v>704</v>
      </c>
      <c r="D4602" s="83" t="s">
        <v>702</v>
      </c>
      <c r="E4602" s="187">
        <v>2</v>
      </c>
      <c r="F4602" s="83"/>
    </row>
    <row r="4603" spans="1:6" ht="12.75" customHeight="1" x14ac:dyDescent="0.2">
      <c r="A4603" s="83">
        <v>37524</v>
      </c>
      <c r="B4603" s="83" t="s">
        <v>7088</v>
      </c>
      <c r="C4603" s="83" t="s">
        <v>577</v>
      </c>
      <c r="D4603" s="83" t="s">
        <v>702</v>
      </c>
      <c r="E4603" s="187">
        <v>1.91</v>
      </c>
      <c r="F4603" s="83"/>
    </row>
    <row r="4604" spans="1:6" ht="12.75" customHeight="1" x14ac:dyDescent="0.2">
      <c r="A4604" s="83">
        <v>37525</v>
      </c>
      <c r="B4604" s="83" t="s">
        <v>7090</v>
      </c>
      <c r="C4604" s="83" t="s">
        <v>577</v>
      </c>
      <c r="D4604" s="83" t="s">
        <v>702</v>
      </c>
      <c r="E4604" s="187">
        <v>2.2799999999999998</v>
      </c>
      <c r="F4604" s="83"/>
    </row>
    <row r="4605" spans="1:6" ht="12.75" customHeight="1" x14ac:dyDescent="0.2">
      <c r="A4605" s="83">
        <v>10920</v>
      </c>
      <c r="B4605" s="83" t="s">
        <v>7091</v>
      </c>
      <c r="C4605" s="83" t="s">
        <v>704</v>
      </c>
      <c r="D4605" s="83" t="s">
        <v>566</v>
      </c>
      <c r="E4605" s="187">
        <v>12.2</v>
      </c>
      <c r="F4605" s="83"/>
    </row>
    <row r="4606" spans="1:6" ht="12.75" customHeight="1" x14ac:dyDescent="0.2">
      <c r="A4606" s="83">
        <v>7238</v>
      </c>
      <c r="B4606" s="83" t="s">
        <v>7093</v>
      </c>
      <c r="C4606" s="83" t="s">
        <v>704</v>
      </c>
      <c r="D4606" s="83" t="s">
        <v>702</v>
      </c>
      <c r="E4606" s="187">
        <v>38.21</v>
      </c>
      <c r="F4606" s="83"/>
    </row>
    <row r="4607" spans="1:6" ht="12.75" customHeight="1" x14ac:dyDescent="0.2">
      <c r="A4607" s="83">
        <v>7239</v>
      </c>
      <c r="B4607" s="83" t="s">
        <v>7094</v>
      </c>
      <c r="C4607" s="83" t="s">
        <v>704</v>
      </c>
      <c r="D4607" s="83" t="s">
        <v>702</v>
      </c>
      <c r="E4607" s="187">
        <v>47.51</v>
      </c>
      <c r="F4607" s="83"/>
    </row>
    <row r="4608" spans="1:6" ht="12.75" customHeight="1" x14ac:dyDescent="0.2">
      <c r="A4608" s="83">
        <v>7240</v>
      </c>
      <c r="B4608" s="83" t="s">
        <v>7095</v>
      </c>
      <c r="C4608" s="83" t="s">
        <v>704</v>
      </c>
      <c r="D4608" s="83" t="s">
        <v>702</v>
      </c>
      <c r="E4608" s="187">
        <v>54.55</v>
      </c>
      <c r="F4608" s="83"/>
    </row>
    <row r="4609" spans="1:6" ht="12.75" customHeight="1" x14ac:dyDescent="0.2">
      <c r="A4609" s="83">
        <v>36789</v>
      </c>
      <c r="B4609" s="83" t="s">
        <v>7097</v>
      </c>
      <c r="C4609" s="83" t="s">
        <v>575</v>
      </c>
      <c r="D4609" s="83" t="s">
        <v>566</v>
      </c>
      <c r="E4609" s="187">
        <v>1.91</v>
      </c>
      <c r="F4609" s="83"/>
    </row>
    <row r="4610" spans="1:6" ht="12.75" customHeight="1" x14ac:dyDescent="0.2">
      <c r="A4610" s="83">
        <v>25007</v>
      </c>
      <c r="B4610" s="83" t="s">
        <v>7100</v>
      </c>
      <c r="C4610" s="83" t="s">
        <v>704</v>
      </c>
      <c r="D4610" s="83" t="s">
        <v>702</v>
      </c>
      <c r="E4610" s="187">
        <v>28.5</v>
      </c>
      <c r="F4610" s="83"/>
    </row>
    <row r="4611" spans="1:6" ht="12.75" customHeight="1" x14ac:dyDescent="0.2">
      <c r="A4611" s="83">
        <v>14171</v>
      </c>
      <c r="B4611" s="83" t="s">
        <v>7102</v>
      </c>
      <c r="C4611" s="83" t="s">
        <v>704</v>
      </c>
      <c r="D4611" s="83" t="s">
        <v>702</v>
      </c>
      <c r="E4611" s="187">
        <v>76.2</v>
      </c>
      <c r="F4611" s="83"/>
    </row>
    <row r="4612" spans="1:6" ht="12.75" customHeight="1" x14ac:dyDescent="0.2">
      <c r="A4612" s="83">
        <v>14170</v>
      </c>
      <c r="B4612" s="83" t="s">
        <v>7104</v>
      </c>
      <c r="C4612" s="83" t="s">
        <v>704</v>
      </c>
      <c r="D4612" s="83" t="s">
        <v>702</v>
      </c>
      <c r="E4612" s="187">
        <v>67.33</v>
      </c>
      <c r="F4612" s="83"/>
    </row>
    <row r="4613" spans="1:6" ht="12.75" customHeight="1" x14ac:dyDescent="0.2">
      <c r="A4613" s="83">
        <v>14173</v>
      </c>
      <c r="B4613" s="83" t="s">
        <v>7106</v>
      </c>
      <c r="C4613" s="83" t="s">
        <v>704</v>
      </c>
      <c r="D4613" s="83" t="s">
        <v>702</v>
      </c>
      <c r="E4613" s="187">
        <v>88.77</v>
      </c>
      <c r="F4613" s="83"/>
    </row>
    <row r="4614" spans="1:6" ht="12.75" customHeight="1" x14ac:dyDescent="0.2">
      <c r="A4614" s="83">
        <v>14172</v>
      </c>
      <c r="B4614" s="83" t="s">
        <v>7107</v>
      </c>
      <c r="C4614" s="83" t="s">
        <v>704</v>
      </c>
      <c r="D4614" s="83" t="s">
        <v>702</v>
      </c>
      <c r="E4614" s="187">
        <v>71.849999999999994</v>
      </c>
      <c r="F4614" s="83"/>
    </row>
    <row r="4615" spans="1:6" ht="12.75" customHeight="1" x14ac:dyDescent="0.2">
      <c r="A4615" s="83">
        <v>7243</v>
      </c>
      <c r="B4615" s="83" t="s">
        <v>7109</v>
      </c>
      <c r="C4615" s="83" t="s">
        <v>704</v>
      </c>
      <c r="D4615" s="83" t="s">
        <v>702</v>
      </c>
      <c r="E4615" s="187">
        <v>28.19</v>
      </c>
      <c r="F4615" s="83"/>
    </row>
    <row r="4616" spans="1:6" ht="12.75" customHeight="1" x14ac:dyDescent="0.2">
      <c r="A4616" s="83">
        <v>11067</v>
      </c>
      <c r="B4616" s="83" t="s">
        <v>7110</v>
      </c>
      <c r="C4616" s="83" t="s">
        <v>575</v>
      </c>
      <c r="D4616" s="83" t="s">
        <v>702</v>
      </c>
      <c r="E4616" s="187">
        <v>190.06</v>
      </c>
      <c r="F4616" s="83"/>
    </row>
    <row r="4617" spans="1:6" ht="12.75" customHeight="1" x14ac:dyDescent="0.2">
      <c r="A4617" s="83">
        <v>11068</v>
      </c>
      <c r="B4617" s="83" t="s">
        <v>7112</v>
      </c>
      <c r="C4617" s="83" t="s">
        <v>575</v>
      </c>
      <c r="D4617" s="83" t="s">
        <v>702</v>
      </c>
      <c r="E4617" s="187">
        <v>268.44</v>
      </c>
      <c r="F4617" s="83"/>
    </row>
    <row r="4618" spans="1:6" ht="12.75" customHeight="1" x14ac:dyDescent="0.2">
      <c r="A4618" s="83">
        <v>7173</v>
      </c>
      <c r="B4618" s="83" t="s">
        <v>7113</v>
      </c>
      <c r="C4618" s="83" t="s">
        <v>1566</v>
      </c>
      <c r="D4618" s="83" t="s">
        <v>1065</v>
      </c>
      <c r="E4618" s="187">
        <v>1239.78</v>
      </c>
      <c r="F4618" s="83"/>
    </row>
    <row r="4619" spans="1:6" ht="12.75" customHeight="1" x14ac:dyDescent="0.2">
      <c r="A4619" s="83">
        <v>7175</v>
      </c>
      <c r="B4619" s="83" t="s">
        <v>7115</v>
      </c>
      <c r="C4619" s="83" t="s">
        <v>575</v>
      </c>
      <c r="D4619" s="83" t="s">
        <v>566</v>
      </c>
      <c r="E4619" s="187">
        <v>1.4</v>
      </c>
      <c r="F4619" s="83"/>
    </row>
    <row r="4620" spans="1:6" ht="12.75" customHeight="1" x14ac:dyDescent="0.2">
      <c r="A4620" s="83">
        <v>40865</v>
      </c>
      <c r="B4620" s="83" t="s">
        <v>7116</v>
      </c>
      <c r="C4620" s="83" t="s">
        <v>575</v>
      </c>
      <c r="D4620" s="83" t="s">
        <v>566</v>
      </c>
      <c r="E4620" s="187">
        <v>1.62</v>
      </c>
      <c r="F4620" s="83"/>
    </row>
    <row r="4621" spans="1:6" ht="12.75" customHeight="1" x14ac:dyDescent="0.2">
      <c r="A4621" s="83">
        <v>7184</v>
      </c>
      <c r="B4621" s="83" t="s">
        <v>7117</v>
      </c>
      <c r="C4621" s="83" t="s">
        <v>704</v>
      </c>
      <c r="D4621" s="83" t="s">
        <v>702</v>
      </c>
      <c r="E4621" s="187">
        <v>27.87</v>
      </c>
      <c r="F4621" s="83"/>
    </row>
    <row r="4622" spans="1:6" ht="12.75" customHeight="1" x14ac:dyDescent="0.2">
      <c r="A4622" s="83">
        <v>34458</v>
      </c>
      <c r="B4622" s="83" t="s">
        <v>7119</v>
      </c>
      <c r="C4622" s="83" t="s">
        <v>575</v>
      </c>
      <c r="D4622" s="83" t="s">
        <v>566</v>
      </c>
      <c r="E4622" s="187">
        <v>104.75</v>
      </c>
      <c r="F4622" s="83"/>
    </row>
    <row r="4623" spans="1:6" ht="12.75" customHeight="1" x14ac:dyDescent="0.2">
      <c r="A4623" s="83">
        <v>34464</v>
      </c>
      <c r="B4623" s="83" t="s">
        <v>7121</v>
      </c>
      <c r="C4623" s="83" t="s">
        <v>575</v>
      </c>
      <c r="D4623" s="83" t="s">
        <v>566</v>
      </c>
      <c r="E4623" s="187">
        <v>140.53</v>
      </c>
      <c r="F4623" s="83"/>
    </row>
    <row r="4624" spans="1:6" ht="12.75" customHeight="1" x14ac:dyDescent="0.2">
      <c r="A4624" s="83">
        <v>34468</v>
      </c>
      <c r="B4624" s="83" t="s">
        <v>7123</v>
      </c>
      <c r="C4624" s="83" t="s">
        <v>575</v>
      </c>
      <c r="D4624" s="83" t="s">
        <v>566</v>
      </c>
      <c r="E4624" s="187">
        <v>162.19</v>
      </c>
      <c r="F4624" s="83"/>
    </row>
    <row r="4625" spans="1:6" ht="12.75" customHeight="1" x14ac:dyDescent="0.2">
      <c r="A4625" s="83">
        <v>34473</v>
      </c>
      <c r="B4625" s="83" t="s">
        <v>7124</v>
      </c>
      <c r="C4625" s="83" t="s">
        <v>575</v>
      </c>
      <c r="D4625" s="83" t="s">
        <v>566</v>
      </c>
      <c r="E4625" s="187">
        <v>132.65</v>
      </c>
      <c r="F4625" s="83"/>
    </row>
    <row r="4626" spans="1:6" ht="12.75" customHeight="1" x14ac:dyDescent="0.2">
      <c r="A4626" s="83">
        <v>34480</v>
      </c>
      <c r="B4626" s="83" t="s">
        <v>7126</v>
      </c>
      <c r="C4626" s="83" t="s">
        <v>575</v>
      </c>
      <c r="D4626" s="83" t="s">
        <v>566</v>
      </c>
      <c r="E4626" s="187">
        <v>180.89</v>
      </c>
      <c r="F4626" s="83"/>
    </row>
    <row r="4627" spans="1:6" ht="12.75" customHeight="1" x14ac:dyDescent="0.2">
      <c r="A4627" s="83">
        <v>34486</v>
      </c>
      <c r="B4627" s="83" t="s">
        <v>7127</v>
      </c>
      <c r="C4627" s="83" t="s">
        <v>575</v>
      </c>
      <c r="D4627" s="83" t="s">
        <v>566</v>
      </c>
      <c r="E4627" s="187">
        <v>202.59</v>
      </c>
      <c r="F4627" s="83"/>
    </row>
    <row r="4628" spans="1:6" ht="12.75" customHeight="1" x14ac:dyDescent="0.2">
      <c r="A4628" s="83">
        <v>7202</v>
      </c>
      <c r="B4628" s="83" t="s">
        <v>7129</v>
      </c>
      <c r="C4628" s="83" t="s">
        <v>704</v>
      </c>
      <c r="D4628" s="83" t="s">
        <v>566</v>
      </c>
      <c r="E4628" s="187">
        <v>41.51</v>
      </c>
      <c r="F4628" s="83"/>
    </row>
    <row r="4629" spans="1:6" ht="12.75" customHeight="1" x14ac:dyDescent="0.2">
      <c r="A4629" s="83">
        <v>7190</v>
      </c>
      <c r="B4629" s="83" t="s">
        <v>7130</v>
      </c>
      <c r="C4629" s="83" t="s">
        <v>575</v>
      </c>
      <c r="D4629" s="83" t="s">
        <v>566</v>
      </c>
      <c r="E4629" s="187">
        <v>7.12</v>
      </c>
      <c r="F4629" s="83"/>
    </row>
    <row r="4630" spans="1:6" ht="12.75" customHeight="1" x14ac:dyDescent="0.2">
      <c r="A4630" s="83">
        <v>34417</v>
      </c>
      <c r="B4630" s="83" t="s">
        <v>7132</v>
      </c>
      <c r="C4630" s="83" t="s">
        <v>575</v>
      </c>
      <c r="D4630" s="83" t="s">
        <v>566</v>
      </c>
      <c r="E4630" s="187">
        <v>12.38</v>
      </c>
      <c r="F4630" s="83"/>
    </row>
    <row r="4631" spans="1:6" ht="12.75" customHeight="1" x14ac:dyDescent="0.2">
      <c r="A4631" s="83">
        <v>7191</v>
      </c>
      <c r="B4631" s="83" t="s">
        <v>7133</v>
      </c>
      <c r="C4631" s="83" t="s">
        <v>575</v>
      </c>
      <c r="D4631" s="83" t="s">
        <v>566</v>
      </c>
      <c r="E4631" s="187">
        <v>14.34</v>
      </c>
      <c r="F4631" s="83"/>
    </row>
    <row r="4632" spans="1:6" ht="12.75" customHeight="1" x14ac:dyDescent="0.2">
      <c r="A4632" s="83">
        <v>7213</v>
      </c>
      <c r="B4632" s="83" t="s">
        <v>7133</v>
      </c>
      <c r="C4632" s="83" t="s">
        <v>704</v>
      </c>
      <c r="D4632" s="83" t="s">
        <v>566</v>
      </c>
      <c r="E4632" s="187">
        <v>11.76</v>
      </c>
      <c r="F4632" s="83"/>
    </row>
    <row r="4633" spans="1:6" ht="12.75" customHeight="1" x14ac:dyDescent="0.2">
      <c r="A4633" s="83">
        <v>7195</v>
      </c>
      <c r="B4633" s="83" t="s">
        <v>7135</v>
      </c>
      <c r="C4633" s="83" t="s">
        <v>575</v>
      </c>
      <c r="D4633" s="83" t="s">
        <v>566</v>
      </c>
      <c r="E4633" s="187">
        <v>34.18</v>
      </c>
      <c r="F4633" s="83"/>
    </row>
    <row r="4634" spans="1:6" ht="12.75" customHeight="1" x14ac:dyDescent="0.2">
      <c r="A4634" s="83">
        <v>7186</v>
      </c>
      <c r="B4634" s="83" t="s">
        <v>7137</v>
      </c>
      <c r="C4634" s="83" t="s">
        <v>575</v>
      </c>
      <c r="D4634" s="83" t="s">
        <v>1065</v>
      </c>
      <c r="E4634" s="187">
        <v>40.9</v>
      </c>
      <c r="F4634" s="83"/>
    </row>
    <row r="4635" spans="1:6" ht="12.75" customHeight="1" x14ac:dyDescent="0.2">
      <c r="A4635" s="83">
        <v>7194</v>
      </c>
      <c r="B4635" s="83" t="s">
        <v>7139</v>
      </c>
      <c r="C4635" s="83" t="s">
        <v>704</v>
      </c>
      <c r="D4635" s="83" t="s">
        <v>566</v>
      </c>
      <c r="E4635" s="187">
        <v>20.28</v>
      </c>
      <c r="F4635" s="83"/>
    </row>
    <row r="4636" spans="1:6" ht="12.75" customHeight="1" x14ac:dyDescent="0.2">
      <c r="A4636" s="83">
        <v>7207</v>
      </c>
      <c r="B4636" s="83" t="s">
        <v>7139</v>
      </c>
      <c r="C4636" s="83" t="s">
        <v>575</v>
      </c>
      <c r="D4636" s="83" t="s">
        <v>566</v>
      </c>
      <c r="E4636" s="187">
        <v>54.43</v>
      </c>
      <c r="F4636" s="83"/>
    </row>
    <row r="4637" spans="1:6" ht="12.75" customHeight="1" x14ac:dyDescent="0.2">
      <c r="A4637" s="83">
        <v>7197</v>
      </c>
      <c r="B4637" s="83" t="s">
        <v>7141</v>
      </c>
      <c r="C4637" s="83" t="s">
        <v>575</v>
      </c>
      <c r="D4637" s="83" t="s">
        <v>566</v>
      </c>
      <c r="E4637" s="187">
        <v>81.78</v>
      </c>
      <c r="F4637" s="83"/>
    </row>
    <row r="4638" spans="1:6" ht="12.75" customHeight="1" x14ac:dyDescent="0.2">
      <c r="A4638" s="83">
        <v>7192</v>
      </c>
      <c r="B4638" s="83" t="s">
        <v>7143</v>
      </c>
      <c r="C4638" s="83" t="s">
        <v>575</v>
      </c>
      <c r="D4638" s="83" t="s">
        <v>566</v>
      </c>
      <c r="E4638" s="187">
        <v>44.98</v>
      </c>
      <c r="F4638" s="83"/>
    </row>
    <row r="4639" spans="1:6" ht="12.75" customHeight="1" x14ac:dyDescent="0.2">
      <c r="A4639" s="83">
        <v>7193</v>
      </c>
      <c r="B4639" s="83" t="s">
        <v>7145</v>
      </c>
      <c r="C4639" s="83" t="s">
        <v>575</v>
      </c>
      <c r="D4639" s="83" t="s">
        <v>566</v>
      </c>
      <c r="E4639" s="187">
        <v>53.69</v>
      </c>
      <c r="F4639" s="83"/>
    </row>
    <row r="4640" spans="1:6" ht="12.75" customHeight="1" x14ac:dyDescent="0.2">
      <c r="A4640" s="83">
        <v>7189</v>
      </c>
      <c r="B4640" s="83" t="s">
        <v>7146</v>
      </c>
      <c r="C4640" s="83" t="s">
        <v>575</v>
      </c>
      <c r="D4640" s="83" t="s">
        <v>566</v>
      </c>
      <c r="E4640" s="187">
        <v>75.41</v>
      </c>
      <c r="F4640" s="83"/>
    </row>
    <row r="4641" spans="1:6" ht="12.75" customHeight="1" x14ac:dyDescent="0.2">
      <c r="A4641" s="83">
        <v>7198</v>
      </c>
      <c r="B4641" s="83" t="s">
        <v>7148</v>
      </c>
      <c r="C4641" s="83" t="s">
        <v>704</v>
      </c>
      <c r="D4641" s="83" t="s">
        <v>566</v>
      </c>
      <c r="E4641" s="187">
        <v>28.07</v>
      </c>
      <c r="F4641" s="83"/>
    </row>
    <row r="4642" spans="1:6" ht="12.75" customHeight="1" x14ac:dyDescent="0.2">
      <c r="A4642" s="83">
        <v>34402</v>
      </c>
      <c r="B4642" s="83" t="s">
        <v>7148</v>
      </c>
      <c r="C4642" s="83" t="s">
        <v>575</v>
      </c>
      <c r="D4642" s="83" t="s">
        <v>566</v>
      </c>
      <c r="E4642" s="187">
        <v>113.04</v>
      </c>
      <c r="F4642" s="83"/>
    </row>
    <row r="4643" spans="1:6" ht="12.75" customHeight="1" x14ac:dyDescent="0.2">
      <c r="A4643" s="83">
        <v>7245</v>
      </c>
      <c r="B4643" s="83" t="s">
        <v>7150</v>
      </c>
      <c r="C4643" s="83" t="s">
        <v>575</v>
      </c>
      <c r="D4643" s="83" t="s">
        <v>566</v>
      </c>
      <c r="E4643" s="187">
        <v>26.92</v>
      </c>
      <c r="F4643" s="83"/>
    </row>
    <row r="4644" spans="1:6" ht="12.75" customHeight="1" x14ac:dyDescent="0.2">
      <c r="A4644" s="83">
        <v>34425</v>
      </c>
      <c r="B4644" s="83" t="s">
        <v>7152</v>
      </c>
      <c r="C4644" s="83" t="s">
        <v>575</v>
      </c>
      <c r="D4644" s="83" t="s">
        <v>566</v>
      </c>
      <c r="E4644" s="187">
        <v>69.900000000000006</v>
      </c>
      <c r="F4644" s="83"/>
    </row>
    <row r="4645" spans="1:6" ht="12.75" customHeight="1" x14ac:dyDescent="0.2">
      <c r="A4645" s="83">
        <v>7223</v>
      </c>
      <c r="B4645" s="83" t="s">
        <v>7153</v>
      </c>
      <c r="C4645" s="83" t="s">
        <v>575</v>
      </c>
      <c r="D4645" s="83" t="s">
        <v>566</v>
      </c>
      <c r="E4645" s="187">
        <v>81.459999999999994</v>
      </c>
      <c r="F4645" s="83"/>
    </row>
    <row r="4646" spans="1:6" ht="12.75" customHeight="1" x14ac:dyDescent="0.2">
      <c r="A4646" s="83">
        <v>7234</v>
      </c>
      <c r="B4646" s="83" t="s">
        <v>7155</v>
      </c>
      <c r="C4646" s="83" t="s">
        <v>575</v>
      </c>
      <c r="D4646" s="83" t="s">
        <v>566</v>
      </c>
      <c r="E4646" s="187">
        <v>117.5</v>
      </c>
      <c r="F4646" s="83"/>
    </row>
    <row r="4647" spans="1:6" ht="12.75" customHeight="1" x14ac:dyDescent="0.2">
      <c r="A4647" s="83">
        <v>7224</v>
      </c>
      <c r="B4647" s="83" t="s">
        <v>7157</v>
      </c>
      <c r="C4647" s="83" t="s">
        <v>575</v>
      </c>
      <c r="D4647" s="83" t="s">
        <v>566</v>
      </c>
      <c r="E4647" s="187">
        <v>129.79</v>
      </c>
      <c r="F4647" s="83"/>
    </row>
    <row r="4648" spans="1:6" ht="12.75" customHeight="1" x14ac:dyDescent="0.2">
      <c r="A4648" s="83">
        <v>7221</v>
      </c>
      <c r="B4648" s="83" t="s">
        <v>7158</v>
      </c>
      <c r="C4648" s="83" t="s">
        <v>704</v>
      </c>
      <c r="D4648" s="83" t="s">
        <v>566</v>
      </c>
      <c r="E4648" s="187">
        <v>63.11</v>
      </c>
      <c r="F4648" s="83"/>
    </row>
    <row r="4649" spans="1:6" ht="12.75" customHeight="1" x14ac:dyDescent="0.2">
      <c r="A4649" s="83">
        <v>7210</v>
      </c>
      <c r="B4649" s="83" t="s">
        <v>7158</v>
      </c>
      <c r="C4649" s="83" t="s">
        <v>575</v>
      </c>
      <c r="D4649" s="83" t="s">
        <v>566</v>
      </c>
      <c r="E4649" s="187">
        <v>147.66999999999999</v>
      </c>
      <c r="F4649" s="83"/>
    </row>
    <row r="4650" spans="1:6" ht="12.75" customHeight="1" x14ac:dyDescent="0.2">
      <c r="A4650" s="83">
        <v>7225</v>
      </c>
      <c r="B4650" s="83" t="s">
        <v>7161</v>
      </c>
      <c r="C4650" s="83" t="s">
        <v>575</v>
      </c>
      <c r="D4650" s="83" t="s">
        <v>566</v>
      </c>
      <c r="E4650" s="187">
        <v>164.09</v>
      </c>
      <c r="F4650" s="83"/>
    </row>
    <row r="4651" spans="1:6" ht="12.75" customHeight="1" x14ac:dyDescent="0.2">
      <c r="A4651" s="83">
        <v>7226</v>
      </c>
      <c r="B4651" s="83" t="s">
        <v>7162</v>
      </c>
      <c r="C4651" s="83" t="s">
        <v>575</v>
      </c>
      <c r="D4651" s="83" t="s">
        <v>566</v>
      </c>
      <c r="E4651" s="187">
        <v>180.57</v>
      </c>
      <c r="F4651" s="83"/>
    </row>
    <row r="4652" spans="1:6" ht="12.75" customHeight="1" x14ac:dyDescent="0.2">
      <c r="A4652" s="83">
        <v>7236</v>
      </c>
      <c r="B4652" s="83" t="s">
        <v>7164</v>
      </c>
      <c r="C4652" s="83" t="s">
        <v>575</v>
      </c>
      <c r="D4652" s="83" t="s">
        <v>566</v>
      </c>
      <c r="E4652" s="187">
        <v>196.94</v>
      </c>
      <c r="F4652" s="83"/>
    </row>
    <row r="4653" spans="1:6" ht="12.75" customHeight="1" x14ac:dyDescent="0.2">
      <c r="A4653" s="83">
        <v>7227</v>
      </c>
      <c r="B4653" s="83" t="s">
        <v>7166</v>
      </c>
      <c r="C4653" s="83" t="s">
        <v>575</v>
      </c>
      <c r="D4653" s="83" t="s">
        <v>566</v>
      </c>
      <c r="E4653" s="187">
        <v>213.36</v>
      </c>
      <c r="F4653" s="83"/>
    </row>
    <row r="4654" spans="1:6" ht="12.75" customHeight="1" x14ac:dyDescent="0.2">
      <c r="A4654" s="83">
        <v>7212</v>
      </c>
      <c r="B4654" s="83" t="s">
        <v>7168</v>
      </c>
      <c r="C4654" s="83" t="s">
        <v>575</v>
      </c>
      <c r="D4654" s="83" t="s">
        <v>566</v>
      </c>
      <c r="E4654" s="187">
        <v>236.24</v>
      </c>
      <c r="F4654" s="83"/>
    </row>
    <row r="4655" spans="1:6" ht="12.75" customHeight="1" x14ac:dyDescent="0.2">
      <c r="A4655" s="83">
        <v>7229</v>
      </c>
      <c r="B4655" s="83" t="s">
        <v>7169</v>
      </c>
      <c r="C4655" s="83" t="s">
        <v>575</v>
      </c>
      <c r="D4655" s="83" t="s">
        <v>566</v>
      </c>
      <c r="E4655" s="187">
        <v>156.22</v>
      </c>
      <c r="F4655" s="83"/>
    </row>
    <row r="4656" spans="1:6" ht="12.75" customHeight="1" x14ac:dyDescent="0.2">
      <c r="A4656" s="83">
        <v>7230</v>
      </c>
      <c r="B4656" s="83" t="s">
        <v>7171</v>
      </c>
      <c r="C4656" s="83" t="s">
        <v>575</v>
      </c>
      <c r="D4656" s="83" t="s">
        <v>566</v>
      </c>
      <c r="E4656" s="187">
        <v>248.95</v>
      </c>
      <c r="F4656" s="83"/>
    </row>
    <row r="4657" spans="1:6" ht="12.75" customHeight="1" x14ac:dyDescent="0.2">
      <c r="A4657" s="83">
        <v>7231</v>
      </c>
      <c r="B4657" s="83" t="s">
        <v>7172</v>
      </c>
      <c r="C4657" s="83" t="s">
        <v>575</v>
      </c>
      <c r="D4657" s="83" t="s">
        <v>566</v>
      </c>
      <c r="E4657" s="187">
        <v>326.95</v>
      </c>
      <c r="F4657" s="83"/>
    </row>
    <row r="4658" spans="1:6" ht="12.75" customHeight="1" x14ac:dyDescent="0.2">
      <c r="A4658" s="83">
        <v>7220</v>
      </c>
      <c r="B4658" s="83" t="s">
        <v>7174</v>
      </c>
      <c r="C4658" s="83" t="s">
        <v>575</v>
      </c>
      <c r="D4658" s="83" t="s">
        <v>566</v>
      </c>
      <c r="E4658" s="187">
        <v>401.95</v>
      </c>
      <c r="F4658" s="83"/>
    </row>
    <row r="4659" spans="1:6" ht="12.75" customHeight="1" x14ac:dyDescent="0.2">
      <c r="A4659" s="83">
        <v>34447</v>
      </c>
      <c r="B4659" s="83" t="s">
        <v>7175</v>
      </c>
      <c r="C4659" s="83" t="s">
        <v>575</v>
      </c>
      <c r="D4659" s="83" t="s">
        <v>566</v>
      </c>
      <c r="E4659" s="187">
        <v>447.38</v>
      </c>
      <c r="F4659" s="83"/>
    </row>
    <row r="4660" spans="1:6" ht="12.75" customHeight="1" x14ac:dyDescent="0.2">
      <c r="A4660" s="83">
        <v>7233</v>
      </c>
      <c r="B4660" s="83" t="s">
        <v>7177</v>
      </c>
      <c r="C4660" s="83" t="s">
        <v>575</v>
      </c>
      <c r="D4660" s="83" t="s">
        <v>566</v>
      </c>
      <c r="E4660" s="187">
        <v>500.86</v>
      </c>
      <c r="F4660" s="83"/>
    </row>
    <row r="4661" spans="1:6" ht="12.75" customHeight="1" x14ac:dyDescent="0.2">
      <c r="A4661" s="83">
        <v>42172</v>
      </c>
      <c r="B4661" s="83" t="s">
        <v>7179</v>
      </c>
      <c r="C4661" s="83" t="s">
        <v>704</v>
      </c>
      <c r="D4661" s="83" t="s">
        <v>702</v>
      </c>
      <c r="E4661" s="187">
        <v>132.24</v>
      </c>
      <c r="F4661" s="83"/>
    </row>
    <row r="4662" spans="1:6" ht="12.75" customHeight="1" x14ac:dyDescent="0.2">
      <c r="A4662" s="83">
        <v>39520</v>
      </c>
      <c r="B4662" s="83" t="s">
        <v>7181</v>
      </c>
      <c r="C4662" s="83" t="s">
        <v>704</v>
      </c>
      <c r="D4662" s="83" t="s">
        <v>702</v>
      </c>
      <c r="E4662" s="187">
        <v>113.77</v>
      </c>
      <c r="F4662" s="83"/>
    </row>
    <row r="4663" spans="1:6" ht="12.75" customHeight="1" x14ac:dyDescent="0.2">
      <c r="A4663" s="83">
        <v>39521</v>
      </c>
      <c r="B4663" s="83" t="s">
        <v>7182</v>
      </c>
      <c r="C4663" s="83" t="s">
        <v>704</v>
      </c>
      <c r="D4663" s="83" t="s">
        <v>702</v>
      </c>
      <c r="E4663" s="187">
        <v>121.86</v>
      </c>
      <c r="F4663" s="83"/>
    </row>
    <row r="4664" spans="1:6" ht="12.75" customHeight="1" x14ac:dyDescent="0.2">
      <c r="A4664" s="83">
        <v>39522</v>
      </c>
      <c r="B4664" s="83" t="s">
        <v>7184</v>
      </c>
      <c r="C4664" s="83" t="s">
        <v>704</v>
      </c>
      <c r="D4664" s="83" t="s">
        <v>702</v>
      </c>
      <c r="E4664" s="187">
        <v>97.43</v>
      </c>
      <c r="F4664" s="83"/>
    </row>
    <row r="4665" spans="1:6" ht="12.75" customHeight="1" x14ac:dyDescent="0.2">
      <c r="A4665" s="83">
        <v>7246</v>
      </c>
      <c r="B4665" s="83" t="s">
        <v>7186</v>
      </c>
      <c r="C4665" s="83" t="s">
        <v>575</v>
      </c>
      <c r="D4665" s="83" t="s">
        <v>566</v>
      </c>
      <c r="E4665" s="187">
        <v>25.05</v>
      </c>
      <c r="F4665" s="83"/>
    </row>
    <row r="4666" spans="1:6" ht="12.75" customHeight="1" x14ac:dyDescent="0.2">
      <c r="A4666" s="83">
        <v>12869</v>
      </c>
      <c r="B4666" s="83" t="s">
        <v>7187</v>
      </c>
      <c r="C4666" s="83" t="s">
        <v>1062</v>
      </c>
      <c r="D4666" s="83" t="s">
        <v>566</v>
      </c>
      <c r="E4666" s="187">
        <v>14.78</v>
      </c>
      <c r="F4666" s="83"/>
    </row>
    <row r="4667" spans="1:6" ht="12.75" customHeight="1" x14ac:dyDescent="0.2">
      <c r="A4667" s="83">
        <v>41097</v>
      </c>
      <c r="B4667" s="83" t="s">
        <v>7189</v>
      </c>
      <c r="C4667" s="83" t="s">
        <v>1251</v>
      </c>
      <c r="D4667" s="83" t="s">
        <v>566</v>
      </c>
      <c r="E4667" s="187">
        <v>2635.83</v>
      </c>
      <c r="F4667" s="83"/>
    </row>
    <row r="4668" spans="1:6" ht="12.75" customHeight="1" x14ac:dyDescent="0.2">
      <c r="A4668" s="83">
        <v>1574</v>
      </c>
      <c r="B4668" s="83" t="s">
        <v>7190</v>
      </c>
      <c r="C4668" s="83" t="s">
        <v>575</v>
      </c>
      <c r="D4668" s="83" t="s">
        <v>566</v>
      </c>
      <c r="E4668" s="187">
        <v>0.93</v>
      </c>
      <c r="F4668" s="83"/>
    </row>
    <row r="4669" spans="1:6" ht="12.75" customHeight="1" x14ac:dyDescent="0.2">
      <c r="A4669" s="83">
        <v>1581</v>
      </c>
      <c r="B4669" s="83" t="s">
        <v>7192</v>
      </c>
      <c r="C4669" s="83" t="s">
        <v>575</v>
      </c>
      <c r="D4669" s="83" t="s">
        <v>566</v>
      </c>
      <c r="E4669" s="187">
        <v>6.48</v>
      </c>
      <c r="F4669" s="83"/>
    </row>
    <row r="4670" spans="1:6" ht="12.75" customHeight="1" x14ac:dyDescent="0.2">
      <c r="A4670" s="83">
        <v>1575</v>
      </c>
      <c r="B4670" s="83" t="s">
        <v>7194</v>
      </c>
      <c r="C4670" s="83" t="s">
        <v>575</v>
      </c>
      <c r="D4670" s="83" t="s">
        <v>566</v>
      </c>
      <c r="E4670" s="187">
        <v>1.1100000000000001</v>
      </c>
      <c r="F4670" s="83"/>
    </row>
    <row r="4671" spans="1:6" ht="12.75" customHeight="1" x14ac:dyDescent="0.2">
      <c r="A4671" s="83">
        <v>1570</v>
      </c>
      <c r="B4671" s="83" t="s">
        <v>7195</v>
      </c>
      <c r="C4671" s="83" t="s">
        <v>575</v>
      </c>
      <c r="D4671" s="83" t="s">
        <v>566</v>
      </c>
      <c r="E4671" s="187">
        <v>0.55000000000000004</v>
      </c>
      <c r="F4671" s="83"/>
    </row>
    <row r="4672" spans="1:6" ht="12.75" customHeight="1" x14ac:dyDescent="0.2">
      <c r="A4672" s="83">
        <v>1576</v>
      </c>
      <c r="B4672" s="83" t="s">
        <v>7196</v>
      </c>
      <c r="C4672" s="83" t="s">
        <v>575</v>
      </c>
      <c r="D4672" s="83" t="s">
        <v>566</v>
      </c>
      <c r="E4672" s="187">
        <v>1.53</v>
      </c>
      <c r="F4672" s="83"/>
    </row>
    <row r="4673" spans="1:6" ht="12.75" customHeight="1" x14ac:dyDescent="0.2">
      <c r="A4673" s="83">
        <v>1577</v>
      </c>
      <c r="B4673" s="83" t="s">
        <v>7198</v>
      </c>
      <c r="C4673" s="83" t="s">
        <v>575</v>
      </c>
      <c r="D4673" s="83" t="s">
        <v>566</v>
      </c>
      <c r="E4673" s="187">
        <v>1.73</v>
      </c>
      <c r="F4673" s="83"/>
    </row>
    <row r="4674" spans="1:6" ht="12.75" customHeight="1" x14ac:dyDescent="0.2">
      <c r="A4674" s="83">
        <v>1571</v>
      </c>
      <c r="B4674" s="83" t="s">
        <v>7200</v>
      </c>
      <c r="C4674" s="83" t="s">
        <v>575</v>
      </c>
      <c r="D4674" s="83" t="s">
        <v>566</v>
      </c>
      <c r="E4674" s="187">
        <v>0.72</v>
      </c>
      <c r="F4674" s="83"/>
    </row>
    <row r="4675" spans="1:6" ht="12.75" customHeight="1" x14ac:dyDescent="0.2">
      <c r="A4675" s="83">
        <v>1578</v>
      </c>
      <c r="B4675" s="83" t="s">
        <v>7201</v>
      </c>
      <c r="C4675" s="83" t="s">
        <v>575</v>
      </c>
      <c r="D4675" s="83" t="s">
        <v>566</v>
      </c>
      <c r="E4675" s="187">
        <v>3</v>
      </c>
      <c r="F4675" s="83"/>
    </row>
    <row r="4676" spans="1:6" ht="12.75" customHeight="1" x14ac:dyDescent="0.2">
      <c r="A4676" s="83">
        <v>1573</v>
      </c>
      <c r="B4676" s="83" t="s">
        <v>7203</v>
      </c>
      <c r="C4676" s="83" t="s">
        <v>575</v>
      </c>
      <c r="D4676" s="83" t="s">
        <v>566</v>
      </c>
      <c r="E4676" s="187">
        <v>0.86</v>
      </c>
      <c r="F4676" s="83"/>
    </row>
    <row r="4677" spans="1:6" ht="12.75" customHeight="1" x14ac:dyDescent="0.2">
      <c r="A4677" s="83">
        <v>1579</v>
      </c>
      <c r="B4677" s="83" t="s">
        <v>7205</v>
      </c>
      <c r="C4677" s="83" t="s">
        <v>575</v>
      </c>
      <c r="D4677" s="83" t="s">
        <v>566</v>
      </c>
      <c r="E4677" s="187">
        <v>3.74</v>
      </c>
      <c r="F4677" s="83"/>
    </row>
    <row r="4678" spans="1:6" ht="12.75" customHeight="1" x14ac:dyDescent="0.2">
      <c r="A4678" s="83">
        <v>1580</v>
      </c>
      <c r="B4678" s="83" t="s">
        <v>7206</v>
      </c>
      <c r="C4678" s="83" t="s">
        <v>575</v>
      </c>
      <c r="D4678" s="83" t="s">
        <v>566</v>
      </c>
      <c r="E4678" s="187">
        <v>4.5999999999999996</v>
      </c>
      <c r="F4678" s="83"/>
    </row>
    <row r="4679" spans="1:6" ht="12.75" customHeight="1" x14ac:dyDescent="0.2">
      <c r="A4679" s="83">
        <v>7571</v>
      </c>
      <c r="B4679" s="83" t="s">
        <v>7207</v>
      </c>
      <c r="C4679" s="83" t="s">
        <v>575</v>
      </c>
      <c r="D4679" s="83" t="s">
        <v>566</v>
      </c>
      <c r="E4679" s="187">
        <v>9.7899999999999991</v>
      </c>
      <c r="F4679" s="83"/>
    </row>
    <row r="4680" spans="1:6" ht="12.75" customHeight="1" x14ac:dyDescent="0.2">
      <c r="A4680" s="83">
        <v>39321</v>
      </c>
      <c r="B4680" s="83" t="s">
        <v>7209</v>
      </c>
      <c r="C4680" s="83" t="s">
        <v>575</v>
      </c>
      <c r="D4680" s="83" t="s">
        <v>566</v>
      </c>
      <c r="E4680" s="187">
        <v>10.26</v>
      </c>
      <c r="F4680" s="83"/>
    </row>
    <row r="4681" spans="1:6" ht="12.75" customHeight="1" x14ac:dyDescent="0.2">
      <c r="A4681" s="83">
        <v>39319</v>
      </c>
      <c r="B4681" s="83" t="s">
        <v>7210</v>
      </c>
      <c r="C4681" s="83" t="s">
        <v>575</v>
      </c>
      <c r="D4681" s="83" t="s">
        <v>566</v>
      </c>
      <c r="E4681" s="187">
        <v>4.01</v>
      </c>
      <c r="F4681" s="83"/>
    </row>
    <row r="4682" spans="1:6" ht="12.75" customHeight="1" x14ac:dyDescent="0.2">
      <c r="A4682" s="83">
        <v>39320</v>
      </c>
      <c r="B4682" s="83" t="s">
        <v>7212</v>
      </c>
      <c r="C4682" s="83" t="s">
        <v>575</v>
      </c>
      <c r="D4682" s="83" t="s">
        <v>566</v>
      </c>
      <c r="E4682" s="187">
        <v>6.66</v>
      </c>
      <c r="F4682" s="83"/>
    </row>
    <row r="4683" spans="1:6" ht="12.75" customHeight="1" x14ac:dyDescent="0.2">
      <c r="A4683" s="83">
        <v>1591</v>
      </c>
      <c r="B4683" s="83" t="s">
        <v>7213</v>
      </c>
      <c r="C4683" s="83" t="s">
        <v>575</v>
      </c>
      <c r="D4683" s="83" t="s">
        <v>566</v>
      </c>
      <c r="E4683" s="187">
        <v>14.29</v>
      </c>
      <c r="F4683" s="83"/>
    </row>
    <row r="4684" spans="1:6" ht="12.75" customHeight="1" x14ac:dyDescent="0.2">
      <c r="A4684" s="83">
        <v>1547</v>
      </c>
      <c r="B4684" s="83" t="s">
        <v>7215</v>
      </c>
      <c r="C4684" s="83" t="s">
        <v>575</v>
      </c>
      <c r="D4684" s="83" t="s">
        <v>566</v>
      </c>
      <c r="E4684" s="187">
        <v>74.87</v>
      </c>
      <c r="F4684" s="83"/>
    </row>
    <row r="4685" spans="1:6" ht="12.75" customHeight="1" x14ac:dyDescent="0.2">
      <c r="A4685" s="83">
        <v>38196</v>
      </c>
      <c r="B4685" s="83" t="s">
        <v>7216</v>
      </c>
      <c r="C4685" s="83" t="s">
        <v>575</v>
      </c>
      <c r="D4685" s="83" t="s">
        <v>566</v>
      </c>
      <c r="E4685" s="187">
        <v>14.58</v>
      </c>
      <c r="F4685" s="83"/>
    </row>
    <row r="4686" spans="1:6" ht="12.75" customHeight="1" x14ac:dyDescent="0.2">
      <c r="A4686" s="83">
        <v>1543</v>
      </c>
      <c r="B4686" s="83" t="s">
        <v>7217</v>
      </c>
      <c r="C4686" s="83" t="s">
        <v>575</v>
      </c>
      <c r="D4686" s="83" t="s">
        <v>566</v>
      </c>
      <c r="E4686" s="187">
        <v>15.49</v>
      </c>
      <c r="F4686" s="83"/>
    </row>
    <row r="4687" spans="1:6" ht="12.75" customHeight="1" x14ac:dyDescent="0.2">
      <c r="A4687" s="83">
        <v>1585</v>
      </c>
      <c r="B4687" s="83" t="s">
        <v>7218</v>
      </c>
      <c r="C4687" s="83" t="s">
        <v>575</v>
      </c>
      <c r="D4687" s="83" t="s">
        <v>566</v>
      </c>
      <c r="E4687" s="187">
        <v>3</v>
      </c>
      <c r="F4687" s="83"/>
    </row>
    <row r="4688" spans="1:6" ht="12.75" customHeight="1" x14ac:dyDescent="0.2">
      <c r="A4688" s="83">
        <v>1593</v>
      </c>
      <c r="B4688" s="83" t="s">
        <v>7220</v>
      </c>
      <c r="C4688" s="83" t="s">
        <v>575</v>
      </c>
      <c r="D4688" s="83" t="s">
        <v>566</v>
      </c>
      <c r="E4688" s="187">
        <v>15.93</v>
      </c>
      <c r="F4688" s="83"/>
    </row>
    <row r="4689" spans="1:6" ht="12.75" customHeight="1" x14ac:dyDescent="0.2">
      <c r="A4689" s="83">
        <v>11838</v>
      </c>
      <c r="B4689" s="83" t="s">
        <v>890</v>
      </c>
      <c r="C4689" s="83" t="s">
        <v>575</v>
      </c>
      <c r="D4689" s="83" t="s">
        <v>566</v>
      </c>
      <c r="E4689" s="187">
        <v>21.03</v>
      </c>
      <c r="F4689" s="83"/>
    </row>
    <row r="4690" spans="1:6" ht="12.75" customHeight="1" x14ac:dyDescent="0.2">
      <c r="A4690" s="83">
        <v>1594</v>
      </c>
      <c r="B4690" s="83" t="s">
        <v>7222</v>
      </c>
      <c r="C4690" s="83" t="s">
        <v>575</v>
      </c>
      <c r="D4690" s="83" t="s">
        <v>566</v>
      </c>
      <c r="E4690" s="187">
        <v>21.26</v>
      </c>
      <c r="F4690" s="83"/>
    </row>
    <row r="4691" spans="1:6" ht="12.75" customHeight="1" x14ac:dyDescent="0.2">
      <c r="A4691" s="83">
        <v>1586</v>
      </c>
      <c r="B4691" s="83" t="s">
        <v>7223</v>
      </c>
      <c r="C4691" s="83" t="s">
        <v>575</v>
      </c>
      <c r="D4691" s="83" t="s">
        <v>566</v>
      </c>
      <c r="E4691" s="187">
        <v>3.79</v>
      </c>
      <c r="F4691" s="83"/>
    </row>
    <row r="4692" spans="1:6" ht="12.75" customHeight="1" x14ac:dyDescent="0.2">
      <c r="A4692" s="83">
        <v>11839</v>
      </c>
      <c r="B4692" s="83" t="s">
        <v>7224</v>
      </c>
      <c r="C4692" s="83" t="s">
        <v>575</v>
      </c>
      <c r="D4692" s="83" t="s">
        <v>566</v>
      </c>
      <c r="E4692" s="187">
        <v>30.6</v>
      </c>
      <c r="F4692" s="83"/>
    </row>
    <row r="4693" spans="1:6" ht="12.75" customHeight="1" x14ac:dyDescent="0.2">
      <c r="A4693" s="83">
        <v>1587</v>
      </c>
      <c r="B4693" s="83" t="s">
        <v>7226</v>
      </c>
      <c r="C4693" s="83" t="s">
        <v>575</v>
      </c>
      <c r="D4693" s="83" t="s">
        <v>566</v>
      </c>
      <c r="E4693" s="187">
        <v>3.86</v>
      </c>
      <c r="F4693" s="83"/>
    </row>
    <row r="4694" spans="1:6" ht="12.75" customHeight="1" x14ac:dyDescent="0.2">
      <c r="A4694" s="83">
        <v>1545</v>
      </c>
      <c r="B4694" s="83" t="s">
        <v>7227</v>
      </c>
      <c r="C4694" s="83" t="s">
        <v>575</v>
      </c>
      <c r="D4694" s="83" t="s">
        <v>566</v>
      </c>
      <c r="E4694" s="187">
        <v>36.71</v>
      </c>
      <c r="F4694" s="83"/>
    </row>
    <row r="4695" spans="1:6" ht="12.75" customHeight="1" x14ac:dyDescent="0.2">
      <c r="A4695" s="83">
        <v>1588</v>
      </c>
      <c r="B4695" s="83" t="s">
        <v>7229</v>
      </c>
      <c r="C4695" s="83" t="s">
        <v>575</v>
      </c>
      <c r="D4695" s="83" t="s">
        <v>566</v>
      </c>
      <c r="E4695" s="187">
        <v>5.3</v>
      </c>
      <c r="F4695" s="83"/>
    </row>
    <row r="4696" spans="1:6" ht="12.75" customHeight="1" x14ac:dyDescent="0.2">
      <c r="A4696" s="83">
        <v>1535</v>
      </c>
      <c r="B4696" s="83" t="s">
        <v>7230</v>
      </c>
      <c r="C4696" s="83" t="s">
        <v>575</v>
      </c>
      <c r="D4696" s="83" t="s">
        <v>566</v>
      </c>
      <c r="E4696" s="187">
        <v>3.05</v>
      </c>
      <c r="F4696" s="83"/>
    </row>
    <row r="4697" spans="1:6" ht="12.75" customHeight="1" x14ac:dyDescent="0.2">
      <c r="A4697" s="83">
        <v>1589</v>
      </c>
      <c r="B4697" s="83" t="s">
        <v>7231</v>
      </c>
      <c r="C4697" s="83" t="s">
        <v>575</v>
      </c>
      <c r="D4697" s="83" t="s">
        <v>566</v>
      </c>
      <c r="E4697" s="187">
        <v>5.47</v>
      </c>
      <c r="F4697" s="83"/>
    </row>
    <row r="4698" spans="1:6" ht="12.75" customHeight="1" x14ac:dyDescent="0.2">
      <c r="A4698" s="83">
        <v>1546</v>
      </c>
      <c r="B4698" s="83" t="s">
        <v>7233</v>
      </c>
      <c r="C4698" s="83" t="s">
        <v>575</v>
      </c>
      <c r="D4698" s="83" t="s">
        <v>566</v>
      </c>
      <c r="E4698" s="187">
        <v>61.96</v>
      </c>
      <c r="F4698" s="83"/>
    </row>
    <row r="4699" spans="1:6" ht="12.75" customHeight="1" x14ac:dyDescent="0.2">
      <c r="A4699" s="83">
        <v>1590</v>
      </c>
      <c r="B4699" s="83" t="s">
        <v>7234</v>
      </c>
      <c r="C4699" s="83" t="s">
        <v>575</v>
      </c>
      <c r="D4699" s="83" t="s">
        <v>566</v>
      </c>
      <c r="E4699" s="187">
        <v>9.6300000000000008</v>
      </c>
      <c r="F4699" s="83"/>
    </row>
    <row r="4700" spans="1:6" ht="12.75" customHeight="1" x14ac:dyDescent="0.2">
      <c r="A4700" s="83">
        <v>1542</v>
      </c>
      <c r="B4700" s="83" t="s">
        <v>7235</v>
      </c>
      <c r="C4700" s="83" t="s">
        <v>575</v>
      </c>
      <c r="D4700" s="83" t="s">
        <v>566</v>
      </c>
      <c r="E4700" s="187">
        <v>12.76</v>
      </c>
      <c r="F4700" s="83"/>
    </row>
    <row r="4701" spans="1:6" ht="12.75" customHeight="1" x14ac:dyDescent="0.2">
      <c r="A4701" s="83">
        <v>38415</v>
      </c>
      <c r="B4701" s="83" t="s">
        <v>7237</v>
      </c>
      <c r="C4701" s="83" t="s">
        <v>575</v>
      </c>
      <c r="D4701" s="83" t="s">
        <v>566</v>
      </c>
      <c r="E4701" s="187">
        <v>669.38</v>
      </c>
      <c r="F4701" s="83"/>
    </row>
    <row r="4702" spans="1:6" ht="12.75" customHeight="1" x14ac:dyDescent="0.2">
      <c r="A4702" s="83">
        <v>38414</v>
      </c>
      <c r="B4702" s="83" t="s">
        <v>7238</v>
      </c>
      <c r="C4702" s="83" t="s">
        <v>575</v>
      </c>
      <c r="D4702" s="83" t="s">
        <v>566</v>
      </c>
      <c r="E4702" s="187">
        <v>939.48</v>
      </c>
      <c r="F4702" s="83"/>
    </row>
    <row r="4703" spans="1:6" ht="12.75" customHeight="1" x14ac:dyDescent="0.2">
      <c r="A4703" s="83">
        <v>38128</v>
      </c>
      <c r="B4703" s="83" t="s">
        <v>7240</v>
      </c>
      <c r="C4703" s="83" t="s">
        <v>589</v>
      </c>
      <c r="D4703" s="83" t="s">
        <v>1065</v>
      </c>
      <c r="E4703" s="187">
        <v>0.5</v>
      </c>
      <c r="F4703" s="83"/>
    </row>
    <row r="4704" spans="1:6" ht="12.75" customHeight="1" x14ac:dyDescent="0.2">
      <c r="A4704" s="83">
        <v>7253</v>
      </c>
      <c r="B4704" s="83" t="s">
        <v>7241</v>
      </c>
      <c r="C4704" s="83" t="s">
        <v>572</v>
      </c>
      <c r="D4704" s="83" t="s">
        <v>566</v>
      </c>
      <c r="E4704" s="187">
        <v>107.14</v>
      </c>
      <c r="F4704" s="83"/>
    </row>
    <row r="4705" spans="1:6" ht="12.75" customHeight="1" x14ac:dyDescent="0.2">
      <c r="A4705" s="83">
        <v>4806</v>
      </c>
      <c r="B4705" s="83" t="s">
        <v>7242</v>
      </c>
      <c r="C4705" s="83" t="s">
        <v>577</v>
      </c>
      <c r="D4705" s="83" t="s">
        <v>566</v>
      </c>
      <c r="E4705" s="187">
        <v>12.6</v>
      </c>
      <c r="F4705" s="83"/>
    </row>
    <row r="4706" spans="1:6" ht="12.75" customHeight="1" x14ac:dyDescent="0.2">
      <c r="A4706" s="83">
        <v>34401</v>
      </c>
      <c r="B4706" s="83" t="s">
        <v>7244</v>
      </c>
      <c r="C4706" s="83" t="s">
        <v>575</v>
      </c>
      <c r="D4706" s="83" t="s">
        <v>566</v>
      </c>
      <c r="E4706" s="187">
        <v>0.98</v>
      </c>
      <c r="F4706" s="83"/>
    </row>
    <row r="4707" spans="1:6" ht="12.75" customHeight="1" x14ac:dyDescent="0.2">
      <c r="A4707" s="83">
        <v>7258</v>
      </c>
      <c r="B4707" s="83" t="s">
        <v>579</v>
      </c>
      <c r="C4707" s="83" t="s">
        <v>575</v>
      </c>
      <c r="D4707" s="83" t="s">
        <v>566</v>
      </c>
      <c r="E4707" s="187">
        <v>0.31</v>
      </c>
      <c r="F4707" s="83"/>
    </row>
    <row r="4708" spans="1:6" ht="12.75" customHeight="1" x14ac:dyDescent="0.2">
      <c r="A4708" s="83">
        <v>7260</v>
      </c>
      <c r="B4708" s="83" t="s">
        <v>7246</v>
      </c>
      <c r="C4708" s="83" t="s">
        <v>575</v>
      </c>
      <c r="D4708" s="83" t="s">
        <v>566</v>
      </c>
      <c r="E4708" s="187">
        <v>0.95</v>
      </c>
      <c r="F4708" s="83"/>
    </row>
    <row r="4709" spans="1:6" ht="12.75" customHeight="1" x14ac:dyDescent="0.2">
      <c r="A4709" s="83">
        <v>7256</v>
      </c>
      <c r="B4709" s="83" t="s">
        <v>7247</v>
      </c>
      <c r="C4709" s="83" t="s">
        <v>575</v>
      </c>
      <c r="D4709" s="83" t="s">
        <v>566</v>
      </c>
      <c r="E4709" s="187">
        <v>0.55000000000000004</v>
      </c>
      <c r="F4709" s="83"/>
    </row>
    <row r="4710" spans="1:6" ht="12.75" customHeight="1" x14ac:dyDescent="0.2">
      <c r="A4710" s="83">
        <v>34400</v>
      </c>
      <c r="B4710" s="83" t="s">
        <v>7248</v>
      </c>
      <c r="C4710" s="83" t="s">
        <v>575</v>
      </c>
      <c r="D4710" s="83" t="s">
        <v>566</v>
      </c>
      <c r="E4710" s="187">
        <v>2.39</v>
      </c>
      <c r="F4710" s="83"/>
    </row>
    <row r="4711" spans="1:6" ht="12.75" customHeight="1" x14ac:dyDescent="0.2">
      <c r="A4711" s="83">
        <v>10617</v>
      </c>
      <c r="B4711" s="83" t="s">
        <v>7250</v>
      </c>
      <c r="C4711" s="83" t="s">
        <v>575</v>
      </c>
      <c r="D4711" s="83" t="s">
        <v>566</v>
      </c>
      <c r="E4711" s="187">
        <v>3.34</v>
      </c>
      <c r="F4711" s="83"/>
    </row>
    <row r="4712" spans="1:6" ht="12.75" customHeight="1" x14ac:dyDescent="0.2">
      <c r="A4712" s="83">
        <v>7274</v>
      </c>
      <c r="B4712" s="83" t="s">
        <v>7252</v>
      </c>
      <c r="C4712" s="83" t="s">
        <v>575</v>
      </c>
      <c r="D4712" s="83" t="s">
        <v>702</v>
      </c>
      <c r="E4712" s="187">
        <v>32.56</v>
      </c>
      <c r="F4712" s="83"/>
    </row>
    <row r="4713" spans="1:6" ht="12.75" customHeight="1" x14ac:dyDescent="0.2">
      <c r="A4713" s="83">
        <v>11663</v>
      </c>
      <c r="B4713" s="83" t="s">
        <v>7253</v>
      </c>
      <c r="C4713" s="83" t="s">
        <v>575</v>
      </c>
      <c r="D4713" s="83" t="s">
        <v>702</v>
      </c>
      <c r="E4713" s="187">
        <v>267.83</v>
      </c>
      <c r="F4713" s="83"/>
    </row>
    <row r="4714" spans="1:6" ht="12.75" customHeight="1" x14ac:dyDescent="0.2">
      <c r="A4714" s="83">
        <v>38121</v>
      </c>
      <c r="B4714" s="83" t="s">
        <v>7255</v>
      </c>
      <c r="C4714" s="83" t="s">
        <v>769</v>
      </c>
      <c r="D4714" s="83" t="s">
        <v>566</v>
      </c>
      <c r="E4714" s="187">
        <v>13.86</v>
      </c>
      <c r="F4714" s="83"/>
    </row>
    <row r="4715" spans="1:6" ht="12.75" customHeight="1" x14ac:dyDescent="0.2">
      <c r="A4715" s="83">
        <v>7343</v>
      </c>
      <c r="B4715" s="83" t="s">
        <v>7257</v>
      </c>
      <c r="C4715" s="83" t="s">
        <v>769</v>
      </c>
      <c r="D4715" s="83" t="s">
        <v>566</v>
      </c>
      <c r="E4715" s="187">
        <v>14.03</v>
      </c>
      <c r="F4715" s="83"/>
    </row>
    <row r="4716" spans="1:6" ht="12.75" customHeight="1" x14ac:dyDescent="0.2">
      <c r="A4716" s="83">
        <v>7287</v>
      </c>
      <c r="B4716" s="83" t="s">
        <v>7259</v>
      </c>
      <c r="C4716" s="83" t="s">
        <v>3811</v>
      </c>
      <c r="D4716" s="83" t="s">
        <v>566</v>
      </c>
      <c r="E4716" s="187">
        <v>79.47</v>
      </c>
      <c r="F4716" s="83"/>
    </row>
    <row r="4717" spans="1:6" ht="12.75" customHeight="1" x14ac:dyDescent="0.2">
      <c r="A4717" s="83">
        <v>7350</v>
      </c>
      <c r="B4717" s="83" t="s">
        <v>7260</v>
      </c>
      <c r="C4717" s="83" t="s">
        <v>769</v>
      </c>
      <c r="D4717" s="83" t="s">
        <v>566</v>
      </c>
      <c r="E4717" s="187">
        <v>24.84</v>
      </c>
      <c r="F4717" s="83"/>
    </row>
    <row r="4718" spans="1:6" ht="12.75" customHeight="1" x14ac:dyDescent="0.2">
      <c r="A4718" s="83">
        <v>7348</v>
      </c>
      <c r="B4718" s="83" t="s">
        <v>7262</v>
      </c>
      <c r="C4718" s="83" t="s">
        <v>769</v>
      </c>
      <c r="D4718" s="83" t="s">
        <v>566</v>
      </c>
      <c r="E4718" s="187">
        <v>13.93</v>
      </c>
      <c r="F4718" s="83"/>
    </row>
    <row r="4719" spans="1:6" ht="12.75" customHeight="1" x14ac:dyDescent="0.2">
      <c r="A4719" s="83">
        <v>7347</v>
      </c>
      <c r="B4719" s="83" t="s">
        <v>7262</v>
      </c>
      <c r="C4719" s="83" t="s">
        <v>3811</v>
      </c>
      <c r="D4719" s="83" t="s">
        <v>566</v>
      </c>
      <c r="E4719" s="187">
        <v>50.16</v>
      </c>
      <c r="F4719" s="83"/>
    </row>
    <row r="4720" spans="1:6" ht="12.75" customHeight="1" x14ac:dyDescent="0.2">
      <c r="A4720" s="83">
        <v>7355</v>
      </c>
      <c r="B4720" s="83" t="s">
        <v>7264</v>
      </c>
      <c r="C4720" s="83" t="s">
        <v>3811</v>
      </c>
      <c r="D4720" s="83" t="s">
        <v>566</v>
      </c>
      <c r="E4720" s="187">
        <v>75.17</v>
      </c>
      <c r="F4720" s="83"/>
    </row>
    <row r="4721" spans="1:6" ht="12.75" customHeight="1" x14ac:dyDescent="0.2">
      <c r="A4721" s="83">
        <v>7356</v>
      </c>
      <c r="B4721" s="83" t="s">
        <v>7266</v>
      </c>
      <c r="C4721" s="83" t="s">
        <v>769</v>
      </c>
      <c r="D4721" s="83" t="s">
        <v>566</v>
      </c>
      <c r="E4721" s="187">
        <v>20.88</v>
      </c>
      <c r="F4721" s="83"/>
    </row>
    <row r="4722" spans="1:6" ht="12.75" customHeight="1" x14ac:dyDescent="0.2">
      <c r="A4722" s="83">
        <v>7313</v>
      </c>
      <c r="B4722" s="83" t="s">
        <v>7267</v>
      </c>
      <c r="C4722" s="83" t="s">
        <v>769</v>
      </c>
      <c r="D4722" s="83" t="s">
        <v>566</v>
      </c>
      <c r="E4722" s="187">
        <v>15.61</v>
      </c>
      <c r="F4722" s="83"/>
    </row>
    <row r="4723" spans="1:6" ht="12.75" customHeight="1" x14ac:dyDescent="0.2">
      <c r="A4723" s="83">
        <v>7319</v>
      </c>
      <c r="B4723" s="83" t="s">
        <v>7269</v>
      </c>
      <c r="C4723" s="83" t="s">
        <v>769</v>
      </c>
      <c r="D4723" s="83" t="s">
        <v>566</v>
      </c>
      <c r="E4723" s="187">
        <v>8.93</v>
      </c>
      <c r="F4723" s="83"/>
    </row>
    <row r="4724" spans="1:6" ht="12.75" customHeight="1" x14ac:dyDescent="0.2">
      <c r="A4724" s="83">
        <v>38119</v>
      </c>
      <c r="B4724" s="83" t="s">
        <v>7271</v>
      </c>
      <c r="C4724" s="83" t="s">
        <v>769</v>
      </c>
      <c r="D4724" s="83" t="s">
        <v>566</v>
      </c>
      <c r="E4724" s="187">
        <v>71.36</v>
      </c>
      <c r="F4724" s="83"/>
    </row>
    <row r="4725" spans="1:6" ht="12.75" customHeight="1" x14ac:dyDescent="0.2">
      <c r="A4725" s="83">
        <v>7314</v>
      </c>
      <c r="B4725" s="83" t="s">
        <v>7272</v>
      </c>
      <c r="C4725" s="83" t="s">
        <v>769</v>
      </c>
      <c r="D4725" s="83" t="s">
        <v>566</v>
      </c>
      <c r="E4725" s="187">
        <v>76.900000000000006</v>
      </c>
      <c r="F4725" s="83"/>
    </row>
    <row r="4726" spans="1:6" ht="12.75" customHeight="1" x14ac:dyDescent="0.2">
      <c r="A4726" s="83">
        <v>38131</v>
      </c>
      <c r="B4726" s="83" t="s">
        <v>7274</v>
      </c>
      <c r="C4726" s="83" t="s">
        <v>769</v>
      </c>
      <c r="D4726" s="83" t="s">
        <v>566</v>
      </c>
      <c r="E4726" s="187">
        <v>72</v>
      </c>
      <c r="F4726" s="83"/>
    </row>
    <row r="4727" spans="1:6" ht="12.75" customHeight="1" x14ac:dyDescent="0.2">
      <c r="A4727" s="83">
        <v>7304</v>
      </c>
      <c r="B4727" s="83" t="s">
        <v>7276</v>
      </c>
      <c r="C4727" s="83" t="s">
        <v>769</v>
      </c>
      <c r="D4727" s="83" t="s">
        <v>566</v>
      </c>
      <c r="E4727" s="187">
        <v>59.3</v>
      </c>
      <c r="F4727" s="83"/>
    </row>
    <row r="4728" spans="1:6" ht="12.75" customHeight="1" x14ac:dyDescent="0.2">
      <c r="A4728" s="83">
        <v>7293</v>
      </c>
      <c r="B4728" s="83" t="s">
        <v>7278</v>
      </c>
      <c r="C4728" s="83" t="s">
        <v>769</v>
      </c>
      <c r="D4728" s="83" t="s">
        <v>566</v>
      </c>
      <c r="E4728" s="187">
        <v>26.59</v>
      </c>
      <c r="F4728" s="83"/>
    </row>
    <row r="4729" spans="1:6" ht="12.75" customHeight="1" x14ac:dyDescent="0.2">
      <c r="A4729" s="83">
        <v>7311</v>
      </c>
      <c r="B4729" s="83" t="s">
        <v>7283</v>
      </c>
      <c r="C4729" s="83" t="s">
        <v>769</v>
      </c>
      <c r="D4729" s="83" t="s">
        <v>566</v>
      </c>
      <c r="E4729" s="187">
        <v>25.72</v>
      </c>
      <c r="F4729" s="83"/>
    </row>
    <row r="4730" spans="1:6" ht="12.75" customHeight="1" x14ac:dyDescent="0.2">
      <c r="A4730" s="83">
        <v>7292</v>
      </c>
      <c r="B4730" s="83" t="s">
        <v>7284</v>
      </c>
      <c r="C4730" s="83" t="s">
        <v>769</v>
      </c>
      <c r="D4730" s="83" t="s">
        <v>1065</v>
      </c>
      <c r="E4730" s="187">
        <v>24.97</v>
      </c>
      <c r="F4730" s="83"/>
    </row>
    <row r="4731" spans="1:6" ht="12.75" customHeight="1" x14ac:dyDescent="0.2">
      <c r="A4731" s="83">
        <v>7288</v>
      </c>
      <c r="B4731" s="83" t="s">
        <v>7288</v>
      </c>
      <c r="C4731" s="83" t="s">
        <v>769</v>
      </c>
      <c r="D4731" s="83" t="s">
        <v>566</v>
      </c>
      <c r="E4731" s="187">
        <v>28.3</v>
      </c>
      <c r="F4731" s="83"/>
    </row>
    <row r="4732" spans="1:6" ht="12.75" customHeight="1" x14ac:dyDescent="0.2">
      <c r="A4732" s="83">
        <v>35693</v>
      </c>
      <c r="B4732" s="83" t="s">
        <v>7289</v>
      </c>
      <c r="C4732" s="83" t="s">
        <v>769</v>
      </c>
      <c r="D4732" s="83" t="s">
        <v>566</v>
      </c>
      <c r="E4732" s="187">
        <v>9.58</v>
      </c>
      <c r="F4732" s="83"/>
    </row>
    <row r="4733" spans="1:6" ht="12.75" customHeight="1" x14ac:dyDescent="0.2">
      <c r="A4733" s="83">
        <v>35692</v>
      </c>
      <c r="B4733" s="83" t="s">
        <v>7290</v>
      </c>
      <c r="C4733" s="83" t="s">
        <v>769</v>
      </c>
      <c r="D4733" s="83" t="s">
        <v>566</v>
      </c>
      <c r="E4733" s="187">
        <v>51.35</v>
      </c>
      <c r="F4733" s="83"/>
    </row>
    <row r="4734" spans="1:6" ht="12.75" customHeight="1" x14ac:dyDescent="0.2">
      <c r="A4734" s="83">
        <v>7344</v>
      </c>
      <c r="B4734" s="83" t="s">
        <v>7292</v>
      </c>
      <c r="C4734" s="83" t="s">
        <v>3811</v>
      </c>
      <c r="D4734" s="83" t="s">
        <v>1065</v>
      </c>
      <c r="E4734" s="187">
        <v>64.98</v>
      </c>
      <c r="F4734" s="83"/>
    </row>
    <row r="4735" spans="1:6" ht="12.75" customHeight="1" x14ac:dyDescent="0.2">
      <c r="A4735" s="83">
        <v>7345</v>
      </c>
      <c r="B4735" s="83" t="s">
        <v>7294</v>
      </c>
      <c r="C4735" s="83" t="s">
        <v>769</v>
      </c>
      <c r="D4735" s="83" t="s">
        <v>566</v>
      </c>
      <c r="E4735" s="187">
        <v>18.05</v>
      </c>
      <c r="F4735" s="83"/>
    </row>
    <row r="4736" spans="1:6" ht="12.75" customHeight="1" x14ac:dyDescent="0.2">
      <c r="A4736" s="83">
        <v>35691</v>
      </c>
      <c r="B4736" s="83" t="s">
        <v>7295</v>
      </c>
      <c r="C4736" s="83" t="s">
        <v>769</v>
      </c>
      <c r="D4736" s="83" t="s">
        <v>566</v>
      </c>
      <c r="E4736" s="187">
        <v>14.26</v>
      </c>
      <c r="F4736" s="83"/>
    </row>
    <row r="4737" spans="1:6" ht="12.75" customHeight="1" x14ac:dyDescent="0.2">
      <c r="A4737" s="83">
        <v>7342</v>
      </c>
      <c r="B4737" s="83" t="s">
        <v>7298</v>
      </c>
      <c r="C4737" s="83" t="s">
        <v>589</v>
      </c>
      <c r="D4737" s="83" t="s">
        <v>566</v>
      </c>
      <c r="E4737" s="187">
        <v>1.71</v>
      </c>
      <c r="F4737" s="83"/>
    </row>
    <row r="4738" spans="1:6" ht="12.75" customHeight="1" x14ac:dyDescent="0.2">
      <c r="A4738" s="83">
        <v>7306</v>
      </c>
      <c r="B4738" s="83" t="s">
        <v>7299</v>
      </c>
      <c r="C4738" s="83" t="s">
        <v>769</v>
      </c>
      <c r="D4738" s="83" t="s">
        <v>566</v>
      </c>
      <c r="E4738" s="187">
        <v>30.5</v>
      </c>
      <c r="F4738" s="83"/>
    </row>
    <row r="4739" spans="1:6" ht="12.75" customHeight="1" x14ac:dyDescent="0.2">
      <c r="A4739" s="83">
        <v>154</v>
      </c>
      <c r="B4739" s="83" t="s">
        <v>7302</v>
      </c>
      <c r="C4739" s="83" t="s">
        <v>769</v>
      </c>
      <c r="D4739" s="83" t="s">
        <v>566</v>
      </c>
      <c r="E4739" s="187">
        <v>41.88</v>
      </c>
      <c r="F4739" s="83"/>
    </row>
    <row r="4740" spans="1:6" ht="12.75" customHeight="1" x14ac:dyDescent="0.2">
      <c r="A4740" s="83">
        <v>7338</v>
      </c>
      <c r="B4740" s="83" t="s">
        <v>7305</v>
      </c>
      <c r="C4740" s="83" t="s">
        <v>589</v>
      </c>
      <c r="D4740" s="83" t="s">
        <v>566</v>
      </c>
      <c r="E4740" s="187">
        <v>27.92</v>
      </c>
      <c r="F4740" s="83"/>
    </row>
    <row r="4741" spans="1:6" ht="12.75" customHeight="1" x14ac:dyDescent="0.2">
      <c r="A4741" s="83">
        <v>39574</v>
      </c>
      <c r="B4741" s="83" t="s">
        <v>7306</v>
      </c>
      <c r="C4741" s="83" t="s">
        <v>575</v>
      </c>
      <c r="D4741" s="83" t="s">
        <v>566</v>
      </c>
      <c r="E4741" s="187">
        <v>2.52</v>
      </c>
      <c r="F4741" s="83"/>
    </row>
    <row r="4742" spans="1:6" ht="12.75" customHeight="1" x14ac:dyDescent="0.2">
      <c r="A4742" s="83">
        <v>11060</v>
      </c>
      <c r="B4742" s="83" t="s">
        <v>7309</v>
      </c>
      <c r="C4742" s="83" t="s">
        <v>575</v>
      </c>
      <c r="D4742" s="83" t="s">
        <v>566</v>
      </c>
      <c r="E4742" s="187">
        <v>24.2</v>
      </c>
      <c r="F4742" s="83"/>
    </row>
    <row r="4743" spans="1:6" ht="12.75" customHeight="1" x14ac:dyDescent="0.2">
      <c r="A4743" s="83">
        <v>37401</v>
      </c>
      <c r="B4743" s="83" t="s">
        <v>7312</v>
      </c>
      <c r="C4743" s="83" t="s">
        <v>575</v>
      </c>
      <c r="D4743" s="83" t="s">
        <v>702</v>
      </c>
      <c r="E4743" s="187">
        <v>47.26</v>
      </c>
      <c r="F4743" s="83"/>
    </row>
    <row r="4744" spans="1:6" ht="12.75" customHeight="1" x14ac:dyDescent="0.2">
      <c r="A4744" s="83">
        <v>7525</v>
      </c>
      <c r="B4744" s="83" t="s">
        <v>7315</v>
      </c>
      <c r="C4744" s="83" t="s">
        <v>575</v>
      </c>
      <c r="D4744" s="83" t="s">
        <v>566</v>
      </c>
      <c r="E4744" s="187">
        <v>36.93</v>
      </c>
      <c r="F4744" s="83"/>
    </row>
    <row r="4745" spans="1:6" ht="12.75" customHeight="1" x14ac:dyDescent="0.2">
      <c r="A4745" s="83">
        <v>7524</v>
      </c>
      <c r="B4745" s="83" t="s">
        <v>7316</v>
      </c>
      <c r="C4745" s="83" t="s">
        <v>575</v>
      </c>
      <c r="D4745" s="83" t="s">
        <v>566</v>
      </c>
      <c r="E4745" s="187">
        <v>34.799999999999997</v>
      </c>
      <c r="F4745" s="83"/>
    </row>
    <row r="4746" spans="1:6" ht="12.75" customHeight="1" x14ac:dyDescent="0.2">
      <c r="A4746" s="83">
        <v>38105</v>
      </c>
      <c r="B4746" s="83" t="s">
        <v>7319</v>
      </c>
      <c r="C4746" s="83" t="s">
        <v>575</v>
      </c>
      <c r="D4746" s="83" t="s">
        <v>566</v>
      </c>
      <c r="E4746" s="187">
        <v>8.94</v>
      </c>
      <c r="F4746" s="83"/>
    </row>
    <row r="4747" spans="1:6" ht="12.75" customHeight="1" x14ac:dyDescent="0.2">
      <c r="A4747" s="83">
        <v>38084</v>
      </c>
      <c r="B4747" s="83" t="s">
        <v>7321</v>
      </c>
      <c r="C4747" s="83" t="s">
        <v>575</v>
      </c>
      <c r="D4747" s="83" t="s">
        <v>566</v>
      </c>
      <c r="E4747" s="187">
        <v>12.69</v>
      </c>
      <c r="F4747" s="83"/>
    </row>
    <row r="4748" spans="1:6" ht="12.75" customHeight="1" x14ac:dyDescent="0.2">
      <c r="A4748" s="83">
        <v>38103</v>
      </c>
      <c r="B4748" s="83" t="s">
        <v>7323</v>
      </c>
      <c r="C4748" s="83" t="s">
        <v>575</v>
      </c>
      <c r="D4748" s="83" t="s">
        <v>566</v>
      </c>
      <c r="E4748" s="187">
        <v>13.42</v>
      </c>
      <c r="F4748" s="83"/>
    </row>
    <row r="4749" spans="1:6" ht="12.75" customHeight="1" x14ac:dyDescent="0.2">
      <c r="A4749" s="83">
        <v>38082</v>
      </c>
      <c r="B4749" s="83" t="s">
        <v>7325</v>
      </c>
      <c r="C4749" s="83" t="s">
        <v>575</v>
      </c>
      <c r="D4749" s="83" t="s">
        <v>566</v>
      </c>
      <c r="E4749" s="187">
        <v>16.53</v>
      </c>
      <c r="F4749" s="83"/>
    </row>
    <row r="4750" spans="1:6" ht="12.75" customHeight="1" x14ac:dyDescent="0.2">
      <c r="A4750" s="83">
        <v>38104</v>
      </c>
      <c r="B4750" s="83" t="s">
        <v>7327</v>
      </c>
      <c r="C4750" s="83" t="s">
        <v>575</v>
      </c>
      <c r="D4750" s="83" t="s">
        <v>566</v>
      </c>
      <c r="E4750" s="187">
        <v>26.27</v>
      </c>
      <c r="F4750" s="83"/>
    </row>
    <row r="4751" spans="1:6" ht="12.75" customHeight="1" x14ac:dyDescent="0.2">
      <c r="A4751" s="83">
        <v>38083</v>
      </c>
      <c r="B4751" s="83" t="s">
        <v>7330</v>
      </c>
      <c r="C4751" s="83" t="s">
        <v>575</v>
      </c>
      <c r="D4751" s="83" t="s">
        <v>566</v>
      </c>
      <c r="E4751" s="187">
        <v>29.17</v>
      </c>
      <c r="F4751" s="83"/>
    </row>
    <row r="4752" spans="1:6" ht="12.75" customHeight="1" x14ac:dyDescent="0.2">
      <c r="A4752" s="83">
        <v>38101</v>
      </c>
      <c r="B4752" s="83" t="s">
        <v>7331</v>
      </c>
      <c r="C4752" s="83" t="s">
        <v>575</v>
      </c>
      <c r="D4752" s="83" t="s">
        <v>566</v>
      </c>
      <c r="E4752" s="187">
        <v>6.38</v>
      </c>
      <c r="F4752" s="83"/>
    </row>
    <row r="4753" spans="1:6" ht="12.75" customHeight="1" x14ac:dyDescent="0.2">
      <c r="A4753" s="83">
        <v>7528</v>
      </c>
      <c r="B4753" s="83" t="s">
        <v>7334</v>
      </c>
      <c r="C4753" s="83" t="s">
        <v>575</v>
      </c>
      <c r="D4753" s="83" t="s">
        <v>1065</v>
      </c>
      <c r="E4753" s="187">
        <v>7.5</v>
      </c>
      <c r="F4753" s="83"/>
    </row>
    <row r="4754" spans="1:6" ht="12.75" customHeight="1" x14ac:dyDescent="0.2">
      <c r="A4754" s="83">
        <v>12147</v>
      </c>
      <c r="B4754" s="83" t="s">
        <v>7337</v>
      </c>
      <c r="C4754" s="83" t="s">
        <v>575</v>
      </c>
      <c r="D4754" s="83" t="s">
        <v>566</v>
      </c>
      <c r="E4754" s="187">
        <v>11.43</v>
      </c>
      <c r="F4754" s="83"/>
    </row>
    <row r="4755" spans="1:6" ht="12.75" customHeight="1" x14ac:dyDescent="0.2">
      <c r="A4755" s="83">
        <v>38075</v>
      </c>
      <c r="B4755" s="83" t="s">
        <v>7338</v>
      </c>
      <c r="C4755" s="83" t="s">
        <v>575</v>
      </c>
      <c r="D4755" s="83" t="s">
        <v>566</v>
      </c>
      <c r="E4755" s="187">
        <v>12.99</v>
      </c>
      <c r="F4755" s="83"/>
    </row>
    <row r="4756" spans="1:6" ht="12.75" customHeight="1" x14ac:dyDescent="0.2">
      <c r="A4756" s="83">
        <v>38102</v>
      </c>
      <c r="B4756" s="83" t="s">
        <v>7341</v>
      </c>
      <c r="C4756" s="83" t="s">
        <v>575</v>
      </c>
      <c r="D4756" s="83" t="s">
        <v>566</v>
      </c>
      <c r="E4756" s="187">
        <v>8.16</v>
      </c>
      <c r="F4756" s="83"/>
    </row>
    <row r="4757" spans="1:6" ht="12.75" customHeight="1" x14ac:dyDescent="0.2">
      <c r="A4757" s="83">
        <v>38076</v>
      </c>
      <c r="B4757" s="83" t="s">
        <v>7345</v>
      </c>
      <c r="C4757" s="83" t="s">
        <v>575</v>
      </c>
      <c r="D4757" s="83" t="s">
        <v>566</v>
      </c>
      <c r="E4757" s="187">
        <v>14.56</v>
      </c>
      <c r="F4757" s="83"/>
    </row>
    <row r="4758" spans="1:6" ht="12.75" customHeight="1" x14ac:dyDescent="0.2">
      <c r="A4758" s="83">
        <v>7592</v>
      </c>
      <c r="B4758" s="83" t="s">
        <v>7346</v>
      </c>
      <c r="C4758" s="83" t="s">
        <v>1062</v>
      </c>
      <c r="D4758" s="83" t="s">
        <v>1065</v>
      </c>
      <c r="E4758" s="187">
        <v>13.54</v>
      </c>
      <c r="F4758" s="83"/>
    </row>
    <row r="4759" spans="1:6" ht="12.75" customHeight="1" x14ac:dyDescent="0.2">
      <c r="A4759" s="83">
        <v>40820</v>
      </c>
      <c r="B4759" s="83" t="s">
        <v>7348</v>
      </c>
      <c r="C4759" s="83" t="s">
        <v>1251</v>
      </c>
      <c r="D4759" s="83" t="s">
        <v>566</v>
      </c>
      <c r="E4759" s="187">
        <v>2530.58</v>
      </c>
      <c r="F4759" s="83"/>
    </row>
    <row r="4760" spans="1:6" ht="12.75" customHeight="1" x14ac:dyDescent="0.2">
      <c r="A4760" s="83">
        <v>11762</v>
      </c>
      <c r="B4760" s="83" t="s">
        <v>7349</v>
      </c>
      <c r="C4760" s="83" t="s">
        <v>575</v>
      </c>
      <c r="D4760" s="83" t="s">
        <v>566</v>
      </c>
      <c r="E4760" s="187">
        <v>50.59</v>
      </c>
      <c r="F4760" s="83"/>
    </row>
    <row r="4761" spans="1:6" ht="12.75" customHeight="1" x14ac:dyDescent="0.2">
      <c r="A4761" s="83">
        <v>13418</v>
      </c>
      <c r="B4761" s="83" t="s">
        <v>7351</v>
      </c>
      <c r="C4761" s="83" t="s">
        <v>575</v>
      </c>
      <c r="D4761" s="83" t="s">
        <v>566</v>
      </c>
      <c r="E4761" s="187">
        <v>14.13</v>
      </c>
      <c r="F4761" s="83"/>
    </row>
    <row r="4762" spans="1:6" ht="12.75" customHeight="1" x14ac:dyDescent="0.2">
      <c r="A4762" s="83">
        <v>13984</v>
      </c>
      <c r="B4762" s="83" t="s">
        <v>7353</v>
      </c>
      <c r="C4762" s="83" t="s">
        <v>575</v>
      </c>
      <c r="D4762" s="83" t="s">
        <v>566</v>
      </c>
      <c r="E4762" s="187">
        <v>35.35</v>
      </c>
      <c r="F4762" s="83"/>
    </row>
    <row r="4763" spans="1:6" ht="12.75" customHeight="1" x14ac:dyDescent="0.2">
      <c r="A4763" s="83">
        <v>11772</v>
      </c>
      <c r="B4763" s="83" t="s">
        <v>7354</v>
      </c>
      <c r="C4763" s="83" t="s">
        <v>575</v>
      </c>
      <c r="D4763" s="83" t="s">
        <v>566</v>
      </c>
      <c r="E4763" s="187">
        <v>85.85</v>
      </c>
      <c r="F4763" s="83"/>
    </row>
    <row r="4764" spans="1:6" ht="12.75" customHeight="1" x14ac:dyDescent="0.2">
      <c r="A4764" s="83">
        <v>36795</v>
      </c>
      <c r="B4764" s="83" t="s">
        <v>7356</v>
      </c>
      <c r="C4764" s="83" t="s">
        <v>575</v>
      </c>
      <c r="D4764" s="83" t="s">
        <v>566</v>
      </c>
      <c r="E4764" s="187">
        <v>552.19000000000005</v>
      </c>
      <c r="F4764" s="83"/>
    </row>
    <row r="4765" spans="1:6" ht="12.75" customHeight="1" x14ac:dyDescent="0.2">
      <c r="A4765" s="83">
        <v>36796</v>
      </c>
      <c r="B4765" s="83" t="s">
        <v>7358</v>
      </c>
      <c r="C4765" s="83" t="s">
        <v>575</v>
      </c>
      <c r="D4765" s="83" t="s">
        <v>566</v>
      </c>
      <c r="E4765" s="187">
        <v>142.16999999999999</v>
      </c>
      <c r="F4765" s="83"/>
    </row>
    <row r="4766" spans="1:6" ht="12.75" customHeight="1" x14ac:dyDescent="0.2">
      <c r="A4766" s="83">
        <v>36791</v>
      </c>
      <c r="B4766" s="83" t="s">
        <v>7359</v>
      </c>
      <c r="C4766" s="83" t="s">
        <v>575</v>
      </c>
      <c r="D4766" s="83" t="s">
        <v>566</v>
      </c>
      <c r="E4766" s="187">
        <v>73.25</v>
      </c>
      <c r="F4766" s="83"/>
    </row>
    <row r="4767" spans="1:6" ht="12.75" customHeight="1" x14ac:dyDescent="0.2">
      <c r="A4767" s="83">
        <v>13415</v>
      </c>
      <c r="B4767" s="83" t="s">
        <v>7360</v>
      </c>
      <c r="C4767" s="83" t="s">
        <v>575</v>
      </c>
      <c r="D4767" s="83" t="s">
        <v>1065</v>
      </c>
      <c r="E4767" s="187">
        <v>42.58</v>
      </c>
      <c r="F4767" s="83"/>
    </row>
    <row r="4768" spans="1:6" ht="12.75" customHeight="1" x14ac:dyDescent="0.2">
      <c r="A4768" s="83">
        <v>36792</v>
      </c>
      <c r="B4768" s="83" t="s">
        <v>7362</v>
      </c>
      <c r="C4768" s="83" t="s">
        <v>575</v>
      </c>
      <c r="D4768" s="83" t="s">
        <v>566</v>
      </c>
      <c r="E4768" s="187">
        <v>140.02000000000001</v>
      </c>
      <c r="F4768" s="83"/>
    </row>
    <row r="4769" spans="1:6" ht="12.75" customHeight="1" x14ac:dyDescent="0.2">
      <c r="A4769" s="83">
        <v>11773</v>
      </c>
      <c r="B4769" s="83" t="s">
        <v>7364</v>
      </c>
      <c r="C4769" s="83" t="s">
        <v>575</v>
      </c>
      <c r="D4769" s="83" t="s">
        <v>566</v>
      </c>
      <c r="E4769" s="187">
        <v>81.96</v>
      </c>
      <c r="F4769" s="83"/>
    </row>
    <row r="4770" spans="1:6" ht="12.75" customHeight="1" x14ac:dyDescent="0.2">
      <c r="A4770" s="83">
        <v>11775</v>
      </c>
      <c r="B4770" s="83" t="s">
        <v>7365</v>
      </c>
      <c r="C4770" s="83" t="s">
        <v>575</v>
      </c>
      <c r="D4770" s="83" t="s">
        <v>566</v>
      </c>
      <c r="E4770" s="187">
        <v>85.59</v>
      </c>
      <c r="F4770" s="83"/>
    </row>
    <row r="4771" spans="1:6" ht="12.75" customHeight="1" x14ac:dyDescent="0.2">
      <c r="A4771" s="83">
        <v>13983</v>
      </c>
      <c r="B4771" s="83" t="s">
        <v>7366</v>
      </c>
      <c r="C4771" s="83" t="s">
        <v>575</v>
      </c>
      <c r="D4771" s="83" t="s">
        <v>566</v>
      </c>
      <c r="E4771" s="187">
        <v>43.73</v>
      </c>
      <c r="F4771" s="83"/>
    </row>
    <row r="4772" spans="1:6" ht="12.75" customHeight="1" x14ac:dyDescent="0.2">
      <c r="A4772" s="83">
        <v>13416</v>
      </c>
      <c r="B4772" s="83" t="s">
        <v>7368</v>
      </c>
      <c r="C4772" s="83" t="s">
        <v>575</v>
      </c>
      <c r="D4772" s="83" t="s">
        <v>566</v>
      </c>
      <c r="E4772" s="187">
        <v>35.26</v>
      </c>
      <c r="F4772" s="83"/>
    </row>
    <row r="4773" spans="1:6" ht="12.75" customHeight="1" x14ac:dyDescent="0.2">
      <c r="A4773" s="83">
        <v>13417</v>
      </c>
      <c r="B4773" s="83" t="s">
        <v>7369</v>
      </c>
      <c r="C4773" s="83" t="s">
        <v>575</v>
      </c>
      <c r="D4773" s="83" t="s">
        <v>566</v>
      </c>
      <c r="E4773" s="187">
        <v>31.1</v>
      </c>
      <c r="F4773" s="83"/>
    </row>
    <row r="4774" spans="1:6" ht="12.75" customHeight="1" x14ac:dyDescent="0.2">
      <c r="A4774" s="83">
        <v>7604</v>
      </c>
      <c r="B4774" s="83" t="s">
        <v>7371</v>
      </c>
      <c r="C4774" s="83" t="s">
        <v>575</v>
      </c>
      <c r="D4774" s="83" t="s">
        <v>566</v>
      </c>
      <c r="E4774" s="187">
        <v>13.47</v>
      </c>
      <c r="F4774" s="83"/>
    </row>
    <row r="4775" spans="1:6" ht="12.75" customHeight="1" x14ac:dyDescent="0.2">
      <c r="A4775" s="83">
        <v>11763</v>
      </c>
      <c r="B4775" s="83" t="s">
        <v>7372</v>
      </c>
      <c r="C4775" s="83" t="s">
        <v>575</v>
      </c>
      <c r="D4775" s="83" t="s">
        <v>566</v>
      </c>
      <c r="E4775" s="187">
        <v>123.49</v>
      </c>
      <c r="F4775" s="83"/>
    </row>
    <row r="4776" spans="1:6" ht="12.75" customHeight="1" x14ac:dyDescent="0.2">
      <c r="A4776" s="83">
        <v>11764</v>
      </c>
      <c r="B4776" s="83" t="s">
        <v>7374</v>
      </c>
      <c r="C4776" s="83" t="s">
        <v>575</v>
      </c>
      <c r="D4776" s="83" t="s">
        <v>566</v>
      </c>
      <c r="E4776" s="187">
        <v>131.9</v>
      </c>
      <c r="F4776" s="83"/>
    </row>
    <row r="4777" spans="1:6" ht="12.75" customHeight="1" x14ac:dyDescent="0.2">
      <c r="A4777" s="83">
        <v>11829</v>
      </c>
      <c r="B4777" s="83" t="s">
        <v>7375</v>
      </c>
      <c r="C4777" s="83" t="s">
        <v>575</v>
      </c>
      <c r="D4777" s="83" t="s">
        <v>566</v>
      </c>
      <c r="E4777" s="187">
        <v>31.61</v>
      </c>
      <c r="F4777" s="83"/>
    </row>
    <row r="4778" spans="1:6" ht="12.75" customHeight="1" x14ac:dyDescent="0.2">
      <c r="A4778" s="83">
        <v>11825</v>
      </c>
      <c r="B4778" s="83" t="s">
        <v>7377</v>
      </c>
      <c r="C4778" s="83" t="s">
        <v>575</v>
      </c>
      <c r="D4778" s="83" t="s">
        <v>566</v>
      </c>
      <c r="E4778" s="187">
        <v>54.2</v>
      </c>
      <c r="F4778" s="83"/>
    </row>
    <row r="4779" spans="1:6" ht="12.75" customHeight="1" x14ac:dyDescent="0.2">
      <c r="A4779" s="83">
        <v>11767</v>
      </c>
      <c r="B4779" s="83" t="s">
        <v>7378</v>
      </c>
      <c r="C4779" s="83" t="s">
        <v>575</v>
      </c>
      <c r="D4779" s="83" t="s">
        <v>566</v>
      </c>
      <c r="E4779" s="187">
        <v>218.94</v>
      </c>
      <c r="F4779" s="83"/>
    </row>
    <row r="4780" spans="1:6" ht="12.75" customHeight="1" x14ac:dyDescent="0.2">
      <c r="A4780" s="83">
        <v>11830</v>
      </c>
      <c r="B4780" s="83" t="s">
        <v>7380</v>
      </c>
      <c r="C4780" s="83" t="s">
        <v>575</v>
      </c>
      <c r="D4780" s="83" t="s">
        <v>566</v>
      </c>
      <c r="E4780" s="187">
        <v>34.159999999999997</v>
      </c>
      <c r="F4780" s="83"/>
    </row>
    <row r="4781" spans="1:6" ht="12.75" customHeight="1" x14ac:dyDescent="0.2">
      <c r="A4781" s="83">
        <v>11766</v>
      </c>
      <c r="B4781" s="83" t="s">
        <v>7381</v>
      </c>
      <c r="C4781" s="83" t="s">
        <v>575</v>
      </c>
      <c r="D4781" s="83" t="s">
        <v>566</v>
      </c>
      <c r="E4781" s="187">
        <v>60.72</v>
      </c>
      <c r="F4781" s="83"/>
    </row>
    <row r="4782" spans="1:6" ht="12.75" customHeight="1" x14ac:dyDescent="0.2">
      <c r="A4782" s="83">
        <v>11765</v>
      </c>
      <c r="B4782" s="83" t="s">
        <v>7383</v>
      </c>
      <c r="C4782" s="83" t="s">
        <v>575</v>
      </c>
      <c r="D4782" s="83" t="s">
        <v>566</v>
      </c>
      <c r="E4782" s="187">
        <v>82.69</v>
      </c>
      <c r="F4782" s="83"/>
    </row>
    <row r="4783" spans="1:6" ht="12.75" customHeight="1" x14ac:dyDescent="0.2">
      <c r="A4783" s="83">
        <v>11824</v>
      </c>
      <c r="B4783" s="83" t="s">
        <v>7384</v>
      </c>
      <c r="C4783" s="83" t="s">
        <v>575</v>
      </c>
      <c r="D4783" s="83" t="s">
        <v>566</v>
      </c>
      <c r="E4783" s="187">
        <v>62.63</v>
      </c>
      <c r="F4783" s="83"/>
    </row>
    <row r="4784" spans="1:6" ht="12.75" customHeight="1" x14ac:dyDescent="0.2">
      <c r="A4784" s="83">
        <v>11777</v>
      </c>
      <c r="B4784" s="83" t="s">
        <v>7385</v>
      </c>
      <c r="C4784" s="83" t="s">
        <v>575</v>
      </c>
      <c r="D4784" s="83" t="s">
        <v>566</v>
      </c>
      <c r="E4784" s="187">
        <v>108.2</v>
      </c>
      <c r="F4784" s="83"/>
    </row>
    <row r="4785" spans="1:6" ht="12.75" customHeight="1" x14ac:dyDescent="0.2">
      <c r="A4785" s="83">
        <v>7602</v>
      </c>
      <c r="B4785" s="83" t="s">
        <v>7387</v>
      </c>
      <c r="C4785" s="83" t="s">
        <v>575</v>
      </c>
      <c r="D4785" s="83" t="s">
        <v>566</v>
      </c>
      <c r="E4785" s="187">
        <v>13.35</v>
      </c>
      <c r="F4785" s="83"/>
    </row>
    <row r="4786" spans="1:6" ht="12.75" customHeight="1" x14ac:dyDescent="0.2">
      <c r="A4786" s="83">
        <v>7603</v>
      </c>
      <c r="B4786" s="83" t="s">
        <v>7388</v>
      </c>
      <c r="C4786" s="83" t="s">
        <v>575</v>
      </c>
      <c r="D4786" s="83" t="s">
        <v>566</v>
      </c>
      <c r="E4786" s="187">
        <v>12.95</v>
      </c>
      <c r="F4786" s="83"/>
    </row>
    <row r="4787" spans="1:6" ht="12.75" customHeight="1" x14ac:dyDescent="0.2">
      <c r="A4787" s="83">
        <v>11826</v>
      </c>
      <c r="B4787" s="83" t="s">
        <v>7389</v>
      </c>
      <c r="C4787" s="83" t="s">
        <v>575</v>
      </c>
      <c r="D4787" s="83" t="s">
        <v>566</v>
      </c>
      <c r="E4787" s="187">
        <v>52.6</v>
      </c>
      <c r="F4787" s="83"/>
    </row>
    <row r="4788" spans="1:6" ht="12.75" customHeight="1" x14ac:dyDescent="0.2">
      <c r="A4788" s="83">
        <v>7606</v>
      </c>
      <c r="B4788" s="83" t="s">
        <v>7391</v>
      </c>
      <c r="C4788" s="83" t="s">
        <v>575</v>
      </c>
      <c r="D4788" s="83" t="s">
        <v>566</v>
      </c>
      <c r="E4788" s="187">
        <v>54.81</v>
      </c>
      <c r="F4788" s="83"/>
    </row>
    <row r="4789" spans="1:6" ht="12.75" customHeight="1" x14ac:dyDescent="0.2">
      <c r="A4789" s="83">
        <v>40329</v>
      </c>
      <c r="B4789" s="83" t="s">
        <v>7392</v>
      </c>
      <c r="C4789" s="83" t="s">
        <v>575</v>
      </c>
      <c r="D4789" s="83" t="s">
        <v>1065</v>
      </c>
      <c r="E4789" s="187">
        <v>26.51</v>
      </c>
      <c r="F4789" s="83"/>
    </row>
    <row r="4790" spans="1:6" ht="12.75" customHeight="1" x14ac:dyDescent="0.2">
      <c r="A4790" s="83">
        <v>11823</v>
      </c>
      <c r="B4790" s="83" t="s">
        <v>7393</v>
      </c>
      <c r="C4790" s="83" t="s">
        <v>575</v>
      </c>
      <c r="D4790" s="83" t="s">
        <v>566</v>
      </c>
      <c r="E4790" s="187">
        <v>11.46</v>
      </c>
      <c r="F4790" s="83"/>
    </row>
    <row r="4791" spans="1:6" ht="12.75" customHeight="1" x14ac:dyDescent="0.2">
      <c r="A4791" s="83">
        <v>11822</v>
      </c>
      <c r="B4791" s="83" t="s">
        <v>7395</v>
      </c>
      <c r="C4791" s="83" t="s">
        <v>575</v>
      </c>
      <c r="D4791" s="83" t="s">
        <v>566</v>
      </c>
      <c r="E4791" s="187">
        <v>23.08</v>
      </c>
      <c r="F4791" s="83"/>
    </row>
    <row r="4792" spans="1:6" ht="12.75" customHeight="1" x14ac:dyDescent="0.2">
      <c r="A4792" s="83">
        <v>11831</v>
      </c>
      <c r="B4792" s="83" t="s">
        <v>7396</v>
      </c>
      <c r="C4792" s="83" t="s">
        <v>575</v>
      </c>
      <c r="D4792" s="83" t="s">
        <v>566</v>
      </c>
      <c r="E4792" s="187">
        <v>17.52</v>
      </c>
      <c r="F4792" s="83"/>
    </row>
    <row r="4793" spans="1:6" ht="12.75" customHeight="1" x14ac:dyDescent="0.2">
      <c r="A4793" s="83">
        <v>7613</v>
      </c>
      <c r="B4793" s="83" t="s">
        <v>7398</v>
      </c>
      <c r="C4793" s="83" t="s">
        <v>575</v>
      </c>
      <c r="D4793" s="83" t="s">
        <v>702</v>
      </c>
      <c r="E4793" s="187">
        <v>52005.85</v>
      </c>
      <c r="F4793" s="83"/>
    </row>
    <row r="4794" spans="1:6" ht="12.75" customHeight="1" x14ac:dyDescent="0.2">
      <c r="A4794" s="83">
        <v>7619</v>
      </c>
      <c r="B4794" s="83" t="s">
        <v>7399</v>
      </c>
      <c r="C4794" s="83" t="s">
        <v>575</v>
      </c>
      <c r="D4794" s="83" t="s">
        <v>702</v>
      </c>
      <c r="E4794" s="187">
        <v>8038.99</v>
      </c>
      <c r="F4794" s="83"/>
    </row>
    <row r="4795" spans="1:6" ht="12.75" customHeight="1" x14ac:dyDescent="0.2">
      <c r="A4795" s="83">
        <v>12076</v>
      </c>
      <c r="B4795" s="83" t="s">
        <v>7400</v>
      </c>
      <c r="C4795" s="83" t="s">
        <v>575</v>
      </c>
      <c r="D4795" s="83" t="s">
        <v>702</v>
      </c>
      <c r="E4795" s="187">
        <v>3687.61</v>
      </c>
      <c r="F4795" s="83"/>
    </row>
    <row r="4796" spans="1:6" ht="12.75" customHeight="1" x14ac:dyDescent="0.2">
      <c r="A4796" s="83">
        <v>7614</v>
      </c>
      <c r="B4796" s="83" t="s">
        <v>896</v>
      </c>
      <c r="C4796" s="83" t="s">
        <v>575</v>
      </c>
      <c r="D4796" s="83" t="s">
        <v>702</v>
      </c>
      <c r="E4796" s="187">
        <v>10139.08</v>
      </c>
      <c r="F4796" s="83"/>
    </row>
    <row r="4797" spans="1:6" ht="12.75" customHeight="1" x14ac:dyDescent="0.2">
      <c r="A4797" s="83">
        <v>7618</v>
      </c>
      <c r="B4797" s="83" t="s">
        <v>7402</v>
      </c>
      <c r="C4797" s="83" t="s">
        <v>575</v>
      </c>
      <c r="D4797" s="83" t="s">
        <v>702</v>
      </c>
      <c r="E4797" s="187">
        <v>65759.59</v>
      </c>
      <c r="F4797" s="83"/>
    </row>
    <row r="4798" spans="1:6" ht="12.75" customHeight="1" x14ac:dyDescent="0.2">
      <c r="A4798" s="83">
        <v>7620</v>
      </c>
      <c r="B4798" s="83" t="s">
        <v>7404</v>
      </c>
      <c r="C4798" s="83" t="s">
        <v>575</v>
      </c>
      <c r="D4798" s="83" t="s">
        <v>702</v>
      </c>
      <c r="E4798" s="187">
        <v>14223.64</v>
      </c>
      <c r="F4798" s="83"/>
    </row>
    <row r="4799" spans="1:6" ht="12.75" customHeight="1" x14ac:dyDescent="0.2">
      <c r="A4799" s="83">
        <v>7610</v>
      </c>
      <c r="B4799" s="83" t="s">
        <v>7405</v>
      </c>
      <c r="C4799" s="83" t="s">
        <v>575</v>
      </c>
      <c r="D4799" s="83" t="s">
        <v>702</v>
      </c>
      <c r="E4799" s="187">
        <v>4504.1499999999996</v>
      </c>
      <c r="F4799" s="83"/>
    </row>
    <row r="4800" spans="1:6" ht="12.75" customHeight="1" x14ac:dyDescent="0.2">
      <c r="A4800" s="83">
        <v>7615</v>
      </c>
      <c r="B4800" s="83" t="s">
        <v>7406</v>
      </c>
      <c r="C4800" s="83" t="s">
        <v>575</v>
      </c>
      <c r="D4800" s="83" t="s">
        <v>702</v>
      </c>
      <c r="E4800" s="187">
        <v>16594.25</v>
      </c>
      <c r="F4800" s="83"/>
    </row>
    <row r="4801" spans="1:6" ht="12.75" customHeight="1" x14ac:dyDescent="0.2">
      <c r="A4801" s="83">
        <v>7617</v>
      </c>
      <c r="B4801" s="83" t="s">
        <v>7408</v>
      </c>
      <c r="C4801" s="83" t="s">
        <v>575</v>
      </c>
      <c r="D4801" s="83" t="s">
        <v>702</v>
      </c>
      <c r="E4801" s="187">
        <v>5030.95</v>
      </c>
      <c r="F4801" s="83"/>
    </row>
    <row r="4802" spans="1:6" ht="12.75" customHeight="1" x14ac:dyDescent="0.2">
      <c r="A4802" s="83">
        <v>7616</v>
      </c>
      <c r="B4802" s="83" t="s">
        <v>7409</v>
      </c>
      <c r="C4802" s="83" t="s">
        <v>575</v>
      </c>
      <c r="D4802" s="83" t="s">
        <v>702</v>
      </c>
      <c r="E4802" s="187">
        <v>27079.18</v>
      </c>
      <c r="F4802" s="83"/>
    </row>
    <row r="4803" spans="1:6" ht="12.75" customHeight="1" x14ac:dyDescent="0.2">
      <c r="A4803" s="83">
        <v>7611</v>
      </c>
      <c r="B4803" s="83" t="s">
        <v>7411</v>
      </c>
      <c r="C4803" s="83" t="s">
        <v>575</v>
      </c>
      <c r="D4803" s="83" t="s">
        <v>702</v>
      </c>
      <c r="E4803" s="187">
        <v>6506</v>
      </c>
      <c r="F4803" s="83"/>
    </row>
    <row r="4804" spans="1:6" ht="12.75" customHeight="1" x14ac:dyDescent="0.2">
      <c r="A4804" s="83">
        <v>7612</v>
      </c>
      <c r="B4804" s="83" t="s">
        <v>7412</v>
      </c>
      <c r="C4804" s="83" t="s">
        <v>575</v>
      </c>
      <c r="D4804" s="83" t="s">
        <v>702</v>
      </c>
      <c r="E4804" s="187">
        <v>37143.72</v>
      </c>
      <c r="F4804" s="83"/>
    </row>
    <row r="4805" spans="1:6" ht="12.75" customHeight="1" x14ac:dyDescent="0.2">
      <c r="A4805" s="83">
        <v>37371</v>
      </c>
      <c r="B4805" s="83" t="s">
        <v>7413</v>
      </c>
      <c r="C4805" s="83" t="s">
        <v>1062</v>
      </c>
      <c r="D4805" s="83" t="s">
        <v>1065</v>
      </c>
      <c r="E4805" s="187">
        <v>1.36</v>
      </c>
      <c r="F4805" s="83"/>
    </row>
    <row r="4806" spans="1:6" ht="12.75" customHeight="1" x14ac:dyDescent="0.2">
      <c r="A4806" s="83">
        <v>40861</v>
      </c>
      <c r="B4806" s="83" t="s">
        <v>7415</v>
      </c>
      <c r="C4806" s="83" t="s">
        <v>1251</v>
      </c>
      <c r="D4806" s="83" t="s">
        <v>1065</v>
      </c>
      <c r="E4806" s="187">
        <v>257.26</v>
      </c>
      <c r="F4806" s="83"/>
    </row>
    <row r="4807" spans="1:6" ht="12.75" customHeight="1" x14ac:dyDescent="0.2">
      <c r="A4807" s="83">
        <v>36510</v>
      </c>
      <c r="B4807" s="83" t="s">
        <v>7416</v>
      </c>
      <c r="C4807" s="83" t="s">
        <v>575</v>
      </c>
      <c r="D4807" s="83" t="s">
        <v>702</v>
      </c>
      <c r="E4807" s="187">
        <v>556574.9</v>
      </c>
      <c r="F4807" s="83"/>
    </row>
    <row r="4808" spans="1:6" ht="12.75" customHeight="1" x14ac:dyDescent="0.2">
      <c r="A4808" s="83">
        <v>25020</v>
      </c>
      <c r="B4808" s="83" t="s">
        <v>7417</v>
      </c>
      <c r="C4808" s="83" t="s">
        <v>575</v>
      </c>
      <c r="D4808" s="83" t="s">
        <v>702</v>
      </c>
      <c r="E4808" s="187">
        <v>2292892.77</v>
      </c>
      <c r="F4808" s="83"/>
    </row>
    <row r="4809" spans="1:6" ht="12.75" customHeight="1" x14ac:dyDescent="0.2">
      <c r="A4809" s="83">
        <v>7622</v>
      </c>
      <c r="B4809" s="83" t="s">
        <v>7419</v>
      </c>
      <c r="C4809" s="83" t="s">
        <v>575</v>
      </c>
      <c r="D4809" s="83" t="s">
        <v>702</v>
      </c>
      <c r="E4809" s="187">
        <v>539959</v>
      </c>
      <c r="F4809" s="83"/>
    </row>
    <row r="4810" spans="1:6" ht="12.75" customHeight="1" x14ac:dyDescent="0.2">
      <c r="A4810" s="83">
        <v>7624</v>
      </c>
      <c r="B4810" s="83" t="s">
        <v>7420</v>
      </c>
      <c r="C4810" s="83" t="s">
        <v>575</v>
      </c>
      <c r="D4810" s="83" t="s">
        <v>702</v>
      </c>
      <c r="E4810" s="187">
        <v>700000</v>
      </c>
      <c r="F4810" s="83"/>
    </row>
    <row r="4811" spans="1:6" ht="12.75" customHeight="1" x14ac:dyDescent="0.2">
      <c r="A4811" s="83">
        <v>7625</v>
      </c>
      <c r="B4811" s="83" t="s">
        <v>7421</v>
      </c>
      <c r="C4811" s="83" t="s">
        <v>575</v>
      </c>
      <c r="D4811" s="83" t="s">
        <v>702</v>
      </c>
      <c r="E4811" s="187">
        <v>695718.59</v>
      </c>
      <c r="F4811" s="83"/>
    </row>
    <row r="4812" spans="1:6" ht="12.75" customHeight="1" x14ac:dyDescent="0.2">
      <c r="A4812" s="83">
        <v>7623</v>
      </c>
      <c r="B4812" s="83" t="s">
        <v>7423</v>
      </c>
      <c r="C4812" s="83" t="s">
        <v>575</v>
      </c>
      <c r="D4812" s="83" t="s">
        <v>702</v>
      </c>
      <c r="E4812" s="187">
        <v>2292892.77</v>
      </c>
      <c r="F4812" s="83"/>
    </row>
    <row r="4813" spans="1:6" ht="12.75" customHeight="1" x14ac:dyDescent="0.2">
      <c r="A4813" s="83">
        <v>36508</v>
      </c>
      <c r="B4813" s="83" t="s">
        <v>7424</v>
      </c>
      <c r="C4813" s="83" t="s">
        <v>575</v>
      </c>
      <c r="D4813" s="83" t="s">
        <v>702</v>
      </c>
      <c r="E4813" s="187">
        <v>1031204.86</v>
      </c>
      <c r="F4813" s="83"/>
    </row>
    <row r="4814" spans="1:6" ht="12.75" customHeight="1" x14ac:dyDescent="0.2">
      <c r="A4814" s="83">
        <v>36509</v>
      </c>
      <c r="B4814" s="83" t="s">
        <v>7426</v>
      </c>
      <c r="C4814" s="83" t="s">
        <v>575</v>
      </c>
      <c r="D4814" s="83" t="s">
        <v>702</v>
      </c>
      <c r="E4814" s="187">
        <v>565137.57999999996</v>
      </c>
      <c r="F4814" s="83"/>
    </row>
    <row r="4815" spans="1:6" ht="12.75" customHeight="1" x14ac:dyDescent="0.2">
      <c r="A4815" s="83">
        <v>13238</v>
      </c>
      <c r="B4815" s="83" t="s">
        <v>7427</v>
      </c>
      <c r="C4815" s="83" t="s">
        <v>575</v>
      </c>
      <c r="D4815" s="83" t="s">
        <v>702</v>
      </c>
      <c r="E4815" s="187">
        <v>156028.01999999999</v>
      </c>
      <c r="F4815" s="83"/>
    </row>
    <row r="4816" spans="1:6" ht="12.75" customHeight="1" x14ac:dyDescent="0.2">
      <c r="A4816" s="83">
        <v>36511</v>
      </c>
      <c r="B4816" s="83" t="s">
        <v>7429</v>
      </c>
      <c r="C4816" s="83" t="s">
        <v>575</v>
      </c>
      <c r="D4816" s="83" t="s">
        <v>702</v>
      </c>
      <c r="E4816" s="187">
        <v>180794.38</v>
      </c>
      <c r="F4816" s="83"/>
    </row>
    <row r="4817" spans="1:6" ht="12.75" customHeight="1" x14ac:dyDescent="0.2">
      <c r="A4817" s="83">
        <v>36515</v>
      </c>
      <c r="B4817" s="83" t="s">
        <v>7430</v>
      </c>
      <c r="C4817" s="83" t="s">
        <v>575</v>
      </c>
      <c r="D4817" s="83" t="s">
        <v>702</v>
      </c>
      <c r="E4817" s="187">
        <v>53247.65</v>
      </c>
      <c r="F4817" s="83"/>
    </row>
    <row r="4818" spans="1:6" ht="12.75" customHeight="1" x14ac:dyDescent="0.2">
      <c r="A4818" s="83">
        <v>10598</v>
      </c>
      <c r="B4818" s="83" t="s">
        <v>7432</v>
      </c>
      <c r="C4818" s="83" t="s">
        <v>575</v>
      </c>
      <c r="D4818" s="83" t="s">
        <v>702</v>
      </c>
      <c r="E4818" s="187">
        <v>86349.119999999995</v>
      </c>
      <c r="F4818" s="83"/>
    </row>
    <row r="4819" spans="1:6" ht="12.75" customHeight="1" x14ac:dyDescent="0.2">
      <c r="A4819" s="83">
        <v>7640</v>
      </c>
      <c r="B4819" s="83" t="s">
        <v>7433</v>
      </c>
      <c r="C4819" s="83" t="s">
        <v>575</v>
      </c>
      <c r="D4819" s="83" t="s">
        <v>702</v>
      </c>
      <c r="E4819" s="187">
        <v>132500</v>
      </c>
      <c r="F4819" s="83"/>
    </row>
    <row r="4820" spans="1:6" ht="12.75" customHeight="1" x14ac:dyDescent="0.2">
      <c r="A4820" s="83">
        <v>36513</v>
      </c>
      <c r="B4820" s="83" t="s">
        <v>7434</v>
      </c>
      <c r="C4820" s="83" t="s">
        <v>575</v>
      </c>
      <c r="D4820" s="83" t="s">
        <v>702</v>
      </c>
      <c r="E4820" s="187">
        <v>127639.59</v>
      </c>
      <c r="F4820" s="83"/>
    </row>
    <row r="4821" spans="1:6" ht="12.75" customHeight="1" x14ac:dyDescent="0.2">
      <c r="A4821" s="83">
        <v>36514</v>
      </c>
      <c r="B4821" s="83" t="s">
        <v>7436</v>
      </c>
      <c r="C4821" s="83" t="s">
        <v>575</v>
      </c>
      <c r="D4821" s="83" t="s">
        <v>702</v>
      </c>
      <c r="E4821" s="187">
        <v>142406.53</v>
      </c>
      <c r="F4821" s="83"/>
    </row>
    <row r="4822" spans="1:6" ht="12.75" customHeight="1" x14ac:dyDescent="0.2">
      <c r="A4822" s="83">
        <v>36149</v>
      </c>
      <c r="B4822" s="83" t="s">
        <v>7437</v>
      </c>
      <c r="C4822" s="83" t="s">
        <v>575</v>
      </c>
      <c r="D4822" s="83" t="s">
        <v>566</v>
      </c>
      <c r="E4822" s="187">
        <v>131.6</v>
      </c>
      <c r="F4822" s="83"/>
    </row>
    <row r="4823" spans="1:6" ht="12.75" customHeight="1" x14ac:dyDescent="0.2">
      <c r="A4823" s="83">
        <v>43066</v>
      </c>
      <c r="B4823" s="83" t="s">
        <v>7438</v>
      </c>
      <c r="C4823" s="83" t="s">
        <v>577</v>
      </c>
      <c r="D4823" s="83" t="s">
        <v>566</v>
      </c>
      <c r="E4823" s="187">
        <v>5.0199999999999996</v>
      </c>
      <c r="F4823" s="83"/>
    </row>
    <row r="4824" spans="1:6" ht="12.75" customHeight="1" x14ac:dyDescent="0.2">
      <c r="A4824" s="83">
        <v>11581</v>
      </c>
      <c r="B4824" s="83" t="s">
        <v>7440</v>
      </c>
      <c r="C4824" s="83" t="s">
        <v>577</v>
      </c>
      <c r="D4824" s="83" t="s">
        <v>566</v>
      </c>
      <c r="E4824" s="187">
        <v>23.58</v>
      </c>
      <c r="F4824" s="83"/>
    </row>
    <row r="4825" spans="1:6" ht="12.75" customHeight="1" x14ac:dyDescent="0.2">
      <c r="A4825" s="83">
        <v>11580</v>
      </c>
      <c r="B4825" s="83" t="s">
        <v>7441</v>
      </c>
      <c r="C4825" s="83" t="s">
        <v>577</v>
      </c>
      <c r="D4825" s="83" t="s">
        <v>566</v>
      </c>
      <c r="E4825" s="187">
        <v>10.74</v>
      </c>
      <c r="F4825" s="83"/>
    </row>
    <row r="4826" spans="1:6" ht="12.75" customHeight="1" x14ac:dyDescent="0.2">
      <c r="A4826" s="83">
        <v>38177</v>
      </c>
      <c r="B4826" s="83" t="s">
        <v>7442</v>
      </c>
      <c r="C4826" s="83" t="s">
        <v>575</v>
      </c>
      <c r="D4826" s="83" t="s">
        <v>566</v>
      </c>
      <c r="E4826" s="187">
        <v>7.28</v>
      </c>
      <c r="F4826" s="83"/>
    </row>
    <row r="4827" spans="1:6" ht="12.75" customHeight="1" x14ac:dyDescent="0.2">
      <c r="A4827" s="83">
        <v>10743</v>
      </c>
      <c r="B4827" s="83" t="s">
        <v>7443</v>
      </c>
      <c r="C4827" s="83" t="s">
        <v>575</v>
      </c>
      <c r="D4827" s="83" t="s">
        <v>702</v>
      </c>
      <c r="E4827" s="187">
        <v>561.91</v>
      </c>
      <c r="F4827" s="83"/>
    </row>
    <row r="4828" spans="1:6" ht="12.75" customHeight="1" x14ac:dyDescent="0.2">
      <c r="A4828" s="83">
        <v>39848</v>
      </c>
      <c r="B4828" s="83" t="s">
        <v>7445</v>
      </c>
      <c r="C4828" s="83" t="s">
        <v>577</v>
      </c>
      <c r="D4828" s="83" t="s">
        <v>702</v>
      </c>
      <c r="E4828" s="187">
        <v>1.1499999999999999</v>
      </c>
      <c r="F4828" s="83"/>
    </row>
    <row r="4829" spans="1:6" ht="12.75" customHeight="1" x14ac:dyDescent="0.2">
      <c r="A4829" s="83">
        <v>20999</v>
      </c>
      <c r="B4829" s="83" t="s">
        <v>7446</v>
      </c>
      <c r="C4829" s="83" t="s">
        <v>577</v>
      </c>
      <c r="D4829" s="83" t="s">
        <v>702</v>
      </c>
      <c r="E4829" s="187">
        <v>7.32</v>
      </c>
      <c r="F4829" s="83"/>
    </row>
    <row r="4830" spans="1:6" ht="12.75" customHeight="1" x14ac:dyDescent="0.2">
      <c r="A4830" s="83">
        <v>21001</v>
      </c>
      <c r="B4830" s="83" t="s">
        <v>7448</v>
      </c>
      <c r="C4830" s="83" t="s">
        <v>577</v>
      </c>
      <c r="D4830" s="83" t="s">
        <v>702</v>
      </c>
      <c r="E4830" s="187">
        <v>13.66</v>
      </c>
      <c r="F4830" s="83"/>
    </row>
    <row r="4831" spans="1:6" ht="12.75" customHeight="1" x14ac:dyDescent="0.2">
      <c r="A4831" s="83">
        <v>21003</v>
      </c>
      <c r="B4831" s="83" t="s">
        <v>7450</v>
      </c>
      <c r="C4831" s="83" t="s">
        <v>577</v>
      </c>
      <c r="D4831" s="83" t="s">
        <v>702</v>
      </c>
      <c r="E4831" s="187">
        <v>22.44</v>
      </c>
      <c r="F4831" s="83"/>
    </row>
    <row r="4832" spans="1:6" ht="12.75" customHeight="1" x14ac:dyDescent="0.2">
      <c r="A4832" s="83">
        <v>21006</v>
      </c>
      <c r="B4832" s="83" t="s">
        <v>7451</v>
      </c>
      <c r="C4832" s="83" t="s">
        <v>577</v>
      </c>
      <c r="D4832" s="83" t="s">
        <v>702</v>
      </c>
      <c r="E4832" s="187">
        <v>47.63</v>
      </c>
      <c r="F4832" s="83"/>
    </row>
    <row r="4833" spans="1:6" ht="12.75" customHeight="1" x14ac:dyDescent="0.2">
      <c r="A4833" s="83">
        <v>21019</v>
      </c>
      <c r="B4833" s="83" t="s">
        <v>7453</v>
      </c>
      <c r="C4833" s="83" t="s">
        <v>577</v>
      </c>
      <c r="D4833" s="83" t="s">
        <v>702</v>
      </c>
      <c r="E4833" s="187">
        <v>16.559999999999999</v>
      </c>
      <c r="F4833" s="83"/>
    </row>
    <row r="4834" spans="1:6" ht="12.75" customHeight="1" x14ac:dyDescent="0.2">
      <c r="A4834" s="83">
        <v>21021</v>
      </c>
      <c r="B4834" s="83" t="s">
        <v>7454</v>
      </c>
      <c r="C4834" s="83" t="s">
        <v>577</v>
      </c>
      <c r="D4834" s="83" t="s">
        <v>702</v>
      </c>
      <c r="E4834" s="187">
        <v>26.17</v>
      </c>
      <c r="F4834" s="83"/>
    </row>
    <row r="4835" spans="1:6" ht="12.75" customHeight="1" x14ac:dyDescent="0.2">
      <c r="A4835" s="83">
        <v>21024</v>
      </c>
      <c r="B4835" s="83" t="s">
        <v>7455</v>
      </c>
      <c r="C4835" s="83" t="s">
        <v>577</v>
      </c>
      <c r="D4835" s="83" t="s">
        <v>702</v>
      </c>
      <c r="E4835" s="187">
        <v>56.08</v>
      </c>
      <c r="F4835" s="83"/>
    </row>
    <row r="4836" spans="1:6" ht="12.75" customHeight="1" x14ac:dyDescent="0.2">
      <c r="A4836" s="83">
        <v>40624</v>
      </c>
      <c r="B4836" s="83" t="s">
        <v>7457</v>
      </c>
      <c r="C4836" s="83" t="s">
        <v>577</v>
      </c>
      <c r="D4836" s="83" t="s">
        <v>702</v>
      </c>
      <c r="E4836" s="187">
        <v>42.74</v>
      </c>
      <c r="F4836" s="83"/>
    </row>
    <row r="4837" spans="1:6" ht="12.75" customHeight="1" x14ac:dyDescent="0.2">
      <c r="A4837" s="83">
        <v>13127</v>
      </c>
      <c r="B4837" s="83" t="s">
        <v>7458</v>
      </c>
      <c r="C4837" s="83" t="s">
        <v>577</v>
      </c>
      <c r="D4837" s="83" t="s">
        <v>702</v>
      </c>
      <c r="E4837" s="187">
        <v>19.059999999999999</v>
      </c>
      <c r="F4837" s="83"/>
    </row>
    <row r="4838" spans="1:6" ht="12.75" customHeight="1" x14ac:dyDescent="0.2">
      <c r="A4838" s="83">
        <v>13137</v>
      </c>
      <c r="B4838" s="83" t="s">
        <v>7460</v>
      </c>
      <c r="C4838" s="83" t="s">
        <v>577</v>
      </c>
      <c r="D4838" s="83" t="s">
        <v>702</v>
      </c>
      <c r="E4838" s="187">
        <v>25.3</v>
      </c>
      <c r="F4838" s="83"/>
    </row>
    <row r="4839" spans="1:6" ht="12.75" customHeight="1" x14ac:dyDescent="0.2">
      <c r="A4839" s="83">
        <v>20989</v>
      </c>
      <c r="B4839" s="83" t="s">
        <v>7461</v>
      </c>
      <c r="C4839" s="83" t="s">
        <v>577</v>
      </c>
      <c r="D4839" s="83" t="s">
        <v>702</v>
      </c>
      <c r="E4839" s="187">
        <v>906.35</v>
      </c>
      <c r="F4839" s="83"/>
    </row>
    <row r="4840" spans="1:6" ht="12.75" customHeight="1" x14ac:dyDescent="0.2">
      <c r="A4840" s="83">
        <v>21147</v>
      </c>
      <c r="B4840" s="83" t="s">
        <v>7463</v>
      </c>
      <c r="C4840" s="83" t="s">
        <v>577</v>
      </c>
      <c r="D4840" s="83" t="s">
        <v>702</v>
      </c>
      <c r="E4840" s="187">
        <v>84.98</v>
      </c>
      <c r="F4840" s="83"/>
    </row>
    <row r="4841" spans="1:6" ht="12.75" customHeight="1" x14ac:dyDescent="0.2">
      <c r="A4841" s="83">
        <v>21148</v>
      </c>
      <c r="B4841" s="83" t="s">
        <v>7464</v>
      </c>
      <c r="C4841" s="83" t="s">
        <v>577</v>
      </c>
      <c r="D4841" s="83" t="s">
        <v>702</v>
      </c>
      <c r="E4841" s="187">
        <v>52.45</v>
      </c>
      <c r="F4841" s="83"/>
    </row>
    <row r="4842" spans="1:6" ht="12.75" customHeight="1" x14ac:dyDescent="0.2">
      <c r="A4842" s="83">
        <v>20984</v>
      </c>
      <c r="B4842" s="83" t="s">
        <v>7465</v>
      </c>
      <c r="C4842" s="83" t="s">
        <v>577</v>
      </c>
      <c r="D4842" s="83" t="s">
        <v>702</v>
      </c>
      <c r="E4842" s="187">
        <v>1739.1</v>
      </c>
      <c r="F4842" s="83"/>
    </row>
    <row r="4843" spans="1:6" ht="12.75" customHeight="1" x14ac:dyDescent="0.2">
      <c r="A4843" s="83">
        <v>13042</v>
      </c>
      <c r="B4843" s="83" t="s">
        <v>7467</v>
      </c>
      <c r="C4843" s="83" t="s">
        <v>577</v>
      </c>
      <c r="D4843" s="83" t="s">
        <v>702</v>
      </c>
      <c r="E4843" s="187">
        <v>963.72</v>
      </c>
      <c r="F4843" s="83"/>
    </row>
    <row r="4844" spans="1:6" ht="12.75" customHeight="1" x14ac:dyDescent="0.2">
      <c r="A4844" s="83">
        <v>21150</v>
      </c>
      <c r="B4844" s="83" t="s">
        <v>7468</v>
      </c>
      <c r="C4844" s="83" t="s">
        <v>577</v>
      </c>
      <c r="D4844" s="83" t="s">
        <v>702</v>
      </c>
      <c r="E4844" s="187">
        <v>26</v>
      </c>
      <c r="F4844" s="83"/>
    </row>
    <row r="4845" spans="1:6" ht="12.75" customHeight="1" x14ac:dyDescent="0.2">
      <c r="A4845" s="83">
        <v>13141</v>
      </c>
      <c r="B4845" s="83" t="s">
        <v>7470</v>
      </c>
      <c r="C4845" s="83" t="s">
        <v>577</v>
      </c>
      <c r="D4845" s="83" t="s">
        <v>702</v>
      </c>
      <c r="E4845" s="187">
        <v>32.76</v>
      </c>
      <c r="F4845" s="83"/>
    </row>
    <row r="4846" spans="1:6" ht="12.75" customHeight="1" x14ac:dyDescent="0.2">
      <c r="A4846" s="83">
        <v>21151</v>
      </c>
      <c r="B4846" s="83" t="s">
        <v>7471</v>
      </c>
      <c r="C4846" s="83" t="s">
        <v>577</v>
      </c>
      <c r="D4846" s="83" t="s">
        <v>702</v>
      </c>
      <c r="E4846" s="187">
        <v>155.66999999999999</v>
      </c>
      <c r="F4846" s="83"/>
    </row>
    <row r="4847" spans="1:6" ht="12.75" customHeight="1" x14ac:dyDescent="0.2">
      <c r="A4847" s="83">
        <v>13142</v>
      </c>
      <c r="B4847" s="83" t="s">
        <v>7473</v>
      </c>
      <c r="C4847" s="83" t="s">
        <v>577</v>
      </c>
      <c r="D4847" s="83" t="s">
        <v>702</v>
      </c>
      <c r="E4847" s="187">
        <v>222.54</v>
      </c>
      <c r="F4847" s="83"/>
    </row>
    <row r="4848" spans="1:6" ht="12.75" customHeight="1" x14ac:dyDescent="0.2">
      <c r="A4848" s="83">
        <v>20994</v>
      </c>
      <c r="B4848" s="83" t="s">
        <v>7474</v>
      </c>
      <c r="C4848" s="83" t="s">
        <v>577</v>
      </c>
      <c r="D4848" s="83" t="s">
        <v>702</v>
      </c>
      <c r="E4848" s="187">
        <v>419.59</v>
      </c>
      <c r="F4848" s="83"/>
    </row>
    <row r="4849" spans="1:6" ht="12.75" customHeight="1" x14ac:dyDescent="0.2">
      <c r="A4849" s="83">
        <v>7672</v>
      </c>
      <c r="B4849" s="83" t="s">
        <v>7476</v>
      </c>
      <c r="C4849" s="83" t="s">
        <v>577</v>
      </c>
      <c r="D4849" s="83" t="s">
        <v>702</v>
      </c>
      <c r="E4849" s="187">
        <v>274.88</v>
      </c>
      <c r="F4849" s="83"/>
    </row>
    <row r="4850" spans="1:6" ht="12.75" customHeight="1" x14ac:dyDescent="0.2">
      <c r="A4850" s="83">
        <v>20995</v>
      </c>
      <c r="B4850" s="83" t="s">
        <v>7477</v>
      </c>
      <c r="C4850" s="83" t="s">
        <v>577</v>
      </c>
      <c r="D4850" s="83" t="s">
        <v>702</v>
      </c>
      <c r="E4850" s="187">
        <v>551.41999999999996</v>
      </c>
      <c r="F4850" s="83"/>
    </row>
    <row r="4851" spans="1:6" ht="12.75" customHeight="1" x14ac:dyDescent="0.2">
      <c r="A4851" s="83">
        <v>7690</v>
      </c>
      <c r="B4851" s="83" t="s">
        <v>7478</v>
      </c>
      <c r="C4851" s="83" t="s">
        <v>577</v>
      </c>
      <c r="D4851" s="83" t="s">
        <v>702</v>
      </c>
      <c r="E4851" s="187">
        <v>318.92</v>
      </c>
      <c r="F4851" s="83"/>
    </row>
    <row r="4852" spans="1:6" ht="12.75" customHeight="1" x14ac:dyDescent="0.2">
      <c r="A4852" s="83">
        <v>20980</v>
      </c>
      <c r="B4852" s="83" t="s">
        <v>7480</v>
      </c>
      <c r="C4852" s="83" t="s">
        <v>577</v>
      </c>
      <c r="D4852" s="83" t="s">
        <v>702</v>
      </c>
      <c r="E4852" s="187">
        <v>347.91</v>
      </c>
      <c r="F4852" s="83"/>
    </row>
    <row r="4853" spans="1:6" ht="12.75" customHeight="1" x14ac:dyDescent="0.2">
      <c r="A4853" s="83">
        <v>7661</v>
      </c>
      <c r="B4853" s="83" t="s">
        <v>7481</v>
      </c>
      <c r="C4853" s="83" t="s">
        <v>577</v>
      </c>
      <c r="D4853" s="83" t="s">
        <v>702</v>
      </c>
      <c r="E4853" s="187">
        <v>413.87</v>
      </c>
      <c r="F4853" s="83"/>
    </row>
    <row r="4854" spans="1:6" ht="12.75" customHeight="1" x14ac:dyDescent="0.2">
      <c r="A4854" s="83">
        <v>21016</v>
      </c>
      <c r="B4854" s="83" t="s">
        <v>7483</v>
      </c>
      <c r="C4854" s="83" t="s">
        <v>577</v>
      </c>
      <c r="D4854" s="83" t="s">
        <v>566</v>
      </c>
      <c r="E4854" s="187">
        <v>100.28</v>
      </c>
      <c r="F4854" s="83"/>
    </row>
    <row r="4855" spans="1:6" ht="12.75" customHeight="1" x14ac:dyDescent="0.2">
      <c r="A4855" s="83">
        <v>21008</v>
      </c>
      <c r="B4855" s="83" t="s">
        <v>7484</v>
      </c>
      <c r="C4855" s="83" t="s">
        <v>577</v>
      </c>
      <c r="D4855" s="83" t="s">
        <v>566</v>
      </c>
      <c r="E4855" s="187">
        <v>11.71</v>
      </c>
      <c r="F4855" s="83"/>
    </row>
    <row r="4856" spans="1:6" ht="12.75" customHeight="1" x14ac:dyDescent="0.2">
      <c r="A4856" s="83">
        <v>21009</v>
      </c>
      <c r="B4856" s="83" t="s">
        <v>7485</v>
      </c>
      <c r="C4856" s="83" t="s">
        <v>577</v>
      </c>
      <c r="D4856" s="83" t="s">
        <v>566</v>
      </c>
      <c r="E4856" s="187">
        <v>15.25</v>
      </c>
      <c r="F4856" s="83"/>
    </row>
    <row r="4857" spans="1:6" ht="12.75" customHeight="1" x14ac:dyDescent="0.2">
      <c r="A4857" s="83">
        <v>21010</v>
      </c>
      <c r="B4857" s="83" t="s">
        <v>7487</v>
      </c>
      <c r="C4857" s="83" t="s">
        <v>577</v>
      </c>
      <c r="D4857" s="83" t="s">
        <v>1065</v>
      </c>
      <c r="E4857" s="187">
        <v>20.48</v>
      </c>
      <c r="F4857" s="83"/>
    </row>
    <row r="4858" spans="1:6" ht="12.75" customHeight="1" x14ac:dyDescent="0.2">
      <c r="A4858" s="83">
        <v>21011</v>
      </c>
      <c r="B4858" s="83" t="s">
        <v>7488</v>
      </c>
      <c r="C4858" s="83" t="s">
        <v>577</v>
      </c>
      <c r="D4858" s="83" t="s">
        <v>566</v>
      </c>
      <c r="E4858" s="187">
        <v>29.85</v>
      </c>
      <c r="F4858" s="83"/>
    </row>
    <row r="4859" spans="1:6" ht="12.75" customHeight="1" x14ac:dyDescent="0.2">
      <c r="A4859" s="83">
        <v>21012</v>
      </c>
      <c r="B4859" s="83" t="s">
        <v>7490</v>
      </c>
      <c r="C4859" s="83" t="s">
        <v>577</v>
      </c>
      <c r="D4859" s="83" t="s">
        <v>566</v>
      </c>
      <c r="E4859" s="187">
        <v>32.979999999999997</v>
      </c>
      <c r="F4859" s="83"/>
    </row>
    <row r="4860" spans="1:6" ht="12.75" customHeight="1" x14ac:dyDescent="0.2">
      <c r="A4860" s="83">
        <v>21013</v>
      </c>
      <c r="B4860" s="83" t="s">
        <v>7491</v>
      </c>
      <c r="C4860" s="83" t="s">
        <v>577</v>
      </c>
      <c r="D4860" s="83" t="s">
        <v>566</v>
      </c>
      <c r="E4860" s="187">
        <v>43.04</v>
      </c>
      <c r="F4860" s="83"/>
    </row>
    <row r="4861" spans="1:6" ht="12.75" customHeight="1" x14ac:dyDescent="0.2">
      <c r="A4861" s="83">
        <v>21014</v>
      </c>
      <c r="B4861" s="83" t="s">
        <v>7493</v>
      </c>
      <c r="C4861" s="83" t="s">
        <v>577</v>
      </c>
      <c r="D4861" s="83" t="s">
        <v>566</v>
      </c>
      <c r="E4861" s="187">
        <v>60.23</v>
      </c>
      <c r="F4861" s="83"/>
    </row>
    <row r="4862" spans="1:6" ht="12.75" customHeight="1" x14ac:dyDescent="0.2">
      <c r="A4862" s="83">
        <v>21015</v>
      </c>
      <c r="B4862" s="83" t="s">
        <v>7494</v>
      </c>
      <c r="C4862" s="83" t="s">
        <v>577</v>
      </c>
      <c r="D4862" s="83" t="s">
        <v>566</v>
      </c>
      <c r="E4862" s="187">
        <v>69.19</v>
      </c>
      <c r="F4862" s="83"/>
    </row>
    <row r="4863" spans="1:6" ht="12.75" customHeight="1" x14ac:dyDescent="0.2">
      <c r="A4863" s="83">
        <v>7697</v>
      </c>
      <c r="B4863" s="83" t="s">
        <v>7496</v>
      </c>
      <c r="C4863" s="83" t="s">
        <v>577</v>
      </c>
      <c r="D4863" s="83" t="s">
        <v>566</v>
      </c>
      <c r="E4863" s="187">
        <v>33.020000000000003</v>
      </c>
      <c r="F4863" s="83"/>
    </row>
    <row r="4864" spans="1:6" ht="12.75" customHeight="1" x14ac:dyDescent="0.2">
      <c r="A4864" s="83">
        <v>7698</v>
      </c>
      <c r="B4864" s="83" t="s">
        <v>7497</v>
      </c>
      <c r="C4864" s="83" t="s">
        <v>577</v>
      </c>
      <c r="D4864" s="83" t="s">
        <v>566</v>
      </c>
      <c r="E4864" s="187">
        <v>28.42</v>
      </c>
      <c r="F4864" s="83"/>
    </row>
    <row r="4865" spans="1:6" ht="12.75" customHeight="1" x14ac:dyDescent="0.2">
      <c r="A4865" s="83">
        <v>7691</v>
      </c>
      <c r="B4865" s="83" t="s">
        <v>7498</v>
      </c>
      <c r="C4865" s="83" t="s">
        <v>577</v>
      </c>
      <c r="D4865" s="83" t="s">
        <v>566</v>
      </c>
      <c r="E4865" s="187">
        <v>12.01</v>
      </c>
      <c r="F4865" s="83"/>
    </row>
    <row r="4866" spans="1:6" ht="12.75" customHeight="1" x14ac:dyDescent="0.2">
      <c r="A4866" s="83">
        <v>40626</v>
      </c>
      <c r="B4866" s="83" t="s">
        <v>7500</v>
      </c>
      <c r="C4866" s="83" t="s">
        <v>577</v>
      </c>
      <c r="D4866" s="83" t="s">
        <v>566</v>
      </c>
      <c r="E4866" s="187">
        <v>22.54</v>
      </c>
      <c r="F4866" s="83"/>
    </row>
    <row r="4867" spans="1:6" ht="12.75" customHeight="1" x14ac:dyDescent="0.2">
      <c r="A4867" s="83">
        <v>7701</v>
      </c>
      <c r="B4867" s="83" t="s">
        <v>7501</v>
      </c>
      <c r="C4867" s="83" t="s">
        <v>577</v>
      </c>
      <c r="D4867" s="83" t="s">
        <v>566</v>
      </c>
      <c r="E4867" s="187">
        <v>59.09</v>
      </c>
      <c r="F4867" s="83"/>
    </row>
    <row r="4868" spans="1:6" ht="12.75" customHeight="1" x14ac:dyDescent="0.2">
      <c r="A4868" s="83">
        <v>7696</v>
      </c>
      <c r="B4868" s="83" t="s">
        <v>7502</v>
      </c>
      <c r="C4868" s="83" t="s">
        <v>577</v>
      </c>
      <c r="D4868" s="83" t="s">
        <v>566</v>
      </c>
      <c r="E4868" s="187">
        <v>47.61</v>
      </c>
      <c r="F4868" s="83"/>
    </row>
    <row r="4869" spans="1:6" ht="12.75" customHeight="1" x14ac:dyDescent="0.2">
      <c r="A4869" s="83">
        <v>7700</v>
      </c>
      <c r="B4869" s="83" t="s">
        <v>7503</v>
      </c>
      <c r="C4869" s="83" t="s">
        <v>577</v>
      </c>
      <c r="D4869" s="83" t="s">
        <v>566</v>
      </c>
      <c r="E4869" s="187">
        <v>15.19</v>
      </c>
      <c r="F4869" s="83"/>
    </row>
    <row r="4870" spans="1:6" ht="12.75" customHeight="1" x14ac:dyDescent="0.2">
      <c r="A4870" s="83">
        <v>7694</v>
      </c>
      <c r="B4870" s="83" t="s">
        <v>7505</v>
      </c>
      <c r="C4870" s="83" t="s">
        <v>577</v>
      </c>
      <c r="D4870" s="83" t="s">
        <v>566</v>
      </c>
      <c r="E4870" s="187">
        <v>79.510000000000005</v>
      </c>
      <c r="F4870" s="83"/>
    </row>
    <row r="4871" spans="1:6" ht="12.75" customHeight="1" x14ac:dyDescent="0.2">
      <c r="A4871" s="83">
        <v>7693</v>
      </c>
      <c r="B4871" s="83" t="s">
        <v>7506</v>
      </c>
      <c r="C4871" s="83" t="s">
        <v>577</v>
      </c>
      <c r="D4871" s="83" t="s">
        <v>566</v>
      </c>
      <c r="E4871" s="187">
        <v>109.5</v>
      </c>
      <c r="F4871" s="83"/>
    </row>
    <row r="4872" spans="1:6" ht="12.75" customHeight="1" x14ac:dyDescent="0.2">
      <c r="A4872" s="83">
        <v>7692</v>
      </c>
      <c r="B4872" s="83" t="s">
        <v>7507</v>
      </c>
      <c r="C4872" s="83" t="s">
        <v>577</v>
      </c>
      <c r="D4872" s="83" t="s">
        <v>566</v>
      </c>
      <c r="E4872" s="187">
        <v>163.95</v>
      </c>
      <c r="F4872" s="83"/>
    </row>
    <row r="4873" spans="1:6" ht="12.75" customHeight="1" x14ac:dyDescent="0.2">
      <c r="A4873" s="83">
        <v>7695</v>
      </c>
      <c r="B4873" s="83" t="s">
        <v>7509</v>
      </c>
      <c r="C4873" s="83" t="s">
        <v>577</v>
      </c>
      <c r="D4873" s="83" t="s">
        <v>566</v>
      </c>
      <c r="E4873" s="187">
        <v>177.81</v>
      </c>
      <c r="F4873" s="83"/>
    </row>
    <row r="4874" spans="1:6" ht="12.75" customHeight="1" x14ac:dyDescent="0.2">
      <c r="A4874" s="83">
        <v>13356</v>
      </c>
      <c r="B4874" s="83" t="s">
        <v>7510</v>
      </c>
      <c r="C4874" s="83" t="s">
        <v>577</v>
      </c>
      <c r="D4874" s="83" t="s">
        <v>566</v>
      </c>
      <c r="E4874" s="187">
        <v>12.89</v>
      </c>
      <c r="F4874" s="83"/>
    </row>
    <row r="4875" spans="1:6" ht="12.75" customHeight="1" x14ac:dyDescent="0.2">
      <c r="A4875" s="83">
        <v>36365</v>
      </c>
      <c r="B4875" s="83" t="s">
        <v>7511</v>
      </c>
      <c r="C4875" s="83" t="s">
        <v>577</v>
      </c>
      <c r="D4875" s="83" t="s">
        <v>702</v>
      </c>
      <c r="E4875" s="187">
        <v>19.920000000000002</v>
      </c>
      <c r="F4875" s="83"/>
    </row>
    <row r="4876" spans="1:6" ht="12.75" customHeight="1" x14ac:dyDescent="0.2">
      <c r="A4876" s="83">
        <v>41930</v>
      </c>
      <c r="B4876" s="83" t="s">
        <v>7513</v>
      </c>
      <c r="C4876" s="83" t="s">
        <v>577</v>
      </c>
      <c r="D4876" s="83" t="s">
        <v>702</v>
      </c>
      <c r="E4876" s="187">
        <v>64.48</v>
      </c>
      <c r="F4876" s="83"/>
    </row>
    <row r="4877" spans="1:6" ht="12.75" customHeight="1" x14ac:dyDescent="0.2">
      <c r="A4877" s="83">
        <v>41931</v>
      </c>
      <c r="B4877" s="83" t="s">
        <v>7514</v>
      </c>
      <c r="C4877" s="83" t="s">
        <v>577</v>
      </c>
      <c r="D4877" s="83" t="s">
        <v>702</v>
      </c>
      <c r="E4877" s="187">
        <v>109.96</v>
      </c>
      <c r="F4877" s="83"/>
    </row>
    <row r="4878" spans="1:6" ht="12.75" customHeight="1" x14ac:dyDescent="0.2">
      <c r="A4878" s="83">
        <v>41932</v>
      </c>
      <c r="B4878" s="83" t="s">
        <v>7515</v>
      </c>
      <c r="C4878" s="83" t="s">
        <v>577</v>
      </c>
      <c r="D4878" s="83" t="s">
        <v>702</v>
      </c>
      <c r="E4878" s="187">
        <v>177.6</v>
      </c>
      <c r="F4878" s="83"/>
    </row>
    <row r="4879" spans="1:6" ht="12.75" customHeight="1" x14ac:dyDescent="0.2">
      <c r="A4879" s="83">
        <v>41933</v>
      </c>
      <c r="B4879" s="83" t="s">
        <v>7517</v>
      </c>
      <c r="C4879" s="83" t="s">
        <v>577</v>
      </c>
      <c r="D4879" s="83" t="s">
        <v>702</v>
      </c>
      <c r="E4879" s="187">
        <v>219.96</v>
      </c>
      <c r="F4879" s="83"/>
    </row>
    <row r="4880" spans="1:6" ht="12.75" customHeight="1" x14ac:dyDescent="0.2">
      <c r="A4880" s="83">
        <v>41934</v>
      </c>
      <c r="B4880" s="83" t="s">
        <v>7518</v>
      </c>
      <c r="C4880" s="83" t="s">
        <v>577</v>
      </c>
      <c r="D4880" s="83" t="s">
        <v>702</v>
      </c>
      <c r="E4880" s="187">
        <v>284.89999999999998</v>
      </c>
      <c r="F4880" s="83"/>
    </row>
    <row r="4881" spans="1:6" ht="12.75" customHeight="1" x14ac:dyDescent="0.2">
      <c r="A4881" s="83">
        <v>41936</v>
      </c>
      <c r="B4881" s="83" t="s">
        <v>7520</v>
      </c>
      <c r="C4881" s="83" t="s">
        <v>577</v>
      </c>
      <c r="D4881" s="83" t="s">
        <v>702</v>
      </c>
      <c r="E4881" s="187">
        <v>42.95</v>
      </c>
      <c r="F4881" s="83"/>
    </row>
    <row r="4882" spans="1:6" ht="12.75" customHeight="1" x14ac:dyDescent="0.2">
      <c r="A4882" s="83">
        <v>7720</v>
      </c>
      <c r="B4882" s="83" t="s">
        <v>7521</v>
      </c>
      <c r="C4882" s="83" t="s">
        <v>577</v>
      </c>
      <c r="D4882" s="83" t="s">
        <v>566</v>
      </c>
      <c r="E4882" s="187">
        <v>453.41</v>
      </c>
      <c r="F4882" s="83"/>
    </row>
    <row r="4883" spans="1:6" ht="12.75" customHeight="1" x14ac:dyDescent="0.2">
      <c r="A4883" s="83">
        <v>40335</v>
      </c>
      <c r="B4883" s="83" t="s">
        <v>7522</v>
      </c>
      <c r="C4883" s="83" t="s">
        <v>577</v>
      </c>
      <c r="D4883" s="83" t="s">
        <v>566</v>
      </c>
      <c r="E4883" s="187">
        <v>92.35</v>
      </c>
      <c r="F4883" s="83"/>
    </row>
    <row r="4884" spans="1:6" ht="12.75" customHeight="1" x14ac:dyDescent="0.2">
      <c r="A4884" s="83">
        <v>7740</v>
      </c>
      <c r="B4884" s="83" t="s">
        <v>7524</v>
      </c>
      <c r="C4884" s="83" t="s">
        <v>577</v>
      </c>
      <c r="D4884" s="83" t="s">
        <v>566</v>
      </c>
      <c r="E4884" s="187">
        <v>126</v>
      </c>
      <c r="F4884" s="83"/>
    </row>
    <row r="4885" spans="1:6" ht="12.75" customHeight="1" x14ac:dyDescent="0.2">
      <c r="A4885" s="83">
        <v>7741</v>
      </c>
      <c r="B4885" s="83" t="s">
        <v>7525</v>
      </c>
      <c r="C4885" s="83" t="s">
        <v>577</v>
      </c>
      <c r="D4885" s="83" t="s">
        <v>566</v>
      </c>
      <c r="E4885" s="187">
        <v>159.01</v>
      </c>
      <c r="F4885" s="83"/>
    </row>
    <row r="4886" spans="1:6" ht="12.75" customHeight="1" x14ac:dyDescent="0.2">
      <c r="A4886" s="83">
        <v>7774</v>
      </c>
      <c r="B4886" s="83" t="s">
        <v>7527</v>
      </c>
      <c r="C4886" s="83" t="s">
        <v>577</v>
      </c>
      <c r="D4886" s="83" t="s">
        <v>566</v>
      </c>
      <c r="E4886" s="187">
        <v>214.06</v>
      </c>
      <c r="F4886" s="83"/>
    </row>
    <row r="4887" spans="1:6" ht="12.75" customHeight="1" x14ac:dyDescent="0.2">
      <c r="A4887" s="83">
        <v>7744</v>
      </c>
      <c r="B4887" s="83" t="s">
        <v>7529</v>
      </c>
      <c r="C4887" s="83" t="s">
        <v>577</v>
      </c>
      <c r="D4887" s="83" t="s">
        <v>566</v>
      </c>
      <c r="E4887" s="187">
        <v>246.75</v>
      </c>
      <c r="F4887" s="83"/>
    </row>
    <row r="4888" spans="1:6" ht="12.75" customHeight="1" x14ac:dyDescent="0.2">
      <c r="A4888" s="83">
        <v>7773</v>
      </c>
      <c r="B4888" s="83" t="s">
        <v>7530</v>
      </c>
      <c r="C4888" s="83" t="s">
        <v>577</v>
      </c>
      <c r="D4888" s="83" t="s">
        <v>566</v>
      </c>
      <c r="E4888" s="187">
        <v>307.3</v>
      </c>
      <c r="F4888" s="83"/>
    </row>
    <row r="4889" spans="1:6" ht="12.75" customHeight="1" x14ac:dyDescent="0.2">
      <c r="A4889" s="83">
        <v>7754</v>
      </c>
      <c r="B4889" s="83" t="s">
        <v>7532</v>
      </c>
      <c r="C4889" s="83" t="s">
        <v>577</v>
      </c>
      <c r="D4889" s="83" t="s">
        <v>566</v>
      </c>
      <c r="E4889" s="187">
        <v>417.6</v>
      </c>
      <c r="F4889" s="83"/>
    </row>
    <row r="4890" spans="1:6" ht="12.75" customHeight="1" x14ac:dyDescent="0.2">
      <c r="A4890" s="83">
        <v>7735</v>
      </c>
      <c r="B4890" s="83" t="s">
        <v>7534</v>
      </c>
      <c r="C4890" s="83" t="s">
        <v>577</v>
      </c>
      <c r="D4890" s="83" t="s">
        <v>566</v>
      </c>
      <c r="E4890" s="187">
        <v>572.38</v>
      </c>
      <c r="F4890" s="83"/>
    </row>
    <row r="4891" spans="1:6" ht="12.75" customHeight="1" x14ac:dyDescent="0.2">
      <c r="A4891" s="83">
        <v>7755</v>
      </c>
      <c r="B4891" s="83" t="s">
        <v>7536</v>
      </c>
      <c r="C4891" s="83" t="s">
        <v>577</v>
      </c>
      <c r="D4891" s="83" t="s">
        <v>566</v>
      </c>
      <c r="E4891" s="187">
        <v>153.5</v>
      </c>
      <c r="F4891" s="83"/>
    </row>
    <row r="4892" spans="1:6" ht="12.75" customHeight="1" x14ac:dyDescent="0.2">
      <c r="A4892" s="83">
        <v>7776</v>
      </c>
      <c r="B4892" s="83" t="s">
        <v>7537</v>
      </c>
      <c r="C4892" s="83" t="s">
        <v>577</v>
      </c>
      <c r="D4892" s="83" t="s">
        <v>566</v>
      </c>
      <c r="E4892" s="187">
        <v>199.78</v>
      </c>
      <c r="F4892" s="83"/>
    </row>
    <row r="4893" spans="1:6" ht="12.75" customHeight="1" x14ac:dyDescent="0.2">
      <c r="A4893" s="83">
        <v>7743</v>
      </c>
      <c r="B4893" s="83" t="s">
        <v>7539</v>
      </c>
      <c r="C4893" s="83" t="s">
        <v>577</v>
      </c>
      <c r="D4893" s="83" t="s">
        <v>566</v>
      </c>
      <c r="E4893" s="187">
        <v>263.83</v>
      </c>
      <c r="F4893" s="83"/>
    </row>
    <row r="4894" spans="1:6" ht="12.75" customHeight="1" x14ac:dyDescent="0.2">
      <c r="A4894" s="83">
        <v>7733</v>
      </c>
      <c r="B4894" s="83" t="s">
        <v>7541</v>
      </c>
      <c r="C4894" s="83" t="s">
        <v>577</v>
      </c>
      <c r="D4894" s="83" t="s">
        <v>566</v>
      </c>
      <c r="E4894" s="187">
        <v>294.19</v>
      </c>
      <c r="F4894" s="83"/>
    </row>
    <row r="4895" spans="1:6" ht="12.75" customHeight="1" x14ac:dyDescent="0.2">
      <c r="A4895" s="83">
        <v>7775</v>
      </c>
      <c r="B4895" s="83" t="s">
        <v>7543</v>
      </c>
      <c r="C4895" s="83" t="s">
        <v>577</v>
      </c>
      <c r="D4895" s="83" t="s">
        <v>566</v>
      </c>
      <c r="E4895" s="187">
        <v>361.95</v>
      </c>
      <c r="F4895" s="83"/>
    </row>
    <row r="4896" spans="1:6" ht="12.75" customHeight="1" x14ac:dyDescent="0.2">
      <c r="A4896" s="83">
        <v>7734</v>
      </c>
      <c r="B4896" s="83" t="s">
        <v>7544</v>
      </c>
      <c r="C4896" s="83" t="s">
        <v>577</v>
      </c>
      <c r="D4896" s="83" t="s">
        <v>566</v>
      </c>
      <c r="E4896" s="187">
        <v>523.26</v>
      </c>
      <c r="F4896" s="83"/>
    </row>
    <row r="4897" spans="1:6" ht="12.75" customHeight="1" x14ac:dyDescent="0.2">
      <c r="A4897" s="83">
        <v>7753</v>
      </c>
      <c r="B4897" s="83" t="s">
        <v>7546</v>
      </c>
      <c r="C4897" s="83" t="s">
        <v>577</v>
      </c>
      <c r="D4897" s="83" t="s">
        <v>566</v>
      </c>
      <c r="E4897" s="187">
        <v>265.3</v>
      </c>
      <c r="F4897" s="83"/>
    </row>
    <row r="4898" spans="1:6" ht="12.75" customHeight="1" x14ac:dyDescent="0.2">
      <c r="A4898" s="83">
        <v>13256</v>
      </c>
      <c r="B4898" s="83" t="s">
        <v>7547</v>
      </c>
      <c r="C4898" s="83" t="s">
        <v>577</v>
      </c>
      <c r="D4898" s="83" t="s">
        <v>566</v>
      </c>
      <c r="E4898" s="187">
        <v>309.7</v>
      </c>
      <c r="F4898" s="83"/>
    </row>
    <row r="4899" spans="1:6" ht="12.75" customHeight="1" x14ac:dyDescent="0.2">
      <c r="A4899" s="83">
        <v>7757</v>
      </c>
      <c r="B4899" s="83" t="s">
        <v>7549</v>
      </c>
      <c r="C4899" s="83" t="s">
        <v>577</v>
      </c>
      <c r="D4899" s="83" t="s">
        <v>566</v>
      </c>
      <c r="E4899" s="187">
        <v>375.98</v>
      </c>
      <c r="F4899" s="83"/>
    </row>
    <row r="4900" spans="1:6" ht="12.75" customHeight="1" x14ac:dyDescent="0.2">
      <c r="A4900" s="83">
        <v>7758</v>
      </c>
      <c r="B4900" s="83" t="s">
        <v>7550</v>
      </c>
      <c r="C4900" s="83" t="s">
        <v>577</v>
      </c>
      <c r="D4900" s="83" t="s">
        <v>566</v>
      </c>
      <c r="E4900" s="187">
        <v>559.24</v>
      </c>
      <c r="F4900" s="83"/>
    </row>
    <row r="4901" spans="1:6" ht="12.75" customHeight="1" x14ac:dyDescent="0.2">
      <c r="A4901" s="83">
        <v>7759</v>
      </c>
      <c r="B4901" s="83" t="s">
        <v>7552</v>
      </c>
      <c r="C4901" s="83" t="s">
        <v>577</v>
      </c>
      <c r="D4901" s="83" t="s">
        <v>566</v>
      </c>
      <c r="E4901" s="187">
        <v>1218.3900000000001</v>
      </c>
      <c r="F4901" s="83"/>
    </row>
    <row r="4902" spans="1:6" ht="12.75" customHeight="1" x14ac:dyDescent="0.2">
      <c r="A4902" s="83">
        <v>40334</v>
      </c>
      <c r="B4902" s="83" t="s">
        <v>7553</v>
      </c>
      <c r="C4902" s="83" t="s">
        <v>577</v>
      </c>
      <c r="D4902" s="83" t="s">
        <v>566</v>
      </c>
      <c r="E4902" s="187">
        <v>65.78</v>
      </c>
      <c r="F4902" s="83"/>
    </row>
    <row r="4903" spans="1:6" ht="12.75" customHeight="1" x14ac:dyDescent="0.2">
      <c r="A4903" s="83">
        <v>7745</v>
      </c>
      <c r="B4903" s="83" t="s">
        <v>7554</v>
      </c>
      <c r="C4903" s="83" t="s">
        <v>577</v>
      </c>
      <c r="D4903" s="83" t="s">
        <v>566</v>
      </c>
      <c r="E4903" s="187">
        <v>69.510000000000005</v>
      </c>
      <c r="F4903" s="83"/>
    </row>
    <row r="4904" spans="1:6" ht="12.75" customHeight="1" x14ac:dyDescent="0.2">
      <c r="A4904" s="83">
        <v>7714</v>
      </c>
      <c r="B4904" s="83" t="s">
        <v>7556</v>
      </c>
      <c r="C4904" s="83" t="s">
        <v>577</v>
      </c>
      <c r="D4904" s="83" t="s">
        <v>566</v>
      </c>
      <c r="E4904" s="187">
        <v>91.79</v>
      </c>
      <c r="F4904" s="83"/>
    </row>
    <row r="4905" spans="1:6" ht="12.75" customHeight="1" x14ac:dyDescent="0.2">
      <c r="A4905" s="83">
        <v>7725</v>
      </c>
      <c r="B4905" s="83" t="s">
        <v>7557</v>
      </c>
      <c r="C4905" s="83" t="s">
        <v>577</v>
      </c>
      <c r="D4905" s="83" t="s">
        <v>1065</v>
      </c>
      <c r="E4905" s="187">
        <v>121.43</v>
      </c>
      <c r="F4905" s="83"/>
    </row>
    <row r="4906" spans="1:6" ht="12.75" customHeight="1" x14ac:dyDescent="0.2">
      <c r="A4906" s="83">
        <v>7742</v>
      </c>
      <c r="B4906" s="83" t="s">
        <v>7559</v>
      </c>
      <c r="C4906" s="83" t="s">
        <v>577</v>
      </c>
      <c r="D4906" s="83" t="s">
        <v>566</v>
      </c>
      <c r="E4906" s="187">
        <v>170.44</v>
      </c>
      <c r="F4906" s="83"/>
    </row>
    <row r="4907" spans="1:6" ht="12.75" customHeight="1" x14ac:dyDescent="0.2">
      <c r="A4907" s="83">
        <v>7750</v>
      </c>
      <c r="B4907" s="83" t="s">
        <v>7560</v>
      </c>
      <c r="C4907" s="83" t="s">
        <v>577</v>
      </c>
      <c r="D4907" s="83" t="s">
        <v>566</v>
      </c>
      <c r="E4907" s="187">
        <v>193.28</v>
      </c>
      <c r="F4907" s="83"/>
    </row>
    <row r="4908" spans="1:6" ht="12.75" customHeight="1" x14ac:dyDescent="0.2">
      <c r="A4908" s="83">
        <v>7756</v>
      </c>
      <c r="B4908" s="83" t="s">
        <v>7562</v>
      </c>
      <c r="C4908" s="83" t="s">
        <v>577</v>
      </c>
      <c r="D4908" s="83" t="s">
        <v>566</v>
      </c>
      <c r="E4908" s="187">
        <v>238.62</v>
      </c>
      <c r="F4908" s="83"/>
    </row>
    <row r="4909" spans="1:6" ht="12.75" customHeight="1" x14ac:dyDescent="0.2">
      <c r="A4909" s="83">
        <v>7765</v>
      </c>
      <c r="B4909" s="83" t="s">
        <v>7563</v>
      </c>
      <c r="C4909" s="83" t="s">
        <v>577</v>
      </c>
      <c r="D4909" s="83" t="s">
        <v>566</v>
      </c>
      <c r="E4909" s="187">
        <v>292.99</v>
      </c>
      <c r="F4909" s="83"/>
    </row>
    <row r="4910" spans="1:6" ht="12.75" customHeight="1" x14ac:dyDescent="0.2">
      <c r="A4910" s="83">
        <v>12569</v>
      </c>
      <c r="B4910" s="83" t="s">
        <v>7565</v>
      </c>
      <c r="C4910" s="83" t="s">
        <v>577</v>
      </c>
      <c r="D4910" s="83" t="s">
        <v>566</v>
      </c>
      <c r="E4910" s="187">
        <v>315.27</v>
      </c>
      <c r="F4910" s="83"/>
    </row>
    <row r="4911" spans="1:6" ht="12.75" customHeight="1" x14ac:dyDescent="0.2">
      <c r="A4911" s="83">
        <v>7766</v>
      </c>
      <c r="B4911" s="83" t="s">
        <v>7567</v>
      </c>
      <c r="C4911" s="83" t="s">
        <v>577</v>
      </c>
      <c r="D4911" s="83" t="s">
        <v>566</v>
      </c>
      <c r="E4911" s="187">
        <v>426.11</v>
      </c>
      <c r="F4911" s="83"/>
    </row>
    <row r="4912" spans="1:6" ht="12.75" customHeight="1" x14ac:dyDescent="0.2">
      <c r="A4912" s="83">
        <v>7767</v>
      </c>
      <c r="B4912" s="83" t="s">
        <v>7568</v>
      </c>
      <c r="C4912" s="83" t="s">
        <v>577</v>
      </c>
      <c r="D4912" s="83" t="s">
        <v>566</v>
      </c>
      <c r="E4912" s="187">
        <v>656.62</v>
      </c>
      <c r="F4912" s="83"/>
    </row>
    <row r="4913" spans="1:6" ht="12.75" customHeight="1" x14ac:dyDescent="0.2">
      <c r="A4913" s="83">
        <v>7727</v>
      </c>
      <c r="B4913" s="83" t="s">
        <v>7570</v>
      </c>
      <c r="C4913" s="83" t="s">
        <v>577</v>
      </c>
      <c r="D4913" s="83" t="s">
        <v>566</v>
      </c>
      <c r="E4913" s="187">
        <v>1425.96</v>
      </c>
      <c r="F4913" s="83"/>
    </row>
    <row r="4914" spans="1:6" ht="12.75" customHeight="1" x14ac:dyDescent="0.2">
      <c r="A4914" s="83">
        <v>7760</v>
      </c>
      <c r="B4914" s="83" t="s">
        <v>7571</v>
      </c>
      <c r="C4914" s="83" t="s">
        <v>577</v>
      </c>
      <c r="D4914" s="83" t="s">
        <v>566</v>
      </c>
      <c r="E4914" s="187">
        <v>69.180000000000007</v>
      </c>
      <c r="F4914" s="83"/>
    </row>
    <row r="4915" spans="1:6" ht="12.75" customHeight="1" x14ac:dyDescent="0.2">
      <c r="A4915" s="83">
        <v>7761</v>
      </c>
      <c r="B4915" s="83" t="s">
        <v>7573</v>
      </c>
      <c r="C4915" s="83" t="s">
        <v>577</v>
      </c>
      <c r="D4915" s="83" t="s">
        <v>566</v>
      </c>
      <c r="E4915" s="187">
        <v>73.52</v>
      </c>
      <c r="F4915" s="83"/>
    </row>
    <row r="4916" spans="1:6" ht="12.75" customHeight="1" x14ac:dyDescent="0.2">
      <c r="A4916" s="83">
        <v>7752</v>
      </c>
      <c r="B4916" s="83" t="s">
        <v>7574</v>
      </c>
      <c r="C4916" s="83" t="s">
        <v>577</v>
      </c>
      <c r="D4916" s="83" t="s">
        <v>566</v>
      </c>
      <c r="E4916" s="187">
        <v>89.06</v>
      </c>
      <c r="F4916" s="83"/>
    </row>
    <row r="4917" spans="1:6" ht="12.75" customHeight="1" x14ac:dyDescent="0.2">
      <c r="A4917" s="83">
        <v>7762</v>
      </c>
      <c r="B4917" s="83" t="s">
        <v>7576</v>
      </c>
      <c r="C4917" s="83" t="s">
        <v>577</v>
      </c>
      <c r="D4917" s="83" t="s">
        <v>566</v>
      </c>
      <c r="E4917" s="187">
        <v>116.52</v>
      </c>
      <c r="F4917" s="83"/>
    </row>
    <row r="4918" spans="1:6" ht="12.75" customHeight="1" x14ac:dyDescent="0.2">
      <c r="A4918" s="83">
        <v>7722</v>
      </c>
      <c r="B4918" s="83" t="s">
        <v>7577</v>
      </c>
      <c r="C4918" s="83" t="s">
        <v>577</v>
      </c>
      <c r="D4918" s="83" t="s">
        <v>566</v>
      </c>
      <c r="E4918" s="187">
        <v>179.68</v>
      </c>
      <c r="F4918" s="83"/>
    </row>
    <row r="4919" spans="1:6" ht="12.75" customHeight="1" x14ac:dyDescent="0.2">
      <c r="A4919" s="83">
        <v>7763</v>
      </c>
      <c r="B4919" s="83" t="s">
        <v>7579</v>
      </c>
      <c r="C4919" s="83" t="s">
        <v>577</v>
      </c>
      <c r="D4919" s="83" t="s">
        <v>566</v>
      </c>
      <c r="E4919" s="187">
        <v>200.24</v>
      </c>
      <c r="F4919" s="83"/>
    </row>
    <row r="4920" spans="1:6" ht="12.75" customHeight="1" x14ac:dyDescent="0.2">
      <c r="A4920" s="83">
        <v>7764</v>
      </c>
      <c r="B4920" s="83" t="s">
        <v>7581</v>
      </c>
      <c r="C4920" s="83" t="s">
        <v>577</v>
      </c>
      <c r="D4920" s="83" t="s">
        <v>566</v>
      </c>
      <c r="E4920" s="187">
        <v>300.77999999999997</v>
      </c>
      <c r="F4920" s="83"/>
    </row>
    <row r="4921" spans="1:6" ht="12.75" customHeight="1" x14ac:dyDescent="0.2">
      <c r="A4921" s="83">
        <v>12572</v>
      </c>
      <c r="B4921" s="83" t="s">
        <v>7583</v>
      </c>
      <c r="C4921" s="83" t="s">
        <v>577</v>
      </c>
      <c r="D4921" s="83" t="s">
        <v>566</v>
      </c>
      <c r="E4921" s="187">
        <v>394.36</v>
      </c>
      <c r="F4921" s="83"/>
    </row>
    <row r="4922" spans="1:6" ht="12.75" customHeight="1" x14ac:dyDescent="0.2">
      <c r="A4922" s="83">
        <v>12573</v>
      </c>
      <c r="B4922" s="83" t="s">
        <v>7584</v>
      </c>
      <c r="C4922" s="83" t="s">
        <v>577</v>
      </c>
      <c r="D4922" s="83" t="s">
        <v>566</v>
      </c>
      <c r="E4922" s="187">
        <v>414.42</v>
      </c>
      <c r="F4922" s="83"/>
    </row>
    <row r="4923" spans="1:6" ht="12.75" customHeight="1" x14ac:dyDescent="0.2">
      <c r="A4923" s="83">
        <v>12574</v>
      </c>
      <c r="B4923" s="83" t="s">
        <v>7586</v>
      </c>
      <c r="C4923" s="83" t="s">
        <v>577</v>
      </c>
      <c r="D4923" s="83" t="s">
        <v>566</v>
      </c>
      <c r="E4923" s="187">
        <v>538.5</v>
      </c>
      <c r="F4923" s="83"/>
    </row>
    <row r="4924" spans="1:6" ht="12.75" customHeight="1" x14ac:dyDescent="0.2">
      <c r="A4924" s="83">
        <v>12575</v>
      </c>
      <c r="B4924" s="83" t="s">
        <v>7588</v>
      </c>
      <c r="C4924" s="83" t="s">
        <v>577</v>
      </c>
      <c r="D4924" s="83" t="s">
        <v>566</v>
      </c>
      <c r="E4924" s="187">
        <v>790.4</v>
      </c>
      <c r="F4924" s="83"/>
    </row>
    <row r="4925" spans="1:6" ht="12.75" customHeight="1" x14ac:dyDescent="0.2">
      <c r="A4925" s="83">
        <v>12576</v>
      </c>
      <c r="B4925" s="83" t="s">
        <v>7589</v>
      </c>
      <c r="C4925" s="83" t="s">
        <v>577</v>
      </c>
      <c r="D4925" s="83" t="s">
        <v>566</v>
      </c>
      <c r="E4925" s="187">
        <v>83.55</v>
      </c>
      <c r="F4925" s="83"/>
    </row>
    <row r="4926" spans="1:6" ht="12.75" customHeight="1" x14ac:dyDescent="0.2">
      <c r="A4926" s="83">
        <v>12577</v>
      </c>
      <c r="B4926" s="83" t="s">
        <v>7591</v>
      </c>
      <c r="C4926" s="83" t="s">
        <v>577</v>
      </c>
      <c r="D4926" s="83" t="s">
        <v>566</v>
      </c>
      <c r="E4926" s="187">
        <v>108.06</v>
      </c>
      <c r="F4926" s="83"/>
    </row>
    <row r="4927" spans="1:6" ht="12.75" customHeight="1" x14ac:dyDescent="0.2">
      <c r="A4927" s="83">
        <v>12578</v>
      </c>
      <c r="B4927" s="83" t="s">
        <v>7592</v>
      </c>
      <c r="C4927" s="83" t="s">
        <v>577</v>
      </c>
      <c r="D4927" s="83" t="s">
        <v>566</v>
      </c>
      <c r="E4927" s="187">
        <v>144.93</v>
      </c>
      <c r="F4927" s="83"/>
    </row>
    <row r="4928" spans="1:6" ht="12.75" customHeight="1" x14ac:dyDescent="0.2">
      <c r="A4928" s="83">
        <v>12579</v>
      </c>
      <c r="B4928" s="83" t="s">
        <v>7594</v>
      </c>
      <c r="C4928" s="83" t="s">
        <v>577</v>
      </c>
      <c r="D4928" s="83" t="s">
        <v>566</v>
      </c>
      <c r="E4928" s="187">
        <v>212.22</v>
      </c>
      <c r="F4928" s="83"/>
    </row>
    <row r="4929" spans="1:6" ht="12.75" customHeight="1" x14ac:dyDescent="0.2">
      <c r="A4929" s="83">
        <v>12580</v>
      </c>
      <c r="B4929" s="83" t="s">
        <v>7596</v>
      </c>
      <c r="C4929" s="83" t="s">
        <v>577</v>
      </c>
      <c r="D4929" s="83" t="s">
        <v>566</v>
      </c>
      <c r="E4929" s="187">
        <v>273.95999999999998</v>
      </c>
      <c r="F4929" s="83"/>
    </row>
    <row r="4930" spans="1:6" ht="12.75" customHeight="1" x14ac:dyDescent="0.2">
      <c r="A4930" s="83">
        <v>12581</v>
      </c>
      <c r="B4930" s="83" t="s">
        <v>7597</v>
      </c>
      <c r="C4930" s="83" t="s">
        <v>577</v>
      </c>
      <c r="D4930" s="83" t="s">
        <v>566</v>
      </c>
      <c r="E4930" s="187">
        <v>374.87</v>
      </c>
      <c r="F4930" s="83"/>
    </row>
    <row r="4931" spans="1:6" ht="12.75" customHeight="1" x14ac:dyDescent="0.2">
      <c r="A4931" s="83">
        <v>41785</v>
      </c>
      <c r="B4931" s="83" t="s">
        <v>7599</v>
      </c>
      <c r="C4931" s="83" t="s">
        <v>577</v>
      </c>
      <c r="D4931" s="83" t="s">
        <v>702</v>
      </c>
      <c r="E4931" s="187">
        <v>1135.72</v>
      </c>
      <c r="F4931" s="83"/>
    </row>
    <row r="4932" spans="1:6" ht="12.75" customHeight="1" x14ac:dyDescent="0.2">
      <c r="A4932" s="83">
        <v>41781</v>
      </c>
      <c r="B4932" s="83" t="s">
        <v>725</v>
      </c>
      <c r="C4932" s="83" t="s">
        <v>577</v>
      </c>
      <c r="D4932" s="83" t="s">
        <v>702</v>
      </c>
      <c r="E4932" s="187">
        <v>323.8</v>
      </c>
      <c r="F4932" s="83"/>
    </row>
    <row r="4933" spans="1:6" ht="12.75" customHeight="1" x14ac:dyDescent="0.2">
      <c r="A4933" s="83">
        <v>41783</v>
      </c>
      <c r="B4933" s="83" t="s">
        <v>7601</v>
      </c>
      <c r="C4933" s="83" t="s">
        <v>577</v>
      </c>
      <c r="D4933" s="83" t="s">
        <v>702</v>
      </c>
      <c r="E4933" s="187">
        <v>854.46</v>
      </c>
      <c r="F4933" s="83"/>
    </row>
    <row r="4934" spans="1:6" ht="12.75" customHeight="1" x14ac:dyDescent="0.2">
      <c r="A4934" s="83">
        <v>41786</v>
      </c>
      <c r="B4934" s="83" t="s">
        <v>7603</v>
      </c>
      <c r="C4934" s="83" t="s">
        <v>577</v>
      </c>
      <c r="D4934" s="83" t="s">
        <v>702</v>
      </c>
      <c r="E4934" s="187">
        <v>1782.5</v>
      </c>
      <c r="F4934" s="83"/>
    </row>
    <row r="4935" spans="1:6" ht="12.75" customHeight="1" x14ac:dyDescent="0.2">
      <c r="A4935" s="83">
        <v>41779</v>
      </c>
      <c r="B4935" s="83" t="s">
        <v>720</v>
      </c>
      <c r="C4935" s="83" t="s">
        <v>577</v>
      </c>
      <c r="D4935" s="83" t="s">
        <v>702</v>
      </c>
      <c r="E4935" s="187">
        <v>124.19</v>
      </c>
      <c r="F4935" s="83"/>
    </row>
    <row r="4936" spans="1:6" ht="12.75" customHeight="1" x14ac:dyDescent="0.2">
      <c r="A4936" s="83">
        <v>41780</v>
      </c>
      <c r="B4936" s="83" t="s">
        <v>721</v>
      </c>
      <c r="C4936" s="83" t="s">
        <v>577</v>
      </c>
      <c r="D4936" s="83" t="s">
        <v>702</v>
      </c>
      <c r="E4936" s="187">
        <v>146.88</v>
      </c>
      <c r="F4936" s="83"/>
    </row>
    <row r="4937" spans="1:6" ht="12.75" customHeight="1" x14ac:dyDescent="0.2">
      <c r="A4937" s="83">
        <v>41782</v>
      </c>
      <c r="B4937" s="83" t="s">
        <v>7606</v>
      </c>
      <c r="C4937" s="83" t="s">
        <v>577</v>
      </c>
      <c r="D4937" s="83" t="s">
        <v>702</v>
      </c>
      <c r="E4937" s="187">
        <v>605.48</v>
      </c>
      <c r="F4937" s="83"/>
    </row>
    <row r="4938" spans="1:6" ht="12.75" customHeight="1" x14ac:dyDescent="0.2">
      <c r="A4938" s="83">
        <v>38130</v>
      </c>
      <c r="B4938" s="83" t="s">
        <v>7607</v>
      </c>
      <c r="C4938" s="83" t="s">
        <v>577</v>
      </c>
      <c r="D4938" s="83" t="s">
        <v>566</v>
      </c>
      <c r="E4938" s="187">
        <v>21.49</v>
      </c>
      <c r="F4938" s="83"/>
    </row>
    <row r="4939" spans="1:6" ht="12.75" customHeight="1" x14ac:dyDescent="0.2">
      <c r="A4939" s="83">
        <v>21123</v>
      </c>
      <c r="B4939" s="83" t="s">
        <v>7609</v>
      </c>
      <c r="C4939" s="83" t="s">
        <v>577</v>
      </c>
      <c r="D4939" s="83" t="s">
        <v>1065</v>
      </c>
      <c r="E4939" s="187">
        <v>6.1</v>
      </c>
      <c r="F4939" s="83"/>
    </row>
    <row r="4940" spans="1:6" ht="12.75" customHeight="1" x14ac:dyDescent="0.2">
      <c r="A4940" s="83">
        <v>21124</v>
      </c>
      <c r="B4940" s="83" t="s">
        <v>7611</v>
      </c>
      <c r="C4940" s="83" t="s">
        <v>577</v>
      </c>
      <c r="D4940" s="83" t="s">
        <v>566</v>
      </c>
      <c r="E4940" s="187">
        <v>10.81</v>
      </c>
      <c r="F4940" s="83"/>
    </row>
    <row r="4941" spans="1:6" ht="12.75" customHeight="1" x14ac:dyDescent="0.2">
      <c r="A4941" s="83">
        <v>21125</v>
      </c>
      <c r="B4941" s="83" t="s">
        <v>7613</v>
      </c>
      <c r="C4941" s="83" t="s">
        <v>577</v>
      </c>
      <c r="D4941" s="83" t="s">
        <v>566</v>
      </c>
      <c r="E4941" s="187">
        <v>17.36</v>
      </c>
      <c r="F4941" s="83"/>
    </row>
    <row r="4942" spans="1:6" ht="12.75" customHeight="1" x14ac:dyDescent="0.2">
      <c r="A4942" s="83">
        <v>38028</v>
      </c>
      <c r="B4942" s="83" t="s">
        <v>7615</v>
      </c>
      <c r="C4942" s="83" t="s">
        <v>577</v>
      </c>
      <c r="D4942" s="83" t="s">
        <v>566</v>
      </c>
      <c r="E4942" s="187">
        <v>29.45</v>
      </c>
      <c r="F4942" s="83"/>
    </row>
    <row r="4943" spans="1:6" ht="12.75" customHeight="1" x14ac:dyDescent="0.2">
      <c r="A4943" s="83">
        <v>38029</v>
      </c>
      <c r="B4943" s="83" t="s">
        <v>7616</v>
      </c>
      <c r="C4943" s="83" t="s">
        <v>577</v>
      </c>
      <c r="D4943" s="83" t="s">
        <v>566</v>
      </c>
      <c r="E4943" s="187">
        <v>44.9</v>
      </c>
      <c r="F4943" s="83"/>
    </row>
    <row r="4944" spans="1:6" ht="12.75" customHeight="1" x14ac:dyDescent="0.2">
      <c r="A4944" s="83">
        <v>38030</v>
      </c>
      <c r="B4944" s="83" t="s">
        <v>7618</v>
      </c>
      <c r="C4944" s="83" t="s">
        <v>577</v>
      </c>
      <c r="D4944" s="83" t="s">
        <v>566</v>
      </c>
      <c r="E4944" s="187">
        <v>68.97</v>
      </c>
      <c r="F4944" s="83"/>
    </row>
    <row r="4945" spans="1:6" ht="12.75" customHeight="1" x14ac:dyDescent="0.2">
      <c r="A4945" s="83">
        <v>38031</v>
      </c>
      <c r="B4945" s="83" t="s">
        <v>7619</v>
      </c>
      <c r="C4945" s="83" t="s">
        <v>577</v>
      </c>
      <c r="D4945" s="83" t="s">
        <v>566</v>
      </c>
      <c r="E4945" s="187">
        <v>109.3</v>
      </c>
      <c r="F4945" s="83"/>
    </row>
    <row r="4946" spans="1:6" ht="12.75" customHeight="1" x14ac:dyDescent="0.2">
      <c r="A4946" s="83">
        <v>39735</v>
      </c>
      <c r="B4946" s="83" t="s">
        <v>7621</v>
      </c>
      <c r="C4946" s="83" t="s">
        <v>577</v>
      </c>
      <c r="D4946" s="83" t="s">
        <v>702</v>
      </c>
      <c r="E4946" s="187">
        <v>69.89</v>
      </c>
      <c r="F4946" s="83"/>
    </row>
    <row r="4947" spans="1:6" ht="12.75" customHeight="1" x14ac:dyDescent="0.2">
      <c r="A4947" s="83">
        <v>39734</v>
      </c>
      <c r="B4947" s="83" t="s">
        <v>7622</v>
      </c>
      <c r="C4947" s="83" t="s">
        <v>577</v>
      </c>
      <c r="D4947" s="83" t="s">
        <v>702</v>
      </c>
      <c r="E4947" s="187">
        <v>82.9</v>
      </c>
      <c r="F4947" s="83"/>
    </row>
    <row r="4948" spans="1:6" ht="12.75" customHeight="1" x14ac:dyDescent="0.2">
      <c r="A4948" s="83">
        <v>39736</v>
      </c>
      <c r="B4948" s="83" t="s">
        <v>7623</v>
      </c>
      <c r="C4948" s="83" t="s">
        <v>577</v>
      </c>
      <c r="D4948" s="83" t="s">
        <v>702</v>
      </c>
      <c r="E4948" s="187">
        <v>94.61</v>
      </c>
      <c r="F4948" s="83"/>
    </row>
    <row r="4949" spans="1:6" ht="12.75" customHeight="1" x14ac:dyDescent="0.2">
      <c r="A4949" s="83">
        <v>39737</v>
      </c>
      <c r="B4949" s="83" t="s">
        <v>7625</v>
      </c>
      <c r="C4949" s="83" t="s">
        <v>577</v>
      </c>
      <c r="D4949" s="83" t="s">
        <v>702</v>
      </c>
      <c r="E4949" s="187">
        <v>12.72</v>
      </c>
      <c r="F4949" s="83"/>
    </row>
    <row r="4950" spans="1:6" ht="12.75" customHeight="1" x14ac:dyDescent="0.2">
      <c r="A4950" s="83">
        <v>39738</v>
      </c>
      <c r="B4950" s="83" t="s">
        <v>7626</v>
      </c>
      <c r="C4950" s="83" t="s">
        <v>577</v>
      </c>
      <c r="D4950" s="83" t="s">
        <v>702</v>
      </c>
      <c r="E4950" s="187">
        <v>4.5999999999999996</v>
      </c>
      <c r="F4950" s="83"/>
    </row>
    <row r="4951" spans="1:6" ht="12.75" customHeight="1" x14ac:dyDescent="0.2">
      <c r="A4951" s="83">
        <v>39739</v>
      </c>
      <c r="B4951" s="83" t="s">
        <v>7627</v>
      </c>
      <c r="C4951" s="83" t="s">
        <v>577</v>
      </c>
      <c r="D4951" s="83" t="s">
        <v>702</v>
      </c>
      <c r="E4951" s="187">
        <v>65.430000000000007</v>
      </c>
      <c r="F4951" s="83"/>
    </row>
    <row r="4952" spans="1:6" ht="12.75" customHeight="1" x14ac:dyDescent="0.2">
      <c r="A4952" s="83">
        <v>39733</v>
      </c>
      <c r="B4952" s="83" t="s">
        <v>7629</v>
      </c>
      <c r="C4952" s="83" t="s">
        <v>577</v>
      </c>
      <c r="D4952" s="83" t="s">
        <v>702</v>
      </c>
      <c r="E4952" s="187">
        <v>113.23</v>
      </c>
      <c r="F4952" s="83"/>
    </row>
    <row r="4953" spans="1:6" ht="12.75" customHeight="1" x14ac:dyDescent="0.2">
      <c r="A4953" s="83">
        <v>39854</v>
      </c>
      <c r="B4953" s="83" t="s">
        <v>7630</v>
      </c>
      <c r="C4953" s="83" t="s">
        <v>577</v>
      </c>
      <c r="D4953" s="83" t="s">
        <v>702</v>
      </c>
      <c r="E4953" s="187">
        <v>114.83</v>
      </c>
      <c r="F4953" s="83"/>
    </row>
    <row r="4954" spans="1:6" ht="12.75" customHeight="1" x14ac:dyDescent="0.2">
      <c r="A4954" s="83">
        <v>39740</v>
      </c>
      <c r="B4954" s="83" t="s">
        <v>7631</v>
      </c>
      <c r="C4954" s="83" t="s">
        <v>577</v>
      </c>
      <c r="D4954" s="83" t="s">
        <v>702</v>
      </c>
      <c r="E4954" s="187">
        <v>62.83</v>
      </c>
      <c r="F4954" s="83"/>
    </row>
    <row r="4955" spans="1:6" ht="12.75" customHeight="1" x14ac:dyDescent="0.2">
      <c r="A4955" s="83">
        <v>39741</v>
      </c>
      <c r="B4955" s="83" t="s">
        <v>7633</v>
      </c>
      <c r="C4955" s="83" t="s">
        <v>577</v>
      </c>
      <c r="D4955" s="83" t="s">
        <v>702</v>
      </c>
      <c r="E4955" s="187">
        <v>11.58</v>
      </c>
      <c r="F4955" s="83"/>
    </row>
    <row r="4956" spans="1:6" ht="12.75" customHeight="1" x14ac:dyDescent="0.2">
      <c r="A4956" s="83">
        <v>39853</v>
      </c>
      <c r="B4956" s="83" t="s">
        <v>7634</v>
      </c>
      <c r="C4956" s="83" t="s">
        <v>577</v>
      </c>
      <c r="D4956" s="83" t="s">
        <v>702</v>
      </c>
      <c r="E4956" s="187">
        <v>15.21</v>
      </c>
      <c r="F4956" s="83"/>
    </row>
    <row r="4957" spans="1:6" ht="12.75" customHeight="1" x14ac:dyDescent="0.2">
      <c r="A4957" s="83">
        <v>39742</v>
      </c>
      <c r="B4957" s="83" t="s">
        <v>7635</v>
      </c>
      <c r="C4957" s="83" t="s">
        <v>577</v>
      </c>
      <c r="D4957" s="83" t="s">
        <v>702</v>
      </c>
      <c r="E4957" s="187">
        <v>50.5</v>
      </c>
      <c r="F4957" s="83"/>
    </row>
    <row r="4958" spans="1:6" ht="12.75" customHeight="1" x14ac:dyDescent="0.2">
      <c r="A4958" s="83">
        <v>39749</v>
      </c>
      <c r="B4958" s="83" t="s">
        <v>7636</v>
      </c>
      <c r="C4958" s="83" t="s">
        <v>577</v>
      </c>
      <c r="D4958" s="83" t="s">
        <v>702</v>
      </c>
      <c r="E4958" s="187">
        <v>56.56</v>
      </c>
      <c r="F4958" s="83"/>
    </row>
    <row r="4959" spans="1:6" ht="12.75" customHeight="1" x14ac:dyDescent="0.2">
      <c r="A4959" s="83">
        <v>39751</v>
      </c>
      <c r="B4959" s="83" t="s">
        <v>7638</v>
      </c>
      <c r="C4959" s="83" t="s">
        <v>577</v>
      </c>
      <c r="D4959" s="83" t="s">
        <v>702</v>
      </c>
      <c r="E4959" s="187">
        <v>102.79</v>
      </c>
      <c r="F4959" s="83"/>
    </row>
    <row r="4960" spans="1:6" ht="12.75" customHeight="1" x14ac:dyDescent="0.2">
      <c r="A4960" s="83">
        <v>39750</v>
      </c>
      <c r="B4960" s="83" t="s">
        <v>7639</v>
      </c>
      <c r="C4960" s="83" t="s">
        <v>577</v>
      </c>
      <c r="D4960" s="83" t="s">
        <v>702</v>
      </c>
      <c r="E4960" s="187">
        <v>85.43</v>
      </c>
      <c r="F4960" s="83"/>
    </row>
    <row r="4961" spans="1:6" ht="12.75" customHeight="1" x14ac:dyDescent="0.2">
      <c r="A4961" s="83">
        <v>39747</v>
      </c>
      <c r="B4961" s="83" t="s">
        <v>7640</v>
      </c>
      <c r="C4961" s="83" t="s">
        <v>577</v>
      </c>
      <c r="D4961" s="83" t="s">
        <v>702</v>
      </c>
      <c r="E4961" s="187">
        <v>27.48</v>
      </c>
      <c r="F4961" s="83"/>
    </row>
    <row r="4962" spans="1:6" ht="12.75" customHeight="1" x14ac:dyDescent="0.2">
      <c r="A4962" s="83">
        <v>39753</v>
      </c>
      <c r="B4962" s="83" t="s">
        <v>7642</v>
      </c>
      <c r="C4962" s="83" t="s">
        <v>577</v>
      </c>
      <c r="D4962" s="83" t="s">
        <v>702</v>
      </c>
      <c r="E4962" s="187">
        <v>189.21</v>
      </c>
      <c r="F4962" s="83"/>
    </row>
    <row r="4963" spans="1:6" ht="12.75" customHeight="1" x14ac:dyDescent="0.2">
      <c r="A4963" s="83">
        <v>39754</v>
      </c>
      <c r="B4963" s="83" t="s">
        <v>7643</v>
      </c>
      <c r="C4963" s="83" t="s">
        <v>577</v>
      </c>
      <c r="D4963" s="83" t="s">
        <v>702</v>
      </c>
      <c r="E4963" s="187">
        <v>278.76</v>
      </c>
      <c r="F4963" s="83"/>
    </row>
    <row r="4964" spans="1:6" ht="12.75" customHeight="1" x14ac:dyDescent="0.2">
      <c r="A4964" s="83">
        <v>39748</v>
      </c>
      <c r="B4964" s="83" t="s">
        <v>7644</v>
      </c>
      <c r="C4964" s="83" t="s">
        <v>577</v>
      </c>
      <c r="D4964" s="83" t="s">
        <v>702</v>
      </c>
      <c r="E4964" s="187">
        <v>44.46</v>
      </c>
      <c r="F4964" s="83"/>
    </row>
    <row r="4965" spans="1:6" ht="12.75" customHeight="1" x14ac:dyDescent="0.2">
      <c r="A4965" s="83">
        <v>39755</v>
      </c>
      <c r="B4965" s="83" t="s">
        <v>7645</v>
      </c>
      <c r="C4965" s="83" t="s">
        <v>577</v>
      </c>
      <c r="D4965" s="83" t="s">
        <v>702</v>
      </c>
      <c r="E4965" s="187">
        <v>422.66</v>
      </c>
      <c r="F4965" s="83"/>
    </row>
    <row r="4966" spans="1:6" ht="12.75" customHeight="1" x14ac:dyDescent="0.2">
      <c r="A4966" s="83">
        <v>12742</v>
      </c>
      <c r="B4966" s="83" t="s">
        <v>7647</v>
      </c>
      <c r="C4966" s="83" t="s">
        <v>577</v>
      </c>
      <c r="D4966" s="83" t="s">
        <v>702</v>
      </c>
      <c r="E4966" s="187">
        <v>334.67</v>
      </c>
      <c r="F4966" s="83"/>
    </row>
    <row r="4967" spans="1:6" ht="12.75" customHeight="1" x14ac:dyDescent="0.2">
      <c r="A4967" s="83">
        <v>12713</v>
      </c>
      <c r="B4967" s="83" t="s">
        <v>7648</v>
      </c>
      <c r="C4967" s="83" t="s">
        <v>577</v>
      </c>
      <c r="D4967" s="83" t="s">
        <v>702</v>
      </c>
      <c r="E4967" s="187">
        <v>17.75</v>
      </c>
      <c r="F4967" s="83"/>
    </row>
    <row r="4968" spans="1:6" ht="12.75" customHeight="1" x14ac:dyDescent="0.2">
      <c r="A4968" s="83">
        <v>12743</v>
      </c>
      <c r="B4968" s="83" t="s">
        <v>7649</v>
      </c>
      <c r="C4968" s="83" t="s">
        <v>577</v>
      </c>
      <c r="D4968" s="83" t="s">
        <v>702</v>
      </c>
      <c r="E4968" s="187">
        <v>30.53</v>
      </c>
      <c r="F4968" s="83"/>
    </row>
    <row r="4969" spans="1:6" ht="12.75" customHeight="1" x14ac:dyDescent="0.2">
      <c r="A4969" s="83">
        <v>12744</v>
      </c>
      <c r="B4969" s="83" t="s">
        <v>7650</v>
      </c>
      <c r="C4969" s="83" t="s">
        <v>577</v>
      </c>
      <c r="D4969" s="83" t="s">
        <v>702</v>
      </c>
      <c r="E4969" s="187">
        <v>38.75</v>
      </c>
      <c r="F4969" s="83"/>
    </row>
    <row r="4970" spans="1:6" ht="12.75" customHeight="1" x14ac:dyDescent="0.2">
      <c r="A4970" s="83">
        <v>12745</v>
      </c>
      <c r="B4970" s="83" t="s">
        <v>7652</v>
      </c>
      <c r="C4970" s="83" t="s">
        <v>577</v>
      </c>
      <c r="D4970" s="83" t="s">
        <v>702</v>
      </c>
      <c r="E4970" s="187">
        <v>56.27</v>
      </c>
      <c r="F4970" s="83"/>
    </row>
    <row r="4971" spans="1:6" ht="12.75" customHeight="1" x14ac:dyDescent="0.2">
      <c r="A4971" s="83">
        <v>12746</v>
      </c>
      <c r="B4971" s="83" t="s">
        <v>7653</v>
      </c>
      <c r="C4971" s="83" t="s">
        <v>577</v>
      </c>
      <c r="D4971" s="83" t="s">
        <v>702</v>
      </c>
      <c r="E4971" s="187">
        <v>75.989999999999995</v>
      </c>
      <c r="F4971" s="83"/>
    </row>
    <row r="4972" spans="1:6" ht="12.75" customHeight="1" x14ac:dyDescent="0.2">
      <c r="A4972" s="83">
        <v>12747</v>
      </c>
      <c r="B4972" s="83" t="s">
        <v>7654</v>
      </c>
      <c r="C4972" s="83" t="s">
        <v>577</v>
      </c>
      <c r="D4972" s="83" t="s">
        <v>702</v>
      </c>
      <c r="E4972" s="187">
        <v>110.2</v>
      </c>
      <c r="F4972" s="83"/>
    </row>
    <row r="4973" spans="1:6" ht="12.75" customHeight="1" x14ac:dyDescent="0.2">
      <c r="A4973" s="83">
        <v>12748</v>
      </c>
      <c r="B4973" s="83" t="s">
        <v>7656</v>
      </c>
      <c r="C4973" s="83" t="s">
        <v>577</v>
      </c>
      <c r="D4973" s="83" t="s">
        <v>702</v>
      </c>
      <c r="E4973" s="187">
        <v>155.26</v>
      </c>
      <c r="F4973" s="83"/>
    </row>
    <row r="4974" spans="1:6" ht="12.75" customHeight="1" x14ac:dyDescent="0.2">
      <c r="A4974" s="83">
        <v>12749</v>
      </c>
      <c r="B4974" s="83" t="s">
        <v>7657</v>
      </c>
      <c r="C4974" s="83" t="s">
        <v>577</v>
      </c>
      <c r="D4974" s="83" t="s">
        <v>702</v>
      </c>
      <c r="E4974" s="187">
        <v>226.97</v>
      </c>
      <c r="F4974" s="83"/>
    </row>
    <row r="4975" spans="1:6" ht="12.75" customHeight="1" x14ac:dyDescent="0.2">
      <c r="A4975" s="83">
        <v>39726</v>
      </c>
      <c r="B4975" s="83" t="s">
        <v>7658</v>
      </c>
      <c r="C4975" s="83" t="s">
        <v>577</v>
      </c>
      <c r="D4975" s="83" t="s">
        <v>702</v>
      </c>
      <c r="E4975" s="187">
        <v>74.55</v>
      </c>
      <c r="F4975" s="83"/>
    </row>
    <row r="4976" spans="1:6" ht="12.75" customHeight="1" x14ac:dyDescent="0.2">
      <c r="A4976" s="83">
        <v>39728</v>
      </c>
      <c r="B4976" s="83" t="s">
        <v>7660</v>
      </c>
      <c r="C4976" s="83" t="s">
        <v>577</v>
      </c>
      <c r="D4976" s="83" t="s">
        <v>702</v>
      </c>
      <c r="E4976" s="187">
        <v>131.02000000000001</v>
      </c>
      <c r="F4976" s="83"/>
    </row>
    <row r="4977" spans="1:6" ht="12.75" customHeight="1" x14ac:dyDescent="0.2">
      <c r="A4977" s="83">
        <v>39727</v>
      </c>
      <c r="B4977" s="83" t="s">
        <v>7661</v>
      </c>
      <c r="C4977" s="83" t="s">
        <v>577</v>
      </c>
      <c r="D4977" s="83" t="s">
        <v>702</v>
      </c>
      <c r="E4977" s="187">
        <v>107.82</v>
      </c>
      <c r="F4977" s="83"/>
    </row>
    <row r="4978" spans="1:6" ht="12.75" customHeight="1" x14ac:dyDescent="0.2">
      <c r="A4978" s="83">
        <v>39724</v>
      </c>
      <c r="B4978" s="83" t="s">
        <v>7662</v>
      </c>
      <c r="C4978" s="83" t="s">
        <v>577</v>
      </c>
      <c r="D4978" s="83" t="s">
        <v>702</v>
      </c>
      <c r="E4978" s="187">
        <v>33.01</v>
      </c>
      <c r="F4978" s="83"/>
    </row>
    <row r="4979" spans="1:6" ht="12.75" customHeight="1" x14ac:dyDescent="0.2">
      <c r="A4979" s="83">
        <v>39729</v>
      </c>
      <c r="B4979" s="83" t="s">
        <v>7663</v>
      </c>
      <c r="C4979" s="83" t="s">
        <v>577</v>
      </c>
      <c r="D4979" s="83" t="s">
        <v>702</v>
      </c>
      <c r="E4979" s="187">
        <v>181.44</v>
      </c>
      <c r="F4979" s="83"/>
    </row>
    <row r="4980" spans="1:6" ht="12.75" customHeight="1" x14ac:dyDescent="0.2">
      <c r="A4980" s="83">
        <v>39730</v>
      </c>
      <c r="B4980" s="83" t="s">
        <v>7665</v>
      </c>
      <c r="C4980" s="83" t="s">
        <v>577</v>
      </c>
      <c r="D4980" s="83" t="s">
        <v>702</v>
      </c>
      <c r="E4980" s="187">
        <v>235.41</v>
      </c>
      <c r="F4980" s="83"/>
    </row>
    <row r="4981" spans="1:6" ht="12.75" customHeight="1" x14ac:dyDescent="0.2">
      <c r="A4981" s="83">
        <v>39731</v>
      </c>
      <c r="B4981" s="83" t="s">
        <v>7666</v>
      </c>
      <c r="C4981" s="83" t="s">
        <v>577</v>
      </c>
      <c r="D4981" s="83" t="s">
        <v>702</v>
      </c>
      <c r="E4981" s="187">
        <v>348.66</v>
      </c>
      <c r="F4981" s="83"/>
    </row>
    <row r="4982" spans="1:6" ht="12.75" customHeight="1" x14ac:dyDescent="0.2">
      <c r="A4982" s="83">
        <v>39725</v>
      </c>
      <c r="B4982" s="83" t="s">
        <v>7667</v>
      </c>
      <c r="C4982" s="83" t="s">
        <v>577</v>
      </c>
      <c r="D4982" s="83" t="s">
        <v>702</v>
      </c>
      <c r="E4982" s="187">
        <v>53.8</v>
      </c>
      <c r="F4982" s="83"/>
    </row>
    <row r="4983" spans="1:6" ht="12.75" customHeight="1" x14ac:dyDescent="0.2">
      <c r="A4983" s="83">
        <v>39732</v>
      </c>
      <c r="B4983" s="83" t="s">
        <v>7668</v>
      </c>
      <c r="C4983" s="83" t="s">
        <v>577</v>
      </c>
      <c r="D4983" s="83" t="s">
        <v>702</v>
      </c>
      <c r="E4983" s="187">
        <v>513.21</v>
      </c>
      <c r="F4983" s="83"/>
    </row>
    <row r="4984" spans="1:6" ht="12.75" customHeight="1" x14ac:dyDescent="0.2">
      <c r="A4984" s="83">
        <v>39660</v>
      </c>
      <c r="B4984" s="83" t="s">
        <v>7670</v>
      </c>
      <c r="C4984" s="83" t="s">
        <v>577</v>
      </c>
      <c r="D4984" s="83" t="s">
        <v>702</v>
      </c>
      <c r="E4984" s="187">
        <v>23.38</v>
      </c>
      <c r="F4984" s="83"/>
    </row>
    <row r="4985" spans="1:6" ht="12.75" customHeight="1" x14ac:dyDescent="0.2">
      <c r="A4985" s="83">
        <v>39662</v>
      </c>
      <c r="B4985" s="83" t="s">
        <v>7671</v>
      </c>
      <c r="C4985" s="83" t="s">
        <v>577</v>
      </c>
      <c r="D4985" s="83" t="s">
        <v>702</v>
      </c>
      <c r="E4985" s="187">
        <v>11.21</v>
      </c>
      <c r="F4985" s="83"/>
    </row>
    <row r="4986" spans="1:6" ht="12.75" customHeight="1" x14ac:dyDescent="0.2">
      <c r="A4986" s="83">
        <v>39661</v>
      </c>
      <c r="B4986" s="83" t="s">
        <v>7672</v>
      </c>
      <c r="C4986" s="83" t="s">
        <v>577</v>
      </c>
      <c r="D4986" s="83" t="s">
        <v>702</v>
      </c>
      <c r="E4986" s="187">
        <v>7.64</v>
      </c>
      <c r="F4986" s="83"/>
    </row>
    <row r="4987" spans="1:6" ht="12.75" customHeight="1" x14ac:dyDescent="0.2">
      <c r="A4987" s="83">
        <v>39666</v>
      </c>
      <c r="B4987" s="83" t="s">
        <v>7674</v>
      </c>
      <c r="C4987" s="83" t="s">
        <v>577</v>
      </c>
      <c r="D4987" s="83" t="s">
        <v>702</v>
      </c>
      <c r="E4987" s="187">
        <v>35.18</v>
      </c>
      <c r="F4987" s="83"/>
    </row>
    <row r="4988" spans="1:6" ht="12.75" customHeight="1" x14ac:dyDescent="0.2">
      <c r="A4988" s="83">
        <v>39664</v>
      </c>
      <c r="B4988" s="83" t="s">
        <v>7675</v>
      </c>
      <c r="C4988" s="83" t="s">
        <v>577</v>
      </c>
      <c r="D4988" s="83" t="s">
        <v>702</v>
      </c>
      <c r="E4988" s="187">
        <v>17.239999999999998</v>
      </c>
      <c r="F4988" s="83"/>
    </row>
    <row r="4989" spans="1:6" ht="12.75" customHeight="1" x14ac:dyDescent="0.2">
      <c r="A4989" s="83">
        <v>39663</v>
      </c>
      <c r="B4989" s="83" t="s">
        <v>7676</v>
      </c>
      <c r="C4989" s="83" t="s">
        <v>577</v>
      </c>
      <c r="D4989" s="83" t="s">
        <v>702</v>
      </c>
      <c r="E4989" s="187">
        <v>13.78</v>
      </c>
      <c r="F4989" s="83"/>
    </row>
    <row r="4990" spans="1:6" ht="12.75" customHeight="1" x14ac:dyDescent="0.2">
      <c r="A4990" s="83">
        <v>39665</v>
      </c>
      <c r="B4990" s="83" t="s">
        <v>7678</v>
      </c>
      <c r="C4990" s="83" t="s">
        <v>577</v>
      </c>
      <c r="D4990" s="83" t="s">
        <v>702</v>
      </c>
      <c r="E4990" s="187">
        <v>29.09</v>
      </c>
      <c r="F4990" s="83"/>
    </row>
    <row r="4991" spans="1:6" ht="12.75" customHeight="1" x14ac:dyDescent="0.2">
      <c r="A4991" s="83">
        <v>39752</v>
      </c>
      <c r="B4991" s="83" t="s">
        <v>7679</v>
      </c>
      <c r="C4991" s="83" t="s">
        <v>577</v>
      </c>
      <c r="D4991" s="83" t="s">
        <v>702</v>
      </c>
      <c r="E4991" s="187">
        <v>146.26</v>
      </c>
      <c r="F4991" s="83"/>
    </row>
    <row r="4992" spans="1:6" ht="12.75" customHeight="1" x14ac:dyDescent="0.2">
      <c r="A4992" s="83">
        <v>12583</v>
      </c>
      <c r="B4992" s="83" t="s">
        <v>7680</v>
      </c>
      <c r="C4992" s="83" t="s">
        <v>577</v>
      </c>
      <c r="D4992" s="83" t="s">
        <v>566</v>
      </c>
      <c r="E4992" s="187">
        <v>26.28</v>
      </c>
      <c r="F4992" s="83"/>
    </row>
    <row r="4993" spans="1:6" ht="12.75" customHeight="1" x14ac:dyDescent="0.2">
      <c r="A4993" s="83">
        <v>12584</v>
      </c>
      <c r="B4993" s="83" t="s">
        <v>7681</v>
      </c>
      <c r="C4993" s="83" t="s">
        <v>577</v>
      </c>
      <c r="D4993" s="83" t="s">
        <v>566</v>
      </c>
      <c r="E4993" s="187">
        <v>25.29</v>
      </c>
      <c r="F4993" s="83"/>
    </row>
    <row r="4994" spans="1:6" ht="12.75" customHeight="1" x14ac:dyDescent="0.2">
      <c r="A4994" s="83">
        <v>13159</v>
      </c>
      <c r="B4994" s="83" t="s">
        <v>7683</v>
      </c>
      <c r="C4994" s="83" t="s">
        <v>577</v>
      </c>
      <c r="D4994" s="83" t="s">
        <v>566</v>
      </c>
      <c r="E4994" s="187">
        <v>76.62</v>
      </c>
      <c r="F4994" s="83"/>
    </row>
    <row r="4995" spans="1:6" ht="12.75" customHeight="1" x14ac:dyDescent="0.2">
      <c r="A4995" s="83">
        <v>13168</v>
      </c>
      <c r="B4995" s="83" t="s">
        <v>7684</v>
      </c>
      <c r="C4995" s="83" t="s">
        <v>577</v>
      </c>
      <c r="D4995" s="83" t="s">
        <v>566</v>
      </c>
      <c r="E4995" s="187">
        <v>115.22</v>
      </c>
      <c r="F4995" s="83"/>
    </row>
    <row r="4996" spans="1:6" ht="12.75" customHeight="1" x14ac:dyDescent="0.2">
      <c r="A4996" s="83">
        <v>13173</v>
      </c>
      <c r="B4996" s="83" t="s">
        <v>7685</v>
      </c>
      <c r="C4996" s="83" t="s">
        <v>577</v>
      </c>
      <c r="D4996" s="83" t="s">
        <v>566</v>
      </c>
      <c r="E4996" s="187">
        <v>142.06</v>
      </c>
      <c r="F4996" s="83"/>
    </row>
    <row r="4997" spans="1:6" ht="12.75" customHeight="1" x14ac:dyDescent="0.2">
      <c r="A4997" s="83">
        <v>37449</v>
      </c>
      <c r="B4997" s="83" t="s">
        <v>7686</v>
      </c>
      <c r="C4997" s="83" t="s">
        <v>577</v>
      </c>
      <c r="D4997" s="83" t="s">
        <v>566</v>
      </c>
      <c r="E4997" s="187">
        <v>23.49</v>
      </c>
      <c r="F4997" s="83"/>
    </row>
    <row r="4998" spans="1:6" ht="12.75" customHeight="1" x14ac:dyDescent="0.2">
      <c r="A4998" s="83">
        <v>37450</v>
      </c>
      <c r="B4998" s="83" t="s">
        <v>7688</v>
      </c>
      <c r="C4998" s="83" t="s">
        <v>577</v>
      </c>
      <c r="D4998" s="83" t="s">
        <v>566</v>
      </c>
      <c r="E4998" s="187">
        <v>28.63</v>
      </c>
      <c r="F4998" s="83"/>
    </row>
    <row r="4999" spans="1:6" ht="12.75" customHeight="1" x14ac:dyDescent="0.2">
      <c r="A4999" s="83">
        <v>37451</v>
      </c>
      <c r="B4999" s="83" t="s">
        <v>7689</v>
      </c>
      <c r="C4999" s="83" t="s">
        <v>577</v>
      </c>
      <c r="D4999" s="83" t="s">
        <v>566</v>
      </c>
      <c r="E4999" s="187">
        <v>43.85</v>
      </c>
      <c r="F4999" s="83"/>
    </row>
    <row r="5000" spans="1:6" ht="12.75" customHeight="1" x14ac:dyDescent="0.2">
      <c r="A5000" s="83">
        <v>37452</v>
      </c>
      <c r="B5000" s="83" t="s">
        <v>7690</v>
      </c>
      <c r="C5000" s="83" t="s">
        <v>577</v>
      </c>
      <c r="D5000" s="83" t="s">
        <v>566</v>
      </c>
      <c r="E5000" s="187">
        <v>58.16</v>
      </c>
      <c r="F5000" s="83"/>
    </row>
    <row r="5001" spans="1:6" ht="12.75" customHeight="1" x14ac:dyDescent="0.2">
      <c r="A5001" s="83">
        <v>37453</v>
      </c>
      <c r="B5001" s="83" t="s">
        <v>7691</v>
      </c>
      <c r="C5001" s="83" t="s">
        <v>577</v>
      </c>
      <c r="D5001" s="83" t="s">
        <v>566</v>
      </c>
      <c r="E5001" s="187">
        <v>72.989999999999995</v>
      </c>
      <c r="F5001" s="83"/>
    </row>
    <row r="5002" spans="1:6" ht="12.75" customHeight="1" x14ac:dyDescent="0.2">
      <c r="A5002" s="83">
        <v>7778</v>
      </c>
      <c r="B5002" s="83" t="s">
        <v>7692</v>
      </c>
      <c r="C5002" s="83" t="s">
        <v>577</v>
      </c>
      <c r="D5002" s="83" t="s">
        <v>566</v>
      </c>
      <c r="E5002" s="187">
        <v>27.4</v>
      </c>
      <c r="F5002" s="83"/>
    </row>
    <row r="5003" spans="1:6" ht="12.75" customHeight="1" x14ac:dyDescent="0.2">
      <c r="A5003" s="83">
        <v>7796</v>
      </c>
      <c r="B5003" s="83" t="s">
        <v>7694</v>
      </c>
      <c r="C5003" s="83" t="s">
        <v>577</v>
      </c>
      <c r="D5003" s="83" t="s">
        <v>1065</v>
      </c>
      <c r="E5003" s="187">
        <v>33</v>
      </c>
      <c r="F5003" s="83"/>
    </row>
    <row r="5004" spans="1:6" ht="12.75" customHeight="1" x14ac:dyDescent="0.2">
      <c r="A5004" s="83">
        <v>7781</v>
      </c>
      <c r="B5004" s="83" t="s">
        <v>7695</v>
      </c>
      <c r="C5004" s="83" t="s">
        <v>577</v>
      </c>
      <c r="D5004" s="83" t="s">
        <v>566</v>
      </c>
      <c r="E5004" s="187">
        <v>43.62</v>
      </c>
      <c r="F5004" s="83"/>
    </row>
    <row r="5005" spans="1:6" ht="12.75" customHeight="1" x14ac:dyDescent="0.2">
      <c r="A5005" s="83">
        <v>7795</v>
      </c>
      <c r="B5005" s="83" t="s">
        <v>7696</v>
      </c>
      <c r="C5005" s="83" t="s">
        <v>577</v>
      </c>
      <c r="D5005" s="83" t="s">
        <v>566</v>
      </c>
      <c r="E5005" s="187">
        <v>63.2</v>
      </c>
      <c r="F5005" s="83"/>
    </row>
    <row r="5006" spans="1:6" ht="12.75" customHeight="1" x14ac:dyDescent="0.2">
      <c r="A5006" s="83">
        <v>7791</v>
      </c>
      <c r="B5006" s="83" t="s">
        <v>7697</v>
      </c>
      <c r="C5006" s="83" t="s">
        <v>577</v>
      </c>
      <c r="D5006" s="83" t="s">
        <v>566</v>
      </c>
      <c r="E5006" s="187">
        <v>80.540000000000006</v>
      </c>
      <c r="F5006" s="83"/>
    </row>
    <row r="5007" spans="1:6" ht="12.75" customHeight="1" x14ac:dyDescent="0.2">
      <c r="A5007" s="83">
        <v>7783</v>
      </c>
      <c r="B5007" s="83" t="s">
        <v>7699</v>
      </c>
      <c r="C5007" s="83" t="s">
        <v>577</v>
      </c>
      <c r="D5007" s="83" t="s">
        <v>566</v>
      </c>
      <c r="E5007" s="187">
        <v>30.76</v>
      </c>
      <c r="F5007" s="83"/>
    </row>
    <row r="5008" spans="1:6" ht="12.75" customHeight="1" x14ac:dyDescent="0.2">
      <c r="A5008" s="83">
        <v>7790</v>
      </c>
      <c r="B5008" s="83" t="s">
        <v>7700</v>
      </c>
      <c r="C5008" s="83" t="s">
        <v>577</v>
      </c>
      <c r="D5008" s="83" t="s">
        <v>566</v>
      </c>
      <c r="E5008" s="187">
        <v>35.79</v>
      </c>
      <c r="F5008" s="83"/>
    </row>
    <row r="5009" spans="1:6" ht="12.75" customHeight="1" x14ac:dyDescent="0.2">
      <c r="A5009" s="83">
        <v>7785</v>
      </c>
      <c r="B5009" s="83" t="s">
        <v>7701</v>
      </c>
      <c r="C5009" s="83" t="s">
        <v>577</v>
      </c>
      <c r="D5009" s="83" t="s">
        <v>566</v>
      </c>
      <c r="E5009" s="187">
        <v>46.98</v>
      </c>
      <c r="F5009" s="83"/>
    </row>
    <row r="5010" spans="1:6" ht="12.75" customHeight="1" x14ac:dyDescent="0.2">
      <c r="A5010" s="83">
        <v>7792</v>
      </c>
      <c r="B5010" s="83" t="s">
        <v>7702</v>
      </c>
      <c r="C5010" s="83" t="s">
        <v>577</v>
      </c>
      <c r="D5010" s="83" t="s">
        <v>566</v>
      </c>
      <c r="E5010" s="187">
        <v>68.23</v>
      </c>
      <c r="F5010" s="83"/>
    </row>
    <row r="5011" spans="1:6" ht="12.75" customHeight="1" x14ac:dyDescent="0.2">
      <c r="A5011" s="83">
        <v>7793</v>
      </c>
      <c r="B5011" s="83" t="s">
        <v>7704</v>
      </c>
      <c r="C5011" s="83" t="s">
        <v>577</v>
      </c>
      <c r="D5011" s="83" t="s">
        <v>566</v>
      </c>
      <c r="E5011" s="187">
        <v>88.06</v>
      </c>
      <c r="F5011" s="83"/>
    </row>
    <row r="5012" spans="1:6" ht="12.75" customHeight="1" x14ac:dyDescent="0.2">
      <c r="A5012" s="83">
        <v>12613</v>
      </c>
      <c r="B5012" s="83" t="s">
        <v>7705</v>
      </c>
      <c r="C5012" s="83" t="s">
        <v>575</v>
      </c>
      <c r="D5012" s="83" t="s">
        <v>566</v>
      </c>
      <c r="E5012" s="187">
        <v>15.1</v>
      </c>
      <c r="F5012" s="83"/>
    </row>
    <row r="5013" spans="1:6" ht="12.75" customHeight="1" x14ac:dyDescent="0.2">
      <c r="A5013" s="83">
        <v>1031</v>
      </c>
      <c r="B5013" s="83" t="s">
        <v>7706</v>
      </c>
      <c r="C5013" s="83" t="s">
        <v>575</v>
      </c>
      <c r="D5013" s="83" t="s">
        <v>566</v>
      </c>
      <c r="E5013" s="187">
        <v>8.39</v>
      </c>
      <c r="F5013" s="83"/>
    </row>
    <row r="5014" spans="1:6" ht="12.75" customHeight="1" x14ac:dyDescent="0.2">
      <c r="A5014" s="83">
        <v>39707</v>
      </c>
      <c r="B5014" s="83" t="s">
        <v>7707</v>
      </c>
      <c r="C5014" s="83" t="s">
        <v>577</v>
      </c>
      <c r="D5014" s="83" t="s">
        <v>702</v>
      </c>
      <c r="E5014" s="187">
        <v>2.79</v>
      </c>
      <c r="F5014" s="83"/>
    </row>
    <row r="5015" spans="1:6" ht="12.75" customHeight="1" x14ac:dyDescent="0.2">
      <c r="A5015" s="83">
        <v>39708</v>
      </c>
      <c r="B5015" s="83" t="s">
        <v>7709</v>
      </c>
      <c r="C5015" s="83" t="s">
        <v>577</v>
      </c>
      <c r="D5015" s="83" t="s">
        <v>702</v>
      </c>
      <c r="E5015" s="187">
        <v>2.7</v>
      </c>
      <c r="F5015" s="83"/>
    </row>
    <row r="5016" spans="1:6" ht="12.75" customHeight="1" x14ac:dyDescent="0.2">
      <c r="A5016" s="83">
        <v>39710</v>
      </c>
      <c r="B5016" s="83" t="s">
        <v>7710</v>
      </c>
      <c r="C5016" s="83" t="s">
        <v>577</v>
      </c>
      <c r="D5016" s="83" t="s">
        <v>702</v>
      </c>
      <c r="E5016" s="187">
        <v>1.9</v>
      </c>
      <c r="F5016" s="83"/>
    </row>
    <row r="5017" spans="1:6" ht="12.75" customHeight="1" x14ac:dyDescent="0.2">
      <c r="A5017" s="83">
        <v>39709</v>
      </c>
      <c r="B5017" s="83" t="s">
        <v>7711</v>
      </c>
      <c r="C5017" s="83" t="s">
        <v>577</v>
      </c>
      <c r="D5017" s="83" t="s">
        <v>702</v>
      </c>
      <c r="E5017" s="187">
        <v>2.64</v>
      </c>
      <c r="F5017" s="83"/>
    </row>
    <row r="5018" spans="1:6" ht="12.75" customHeight="1" x14ac:dyDescent="0.2">
      <c r="A5018" s="83">
        <v>39711</v>
      </c>
      <c r="B5018" s="83" t="s">
        <v>7713</v>
      </c>
      <c r="C5018" s="83" t="s">
        <v>577</v>
      </c>
      <c r="D5018" s="83" t="s">
        <v>702</v>
      </c>
      <c r="E5018" s="187">
        <v>2.96</v>
      </c>
      <c r="F5018" s="83"/>
    </row>
    <row r="5019" spans="1:6" ht="12.75" customHeight="1" x14ac:dyDescent="0.2">
      <c r="A5019" s="83">
        <v>39712</v>
      </c>
      <c r="B5019" s="83" t="s">
        <v>7714</v>
      </c>
      <c r="C5019" s="83" t="s">
        <v>577</v>
      </c>
      <c r="D5019" s="83" t="s">
        <v>702</v>
      </c>
      <c r="E5019" s="187">
        <v>1.04</v>
      </c>
      <c r="F5019" s="83"/>
    </row>
    <row r="5020" spans="1:6" ht="12.75" customHeight="1" x14ac:dyDescent="0.2">
      <c r="A5020" s="83">
        <v>39713</v>
      </c>
      <c r="B5020" s="83" t="s">
        <v>7715</v>
      </c>
      <c r="C5020" s="83" t="s">
        <v>577</v>
      </c>
      <c r="D5020" s="83" t="s">
        <v>702</v>
      </c>
      <c r="E5020" s="187">
        <v>0.82</v>
      </c>
      <c r="F5020" s="83"/>
    </row>
    <row r="5021" spans="1:6" ht="12.75" customHeight="1" x14ac:dyDescent="0.2">
      <c r="A5021" s="83">
        <v>39714</v>
      </c>
      <c r="B5021" s="83" t="s">
        <v>7716</v>
      </c>
      <c r="C5021" s="83" t="s">
        <v>577</v>
      </c>
      <c r="D5021" s="83" t="s">
        <v>702</v>
      </c>
      <c r="E5021" s="187">
        <v>1.88</v>
      </c>
      <c r="F5021" s="83"/>
    </row>
    <row r="5022" spans="1:6" ht="12.75" customHeight="1" x14ac:dyDescent="0.2">
      <c r="A5022" s="83">
        <v>39715</v>
      </c>
      <c r="B5022" s="83" t="s">
        <v>7718</v>
      </c>
      <c r="C5022" s="83" t="s">
        <v>577</v>
      </c>
      <c r="D5022" s="83" t="s">
        <v>702</v>
      </c>
      <c r="E5022" s="187">
        <v>1.34</v>
      </c>
      <c r="F5022" s="83"/>
    </row>
    <row r="5023" spans="1:6" ht="12.75" customHeight="1" x14ac:dyDescent="0.2">
      <c r="A5023" s="83">
        <v>39716</v>
      </c>
      <c r="B5023" s="83" t="s">
        <v>7719</v>
      </c>
      <c r="C5023" s="83" t="s">
        <v>577</v>
      </c>
      <c r="D5023" s="83" t="s">
        <v>702</v>
      </c>
      <c r="E5023" s="187">
        <v>1.01</v>
      </c>
      <c r="F5023" s="83"/>
    </row>
    <row r="5024" spans="1:6" ht="12.75" customHeight="1" x14ac:dyDescent="0.2">
      <c r="A5024" s="83">
        <v>39718</v>
      </c>
      <c r="B5024" s="83" t="s">
        <v>7721</v>
      </c>
      <c r="C5024" s="83" t="s">
        <v>577</v>
      </c>
      <c r="D5024" s="83" t="s">
        <v>702</v>
      </c>
      <c r="E5024" s="187">
        <v>1.73</v>
      </c>
      <c r="F5024" s="83"/>
    </row>
    <row r="5025" spans="1:6" ht="12.75" customHeight="1" x14ac:dyDescent="0.2">
      <c r="A5025" s="83">
        <v>9813</v>
      </c>
      <c r="B5025" s="83" t="s">
        <v>7722</v>
      </c>
      <c r="C5025" s="83" t="s">
        <v>577</v>
      </c>
      <c r="D5025" s="83" t="s">
        <v>702</v>
      </c>
      <c r="E5025" s="187">
        <v>3.29</v>
      </c>
      <c r="F5025" s="83"/>
    </row>
    <row r="5026" spans="1:6" ht="12.75" customHeight="1" x14ac:dyDescent="0.2">
      <c r="A5026" s="83">
        <v>9815</v>
      </c>
      <c r="B5026" s="83" t="s">
        <v>762</v>
      </c>
      <c r="C5026" s="83" t="s">
        <v>577</v>
      </c>
      <c r="D5026" s="83" t="s">
        <v>702</v>
      </c>
      <c r="E5026" s="187">
        <v>6.49</v>
      </c>
      <c r="F5026" s="83"/>
    </row>
    <row r="5027" spans="1:6" ht="12.75" customHeight="1" x14ac:dyDescent="0.2">
      <c r="A5027" s="83">
        <v>25876</v>
      </c>
      <c r="B5027" s="83" t="s">
        <v>7724</v>
      </c>
      <c r="C5027" s="83" t="s">
        <v>577</v>
      </c>
      <c r="D5027" s="83" t="s">
        <v>702</v>
      </c>
      <c r="E5027" s="187">
        <v>3232.97</v>
      </c>
      <c r="F5027" s="83"/>
    </row>
    <row r="5028" spans="1:6" ht="12.75" customHeight="1" x14ac:dyDescent="0.2">
      <c r="A5028" s="83">
        <v>25888</v>
      </c>
      <c r="B5028" s="83" t="s">
        <v>727</v>
      </c>
      <c r="C5028" s="83" t="s">
        <v>577</v>
      </c>
      <c r="D5028" s="83" t="s">
        <v>702</v>
      </c>
      <c r="E5028" s="187">
        <v>79.23</v>
      </c>
      <c r="F5028" s="83"/>
    </row>
    <row r="5029" spans="1:6" ht="12.75" customHeight="1" x14ac:dyDescent="0.2">
      <c r="A5029" s="83">
        <v>25874</v>
      </c>
      <c r="B5029" s="83" t="s">
        <v>7726</v>
      </c>
      <c r="C5029" s="83" t="s">
        <v>577</v>
      </c>
      <c r="D5029" s="83" t="s">
        <v>702</v>
      </c>
      <c r="E5029" s="187">
        <v>5670.14</v>
      </c>
      <c r="F5029" s="83"/>
    </row>
    <row r="5030" spans="1:6" ht="12.75" customHeight="1" x14ac:dyDescent="0.2">
      <c r="A5030" s="83">
        <v>25877</v>
      </c>
      <c r="B5030" s="83" t="s">
        <v>7727</v>
      </c>
      <c r="C5030" s="83" t="s">
        <v>577</v>
      </c>
      <c r="D5030" s="83" t="s">
        <v>702</v>
      </c>
      <c r="E5030" s="187">
        <v>7737.13</v>
      </c>
      <c r="F5030" s="83"/>
    </row>
    <row r="5031" spans="1:6" ht="12.75" customHeight="1" x14ac:dyDescent="0.2">
      <c r="A5031" s="83">
        <v>25878</v>
      </c>
      <c r="B5031" s="83" t="s">
        <v>7729</v>
      </c>
      <c r="C5031" s="83" t="s">
        <v>577</v>
      </c>
      <c r="D5031" s="83" t="s">
        <v>702</v>
      </c>
      <c r="E5031" s="187">
        <v>170.08</v>
      </c>
      <c r="F5031" s="83"/>
    </row>
    <row r="5032" spans="1:6" ht="12.75" customHeight="1" x14ac:dyDescent="0.2">
      <c r="A5032" s="83">
        <v>25879</v>
      </c>
      <c r="B5032" s="83" t="s">
        <v>7730</v>
      </c>
      <c r="C5032" s="83" t="s">
        <v>577</v>
      </c>
      <c r="D5032" s="83" t="s">
        <v>702</v>
      </c>
      <c r="E5032" s="187">
        <v>7339.59</v>
      </c>
      <c r="F5032" s="83"/>
    </row>
    <row r="5033" spans="1:6" ht="12.75" customHeight="1" x14ac:dyDescent="0.2">
      <c r="A5033" s="83">
        <v>25887</v>
      </c>
      <c r="B5033" s="83" t="s">
        <v>7731</v>
      </c>
      <c r="C5033" s="83" t="s">
        <v>577</v>
      </c>
      <c r="D5033" s="83" t="s">
        <v>702</v>
      </c>
      <c r="E5033" s="187">
        <v>2932.28</v>
      </c>
      <c r="F5033" s="83"/>
    </row>
    <row r="5034" spans="1:6" ht="12.75" customHeight="1" x14ac:dyDescent="0.2">
      <c r="A5034" s="83">
        <v>25880</v>
      </c>
      <c r="B5034" s="83" t="s">
        <v>7733</v>
      </c>
      <c r="C5034" s="83" t="s">
        <v>577</v>
      </c>
      <c r="D5034" s="83" t="s">
        <v>702</v>
      </c>
      <c r="E5034" s="187">
        <v>265.13</v>
      </c>
      <c r="F5034" s="83"/>
    </row>
    <row r="5035" spans="1:6" ht="12.75" customHeight="1" x14ac:dyDescent="0.2">
      <c r="A5035" s="83">
        <v>25881</v>
      </c>
      <c r="B5035" s="83" t="s">
        <v>7734</v>
      </c>
      <c r="C5035" s="83" t="s">
        <v>577</v>
      </c>
      <c r="D5035" s="83" t="s">
        <v>702</v>
      </c>
      <c r="E5035" s="187">
        <v>649.64</v>
      </c>
      <c r="F5035" s="83"/>
    </row>
    <row r="5036" spans="1:6" ht="12.75" customHeight="1" x14ac:dyDescent="0.2">
      <c r="A5036" s="83">
        <v>25882</v>
      </c>
      <c r="B5036" s="83" t="s">
        <v>7735</v>
      </c>
      <c r="C5036" s="83" t="s">
        <v>577</v>
      </c>
      <c r="D5036" s="83" t="s">
        <v>702</v>
      </c>
      <c r="E5036" s="187">
        <v>1046.3399999999999</v>
      </c>
      <c r="F5036" s="83"/>
    </row>
    <row r="5037" spans="1:6" ht="12.75" customHeight="1" x14ac:dyDescent="0.2">
      <c r="A5037" s="83">
        <v>25883</v>
      </c>
      <c r="B5037" s="83" t="s">
        <v>763</v>
      </c>
      <c r="C5037" s="83" t="s">
        <v>577</v>
      </c>
      <c r="D5037" s="83" t="s">
        <v>702</v>
      </c>
      <c r="E5037" s="187">
        <v>16.88</v>
      </c>
      <c r="F5037" s="83"/>
    </row>
    <row r="5038" spans="1:6" ht="12.75" customHeight="1" x14ac:dyDescent="0.2">
      <c r="A5038" s="83">
        <v>25884</v>
      </c>
      <c r="B5038" s="83" t="s">
        <v>7737</v>
      </c>
      <c r="C5038" s="83" t="s">
        <v>577</v>
      </c>
      <c r="D5038" s="83" t="s">
        <v>702</v>
      </c>
      <c r="E5038" s="187">
        <v>1836.99</v>
      </c>
      <c r="F5038" s="83"/>
    </row>
    <row r="5039" spans="1:6" ht="12.75" customHeight="1" x14ac:dyDescent="0.2">
      <c r="A5039" s="83">
        <v>25885</v>
      </c>
      <c r="B5039" s="83" t="s">
        <v>7738</v>
      </c>
      <c r="C5039" s="83" t="s">
        <v>577</v>
      </c>
      <c r="D5039" s="83" t="s">
        <v>702</v>
      </c>
      <c r="E5039" s="187">
        <v>2732.13</v>
      </c>
      <c r="F5039" s="83"/>
    </row>
    <row r="5040" spans="1:6" ht="12.75" customHeight="1" x14ac:dyDescent="0.2">
      <c r="A5040" s="83">
        <v>25889</v>
      </c>
      <c r="B5040" s="83" t="s">
        <v>7739</v>
      </c>
      <c r="C5040" s="83" t="s">
        <v>577</v>
      </c>
      <c r="D5040" s="83" t="s">
        <v>702</v>
      </c>
      <c r="E5040" s="187">
        <v>1370.09</v>
      </c>
      <c r="F5040" s="83"/>
    </row>
    <row r="5041" spans="1:6" ht="12.75" customHeight="1" x14ac:dyDescent="0.2">
      <c r="A5041" s="83">
        <v>25886</v>
      </c>
      <c r="B5041" s="83" t="s">
        <v>764</v>
      </c>
      <c r="C5041" s="83" t="s">
        <v>577</v>
      </c>
      <c r="D5041" s="83" t="s">
        <v>702</v>
      </c>
      <c r="E5041" s="187">
        <v>37.75</v>
      </c>
      <c r="F5041" s="83"/>
    </row>
    <row r="5042" spans="1:6" ht="12.75" customHeight="1" x14ac:dyDescent="0.2">
      <c r="A5042" s="83">
        <v>25875</v>
      </c>
      <c r="B5042" s="83" t="s">
        <v>7741</v>
      </c>
      <c r="C5042" s="83" t="s">
        <v>577</v>
      </c>
      <c r="D5042" s="83" t="s">
        <v>702</v>
      </c>
      <c r="E5042" s="187">
        <v>1787.51</v>
      </c>
      <c r="F5042" s="83"/>
    </row>
    <row r="5043" spans="1:6" ht="12.75" customHeight="1" x14ac:dyDescent="0.2">
      <c r="A5043" s="83">
        <v>9876</v>
      </c>
      <c r="B5043" s="83" t="s">
        <v>7743</v>
      </c>
      <c r="C5043" s="83" t="s">
        <v>577</v>
      </c>
      <c r="D5043" s="83" t="s">
        <v>566</v>
      </c>
      <c r="E5043" s="187">
        <v>13.09</v>
      </c>
      <c r="F5043" s="83"/>
    </row>
    <row r="5044" spans="1:6" ht="12.75" customHeight="1" x14ac:dyDescent="0.2">
      <c r="A5044" s="83">
        <v>9877</v>
      </c>
      <c r="B5044" s="83" t="s">
        <v>760</v>
      </c>
      <c r="C5044" s="83" t="s">
        <v>577</v>
      </c>
      <c r="D5044" s="83" t="s">
        <v>566</v>
      </c>
      <c r="E5044" s="187">
        <v>45.87</v>
      </c>
      <c r="F5044" s="83"/>
    </row>
    <row r="5045" spans="1:6" ht="12.75" customHeight="1" x14ac:dyDescent="0.2">
      <c r="A5045" s="83">
        <v>9878</v>
      </c>
      <c r="B5045" s="83" t="s">
        <v>7744</v>
      </c>
      <c r="C5045" s="83" t="s">
        <v>577</v>
      </c>
      <c r="D5045" s="83" t="s">
        <v>566</v>
      </c>
      <c r="E5045" s="187">
        <v>59.75</v>
      </c>
      <c r="F5045" s="83"/>
    </row>
    <row r="5046" spans="1:6" ht="12.75" customHeight="1" x14ac:dyDescent="0.2">
      <c r="A5046" s="83">
        <v>9879</v>
      </c>
      <c r="B5046" s="83" t="s">
        <v>7746</v>
      </c>
      <c r="C5046" s="83" t="s">
        <v>577</v>
      </c>
      <c r="D5046" s="83" t="s">
        <v>566</v>
      </c>
      <c r="E5046" s="187">
        <v>142.62</v>
      </c>
      <c r="F5046" s="83"/>
    </row>
    <row r="5047" spans="1:6" ht="12.75" customHeight="1" x14ac:dyDescent="0.2">
      <c r="A5047" s="83">
        <v>42001</v>
      </c>
      <c r="B5047" s="83" t="s">
        <v>7747</v>
      </c>
      <c r="C5047" s="83" t="s">
        <v>577</v>
      </c>
      <c r="D5047" s="83" t="s">
        <v>702</v>
      </c>
      <c r="E5047" s="187">
        <v>366.28</v>
      </c>
      <c r="F5047" s="83"/>
    </row>
    <row r="5048" spans="1:6" ht="12.75" customHeight="1" x14ac:dyDescent="0.2">
      <c r="A5048" s="83">
        <v>41998</v>
      </c>
      <c r="B5048" s="83" t="s">
        <v>7748</v>
      </c>
      <c r="C5048" s="83" t="s">
        <v>577</v>
      </c>
      <c r="D5048" s="83" t="s">
        <v>702</v>
      </c>
      <c r="E5048" s="187">
        <v>902.63</v>
      </c>
      <c r="F5048" s="83"/>
    </row>
    <row r="5049" spans="1:6" ht="12.75" customHeight="1" x14ac:dyDescent="0.2">
      <c r="A5049" s="83">
        <v>41999</v>
      </c>
      <c r="B5049" s="83" t="s">
        <v>7749</v>
      </c>
      <c r="C5049" s="83" t="s">
        <v>577</v>
      </c>
      <c r="D5049" s="83" t="s">
        <v>702</v>
      </c>
      <c r="E5049" s="187">
        <v>1655.78</v>
      </c>
      <c r="F5049" s="83"/>
    </row>
    <row r="5050" spans="1:6" ht="12.75" customHeight="1" x14ac:dyDescent="0.2">
      <c r="A5050" s="83">
        <v>42000</v>
      </c>
      <c r="B5050" s="83" t="s">
        <v>7751</v>
      </c>
      <c r="C5050" s="83" t="s">
        <v>577</v>
      </c>
      <c r="D5050" s="83" t="s">
        <v>702</v>
      </c>
      <c r="E5050" s="187">
        <v>2827.55</v>
      </c>
      <c r="F5050" s="83"/>
    </row>
    <row r="5051" spans="1:6" ht="12.75" customHeight="1" x14ac:dyDescent="0.2">
      <c r="A5051" s="83">
        <v>38053</v>
      </c>
      <c r="B5051" s="83" t="s">
        <v>717</v>
      </c>
      <c r="C5051" s="83" t="s">
        <v>577</v>
      </c>
      <c r="D5051" s="83" t="s">
        <v>702</v>
      </c>
      <c r="E5051" s="187">
        <v>10.98</v>
      </c>
      <c r="F5051" s="83"/>
    </row>
    <row r="5052" spans="1:6" ht="12.75" customHeight="1" x14ac:dyDescent="0.2">
      <c r="A5052" s="83">
        <v>38054</v>
      </c>
      <c r="B5052" s="83" t="s">
        <v>718</v>
      </c>
      <c r="C5052" s="83" t="s">
        <v>577</v>
      </c>
      <c r="D5052" s="83" t="s">
        <v>702</v>
      </c>
      <c r="E5052" s="187">
        <v>18.88</v>
      </c>
      <c r="F5052" s="83"/>
    </row>
    <row r="5053" spans="1:6" ht="12.75" customHeight="1" x14ac:dyDescent="0.2">
      <c r="A5053" s="83">
        <v>38052</v>
      </c>
      <c r="B5053" s="83" t="s">
        <v>716</v>
      </c>
      <c r="C5053" s="83" t="s">
        <v>577</v>
      </c>
      <c r="D5053" s="83" t="s">
        <v>702</v>
      </c>
      <c r="E5053" s="187">
        <v>5.32</v>
      </c>
      <c r="F5053" s="83"/>
    </row>
    <row r="5054" spans="1:6" ht="12.75" customHeight="1" x14ac:dyDescent="0.2">
      <c r="A5054" s="83">
        <v>38051</v>
      </c>
      <c r="B5054" s="83" t="s">
        <v>7754</v>
      </c>
      <c r="C5054" s="83" t="s">
        <v>577</v>
      </c>
      <c r="D5054" s="83" t="s">
        <v>702</v>
      </c>
      <c r="E5054" s="187">
        <v>3.31</v>
      </c>
      <c r="F5054" s="83"/>
    </row>
    <row r="5055" spans="1:6" ht="12.75" customHeight="1" x14ac:dyDescent="0.2">
      <c r="A5055" s="83">
        <v>38787</v>
      </c>
      <c r="B5055" s="83" t="s">
        <v>7756</v>
      </c>
      <c r="C5055" s="83" t="s">
        <v>577</v>
      </c>
      <c r="D5055" s="83" t="s">
        <v>702</v>
      </c>
      <c r="E5055" s="187">
        <v>4.21</v>
      </c>
      <c r="F5055" s="83"/>
    </row>
    <row r="5056" spans="1:6" ht="12.75" customHeight="1" x14ac:dyDescent="0.2">
      <c r="A5056" s="83">
        <v>38825</v>
      </c>
      <c r="B5056" s="83" t="s">
        <v>7757</v>
      </c>
      <c r="C5056" s="83" t="s">
        <v>577</v>
      </c>
      <c r="D5056" s="83" t="s">
        <v>702</v>
      </c>
      <c r="E5056" s="187">
        <v>5.51</v>
      </c>
      <c r="F5056" s="83"/>
    </row>
    <row r="5057" spans="1:6" ht="12.75" customHeight="1" x14ac:dyDescent="0.2">
      <c r="A5057" s="83">
        <v>38826</v>
      </c>
      <c r="B5057" s="83" t="s">
        <v>7759</v>
      </c>
      <c r="C5057" s="83" t="s">
        <v>577</v>
      </c>
      <c r="D5057" s="83" t="s">
        <v>702</v>
      </c>
      <c r="E5057" s="187">
        <v>8.17</v>
      </c>
      <c r="F5057" s="83"/>
    </row>
    <row r="5058" spans="1:6" ht="12.75" customHeight="1" x14ac:dyDescent="0.2">
      <c r="A5058" s="83">
        <v>38827</v>
      </c>
      <c r="B5058" s="83" t="s">
        <v>7760</v>
      </c>
      <c r="C5058" s="83" t="s">
        <v>577</v>
      </c>
      <c r="D5058" s="83" t="s">
        <v>702</v>
      </c>
      <c r="E5058" s="187">
        <v>13.13</v>
      </c>
      <c r="F5058" s="83"/>
    </row>
    <row r="5059" spans="1:6" ht="12.75" customHeight="1" x14ac:dyDescent="0.2">
      <c r="A5059" s="83">
        <v>38830</v>
      </c>
      <c r="B5059" s="83" t="s">
        <v>7761</v>
      </c>
      <c r="C5059" s="83" t="s">
        <v>577</v>
      </c>
      <c r="D5059" s="83" t="s">
        <v>702</v>
      </c>
      <c r="E5059" s="187">
        <v>18.39</v>
      </c>
      <c r="F5059" s="83"/>
    </row>
    <row r="5060" spans="1:6" ht="12.75" customHeight="1" x14ac:dyDescent="0.2">
      <c r="A5060" s="83">
        <v>38828</v>
      </c>
      <c r="B5060" s="83" t="s">
        <v>7763</v>
      </c>
      <c r="C5060" s="83" t="s">
        <v>577</v>
      </c>
      <c r="D5060" s="83" t="s">
        <v>702</v>
      </c>
      <c r="E5060" s="187">
        <v>8.11</v>
      </c>
      <c r="F5060" s="83"/>
    </row>
    <row r="5061" spans="1:6" ht="12.75" customHeight="1" x14ac:dyDescent="0.2">
      <c r="A5061" s="83">
        <v>38829</v>
      </c>
      <c r="B5061" s="83" t="s">
        <v>7764</v>
      </c>
      <c r="C5061" s="83" t="s">
        <v>577</v>
      </c>
      <c r="D5061" s="83" t="s">
        <v>702</v>
      </c>
      <c r="E5061" s="187">
        <v>13.28</v>
      </c>
      <c r="F5061" s="83"/>
    </row>
    <row r="5062" spans="1:6" ht="12.75" customHeight="1" x14ac:dyDescent="0.2">
      <c r="A5062" s="83">
        <v>38831</v>
      </c>
      <c r="B5062" s="83" t="s">
        <v>7765</v>
      </c>
      <c r="C5062" s="83" t="s">
        <v>577</v>
      </c>
      <c r="D5062" s="83" t="s">
        <v>702</v>
      </c>
      <c r="E5062" s="187">
        <v>25.64</v>
      </c>
      <c r="F5062" s="83"/>
    </row>
    <row r="5063" spans="1:6" ht="12.75" customHeight="1" x14ac:dyDescent="0.2">
      <c r="A5063" s="83">
        <v>36274</v>
      </c>
      <c r="B5063" s="83" t="s">
        <v>7767</v>
      </c>
      <c r="C5063" s="83" t="s">
        <v>577</v>
      </c>
      <c r="D5063" s="83" t="s">
        <v>702</v>
      </c>
      <c r="E5063" s="187">
        <v>5.0199999999999996</v>
      </c>
      <c r="F5063" s="83"/>
    </row>
    <row r="5064" spans="1:6" ht="12.75" customHeight="1" x14ac:dyDescent="0.2">
      <c r="A5064" s="83">
        <v>36278</v>
      </c>
      <c r="B5064" s="83" t="s">
        <v>7768</v>
      </c>
      <c r="C5064" s="83" t="s">
        <v>577</v>
      </c>
      <c r="D5064" s="83" t="s">
        <v>702</v>
      </c>
      <c r="E5064" s="187">
        <v>6.81</v>
      </c>
      <c r="F5064" s="83"/>
    </row>
    <row r="5065" spans="1:6" ht="12.75" customHeight="1" x14ac:dyDescent="0.2">
      <c r="A5065" s="83">
        <v>38977</v>
      </c>
      <c r="B5065" s="83" t="s">
        <v>7769</v>
      </c>
      <c r="C5065" s="83" t="s">
        <v>577</v>
      </c>
      <c r="D5065" s="83" t="s">
        <v>702</v>
      </c>
      <c r="E5065" s="187">
        <v>103.63</v>
      </c>
      <c r="F5065" s="83"/>
    </row>
    <row r="5066" spans="1:6" ht="12.75" customHeight="1" x14ac:dyDescent="0.2">
      <c r="A5066" s="83">
        <v>38971</v>
      </c>
      <c r="B5066" s="83" t="s">
        <v>7770</v>
      </c>
      <c r="C5066" s="83" t="s">
        <v>577</v>
      </c>
      <c r="D5066" s="83" t="s">
        <v>702</v>
      </c>
      <c r="E5066" s="187">
        <v>8.5299999999999994</v>
      </c>
      <c r="F5066" s="83"/>
    </row>
    <row r="5067" spans="1:6" ht="12.75" customHeight="1" x14ac:dyDescent="0.2">
      <c r="A5067" s="83">
        <v>38972</v>
      </c>
      <c r="B5067" s="83" t="s">
        <v>7772</v>
      </c>
      <c r="C5067" s="83" t="s">
        <v>577</v>
      </c>
      <c r="D5067" s="83" t="s">
        <v>702</v>
      </c>
      <c r="E5067" s="187">
        <v>13</v>
      </c>
      <c r="F5067" s="83"/>
    </row>
    <row r="5068" spans="1:6" ht="12.75" customHeight="1" x14ac:dyDescent="0.2">
      <c r="A5068" s="83">
        <v>38973</v>
      </c>
      <c r="B5068" s="83" t="s">
        <v>7773</v>
      </c>
      <c r="C5068" s="83" t="s">
        <v>577</v>
      </c>
      <c r="D5068" s="83" t="s">
        <v>702</v>
      </c>
      <c r="E5068" s="187">
        <v>17.2</v>
      </c>
      <c r="F5068" s="83"/>
    </row>
    <row r="5069" spans="1:6" ht="12.75" customHeight="1" x14ac:dyDescent="0.2">
      <c r="A5069" s="83">
        <v>38974</v>
      </c>
      <c r="B5069" s="83" t="s">
        <v>7775</v>
      </c>
      <c r="C5069" s="83" t="s">
        <v>577</v>
      </c>
      <c r="D5069" s="83" t="s">
        <v>702</v>
      </c>
      <c r="E5069" s="187">
        <v>25.08</v>
      </c>
      <c r="F5069" s="83"/>
    </row>
    <row r="5070" spans="1:6" ht="12.75" customHeight="1" x14ac:dyDescent="0.2">
      <c r="A5070" s="83">
        <v>38975</v>
      </c>
      <c r="B5070" s="83" t="s">
        <v>7776</v>
      </c>
      <c r="C5070" s="83" t="s">
        <v>577</v>
      </c>
      <c r="D5070" s="83" t="s">
        <v>702</v>
      </c>
      <c r="E5070" s="187">
        <v>41.8</v>
      </c>
      <c r="F5070" s="83"/>
    </row>
    <row r="5071" spans="1:6" ht="12.75" customHeight="1" x14ac:dyDescent="0.2">
      <c r="A5071" s="83">
        <v>38976</v>
      </c>
      <c r="B5071" s="83" t="s">
        <v>7777</v>
      </c>
      <c r="C5071" s="83" t="s">
        <v>577</v>
      </c>
      <c r="D5071" s="83" t="s">
        <v>702</v>
      </c>
      <c r="E5071" s="187">
        <v>58.62</v>
      </c>
      <c r="F5071" s="83"/>
    </row>
    <row r="5072" spans="1:6" ht="12.75" customHeight="1" x14ac:dyDescent="0.2">
      <c r="A5072" s="83">
        <v>38986</v>
      </c>
      <c r="B5072" s="83" t="s">
        <v>7779</v>
      </c>
      <c r="C5072" s="83" t="s">
        <v>577</v>
      </c>
      <c r="D5072" s="83" t="s">
        <v>702</v>
      </c>
      <c r="E5072" s="187">
        <v>117.97</v>
      </c>
      <c r="F5072" s="83"/>
    </row>
    <row r="5073" spans="1:6" ht="12.75" customHeight="1" x14ac:dyDescent="0.2">
      <c r="A5073" s="83">
        <v>38978</v>
      </c>
      <c r="B5073" s="83" t="s">
        <v>7780</v>
      </c>
      <c r="C5073" s="83" t="s">
        <v>577</v>
      </c>
      <c r="D5073" s="83" t="s">
        <v>702</v>
      </c>
      <c r="E5073" s="187">
        <v>5.0199999999999996</v>
      </c>
      <c r="F5073" s="83"/>
    </row>
    <row r="5074" spans="1:6" ht="12.75" customHeight="1" x14ac:dyDescent="0.2">
      <c r="A5074" s="83">
        <v>38979</v>
      </c>
      <c r="B5074" s="83" t="s">
        <v>7782</v>
      </c>
      <c r="C5074" s="83" t="s">
        <v>577</v>
      </c>
      <c r="D5074" s="83" t="s">
        <v>702</v>
      </c>
      <c r="E5074" s="187">
        <v>6.81</v>
      </c>
      <c r="F5074" s="83"/>
    </row>
    <row r="5075" spans="1:6" ht="12.75" customHeight="1" x14ac:dyDescent="0.2">
      <c r="A5075" s="83">
        <v>38980</v>
      </c>
      <c r="B5075" s="83" t="s">
        <v>7783</v>
      </c>
      <c r="C5075" s="83" t="s">
        <v>577</v>
      </c>
      <c r="D5075" s="83" t="s">
        <v>702</v>
      </c>
      <c r="E5075" s="187">
        <v>11.38</v>
      </c>
      <c r="F5075" s="83"/>
    </row>
    <row r="5076" spans="1:6" ht="12.75" customHeight="1" x14ac:dyDescent="0.2">
      <c r="A5076" s="83">
        <v>38981</v>
      </c>
      <c r="B5076" s="83" t="s">
        <v>7784</v>
      </c>
      <c r="C5076" s="83" t="s">
        <v>577</v>
      </c>
      <c r="D5076" s="83" t="s">
        <v>702</v>
      </c>
      <c r="E5076" s="187">
        <v>15.76</v>
      </c>
      <c r="F5076" s="83"/>
    </row>
    <row r="5077" spans="1:6" ht="12.75" customHeight="1" x14ac:dyDescent="0.2">
      <c r="A5077" s="83">
        <v>38982</v>
      </c>
      <c r="B5077" s="83" t="s">
        <v>7785</v>
      </c>
      <c r="C5077" s="83" t="s">
        <v>577</v>
      </c>
      <c r="D5077" s="83" t="s">
        <v>702</v>
      </c>
      <c r="E5077" s="187">
        <v>22.94</v>
      </c>
      <c r="F5077" s="83"/>
    </row>
    <row r="5078" spans="1:6" ht="12.75" customHeight="1" x14ac:dyDescent="0.2">
      <c r="A5078" s="83">
        <v>38983</v>
      </c>
      <c r="B5078" s="83" t="s">
        <v>7787</v>
      </c>
      <c r="C5078" s="83" t="s">
        <v>577</v>
      </c>
      <c r="D5078" s="83" t="s">
        <v>702</v>
      </c>
      <c r="E5078" s="187">
        <v>30.41</v>
      </c>
      <c r="F5078" s="83"/>
    </row>
    <row r="5079" spans="1:6" ht="12.75" customHeight="1" x14ac:dyDescent="0.2">
      <c r="A5079" s="83">
        <v>38984</v>
      </c>
      <c r="B5079" s="83" t="s">
        <v>7788</v>
      </c>
      <c r="C5079" s="83" t="s">
        <v>577</v>
      </c>
      <c r="D5079" s="83" t="s">
        <v>702</v>
      </c>
      <c r="E5079" s="187">
        <v>58.66</v>
      </c>
      <c r="F5079" s="83"/>
    </row>
    <row r="5080" spans="1:6" ht="12.75" customHeight="1" x14ac:dyDescent="0.2">
      <c r="A5080" s="83">
        <v>38985</v>
      </c>
      <c r="B5080" s="83" t="s">
        <v>7789</v>
      </c>
      <c r="C5080" s="83" t="s">
        <v>577</v>
      </c>
      <c r="D5080" s="83" t="s">
        <v>702</v>
      </c>
      <c r="E5080" s="187">
        <v>86.84</v>
      </c>
      <c r="F5080" s="83"/>
    </row>
    <row r="5081" spans="1:6" ht="12.75" customHeight="1" x14ac:dyDescent="0.2">
      <c r="A5081" s="83">
        <v>9836</v>
      </c>
      <c r="B5081" s="83" t="s">
        <v>580</v>
      </c>
      <c r="C5081" s="83" t="s">
        <v>577</v>
      </c>
      <c r="D5081" s="83" t="s">
        <v>1065</v>
      </c>
      <c r="E5081" s="187">
        <v>8.5399999999999991</v>
      </c>
      <c r="F5081" s="83"/>
    </row>
    <row r="5082" spans="1:6" ht="12.75" customHeight="1" x14ac:dyDescent="0.2">
      <c r="A5082" s="83">
        <v>20065</v>
      </c>
      <c r="B5082" s="83" t="s">
        <v>7791</v>
      </c>
      <c r="C5082" s="83" t="s">
        <v>577</v>
      </c>
      <c r="D5082" s="83" t="s">
        <v>566</v>
      </c>
      <c r="E5082" s="187">
        <v>21.84</v>
      </c>
      <c r="F5082" s="83"/>
    </row>
    <row r="5083" spans="1:6" ht="12.75" customHeight="1" x14ac:dyDescent="0.2">
      <c r="A5083" s="83">
        <v>9835</v>
      </c>
      <c r="B5083" s="83" t="s">
        <v>7792</v>
      </c>
      <c r="C5083" s="83" t="s">
        <v>577</v>
      </c>
      <c r="D5083" s="83" t="s">
        <v>566</v>
      </c>
      <c r="E5083" s="187">
        <v>3.08</v>
      </c>
      <c r="F5083" s="83"/>
    </row>
    <row r="5084" spans="1:6" ht="12.75" customHeight="1" x14ac:dyDescent="0.2">
      <c r="A5084" s="83">
        <v>38032</v>
      </c>
      <c r="B5084" s="83" t="s">
        <v>7794</v>
      </c>
      <c r="C5084" s="83" t="s">
        <v>577</v>
      </c>
      <c r="D5084" s="83" t="s">
        <v>702</v>
      </c>
      <c r="E5084" s="187">
        <v>33.299999999999997</v>
      </c>
      <c r="F5084" s="83"/>
    </row>
    <row r="5085" spans="1:6" ht="12.75" customHeight="1" x14ac:dyDescent="0.2">
      <c r="A5085" s="83">
        <v>38033</v>
      </c>
      <c r="B5085" s="83" t="s">
        <v>7795</v>
      </c>
      <c r="C5085" s="83" t="s">
        <v>577</v>
      </c>
      <c r="D5085" s="83" t="s">
        <v>702</v>
      </c>
      <c r="E5085" s="187">
        <v>54.5</v>
      </c>
      <c r="F5085" s="83"/>
    </row>
    <row r="5086" spans="1:6" ht="12.75" customHeight="1" x14ac:dyDescent="0.2">
      <c r="A5086" s="83">
        <v>38034</v>
      </c>
      <c r="B5086" s="83" t="s">
        <v>7796</v>
      </c>
      <c r="C5086" s="83" t="s">
        <v>577</v>
      </c>
      <c r="D5086" s="83" t="s">
        <v>702</v>
      </c>
      <c r="E5086" s="187">
        <v>90.16</v>
      </c>
      <c r="F5086" s="83"/>
    </row>
    <row r="5087" spans="1:6" ht="12.75" customHeight="1" x14ac:dyDescent="0.2">
      <c r="A5087" s="83">
        <v>38035</v>
      </c>
      <c r="B5087" s="83" t="s">
        <v>7797</v>
      </c>
      <c r="C5087" s="83" t="s">
        <v>577</v>
      </c>
      <c r="D5087" s="83" t="s">
        <v>702</v>
      </c>
      <c r="E5087" s="187">
        <v>125.63</v>
      </c>
      <c r="F5087" s="83"/>
    </row>
    <row r="5088" spans="1:6" ht="12.75" customHeight="1" x14ac:dyDescent="0.2">
      <c r="A5088" s="83">
        <v>38036</v>
      </c>
      <c r="B5088" s="83" t="s">
        <v>7799</v>
      </c>
      <c r="C5088" s="83" t="s">
        <v>577</v>
      </c>
      <c r="D5088" s="83" t="s">
        <v>702</v>
      </c>
      <c r="E5088" s="187">
        <v>177.27</v>
      </c>
      <c r="F5088" s="83"/>
    </row>
    <row r="5089" spans="1:6" ht="12.75" customHeight="1" x14ac:dyDescent="0.2">
      <c r="A5089" s="83">
        <v>38037</v>
      </c>
      <c r="B5089" s="83" t="s">
        <v>7801</v>
      </c>
      <c r="C5089" s="83" t="s">
        <v>577</v>
      </c>
      <c r="D5089" s="83" t="s">
        <v>702</v>
      </c>
      <c r="E5089" s="187">
        <v>205.55</v>
      </c>
      <c r="F5089" s="83"/>
    </row>
    <row r="5090" spans="1:6" ht="12.75" customHeight="1" x14ac:dyDescent="0.2">
      <c r="A5090" s="83">
        <v>9850</v>
      </c>
      <c r="B5090" s="83" t="s">
        <v>7802</v>
      </c>
      <c r="C5090" s="83" t="s">
        <v>577</v>
      </c>
      <c r="D5090" s="83" t="s">
        <v>702</v>
      </c>
      <c r="E5090" s="187">
        <v>98</v>
      </c>
      <c r="F5090" s="83"/>
    </row>
    <row r="5091" spans="1:6" ht="12.75" customHeight="1" x14ac:dyDescent="0.2">
      <c r="A5091" s="83">
        <v>9853</v>
      </c>
      <c r="B5091" s="83" t="s">
        <v>7804</v>
      </c>
      <c r="C5091" s="83" t="s">
        <v>577</v>
      </c>
      <c r="D5091" s="83" t="s">
        <v>702</v>
      </c>
      <c r="E5091" s="187">
        <v>174.27</v>
      </c>
      <c r="F5091" s="83"/>
    </row>
    <row r="5092" spans="1:6" ht="12.75" customHeight="1" x14ac:dyDescent="0.2">
      <c r="A5092" s="83">
        <v>9854</v>
      </c>
      <c r="B5092" s="83" t="s">
        <v>7805</v>
      </c>
      <c r="C5092" s="83" t="s">
        <v>577</v>
      </c>
      <c r="D5092" s="83" t="s">
        <v>702</v>
      </c>
      <c r="E5092" s="187">
        <v>76.36</v>
      </c>
      <c r="F5092" s="83"/>
    </row>
    <row r="5093" spans="1:6" ht="12.75" customHeight="1" x14ac:dyDescent="0.2">
      <c r="A5093" s="83">
        <v>9851</v>
      </c>
      <c r="B5093" s="83" t="s">
        <v>7806</v>
      </c>
      <c r="C5093" s="83" t="s">
        <v>577</v>
      </c>
      <c r="D5093" s="83" t="s">
        <v>702</v>
      </c>
      <c r="E5093" s="187">
        <v>132.4</v>
      </c>
      <c r="F5093" s="83"/>
    </row>
    <row r="5094" spans="1:6" ht="12.75" customHeight="1" x14ac:dyDescent="0.2">
      <c r="A5094" s="83">
        <v>9855</v>
      </c>
      <c r="B5094" s="83" t="s">
        <v>7807</v>
      </c>
      <c r="C5094" s="83" t="s">
        <v>577</v>
      </c>
      <c r="D5094" s="83" t="s">
        <v>702</v>
      </c>
      <c r="E5094" s="187">
        <v>221.46</v>
      </c>
      <c r="F5094" s="83"/>
    </row>
    <row r="5095" spans="1:6" ht="12.75" customHeight="1" x14ac:dyDescent="0.2">
      <c r="A5095" s="83">
        <v>9825</v>
      </c>
      <c r="B5095" s="83" t="s">
        <v>7808</v>
      </c>
      <c r="C5095" s="83" t="s">
        <v>577</v>
      </c>
      <c r="D5095" s="83" t="s">
        <v>702</v>
      </c>
      <c r="E5095" s="187">
        <v>34.78</v>
      </c>
      <c r="F5095" s="83"/>
    </row>
    <row r="5096" spans="1:6" ht="12.75" customHeight="1" x14ac:dyDescent="0.2">
      <c r="A5096" s="83">
        <v>9828</v>
      </c>
      <c r="B5096" s="83" t="s">
        <v>7810</v>
      </c>
      <c r="C5096" s="83" t="s">
        <v>577</v>
      </c>
      <c r="D5096" s="83" t="s">
        <v>702</v>
      </c>
      <c r="E5096" s="187">
        <v>93.6</v>
      </c>
      <c r="F5096" s="83"/>
    </row>
    <row r="5097" spans="1:6" ht="12.75" customHeight="1" x14ac:dyDescent="0.2">
      <c r="A5097" s="83">
        <v>9829</v>
      </c>
      <c r="B5097" s="83" t="s">
        <v>7811</v>
      </c>
      <c r="C5097" s="83" t="s">
        <v>577</v>
      </c>
      <c r="D5097" s="83" t="s">
        <v>702</v>
      </c>
      <c r="E5097" s="187">
        <v>158.63</v>
      </c>
      <c r="F5097" s="83"/>
    </row>
    <row r="5098" spans="1:6" ht="12.75" customHeight="1" x14ac:dyDescent="0.2">
      <c r="A5098" s="83">
        <v>9826</v>
      </c>
      <c r="B5098" s="83" t="s">
        <v>7812</v>
      </c>
      <c r="C5098" s="83" t="s">
        <v>577</v>
      </c>
      <c r="D5098" s="83" t="s">
        <v>702</v>
      </c>
      <c r="E5098" s="187">
        <v>241.5</v>
      </c>
      <c r="F5098" s="83"/>
    </row>
    <row r="5099" spans="1:6" ht="12.75" customHeight="1" x14ac:dyDescent="0.2">
      <c r="A5099" s="83">
        <v>9827</v>
      </c>
      <c r="B5099" s="83" t="s">
        <v>7814</v>
      </c>
      <c r="C5099" s="83" t="s">
        <v>577</v>
      </c>
      <c r="D5099" s="83" t="s">
        <v>702</v>
      </c>
      <c r="E5099" s="187">
        <v>342.93</v>
      </c>
      <c r="F5099" s="83"/>
    </row>
    <row r="5100" spans="1:6" ht="12.75" customHeight="1" x14ac:dyDescent="0.2">
      <c r="A5100" s="83">
        <v>36374</v>
      </c>
      <c r="B5100" s="83" t="s">
        <v>7815</v>
      </c>
      <c r="C5100" s="83" t="s">
        <v>577</v>
      </c>
      <c r="D5100" s="83" t="s">
        <v>702</v>
      </c>
      <c r="E5100" s="187">
        <v>41.69</v>
      </c>
      <c r="F5100" s="83"/>
    </row>
    <row r="5101" spans="1:6" ht="12.75" customHeight="1" x14ac:dyDescent="0.2">
      <c r="A5101" s="83">
        <v>36084</v>
      </c>
      <c r="B5101" s="83" t="s">
        <v>7816</v>
      </c>
      <c r="C5101" s="83" t="s">
        <v>577</v>
      </c>
      <c r="D5101" s="83" t="s">
        <v>702</v>
      </c>
      <c r="E5101" s="187">
        <v>12.35</v>
      </c>
      <c r="F5101" s="83"/>
    </row>
    <row r="5102" spans="1:6" ht="12.75" customHeight="1" x14ac:dyDescent="0.2">
      <c r="A5102" s="83">
        <v>36373</v>
      </c>
      <c r="B5102" s="83" t="s">
        <v>7818</v>
      </c>
      <c r="C5102" s="83" t="s">
        <v>577</v>
      </c>
      <c r="D5102" s="83" t="s">
        <v>702</v>
      </c>
      <c r="E5102" s="187">
        <v>25.64</v>
      </c>
      <c r="F5102" s="83"/>
    </row>
    <row r="5103" spans="1:6" ht="12.75" customHeight="1" x14ac:dyDescent="0.2">
      <c r="A5103" s="83">
        <v>36377</v>
      </c>
      <c r="B5103" s="83" t="s">
        <v>7819</v>
      </c>
      <c r="C5103" s="83" t="s">
        <v>577</v>
      </c>
      <c r="D5103" s="83" t="s">
        <v>702</v>
      </c>
      <c r="E5103" s="187">
        <v>50</v>
      </c>
      <c r="F5103" s="83"/>
    </row>
    <row r="5104" spans="1:6" ht="12.75" customHeight="1" x14ac:dyDescent="0.2">
      <c r="A5104" s="83">
        <v>36375</v>
      </c>
      <c r="B5104" s="83" t="s">
        <v>7820</v>
      </c>
      <c r="C5104" s="83" t="s">
        <v>577</v>
      </c>
      <c r="D5104" s="83" t="s">
        <v>702</v>
      </c>
      <c r="E5104" s="187">
        <v>15.24</v>
      </c>
      <c r="F5104" s="83"/>
    </row>
    <row r="5105" spans="1:6" ht="12.75" customHeight="1" x14ac:dyDescent="0.2">
      <c r="A5105" s="83">
        <v>36376</v>
      </c>
      <c r="B5105" s="83" t="s">
        <v>7821</v>
      </c>
      <c r="C5105" s="83" t="s">
        <v>577</v>
      </c>
      <c r="D5105" s="83" t="s">
        <v>702</v>
      </c>
      <c r="E5105" s="187">
        <v>29.93</v>
      </c>
      <c r="F5105" s="83"/>
    </row>
    <row r="5106" spans="1:6" ht="12.75" customHeight="1" x14ac:dyDescent="0.2">
      <c r="A5106" s="83">
        <v>36380</v>
      </c>
      <c r="B5106" s="83" t="s">
        <v>7823</v>
      </c>
      <c r="C5106" s="83" t="s">
        <v>577</v>
      </c>
      <c r="D5106" s="83" t="s">
        <v>702</v>
      </c>
      <c r="E5106" s="187">
        <v>62.53</v>
      </c>
      <c r="F5106" s="83"/>
    </row>
    <row r="5107" spans="1:6" ht="12.75" customHeight="1" x14ac:dyDescent="0.2">
      <c r="A5107" s="83">
        <v>36378</v>
      </c>
      <c r="B5107" s="83" t="s">
        <v>7824</v>
      </c>
      <c r="C5107" s="83" t="s">
        <v>577</v>
      </c>
      <c r="D5107" s="83" t="s">
        <v>702</v>
      </c>
      <c r="E5107" s="187">
        <v>18.73</v>
      </c>
      <c r="F5107" s="83"/>
    </row>
    <row r="5108" spans="1:6" ht="12.75" customHeight="1" x14ac:dyDescent="0.2">
      <c r="A5108" s="83">
        <v>36379</v>
      </c>
      <c r="B5108" s="83" t="s">
        <v>7825</v>
      </c>
      <c r="C5108" s="83" t="s">
        <v>577</v>
      </c>
      <c r="D5108" s="83" t="s">
        <v>702</v>
      </c>
      <c r="E5108" s="187">
        <v>37.770000000000003</v>
      </c>
      <c r="F5108" s="83"/>
    </row>
    <row r="5109" spans="1:6" ht="12.75" customHeight="1" x14ac:dyDescent="0.2">
      <c r="A5109" s="83">
        <v>9859</v>
      </c>
      <c r="B5109" s="83" t="s">
        <v>7827</v>
      </c>
      <c r="C5109" s="83" t="s">
        <v>577</v>
      </c>
      <c r="D5109" s="83" t="s">
        <v>566</v>
      </c>
      <c r="E5109" s="187">
        <v>6.95</v>
      </c>
      <c r="F5109" s="83"/>
    </row>
    <row r="5110" spans="1:6" ht="12.75" customHeight="1" x14ac:dyDescent="0.2">
      <c r="A5110" s="83">
        <v>9838</v>
      </c>
      <c r="B5110" s="83" t="s">
        <v>7828</v>
      </c>
      <c r="C5110" s="83" t="s">
        <v>577</v>
      </c>
      <c r="D5110" s="83" t="s">
        <v>566</v>
      </c>
      <c r="E5110" s="187">
        <v>5.24</v>
      </c>
      <c r="F5110" s="83"/>
    </row>
    <row r="5111" spans="1:6" ht="12.75" customHeight="1" x14ac:dyDescent="0.2">
      <c r="A5111" s="83">
        <v>9837</v>
      </c>
      <c r="B5111" s="83" t="s">
        <v>7830</v>
      </c>
      <c r="C5111" s="83" t="s">
        <v>577</v>
      </c>
      <c r="D5111" s="83" t="s">
        <v>566</v>
      </c>
      <c r="E5111" s="187">
        <v>7.57</v>
      </c>
      <c r="F5111" s="83"/>
    </row>
    <row r="5112" spans="1:6" ht="12.75" customHeight="1" x14ac:dyDescent="0.2">
      <c r="A5112" s="83">
        <v>9833</v>
      </c>
      <c r="B5112" s="83" t="s">
        <v>701</v>
      </c>
      <c r="C5112" s="83" t="s">
        <v>577</v>
      </c>
      <c r="D5112" s="83" t="s">
        <v>702</v>
      </c>
      <c r="E5112" s="187">
        <v>9.94</v>
      </c>
      <c r="F5112" s="83"/>
    </row>
    <row r="5113" spans="1:6" ht="12.75" customHeight="1" x14ac:dyDescent="0.2">
      <c r="A5113" s="83">
        <v>9830</v>
      </c>
      <c r="B5113" s="83" t="s">
        <v>708</v>
      </c>
      <c r="C5113" s="83" t="s">
        <v>577</v>
      </c>
      <c r="D5113" s="83" t="s">
        <v>702</v>
      </c>
      <c r="E5113" s="187">
        <v>5.32</v>
      </c>
      <c r="F5113" s="83"/>
    </row>
    <row r="5114" spans="1:6" ht="12.75" customHeight="1" x14ac:dyDescent="0.2">
      <c r="A5114" s="83">
        <v>9834</v>
      </c>
      <c r="B5114" s="83" t="s">
        <v>7833</v>
      </c>
      <c r="C5114" s="83" t="s">
        <v>577</v>
      </c>
      <c r="D5114" s="83" t="s">
        <v>702</v>
      </c>
      <c r="E5114" s="187">
        <v>27.67</v>
      </c>
      <c r="F5114" s="83"/>
    </row>
    <row r="5115" spans="1:6" ht="12.75" customHeight="1" x14ac:dyDescent="0.2">
      <c r="A5115" s="83">
        <v>9863</v>
      </c>
      <c r="B5115" s="83" t="s">
        <v>7834</v>
      </c>
      <c r="C5115" s="83" t="s">
        <v>577</v>
      </c>
      <c r="D5115" s="83" t="s">
        <v>566</v>
      </c>
      <c r="E5115" s="187">
        <v>50.19</v>
      </c>
      <c r="F5115" s="83"/>
    </row>
    <row r="5116" spans="1:6" ht="12.75" customHeight="1" x14ac:dyDescent="0.2">
      <c r="A5116" s="83">
        <v>9860</v>
      </c>
      <c r="B5116" s="83" t="s">
        <v>7836</v>
      </c>
      <c r="C5116" s="83" t="s">
        <v>577</v>
      </c>
      <c r="D5116" s="83" t="s">
        <v>566</v>
      </c>
      <c r="E5116" s="187">
        <v>32.22</v>
      </c>
      <c r="F5116" s="83"/>
    </row>
    <row r="5117" spans="1:6" ht="12.75" customHeight="1" x14ac:dyDescent="0.2">
      <c r="A5117" s="83">
        <v>9862</v>
      </c>
      <c r="B5117" s="83" t="s">
        <v>7837</v>
      </c>
      <c r="C5117" s="83" t="s">
        <v>577</v>
      </c>
      <c r="D5117" s="83" t="s">
        <v>566</v>
      </c>
      <c r="E5117" s="187">
        <v>22.74</v>
      </c>
      <c r="F5117" s="83"/>
    </row>
    <row r="5118" spans="1:6" ht="12.75" customHeight="1" x14ac:dyDescent="0.2">
      <c r="A5118" s="83">
        <v>9861</v>
      </c>
      <c r="B5118" s="83" t="s">
        <v>7839</v>
      </c>
      <c r="C5118" s="83" t="s">
        <v>577</v>
      </c>
      <c r="D5118" s="83" t="s">
        <v>566</v>
      </c>
      <c r="E5118" s="187">
        <v>18.27</v>
      </c>
      <c r="F5118" s="83"/>
    </row>
    <row r="5119" spans="1:6" ht="12.75" customHeight="1" x14ac:dyDescent="0.2">
      <c r="A5119" s="83">
        <v>9856</v>
      </c>
      <c r="B5119" s="83" t="s">
        <v>7840</v>
      </c>
      <c r="C5119" s="83" t="s">
        <v>577</v>
      </c>
      <c r="D5119" s="83" t="s">
        <v>566</v>
      </c>
      <c r="E5119" s="187">
        <v>4.91</v>
      </c>
      <c r="F5119" s="83"/>
    </row>
    <row r="5120" spans="1:6" ht="12.75" customHeight="1" x14ac:dyDescent="0.2">
      <c r="A5120" s="83">
        <v>9866</v>
      </c>
      <c r="B5120" s="83" t="s">
        <v>7842</v>
      </c>
      <c r="C5120" s="83" t="s">
        <v>577</v>
      </c>
      <c r="D5120" s="83" t="s">
        <v>566</v>
      </c>
      <c r="E5120" s="187">
        <v>13.49</v>
      </c>
      <c r="F5120" s="83"/>
    </row>
    <row r="5121" spans="1:6" ht="12.75" customHeight="1" x14ac:dyDescent="0.2">
      <c r="A5121" s="83">
        <v>9857</v>
      </c>
      <c r="B5121" s="83" t="s">
        <v>7843</v>
      </c>
      <c r="C5121" s="83" t="s">
        <v>577</v>
      </c>
      <c r="D5121" s="83" t="s">
        <v>566</v>
      </c>
      <c r="E5121" s="187">
        <v>64.92</v>
      </c>
      <c r="F5121" s="83"/>
    </row>
    <row r="5122" spans="1:6" ht="12.75" customHeight="1" x14ac:dyDescent="0.2">
      <c r="A5122" s="83">
        <v>9864</v>
      </c>
      <c r="B5122" s="83" t="s">
        <v>7844</v>
      </c>
      <c r="C5122" s="83" t="s">
        <v>577</v>
      </c>
      <c r="D5122" s="83" t="s">
        <v>566</v>
      </c>
      <c r="E5122" s="187">
        <v>78.37</v>
      </c>
      <c r="F5122" s="83"/>
    </row>
    <row r="5123" spans="1:6" ht="12.75" customHeight="1" x14ac:dyDescent="0.2">
      <c r="A5123" s="83">
        <v>9865</v>
      </c>
      <c r="B5123" s="83" t="s">
        <v>7846</v>
      </c>
      <c r="C5123" s="83" t="s">
        <v>577</v>
      </c>
      <c r="D5123" s="83" t="s">
        <v>566</v>
      </c>
      <c r="E5123" s="187">
        <v>112.71</v>
      </c>
      <c r="F5123" s="83"/>
    </row>
    <row r="5124" spans="1:6" ht="12.75" customHeight="1" x14ac:dyDescent="0.2">
      <c r="A5124" s="83">
        <v>9858</v>
      </c>
      <c r="B5124" s="83" t="s">
        <v>7847</v>
      </c>
      <c r="C5124" s="83" t="s">
        <v>577</v>
      </c>
      <c r="D5124" s="83" t="s">
        <v>566</v>
      </c>
      <c r="E5124" s="187">
        <v>118.16</v>
      </c>
      <c r="F5124" s="83"/>
    </row>
    <row r="5125" spans="1:6" ht="12.75" customHeight="1" x14ac:dyDescent="0.2">
      <c r="A5125" s="83">
        <v>9841</v>
      </c>
      <c r="B5125" s="83" t="s">
        <v>7849</v>
      </c>
      <c r="C5125" s="83" t="s">
        <v>577</v>
      </c>
      <c r="D5125" s="83" t="s">
        <v>566</v>
      </c>
      <c r="E5125" s="187">
        <v>21.07</v>
      </c>
      <c r="F5125" s="83"/>
    </row>
    <row r="5126" spans="1:6" ht="12.75" customHeight="1" x14ac:dyDescent="0.2">
      <c r="A5126" s="83">
        <v>9840</v>
      </c>
      <c r="B5126" s="83" t="s">
        <v>7850</v>
      </c>
      <c r="C5126" s="83" t="s">
        <v>577</v>
      </c>
      <c r="D5126" s="83" t="s">
        <v>566</v>
      </c>
      <c r="E5126" s="187">
        <v>42.83</v>
      </c>
      <c r="F5126" s="83"/>
    </row>
    <row r="5127" spans="1:6" ht="12.75" customHeight="1" x14ac:dyDescent="0.2">
      <c r="A5127" s="83">
        <v>20067</v>
      </c>
      <c r="B5127" s="83" t="s">
        <v>7852</v>
      </c>
      <c r="C5127" s="83" t="s">
        <v>577</v>
      </c>
      <c r="D5127" s="83" t="s">
        <v>566</v>
      </c>
      <c r="E5127" s="187">
        <v>7.36</v>
      </c>
      <c r="F5127" s="83"/>
    </row>
    <row r="5128" spans="1:6" ht="12.75" customHeight="1" x14ac:dyDescent="0.2">
      <c r="A5128" s="83">
        <v>20068</v>
      </c>
      <c r="B5128" s="83" t="s">
        <v>7854</v>
      </c>
      <c r="C5128" s="83" t="s">
        <v>577</v>
      </c>
      <c r="D5128" s="83" t="s">
        <v>566</v>
      </c>
      <c r="E5128" s="187">
        <v>9.18</v>
      </c>
      <c r="F5128" s="83"/>
    </row>
    <row r="5129" spans="1:6" ht="12.75" customHeight="1" x14ac:dyDescent="0.2">
      <c r="A5129" s="83">
        <v>9839</v>
      </c>
      <c r="B5129" s="83" t="s">
        <v>7855</v>
      </c>
      <c r="C5129" s="83" t="s">
        <v>577</v>
      </c>
      <c r="D5129" s="83" t="s">
        <v>566</v>
      </c>
      <c r="E5129" s="187">
        <v>12.03</v>
      </c>
      <c r="F5129" s="83"/>
    </row>
    <row r="5130" spans="1:6" ht="12.75" customHeight="1" x14ac:dyDescent="0.2">
      <c r="A5130" s="83">
        <v>9870</v>
      </c>
      <c r="B5130" s="83" t="s">
        <v>7856</v>
      </c>
      <c r="C5130" s="83" t="s">
        <v>577</v>
      </c>
      <c r="D5130" s="83" t="s">
        <v>566</v>
      </c>
      <c r="E5130" s="187">
        <v>54.73</v>
      </c>
      <c r="F5130" s="83"/>
    </row>
    <row r="5131" spans="1:6" ht="12.75" customHeight="1" x14ac:dyDescent="0.2">
      <c r="A5131" s="83">
        <v>9867</v>
      </c>
      <c r="B5131" s="83" t="s">
        <v>7858</v>
      </c>
      <c r="C5131" s="83" t="s">
        <v>577</v>
      </c>
      <c r="D5131" s="83" t="s">
        <v>566</v>
      </c>
      <c r="E5131" s="187">
        <v>2.0099999999999998</v>
      </c>
      <c r="F5131" s="83"/>
    </row>
    <row r="5132" spans="1:6" ht="12.75" customHeight="1" x14ac:dyDescent="0.2">
      <c r="A5132" s="83">
        <v>9868</v>
      </c>
      <c r="B5132" s="83" t="s">
        <v>581</v>
      </c>
      <c r="C5132" s="83" t="s">
        <v>577</v>
      </c>
      <c r="D5132" s="83" t="s">
        <v>1065</v>
      </c>
      <c r="E5132" s="187">
        <v>2.58</v>
      </c>
      <c r="F5132" s="83"/>
    </row>
    <row r="5133" spans="1:6" ht="12.75" customHeight="1" x14ac:dyDescent="0.2">
      <c r="A5133" s="83">
        <v>9869</v>
      </c>
      <c r="B5133" s="83" t="s">
        <v>759</v>
      </c>
      <c r="C5133" s="83" t="s">
        <v>577</v>
      </c>
      <c r="D5133" s="83" t="s">
        <v>566</v>
      </c>
      <c r="E5133" s="187">
        <v>5.79</v>
      </c>
      <c r="F5133" s="83"/>
    </row>
    <row r="5134" spans="1:6" ht="12.75" customHeight="1" x14ac:dyDescent="0.2">
      <c r="A5134" s="83">
        <v>9874</v>
      </c>
      <c r="B5134" s="83" t="s">
        <v>7859</v>
      </c>
      <c r="C5134" s="83" t="s">
        <v>577</v>
      </c>
      <c r="D5134" s="83" t="s">
        <v>566</v>
      </c>
      <c r="E5134" s="187">
        <v>8.43</v>
      </c>
      <c r="F5134" s="83"/>
    </row>
    <row r="5135" spans="1:6" ht="12.75" customHeight="1" x14ac:dyDescent="0.2">
      <c r="A5135" s="83">
        <v>9875</v>
      </c>
      <c r="B5135" s="83" t="s">
        <v>7861</v>
      </c>
      <c r="C5135" s="83" t="s">
        <v>577</v>
      </c>
      <c r="D5135" s="83" t="s">
        <v>566</v>
      </c>
      <c r="E5135" s="187">
        <v>9.66</v>
      </c>
      <c r="F5135" s="83"/>
    </row>
    <row r="5136" spans="1:6" ht="12.75" customHeight="1" x14ac:dyDescent="0.2">
      <c r="A5136" s="83">
        <v>9873</v>
      </c>
      <c r="B5136" s="83" t="s">
        <v>7862</v>
      </c>
      <c r="C5136" s="83" t="s">
        <v>577</v>
      </c>
      <c r="D5136" s="83" t="s">
        <v>566</v>
      </c>
      <c r="E5136" s="187">
        <v>16.3</v>
      </c>
      <c r="F5136" s="83"/>
    </row>
    <row r="5137" spans="1:6" ht="12.75" customHeight="1" x14ac:dyDescent="0.2">
      <c r="A5137" s="83">
        <v>9871</v>
      </c>
      <c r="B5137" s="83" t="s">
        <v>7863</v>
      </c>
      <c r="C5137" s="83" t="s">
        <v>577</v>
      </c>
      <c r="D5137" s="83" t="s">
        <v>566</v>
      </c>
      <c r="E5137" s="187">
        <v>27.3</v>
      </c>
      <c r="F5137" s="83"/>
    </row>
    <row r="5138" spans="1:6" ht="12.75" customHeight="1" x14ac:dyDescent="0.2">
      <c r="A5138" s="83">
        <v>9872</v>
      </c>
      <c r="B5138" s="83" t="s">
        <v>7864</v>
      </c>
      <c r="C5138" s="83" t="s">
        <v>577</v>
      </c>
      <c r="D5138" s="83" t="s">
        <v>566</v>
      </c>
      <c r="E5138" s="187">
        <v>34.119999999999997</v>
      </c>
      <c r="F5138" s="83"/>
    </row>
    <row r="5139" spans="1:6" ht="12.75" customHeight="1" x14ac:dyDescent="0.2">
      <c r="A5139" s="83">
        <v>7667</v>
      </c>
      <c r="B5139" s="83" t="s">
        <v>7866</v>
      </c>
      <c r="C5139" s="83" t="s">
        <v>577</v>
      </c>
      <c r="D5139" s="83" t="s">
        <v>702</v>
      </c>
      <c r="E5139" s="187">
        <v>1548.18</v>
      </c>
      <c r="F5139" s="83"/>
    </row>
    <row r="5140" spans="1:6" ht="12.75" customHeight="1" x14ac:dyDescent="0.2">
      <c r="A5140" s="83">
        <v>7660</v>
      </c>
      <c r="B5140" s="83" t="s">
        <v>7867</v>
      </c>
      <c r="C5140" s="83" t="s">
        <v>577</v>
      </c>
      <c r="D5140" s="83" t="s">
        <v>702</v>
      </c>
      <c r="E5140" s="187">
        <v>1973.57</v>
      </c>
      <c r="F5140" s="83"/>
    </row>
    <row r="5141" spans="1:6" ht="12.75" customHeight="1" x14ac:dyDescent="0.2">
      <c r="A5141" s="83">
        <v>7676</v>
      </c>
      <c r="B5141" s="83" t="s">
        <v>7868</v>
      </c>
      <c r="C5141" s="83" t="s">
        <v>577</v>
      </c>
      <c r="D5141" s="83" t="s">
        <v>702</v>
      </c>
      <c r="E5141" s="187">
        <v>1996.12</v>
      </c>
      <c r="F5141" s="83"/>
    </row>
    <row r="5142" spans="1:6" ht="12.75" customHeight="1" x14ac:dyDescent="0.2">
      <c r="A5142" s="83">
        <v>12426</v>
      </c>
      <c r="B5142" s="83" t="s">
        <v>7870</v>
      </c>
      <c r="C5142" s="83" t="s">
        <v>575</v>
      </c>
      <c r="D5142" s="83" t="s">
        <v>566</v>
      </c>
      <c r="E5142" s="187">
        <v>25.32</v>
      </c>
      <c r="F5142" s="83"/>
    </row>
    <row r="5143" spans="1:6" ht="12.75" customHeight="1" x14ac:dyDescent="0.2">
      <c r="A5143" s="83">
        <v>12425</v>
      </c>
      <c r="B5143" s="83" t="s">
        <v>7871</v>
      </c>
      <c r="C5143" s="83" t="s">
        <v>575</v>
      </c>
      <c r="D5143" s="83" t="s">
        <v>566</v>
      </c>
      <c r="E5143" s="187">
        <v>34.79</v>
      </c>
      <c r="F5143" s="83"/>
    </row>
    <row r="5144" spans="1:6" ht="12.75" customHeight="1" x14ac:dyDescent="0.2">
      <c r="A5144" s="83">
        <v>12427</v>
      </c>
      <c r="B5144" s="83" t="s">
        <v>7872</v>
      </c>
      <c r="C5144" s="83" t="s">
        <v>575</v>
      </c>
      <c r="D5144" s="83" t="s">
        <v>566</v>
      </c>
      <c r="E5144" s="187">
        <v>144.41999999999999</v>
      </c>
      <c r="F5144" s="83"/>
    </row>
    <row r="5145" spans="1:6" ht="12.75" customHeight="1" x14ac:dyDescent="0.2">
      <c r="A5145" s="83">
        <v>12428</v>
      </c>
      <c r="B5145" s="83" t="s">
        <v>7874</v>
      </c>
      <c r="C5145" s="83" t="s">
        <v>575</v>
      </c>
      <c r="D5145" s="83" t="s">
        <v>566</v>
      </c>
      <c r="E5145" s="187">
        <v>92.7</v>
      </c>
      <c r="F5145" s="83"/>
    </row>
    <row r="5146" spans="1:6" ht="12.75" customHeight="1" x14ac:dyDescent="0.2">
      <c r="A5146" s="83">
        <v>12430</v>
      </c>
      <c r="B5146" s="83" t="s">
        <v>7875</v>
      </c>
      <c r="C5146" s="83" t="s">
        <v>575</v>
      </c>
      <c r="D5146" s="83" t="s">
        <v>566</v>
      </c>
      <c r="E5146" s="187">
        <v>31.05</v>
      </c>
      <c r="F5146" s="83"/>
    </row>
    <row r="5147" spans="1:6" ht="12.75" customHeight="1" x14ac:dyDescent="0.2">
      <c r="A5147" s="83">
        <v>12429</v>
      </c>
      <c r="B5147" s="83" t="s">
        <v>7876</v>
      </c>
      <c r="C5147" s="83" t="s">
        <v>575</v>
      </c>
      <c r="D5147" s="83" t="s">
        <v>566</v>
      </c>
      <c r="E5147" s="187">
        <v>233.54</v>
      </c>
      <c r="F5147" s="83"/>
    </row>
    <row r="5148" spans="1:6" ht="12.75" customHeight="1" x14ac:dyDescent="0.2">
      <c r="A5148" s="83">
        <v>12431</v>
      </c>
      <c r="B5148" s="83" t="s">
        <v>7878</v>
      </c>
      <c r="C5148" s="83" t="s">
        <v>575</v>
      </c>
      <c r="D5148" s="83" t="s">
        <v>566</v>
      </c>
      <c r="E5148" s="187">
        <v>397.44</v>
      </c>
      <c r="F5148" s="83"/>
    </row>
    <row r="5149" spans="1:6" ht="12.75" customHeight="1" x14ac:dyDescent="0.2">
      <c r="A5149" s="83">
        <v>12432</v>
      </c>
      <c r="B5149" s="83" t="s">
        <v>7879</v>
      </c>
      <c r="C5149" s="83" t="s">
        <v>575</v>
      </c>
      <c r="D5149" s="83" t="s">
        <v>566</v>
      </c>
      <c r="E5149" s="187">
        <v>81.739999999999995</v>
      </c>
      <c r="F5149" s="83"/>
    </row>
    <row r="5150" spans="1:6" ht="12.75" customHeight="1" x14ac:dyDescent="0.2">
      <c r="A5150" s="83">
        <v>12434</v>
      </c>
      <c r="B5150" s="83" t="s">
        <v>7881</v>
      </c>
      <c r="C5150" s="83" t="s">
        <v>575</v>
      </c>
      <c r="D5150" s="83" t="s">
        <v>566</v>
      </c>
      <c r="E5150" s="187">
        <v>26.63</v>
      </c>
      <c r="F5150" s="83"/>
    </row>
    <row r="5151" spans="1:6" ht="12.75" customHeight="1" x14ac:dyDescent="0.2">
      <c r="A5151" s="83">
        <v>12433</v>
      </c>
      <c r="B5151" s="83" t="s">
        <v>7882</v>
      </c>
      <c r="C5151" s="83" t="s">
        <v>575</v>
      </c>
      <c r="D5151" s="83" t="s">
        <v>566</v>
      </c>
      <c r="E5151" s="187">
        <v>52.03</v>
      </c>
      <c r="F5151" s="83"/>
    </row>
    <row r="5152" spans="1:6" ht="12.75" customHeight="1" x14ac:dyDescent="0.2">
      <c r="A5152" s="83">
        <v>12435</v>
      </c>
      <c r="B5152" s="83" t="s">
        <v>7883</v>
      </c>
      <c r="C5152" s="83" t="s">
        <v>575</v>
      </c>
      <c r="D5152" s="83" t="s">
        <v>566</v>
      </c>
      <c r="E5152" s="187">
        <v>161.04</v>
      </c>
      <c r="F5152" s="83"/>
    </row>
    <row r="5153" spans="1:6" ht="12.75" customHeight="1" x14ac:dyDescent="0.2">
      <c r="A5153" s="83">
        <v>12437</v>
      </c>
      <c r="B5153" s="83" t="s">
        <v>7884</v>
      </c>
      <c r="C5153" s="83" t="s">
        <v>575</v>
      </c>
      <c r="D5153" s="83" t="s">
        <v>566</v>
      </c>
      <c r="E5153" s="187">
        <v>130.06</v>
      </c>
      <c r="F5153" s="83"/>
    </row>
    <row r="5154" spans="1:6" ht="12.75" customHeight="1" x14ac:dyDescent="0.2">
      <c r="A5154" s="83">
        <v>12439</v>
      </c>
      <c r="B5154" s="83" t="s">
        <v>7886</v>
      </c>
      <c r="C5154" s="83" t="s">
        <v>575</v>
      </c>
      <c r="D5154" s="83" t="s">
        <v>566</v>
      </c>
      <c r="E5154" s="187">
        <v>41.74</v>
      </c>
      <c r="F5154" s="83"/>
    </row>
    <row r="5155" spans="1:6" ht="12.75" customHeight="1" x14ac:dyDescent="0.2">
      <c r="A5155" s="83">
        <v>12438</v>
      </c>
      <c r="B5155" s="83" t="s">
        <v>7887</v>
      </c>
      <c r="C5155" s="83" t="s">
        <v>575</v>
      </c>
      <c r="D5155" s="83" t="s">
        <v>566</v>
      </c>
      <c r="E5155" s="187">
        <v>235.37</v>
      </c>
      <c r="F5155" s="83"/>
    </row>
    <row r="5156" spans="1:6" ht="12.75" customHeight="1" x14ac:dyDescent="0.2">
      <c r="A5156" s="83">
        <v>12436</v>
      </c>
      <c r="B5156" s="83" t="s">
        <v>7888</v>
      </c>
      <c r="C5156" s="83" t="s">
        <v>575</v>
      </c>
      <c r="D5156" s="83" t="s">
        <v>566</v>
      </c>
      <c r="E5156" s="187">
        <v>297.33</v>
      </c>
      <c r="F5156" s="83"/>
    </row>
    <row r="5157" spans="1:6" ht="12.75" customHeight="1" x14ac:dyDescent="0.2">
      <c r="A5157" s="83">
        <v>36357</v>
      </c>
      <c r="B5157" s="83" t="s">
        <v>7890</v>
      </c>
      <c r="C5157" s="83" t="s">
        <v>575</v>
      </c>
      <c r="D5157" s="83" t="s">
        <v>702</v>
      </c>
      <c r="E5157" s="187">
        <v>89.3</v>
      </c>
      <c r="F5157" s="83"/>
    </row>
    <row r="5158" spans="1:6" ht="12.75" customHeight="1" x14ac:dyDescent="0.2">
      <c r="A5158" s="83">
        <v>12424</v>
      </c>
      <c r="B5158" s="83" t="s">
        <v>7891</v>
      </c>
      <c r="C5158" s="83" t="s">
        <v>575</v>
      </c>
      <c r="D5158" s="83" t="s">
        <v>566</v>
      </c>
      <c r="E5158" s="187">
        <v>53.57</v>
      </c>
      <c r="F5158" s="83"/>
    </row>
    <row r="5159" spans="1:6" ht="12.75" customHeight="1" x14ac:dyDescent="0.2">
      <c r="A5159" s="83">
        <v>12440</v>
      </c>
      <c r="B5159" s="83" t="s">
        <v>7892</v>
      </c>
      <c r="C5159" s="83" t="s">
        <v>575</v>
      </c>
      <c r="D5159" s="83" t="s">
        <v>566</v>
      </c>
      <c r="E5159" s="187">
        <v>51.78</v>
      </c>
      <c r="F5159" s="83"/>
    </row>
    <row r="5160" spans="1:6" ht="12.75" customHeight="1" x14ac:dyDescent="0.2">
      <c r="A5160" s="83">
        <v>9884</v>
      </c>
      <c r="B5160" s="83" t="s">
        <v>7893</v>
      </c>
      <c r="C5160" s="83" t="s">
        <v>575</v>
      </c>
      <c r="D5160" s="83" t="s">
        <v>566</v>
      </c>
      <c r="E5160" s="187">
        <v>38.630000000000003</v>
      </c>
      <c r="F5160" s="83"/>
    </row>
    <row r="5161" spans="1:6" ht="12.75" customHeight="1" x14ac:dyDescent="0.2">
      <c r="A5161" s="83">
        <v>9888</v>
      </c>
      <c r="B5161" s="83" t="s">
        <v>7895</v>
      </c>
      <c r="C5161" s="83" t="s">
        <v>575</v>
      </c>
      <c r="D5161" s="83" t="s">
        <v>566</v>
      </c>
      <c r="E5161" s="187">
        <v>31.03</v>
      </c>
      <c r="F5161" s="83"/>
    </row>
    <row r="5162" spans="1:6" ht="12.75" customHeight="1" x14ac:dyDescent="0.2">
      <c r="A5162" s="83">
        <v>9883</v>
      </c>
      <c r="B5162" s="83" t="s">
        <v>7896</v>
      </c>
      <c r="C5162" s="83" t="s">
        <v>575</v>
      </c>
      <c r="D5162" s="83" t="s">
        <v>566</v>
      </c>
      <c r="E5162" s="187">
        <v>13.54</v>
      </c>
      <c r="F5162" s="83"/>
    </row>
    <row r="5163" spans="1:6" ht="12.75" customHeight="1" x14ac:dyDescent="0.2">
      <c r="A5163" s="83">
        <v>9886</v>
      </c>
      <c r="B5163" s="83" t="s">
        <v>7897</v>
      </c>
      <c r="C5163" s="83" t="s">
        <v>575</v>
      </c>
      <c r="D5163" s="83" t="s">
        <v>566</v>
      </c>
      <c r="E5163" s="187">
        <v>18.55</v>
      </c>
      <c r="F5163" s="83"/>
    </row>
    <row r="5164" spans="1:6" ht="12.75" customHeight="1" x14ac:dyDescent="0.2">
      <c r="A5164" s="83">
        <v>9889</v>
      </c>
      <c r="B5164" s="83" t="s">
        <v>7899</v>
      </c>
      <c r="C5164" s="83" t="s">
        <v>575</v>
      </c>
      <c r="D5164" s="83" t="s">
        <v>566</v>
      </c>
      <c r="E5164" s="187">
        <v>93.97</v>
      </c>
      <c r="F5164" s="83"/>
    </row>
    <row r="5165" spans="1:6" ht="12.75" customHeight="1" x14ac:dyDescent="0.2">
      <c r="A5165" s="83">
        <v>9887</v>
      </c>
      <c r="B5165" s="83" t="s">
        <v>7900</v>
      </c>
      <c r="C5165" s="83" t="s">
        <v>575</v>
      </c>
      <c r="D5165" s="83" t="s">
        <v>566</v>
      </c>
      <c r="E5165" s="187">
        <v>56.8</v>
      </c>
      <c r="F5165" s="83"/>
    </row>
    <row r="5166" spans="1:6" ht="12.75" customHeight="1" x14ac:dyDescent="0.2">
      <c r="A5166" s="83">
        <v>9885</v>
      </c>
      <c r="B5166" s="83" t="s">
        <v>7901</v>
      </c>
      <c r="C5166" s="83" t="s">
        <v>575</v>
      </c>
      <c r="D5166" s="83" t="s">
        <v>566</v>
      </c>
      <c r="E5166" s="187">
        <v>17.93</v>
      </c>
      <c r="F5166" s="83"/>
    </row>
    <row r="5167" spans="1:6" ht="12.75" customHeight="1" x14ac:dyDescent="0.2">
      <c r="A5167" s="83">
        <v>9890</v>
      </c>
      <c r="B5167" s="83" t="s">
        <v>7903</v>
      </c>
      <c r="C5167" s="83" t="s">
        <v>575</v>
      </c>
      <c r="D5167" s="83" t="s">
        <v>566</v>
      </c>
      <c r="E5167" s="187">
        <v>145.59</v>
      </c>
      <c r="F5167" s="83"/>
    </row>
    <row r="5168" spans="1:6" ht="12.75" customHeight="1" x14ac:dyDescent="0.2">
      <c r="A5168" s="83">
        <v>9891</v>
      </c>
      <c r="B5168" s="83" t="s">
        <v>7904</v>
      </c>
      <c r="C5168" s="83" t="s">
        <v>575</v>
      </c>
      <c r="D5168" s="83" t="s">
        <v>566</v>
      </c>
      <c r="E5168" s="187">
        <v>204.38</v>
      </c>
      <c r="F5168" s="83"/>
    </row>
    <row r="5169" spans="1:6" ht="12.75" customHeight="1" x14ac:dyDescent="0.2">
      <c r="A5169" s="83">
        <v>39292</v>
      </c>
      <c r="B5169" s="83" t="s">
        <v>7905</v>
      </c>
      <c r="C5169" s="83" t="s">
        <v>575</v>
      </c>
      <c r="D5169" s="83" t="s">
        <v>702</v>
      </c>
      <c r="E5169" s="187">
        <v>8.19</v>
      </c>
      <c r="F5169" s="83"/>
    </row>
    <row r="5170" spans="1:6" ht="12.75" customHeight="1" x14ac:dyDescent="0.2">
      <c r="A5170" s="83">
        <v>39293</v>
      </c>
      <c r="B5170" s="83" t="s">
        <v>7907</v>
      </c>
      <c r="C5170" s="83" t="s">
        <v>575</v>
      </c>
      <c r="D5170" s="83" t="s">
        <v>702</v>
      </c>
      <c r="E5170" s="187">
        <v>13.21</v>
      </c>
      <c r="F5170" s="83"/>
    </row>
    <row r="5171" spans="1:6" ht="12.75" customHeight="1" x14ac:dyDescent="0.2">
      <c r="A5171" s="83">
        <v>39294</v>
      </c>
      <c r="B5171" s="83" t="s">
        <v>7908</v>
      </c>
      <c r="C5171" s="83" t="s">
        <v>575</v>
      </c>
      <c r="D5171" s="83" t="s">
        <v>702</v>
      </c>
      <c r="E5171" s="187">
        <v>13.21</v>
      </c>
      <c r="F5171" s="83"/>
    </row>
    <row r="5172" spans="1:6" ht="12.75" customHeight="1" x14ac:dyDescent="0.2">
      <c r="A5172" s="83">
        <v>39295</v>
      </c>
      <c r="B5172" s="83" t="s">
        <v>7909</v>
      </c>
      <c r="C5172" s="83" t="s">
        <v>575</v>
      </c>
      <c r="D5172" s="83" t="s">
        <v>702</v>
      </c>
      <c r="E5172" s="187">
        <v>22.53</v>
      </c>
      <c r="F5172" s="83"/>
    </row>
    <row r="5173" spans="1:6" ht="12.75" customHeight="1" x14ac:dyDescent="0.2">
      <c r="A5173" s="83">
        <v>36313</v>
      </c>
      <c r="B5173" s="83" t="s">
        <v>7910</v>
      </c>
      <c r="C5173" s="83" t="s">
        <v>575</v>
      </c>
      <c r="D5173" s="83" t="s">
        <v>702</v>
      </c>
      <c r="E5173" s="187">
        <v>21.17</v>
      </c>
      <c r="F5173" s="83"/>
    </row>
    <row r="5174" spans="1:6" ht="12.75" customHeight="1" x14ac:dyDescent="0.2">
      <c r="A5174" s="83">
        <v>36316</v>
      </c>
      <c r="B5174" s="83" t="s">
        <v>7912</v>
      </c>
      <c r="C5174" s="83" t="s">
        <v>575</v>
      </c>
      <c r="D5174" s="83" t="s">
        <v>702</v>
      </c>
      <c r="E5174" s="187">
        <v>25.67</v>
      </c>
      <c r="F5174" s="83"/>
    </row>
    <row r="5175" spans="1:6" ht="12.75" customHeight="1" x14ac:dyDescent="0.2">
      <c r="A5175" s="83">
        <v>64</v>
      </c>
      <c r="B5175" s="83" t="s">
        <v>7913</v>
      </c>
      <c r="C5175" s="83" t="s">
        <v>575</v>
      </c>
      <c r="D5175" s="83" t="s">
        <v>702</v>
      </c>
      <c r="E5175" s="187">
        <v>3.71</v>
      </c>
      <c r="F5175" s="83"/>
    </row>
    <row r="5176" spans="1:6" ht="12.75" customHeight="1" x14ac:dyDescent="0.2">
      <c r="A5176" s="83">
        <v>37423</v>
      </c>
      <c r="B5176" s="83" t="s">
        <v>7914</v>
      </c>
      <c r="C5176" s="83" t="s">
        <v>575</v>
      </c>
      <c r="D5176" s="83" t="s">
        <v>702</v>
      </c>
      <c r="E5176" s="187">
        <v>9.16</v>
      </c>
      <c r="F5176" s="83"/>
    </row>
    <row r="5177" spans="1:6" ht="12.75" customHeight="1" x14ac:dyDescent="0.2">
      <c r="A5177" s="83">
        <v>39296</v>
      </c>
      <c r="B5177" s="83" t="s">
        <v>7917</v>
      </c>
      <c r="C5177" s="83" t="s">
        <v>575</v>
      </c>
      <c r="D5177" s="83" t="s">
        <v>702</v>
      </c>
      <c r="E5177" s="187">
        <v>6.32</v>
      </c>
      <c r="F5177" s="83"/>
    </row>
    <row r="5178" spans="1:6" ht="12.75" customHeight="1" x14ac:dyDescent="0.2">
      <c r="A5178" s="83">
        <v>39297</v>
      </c>
      <c r="B5178" s="83" t="s">
        <v>7918</v>
      </c>
      <c r="C5178" s="83" t="s">
        <v>575</v>
      </c>
      <c r="D5178" s="83" t="s">
        <v>702</v>
      </c>
      <c r="E5178" s="187">
        <v>9.0399999999999991</v>
      </c>
      <c r="F5178" s="83"/>
    </row>
    <row r="5179" spans="1:6" ht="12.75" customHeight="1" x14ac:dyDescent="0.2">
      <c r="A5179" s="83">
        <v>39298</v>
      </c>
      <c r="B5179" s="83" t="s">
        <v>7920</v>
      </c>
      <c r="C5179" s="83" t="s">
        <v>575</v>
      </c>
      <c r="D5179" s="83" t="s">
        <v>702</v>
      </c>
      <c r="E5179" s="187">
        <v>15.93</v>
      </c>
      <c r="F5179" s="83"/>
    </row>
    <row r="5180" spans="1:6" ht="12.75" customHeight="1" x14ac:dyDescent="0.2">
      <c r="A5180" s="83">
        <v>39299</v>
      </c>
      <c r="B5180" s="83" t="s">
        <v>7921</v>
      </c>
      <c r="C5180" s="83" t="s">
        <v>575</v>
      </c>
      <c r="D5180" s="83" t="s">
        <v>702</v>
      </c>
      <c r="E5180" s="187">
        <v>27.11</v>
      </c>
      <c r="F5180" s="83"/>
    </row>
    <row r="5181" spans="1:6" ht="12.75" customHeight="1" x14ac:dyDescent="0.2">
      <c r="A5181" s="83">
        <v>9892</v>
      </c>
      <c r="B5181" s="83" t="s">
        <v>7922</v>
      </c>
      <c r="C5181" s="83" t="s">
        <v>575</v>
      </c>
      <c r="D5181" s="83" t="s">
        <v>566</v>
      </c>
      <c r="E5181" s="187">
        <v>4.38</v>
      </c>
      <c r="F5181" s="83"/>
    </row>
    <row r="5182" spans="1:6" ht="12.75" customHeight="1" x14ac:dyDescent="0.2">
      <c r="A5182" s="83">
        <v>9893</v>
      </c>
      <c r="B5182" s="83" t="s">
        <v>7923</v>
      </c>
      <c r="C5182" s="83" t="s">
        <v>575</v>
      </c>
      <c r="D5182" s="83" t="s">
        <v>566</v>
      </c>
      <c r="E5182" s="187">
        <v>59.53</v>
      </c>
      <c r="F5182" s="83"/>
    </row>
    <row r="5183" spans="1:6" ht="12.75" customHeight="1" x14ac:dyDescent="0.2">
      <c r="A5183" s="83">
        <v>9901</v>
      </c>
      <c r="B5183" s="83" t="s">
        <v>7925</v>
      </c>
      <c r="C5183" s="83" t="s">
        <v>575</v>
      </c>
      <c r="D5183" s="83" t="s">
        <v>566</v>
      </c>
      <c r="E5183" s="187">
        <v>26.42</v>
      </c>
      <c r="F5183" s="83"/>
    </row>
    <row r="5184" spans="1:6" ht="12.75" customHeight="1" x14ac:dyDescent="0.2">
      <c r="A5184" s="83">
        <v>9896</v>
      </c>
      <c r="B5184" s="83" t="s">
        <v>7926</v>
      </c>
      <c r="C5184" s="83" t="s">
        <v>575</v>
      </c>
      <c r="D5184" s="83" t="s">
        <v>566</v>
      </c>
      <c r="E5184" s="187">
        <v>23.81</v>
      </c>
      <c r="F5184" s="83"/>
    </row>
    <row r="5185" spans="1:6" ht="12.75" customHeight="1" x14ac:dyDescent="0.2">
      <c r="A5185" s="83">
        <v>9900</v>
      </c>
      <c r="B5185" s="83" t="s">
        <v>7927</v>
      </c>
      <c r="C5185" s="83" t="s">
        <v>575</v>
      </c>
      <c r="D5185" s="83" t="s">
        <v>566</v>
      </c>
      <c r="E5185" s="187">
        <v>14.44</v>
      </c>
      <c r="F5185" s="83"/>
    </row>
    <row r="5186" spans="1:6" ht="12.75" customHeight="1" x14ac:dyDescent="0.2">
      <c r="A5186" s="83">
        <v>9898</v>
      </c>
      <c r="B5186" s="83" t="s">
        <v>7929</v>
      </c>
      <c r="C5186" s="83" t="s">
        <v>575</v>
      </c>
      <c r="D5186" s="83" t="s">
        <v>566</v>
      </c>
      <c r="E5186" s="187">
        <v>122.42</v>
      </c>
      <c r="F5186" s="83"/>
    </row>
    <row r="5187" spans="1:6" ht="12.75" customHeight="1" x14ac:dyDescent="0.2">
      <c r="A5187" s="83">
        <v>9899</v>
      </c>
      <c r="B5187" s="83" t="s">
        <v>7930</v>
      </c>
      <c r="C5187" s="83" t="s">
        <v>575</v>
      </c>
      <c r="D5187" s="83" t="s">
        <v>566</v>
      </c>
      <c r="E5187" s="187">
        <v>7.88</v>
      </c>
      <c r="F5187" s="83"/>
    </row>
    <row r="5188" spans="1:6" ht="12.75" customHeight="1" x14ac:dyDescent="0.2">
      <c r="A5188" s="83">
        <v>9902</v>
      </c>
      <c r="B5188" s="83" t="s">
        <v>7931</v>
      </c>
      <c r="C5188" s="83" t="s">
        <v>575</v>
      </c>
      <c r="D5188" s="83" t="s">
        <v>566</v>
      </c>
      <c r="E5188" s="187">
        <v>155.02000000000001</v>
      </c>
      <c r="F5188" s="83"/>
    </row>
    <row r="5189" spans="1:6" ht="12.75" customHeight="1" x14ac:dyDescent="0.2">
      <c r="A5189" s="83">
        <v>9908</v>
      </c>
      <c r="B5189" s="83" t="s">
        <v>7932</v>
      </c>
      <c r="C5189" s="83" t="s">
        <v>575</v>
      </c>
      <c r="D5189" s="83" t="s">
        <v>566</v>
      </c>
      <c r="E5189" s="187">
        <v>309.10000000000002</v>
      </c>
      <c r="F5189" s="83"/>
    </row>
    <row r="5190" spans="1:6" ht="12.75" customHeight="1" x14ac:dyDescent="0.2">
      <c r="A5190" s="83">
        <v>9905</v>
      </c>
      <c r="B5190" s="83" t="s">
        <v>7934</v>
      </c>
      <c r="C5190" s="83" t="s">
        <v>575</v>
      </c>
      <c r="D5190" s="83" t="s">
        <v>566</v>
      </c>
      <c r="E5190" s="187">
        <v>5.16</v>
      </c>
      <c r="F5190" s="83"/>
    </row>
    <row r="5191" spans="1:6" ht="12.75" customHeight="1" x14ac:dyDescent="0.2">
      <c r="A5191" s="83">
        <v>9906</v>
      </c>
      <c r="B5191" s="83" t="s">
        <v>7935</v>
      </c>
      <c r="C5191" s="83" t="s">
        <v>575</v>
      </c>
      <c r="D5191" s="83" t="s">
        <v>566</v>
      </c>
      <c r="E5191" s="187">
        <v>6.19</v>
      </c>
      <c r="F5191" s="83"/>
    </row>
    <row r="5192" spans="1:6" ht="12.75" customHeight="1" x14ac:dyDescent="0.2">
      <c r="A5192" s="83">
        <v>9895</v>
      </c>
      <c r="B5192" s="83" t="s">
        <v>7936</v>
      </c>
      <c r="C5192" s="83" t="s">
        <v>575</v>
      </c>
      <c r="D5192" s="83" t="s">
        <v>566</v>
      </c>
      <c r="E5192" s="187">
        <v>10.15</v>
      </c>
      <c r="F5192" s="83"/>
    </row>
    <row r="5193" spans="1:6" ht="12.75" customHeight="1" x14ac:dyDescent="0.2">
      <c r="A5193" s="83">
        <v>9894</v>
      </c>
      <c r="B5193" s="83" t="s">
        <v>7937</v>
      </c>
      <c r="C5193" s="83" t="s">
        <v>575</v>
      </c>
      <c r="D5193" s="83" t="s">
        <v>566</v>
      </c>
      <c r="E5193" s="187">
        <v>19.78</v>
      </c>
      <c r="F5193" s="83"/>
    </row>
    <row r="5194" spans="1:6" ht="12.75" customHeight="1" x14ac:dyDescent="0.2">
      <c r="A5194" s="83">
        <v>9897</v>
      </c>
      <c r="B5194" s="83" t="s">
        <v>7939</v>
      </c>
      <c r="C5194" s="83" t="s">
        <v>575</v>
      </c>
      <c r="D5194" s="83" t="s">
        <v>566</v>
      </c>
      <c r="E5194" s="187">
        <v>21.41</v>
      </c>
      <c r="F5194" s="83"/>
    </row>
    <row r="5195" spans="1:6" ht="12.75" customHeight="1" x14ac:dyDescent="0.2">
      <c r="A5195" s="83">
        <v>9910</v>
      </c>
      <c r="B5195" s="83" t="s">
        <v>7940</v>
      </c>
      <c r="C5195" s="83" t="s">
        <v>575</v>
      </c>
      <c r="D5195" s="83" t="s">
        <v>566</v>
      </c>
      <c r="E5195" s="187">
        <v>53.9</v>
      </c>
      <c r="F5195" s="83"/>
    </row>
    <row r="5196" spans="1:6" ht="12.75" customHeight="1" x14ac:dyDescent="0.2">
      <c r="A5196" s="83">
        <v>9909</v>
      </c>
      <c r="B5196" s="83" t="s">
        <v>7941</v>
      </c>
      <c r="C5196" s="83" t="s">
        <v>575</v>
      </c>
      <c r="D5196" s="83" t="s">
        <v>566</v>
      </c>
      <c r="E5196" s="187">
        <v>108.77</v>
      </c>
      <c r="F5196" s="83"/>
    </row>
    <row r="5197" spans="1:6" ht="12.75" customHeight="1" x14ac:dyDescent="0.2">
      <c r="A5197" s="83">
        <v>9907</v>
      </c>
      <c r="B5197" s="83" t="s">
        <v>7943</v>
      </c>
      <c r="C5197" s="83" t="s">
        <v>575</v>
      </c>
      <c r="D5197" s="83" t="s">
        <v>566</v>
      </c>
      <c r="E5197" s="187">
        <v>167.25</v>
      </c>
      <c r="F5197" s="83"/>
    </row>
    <row r="5198" spans="1:6" ht="12.75" customHeight="1" x14ac:dyDescent="0.2">
      <c r="A5198" s="83">
        <v>20973</v>
      </c>
      <c r="B5198" s="83" t="s">
        <v>7944</v>
      </c>
      <c r="C5198" s="83" t="s">
        <v>575</v>
      </c>
      <c r="D5198" s="83" t="s">
        <v>566</v>
      </c>
      <c r="E5198" s="187">
        <v>73.489999999999995</v>
      </c>
      <c r="F5198" s="83"/>
    </row>
    <row r="5199" spans="1:6" ht="12.75" customHeight="1" x14ac:dyDescent="0.2">
      <c r="A5199" s="83">
        <v>20974</v>
      </c>
      <c r="B5199" s="83" t="s">
        <v>7945</v>
      </c>
      <c r="C5199" s="83" t="s">
        <v>575</v>
      </c>
      <c r="D5199" s="83" t="s">
        <v>566</v>
      </c>
      <c r="E5199" s="187">
        <v>105.14</v>
      </c>
      <c r="F5199" s="83"/>
    </row>
    <row r="5200" spans="1:6" ht="12.75" customHeight="1" x14ac:dyDescent="0.2">
      <c r="A5200" s="83">
        <v>37989</v>
      </c>
      <c r="B5200" s="83" t="s">
        <v>7947</v>
      </c>
      <c r="C5200" s="83" t="s">
        <v>575</v>
      </c>
      <c r="D5200" s="83" t="s">
        <v>566</v>
      </c>
      <c r="E5200" s="187">
        <v>5.76</v>
      </c>
      <c r="F5200" s="83"/>
    </row>
    <row r="5201" spans="1:6" ht="12.75" customHeight="1" x14ac:dyDescent="0.2">
      <c r="A5201" s="83">
        <v>37990</v>
      </c>
      <c r="B5201" s="83" t="s">
        <v>7948</v>
      </c>
      <c r="C5201" s="83" t="s">
        <v>575</v>
      </c>
      <c r="D5201" s="83" t="s">
        <v>566</v>
      </c>
      <c r="E5201" s="187">
        <v>6.7</v>
      </c>
      <c r="F5201" s="83"/>
    </row>
    <row r="5202" spans="1:6" ht="12.75" customHeight="1" x14ac:dyDescent="0.2">
      <c r="A5202" s="83">
        <v>37991</v>
      </c>
      <c r="B5202" s="83" t="s">
        <v>7949</v>
      </c>
      <c r="C5202" s="83" t="s">
        <v>575</v>
      </c>
      <c r="D5202" s="83" t="s">
        <v>566</v>
      </c>
      <c r="E5202" s="187">
        <v>10.6</v>
      </c>
      <c r="F5202" s="83"/>
    </row>
    <row r="5203" spans="1:6" ht="12.75" customHeight="1" x14ac:dyDescent="0.2">
      <c r="A5203" s="83">
        <v>37992</v>
      </c>
      <c r="B5203" s="83" t="s">
        <v>7950</v>
      </c>
      <c r="C5203" s="83" t="s">
        <v>575</v>
      </c>
      <c r="D5203" s="83" t="s">
        <v>566</v>
      </c>
      <c r="E5203" s="187">
        <v>16.190000000000001</v>
      </c>
      <c r="F5203" s="83"/>
    </row>
    <row r="5204" spans="1:6" ht="12.75" customHeight="1" x14ac:dyDescent="0.2">
      <c r="A5204" s="83">
        <v>37993</v>
      </c>
      <c r="B5204" s="83" t="s">
        <v>7952</v>
      </c>
      <c r="C5204" s="83" t="s">
        <v>575</v>
      </c>
      <c r="D5204" s="83" t="s">
        <v>566</v>
      </c>
      <c r="E5204" s="187">
        <v>24.03</v>
      </c>
      <c r="F5204" s="83"/>
    </row>
    <row r="5205" spans="1:6" ht="12.75" customHeight="1" x14ac:dyDescent="0.2">
      <c r="A5205" s="83">
        <v>37994</v>
      </c>
      <c r="B5205" s="83" t="s">
        <v>7953</v>
      </c>
      <c r="C5205" s="83" t="s">
        <v>575</v>
      </c>
      <c r="D5205" s="83" t="s">
        <v>566</v>
      </c>
      <c r="E5205" s="187">
        <v>57.75</v>
      </c>
      <c r="F5205" s="83"/>
    </row>
    <row r="5206" spans="1:6" ht="12.75" customHeight="1" x14ac:dyDescent="0.2">
      <c r="A5206" s="83">
        <v>37995</v>
      </c>
      <c r="B5206" s="83" t="s">
        <v>7954</v>
      </c>
      <c r="C5206" s="83" t="s">
        <v>575</v>
      </c>
      <c r="D5206" s="83" t="s">
        <v>566</v>
      </c>
      <c r="E5206" s="187">
        <v>83.83</v>
      </c>
      <c r="F5206" s="83"/>
    </row>
    <row r="5207" spans="1:6" ht="12.75" customHeight="1" x14ac:dyDescent="0.2">
      <c r="A5207" s="83">
        <v>37996</v>
      </c>
      <c r="B5207" s="83" t="s">
        <v>7955</v>
      </c>
      <c r="C5207" s="83" t="s">
        <v>575</v>
      </c>
      <c r="D5207" s="83" t="s">
        <v>566</v>
      </c>
      <c r="E5207" s="187">
        <v>123.6</v>
      </c>
      <c r="F5207" s="83"/>
    </row>
    <row r="5208" spans="1:6" ht="12.75" customHeight="1" x14ac:dyDescent="0.2">
      <c r="A5208" s="83">
        <v>13883</v>
      </c>
      <c r="B5208" s="83" t="s">
        <v>7957</v>
      </c>
      <c r="C5208" s="83" t="s">
        <v>575</v>
      </c>
      <c r="D5208" s="83" t="s">
        <v>702</v>
      </c>
      <c r="E5208" s="187">
        <v>78078.77</v>
      </c>
      <c r="F5208" s="83"/>
    </row>
    <row r="5209" spans="1:6" ht="12.75" customHeight="1" x14ac:dyDescent="0.2">
      <c r="A5209" s="83">
        <v>38604</v>
      </c>
      <c r="B5209" s="83" t="s">
        <v>7958</v>
      </c>
      <c r="C5209" s="83" t="s">
        <v>575</v>
      </c>
      <c r="D5209" s="83" t="s">
        <v>702</v>
      </c>
      <c r="E5209" s="187">
        <v>97246.07</v>
      </c>
      <c r="F5209" s="83"/>
    </row>
    <row r="5210" spans="1:6" ht="12.75" customHeight="1" x14ac:dyDescent="0.2">
      <c r="A5210" s="83">
        <v>10601</v>
      </c>
      <c r="B5210" s="83" t="s">
        <v>7960</v>
      </c>
      <c r="C5210" s="83" t="s">
        <v>575</v>
      </c>
      <c r="D5210" s="83" t="s">
        <v>702</v>
      </c>
      <c r="E5210" s="187">
        <v>1891630.04</v>
      </c>
      <c r="F5210" s="83"/>
    </row>
    <row r="5211" spans="1:6" ht="12.75" customHeight="1" x14ac:dyDescent="0.2">
      <c r="A5211" s="83">
        <v>26034</v>
      </c>
      <c r="B5211" s="83" t="s">
        <v>7961</v>
      </c>
      <c r="C5211" s="83" t="s">
        <v>575</v>
      </c>
      <c r="D5211" s="83" t="s">
        <v>702</v>
      </c>
      <c r="E5211" s="187">
        <v>4980595.1500000004</v>
      </c>
      <c r="F5211" s="83"/>
    </row>
    <row r="5212" spans="1:6" ht="12.75" customHeight="1" x14ac:dyDescent="0.2">
      <c r="A5212" s="83">
        <v>13894</v>
      </c>
      <c r="B5212" s="83" t="s">
        <v>7962</v>
      </c>
      <c r="C5212" s="83" t="s">
        <v>575</v>
      </c>
      <c r="D5212" s="83" t="s">
        <v>702</v>
      </c>
      <c r="E5212" s="187">
        <v>392649.25</v>
      </c>
      <c r="F5212" s="83"/>
    </row>
    <row r="5213" spans="1:6" ht="12.75" customHeight="1" x14ac:dyDescent="0.2">
      <c r="A5213" s="83">
        <v>13895</v>
      </c>
      <c r="B5213" s="83" t="s">
        <v>7963</v>
      </c>
      <c r="C5213" s="83" t="s">
        <v>575</v>
      </c>
      <c r="D5213" s="83" t="s">
        <v>702</v>
      </c>
      <c r="E5213" s="187">
        <v>527982.35</v>
      </c>
      <c r="F5213" s="83"/>
    </row>
    <row r="5214" spans="1:6" ht="12.75" customHeight="1" x14ac:dyDescent="0.2">
      <c r="A5214" s="83">
        <v>13892</v>
      </c>
      <c r="B5214" s="83" t="s">
        <v>7965</v>
      </c>
      <c r="C5214" s="83" t="s">
        <v>575</v>
      </c>
      <c r="D5214" s="83" t="s">
        <v>702</v>
      </c>
      <c r="E5214" s="187">
        <v>647029.46</v>
      </c>
      <c r="F5214" s="83"/>
    </row>
    <row r="5215" spans="1:6" ht="12.75" customHeight="1" x14ac:dyDescent="0.2">
      <c r="A5215" s="83">
        <v>9914</v>
      </c>
      <c r="B5215" s="83" t="s">
        <v>7966</v>
      </c>
      <c r="C5215" s="83" t="s">
        <v>575</v>
      </c>
      <c r="D5215" s="83" t="s">
        <v>702</v>
      </c>
      <c r="E5215" s="187">
        <v>700000</v>
      </c>
      <c r="F5215" s="83"/>
    </row>
    <row r="5216" spans="1:6" ht="12.75" customHeight="1" x14ac:dyDescent="0.2">
      <c r="A5216" s="83">
        <v>36485</v>
      </c>
      <c r="B5216" s="83" t="s">
        <v>7967</v>
      </c>
      <c r="C5216" s="83" t="s">
        <v>575</v>
      </c>
      <c r="D5216" s="83" t="s">
        <v>702</v>
      </c>
      <c r="E5216" s="187">
        <v>424438.89</v>
      </c>
      <c r="F5216" s="83"/>
    </row>
    <row r="5217" spans="1:6" ht="12.75" customHeight="1" x14ac:dyDescent="0.2">
      <c r="A5217" s="83">
        <v>9912</v>
      </c>
      <c r="B5217" s="83" t="s">
        <v>7968</v>
      </c>
      <c r="C5217" s="83" t="s">
        <v>575</v>
      </c>
      <c r="D5217" s="83" t="s">
        <v>702</v>
      </c>
      <c r="E5217" s="187">
        <v>1540000</v>
      </c>
      <c r="F5217" s="83"/>
    </row>
    <row r="5218" spans="1:6" ht="12.75" customHeight="1" x14ac:dyDescent="0.2">
      <c r="A5218" s="83">
        <v>9921</v>
      </c>
      <c r="B5218" s="83" t="s">
        <v>7970</v>
      </c>
      <c r="C5218" s="83" t="s">
        <v>575</v>
      </c>
      <c r="D5218" s="83" t="s">
        <v>702</v>
      </c>
      <c r="E5218" s="187">
        <v>794404.84</v>
      </c>
      <c r="F5218" s="83"/>
    </row>
    <row r="5219" spans="1:6" ht="12.75" customHeight="1" x14ac:dyDescent="0.2">
      <c r="A5219" s="83">
        <v>21112</v>
      </c>
      <c r="B5219" s="83" t="s">
        <v>7971</v>
      </c>
      <c r="C5219" s="83" t="s">
        <v>575</v>
      </c>
      <c r="D5219" s="83" t="s">
        <v>566</v>
      </c>
      <c r="E5219" s="187">
        <v>146.31</v>
      </c>
      <c r="F5219" s="83"/>
    </row>
    <row r="5220" spans="1:6" ht="12.75" customHeight="1" x14ac:dyDescent="0.2">
      <c r="A5220" s="83">
        <v>10228</v>
      </c>
      <c r="B5220" s="83" t="s">
        <v>7972</v>
      </c>
      <c r="C5220" s="83" t="s">
        <v>575</v>
      </c>
      <c r="D5220" s="83" t="s">
        <v>1065</v>
      </c>
      <c r="E5220" s="187">
        <v>169.97</v>
      </c>
      <c r="F5220" s="83"/>
    </row>
    <row r="5221" spans="1:6" ht="12.75" customHeight="1" x14ac:dyDescent="0.2">
      <c r="A5221" s="83">
        <v>11781</v>
      </c>
      <c r="B5221" s="83" t="s">
        <v>7973</v>
      </c>
      <c r="C5221" s="83" t="s">
        <v>575</v>
      </c>
      <c r="D5221" s="83" t="s">
        <v>566</v>
      </c>
      <c r="E5221" s="187">
        <v>137.69</v>
      </c>
      <c r="F5221" s="83"/>
    </row>
    <row r="5222" spans="1:6" ht="12.75" customHeight="1" x14ac:dyDescent="0.2">
      <c r="A5222" s="83">
        <v>11746</v>
      </c>
      <c r="B5222" s="83" t="s">
        <v>7975</v>
      </c>
      <c r="C5222" s="83" t="s">
        <v>575</v>
      </c>
      <c r="D5222" s="83" t="s">
        <v>702</v>
      </c>
      <c r="E5222" s="187">
        <v>47.11</v>
      </c>
      <c r="F5222" s="83"/>
    </row>
    <row r="5223" spans="1:6" ht="12.75" customHeight="1" x14ac:dyDescent="0.2">
      <c r="A5223" s="83">
        <v>11751</v>
      </c>
      <c r="B5223" s="83" t="s">
        <v>7976</v>
      </c>
      <c r="C5223" s="83" t="s">
        <v>575</v>
      </c>
      <c r="D5223" s="83" t="s">
        <v>702</v>
      </c>
      <c r="E5223" s="187">
        <v>84.61</v>
      </c>
      <c r="F5223" s="83"/>
    </row>
    <row r="5224" spans="1:6" ht="12.75" customHeight="1" x14ac:dyDescent="0.2">
      <c r="A5224" s="83">
        <v>11750</v>
      </c>
      <c r="B5224" s="83" t="s">
        <v>7977</v>
      </c>
      <c r="C5224" s="83" t="s">
        <v>575</v>
      </c>
      <c r="D5224" s="83" t="s">
        <v>702</v>
      </c>
      <c r="E5224" s="187">
        <v>70.22</v>
      </c>
      <c r="F5224" s="83"/>
    </row>
    <row r="5225" spans="1:6" ht="12.75" customHeight="1" x14ac:dyDescent="0.2">
      <c r="A5225" s="83">
        <v>11748</v>
      </c>
      <c r="B5225" s="83" t="s">
        <v>7978</v>
      </c>
      <c r="C5225" s="83" t="s">
        <v>575</v>
      </c>
      <c r="D5225" s="83" t="s">
        <v>702</v>
      </c>
      <c r="E5225" s="187">
        <v>30.23</v>
      </c>
      <c r="F5225" s="83"/>
    </row>
    <row r="5226" spans="1:6" ht="12.75" customHeight="1" x14ac:dyDescent="0.2">
      <c r="A5226" s="83">
        <v>11747</v>
      </c>
      <c r="B5226" s="83" t="s">
        <v>7980</v>
      </c>
      <c r="C5226" s="83" t="s">
        <v>575</v>
      </c>
      <c r="D5226" s="83" t="s">
        <v>702</v>
      </c>
      <c r="E5226" s="187">
        <v>130.47999999999999</v>
      </c>
      <c r="F5226" s="83"/>
    </row>
    <row r="5227" spans="1:6" ht="12.75" customHeight="1" x14ac:dyDescent="0.2">
      <c r="A5227" s="83">
        <v>11749</v>
      </c>
      <c r="B5227" s="83" t="s">
        <v>7981</v>
      </c>
      <c r="C5227" s="83" t="s">
        <v>575</v>
      </c>
      <c r="D5227" s="83" t="s">
        <v>702</v>
      </c>
      <c r="E5227" s="187">
        <v>34.89</v>
      </c>
      <c r="F5227" s="83"/>
    </row>
    <row r="5228" spans="1:6" ht="12.75" customHeight="1" x14ac:dyDescent="0.2">
      <c r="A5228" s="83">
        <v>10236</v>
      </c>
      <c r="B5228" s="83" t="s">
        <v>7982</v>
      </c>
      <c r="C5228" s="83" t="s">
        <v>575</v>
      </c>
      <c r="D5228" s="83" t="s">
        <v>702</v>
      </c>
      <c r="E5228" s="187">
        <v>52.45</v>
      </c>
      <c r="F5228" s="83"/>
    </row>
    <row r="5229" spans="1:6" ht="12.75" customHeight="1" x14ac:dyDescent="0.2">
      <c r="A5229" s="83">
        <v>10233</v>
      </c>
      <c r="B5229" s="83" t="s">
        <v>7983</v>
      </c>
      <c r="C5229" s="83" t="s">
        <v>575</v>
      </c>
      <c r="D5229" s="83" t="s">
        <v>702</v>
      </c>
      <c r="E5229" s="187">
        <v>49.15</v>
      </c>
      <c r="F5229" s="83"/>
    </row>
    <row r="5230" spans="1:6" ht="12.75" customHeight="1" x14ac:dyDescent="0.2">
      <c r="A5230" s="83">
        <v>10234</v>
      </c>
      <c r="B5230" s="83" t="s">
        <v>7985</v>
      </c>
      <c r="C5230" s="83" t="s">
        <v>575</v>
      </c>
      <c r="D5230" s="83" t="s">
        <v>702</v>
      </c>
      <c r="E5230" s="187">
        <v>30.96</v>
      </c>
      <c r="F5230" s="83"/>
    </row>
    <row r="5231" spans="1:6" ht="12.75" customHeight="1" x14ac:dyDescent="0.2">
      <c r="A5231" s="83">
        <v>10231</v>
      </c>
      <c r="B5231" s="83" t="s">
        <v>7986</v>
      </c>
      <c r="C5231" s="83" t="s">
        <v>575</v>
      </c>
      <c r="D5231" s="83" t="s">
        <v>702</v>
      </c>
      <c r="E5231" s="187">
        <v>141.97</v>
      </c>
      <c r="F5231" s="83"/>
    </row>
    <row r="5232" spans="1:6" ht="12.75" customHeight="1" x14ac:dyDescent="0.2">
      <c r="A5232" s="83">
        <v>10232</v>
      </c>
      <c r="B5232" s="83" t="s">
        <v>7987</v>
      </c>
      <c r="C5232" s="83" t="s">
        <v>575</v>
      </c>
      <c r="D5232" s="83" t="s">
        <v>702</v>
      </c>
      <c r="E5232" s="187">
        <v>79.44</v>
      </c>
      <c r="F5232" s="83"/>
    </row>
    <row r="5233" spans="1:6" ht="12.75" customHeight="1" x14ac:dyDescent="0.2">
      <c r="A5233" s="83">
        <v>10229</v>
      </c>
      <c r="B5233" s="83" t="s">
        <v>7988</v>
      </c>
      <c r="C5233" s="83" t="s">
        <v>575</v>
      </c>
      <c r="D5233" s="83" t="s">
        <v>702</v>
      </c>
      <c r="E5233" s="187">
        <v>28</v>
      </c>
      <c r="F5233" s="83"/>
    </row>
    <row r="5234" spans="1:6" ht="12.75" customHeight="1" x14ac:dyDescent="0.2">
      <c r="A5234" s="83">
        <v>10235</v>
      </c>
      <c r="B5234" s="83" t="s">
        <v>7990</v>
      </c>
      <c r="C5234" s="83" t="s">
        <v>575</v>
      </c>
      <c r="D5234" s="83" t="s">
        <v>702</v>
      </c>
      <c r="E5234" s="187">
        <v>194.63</v>
      </c>
      <c r="F5234" s="83"/>
    </row>
    <row r="5235" spans="1:6" ht="12.75" customHeight="1" x14ac:dyDescent="0.2">
      <c r="A5235" s="83">
        <v>10230</v>
      </c>
      <c r="B5235" s="83" t="s">
        <v>7991</v>
      </c>
      <c r="C5235" s="83" t="s">
        <v>575</v>
      </c>
      <c r="D5235" s="83" t="s">
        <v>702</v>
      </c>
      <c r="E5235" s="187">
        <v>342.53</v>
      </c>
      <c r="F5235" s="83"/>
    </row>
    <row r="5236" spans="1:6" ht="12.75" customHeight="1" x14ac:dyDescent="0.2">
      <c r="A5236" s="83">
        <v>10409</v>
      </c>
      <c r="B5236" s="83" t="s">
        <v>7992</v>
      </c>
      <c r="C5236" s="83" t="s">
        <v>575</v>
      </c>
      <c r="D5236" s="83" t="s">
        <v>702</v>
      </c>
      <c r="E5236" s="187">
        <v>101.76</v>
      </c>
      <c r="F5236" s="83"/>
    </row>
    <row r="5237" spans="1:6" ht="12.75" customHeight="1" x14ac:dyDescent="0.2">
      <c r="A5237" s="83">
        <v>10411</v>
      </c>
      <c r="B5237" s="83" t="s">
        <v>7994</v>
      </c>
      <c r="C5237" s="83" t="s">
        <v>575</v>
      </c>
      <c r="D5237" s="83" t="s">
        <v>702</v>
      </c>
      <c r="E5237" s="187">
        <v>91.06</v>
      </c>
      <c r="F5237" s="83"/>
    </row>
    <row r="5238" spans="1:6" ht="12.75" customHeight="1" x14ac:dyDescent="0.2">
      <c r="A5238" s="83">
        <v>10404</v>
      </c>
      <c r="B5238" s="83" t="s">
        <v>7995</v>
      </c>
      <c r="C5238" s="83" t="s">
        <v>575</v>
      </c>
      <c r="D5238" s="83" t="s">
        <v>702</v>
      </c>
      <c r="E5238" s="187">
        <v>36.93</v>
      </c>
      <c r="F5238" s="83"/>
    </row>
    <row r="5239" spans="1:6" ht="12.75" customHeight="1" x14ac:dyDescent="0.2">
      <c r="A5239" s="83">
        <v>10410</v>
      </c>
      <c r="B5239" s="83" t="s">
        <v>7996</v>
      </c>
      <c r="C5239" s="83" t="s">
        <v>575</v>
      </c>
      <c r="D5239" s="83" t="s">
        <v>702</v>
      </c>
      <c r="E5239" s="187">
        <v>60.82</v>
      </c>
      <c r="F5239" s="83"/>
    </row>
    <row r="5240" spans="1:6" ht="12.75" customHeight="1" x14ac:dyDescent="0.2">
      <c r="A5240" s="83">
        <v>10405</v>
      </c>
      <c r="B5240" s="83" t="s">
        <v>7998</v>
      </c>
      <c r="C5240" s="83" t="s">
        <v>575</v>
      </c>
      <c r="D5240" s="83" t="s">
        <v>702</v>
      </c>
      <c r="E5240" s="187">
        <v>203.88</v>
      </c>
      <c r="F5240" s="83"/>
    </row>
    <row r="5241" spans="1:6" ht="12.75" customHeight="1" x14ac:dyDescent="0.2">
      <c r="A5241" s="83">
        <v>10408</v>
      </c>
      <c r="B5241" s="83" t="s">
        <v>7999</v>
      </c>
      <c r="C5241" s="83" t="s">
        <v>575</v>
      </c>
      <c r="D5241" s="83" t="s">
        <v>702</v>
      </c>
      <c r="E5241" s="187">
        <v>142.57</v>
      </c>
      <c r="F5241" s="83"/>
    </row>
    <row r="5242" spans="1:6" ht="12.75" customHeight="1" x14ac:dyDescent="0.2">
      <c r="A5242" s="83">
        <v>10412</v>
      </c>
      <c r="B5242" s="83" t="s">
        <v>8000</v>
      </c>
      <c r="C5242" s="83" t="s">
        <v>575</v>
      </c>
      <c r="D5242" s="83" t="s">
        <v>702</v>
      </c>
      <c r="E5242" s="187">
        <v>44.75</v>
      </c>
      <c r="F5242" s="83"/>
    </row>
    <row r="5243" spans="1:6" ht="12.75" customHeight="1" x14ac:dyDescent="0.2">
      <c r="A5243" s="83">
        <v>10406</v>
      </c>
      <c r="B5243" s="83" t="s">
        <v>8002</v>
      </c>
      <c r="C5243" s="83" t="s">
        <v>575</v>
      </c>
      <c r="D5243" s="83" t="s">
        <v>702</v>
      </c>
      <c r="E5243" s="187">
        <v>281.60000000000002</v>
      </c>
      <c r="F5243" s="83"/>
    </row>
    <row r="5244" spans="1:6" ht="12.75" customHeight="1" x14ac:dyDescent="0.2">
      <c r="A5244" s="83">
        <v>10407</v>
      </c>
      <c r="B5244" s="83" t="s">
        <v>8003</v>
      </c>
      <c r="C5244" s="83" t="s">
        <v>575</v>
      </c>
      <c r="D5244" s="83" t="s">
        <v>702</v>
      </c>
      <c r="E5244" s="187">
        <v>436.77</v>
      </c>
      <c r="F5244" s="83"/>
    </row>
    <row r="5245" spans="1:6" ht="12.75" customHeight="1" x14ac:dyDescent="0.2">
      <c r="A5245" s="83">
        <v>10416</v>
      </c>
      <c r="B5245" s="83" t="s">
        <v>8004</v>
      </c>
      <c r="C5245" s="83" t="s">
        <v>575</v>
      </c>
      <c r="D5245" s="83" t="s">
        <v>702</v>
      </c>
      <c r="E5245" s="187">
        <v>54.17</v>
      </c>
      <c r="F5245" s="83"/>
    </row>
    <row r="5246" spans="1:6" ht="12.75" customHeight="1" x14ac:dyDescent="0.2">
      <c r="A5246" s="83">
        <v>10419</v>
      </c>
      <c r="B5246" s="83" t="s">
        <v>8005</v>
      </c>
      <c r="C5246" s="83" t="s">
        <v>575</v>
      </c>
      <c r="D5246" s="83" t="s">
        <v>702</v>
      </c>
      <c r="E5246" s="187">
        <v>47.02</v>
      </c>
      <c r="F5246" s="83"/>
    </row>
    <row r="5247" spans="1:6" ht="12.75" customHeight="1" x14ac:dyDescent="0.2">
      <c r="A5247" s="83">
        <v>21092</v>
      </c>
      <c r="B5247" s="83" t="s">
        <v>8007</v>
      </c>
      <c r="C5247" s="83" t="s">
        <v>575</v>
      </c>
      <c r="D5247" s="83" t="s">
        <v>702</v>
      </c>
      <c r="E5247" s="187">
        <v>26.88</v>
      </c>
      <c r="F5247" s="83"/>
    </row>
    <row r="5248" spans="1:6" ht="12.75" customHeight="1" x14ac:dyDescent="0.2">
      <c r="A5248" s="83">
        <v>10418</v>
      </c>
      <c r="B5248" s="83" t="s">
        <v>8008</v>
      </c>
      <c r="C5248" s="83" t="s">
        <v>575</v>
      </c>
      <c r="D5248" s="83" t="s">
        <v>702</v>
      </c>
      <c r="E5248" s="187">
        <v>31.34</v>
      </c>
      <c r="F5248" s="83"/>
    </row>
    <row r="5249" spans="1:6" ht="12.75" customHeight="1" x14ac:dyDescent="0.2">
      <c r="A5249" s="83">
        <v>12657</v>
      </c>
      <c r="B5249" s="83" t="s">
        <v>8010</v>
      </c>
      <c r="C5249" s="83" t="s">
        <v>575</v>
      </c>
      <c r="D5249" s="83" t="s">
        <v>702</v>
      </c>
      <c r="E5249" s="187">
        <v>126.49</v>
      </c>
      <c r="F5249" s="83"/>
    </row>
    <row r="5250" spans="1:6" ht="12.75" customHeight="1" x14ac:dyDescent="0.2">
      <c r="A5250" s="83">
        <v>10417</v>
      </c>
      <c r="B5250" s="83" t="s">
        <v>8011</v>
      </c>
      <c r="C5250" s="83" t="s">
        <v>575</v>
      </c>
      <c r="D5250" s="83" t="s">
        <v>702</v>
      </c>
      <c r="E5250" s="187">
        <v>78.930000000000007</v>
      </c>
      <c r="F5250" s="83"/>
    </row>
    <row r="5251" spans="1:6" ht="12.75" customHeight="1" x14ac:dyDescent="0.2">
      <c r="A5251" s="83">
        <v>10413</v>
      </c>
      <c r="B5251" s="83" t="s">
        <v>8012</v>
      </c>
      <c r="C5251" s="83" t="s">
        <v>575</v>
      </c>
      <c r="D5251" s="83" t="s">
        <v>702</v>
      </c>
      <c r="E5251" s="187">
        <v>28.69</v>
      </c>
      <c r="F5251" s="83"/>
    </row>
    <row r="5252" spans="1:6" ht="12.75" customHeight="1" x14ac:dyDescent="0.2">
      <c r="A5252" s="83">
        <v>10414</v>
      </c>
      <c r="B5252" s="83" t="s">
        <v>8014</v>
      </c>
      <c r="C5252" s="83" t="s">
        <v>575</v>
      </c>
      <c r="D5252" s="83" t="s">
        <v>702</v>
      </c>
      <c r="E5252" s="187">
        <v>172.73</v>
      </c>
      <c r="F5252" s="83"/>
    </row>
    <row r="5253" spans="1:6" ht="12.75" customHeight="1" x14ac:dyDescent="0.2">
      <c r="A5253" s="83">
        <v>10415</v>
      </c>
      <c r="B5253" s="83" t="s">
        <v>8015</v>
      </c>
      <c r="C5253" s="83" t="s">
        <v>575</v>
      </c>
      <c r="D5253" s="83" t="s">
        <v>702</v>
      </c>
      <c r="E5253" s="187">
        <v>299.77999999999997</v>
      </c>
      <c r="F5253" s="83"/>
    </row>
    <row r="5254" spans="1:6" ht="12.75" customHeight="1" x14ac:dyDescent="0.2">
      <c r="A5254" s="83">
        <v>38643</v>
      </c>
      <c r="B5254" s="83" t="s">
        <v>8017</v>
      </c>
      <c r="C5254" s="83" t="s">
        <v>575</v>
      </c>
      <c r="D5254" s="83" t="s">
        <v>566</v>
      </c>
      <c r="E5254" s="187">
        <v>24.82</v>
      </c>
      <c r="F5254" s="83"/>
    </row>
    <row r="5255" spans="1:6" ht="12.75" customHeight="1" x14ac:dyDescent="0.2">
      <c r="A5255" s="83">
        <v>6157</v>
      </c>
      <c r="B5255" s="83" t="s">
        <v>8018</v>
      </c>
      <c r="C5255" s="83" t="s">
        <v>575</v>
      </c>
      <c r="D5255" s="83" t="s">
        <v>566</v>
      </c>
      <c r="E5255" s="187">
        <v>33.909999999999997</v>
      </c>
      <c r="F5255" s="83"/>
    </row>
    <row r="5256" spans="1:6" ht="12.75" customHeight="1" x14ac:dyDescent="0.2">
      <c r="A5256" s="83">
        <v>37588</v>
      </c>
      <c r="B5256" s="83" t="s">
        <v>8019</v>
      </c>
      <c r="C5256" s="83" t="s">
        <v>575</v>
      </c>
      <c r="D5256" s="83" t="s">
        <v>566</v>
      </c>
      <c r="E5256" s="187">
        <v>19.239999999999998</v>
      </c>
      <c r="F5256" s="83"/>
    </row>
    <row r="5257" spans="1:6" ht="12.75" customHeight="1" x14ac:dyDescent="0.2">
      <c r="A5257" s="83">
        <v>6152</v>
      </c>
      <c r="B5257" s="83" t="s">
        <v>8021</v>
      </c>
      <c r="C5257" s="83" t="s">
        <v>575</v>
      </c>
      <c r="D5257" s="83" t="s">
        <v>566</v>
      </c>
      <c r="E5257" s="187">
        <v>2.64</v>
      </c>
      <c r="F5257" s="83"/>
    </row>
    <row r="5258" spans="1:6" ht="12.75" customHeight="1" x14ac:dyDescent="0.2">
      <c r="A5258" s="83">
        <v>6158</v>
      </c>
      <c r="B5258" s="83" t="s">
        <v>8023</v>
      </c>
      <c r="C5258" s="83" t="s">
        <v>575</v>
      </c>
      <c r="D5258" s="83" t="s">
        <v>566</v>
      </c>
      <c r="E5258" s="187">
        <v>3.19</v>
      </c>
      <c r="F5258" s="83"/>
    </row>
    <row r="5259" spans="1:6" ht="12.75" customHeight="1" x14ac:dyDescent="0.2">
      <c r="A5259" s="83">
        <v>6153</v>
      </c>
      <c r="B5259" s="83" t="s">
        <v>8024</v>
      </c>
      <c r="C5259" s="83" t="s">
        <v>575</v>
      </c>
      <c r="D5259" s="83" t="s">
        <v>566</v>
      </c>
      <c r="E5259" s="187">
        <v>2.48</v>
      </c>
      <c r="F5259" s="83"/>
    </row>
    <row r="5260" spans="1:6" ht="12.75" customHeight="1" x14ac:dyDescent="0.2">
      <c r="A5260" s="83">
        <v>6156</v>
      </c>
      <c r="B5260" s="83" t="s">
        <v>8025</v>
      </c>
      <c r="C5260" s="83" t="s">
        <v>575</v>
      </c>
      <c r="D5260" s="83" t="s">
        <v>566</v>
      </c>
      <c r="E5260" s="187">
        <v>3.15</v>
      </c>
      <c r="F5260" s="83"/>
    </row>
    <row r="5261" spans="1:6" ht="12.75" customHeight="1" x14ac:dyDescent="0.2">
      <c r="A5261" s="83">
        <v>6154</v>
      </c>
      <c r="B5261" s="83" t="s">
        <v>8026</v>
      </c>
      <c r="C5261" s="83" t="s">
        <v>575</v>
      </c>
      <c r="D5261" s="83" t="s">
        <v>566</v>
      </c>
      <c r="E5261" s="187">
        <v>5.93</v>
      </c>
      <c r="F5261" s="83"/>
    </row>
    <row r="5262" spans="1:6" ht="12.75" customHeight="1" x14ac:dyDescent="0.2">
      <c r="A5262" s="83">
        <v>6155</v>
      </c>
      <c r="B5262" s="83" t="s">
        <v>8027</v>
      </c>
      <c r="C5262" s="83" t="s">
        <v>575</v>
      </c>
      <c r="D5262" s="83" t="s">
        <v>566</v>
      </c>
      <c r="E5262" s="187">
        <v>12.28</v>
      </c>
      <c r="F5262" s="83"/>
    </row>
    <row r="5263" spans="1:6" ht="12.75" customHeight="1" x14ac:dyDescent="0.2">
      <c r="A5263" s="83">
        <v>3115</v>
      </c>
      <c r="B5263" s="83" t="s">
        <v>8029</v>
      </c>
      <c r="C5263" s="83" t="s">
        <v>575</v>
      </c>
      <c r="D5263" s="83" t="s">
        <v>566</v>
      </c>
      <c r="E5263" s="187">
        <v>15.9</v>
      </c>
      <c r="F5263" s="83"/>
    </row>
    <row r="5264" spans="1:6" ht="12.75" customHeight="1" x14ac:dyDescent="0.2">
      <c r="A5264" s="83">
        <v>3116</v>
      </c>
      <c r="B5264" s="83" t="s">
        <v>8030</v>
      </c>
      <c r="C5264" s="83" t="s">
        <v>575</v>
      </c>
      <c r="D5264" s="83" t="s">
        <v>566</v>
      </c>
      <c r="E5264" s="187">
        <v>16.39</v>
      </c>
      <c r="F5264" s="83"/>
    </row>
    <row r="5265" spans="1:6" ht="12.75" customHeight="1" x14ac:dyDescent="0.2">
      <c r="A5265" s="83">
        <v>38166</v>
      </c>
      <c r="B5265" s="83" t="s">
        <v>8031</v>
      </c>
      <c r="C5265" s="83" t="s">
        <v>575</v>
      </c>
      <c r="D5265" s="83" t="s">
        <v>566</v>
      </c>
      <c r="E5265" s="187">
        <v>33.54</v>
      </c>
      <c r="F5265" s="83"/>
    </row>
    <row r="5266" spans="1:6" ht="12.75" customHeight="1" x14ac:dyDescent="0.2">
      <c r="A5266" s="83">
        <v>38108</v>
      </c>
      <c r="B5266" s="83" t="s">
        <v>8032</v>
      </c>
      <c r="C5266" s="83" t="s">
        <v>575</v>
      </c>
      <c r="D5266" s="83" t="s">
        <v>566</v>
      </c>
      <c r="E5266" s="187">
        <v>39.06</v>
      </c>
      <c r="F5266" s="83"/>
    </row>
    <row r="5267" spans="1:6" ht="12.75" customHeight="1" x14ac:dyDescent="0.2">
      <c r="A5267" s="83">
        <v>38087</v>
      </c>
      <c r="B5267" s="83" t="s">
        <v>8034</v>
      </c>
      <c r="C5267" s="83" t="s">
        <v>575</v>
      </c>
      <c r="D5267" s="83" t="s">
        <v>566</v>
      </c>
      <c r="E5267" s="187">
        <v>50.24</v>
      </c>
      <c r="F5267" s="83"/>
    </row>
    <row r="5268" spans="1:6" ht="12.75" customHeight="1" x14ac:dyDescent="0.2">
      <c r="A5268" s="83">
        <v>38109</v>
      </c>
      <c r="B5268" s="83" t="s">
        <v>8035</v>
      </c>
      <c r="C5268" s="83" t="s">
        <v>575</v>
      </c>
      <c r="D5268" s="83" t="s">
        <v>566</v>
      </c>
      <c r="E5268" s="187">
        <v>62.42</v>
      </c>
      <c r="F5268" s="83"/>
    </row>
    <row r="5269" spans="1:6" ht="12.75" customHeight="1" x14ac:dyDescent="0.2">
      <c r="A5269" s="83">
        <v>38088</v>
      </c>
      <c r="B5269" s="83" t="s">
        <v>8036</v>
      </c>
      <c r="C5269" s="83" t="s">
        <v>575</v>
      </c>
      <c r="D5269" s="83" t="s">
        <v>566</v>
      </c>
      <c r="E5269" s="187">
        <v>65.64</v>
      </c>
      <c r="F5269" s="83"/>
    </row>
    <row r="5270" spans="1:6" ht="12.75" customHeight="1" x14ac:dyDescent="0.2">
      <c r="A5270" s="83">
        <v>38110</v>
      </c>
      <c r="B5270" s="83" t="s">
        <v>8041</v>
      </c>
      <c r="C5270" s="83" t="s">
        <v>575</v>
      </c>
      <c r="D5270" s="83" t="s">
        <v>566</v>
      </c>
      <c r="E5270" s="187">
        <v>24.01</v>
      </c>
      <c r="F5270" s="83"/>
    </row>
    <row r="5271" spans="1:6" ht="12.75" customHeight="1" x14ac:dyDescent="0.2">
      <c r="A5271" s="83">
        <v>38089</v>
      </c>
      <c r="B5271" s="83" t="s">
        <v>8044</v>
      </c>
      <c r="C5271" s="83" t="s">
        <v>575</v>
      </c>
      <c r="D5271" s="83" t="s">
        <v>566</v>
      </c>
      <c r="E5271" s="187">
        <v>41.84</v>
      </c>
      <c r="F5271" s="83"/>
    </row>
    <row r="5272" spans="1:6" ht="12.75" customHeight="1" x14ac:dyDescent="0.2">
      <c r="A5272" s="83">
        <v>38111</v>
      </c>
      <c r="B5272" s="83" t="s">
        <v>8045</v>
      </c>
      <c r="C5272" s="83" t="s">
        <v>575</v>
      </c>
      <c r="D5272" s="83" t="s">
        <v>566</v>
      </c>
      <c r="E5272" s="187">
        <v>26.85</v>
      </c>
      <c r="F5272" s="83"/>
    </row>
    <row r="5273" spans="1:6" ht="12.75" customHeight="1" x14ac:dyDescent="0.2">
      <c r="A5273" s="83">
        <v>38090</v>
      </c>
      <c r="B5273" s="83" t="s">
        <v>8047</v>
      </c>
      <c r="C5273" s="83" t="s">
        <v>575</v>
      </c>
      <c r="D5273" s="83" t="s">
        <v>566</v>
      </c>
      <c r="E5273" s="187">
        <v>43.25</v>
      </c>
      <c r="F5273" s="83"/>
    </row>
    <row r="5274" spans="1:6" ht="12.75" customHeight="1" x14ac:dyDescent="0.2">
      <c r="A5274" s="83">
        <v>11786</v>
      </c>
      <c r="B5274" s="83" t="s">
        <v>8048</v>
      </c>
      <c r="C5274" s="83" t="s">
        <v>575</v>
      </c>
      <c r="D5274" s="83" t="s">
        <v>566</v>
      </c>
      <c r="E5274" s="187">
        <v>260.27999999999997</v>
      </c>
      <c r="F5274" s="83"/>
    </row>
    <row r="5275" spans="1:6" ht="12.75" customHeight="1" x14ac:dyDescent="0.2">
      <c r="A5275" s="83">
        <v>13726</v>
      </c>
      <c r="B5275" s="83" t="s">
        <v>8049</v>
      </c>
      <c r="C5275" s="83" t="s">
        <v>575</v>
      </c>
      <c r="D5275" s="83" t="s">
        <v>702</v>
      </c>
      <c r="E5275" s="187">
        <v>35265.19</v>
      </c>
      <c r="F5275" s="83"/>
    </row>
    <row r="5276" spans="1:6" ht="12.75" customHeight="1" x14ac:dyDescent="0.2">
      <c r="A5276" s="83">
        <v>38400</v>
      </c>
      <c r="B5276" s="83" t="s">
        <v>8051</v>
      </c>
      <c r="C5276" s="83" t="s">
        <v>575</v>
      </c>
      <c r="D5276" s="83" t="s">
        <v>566</v>
      </c>
      <c r="E5276" s="187">
        <v>15.2</v>
      </c>
      <c r="F5276" s="83"/>
    </row>
    <row r="5277" spans="1:6" ht="12.75" customHeight="1" x14ac:dyDescent="0.2">
      <c r="A5277" s="83">
        <v>12627</v>
      </c>
      <c r="B5277" s="83" t="s">
        <v>8052</v>
      </c>
      <c r="C5277" s="83" t="s">
        <v>575</v>
      </c>
      <c r="D5277" s="83" t="s">
        <v>702</v>
      </c>
      <c r="E5277" s="187">
        <v>0.4</v>
      </c>
      <c r="F5277" s="83"/>
    </row>
    <row r="5278" spans="1:6" ht="12.75" customHeight="1" x14ac:dyDescent="0.2">
      <c r="A5278" s="83">
        <v>6138</v>
      </c>
      <c r="B5278" s="83" t="s">
        <v>8053</v>
      </c>
      <c r="C5278" s="83" t="s">
        <v>575</v>
      </c>
      <c r="D5278" s="83" t="s">
        <v>566</v>
      </c>
      <c r="E5278" s="187">
        <v>1.87</v>
      </c>
      <c r="F5278" s="83"/>
    </row>
    <row r="5279" spans="1:6" ht="12.75" customHeight="1" x14ac:dyDescent="0.2">
      <c r="A5279" s="83">
        <v>39996</v>
      </c>
      <c r="B5279" s="83" t="s">
        <v>8054</v>
      </c>
      <c r="C5279" s="83" t="s">
        <v>577</v>
      </c>
      <c r="D5279" s="83" t="s">
        <v>566</v>
      </c>
      <c r="E5279" s="187">
        <v>1.89</v>
      </c>
      <c r="F5279" s="83"/>
    </row>
    <row r="5280" spans="1:6" ht="12.75" customHeight="1" x14ac:dyDescent="0.2">
      <c r="A5280" s="83">
        <v>10478</v>
      </c>
      <c r="B5280" s="83" t="s">
        <v>8056</v>
      </c>
      <c r="C5280" s="83" t="s">
        <v>769</v>
      </c>
      <c r="D5280" s="83" t="s">
        <v>566</v>
      </c>
      <c r="E5280" s="187">
        <v>28.3</v>
      </c>
      <c r="F5280" s="83"/>
    </row>
    <row r="5281" spans="1:6" ht="12.75" customHeight="1" x14ac:dyDescent="0.2">
      <c r="A5281" s="83">
        <v>40514</v>
      </c>
      <c r="B5281" s="83" t="s">
        <v>8057</v>
      </c>
      <c r="C5281" s="83" t="s">
        <v>769</v>
      </c>
      <c r="D5281" s="83" t="s">
        <v>1065</v>
      </c>
      <c r="E5281" s="187">
        <v>25.07</v>
      </c>
      <c r="F5281" s="83"/>
    </row>
    <row r="5282" spans="1:6" ht="12.75" customHeight="1" x14ac:dyDescent="0.2">
      <c r="A5282" s="83">
        <v>10475</v>
      </c>
      <c r="B5282" s="83" t="s">
        <v>8058</v>
      </c>
      <c r="C5282" s="83" t="s">
        <v>769</v>
      </c>
      <c r="D5282" s="83" t="s">
        <v>566</v>
      </c>
      <c r="E5282" s="187">
        <v>24.9</v>
      </c>
      <c r="F5282" s="83"/>
    </row>
    <row r="5283" spans="1:6" ht="12.75" customHeight="1" x14ac:dyDescent="0.2">
      <c r="A5283" s="83">
        <v>10481</v>
      </c>
      <c r="B5283" s="83" t="s">
        <v>8059</v>
      </c>
      <c r="C5283" s="83" t="s">
        <v>769</v>
      </c>
      <c r="D5283" s="83" t="s">
        <v>566</v>
      </c>
      <c r="E5283" s="187">
        <v>27.15</v>
      </c>
      <c r="F5283" s="83"/>
    </row>
    <row r="5284" spans="1:6" ht="12.75" customHeight="1" x14ac:dyDescent="0.2">
      <c r="A5284" s="83">
        <v>4031</v>
      </c>
      <c r="B5284" s="83" t="s">
        <v>8061</v>
      </c>
      <c r="C5284" s="83" t="s">
        <v>704</v>
      </c>
      <c r="D5284" s="83" t="s">
        <v>566</v>
      </c>
      <c r="E5284" s="187">
        <v>22.59</v>
      </c>
      <c r="F5284" s="83"/>
    </row>
    <row r="5285" spans="1:6" ht="12.75" customHeight="1" x14ac:dyDescent="0.2">
      <c r="A5285" s="83">
        <v>4030</v>
      </c>
      <c r="B5285" s="83" t="s">
        <v>8062</v>
      </c>
      <c r="C5285" s="83" t="s">
        <v>704</v>
      </c>
      <c r="D5285" s="83" t="s">
        <v>566</v>
      </c>
      <c r="E5285" s="187">
        <v>4.8</v>
      </c>
      <c r="F5285" s="83"/>
    </row>
    <row r="5286" spans="1:6" ht="12.75" customHeight="1" x14ac:dyDescent="0.2">
      <c r="A5286" s="83">
        <v>39399</v>
      </c>
      <c r="B5286" s="83" t="s">
        <v>8063</v>
      </c>
      <c r="C5286" s="83" t="s">
        <v>575</v>
      </c>
      <c r="D5286" s="83" t="s">
        <v>702</v>
      </c>
      <c r="E5286" s="187">
        <v>818.27</v>
      </c>
      <c r="F5286" s="83"/>
    </row>
    <row r="5287" spans="1:6" ht="12.75" customHeight="1" x14ac:dyDescent="0.2">
      <c r="A5287" s="83">
        <v>39400</v>
      </c>
      <c r="B5287" s="83" t="s">
        <v>8064</v>
      </c>
      <c r="C5287" s="83" t="s">
        <v>575</v>
      </c>
      <c r="D5287" s="83" t="s">
        <v>702</v>
      </c>
      <c r="E5287" s="187">
        <v>889.43</v>
      </c>
      <c r="F5287" s="83"/>
    </row>
    <row r="5288" spans="1:6" ht="12.75" customHeight="1" x14ac:dyDescent="0.2">
      <c r="A5288" s="83">
        <v>39401</v>
      </c>
      <c r="B5288" s="83" t="s">
        <v>8066</v>
      </c>
      <c r="C5288" s="83" t="s">
        <v>575</v>
      </c>
      <c r="D5288" s="83" t="s">
        <v>702</v>
      </c>
      <c r="E5288" s="187">
        <v>997.73</v>
      </c>
      <c r="F5288" s="83"/>
    </row>
    <row r="5289" spans="1:6" ht="12.75" customHeight="1" x14ac:dyDescent="0.2">
      <c r="A5289" s="83">
        <v>11652</v>
      </c>
      <c r="B5289" s="83" t="s">
        <v>8067</v>
      </c>
      <c r="C5289" s="83" t="s">
        <v>575</v>
      </c>
      <c r="D5289" s="83" t="s">
        <v>702</v>
      </c>
      <c r="E5289" s="187">
        <v>2146.5</v>
      </c>
      <c r="F5289" s="83"/>
    </row>
    <row r="5290" spans="1:6" ht="12.75" customHeight="1" x14ac:dyDescent="0.2">
      <c r="A5290" s="83">
        <v>13896</v>
      </c>
      <c r="B5290" s="83" t="s">
        <v>8069</v>
      </c>
      <c r="C5290" s="83" t="s">
        <v>575</v>
      </c>
      <c r="D5290" s="83" t="s">
        <v>702</v>
      </c>
      <c r="E5290" s="187">
        <v>1925.59</v>
      </c>
      <c r="F5290" s="83"/>
    </row>
    <row r="5291" spans="1:6" ht="12.75" customHeight="1" x14ac:dyDescent="0.2">
      <c r="A5291" s="83">
        <v>13475</v>
      </c>
      <c r="B5291" s="83" t="s">
        <v>8070</v>
      </c>
      <c r="C5291" s="83" t="s">
        <v>575</v>
      </c>
      <c r="D5291" s="83" t="s">
        <v>702</v>
      </c>
      <c r="E5291" s="187">
        <v>2345.61</v>
      </c>
      <c r="F5291" s="83"/>
    </row>
    <row r="5292" spans="1:6" ht="12.75" customHeight="1" x14ac:dyDescent="0.2">
      <c r="A5292" s="83">
        <v>25971</v>
      </c>
      <c r="B5292" s="83" t="s">
        <v>8072</v>
      </c>
      <c r="C5292" s="83" t="s">
        <v>575</v>
      </c>
      <c r="D5292" s="83" t="s">
        <v>702</v>
      </c>
      <c r="E5292" s="187">
        <v>2868230.5</v>
      </c>
      <c r="F5292" s="83"/>
    </row>
    <row r="5293" spans="1:6" ht="12.75" customHeight="1" x14ac:dyDescent="0.2">
      <c r="A5293" s="83">
        <v>25970</v>
      </c>
      <c r="B5293" s="83" t="s">
        <v>8073</v>
      </c>
      <c r="C5293" s="83" t="s">
        <v>575</v>
      </c>
      <c r="D5293" s="83" t="s">
        <v>702</v>
      </c>
      <c r="E5293" s="187">
        <v>1207491.75</v>
      </c>
      <c r="F5293" s="83"/>
    </row>
    <row r="5294" spans="1:6" ht="12.75" customHeight="1" x14ac:dyDescent="0.2">
      <c r="A5294" s="83">
        <v>13476</v>
      </c>
      <c r="B5294" s="83" t="s">
        <v>8075</v>
      </c>
      <c r="C5294" s="83" t="s">
        <v>575</v>
      </c>
      <c r="D5294" s="83" t="s">
        <v>702</v>
      </c>
      <c r="E5294" s="187">
        <v>1216241.77</v>
      </c>
      <c r="F5294" s="83"/>
    </row>
    <row r="5295" spans="1:6" ht="12.75" customHeight="1" x14ac:dyDescent="0.2">
      <c r="A5295" s="83">
        <v>10488</v>
      </c>
      <c r="B5295" s="83" t="s">
        <v>8076</v>
      </c>
      <c r="C5295" s="83" t="s">
        <v>575</v>
      </c>
      <c r="D5295" s="83" t="s">
        <v>702</v>
      </c>
      <c r="E5295" s="187">
        <v>1473490</v>
      </c>
      <c r="F5295" s="83"/>
    </row>
    <row r="5296" spans="1:6" ht="12.75" customHeight="1" x14ac:dyDescent="0.2">
      <c r="A5296" s="83">
        <v>13606</v>
      </c>
      <c r="B5296" s="83" t="s">
        <v>8077</v>
      </c>
      <c r="C5296" s="83" t="s">
        <v>575</v>
      </c>
      <c r="D5296" s="83" t="s">
        <v>702</v>
      </c>
      <c r="E5296" s="187">
        <v>1305491.06</v>
      </c>
      <c r="F5296" s="83"/>
    </row>
    <row r="5297" spans="1:6" ht="12.75" customHeight="1" x14ac:dyDescent="0.2">
      <c r="A5297" s="83">
        <v>10489</v>
      </c>
      <c r="B5297" s="83" t="s">
        <v>8079</v>
      </c>
      <c r="C5297" s="83" t="s">
        <v>1062</v>
      </c>
      <c r="D5297" s="83" t="s">
        <v>566</v>
      </c>
      <c r="E5297" s="187">
        <v>12.31</v>
      </c>
      <c r="F5297" s="83"/>
    </row>
    <row r="5298" spans="1:6" ht="12.75" customHeight="1" x14ac:dyDescent="0.2">
      <c r="A5298" s="83">
        <v>41073</v>
      </c>
      <c r="B5298" s="83" t="s">
        <v>8080</v>
      </c>
      <c r="C5298" s="83" t="s">
        <v>1251</v>
      </c>
      <c r="D5298" s="83" t="s">
        <v>566</v>
      </c>
      <c r="E5298" s="187">
        <v>2195.67</v>
      </c>
      <c r="F5298" s="83"/>
    </row>
    <row r="5299" spans="1:6" ht="12.75" customHeight="1" x14ac:dyDescent="0.2">
      <c r="A5299" s="83">
        <v>34391</v>
      </c>
      <c r="B5299" s="83" t="s">
        <v>8082</v>
      </c>
      <c r="C5299" s="83" t="s">
        <v>704</v>
      </c>
      <c r="D5299" s="83" t="s">
        <v>566</v>
      </c>
      <c r="E5299" s="187">
        <v>325.48</v>
      </c>
      <c r="F5299" s="83"/>
    </row>
    <row r="5300" spans="1:6" ht="12.75" customHeight="1" x14ac:dyDescent="0.2">
      <c r="A5300" s="83">
        <v>10496</v>
      </c>
      <c r="B5300" s="83" t="s">
        <v>8083</v>
      </c>
      <c r="C5300" s="83" t="s">
        <v>704</v>
      </c>
      <c r="D5300" s="83" t="s">
        <v>566</v>
      </c>
      <c r="E5300" s="187">
        <v>283.33</v>
      </c>
      <c r="F5300" s="83"/>
    </row>
    <row r="5301" spans="1:6" ht="12.75" customHeight="1" x14ac:dyDescent="0.2">
      <c r="A5301" s="83">
        <v>10497</v>
      </c>
      <c r="B5301" s="83" t="s">
        <v>8085</v>
      </c>
      <c r="C5301" s="83" t="s">
        <v>704</v>
      </c>
      <c r="D5301" s="83" t="s">
        <v>566</v>
      </c>
      <c r="E5301" s="187">
        <v>736.66</v>
      </c>
      <c r="F5301" s="83"/>
    </row>
    <row r="5302" spans="1:6" ht="12.75" customHeight="1" x14ac:dyDescent="0.2">
      <c r="A5302" s="83">
        <v>10504</v>
      </c>
      <c r="B5302" s="83" t="s">
        <v>8086</v>
      </c>
      <c r="C5302" s="83" t="s">
        <v>704</v>
      </c>
      <c r="D5302" s="83" t="s">
        <v>566</v>
      </c>
      <c r="E5302" s="187">
        <v>861.33</v>
      </c>
      <c r="F5302" s="83"/>
    </row>
    <row r="5303" spans="1:6" ht="12.75" customHeight="1" x14ac:dyDescent="0.2">
      <c r="A5303" s="83">
        <v>34390</v>
      </c>
      <c r="B5303" s="83" t="s">
        <v>8088</v>
      </c>
      <c r="C5303" s="83" t="s">
        <v>704</v>
      </c>
      <c r="D5303" s="83" t="s">
        <v>566</v>
      </c>
      <c r="E5303" s="187">
        <v>253.86</v>
      </c>
      <c r="F5303" s="83"/>
    </row>
    <row r="5304" spans="1:6" ht="12.75" customHeight="1" x14ac:dyDescent="0.2">
      <c r="A5304" s="83">
        <v>34389</v>
      </c>
      <c r="B5304" s="83" t="s">
        <v>8089</v>
      </c>
      <c r="C5304" s="83" t="s">
        <v>704</v>
      </c>
      <c r="D5304" s="83" t="s">
        <v>566</v>
      </c>
      <c r="E5304" s="187">
        <v>79.33</v>
      </c>
      <c r="F5304" s="83"/>
    </row>
    <row r="5305" spans="1:6" ht="12.75" customHeight="1" x14ac:dyDescent="0.2">
      <c r="A5305" s="83">
        <v>34388</v>
      </c>
      <c r="B5305" s="83" t="s">
        <v>8090</v>
      </c>
      <c r="C5305" s="83" t="s">
        <v>704</v>
      </c>
      <c r="D5305" s="83" t="s">
        <v>566</v>
      </c>
      <c r="E5305" s="187">
        <v>112.74</v>
      </c>
      <c r="F5305" s="83"/>
    </row>
    <row r="5306" spans="1:6" ht="12.75" customHeight="1" x14ac:dyDescent="0.2">
      <c r="A5306" s="83">
        <v>34387</v>
      </c>
      <c r="B5306" s="83" t="s">
        <v>8092</v>
      </c>
      <c r="C5306" s="83" t="s">
        <v>704</v>
      </c>
      <c r="D5306" s="83" t="s">
        <v>566</v>
      </c>
      <c r="E5306" s="187">
        <v>183.03</v>
      </c>
      <c r="F5306" s="83"/>
    </row>
    <row r="5307" spans="1:6" ht="12.75" customHeight="1" x14ac:dyDescent="0.2">
      <c r="A5307" s="83">
        <v>11188</v>
      </c>
      <c r="B5307" s="83" t="s">
        <v>8093</v>
      </c>
      <c r="C5307" s="83" t="s">
        <v>704</v>
      </c>
      <c r="D5307" s="83" t="s">
        <v>566</v>
      </c>
      <c r="E5307" s="187">
        <v>90.66</v>
      </c>
      <c r="F5307" s="83"/>
    </row>
    <row r="5308" spans="1:6" ht="12.75" customHeight="1" x14ac:dyDescent="0.2">
      <c r="A5308" s="83">
        <v>11189</v>
      </c>
      <c r="B5308" s="83" t="s">
        <v>8095</v>
      </c>
      <c r="C5308" s="83" t="s">
        <v>704</v>
      </c>
      <c r="D5308" s="83" t="s">
        <v>566</v>
      </c>
      <c r="E5308" s="187">
        <v>136</v>
      </c>
      <c r="F5308" s="83"/>
    </row>
    <row r="5309" spans="1:6" ht="12.75" customHeight="1" x14ac:dyDescent="0.2">
      <c r="A5309" s="83">
        <v>21107</v>
      </c>
      <c r="B5309" s="83" t="s">
        <v>8096</v>
      </c>
      <c r="C5309" s="83" t="s">
        <v>704</v>
      </c>
      <c r="D5309" s="83" t="s">
        <v>566</v>
      </c>
      <c r="E5309" s="187">
        <v>97.86</v>
      </c>
      <c r="F5309" s="83"/>
    </row>
    <row r="5310" spans="1:6" ht="12.75" customHeight="1" x14ac:dyDescent="0.2">
      <c r="A5310" s="83">
        <v>34386</v>
      </c>
      <c r="B5310" s="83" t="s">
        <v>8098</v>
      </c>
      <c r="C5310" s="83" t="s">
        <v>704</v>
      </c>
      <c r="D5310" s="83" t="s">
        <v>566</v>
      </c>
      <c r="E5310" s="187">
        <v>169.99</v>
      </c>
      <c r="F5310" s="83"/>
    </row>
    <row r="5311" spans="1:6" ht="12.75" customHeight="1" x14ac:dyDescent="0.2">
      <c r="A5311" s="83">
        <v>10490</v>
      </c>
      <c r="B5311" s="83" t="s">
        <v>8099</v>
      </c>
      <c r="C5311" s="83" t="s">
        <v>704</v>
      </c>
      <c r="D5311" s="83" t="s">
        <v>1065</v>
      </c>
      <c r="E5311" s="187">
        <v>51</v>
      </c>
      <c r="F5311" s="83"/>
    </row>
    <row r="5312" spans="1:6" ht="12.75" customHeight="1" x14ac:dyDescent="0.2">
      <c r="A5312" s="83">
        <v>10492</v>
      </c>
      <c r="B5312" s="83" t="s">
        <v>8101</v>
      </c>
      <c r="C5312" s="83" t="s">
        <v>704</v>
      </c>
      <c r="D5312" s="83" t="s">
        <v>566</v>
      </c>
      <c r="E5312" s="187">
        <v>67.989999999999995</v>
      </c>
      <c r="F5312" s="83"/>
    </row>
    <row r="5313" spans="1:6" ht="12.75" customHeight="1" x14ac:dyDescent="0.2">
      <c r="A5313" s="83">
        <v>10493</v>
      </c>
      <c r="B5313" s="83" t="s">
        <v>8102</v>
      </c>
      <c r="C5313" s="83" t="s">
        <v>704</v>
      </c>
      <c r="D5313" s="83" t="s">
        <v>566</v>
      </c>
      <c r="E5313" s="187">
        <v>79.33</v>
      </c>
      <c r="F5313" s="83"/>
    </row>
    <row r="5314" spans="1:6" ht="12.75" customHeight="1" x14ac:dyDescent="0.2">
      <c r="A5314" s="83">
        <v>10491</v>
      </c>
      <c r="B5314" s="83" t="s">
        <v>8103</v>
      </c>
      <c r="C5314" s="83" t="s">
        <v>704</v>
      </c>
      <c r="D5314" s="83" t="s">
        <v>566</v>
      </c>
      <c r="E5314" s="187">
        <v>96.33</v>
      </c>
      <c r="F5314" s="83"/>
    </row>
    <row r="5315" spans="1:6" ht="12.75" customHeight="1" x14ac:dyDescent="0.2">
      <c r="A5315" s="83">
        <v>34385</v>
      </c>
      <c r="B5315" s="83" t="s">
        <v>8105</v>
      </c>
      <c r="C5315" s="83" t="s">
        <v>704</v>
      </c>
      <c r="D5315" s="83" t="s">
        <v>566</v>
      </c>
      <c r="E5315" s="187">
        <v>140.53</v>
      </c>
      <c r="F5315" s="83"/>
    </row>
    <row r="5316" spans="1:6" ht="12.75" customHeight="1" x14ac:dyDescent="0.2">
      <c r="A5316" s="83">
        <v>10499</v>
      </c>
      <c r="B5316" s="83" t="s">
        <v>8106</v>
      </c>
      <c r="C5316" s="83" t="s">
        <v>704</v>
      </c>
      <c r="D5316" s="83" t="s">
        <v>566</v>
      </c>
      <c r="E5316" s="187">
        <v>56.66</v>
      </c>
      <c r="F5316" s="83"/>
    </row>
    <row r="5317" spans="1:6" ht="12.75" customHeight="1" x14ac:dyDescent="0.2">
      <c r="A5317" s="83">
        <v>34384</v>
      </c>
      <c r="B5317" s="83" t="s">
        <v>8108</v>
      </c>
      <c r="C5317" s="83" t="s">
        <v>704</v>
      </c>
      <c r="D5317" s="83" t="s">
        <v>566</v>
      </c>
      <c r="E5317" s="187">
        <v>169.99</v>
      </c>
      <c r="F5317" s="83"/>
    </row>
    <row r="5318" spans="1:6" ht="12.75" customHeight="1" x14ac:dyDescent="0.2">
      <c r="A5318" s="83">
        <v>11185</v>
      </c>
      <c r="B5318" s="83" t="s">
        <v>8109</v>
      </c>
      <c r="C5318" s="83" t="s">
        <v>704</v>
      </c>
      <c r="D5318" s="83" t="s">
        <v>566</v>
      </c>
      <c r="E5318" s="187">
        <v>175.66</v>
      </c>
      <c r="F5318" s="83"/>
    </row>
    <row r="5319" spans="1:6" ht="12.75" customHeight="1" x14ac:dyDescent="0.2">
      <c r="A5319" s="83">
        <v>10507</v>
      </c>
      <c r="B5319" s="83" t="s">
        <v>8111</v>
      </c>
      <c r="C5319" s="83" t="s">
        <v>704</v>
      </c>
      <c r="D5319" s="83" t="s">
        <v>566</v>
      </c>
      <c r="E5319" s="187">
        <v>138.68</v>
      </c>
      <c r="F5319" s="83"/>
    </row>
    <row r="5320" spans="1:6" ht="12.75" customHeight="1" x14ac:dyDescent="0.2">
      <c r="A5320" s="83">
        <v>10505</v>
      </c>
      <c r="B5320" s="83" t="s">
        <v>8112</v>
      </c>
      <c r="C5320" s="83" t="s">
        <v>704</v>
      </c>
      <c r="D5320" s="83" t="s">
        <v>566</v>
      </c>
      <c r="E5320" s="187">
        <v>81.83</v>
      </c>
      <c r="F5320" s="83"/>
    </row>
    <row r="5321" spans="1:6" ht="12.75" customHeight="1" x14ac:dyDescent="0.2">
      <c r="A5321" s="83">
        <v>10506</v>
      </c>
      <c r="B5321" s="83" t="s">
        <v>8114</v>
      </c>
      <c r="C5321" s="83" t="s">
        <v>704</v>
      </c>
      <c r="D5321" s="83" t="s">
        <v>566</v>
      </c>
      <c r="E5321" s="187">
        <v>106.82</v>
      </c>
      <c r="F5321" s="83"/>
    </row>
    <row r="5322" spans="1:6" ht="12.75" customHeight="1" x14ac:dyDescent="0.2">
      <c r="A5322" s="83">
        <v>5031</v>
      </c>
      <c r="B5322" s="83" t="s">
        <v>8115</v>
      </c>
      <c r="C5322" s="83" t="s">
        <v>704</v>
      </c>
      <c r="D5322" s="83" t="s">
        <v>1065</v>
      </c>
      <c r="E5322" s="187">
        <v>150</v>
      </c>
      <c r="F5322" s="83"/>
    </row>
    <row r="5323" spans="1:6" ht="12.75" customHeight="1" x14ac:dyDescent="0.2">
      <c r="A5323" s="83">
        <v>10502</v>
      </c>
      <c r="B5323" s="83" t="s">
        <v>8116</v>
      </c>
      <c r="C5323" s="83" t="s">
        <v>704</v>
      </c>
      <c r="D5323" s="83" t="s">
        <v>566</v>
      </c>
      <c r="E5323" s="187">
        <v>174.78</v>
      </c>
      <c r="F5323" s="83"/>
    </row>
    <row r="5324" spans="1:6" ht="12.75" customHeight="1" x14ac:dyDescent="0.2">
      <c r="A5324" s="83">
        <v>10501</v>
      </c>
      <c r="B5324" s="83" t="s">
        <v>8117</v>
      </c>
      <c r="C5324" s="83" t="s">
        <v>704</v>
      </c>
      <c r="D5324" s="83" t="s">
        <v>566</v>
      </c>
      <c r="E5324" s="187">
        <v>98.74</v>
      </c>
      <c r="F5324" s="83"/>
    </row>
    <row r="5325" spans="1:6" ht="12.75" customHeight="1" x14ac:dyDescent="0.2">
      <c r="A5325" s="83">
        <v>10503</v>
      </c>
      <c r="B5325" s="83" t="s">
        <v>8118</v>
      </c>
      <c r="C5325" s="83" t="s">
        <v>704</v>
      </c>
      <c r="D5325" s="83" t="s">
        <v>566</v>
      </c>
      <c r="E5325" s="187">
        <v>133.41</v>
      </c>
      <c r="F5325" s="83"/>
    </row>
    <row r="5326" spans="1:6" ht="12.75" customHeight="1" x14ac:dyDescent="0.2">
      <c r="A5326" s="83">
        <v>40270</v>
      </c>
      <c r="B5326" s="83" t="s">
        <v>8120</v>
      </c>
      <c r="C5326" s="83" t="s">
        <v>577</v>
      </c>
      <c r="D5326" s="83" t="s">
        <v>702</v>
      </c>
      <c r="E5326" s="187">
        <v>43.5</v>
      </c>
      <c r="F5326" s="83"/>
    </row>
    <row r="5327" spans="1:6" ht="12.75" customHeight="1" x14ac:dyDescent="0.2">
      <c r="A5327" s="83">
        <v>20213</v>
      </c>
      <c r="B5327" s="83" t="s">
        <v>8121</v>
      </c>
      <c r="C5327" s="83" t="s">
        <v>577</v>
      </c>
      <c r="D5327" s="83" t="s">
        <v>566</v>
      </c>
      <c r="E5327" s="187">
        <v>20.09</v>
      </c>
      <c r="F5327" s="83"/>
    </row>
    <row r="5328" spans="1:6" ht="12.75" customHeight="1" x14ac:dyDescent="0.2">
      <c r="A5328" s="83">
        <v>20211</v>
      </c>
      <c r="B5328" s="83" t="s">
        <v>8122</v>
      </c>
      <c r="C5328" s="83" t="s">
        <v>577</v>
      </c>
      <c r="D5328" s="83" t="s">
        <v>566</v>
      </c>
      <c r="E5328" s="187">
        <v>29.67</v>
      </c>
      <c r="F5328" s="83"/>
    </row>
    <row r="5329" spans="1:6" ht="12.75" customHeight="1" x14ac:dyDescent="0.2">
      <c r="A5329" s="83">
        <v>4472</v>
      </c>
      <c r="B5329" s="83" t="s">
        <v>8124</v>
      </c>
      <c r="C5329" s="83" t="s">
        <v>577</v>
      </c>
      <c r="D5329" s="83" t="s">
        <v>566</v>
      </c>
      <c r="E5329" s="187">
        <v>25.94</v>
      </c>
      <c r="F5329" s="83"/>
    </row>
    <row r="5330" spans="1:6" ht="12.75" customHeight="1" x14ac:dyDescent="0.2">
      <c r="A5330" s="83">
        <v>35272</v>
      </c>
      <c r="B5330" s="83" t="s">
        <v>8125</v>
      </c>
      <c r="C5330" s="83" t="s">
        <v>577</v>
      </c>
      <c r="D5330" s="83" t="s">
        <v>566</v>
      </c>
      <c r="E5330" s="187">
        <v>34.07</v>
      </c>
      <c r="F5330" s="83"/>
    </row>
    <row r="5331" spans="1:6" ht="12.75" customHeight="1" x14ac:dyDescent="0.2">
      <c r="A5331" s="83">
        <v>4448</v>
      </c>
      <c r="B5331" s="83" t="s">
        <v>8127</v>
      </c>
      <c r="C5331" s="83" t="s">
        <v>577</v>
      </c>
      <c r="D5331" s="83" t="s">
        <v>566</v>
      </c>
      <c r="E5331" s="187">
        <v>20.91</v>
      </c>
      <c r="F5331" s="83"/>
    </row>
    <row r="5332" spans="1:6" ht="12.75" customHeight="1" x14ac:dyDescent="0.2">
      <c r="A5332" s="83">
        <v>4425</v>
      </c>
      <c r="B5332" s="83" t="s">
        <v>8128</v>
      </c>
      <c r="C5332" s="83" t="s">
        <v>577</v>
      </c>
      <c r="D5332" s="83" t="s">
        <v>566</v>
      </c>
      <c r="E5332" s="187">
        <v>19.05</v>
      </c>
      <c r="F5332" s="83"/>
    </row>
    <row r="5333" spans="1:6" ht="12.75" customHeight="1" x14ac:dyDescent="0.2">
      <c r="A5333" s="83">
        <v>4481</v>
      </c>
      <c r="B5333" s="83" t="s">
        <v>8131</v>
      </c>
      <c r="C5333" s="83" t="s">
        <v>577</v>
      </c>
      <c r="D5333" s="83" t="s">
        <v>566</v>
      </c>
      <c r="E5333" s="187">
        <v>35.11</v>
      </c>
      <c r="F5333" s="83"/>
    </row>
    <row r="5334" spans="1:6" ht="12.75" customHeight="1" x14ac:dyDescent="0.2">
      <c r="A5334" s="83">
        <v>34345</v>
      </c>
      <c r="B5334" s="83" t="s">
        <v>8133</v>
      </c>
      <c r="C5334" s="83" t="s">
        <v>1062</v>
      </c>
      <c r="D5334" s="83" t="s">
        <v>566</v>
      </c>
      <c r="E5334" s="187">
        <v>9.17</v>
      </c>
      <c r="F5334" s="83"/>
    </row>
    <row r="5335" spans="1:6" ht="12.75" customHeight="1" x14ac:dyDescent="0.2">
      <c r="A5335" s="83">
        <v>41096</v>
      </c>
      <c r="B5335" s="83" t="s">
        <v>8134</v>
      </c>
      <c r="C5335" s="83" t="s">
        <v>1251</v>
      </c>
      <c r="D5335" s="83" t="s">
        <v>566</v>
      </c>
      <c r="E5335" s="187">
        <v>1635.49</v>
      </c>
      <c r="F5335" s="83"/>
    </row>
    <row r="5336" spans="1:6" ht="12.75" customHeight="1" x14ac:dyDescent="0.2">
      <c r="A5336" s="83">
        <v>41776</v>
      </c>
      <c r="B5336" s="83" t="s">
        <v>8136</v>
      </c>
      <c r="C5336" s="83" t="s">
        <v>1062</v>
      </c>
      <c r="D5336" s="83" t="s">
        <v>566</v>
      </c>
      <c r="E5336" s="187">
        <v>12.56</v>
      </c>
      <c r="F5336" s="83"/>
    </row>
    <row r="5337" spans="1:6" ht="12.75" customHeight="1" x14ac:dyDescent="0.2">
      <c r="A5337" s="83">
        <v>4487</v>
      </c>
      <c r="B5337" s="83" t="s">
        <v>8139</v>
      </c>
      <c r="C5337" s="83" t="s">
        <v>577</v>
      </c>
      <c r="D5337" s="83" t="s">
        <v>566</v>
      </c>
      <c r="E5337" s="187">
        <v>17.03</v>
      </c>
      <c r="F5337" s="83"/>
    </row>
    <row r="5338" spans="1:6" ht="12.75" customHeight="1" x14ac:dyDescent="0.2">
      <c r="A5338" s="83">
        <v>11157</v>
      </c>
      <c r="B5338" s="83" t="s">
        <v>8140</v>
      </c>
      <c r="C5338" s="83" t="s">
        <v>3811</v>
      </c>
      <c r="D5338" s="83" t="s">
        <v>566</v>
      </c>
      <c r="E5338" s="187">
        <v>119.39</v>
      </c>
      <c r="F5338" s="83"/>
    </row>
    <row r="5339" spans="1:6" ht="12.75" customHeight="1" x14ac:dyDescent="0.2">
      <c r="A5339" s="83" t="s">
        <v>1043</v>
      </c>
      <c r="B5339" s="83"/>
      <c r="C5339" s="83"/>
      <c r="D5339" s="83"/>
      <c r="E5339" s="114"/>
      <c r="F5339" s="83"/>
    </row>
    <row r="5340" spans="1:6" ht="12.75" customHeight="1" x14ac:dyDescent="0.2">
      <c r="A5340" s="83" t="s">
        <v>8141</v>
      </c>
      <c r="B5340" s="83"/>
      <c r="C5340" s="83"/>
      <c r="D5340" s="83"/>
      <c r="E5340" s="114"/>
      <c r="F5340" s="83"/>
    </row>
    <row r="5341" spans="1:6" ht="12.75" customHeight="1" x14ac:dyDescent="0.2">
      <c r="A5341" s="83"/>
      <c r="B5341" s="83"/>
      <c r="C5341" s="83"/>
      <c r="D5341" s="83"/>
      <c r="E5341" s="114"/>
      <c r="F5341" s="83"/>
    </row>
    <row r="5342" spans="1:6" ht="12.75" customHeight="1" x14ac:dyDescent="0.2">
      <c r="A5342" s="83"/>
      <c r="B5342" s="83"/>
      <c r="C5342" s="83"/>
      <c r="D5342" s="83"/>
      <c r="E5342" s="114"/>
      <c r="F5342" s="83"/>
    </row>
    <row r="5343" spans="1:6" ht="12.75" customHeight="1" x14ac:dyDescent="0.2">
      <c r="A5343" s="83"/>
      <c r="B5343" s="83"/>
      <c r="C5343" s="83"/>
      <c r="D5343" s="83"/>
      <c r="E5343" s="114"/>
      <c r="F5343" s="83"/>
    </row>
    <row r="5344" spans="1:6" ht="12.75" customHeight="1" x14ac:dyDescent="0.2">
      <c r="A5344" s="83"/>
      <c r="B5344" s="83"/>
      <c r="C5344" s="83"/>
      <c r="D5344" s="83"/>
      <c r="E5344" s="114"/>
      <c r="F5344" s="83"/>
    </row>
    <row r="5345" spans="1:6" ht="12.75" customHeight="1" x14ac:dyDescent="0.2">
      <c r="A5345" s="83"/>
      <c r="B5345" s="83"/>
      <c r="C5345" s="83"/>
      <c r="D5345" s="83"/>
      <c r="E5345" s="114"/>
      <c r="F5345" s="83"/>
    </row>
    <row r="5346" spans="1:6" ht="12.75" customHeight="1" x14ac:dyDescent="0.2">
      <c r="A5346" s="83"/>
      <c r="B5346" s="83"/>
      <c r="C5346" s="83"/>
      <c r="D5346" s="83"/>
      <c r="E5346" s="114"/>
      <c r="F5346" s="83"/>
    </row>
    <row r="5347" spans="1:6" ht="12.75" customHeight="1" x14ac:dyDescent="0.2">
      <c r="A5347" s="83"/>
      <c r="B5347" s="83"/>
      <c r="C5347" s="83"/>
      <c r="D5347" s="83"/>
      <c r="E5347" s="114"/>
      <c r="F5347" s="83"/>
    </row>
    <row r="5348" spans="1:6" ht="12.75" customHeight="1" x14ac:dyDescent="0.2">
      <c r="A5348" s="83"/>
      <c r="B5348" s="83"/>
      <c r="C5348" s="83"/>
      <c r="D5348" s="83"/>
      <c r="E5348" s="114"/>
      <c r="F5348" s="83"/>
    </row>
    <row r="5349" spans="1:6" ht="12.75" customHeight="1" x14ac:dyDescent="0.2">
      <c r="A5349" s="83"/>
      <c r="B5349" s="83"/>
      <c r="C5349" s="83"/>
      <c r="D5349" s="83"/>
      <c r="E5349" s="114"/>
      <c r="F5349" s="83"/>
    </row>
    <row r="5350" spans="1:6" ht="12.75" customHeight="1" x14ac:dyDescent="0.2">
      <c r="A5350" s="83"/>
      <c r="B5350" s="83"/>
      <c r="C5350" s="83"/>
      <c r="D5350" s="83"/>
      <c r="E5350" s="114"/>
      <c r="F5350" s="83"/>
    </row>
    <row r="5351" spans="1:6" ht="12.75" customHeight="1" x14ac:dyDescent="0.2">
      <c r="A5351" s="83"/>
      <c r="B5351" s="83"/>
      <c r="C5351" s="83"/>
      <c r="D5351" s="83"/>
      <c r="E5351" s="114"/>
      <c r="F5351" s="83"/>
    </row>
    <row r="5352" spans="1:6" ht="12.75" customHeight="1" x14ac:dyDescent="0.2">
      <c r="A5352" s="83"/>
      <c r="B5352" s="83"/>
      <c r="C5352" s="83"/>
      <c r="D5352" s="83"/>
      <c r="E5352" s="114"/>
      <c r="F5352" s="83"/>
    </row>
    <row r="5353" spans="1:6" ht="12.75" customHeight="1" x14ac:dyDescent="0.2">
      <c r="A5353" s="83"/>
      <c r="B5353" s="83"/>
      <c r="C5353" s="83"/>
      <c r="D5353" s="83"/>
      <c r="E5353" s="114"/>
      <c r="F5353" s="83"/>
    </row>
    <row r="5354" spans="1:6" ht="12.75" customHeight="1" x14ac:dyDescent="0.2">
      <c r="A5354" s="83"/>
      <c r="B5354" s="83"/>
      <c r="C5354" s="83"/>
      <c r="D5354" s="83"/>
      <c r="E5354" s="114"/>
      <c r="F5354" s="83"/>
    </row>
    <row r="5355" spans="1:6" ht="12.75" customHeight="1" x14ac:dyDescent="0.2">
      <c r="A5355" s="83"/>
      <c r="B5355" s="83"/>
      <c r="C5355" s="83"/>
      <c r="D5355" s="83"/>
      <c r="E5355" s="114"/>
      <c r="F5355" s="83"/>
    </row>
    <row r="5356" spans="1:6" ht="12.75" customHeight="1" x14ac:dyDescent="0.2">
      <c r="A5356" s="83"/>
      <c r="B5356" s="83"/>
      <c r="C5356" s="83"/>
      <c r="D5356" s="83"/>
      <c r="E5356" s="114"/>
      <c r="F5356" s="83"/>
    </row>
    <row r="5357" spans="1:6" ht="12.75" customHeight="1" x14ac:dyDescent="0.2">
      <c r="A5357" s="83"/>
      <c r="B5357" s="83"/>
      <c r="C5357" s="83"/>
      <c r="D5357" s="83"/>
      <c r="E5357" s="114"/>
      <c r="F5357" s="83"/>
    </row>
    <row r="5358" spans="1:6" ht="12.75" customHeight="1" x14ac:dyDescent="0.2">
      <c r="A5358" s="83"/>
      <c r="B5358" s="83"/>
      <c r="C5358" s="83"/>
      <c r="D5358" s="83"/>
      <c r="E5358" s="114"/>
      <c r="F5358" s="83"/>
    </row>
    <row r="5359" spans="1:6" ht="12.75" customHeight="1" x14ac:dyDescent="0.2">
      <c r="A5359" s="83"/>
      <c r="B5359" s="83"/>
      <c r="C5359" s="83"/>
      <c r="D5359" s="83"/>
      <c r="E5359" s="114"/>
      <c r="F5359" s="83"/>
    </row>
    <row r="5360" spans="1:6" ht="12.75" customHeight="1" x14ac:dyDescent="0.2">
      <c r="A5360" s="83"/>
      <c r="B5360" s="83"/>
      <c r="C5360" s="83"/>
      <c r="D5360" s="83"/>
      <c r="E5360" s="114"/>
      <c r="F5360" s="83"/>
    </row>
    <row r="5361" spans="1:6" ht="12.75" customHeight="1" x14ac:dyDescent="0.2">
      <c r="A5361" s="83"/>
      <c r="B5361" s="83"/>
      <c r="C5361" s="83"/>
      <c r="D5361" s="83"/>
      <c r="E5361" s="114"/>
      <c r="F5361" s="83"/>
    </row>
    <row r="5362" spans="1:6" ht="12.75" customHeight="1" x14ac:dyDescent="0.2">
      <c r="A5362" s="83"/>
      <c r="B5362" s="83"/>
      <c r="C5362" s="83"/>
      <c r="D5362" s="83"/>
      <c r="E5362" s="114"/>
      <c r="F5362" s="83"/>
    </row>
    <row r="5363" spans="1:6" ht="12.75" customHeight="1" x14ac:dyDescent="0.2">
      <c r="A5363" s="83"/>
      <c r="B5363" s="83"/>
      <c r="C5363" s="83"/>
      <c r="D5363" s="83"/>
      <c r="E5363" s="114"/>
      <c r="F5363" s="83"/>
    </row>
    <row r="5364" spans="1:6" ht="12.75" customHeight="1" x14ac:dyDescent="0.2">
      <c r="A5364" s="83"/>
      <c r="B5364" s="83"/>
      <c r="C5364" s="83"/>
      <c r="D5364" s="83"/>
      <c r="E5364" s="114"/>
      <c r="F5364" s="83"/>
    </row>
    <row r="5365" spans="1:6" ht="12.75" customHeight="1" x14ac:dyDescent="0.2">
      <c r="A5365" s="83"/>
      <c r="B5365" s="83"/>
      <c r="C5365" s="83"/>
      <c r="D5365" s="83"/>
      <c r="E5365" s="114"/>
      <c r="F5365" s="83"/>
    </row>
    <row r="5366" spans="1:6" ht="12.75" customHeight="1" x14ac:dyDescent="0.2">
      <c r="A5366" s="83"/>
      <c r="B5366" s="83"/>
      <c r="C5366" s="83"/>
      <c r="D5366" s="83"/>
      <c r="E5366" s="114"/>
      <c r="F5366" s="83"/>
    </row>
    <row r="5367" spans="1:6" ht="12.75" customHeight="1" x14ac:dyDescent="0.2">
      <c r="A5367" s="83"/>
      <c r="B5367" s="83"/>
      <c r="C5367" s="83"/>
      <c r="D5367" s="83"/>
      <c r="E5367" s="114"/>
      <c r="F5367" s="83"/>
    </row>
    <row r="5368" spans="1:6" ht="12.75" customHeight="1" x14ac:dyDescent="0.2">
      <c r="A5368" s="83"/>
      <c r="B5368" s="83"/>
      <c r="C5368" s="83"/>
      <c r="D5368" s="83"/>
      <c r="E5368" s="114"/>
      <c r="F5368" s="83"/>
    </row>
    <row r="5369" spans="1:6" ht="12.75" customHeight="1" x14ac:dyDescent="0.2">
      <c r="A5369" s="83"/>
      <c r="B5369" s="83"/>
      <c r="C5369" s="83"/>
      <c r="D5369" s="83"/>
      <c r="E5369" s="114"/>
      <c r="F5369" s="83"/>
    </row>
    <row r="5370" spans="1:6" ht="12.75" customHeight="1" x14ac:dyDescent="0.2">
      <c r="A5370" s="83"/>
      <c r="B5370" s="83"/>
      <c r="C5370" s="83"/>
      <c r="D5370" s="83"/>
      <c r="E5370" s="114"/>
      <c r="F5370" s="83"/>
    </row>
    <row r="5371" spans="1:6" ht="12.75" customHeight="1" x14ac:dyDescent="0.2">
      <c r="A5371" s="83"/>
      <c r="B5371" s="83"/>
      <c r="C5371" s="83"/>
      <c r="D5371" s="83"/>
      <c r="E5371" s="114"/>
      <c r="F5371" s="83"/>
    </row>
    <row r="5372" spans="1:6" ht="12.75" customHeight="1" x14ac:dyDescent="0.2">
      <c r="A5372" s="83"/>
      <c r="B5372" s="83"/>
      <c r="C5372" s="83"/>
      <c r="D5372" s="83"/>
      <c r="E5372" s="114"/>
      <c r="F5372" s="83"/>
    </row>
    <row r="5373" spans="1:6" ht="12.75" customHeight="1" x14ac:dyDescent="0.2">
      <c r="A5373" s="83"/>
      <c r="B5373" s="83"/>
      <c r="C5373" s="83"/>
      <c r="D5373" s="83"/>
      <c r="E5373" s="114"/>
      <c r="F5373" s="83"/>
    </row>
    <row r="5374" spans="1:6" ht="12.75" customHeight="1" x14ac:dyDescent="0.2">
      <c r="A5374" s="83"/>
      <c r="B5374" s="83"/>
      <c r="C5374" s="83"/>
      <c r="D5374" s="83"/>
      <c r="E5374" s="114"/>
      <c r="F5374" s="83"/>
    </row>
    <row r="5375" spans="1:6" ht="12.75" customHeight="1" x14ac:dyDescent="0.2">
      <c r="A5375" s="83"/>
      <c r="B5375" s="83"/>
      <c r="C5375" s="83"/>
      <c r="D5375" s="83"/>
      <c r="E5375" s="114"/>
      <c r="F5375" s="83"/>
    </row>
    <row r="5376" spans="1:6" ht="12.75" customHeight="1" x14ac:dyDescent="0.2">
      <c r="A5376" s="83"/>
      <c r="B5376" s="83"/>
      <c r="C5376" s="83"/>
      <c r="D5376" s="83"/>
      <c r="E5376" s="114"/>
      <c r="F5376" s="83"/>
    </row>
    <row r="5377" spans="1:6" ht="12.75" customHeight="1" x14ac:dyDescent="0.2">
      <c r="A5377" s="83"/>
      <c r="B5377" s="83"/>
      <c r="C5377" s="83"/>
      <c r="D5377" s="83"/>
      <c r="E5377" s="114"/>
      <c r="F5377" s="83"/>
    </row>
    <row r="5378" spans="1:6" ht="12.75" customHeight="1" x14ac:dyDescent="0.2">
      <c r="A5378" s="83"/>
      <c r="B5378" s="83"/>
      <c r="C5378" s="83"/>
      <c r="D5378" s="83"/>
      <c r="E5378" s="114"/>
      <c r="F5378" s="83"/>
    </row>
    <row r="5379" spans="1:6" ht="12.75" customHeight="1" x14ac:dyDescent="0.2">
      <c r="A5379" s="83"/>
      <c r="B5379" s="83"/>
      <c r="C5379" s="83"/>
      <c r="D5379" s="83"/>
      <c r="E5379" s="114"/>
      <c r="F5379" s="83"/>
    </row>
  </sheetData>
  <printOptions horizontalCentered="1"/>
  <pageMargins left="0.51181102362204722" right="0.35433070866141736" top="1.0236220472440944" bottom="0.9055118110236221" header="0" footer="0"/>
  <pageSetup paperSize="9" scale="91" orientation="portrait"/>
  <headerFooter>
    <oddHeader>&amp;CFundação Universidade de Brasília Centro de Planejamento Oscar Niemeyer</oddHeader>
    <oddFooter>&amp;C &amp;RPágina &amp;P de 24</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16"/>
  <sheetViews>
    <sheetView topLeftCell="A6390" workbookViewId="0">
      <selection sqref="A1:M1"/>
    </sheetView>
  </sheetViews>
  <sheetFormatPr defaultColWidth="14.42578125" defaultRowHeight="15" customHeight="1" x14ac:dyDescent="0.2"/>
  <cols>
    <col min="1" max="6" width="7.85546875" customWidth="1"/>
    <col min="7" max="7" width="24.42578125" customWidth="1"/>
    <col min="8" max="8" width="48.7109375" customWidth="1"/>
    <col min="9" max="9" width="8.140625" customWidth="1"/>
    <col min="10" max="10" width="38.7109375" customWidth="1"/>
    <col min="11" max="11" width="21.140625" customWidth="1"/>
    <col min="12" max="12" width="82" customWidth="1"/>
    <col min="13" max="13" width="9.140625" customWidth="1"/>
  </cols>
  <sheetData>
    <row r="1" spans="1:13" ht="12.75" customHeight="1" x14ac:dyDescent="0.25">
      <c r="A1" s="370" t="s">
        <v>2327</v>
      </c>
      <c r="B1" s="312"/>
      <c r="C1" s="312"/>
      <c r="D1" s="312"/>
      <c r="E1" s="312"/>
      <c r="F1" s="312"/>
      <c r="G1" s="312"/>
      <c r="H1" s="312"/>
      <c r="I1" s="312"/>
      <c r="J1" s="312"/>
      <c r="K1" s="312"/>
      <c r="L1" s="312"/>
      <c r="M1" s="312"/>
    </row>
    <row r="2" spans="1:13" ht="12.75" customHeight="1" x14ac:dyDescent="0.25">
      <c r="A2" s="370" t="s">
        <v>2332</v>
      </c>
      <c r="B2" s="312"/>
      <c r="C2" s="312"/>
      <c r="D2" s="312"/>
      <c r="E2" s="312"/>
      <c r="F2" s="312"/>
      <c r="G2" s="312"/>
      <c r="H2" s="312"/>
      <c r="I2" s="312"/>
      <c r="J2" s="312"/>
      <c r="K2" s="312"/>
      <c r="L2" s="312"/>
      <c r="M2" s="312"/>
    </row>
    <row r="3" spans="1:13" ht="12.75" customHeight="1" x14ac:dyDescent="0.25">
      <c r="A3" s="370" t="s">
        <v>2334</v>
      </c>
      <c r="B3" s="312"/>
      <c r="C3" s="312"/>
      <c r="D3" s="312"/>
      <c r="E3" s="312"/>
      <c r="F3" s="312"/>
      <c r="G3" s="312"/>
      <c r="H3" s="312"/>
      <c r="I3" s="312"/>
      <c r="J3" s="312"/>
      <c r="K3" s="312"/>
      <c r="L3" s="312"/>
      <c r="M3" s="312"/>
    </row>
    <row r="4" spans="1:13" ht="12.75" customHeight="1" x14ac:dyDescent="0.2">
      <c r="A4" s="83"/>
      <c r="B4" s="83"/>
      <c r="C4" s="83"/>
      <c r="D4" s="83"/>
      <c r="E4" s="83"/>
      <c r="F4" s="83"/>
      <c r="G4" s="83"/>
      <c r="H4" s="83"/>
      <c r="I4" s="83"/>
      <c r="J4" s="83"/>
      <c r="K4" s="83"/>
      <c r="L4" s="83"/>
      <c r="M4" s="83"/>
    </row>
    <row r="5" spans="1:13" ht="12.75" customHeight="1" x14ac:dyDescent="0.25">
      <c r="A5" s="277" t="s">
        <v>2338</v>
      </c>
      <c r="B5" s="277" t="s">
        <v>2341</v>
      </c>
      <c r="C5" s="277" t="s">
        <v>2342</v>
      </c>
      <c r="D5" s="277" t="s">
        <v>2343</v>
      </c>
      <c r="E5" s="277" t="s">
        <v>2344</v>
      </c>
      <c r="F5" s="277" t="s">
        <v>2346</v>
      </c>
      <c r="G5" s="277" t="s">
        <v>2347</v>
      </c>
      <c r="H5" s="277" t="s">
        <v>2348</v>
      </c>
      <c r="I5" s="277" t="s">
        <v>1049</v>
      </c>
      <c r="J5" s="277" t="s">
        <v>2349</v>
      </c>
      <c r="K5" s="277" t="s">
        <v>583</v>
      </c>
      <c r="L5" s="277" t="s">
        <v>2351</v>
      </c>
      <c r="M5" s="83"/>
    </row>
    <row r="6" spans="1:13" ht="12.75" customHeight="1" x14ac:dyDescent="0.2">
      <c r="A6" s="83"/>
      <c r="B6" s="83"/>
      <c r="C6" s="83"/>
      <c r="D6" s="83"/>
      <c r="E6" s="83"/>
      <c r="F6" s="83"/>
      <c r="G6" s="83"/>
      <c r="H6" s="83"/>
      <c r="I6" s="83"/>
      <c r="J6" s="83"/>
      <c r="K6" s="83"/>
      <c r="L6" s="83"/>
      <c r="M6" s="83"/>
    </row>
    <row r="7" spans="1:13" ht="12.75" customHeight="1" x14ac:dyDescent="0.25">
      <c r="A7" s="277" t="s">
        <v>2354</v>
      </c>
      <c r="B7" s="277" t="s">
        <v>2355</v>
      </c>
      <c r="C7" s="277" t="s">
        <v>2356</v>
      </c>
      <c r="D7" s="277" t="s">
        <v>2358</v>
      </c>
      <c r="E7" s="278" t="s">
        <v>1043</v>
      </c>
      <c r="F7" s="277" t="s">
        <v>1043</v>
      </c>
      <c r="G7" s="279">
        <v>97141</v>
      </c>
      <c r="H7" s="277" t="s">
        <v>2361</v>
      </c>
      <c r="I7" s="277" t="s">
        <v>871</v>
      </c>
      <c r="J7" s="277" t="s">
        <v>2363</v>
      </c>
      <c r="K7" s="280">
        <v>5.4</v>
      </c>
      <c r="L7" s="277" t="s">
        <v>2364</v>
      </c>
      <c r="M7" s="83"/>
    </row>
    <row r="8" spans="1:13" ht="12.75" customHeight="1" x14ac:dyDescent="0.25">
      <c r="A8" s="277" t="s">
        <v>2354</v>
      </c>
      <c r="B8" s="277" t="s">
        <v>2355</v>
      </c>
      <c r="C8" s="277" t="s">
        <v>2356</v>
      </c>
      <c r="D8" s="277" t="s">
        <v>2358</v>
      </c>
      <c r="E8" s="278" t="s">
        <v>1043</v>
      </c>
      <c r="F8" s="277" t="s">
        <v>1043</v>
      </c>
      <c r="G8" s="279">
        <v>97142</v>
      </c>
      <c r="H8" s="277" t="s">
        <v>2367</v>
      </c>
      <c r="I8" s="277" t="s">
        <v>871</v>
      </c>
      <c r="J8" s="277" t="s">
        <v>2363</v>
      </c>
      <c r="K8" s="280">
        <v>6.02</v>
      </c>
      <c r="L8" s="277" t="s">
        <v>2364</v>
      </c>
      <c r="M8" s="83"/>
    </row>
    <row r="9" spans="1:13" ht="12.75" customHeight="1" x14ac:dyDescent="0.25">
      <c r="A9" s="277" t="s">
        <v>2354</v>
      </c>
      <c r="B9" s="277" t="s">
        <v>2355</v>
      </c>
      <c r="C9" s="277" t="s">
        <v>2356</v>
      </c>
      <c r="D9" s="277" t="s">
        <v>2358</v>
      </c>
      <c r="E9" s="278" t="s">
        <v>1043</v>
      </c>
      <c r="F9" s="277" t="s">
        <v>1043</v>
      </c>
      <c r="G9" s="279">
        <v>97143</v>
      </c>
      <c r="H9" s="277" t="s">
        <v>2371</v>
      </c>
      <c r="I9" s="277" t="s">
        <v>871</v>
      </c>
      <c r="J9" s="277" t="s">
        <v>2363</v>
      </c>
      <c r="K9" s="280">
        <v>7.55</v>
      </c>
      <c r="L9" s="277" t="s">
        <v>2364</v>
      </c>
      <c r="M9" s="83"/>
    </row>
    <row r="10" spans="1:13" ht="12.75" customHeight="1" x14ac:dyDescent="0.25">
      <c r="A10" s="277" t="s">
        <v>2354</v>
      </c>
      <c r="B10" s="277" t="s">
        <v>2355</v>
      </c>
      <c r="C10" s="277" t="s">
        <v>2356</v>
      </c>
      <c r="D10" s="277" t="s">
        <v>2358</v>
      </c>
      <c r="E10" s="278" t="s">
        <v>1043</v>
      </c>
      <c r="F10" s="277" t="s">
        <v>1043</v>
      </c>
      <c r="G10" s="279">
        <v>97144</v>
      </c>
      <c r="H10" s="277" t="s">
        <v>2374</v>
      </c>
      <c r="I10" s="277" t="s">
        <v>871</v>
      </c>
      <c r="J10" s="277" t="s">
        <v>2363</v>
      </c>
      <c r="K10" s="280">
        <v>9.08</v>
      </c>
      <c r="L10" s="277" t="s">
        <v>2364</v>
      </c>
      <c r="M10" s="83"/>
    </row>
    <row r="11" spans="1:13" ht="12.75" customHeight="1" x14ac:dyDescent="0.25">
      <c r="A11" s="277" t="s">
        <v>2354</v>
      </c>
      <c r="B11" s="277" t="s">
        <v>2355</v>
      </c>
      <c r="C11" s="277" t="s">
        <v>2356</v>
      </c>
      <c r="D11" s="277" t="s">
        <v>2358</v>
      </c>
      <c r="E11" s="278" t="s">
        <v>1043</v>
      </c>
      <c r="F11" s="277" t="s">
        <v>1043</v>
      </c>
      <c r="G11" s="279">
        <v>97145</v>
      </c>
      <c r="H11" s="277" t="s">
        <v>2378</v>
      </c>
      <c r="I11" s="277" t="s">
        <v>871</v>
      </c>
      <c r="J11" s="277" t="s">
        <v>2363</v>
      </c>
      <c r="K11" s="280">
        <v>10.65</v>
      </c>
      <c r="L11" s="277" t="s">
        <v>2364</v>
      </c>
      <c r="M11" s="83"/>
    </row>
    <row r="12" spans="1:13" ht="12.75" customHeight="1" x14ac:dyDescent="0.25">
      <c r="A12" s="277" t="s">
        <v>2354</v>
      </c>
      <c r="B12" s="277" t="s">
        <v>2355</v>
      </c>
      <c r="C12" s="277" t="s">
        <v>2356</v>
      </c>
      <c r="D12" s="277" t="s">
        <v>2358</v>
      </c>
      <c r="E12" s="278" t="s">
        <v>1043</v>
      </c>
      <c r="F12" s="277" t="s">
        <v>1043</v>
      </c>
      <c r="G12" s="279">
        <v>97146</v>
      </c>
      <c r="H12" s="277" t="s">
        <v>2381</v>
      </c>
      <c r="I12" s="277" t="s">
        <v>871</v>
      </c>
      <c r="J12" s="277" t="s">
        <v>2363</v>
      </c>
      <c r="K12" s="280">
        <v>12.2</v>
      </c>
      <c r="L12" s="277" t="s">
        <v>2364</v>
      </c>
      <c r="M12" s="83"/>
    </row>
    <row r="13" spans="1:13" ht="12.75" customHeight="1" x14ac:dyDescent="0.25">
      <c r="A13" s="277" t="s">
        <v>2354</v>
      </c>
      <c r="B13" s="277" t="s">
        <v>2355</v>
      </c>
      <c r="C13" s="277" t="s">
        <v>2356</v>
      </c>
      <c r="D13" s="277" t="s">
        <v>2358</v>
      </c>
      <c r="E13" s="278" t="s">
        <v>1043</v>
      </c>
      <c r="F13" s="277" t="s">
        <v>1043</v>
      </c>
      <c r="G13" s="279">
        <v>97147</v>
      </c>
      <c r="H13" s="277" t="s">
        <v>2384</v>
      </c>
      <c r="I13" s="277" t="s">
        <v>871</v>
      </c>
      <c r="J13" s="277" t="s">
        <v>2363</v>
      </c>
      <c r="K13" s="280">
        <v>13.76</v>
      </c>
      <c r="L13" s="277" t="s">
        <v>2364</v>
      </c>
      <c r="M13" s="83"/>
    </row>
    <row r="14" spans="1:13" ht="12.75" customHeight="1" x14ac:dyDescent="0.25">
      <c r="A14" s="277" t="s">
        <v>2354</v>
      </c>
      <c r="B14" s="277" t="s">
        <v>2355</v>
      </c>
      <c r="C14" s="277" t="s">
        <v>2356</v>
      </c>
      <c r="D14" s="277" t="s">
        <v>2358</v>
      </c>
      <c r="E14" s="278" t="s">
        <v>1043</v>
      </c>
      <c r="F14" s="277" t="s">
        <v>1043</v>
      </c>
      <c r="G14" s="279">
        <v>97148</v>
      </c>
      <c r="H14" s="277" t="s">
        <v>2388</v>
      </c>
      <c r="I14" s="277" t="s">
        <v>871</v>
      </c>
      <c r="J14" s="277" t="s">
        <v>2363</v>
      </c>
      <c r="K14" s="280">
        <v>15.31</v>
      </c>
      <c r="L14" s="277" t="s">
        <v>2364</v>
      </c>
      <c r="M14" s="83"/>
    </row>
    <row r="15" spans="1:13" ht="12.75" customHeight="1" x14ac:dyDescent="0.25">
      <c r="A15" s="277" t="s">
        <v>2354</v>
      </c>
      <c r="B15" s="277" t="s">
        <v>2355</v>
      </c>
      <c r="C15" s="277" t="s">
        <v>2356</v>
      </c>
      <c r="D15" s="277" t="s">
        <v>2358</v>
      </c>
      <c r="E15" s="278" t="s">
        <v>1043</v>
      </c>
      <c r="F15" s="277" t="s">
        <v>1043</v>
      </c>
      <c r="G15" s="279">
        <v>97149</v>
      </c>
      <c r="H15" s="277" t="s">
        <v>2391</v>
      </c>
      <c r="I15" s="277" t="s">
        <v>871</v>
      </c>
      <c r="J15" s="277" t="s">
        <v>2363</v>
      </c>
      <c r="K15" s="280">
        <v>16.89</v>
      </c>
      <c r="L15" s="277" t="s">
        <v>2364</v>
      </c>
      <c r="M15" s="83"/>
    </row>
    <row r="16" spans="1:13" ht="12.75" customHeight="1" x14ac:dyDescent="0.25">
      <c r="A16" s="277" t="s">
        <v>2354</v>
      </c>
      <c r="B16" s="277" t="s">
        <v>2355</v>
      </c>
      <c r="C16" s="277" t="s">
        <v>2356</v>
      </c>
      <c r="D16" s="277" t="s">
        <v>2358</v>
      </c>
      <c r="E16" s="278" t="s">
        <v>1043</v>
      </c>
      <c r="F16" s="277" t="s">
        <v>1043</v>
      </c>
      <c r="G16" s="279">
        <v>97150</v>
      </c>
      <c r="H16" s="277" t="s">
        <v>2394</v>
      </c>
      <c r="I16" s="277" t="s">
        <v>871</v>
      </c>
      <c r="J16" s="277" t="s">
        <v>2363</v>
      </c>
      <c r="K16" s="280">
        <v>20.59</v>
      </c>
      <c r="L16" s="277" t="s">
        <v>2364</v>
      </c>
      <c r="M16" s="83"/>
    </row>
    <row r="17" spans="1:13" ht="12.75" customHeight="1" x14ac:dyDescent="0.25">
      <c r="A17" s="277" t="s">
        <v>2354</v>
      </c>
      <c r="B17" s="277" t="s">
        <v>2355</v>
      </c>
      <c r="C17" s="277" t="s">
        <v>2356</v>
      </c>
      <c r="D17" s="277" t="s">
        <v>2358</v>
      </c>
      <c r="E17" s="278" t="s">
        <v>1043</v>
      </c>
      <c r="F17" s="277" t="s">
        <v>1043</v>
      </c>
      <c r="G17" s="279">
        <v>97151</v>
      </c>
      <c r="H17" s="277" t="s">
        <v>2398</v>
      </c>
      <c r="I17" s="277" t="s">
        <v>871</v>
      </c>
      <c r="J17" s="277" t="s">
        <v>2363</v>
      </c>
      <c r="K17" s="280">
        <v>24.03</v>
      </c>
      <c r="L17" s="277" t="s">
        <v>2364</v>
      </c>
      <c r="M17" s="83"/>
    </row>
    <row r="18" spans="1:13" ht="12.75" customHeight="1" x14ac:dyDescent="0.25">
      <c r="A18" s="277" t="s">
        <v>2354</v>
      </c>
      <c r="B18" s="277" t="s">
        <v>2355</v>
      </c>
      <c r="C18" s="277" t="s">
        <v>2356</v>
      </c>
      <c r="D18" s="277" t="s">
        <v>2358</v>
      </c>
      <c r="E18" s="278" t="s">
        <v>1043</v>
      </c>
      <c r="F18" s="277" t="s">
        <v>1043</v>
      </c>
      <c r="G18" s="279">
        <v>97152</v>
      </c>
      <c r="H18" s="277" t="s">
        <v>2401</v>
      </c>
      <c r="I18" s="277" t="s">
        <v>871</v>
      </c>
      <c r="J18" s="277" t="s">
        <v>2363</v>
      </c>
      <c r="K18" s="280">
        <v>27.3</v>
      </c>
      <c r="L18" s="277" t="s">
        <v>2364</v>
      </c>
      <c r="M18" s="83"/>
    </row>
    <row r="19" spans="1:13" ht="12.75" customHeight="1" x14ac:dyDescent="0.25">
      <c r="A19" s="277" t="s">
        <v>2354</v>
      </c>
      <c r="B19" s="277" t="s">
        <v>2355</v>
      </c>
      <c r="C19" s="277" t="s">
        <v>2356</v>
      </c>
      <c r="D19" s="277" t="s">
        <v>2358</v>
      </c>
      <c r="E19" s="278" t="s">
        <v>1043</v>
      </c>
      <c r="F19" s="277" t="s">
        <v>1043</v>
      </c>
      <c r="G19" s="279">
        <v>97153</v>
      </c>
      <c r="H19" s="277" t="s">
        <v>2404</v>
      </c>
      <c r="I19" s="277" t="s">
        <v>871</v>
      </c>
      <c r="J19" s="277" t="s">
        <v>2363</v>
      </c>
      <c r="K19" s="280">
        <v>30.67</v>
      </c>
      <c r="L19" s="277" t="s">
        <v>2364</v>
      </c>
      <c r="M19" s="83"/>
    </row>
    <row r="20" spans="1:13" ht="12.75" customHeight="1" x14ac:dyDescent="0.25">
      <c r="A20" s="277" t="s">
        <v>2354</v>
      </c>
      <c r="B20" s="277" t="s">
        <v>2355</v>
      </c>
      <c r="C20" s="277" t="s">
        <v>2356</v>
      </c>
      <c r="D20" s="277" t="s">
        <v>2358</v>
      </c>
      <c r="E20" s="278" t="s">
        <v>1043</v>
      </c>
      <c r="F20" s="277" t="s">
        <v>1043</v>
      </c>
      <c r="G20" s="279">
        <v>97154</v>
      </c>
      <c r="H20" s="277" t="s">
        <v>2407</v>
      </c>
      <c r="I20" s="277" t="s">
        <v>871</v>
      </c>
      <c r="J20" s="277" t="s">
        <v>2363</v>
      </c>
      <c r="K20" s="280">
        <v>34.08</v>
      </c>
      <c r="L20" s="277" t="s">
        <v>2364</v>
      </c>
      <c r="M20" s="83"/>
    </row>
    <row r="21" spans="1:13" ht="12.75" customHeight="1" x14ac:dyDescent="0.25">
      <c r="A21" s="277" t="s">
        <v>2354</v>
      </c>
      <c r="B21" s="277" t="s">
        <v>2355</v>
      </c>
      <c r="C21" s="277" t="s">
        <v>2356</v>
      </c>
      <c r="D21" s="277" t="s">
        <v>2358</v>
      </c>
      <c r="E21" s="278" t="s">
        <v>1043</v>
      </c>
      <c r="F21" s="277" t="s">
        <v>1043</v>
      </c>
      <c r="G21" s="279">
        <v>97155</v>
      </c>
      <c r="H21" s="277" t="s">
        <v>2411</v>
      </c>
      <c r="I21" s="277" t="s">
        <v>871</v>
      </c>
      <c r="J21" s="277" t="s">
        <v>2363</v>
      </c>
      <c r="K21" s="280">
        <v>37.46</v>
      </c>
      <c r="L21" s="277" t="s">
        <v>2364</v>
      </c>
      <c r="M21" s="83"/>
    </row>
    <row r="22" spans="1:13" ht="12.75" customHeight="1" x14ac:dyDescent="0.25">
      <c r="A22" s="277" t="s">
        <v>2354</v>
      </c>
      <c r="B22" s="277" t="s">
        <v>2355</v>
      </c>
      <c r="C22" s="277" t="s">
        <v>2356</v>
      </c>
      <c r="D22" s="277" t="s">
        <v>2358</v>
      </c>
      <c r="E22" s="278" t="s">
        <v>1043</v>
      </c>
      <c r="F22" s="277" t="s">
        <v>1043</v>
      </c>
      <c r="G22" s="279">
        <v>97156</v>
      </c>
      <c r="H22" s="277" t="s">
        <v>2414</v>
      </c>
      <c r="I22" s="277" t="s">
        <v>871</v>
      </c>
      <c r="J22" s="277" t="s">
        <v>2363</v>
      </c>
      <c r="K22" s="280">
        <v>44.59</v>
      </c>
      <c r="L22" s="277" t="s">
        <v>2364</v>
      </c>
      <c r="M22" s="83"/>
    </row>
    <row r="23" spans="1:13" ht="12.75" customHeight="1" x14ac:dyDescent="0.25">
      <c r="A23" s="277" t="s">
        <v>2354</v>
      </c>
      <c r="B23" s="277" t="s">
        <v>2355</v>
      </c>
      <c r="C23" s="277" t="s">
        <v>2356</v>
      </c>
      <c r="D23" s="277" t="s">
        <v>2358</v>
      </c>
      <c r="E23" s="278" t="s">
        <v>1043</v>
      </c>
      <c r="F23" s="277" t="s">
        <v>1043</v>
      </c>
      <c r="G23" s="279">
        <v>97157</v>
      </c>
      <c r="H23" s="277" t="s">
        <v>2417</v>
      </c>
      <c r="I23" s="277" t="s">
        <v>871</v>
      </c>
      <c r="J23" s="277" t="s">
        <v>2363</v>
      </c>
      <c r="K23" s="280">
        <v>3.33</v>
      </c>
      <c r="L23" s="277" t="s">
        <v>2364</v>
      </c>
      <c r="M23" s="83"/>
    </row>
    <row r="24" spans="1:13" ht="12.75" customHeight="1" x14ac:dyDescent="0.25">
      <c r="A24" s="277" t="s">
        <v>2354</v>
      </c>
      <c r="B24" s="277" t="s">
        <v>2355</v>
      </c>
      <c r="C24" s="277" t="s">
        <v>2356</v>
      </c>
      <c r="D24" s="277" t="s">
        <v>2358</v>
      </c>
      <c r="E24" s="278" t="s">
        <v>1043</v>
      </c>
      <c r="F24" s="277" t="s">
        <v>1043</v>
      </c>
      <c r="G24" s="279">
        <v>97158</v>
      </c>
      <c r="H24" s="277" t="s">
        <v>2420</v>
      </c>
      <c r="I24" s="277" t="s">
        <v>871</v>
      </c>
      <c r="J24" s="277" t="s">
        <v>2363</v>
      </c>
      <c r="K24" s="280">
        <v>3.71</v>
      </c>
      <c r="L24" s="277" t="s">
        <v>2364</v>
      </c>
      <c r="M24" s="83"/>
    </row>
    <row r="25" spans="1:13" ht="12.75" customHeight="1" x14ac:dyDescent="0.25">
      <c r="A25" s="277" t="s">
        <v>2354</v>
      </c>
      <c r="B25" s="277" t="s">
        <v>2355</v>
      </c>
      <c r="C25" s="277" t="s">
        <v>2356</v>
      </c>
      <c r="D25" s="277" t="s">
        <v>2358</v>
      </c>
      <c r="E25" s="278" t="s">
        <v>1043</v>
      </c>
      <c r="F25" s="277" t="s">
        <v>1043</v>
      </c>
      <c r="G25" s="279">
        <v>97159</v>
      </c>
      <c r="H25" s="277" t="s">
        <v>2423</v>
      </c>
      <c r="I25" s="277" t="s">
        <v>871</v>
      </c>
      <c r="J25" s="277" t="s">
        <v>2363</v>
      </c>
      <c r="K25" s="280">
        <v>4.67</v>
      </c>
      <c r="L25" s="277" t="s">
        <v>2364</v>
      </c>
      <c r="M25" s="83"/>
    </row>
    <row r="26" spans="1:13" ht="12.75" customHeight="1" x14ac:dyDescent="0.25">
      <c r="A26" s="277" t="s">
        <v>2354</v>
      </c>
      <c r="B26" s="277" t="s">
        <v>2355</v>
      </c>
      <c r="C26" s="277" t="s">
        <v>2356</v>
      </c>
      <c r="D26" s="277" t="s">
        <v>2358</v>
      </c>
      <c r="E26" s="278" t="s">
        <v>1043</v>
      </c>
      <c r="F26" s="277" t="s">
        <v>1043</v>
      </c>
      <c r="G26" s="279">
        <v>97160</v>
      </c>
      <c r="H26" s="277" t="s">
        <v>2426</v>
      </c>
      <c r="I26" s="277" t="s">
        <v>871</v>
      </c>
      <c r="J26" s="277" t="s">
        <v>2363</v>
      </c>
      <c r="K26" s="280">
        <v>5.6</v>
      </c>
      <c r="L26" s="277" t="s">
        <v>2364</v>
      </c>
      <c r="M26" s="83"/>
    </row>
    <row r="27" spans="1:13" ht="12.75" customHeight="1" x14ac:dyDescent="0.25">
      <c r="A27" s="277" t="s">
        <v>2354</v>
      </c>
      <c r="B27" s="277" t="s">
        <v>2355</v>
      </c>
      <c r="C27" s="277" t="s">
        <v>2356</v>
      </c>
      <c r="D27" s="277" t="s">
        <v>2358</v>
      </c>
      <c r="E27" s="278" t="s">
        <v>1043</v>
      </c>
      <c r="F27" s="277" t="s">
        <v>1043</v>
      </c>
      <c r="G27" s="279">
        <v>97161</v>
      </c>
      <c r="H27" s="277" t="s">
        <v>2430</v>
      </c>
      <c r="I27" s="277" t="s">
        <v>871</v>
      </c>
      <c r="J27" s="277" t="s">
        <v>2363</v>
      </c>
      <c r="K27" s="280">
        <v>6.58</v>
      </c>
      <c r="L27" s="277" t="s">
        <v>2364</v>
      </c>
      <c r="M27" s="83"/>
    </row>
    <row r="28" spans="1:13" ht="12.75" customHeight="1" x14ac:dyDescent="0.25">
      <c r="A28" s="277" t="s">
        <v>2354</v>
      </c>
      <c r="B28" s="277" t="s">
        <v>2355</v>
      </c>
      <c r="C28" s="277" t="s">
        <v>2356</v>
      </c>
      <c r="D28" s="277" t="s">
        <v>2358</v>
      </c>
      <c r="E28" s="278" t="s">
        <v>1043</v>
      </c>
      <c r="F28" s="277" t="s">
        <v>1043</v>
      </c>
      <c r="G28" s="279">
        <v>97162</v>
      </c>
      <c r="H28" s="277" t="s">
        <v>2433</v>
      </c>
      <c r="I28" s="277" t="s">
        <v>871</v>
      </c>
      <c r="J28" s="277" t="s">
        <v>2363</v>
      </c>
      <c r="K28" s="280">
        <v>7.54</v>
      </c>
      <c r="L28" s="277" t="s">
        <v>2364</v>
      </c>
      <c r="M28" s="83"/>
    </row>
    <row r="29" spans="1:13" ht="12.75" customHeight="1" x14ac:dyDescent="0.25">
      <c r="A29" s="277" t="s">
        <v>2354</v>
      </c>
      <c r="B29" s="277" t="s">
        <v>2355</v>
      </c>
      <c r="C29" s="277" t="s">
        <v>2356</v>
      </c>
      <c r="D29" s="277" t="s">
        <v>2358</v>
      </c>
      <c r="E29" s="278" t="s">
        <v>1043</v>
      </c>
      <c r="F29" s="277" t="s">
        <v>1043</v>
      </c>
      <c r="G29" s="279">
        <v>97163</v>
      </c>
      <c r="H29" s="277" t="s">
        <v>2437</v>
      </c>
      <c r="I29" s="277" t="s">
        <v>871</v>
      </c>
      <c r="J29" s="277" t="s">
        <v>2363</v>
      </c>
      <c r="K29" s="280">
        <v>8.52</v>
      </c>
      <c r="L29" s="277" t="s">
        <v>2364</v>
      </c>
      <c r="M29" s="83"/>
    </row>
    <row r="30" spans="1:13" ht="12.75" customHeight="1" x14ac:dyDescent="0.25">
      <c r="A30" s="277" t="s">
        <v>2354</v>
      </c>
      <c r="B30" s="277" t="s">
        <v>2355</v>
      </c>
      <c r="C30" s="277" t="s">
        <v>2356</v>
      </c>
      <c r="D30" s="277" t="s">
        <v>2358</v>
      </c>
      <c r="E30" s="278" t="s">
        <v>1043</v>
      </c>
      <c r="F30" s="277" t="s">
        <v>1043</v>
      </c>
      <c r="G30" s="279">
        <v>97164</v>
      </c>
      <c r="H30" s="277" t="s">
        <v>2440</v>
      </c>
      <c r="I30" s="277" t="s">
        <v>871</v>
      </c>
      <c r="J30" s="277" t="s">
        <v>2363</v>
      </c>
      <c r="K30" s="280">
        <v>9.48</v>
      </c>
      <c r="L30" s="277" t="s">
        <v>2364</v>
      </c>
      <c r="M30" s="83"/>
    </row>
    <row r="31" spans="1:13" ht="12.75" customHeight="1" x14ac:dyDescent="0.25">
      <c r="A31" s="277" t="s">
        <v>2354</v>
      </c>
      <c r="B31" s="277" t="s">
        <v>2355</v>
      </c>
      <c r="C31" s="277" t="s">
        <v>2356</v>
      </c>
      <c r="D31" s="277" t="s">
        <v>2358</v>
      </c>
      <c r="E31" s="278" t="s">
        <v>1043</v>
      </c>
      <c r="F31" s="277" t="s">
        <v>1043</v>
      </c>
      <c r="G31" s="279">
        <v>97165</v>
      </c>
      <c r="H31" s="277" t="s">
        <v>2444</v>
      </c>
      <c r="I31" s="277" t="s">
        <v>871</v>
      </c>
      <c r="J31" s="277" t="s">
        <v>2363</v>
      </c>
      <c r="K31" s="280">
        <v>10.48</v>
      </c>
      <c r="L31" s="277" t="s">
        <v>2364</v>
      </c>
      <c r="M31" s="83"/>
    </row>
    <row r="32" spans="1:13" ht="12.75" customHeight="1" x14ac:dyDescent="0.25">
      <c r="A32" s="277" t="s">
        <v>2354</v>
      </c>
      <c r="B32" s="277" t="s">
        <v>2355</v>
      </c>
      <c r="C32" s="277" t="s">
        <v>2356</v>
      </c>
      <c r="D32" s="277" t="s">
        <v>2358</v>
      </c>
      <c r="E32" s="278" t="s">
        <v>1043</v>
      </c>
      <c r="F32" s="277" t="s">
        <v>1043</v>
      </c>
      <c r="G32" s="279">
        <v>97166</v>
      </c>
      <c r="H32" s="277" t="s">
        <v>2447</v>
      </c>
      <c r="I32" s="277" t="s">
        <v>871</v>
      </c>
      <c r="J32" s="277" t="s">
        <v>2363</v>
      </c>
      <c r="K32" s="280">
        <v>12.77</v>
      </c>
      <c r="L32" s="277" t="s">
        <v>2364</v>
      </c>
      <c r="M32" s="83"/>
    </row>
    <row r="33" spans="1:13" ht="12.75" customHeight="1" x14ac:dyDescent="0.25">
      <c r="A33" s="277" t="s">
        <v>2354</v>
      </c>
      <c r="B33" s="277" t="s">
        <v>2355</v>
      </c>
      <c r="C33" s="277" t="s">
        <v>2356</v>
      </c>
      <c r="D33" s="277" t="s">
        <v>2358</v>
      </c>
      <c r="E33" s="278" t="s">
        <v>1043</v>
      </c>
      <c r="F33" s="277" t="s">
        <v>1043</v>
      </c>
      <c r="G33" s="279">
        <v>97167</v>
      </c>
      <c r="H33" s="277" t="s">
        <v>2451</v>
      </c>
      <c r="I33" s="277" t="s">
        <v>871</v>
      </c>
      <c r="J33" s="277" t="s">
        <v>2363</v>
      </c>
      <c r="K33" s="280">
        <v>14.92</v>
      </c>
      <c r="L33" s="277" t="s">
        <v>2364</v>
      </c>
      <c r="M33" s="83"/>
    </row>
    <row r="34" spans="1:13" ht="12.75" customHeight="1" x14ac:dyDescent="0.25">
      <c r="A34" s="277" t="s">
        <v>2354</v>
      </c>
      <c r="B34" s="277" t="s">
        <v>2355</v>
      </c>
      <c r="C34" s="277" t="s">
        <v>2356</v>
      </c>
      <c r="D34" s="277" t="s">
        <v>2358</v>
      </c>
      <c r="E34" s="278" t="s">
        <v>1043</v>
      </c>
      <c r="F34" s="277" t="s">
        <v>1043</v>
      </c>
      <c r="G34" s="279">
        <v>97168</v>
      </c>
      <c r="H34" s="277" t="s">
        <v>2454</v>
      </c>
      <c r="I34" s="277" t="s">
        <v>871</v>
      </c>
      <c r="J34" s="277" t="s">
        <v>2363</v>
      </c>
      <c r="K34" s="280">
        <v>16.89</v>
      </c>
      <c r="L34" s="277" t="s">
        <v>2364</v>
      </c>
      <c r="M34" s="83"/>
    </row>
    <row r="35" spans="1:13" ht="12.75" customHeight="1" x14ac:dyDescent="0.25">
      <c r="A35" s="277" t="s">
        <v>2354</v>
      </c>
      <c r="B35" s="277" t="s">
        <v>2355</v>
      </c>
      <c r="C35" s="277" t="s">
        <v>2356</v>
      </c>
      <c r="D35" s="277" t="s">
        <v>2358</v>
      </c>
      <c r="E35" s="278" t="s">
        <v>1043</v>
      </c>
      <c r="F35" s="277" t="s">
        <v>1043</v>
      </c>
      <c r="G35" s="279">
        <v>97169</v>
      </c>
      <c r="H35" s="277" t="s">
        <v>2457</v>
      </c>
      <c r="I35" s="277" t="s">
        <v>871</v>
      </c>
      <c r="J35" s="277" t="s">
        <v>2363</v>
      </c>
      <c r="K35" s="280">
        <v>18.97</v>
      </c>
      <c r="L35" s="277" t="s">
        <v>2364</v>
      </c>
      <c r="M35" s="83"/>
    </row>
    <row r="36" spans="1:13" ht="12.75" customHeight="1" x14ac:dyDescent="0.25">
      <c r="A36" s="277" t="s">
        <v>2354</v>
      </c>
      <c r="B36" s="277" t="s">
        <v>2355</v>
      </c>
      <c r="C36" s="277" t="s">
        <v>2356</v>
      </c>
      <c r="D36" s="277" t="s">
        <v>2358</v>
      </c>
      <c r="E36" s="278" t="s">
        <v>1043</v>
      </c>
      <c r="F36" s="277" t="s">
        <v>1043</v>
      </c>
      <c r="G36" s="279">
        <v>97170</v>
      </c>
      <c r="H36" s="277" t="s">
        <v>2461</v>
      </c>
      <c r="I36" s="277" t="s">
        <v>871</v>
      </c>
      <c r="J36" s="277" t="s">
        <v>2363</v>
      </c>
      <c r="K36" s="280">
        <v>21.08</v>
      </c>
      <c r="L36" s="277" t="s">
        <v>2364</v>
      </c>
      <c r="M36" s="83"/>
    </row>
    <row r="37" spans="1:13" ht="12.75" customHeight="1" x14ac:dyDescent="0.25">
      <c r="A37" s="277" t="s">
        <v>2354</v>
      </c>
      <c r="B37" s="277" t="s">
        <v>2355</v>
      </c>
      <c r="C37" s="277" t="s">
        <v>2356</v>
      </c>
      <c r="D37" s="277" t="s">
        <v>2358</v>
      </c>
      <c r="E37" s="278" t="s">
        <v>1043</v>
      </c>
      <c r="F37" s="277" t="s">
        <v>1043</v>
      </c>
      <c r="G37" s="279">
        <v>97171</v>
      </c>
      <c r="H37" s="277" t="s">
        <v>2464</v>
      </c>
      <c r="I37" s="277" t="s">
        <v>871</v>
      </c>
      <c r="J37" s="277" t="s">
        <v>2363</v>
      </c>
      <c r="K37" s="280">
        <v>23.2</v>
      </c>
      <c r="L37" s="277" t="s">
        <v>2364</v>
      </c>
      <c r="M37" s="83"/>
    </row>
    <row r="38" spans="1:13" ht="12.75" customHeight="1" x14ac:dyDescent="0.25">
      <c r="A38" s="277" t="s">
        <v>2354</v>
      </c>
      <c r="B38" s="277" t="s">
        <v>2355</v>
      </c>
      <c r="C38" s="277" t="s">
        <v>2356</v>
      </c>
      <c r="D38" s="277" t="s">
        <v>2358</v>
      </c>
      <c r="E38" s="278" t="s">
        <v>1043</v>
      </c>
      <c r="F38" s="277" t="s">
        <v>1043</v>
      </c>
      <c r="G38" s="279">
        <v>97172</v>
      </c>
      <c r="H38" s="277" t="s">
        <v>2467</v>
      </c>
      <c r="I38" s="277" t="s">
        <v>871</v>
      </c>
      <c r="J38" s="277" t="s">
        <v>2363</v>
      </c>
      <c r="K38" s="280">
        <v>27.74</v>
      </c>
      <c r="L38" s="277" t="s">
        <v>2364</v>
      </c>
      <c r="M38" s="83"/>
    </row>
    <row r="39" spans="1:13" ht="12.75" customHeight="1" x14ac:dyDescent="0.25">
      <c r="A39" s="277" t="s">
        <v>2354</v>
      </c>
      <c r="B39" s="277" t="s">
        <v>2355</v>
      </c>
      <c r="C39" s="277" t="s">
        <v>2469</v>
      </c>
      <c r="D39" s="277" t="s">
        <v>2471</v>
      </c>
      <c r="E39" s="278" t="s">
        <v>1043</v>
      </c>
      <c r="F39" s="277" t="s">
        <v>1043</v>
      </c>
      <c r="G39" s="279">
        <v>97173</v>
      </c>
      <c r="H39" s="277" t="s">
        <v>2473</v>
      </c>
      <c r="I39" s="277" t="s">
        <v>871</v>
      </c>
      <c r="J39" s="277" t="s">
        <v>2363</v>
      </c>
      <c r="K39" s="280">
        <v>23.57</v>
      </c>
      <c r="L39" s="277" t="s">
        <v>2364</v>
      </c>
      <c r="M39" s="83"/>
    </row>
    <row r="40" spans="1:13" ht="12.75" customHeight="1" x14ac:dyDescent="0.25">
      <c r="A40" s="277" t="s">
        <v>2354</v>
      </c>
      <c r="B40" s="277" t="s">
        <v>2355</v>
      </c>
      <c r="C40" s="277" t="s">
        <v>2469</v>
      </c>
      <c r="D40" s="277" t="s">
        <v>2471</v>
      </c>
      <c r="E40" s="278" t="s">
        <v>1043</v>
      </c>
      <c r="F40" s="277" t="s">
        <v>1043</v>
      </c>
      <c r="G40" s="279">
        <v>97174</v>
      </c>
      <c r="H40" s="277" t="s">
        <v>2476</v>
      </c>
      <c r="I40" s="277" t="s">
        <v>871</v>
      </c>
      <c r="J40" s="277" t="s">
        <v>2363</v>
      </c>
      <c r="K40" s="280">
        <v>27.28</v>
      </c>
      <c r="L40" s="277" t="s">
        <v>2364</v>
      </c>
      <c r="M40" s="83"/>
    </row>
    <row r="41" spans="1:13" ht="12.75" customHeight="1" x14ac:dyDescent="0.25">
      <c r="A41" s="277" t="s">
        <v>2354</v>
      </c>
      <c r="B41" s="277" t="s">
        <v>2355</v>
      </c>
      <c r="C41" s="277" t="s">
        <v>2469</v>
      </c>
      <c r="D41" s="277" t="s">
        <v>2471</v>
      </c>
      <c r="E41" s="278" t="s">
        <v>1043</v>
      </c>
      <c r="F41" s="277" t="s">
        <v>1043</v>
      </c>
      <c r="G41" s="279">
        <v>97175</v>
      </c>
      <c r="H41" s="277" t="s">
        <v>2479</v>
      </c>
      <c r="I41" s="277" t="s">
        <v>871</v>
      </c>
      <c r="J41" s="277" t="s">
        <v>2363</v>
      </c>
      <c r="K41" s="280">
        <v>30.98</v>
      </c>
      <c r="L41" s="277" t="s">
        <v>2364</v>
      </c>
      <c r="M41" s="83"/>
    </row>
    <row r="42" spans="1:13" ht="12.75" customHeight="1" x14ac:dyDescent="0.25">
      <c r="A42" s="277" t="s">
        <v>2354</v>
      </c>
      <c r="B42" s="277" t="s">
        <v>2355</v>
      </c>
      <c r="C42" s="277" t="s">
        <v>2469</v>
      </c>
      <c r="D42" s="277" t="s">
        <v>2471</v>
      </c>
      <c r="E42" s="278" t="s">
        <v>1043</v>
      </c>
      <c r="F42" s="277" t="s">
        <v>1043</v>
      </c>
      <c r="G42" s="279">
        <v>97176</v>
      </c>
      <c r="H42" s="277" t="s">
        <v>2483</v>
      </c>
      <c r="I42" s="277" t="s">
        <v>871</v>
      </c>
      <c r="J42" s="277" t="s">
        <v>2363</v>
      </c>
      <c r="K42" s="280">
        <v>34.68</v>
      </c>
      <c r="L42" s="277" t="s">
        <v>2364</v>
      </c>
      <c r="M42" s="83"/>
    </row>
    <row r="43" spans="1:13" ht="12.75" customHeight="1" x14ac:dyDescent="0.25">
      <c r="A43" s="277" t="s">
        <v>2354</v>
      </c>
      <c r="B43" s="277" t="s">
        <v>2355</v>
      </c>
      <c r="C43" s="277" t="s">
        <v>2469</v>
      </c>
      <c r="D43" s="277" t="s">
        <v>2471</v>
      </c>
      <c r="E43" s="278" t="s">
        <v>1043</v>
      </c>
      <c r="F43" s="277" t="s">
        <v>1043</v>
      </c>
      <c r="G43" s="279">
        <v>97177</v>
      </c>
      <c r="H43" s="277" t="s">
        <v>2485</v>
      </c>
      <c r="I43" s="277" t="s">
        <v>871</v>
      </c>
      <c r="J43" s="277" t="s">
        <v>2363</v>
      </c>
      <c r="K43" s="280">
        <v>42.1</v>
      </c>
      <c r="L43" s="277" t="s">
        <v>2364</v>
      </c>
      <c r="M43" s="83"/>
    </row>
    <row r="44" spans="1:13" ht="12.75" customHeight="1" x14ac:dyDescent="0.25">
      <c r="A44" s="277" t="s">
        <v>2354</v>
      </c>
      <c r="B44" s="277" t="s">
        <v>2355</v>
      </c>
      <c r="C44" s="277" t="s">
        <v>2469</v>
      </c>
      <c r="D44" s="277" t="s">
        <v>2471</v>
      </c>
      <c r="E44" s="278" t="s">
        <v>1043</v>
      </c>
      <c r="F44" s="277" t="s">
        <v>1043</v>
      </c>
      <c r="G44" s="279">
        <v>97178</v>
      </c>
      <c r="H44" s="277" t="s">
        <v>2488</v>
      </c>
      <c r="I44" s="277" t="s">
        <v>871</v>
      </c>
      <c r="J44" s="277" t="s">
        <v>2363</v>
      </c>
      <c r="K44" s="280">
        <v>49.53</v>
      </c>
      <c r="L44" s="277" t="s">
        <v>2364</v>
      </c>
      <c r="M44" s="83"/>
    </row>
    <row r="45" spans="1:13" ht="12.75" customHeight="1" x14ac:dyDescent="0.25">
      <c r="A45" s="277" t="s">
        <v>2354</v>
      </c>
      <c r="B45" s="277" t="s">
        <v>2355</v>
      </c>
      <c r="C45" s="277" t="s">
        <v>2469</v>
      </c>
      <c r="D45" s="277" t="s">
        <v>2471</v>
      </c>
      <c r="E45" s="278" t="s">
        <v>1043</v>
      </c>
      <c r="F45" s="277" t="s">
        <v>1043</v>
      </c>
      <c r="G45" s="279">
        <v>97179</v>
      </c>
      <c r="H45" s="277" t="s">
        <v>2490</v>
      </c>
      <c r="I45" s="277" t="s">
        <v>871</v>
      </c>
      <c r="J45" s="277" t="s">
        <v>2363</v>
      </c>
      <c r="K45" s="280">
        <v>56.94</v>
      </c>
      <c r="L45" s="277" t="s">
        <v>2364</v>
      </c>
      <c r="M45" s="83"/>
    </row>
    <row r="46" spans="1:13" ht="12.75" customHeight="1" x14ac:dyDescent="0.25">
      <c r="A46" s="277" t="s">
        <v>2354</v>
      </c>
      <c r="B46" s="277" t="s">
        <v>2355</v>
      </c>
      <c r="C46" s="277" t="s">
        <v>2469</v>
      </c>
      <c r="D46" s="277" t="s">
        <v>2471</v>
      </c>
      <c r="E46" s="278" t="s">
        <v>1043</v>
      </c>
      <c r="F46" s="277" t="s">
        <v>1043</v>
      </c>
      <c r="G46" s="279">
        <v>97180</v>
      </c>
      <c r="H46" s="277" t="s">
        <v>2494</v>
      </c>
      <c r="I46" s="277" t="s">
        <v>871</v>
      </c>
      <c r="J46" s="277" t="s">
        <v>2363</v>
      </c>
      <c r="K46" s="280">
        <v>64.34</v>
      </c>
      <c r="L46" s="277" t="s">
        <v>2364</v>
      </c>
      <c r="M46" s="83"/>
    </row>
    <row r="47" spans="1:13" ht="12.75" customHeight="1" x14ac:dyDescent="0.25">
      <c r="A47" s="277" t="s">
        <v>2354</v>
      </c>
      <c r="B47" s="277" t="s">
        <v>2355</v>
      </c>
      <c r="C47" s="277" t="s">
        <v>2469</v>
      </c>
      <c r="D47" s="277" t="s">
        <v>2471</v>
      </c>
      <c r="E47" s="278" t="s">
        <v>1043</v>
      </c>
      <c r="F47" s="277" t="s">
        <v>1043</v>
      </c>
      <c r="G47" s="279">
        <v>97181</v>
      </c>
      <c r="H47" s="277" t="s">
        <v>2497</v>
      </c>
      <c r="I47" s="277" t="s">
        <v>871</v>
      </c>
      <c r="J47" s="277" t="s">
        <v>2363</v>
      </c>
      <c r="K47" s="280">
        <v>74.67</v>
      </c>
      <c r="L47" s="277" t="s">
        <v>2364</v>
      </c>
      <c r="M47" s="83"/>
    </row>
    <row r="48" spans="1:13" ht="12.75" customHeight="1" x14ac:dyDescent="0.25">
      <c r="A48" s="277" t="s">
        <v>2354</v>
      </c>
      <c r="B48" s="277" t="s">
        <v>2355</v>
      </c>
      <c r="C48" s="277" t="s">
        <v>2469</v>
      </c>
      <c r="D48" s="277" t="s">
        <v>2471</v>
      </c>
      <c r="E48" s="278" t="s">
        <v>1043</v>
      </c>
      <c r="F48" s="277" t="s">
        <v>1043</v>
      </c>
      <c r="G48" s="279">
        <v>97182</v>
      </c>
      <c r="H48" s="277" t="s">
        <v>2500</v>
      </c>
      <c r="I48" s="277" t="s">
        <v>871</v>
      </c>
      <c r="J48" s="277" t="s">
        <v>2363</v>
      </c>
      <c r="K48" s="280">
        <v>82.39</v>
      </c>
      <c r="L48" s="277" t="s">
        <v>2364</v>
      </c>
      <c r="M48" s="83"/>
    </row>
    <row r="49" spans="1:13" ht="12.75" customHeight="1" x14ac:dyDescent="0.25">
      <c r="A49" s="277" t="s">
        <v>2354</v>
      </c>
      <c r="B49" s="277" t="s">
        <v>2355</v>
      </c>
      <c r="C49" s="277" t="s">
        <v>2469</v>
      </c>
      <c r="D49" s="277" t="s">
        <v>2471</v>
      </c>
      <c r="E49" s="278" t="s">
        <v>1043</v>
      </c>
      <c r="F49" s="277" t="s">
        <v>1043</v>
      </c>
      <c r="G49" s="279">
        <v>97183</v>
      </c>
      <c r="H49" s="277" t="s">
        <v>2504</v>
      </c>
      <c r="I49" s="277" t="s">
        <v>871</v>
      </c>
      <c r="J49" s="277" t="s">
        <v>2363</v>
      </c>
      <c r="K49" s="280">
        <v>19.46</v>
      </c>
      <c r="L49" s="277" t="s">
        <v>2364</v>
      </c>
      <c r="M49" s="83"/>
    </row>
    <row r="50" spans="1:13" ht="12.75" customHeight="1" x14ac:dyDescent="0.25">
      <c r="A50" s="277" t="s">
        <v>2354</v>
      </c>
      <c r="B50" s="277" t="s">
        <v>2355</v>
      </c>
      <c r="C50" s="277" t="s">
        <v>2469</v>
      </c>
      <c r="D50" s="277" t="s">
        <v>2471</v>
      </c>
      <c r="E50" s="278" t="s">
        <v>1043</v>
      </c>
      <c r="F50" s="277" t="s">
        <v>1043</v>
      </c>
      <c r="G50" s="279">
        <v>97184</v>
      </c>
      <c r="H50" s="277" t="s">
        <v>2508</v>
      </c>
      <c r="I50" s="277" t="s">
        <v>871</v>
      </c>
      <c r="J50" s="277" t="s">
        <v>2363</v>
      </c>
      <c r="K50" s="280">
        <v>22.56</v>
      </c>
      <c r="L50" s="277" t="s">
        <v>2364</v>
      </c>
      <c r="M50" s="83"/>
    </row>
    <row r="51" spans="1:13" ht="12.75" customHeight="1" x14ac:dyDescent="0.25">
      <c r="A51" s="277" t="s">
        <v>2354</v>
      </c>
      <c r="B51" s="277" t="s">
        <v>2355</v>
      </c>
      <c r="C51" s="277" t="s">
        <v>2469</v>
      </c>
      <c r="D51" s="277" t="s">
        <v>2471</v>
      </c>
      <c r="E51" s="278" t="s">
        <v>1043</v>
      </c>
      <c r="F51" s="277" t="s">
        <v>1043</v>
      </c>
      <c r="G51" s="279">
        <v>97185</v>
      </c>
      <c r="H51" s="277" t="s">
        <v>2512</v>
      </c>
      <c r="I51" s="277" t="s">
        <v>871</v>
      </c>
      <c r="J51" s="277" t="s">
        <v>2363</v>
      </c>
      <c r="K51" s="280">
        <v>25.67</v>
      </c>
      <c r="L51" s="277" t="s">
        <v>2364</v>
      </c>
      <c r="M51" s="83"/>
    </row>
    <row r="52" spans="1:13" ht="12.75" customHeight="1" x14ac:dyDescent="0.25">
      <c r="A52" s="277" t="s">
        <v>2354</v>
      </c>
      <c r="B52" s="277" t="s">
        <v>2355</v>
      </c>
      <c r="C52" s="277" t="s">
        <v>2469</v>
      </c>
      <c r="D52" s="277" t="s">
        <v>2471</v>
      </c>
      <c r="E52" s="278" t="s">
        <v>1043</v>
      </c>
      <c r="F52" s="277" t="s">
        <v>1043</v>
      </c>
      <c r="G52" s="279">
        <v>97186</v>
      </c>
      <c r="H52" s="277" t="s">
        <v>2515</v>
      </c>
      <c r="I52" s="277" t="s">
        <v>871</v>
      </c>
      <c r="J52" s="277" t="s">
        <v>2363</v>
      </c>
      <c r="K52" s="280">
        <v>28.77</v>
      </c>
      <c r="L52" s="277" t="s">
        <v>2364</v>
      </c>
      <c r="M52" s="83"/>
    </row>
    <row r="53" spans="1:13" ht="12.75" customHeight="1" x14ac:dyDescent="0.25">
      <c r="A53" s="277" t="s">
        <v>2354</v>
      </c>
      <c r="B53" s="277" t="s">
        <v>2355</v>
      </c>
      <c r="C53" s="277" t="s">
        <v>2469</v>
      </c>
      <c r="D53" s="277" t="s">
        <v>2471</v>
      </c>
      <c r="E53" s="278" t="s">
        <v>1043</v>
      </c>
      <c r="F53" s="277" t="s">
        <v>1043</v>
      </c>
      <c r="G53" s="279">
        <v>97187</v>
      </c>
      <c r="H53" s="277" t="s">
        <v>2519</v>
      </c>
      <c r="I53" s="277" t="s">
        <v>871</v>
      </c>
      <c r="J53" s="277" t="s">
        <v>2363</v>
      </c>
      <c r="K53" s="280">
        <v>35</v>
      </c>
      <c r="L53" s="277" t="s">
        <v>2364</v>
      </c>
      <c r="M53" s="83"/>
    </row>
    <row r="54" spans="1:13" ht="12.75" customHeight="1" x14ac:dyDescent="0.25">
      <c r="A54" s="277" t="s">
        <v>2354</v>
      </c>
      <c r="B54" s="277" t="s">
        <v>2355</v>
      </c>
      <c r="C54" s="277" t="s">
        <v>2469</v>
      </c>
      <c r="D54" s="277" t="s">
        <v>2471</v>
      </c>
      <c r="E54" s="278" t="s">
        <v>1043</v>
      </c>
      <c r="F54" s="277" t="s">
        <v>1043</v>
      </c>
      <c r="G54" s="279">
        <v>97188</v>
      </c>
      <c r="H54" s="277" t="s">
        <v>2523</v>
      </c>
      <c r="I54" s="277" t="s">
        <v>871</v>
      </c>
      <c r="J54" s="277" t="s">
        <v>2363</v>
      </c>
      <c r="K54" s="280">
        <v>41.22</v>
      </c>
      <c r="L54" s="277" t="s">
        <v>2364</v>
      </c>
      <c r="M54" s="83"/>
    </row>
    <row r="55" spans="1:13" ht="12.75" customHeight="1" x14ac:dyDescent="0.25">
      <c r="A55" s="277" t="s">
        <v>2354</v>
      </c>
      <c r="B55" s="277" t="s">
        <v>2355</v>
      </c>
      <c r="C55" s="277" t="s">
        <v>2469</v>
      </c>
      <c r="D55" s="277" t="s">
        <v>2471</v>
      </c>
      <c r="E55" s="278" t="s">
        <v>1043</v>
      </c>
      <c r="F55" s="277" t="s">
        <v>1043</v>
      </c>
      <c r="G55" s="279">
        <v>97189</v>
      </c>
      <c r="H55" s="277" t="s">
        <v>2528</v>
      </c>
      <c r="I55" s="277" t="s">
        <v>871</v>
      </c>
      <c r="J55" s="277" t="s">
        <v>2363</v>
      </c>
      <c r="K55" s="280">
        <v>47.45</v>
      </c>
      <c r="L55" s="277" t="s">
        <v>2364</v>
      </c>
      <c r="M55" s="83"/>
    </row>
    <row r="56" spans="1:13" ht="12.75" customHeight="1" x14ac:dyDescent="0.25">
      <c r="A56" s="277" t="s">
        <v>2354</v>
      </c>
      <c r="B56" s="277" t="s">
        <v>2355</v>
      </c>
      <c r="C56" s="277" t="s">
        <v>2469</v>
      </c>
      <c r="D56" s="277" t="s">
        <v>2471</v>
      </c>
      <c r="E56" s="278" t="s">
        <v>1043</v>
      </c>
      <c r="F56" s="277" t="s">
        <v>1043</v>
      </c>
      <c r="G56" s="279">
        <v>97190</v>
      </c>
      <c r="H56" s="277" t="s">
        <v>2532</v>
      </c>
      <c r="I56" s="277" t="s">
        <v>871</v>
      </c>
      <c r="J56" s="277" t="s">
        <v>2363</v>
      </c>
      <c r="K56" s="280">
        <v>53.65</v>
      </c>
      <c r="L56" s="277" t="s">
        <v>2364</v>
      </c>
      <c r="M56" s="83"/>
    </row>
    <row r="57" spans="1:13" ht="12.75" customHeight="1" x14ac:dyDescent="0.25">
      <c r="A57" s="277" t="s">
        <v>2354</v>
      </c>
      <c r="B57" s="277" t="s">
        <v>2355</v>
      </c>
      <c r="C57" s="277" t="s">
        <v>2469</v>
      </c>
      <c r="D57" s="277" t="s">
        <v>2471</v>
      </c>
      <c r="E57" s="278" t="s">
        <v>1043</v>
      </c>
      <c r="F57" s="277" t="s">
        <v>1043</v>
      </c>
      <c r="G57" s="279">
        <v>97191</v>
      </c>
      <c r="H57" s="277" t="s">
        <v>2535</v>
      </c>
      <c r="I57" s="277" t="s">
        <v>871</v>
      </c>
      <c r="J57" s="277" t="s">
        <v>2363</v>
      </c>
      <c r="K57" s="280">
        <v>62.16</v>
      </c>
      <c r="L57" s="277" t="s">
        <v>2364</v>
      </c>
      <c r="M57" s="83"/>
    </row>
    <row r="58" spans="1:13" ht="12.75" customHeight="1" x14ac:dyDescent="0.25">
      <c r="A58" s="277" t="s">
        <v>2354</v>
      </c>
      <c r="B58" s="277" t="s">
        <v>2355</v>
      </c>
      <c r="C58" s="277" t="s">
        <v>2469</v>
      </c>
      <c r="D58" s="277" t="s">
        <v>2471</v>
      </c>
      <c r="E58" s="278" t="s">
        <v>1043</v>
      </c>
      <c r="F58" s="277" t="s">
        <v>1043</v>
      </c>
      <c r="G58" s="279">
        <v>97192</v>
      </c>
      <c r="H58" s="277" t="s">
        <v>2538</v>
      </c>
      <c r="I58" s="277" t="s">
        <v>871</v>
      </c>
      <c r="J58" s="277" t="s">
        <v>2363</v>
      </c>
      <c r="K58" s="280">
        <v>68.63</v>
      </c>
      <c r="L58" s="277" t="s">
        <v>2364</v>
      </c>
      <c r="M58" s="83"/>
    </row>
    <row r="59" spans="1:13" ht="12.75" customHeight="1" x14ac:dyDescent="0.25">
      <c r="A59" s="277" t="s">
        <v>2354</v>
      </c>
      <c r="B59" s="277" t="s">
        <v>2355</v>
      </c>
      <c r="C59" s="277" t="s">
        <v>2541</v>
      </c>
      <c r="D59" s="277" t="s">
        <v>2542</v>
      </c>
      <c r="E59" s="278" t="s">
        <v>1043</v>
      </c>
      <c r="F59" s="277" t="s">
        <v>1043</v>
      </c>
      <c r="G59" s="279">
        <v>90694</v>
      </c>
      <c r="H59" s="277" t="s">
        <v>2544</v>
      </c>
      <c r="I59" s="277" t="s">
        <v>871</v>
      </c>
      <c r="J59" s="277" t="s">
        <v>2363</v>
      </c>
      <c r="K59" s="280">
        <v>22.88</v>
      </c>
      <c r="L59" s="277" t="s">
        <v>2364</v>
      </c>
      <c r="M59" s="83"/>
    </row>
    <row r="60" spans="1:13" ht="12.75" customHeight="1" x14ac:dyDescent="0.25">
      <c r="A60" s="277" t="s">
        <v>2354</v>
      </c>
      <c r="B60" s="277" t="s">
        <v>2355</v>
      </c>
      <c r="C60" s="277" t="s">
        <v>2541</v>
      </c>
      <c r="D60" s="277" t="s">
        <v>2542</v>
      </c>
      <c r="E60" s="278" t="s">
        <v>1043</v>
      </c>
      <c r="F60" s="277" t="s">
        <v>1043</v>
      </c>
      <c r="G60" s="279">
        <v>90695</v>
      </c>
      <c r="H60" s="277" t="s">
        <v>2547</v>
      </c>
      <c r="I60" s="277" t="s">
        <v>871</v>
      </c>
      <c r="J60" s="277" t="s">
        <v>2363</v>
      </c>
      <c r="K60" s="280">
        <v>47.52</v>
      </c>
      <c r="L60" s="277" t="s">
        <v>2364</v>
      </c>
      <c r="M60" s="83"/>
    </row>
    <row r="61" spans="1:13" ht="12.75" customHeight="1" x14ac:dyDescent="0.25">
      <c r="A61" s="277" t="s">
        <v>2354</v>
      </c>
      <c r="B61" s="277" t="s">
        <v>2355</v>
      </c>
      <c r="C61" s="277" t="s">
        <v>2541</v>
      </c>
      <c r="D61" s="277" t="s">
        <v>2542</v>
      </c>
      <c r="E61" s="278" t="s">
        <v>1043</v>
      </c>
      <c r="F61" s="277" t="s">
        <v>1043</v>
      </c>
      <c r="G61" s="279">
        <v>90696</v>
      </c>
      <c r="H61" s="277" t="s">
        <v>2552</v>
      </c>
      <c r="I61" s="277" t="s">
        <v>871</v>
      </c>
      <c r="J61" s="277" t="s">
        <v>2363</v>
      </c>
      <c r="K61" s="280">
        <v>70.59</v>
      </c>
      <c r="L61" s="277" t="s">
        <v>2364</v>
      </c>
      <c r="M61" s="83"/>
    </row>
    <row r="62" spans="1:13" ht="12.75" customHeight="1" x14ac:dyDescent="0.25">
      <c r="A62" s="277" t="s">
        <v>2354</v>
      </c>
      <c r="B62" s="277" t="s">
        <v>2355</v>
      </c>
      <c r="C62" s="277" t="s">
        <v>2541</v>
      </c>
      <c r="D62" s="277" t="s">
        <v>2542</v>
      </c>
      <c r="E62" s="278" t="s">
        <v>1043</v>
      </c>
      <c r="F62" s="277" t="s">
        <v>1043</v>
      </c>
      <c r="G62" s="279">
        <v>90697</v>
      </c>
      <c r="H62" s="277" t="s">
        <v>2555</v>
      </c>
      <c r="I62" s="277" t="s">
        <v>871</v>
      </c>
      <c r="J62" s="277" t="s">
        <v>2363</v>
      </c>
      <c r="K62" s="280">
        <v>118.81</v>
      </c>
      <c r="L62" s="277" t="s">
        <v>2364</v>
      </c>
      <c r="M62" s="83"/>
    </row>
    <row r="63" spans="1:13" ht="12.75" customHeight="1" x14ac:dyDescent="0.25">
      <c r="A63" s="277" t="s">
        <v>2354</v>
      </c>
      <c r="B63" s="277" t="s">
        <v>2355</v>
      </c>
      <c r="C63" s="277" t="s">
        <v>2541</v>
      </c>
      <c r="D63" s="277" t="s">
        <v>2542</v>
      </c>
      <c r="E63" s="278" t="s">
        <v>1043</v>
      </c>
      <c r="F63" s="277" t="s">
        <v>1043</v>
      </c>
      <c r="G63" s="279">
        <v>90698</v>
      </c>
      <c r="H63" s="277" t="s">
        <v>2558</v>
      </c>
      <c r="I63" s="277" t="s">
        <v>871</v>
      </c>
      <c r="J63" s="277" t="s">
        <v>2363</v>
      </c>
      <c r="K63" s="280">
        <v>190.32</v>
      </c>
      <c r="L63" s="277" t="s">
        <v>2364</v>
      </c>
      <c r="M63" s="83"/>
    </row>
    <row r="64" spans="1:13" ht="12.75" customHeight="1" x14ac:dyDescent="0.25">
      <c r="A64" s="277" t="s">
        <v>2354</v>
      </c>
      <c r="B64" s="277" t="s">
        <v>2355</v>
      </c>
      <c r="C64" s="277" t="s">
        <v>2541</v>
      </c>
      <c r="D64" s="277" t="s">
        <v>2542</v>
      </c>
      <c r="E64" s="278" t="s">
        <v>1043</v>
      </c>
      <c r="F64" s="277" t="s">
        <v>1043</v>
      </c>
      <c r="G64" s="279">
        <v>90699</v>
      </c>
      <c r="H64" s="277" t="s">
        <v>2562</v>
      </c>
      <c r="I64" s="277" t="s">
        <v>871</v>
      </c>
      <c r="J64" s="277" t="s">
        <v>2363</v>
      </c>
      <c r="K64" s="280">
        <v>235.26</v>
      </c>
      <c r="L64" s="277" t="s">
        <v>2364</v>
      </c>
      <c r="M64" s="83"/>
    </row>
    <row r="65" spans="1:13" ht="12.75" customHeight="1" x14ac:dyDescent="0.25">
      <c r="A65" s="277" t="s">
        <v>2354</v>
      </c>
      <c r="B65" s="277" t="s">
        <v>2355</v>
      </c>
      <c r="C65" s="277" t="s">
        <v>2541</v>
      </c>
      <c r="D65" s="277" t="s">
        <v>2542</v>
      </c>
      <c r="E65" s="278" t="s">
        <v>1043</v>
      </c>
      <c r="F65" s="277" t="s">
        <v>1043</v>
      </c>
      <c r="G65" s="279">
        <v>90700</v>
      </c>
      <c r="H65" s="277" t="s">
        <v>2565</v>
      </c>
      <c r="I65" s="277" t="s">
        <v>871</v>
      </c>
      <c r="J65" s="277" t="s">
        <v>2363</v>
      </c>
      <c r="K65" s="280">
        <v>309.38</v>
      </c>
      <c r="L65" s="277" t="s">
        <v>2364</v>
      </c>
      <c r="M65" s="83"/>
    </row>
    <row r="66" spans="1:13" ht="12.75" customHeight="1" x14ac:dyDescent="0.25">
      <c r="A66" s="277" t="s">
        <v>2354</v>
      </c>
      <c r="B66" s="277" t="s">
        <v>2355</v>
      </c>
      <c r="C66" s="277" t="s">
        <v>2541</v>
      </c>
      <c r="D66" s="277" t="s">
        <v>2542</v>
      </c>
      <c r="E66" s="278" t="s">
        <v>1043</v>
      </c>
      <c r="F66" s="277" t="s">
        <v>1043</v>
      </c>
      <c r="G66" s="279">
        <v>90701</v>
      </c>
      <c r="H66" s="277" t="s">
        <v>2569</v>
      </c>
      <c r="I66" s="277" t="s">
        <v>871</v>
      </c>
      <c r="J66" s="277" t="s">
        <v>2363</v>
      </c>
      <c r="K66" s="280">
        <v>40.58</v>
      </c>
      <c r="L66" s="277" t="s">
        <v>2364</v>
      </c>
      <c r="M66" s="83"/>
    </row>
    <row r="67" spans="1:13" ht="12.75" customHeight="1" x14ac:dyDescent="0.25">
      <c r="A67" s="277" t="s">
        <v>2354</v>
      </c>
      <c r="B67" s="277" t="s">
        <v>2355</v>
      </c>
      <c r="C67" s="277" t="s">
        <v>2541</v>
      </c>
      <c r="D67" s="277" t="s">
        <v>2542</v>
      </c>
      <c r="E67" s="278" t="s">
        <v>1043</v>
      </c>
      <c r="F67" s="277" t="s">
        <v>1043</v>
      </c>
      <c r="G67" s="279">
        <v>90702</v>
      </c>
      <c r="H67" s="277" t="s">
        <v>2573</v>
      </c>
      <c r="I67" s="277" t="s">
        <v>871</v>
      </c>
      <c r="J67" s="277" t="s">
        <v>2363</v>
      </c>
      <c r="K67" s="280">
        <v>63.57</v>
      </c>
      <c r="L67" s="277" t="s">
        <v>2364</v>
      </c>
      <c r="M67" s="83"/>
    </row>
    <row r="68" spans="1:13" ht="12.75" customHeight="1" x14ac:dyDescent="0.25">
      <c r="A68" s="277" t="s">
        <v>2354</v>
      </c>
      <c r="B68" s="277" t="s">
        <v>2355</v>
      </c>
      <c r="C68" s="277" t="s">
        <v>2541</v>
      </c>
      <c r="D68" s="277" t="s">
        <v>2542</v>
      </c>
      <c r="E68" s="278" t="s">
        <v>1043</v>
      </c>
      <c r="F68" s="277" t="s">
        <v>1043</v>
      </c>
      <c r="G68" s="279">
        <v>90703</v>
      </c>
      <c r="H68" s="277" t="s">
        <v>2576</v>
      </c>
      <c r="I68" s="277" t="s">
        <v>871</v>
      </c>
      <c r="J68" s="277" t="s">
        <v>2363</v>
      </c>
      <c r="K68" s="280">
        <v>103.11</v>
      </c>
      <c r="L68" s="277" t="s">
        <v>2364</v>
      </c>
      <c r="M68" s="83"/>
    </row>
    <row r="69" spans="1:13" ht="12.75" customHeight="1" x14ac:dyDescent="0.25">
      <c r="A69" s="277" t="s">
        <v>2354</v>
      </c>
      <c r="B69" s="277" t="s">
        <v>2355</v>
      </c>
      <c r="C69" s="277" t="s">
        <v>2541</v>
      </c>
      <c r="D69" s="277" t="s">
        <v>2542</v>
      </c>
      <c r="E69" s="278" t="s">
        <v>1043</v>
      </c>
      <c r="F69" s="277" t="s">
        <v>1043</v>
      </c>
      <c r="G69" s="279">
        <v>90704</v>
      </c>
      <c r="H69" s="277" t="s">
        <v>2580</v>
      </c>
      <c r="I69" s="277" t="s">
        <v>871</v>
      </c>
      <c r="J69" s="277" t="s">
        <v>2363</v>
      </c>
      <c r="K69" s="280">
        <v>141.91999999999999</v>
      </c>
      <c r="L69" s="277" t="s">
        <v>2364</v>
      </c>
      <c r="M69" s="83"/>
    </row>
    <row r="70" spans="1:13" ht="12.75" customHeight="1" x14ac:dyDescent="0.25">
      <c r="A70" s="277" t="s">
        <v>2354</v>
      </c>
      <c r="B70" s="277" t="s">
        <v>2355</v>
      </c>
      <c r="C70" s="277" t="s">
        <v>2541</v>
      </c>
      <c r="D70" s="277" t="s">
        <v>2542</v>
      </c>
      <c r="E70" s="278" t="s">
        <v>1043</v>
      </c>
      <c r="F70" s="277" t="s">
        <v>1043</v>
      </c>
      <c r="G70" s="279">
        <v>90705</v>
      </c>
      <c r="H70" s="277" t="s">
        <v>2583</v>
      </c>
      <c r="I70" s="277" t="s">
        <v>871</v>
      </c>
      <c r="J70" s="277" t="s">
        <v>2363</v>
      </c>
      <c r="K70" s="280">
        <v>198.97</v>
      </c>
      <c r="L70" s="277" t="s">
        <v>2364</v>
      </c>
      <c r="M70" s="83"/>
    </row>
    <row r="71" spans="1:13" ht="12.75" customHeight="1" x14ac:dyDescent="0.25">
      <c r="A71" s="277" t="s">
        <v>2354</v>
      </c>
      <c r="B71" s="277" t="s">
        <v>2355</v>
      </c>
      <c r="C71" s="277" t="s">
        <v>2541</v>
      </c>
      <c r="D71" s="277" t="s">
        <v>2542</v>
      </c>
      <c r="E71" s="278" t="s">
        <v>1043</v>
      </c>
      <c r="F71" s="277" t="s">
        <v>1043</v>
      </c>
      <c r="G71" s="279">
        <v>90706</v>
      </c>
      <c r="H71" s="277" t="s">
        <v>2586</v>
      </c>
      <c r="I71" s="277" t="s">
        <v>871</v>
      </c>
      <c r="J71" s="277" t="s">
        <v>2363</v>
      </c>
      <c r="K71" s="280">
        <v>238.74</v>
      </c>
      <c r="L71" s="277" t="s">
        <v>2364</v>
      </c>
      <c r="M71" s="83"/>
    </row>
    <row r="72" spans="1:13" ht="12.75" customHeight="1" x14ac:dyDescent="0.25">
      <c r="A72" s="277" t="s">
        <v>2354</v>
      </c>
      <c r="B72" s="277" t="s">
        <v>2355</v>
      </c>
      <c r="C72" s="277" t="s">
        <v>2541</v>
      </c>
      <c r="D72" s="277" t="s">
        <v>2542</v>
      </c>
      <c r="E72" s="278" t="s">
        <v>1043</v>
      </c>
      <c r="F72" s="277" t="s">
        <v>1043</v>
      </c>
      <c r="G72" s="279">
        <v>90708</v>
      </c>
      <c r="H72" s="277" t="s">
        <v>2590</v>
      </c>
      <c r="I72" s="277" t="s">
        <v>871</v>
      </c>
      <c r="J72" s="277" t="s">
        <v>2363</v>
      </c>
      <c r="K72" s="280">
        <v>647.70000000000005</v>
      </c>
      <c r="L72" s="277" t="s">
        <v>2364</v>
      </c>
      <c r="M72" s="83"/>
    </row>
    <row r="73" spans="1:13" ht="12.75" customHeight="1" x14ac:dyDescent="0.25">
      <c r="A73" s="277" t="s">
        <v>2354</v>
      </c>
      <c r="B73" s="277" t="s">
        <v>2355</v>
      </c>
      <c r="C73" s="277" t="s">
        <v>2541</v>
      </c>
      <c r="D73" s="277" t="s">
        <v>2542</v>
      </c>
      <c r="E73" s="278" t="s">
        <v>1043</v>
      </c>
      <c r="F73" s="277" t="s">
        <v>1043</v>
      </c>
      <c r="G73" s="279">
        <v>90709</v>
      </c>
      <c r="H73" s="277" t="s">
        <v>2593</v>
      </c>
      <c r="I73" s="277" t="s">
        <v>871</v>
      </c>
      <c r="J73" s="277" t="s">
        <v>2363</v>
      </c>
      <c r="K73" s="280">
        <v>24.28</v>
      </c>
      <c r="L73" s="277" t="s">
        <v>2364</v>
      </c>
      <c r="M73" s="83"/>
    </row>
    <row r="74" spans="1:13" ht="12.75" customHeight="1" x14ac:dyDescent="0.25">
      <c r="A74" s="277" t="s">
        <v>2354</v>
      </c>
      <c r="B74" s="277" t="s">
        <v>2355</v>
      </c>
      <c r="C74" s="277" t="s">
        <v>2541</v>
      </c>
      <c r="D74" s="277" t="s">
        <v>2542</v>
      </c>
      <c r="E74" s="278" t="s">
        <v>1043</v>
      </c>
      <c r="F74" s="277" t="s">
        <v>1043</v>
      </c>
      <c r="G74" s="279">
        <v>90710</v>
      </c>
      <c r="H74" s="277" t="s">
        <v>2596</v>
      </c>
      <c r="I74" s="277" t="s">
        <v>871</v>
      </c>
      <c r="J74" s="277" t="s">
        <v>2363</v>
      </c>
      <c r="K74" s="280">
        <v>48.93</v>
      </c>
      <c r="L74" s="277" t="s">
        <v>2364</v>
      </c>
      <c r="M74" s="83"/>
    </row>
    <row r="75" spans="1:13" ht="12.75" customHeight="1" x14ac:dyDescent="0.25">
      <c r="A75" s="277" t="s">
        <v>2354</v>
      </c>
      <c r="B75" s="277" t="s">
        <v>2355</v>
      </c>
      <c r="C75" s="277" t="s">
        <v>2541</v>
      </c>
      <c r="D75" s="277" t="s">
        <v>2542</v>
      </c>
      <c r="E75" s="278" t="s">
        <v>1043</v>
      </c>
      <c r="F75" s="277" t="s">
        <v>1043</v>
      </c>
      <c r="G75" s="279">
        <v>90711</v>
      </c>
      <c r="H75" s="277" t="s">
        <v>2601</v>
      </c>
      <c r="I75" s="277" t="s">
        <v>871</v>
      </c>
      <c r="J75" s="277" t="s">
        <v>2363</v>
      </c>
      <c r="K75" s="280">
        <v>71.98</v>
      </c>
      <c r="L75" s="277" t="s">
        <v>2364</v>
      </c>
      <c r="M75" s="83"/>
    </row>
    <row r="76" spans="1:13" ht="12.75" customHeight="1" x14ac:dyDescent="0.25">
      <c r="A76" s="277" t="s">
        <v>2354</v>
      </c>
      <c r="B76" s="277" t="s">
        <v>2355</v>
      </c>
      <c r="C76" s="277" t="s">
        <v>2541</v>
      </c>
      <c r="D76" s="277" t="s">
        <v>2542</v>
      </c>
      <c r="E76" s="278" t="s">
        <v>1043</v>
      </c>
      <c r="F76" s="277" t="s">
        <v>1043</v>
      </c>
      <c r="G76" s="279">
        <v>90712</v>
      </c>
      <c r="H76" s="277" t="s">
        <v>2605</v>
      </c>
      <c r="I76" s="277" t="s">
        <v>871</v>
      </c>
      <c r="J76" s="277" t="s">
        <v>2363</v>
      </c>
      <c r="K76" s="280">
        <v>120.2</v>
      </c>
      <c r="L76" s="277" t="s">
        <v>2364</v>
      </c>
      <c r="M76" s="83"/>
    </row>
    <row r="77" spans="1:13" ht="12.75" customHeight="1" x14ac:dyDescent="0.25">
      <c r="A77" s="277" t="s">
        <v>2354</v>
      </c>
      <c r="B77" s="277" t="s">
        <v>2355</v>
      </c>
      <c r="C77" s="277" t="s">
        <v>2541</v>
      </c>
      <c r="D77" s="277" t="s">
        <v>2542</v>
      </c>
      <c r="E77" s="278" t="s">
        <v>1043</v>
      </c>
      <c r="F77" s="277" t="s">
        <v>1043</v>
      </c>
      <c r="G77" s="279">
        <v>90713</v>
      </c>
      <c r="H77" s="277" t="s">
        <v>2607</v>
      </c>
      <c r="I77" s="277" t="s">
        <v>871</v>
      </c>
      <c r="J77" s="277" t="s">
        <v>2363</v>
      </c>
      <c r="K77" s="280">
        <v>191.71</v>
      </c>
      <c r="L77" s="277" t="s">
        <v>2364</v>
      </c>
      <c r="M77" s="83"/>
    </row>
    <row r="78" spans="1:13" ht="12.75" customHeight="1" x14ac:dyDescent="0.25">
      <c r="A78" s="277" t="s">
        <v>2354</v>
      </c>
      <c r="B78" s="277" t="s">
        <v>2355</v>
      </c>
      <c r="C78" s="277" t="s">
        <v>2541</v>
      </c>
      <c r="D78" s="277" t="s">
        <v>2542</v>
      </c>
      <c r="E78" s="278" t="s">
        <v>1043</v>
      </c>
      <c r="F78" s="277" t="s">
        <v>1043</v>
      </c>
      <c r="G78" s="279">
        <v>90714</v>
      </c>
      <c r="H78" s="277" t="s">
        <v>2610</v>
      </c>
      <c r="I78" s="277" t="s">
        <v>871</v>
      </c>
      <c r="J78" s="277" t="s">
        <v>2363</v>
      </c>
      <c r="K78" s="280">
        <v>236.67</v>
      </c>
      <c r="L78" s="277" t="s">
        <v>2364</v>
      </c>
      <c r="M78" s="83"/>
    </row>
    <row r="79" spans="1:13" ht="12.75" customHeight="1" x14ac:dyDescent="0.25">
      <c r="A79" s="277" t="s">
        <v>2354</v>
      </c>
      <c r="B79" s="277" t="s">
        <v>2355</v>
      </c>
      <c r="C79" s="277" t="s">
        <v>2541</v>
      </c>
      <c r="D79" s="277" t="s">
        <v>2542</v>
      </c>
      <c r="E79" s="278" t="s">
        <v>1043</v>
      </c>
      <c r="F79" s="277" t="s">
        <v>1043</v>
      </c>
      <c r="G79" s="279">
        <v>90715</v>
      </c>
      <c r="H79" s="277" t="s">
        <v>2613</v>
      </c>
      <c r="I79" s="277" t="s">
        <v>871</v>
      </c>
      <c r="J79" s="277" t="s">
        <v>2363</v>
      </c>
      <c r="K79" s="280">
        <v>312.63</v>
      </c>
      <c r="L79" s="277" t="s">
        <v>2364</v>
      </c>
      <c r="M79" s="83"/>
    </row>
    <row r="80" spans="1:13" ht="12.75" customHeight="1" x14ac:dyDescent="0.25">
      <c r="A80" s="277" t="s">
        <v>2354</v>
      </c>
      <c r="B80" s="277" t="s">
        <v>2355</v>
      </c>
      <c r="C80" s="277" t="s">
        <v>2541</v>
      </c>
      <c r="D80" s="277" t="s">
        <v>2542</v>
      </c>
      <c r="E80" s="278" t="s">
        <v>1043</v>
      </c>
      <c r="F80" s="277" t="s">
        <v>1043</v>
      </c>
      <c r="G80" s="279">
        <v>90716</v>
      </c>
      <c r="H80" s="277" t="s">
        <v>2616</v>
      </c>
      <c r="I80" s="277" t="s">
        <v>871</v>
      </c>
      <c r="J80" s="277" t="s">
        <v>2363</v>
      </c>
      <c r="K80" s="280">
        <v>41.98</v>
      </c>
      <c r="L80" s="277" t="s">
        <v>2364</v>
      </c>
      <c r="M80" s="83"/>
    </row>
    <row r="81" spans="1:13" ht="12.75" customHeight="1" x14ac:dyDescent="0.25">
      <c r="A81" s="277" t="s">
        <v>2354</v>
      </c>
      <c r="B81" s="277" t="s">
        <v>2355</v>
      </c>
      <c r="C81" s="277" t="s">
        <v>2541</v>
      </c>
      <c r="D81" s="277" t="s">
        <v>2542</v>
      </c>
      <c r="E81" s="278" t="s">
        <v>1043</v>
      </c>
      <c r="F81" s="277" t="s">
        <v>1043</v>
      </c>
      <c r="G81" s="279">
        <v>90717</v>
      </c>
      <c r="H81" s="277" t="s">
        <v>2619</v>
      </c>
      <c r="I81" s="277" t="s">
        <v>871</v>
      </c>
      <c r="J81" s="277" t="s">
        <v>2363</v>
      </c>
      <c r="K81" s="280">
        <v>64.97</v>
      </c>
      <c r="L81" s="277" t="s">
        <v>2364</v>
      </c>
      <c r="M81" s="83"/>
    </row>
    <row r="82" spans="1:13" ht="12.75" customHeight="1" x14ac:dyDescent="0.25">
      <c r="A82" s="277" t="s">
        <v>2354</v>
      </c>
      <c r="B82" s="277" t="s">
        <v>2355</v>
      </c>
      <c r="C82" s="277" t="s">
        <v>2541</v>
      </c>
      <c r="D82" s="277" t="s">
        <v>2542</v>
      </c>
      <c r="E82" s="278" t="s">
        <v>1043</v>
      </c>
      <c r="F82" s="277" t="s">
        <v>1043</v>
      </c>
      <c r="G82" s="279">
        <v>90718</v>
      </c>
      <c r="H82" s="277" t="s">
        <v>2623</v>
      </c>
      <c r="I82" s="277" t="s">
        <v>871</v>
      </c>
      <c r="J82" s="277" t="s">
        <v>2363</v>
      </c>
      <c r="K82" s="280">
        <v>104.5</v>
      </c>
      <c r="L82" s="277" t="s">
        <v>2364</v>
      </c>
      <c r="M82" s="83"/>
    </row>
    <row r="83" spans="1:13" ht="12.75" customHeight="1" x14ac:dyDescent="0.25">
      <c r="A83" s="277" t="s">
        <v>2354</v>
      </c>
      <c r="B83" s="277" t="s">
        <v>2355</v>
      </c>
      <c r="C83" s="277" t="s">
        <v>2541</v>
      </c>
      <c r="D83" s="277" t="s">
        <v>2542</v>
      </c>
      <c r="E83" s="278" t="s">
        <v>1043</v>
      </c>
      <c r="F83" s="277" t="s">
        <v>1043</v>
      </c>
      <c r="G83" s="279">
        <v>90719</v>
      </c>
      <c r="H83" s="277" t="s">
        <v>2627</v>
      </c>
      <c r="I83" s="277" t="s">
        <v>871</v>
      </c>
      <c r="J83" s="277" t="s">
        <v>2363</v>
      </c>
      <c r="K83" s="280">
        <v>143.31</v>
      </c>
      <c r="L83" s="277" t="s">
        <v>2364</v>
      </c>
      <c r="M83" s="83"/>
    </row>
    <row r="84" spans="1:13" ht="12.75" customHeight="1" x14ac:dyDescent="0.25">
      <c r="A84" s="277" t="s">
        <v>2354</v>
      </c>
      <c r="B84" s="277" t="s">
        <v>2355</v>
      </c>
      <c r="C84" s="277" t="s">
        <v>2541</v>
      </c>
      <c r="D84" s="277" t="s">
        <v>2542</v>
      </c>
      <c r="E84" s="278" t="s">
        <v>1043</v>
      </c>
      <c r="F84" s="277" t="s">
        <v>1043</v>
      </c>
      <c r="G84" s="279">
        <v>90720</v>
      </c>
      <c r="H84" s="277" t="s">
        <v>2631</v>
      </c>
      <c r="I84" s="277" t="s">
        <v>871</v>
      </c>
      <c r="J84" s="277" t="s">
        <v>2363</v>
      </c>
      <c r="K84" s="280">
        <v>200.36</v>
      </c>
      <c r="L84" s="277" t="s">
        <v>2364</v>
      </c>
      <c r="M84" s="83"/>
    </row>
    <row r="85" spans="1:13" ht="12.75" customHeight="1" x14ac:dyDescent="0.25">
      <c r="A85" s="277" t="s">
        <v>2354</v>
      </c>
      <c r="B85" s="277" t="s">
        <v>2355</v>
      </c>
      <c r="C85" s="277" t="s">
        <v>2541</v>
      </c>
      <c r="D85" s="277" t="s">
        <v>2542</v>
      </c>
      <c r="E85" s="278" t="s">
        <v>1043</v>
      </c>
      <c r="F85" s="277" t="s">
        <v>1043</v>
      </c>
      <c r="G85" s="279">
        <v>90721</v>
      </c>
      <c r="H85" s="277" t="s">
        <v>2634</v>
      </c>
      <c r="I85" s="277" t="s">
        <v>871</v>
      </c>
      <c r="J85" s="277" t="s">
        <v>2363</v>
      </c>
      <c r="K85" s="280">
        <v>241.98</v>
      </c>
      <c r="L85" s="277" t="s">
        <v>2364</v>
      </c>
      <c r="M85" s="83"/>
    </row>
    <row r="86" spans="1:13" ht="12.75" customHeight="1" x14ac:dyDescent="0.25">
      <c r="A86" s="277" t="s">
        <v>2354</v>
      </c>
      <c r="B86" s="277" t="s">
        <v>2355</v>
      </c>
      <c r="C86" s="277" t="s">
        <v>2541</v>
      </c>
      <c r="D86" s="277" t="s">
        <v>2542</v>
      </c>
      <c r="E86" s="278" t="s">
        <v>1043</v>
      </c>
      <c r="F86" s="277" t="s">
        <v>1043</v>
      </c>
      <c r="G86" s="279">
        <v>90723</v>
      </c>
      <c r="H86" s="277" t="s">
        <v>2637</v>
      </c>
      <c r="I86" s="277" t="s">
        <v>871</v>
      </c>
      <c r="J86" s="277" t="s">
        <v>2363</v>
      </c>
      <c r="K86" s="280">
        <v>649.72</v>
      </c>
      <c r="L86" s="277" t="s">
        <v>2364</v>
      </c>
      <c r="M86" s="83"/>
    </row>
    <row r="87" spans="1:13" ht="12.75" customHeight="1" x14ac:dyDescent="0.25">
      <c r="A87" s="277" t="s">
        <v>2354</v>
      </c>
      <c r="B87" s="277" t="s">
        <v>2355</v>
      </c>
      <c r="C87" s="277" t="s">
        <v>2541</v>
      </c>
      <c r="D87" s="277" t="s">
        <v>2542</v>
      </c>
      <c r="E87" s="278" t="s">
        <v>1043</v>
      </c>
      <c r="F87" s="277" t="s">
        <v>1043</v>
      </c>
      <c r="G87" s="279">
        <v>90724</v>
      </c>
      <c r="H87" s="277" t="s">
        <v>2640</v>
      </c>
      <c r="I87" s="277" t="s">
        <v>833</v>
      </c>
      <c r="J87" s="277" t="s">
        <v>2642</v>
      </c>
      <c r="K87" s="280">
        <v>16.47</v>
      </c>
      <c r="L87" s="277" t="s">
        <v>2364</v>
      </c>
      <c r="M87" s="83"/>
    </row>
    <row r="88" spans="1:13" ht="12.75" customHeight="1" x14ac:dyDescent="0.25">
      <c r="A88" s="277" t="s">
        <v>2354</v>
      </c>
      <c r="B88" s="277" t="s">
        <v>2355</v>
      </c>
      <c r="C88" s="277" t="s">
        <v>2541</v>
      </c>
      <c r="D88" s="277" t="s">
        <v>2542</v>
      </c>
      <c r="E88" s="278" t="s">
        <v>1043</v>
      </c>
      <c r="F88" s="277" t="s">
        <v>1043</v>
      </c>
      <c r="G88" s="279">
        <v>90725</v>
      </c>
      <c r="H88" s="277" t="s">
        <v>2645</v>
      </c>
      <c r="I88" s="277" t="s">
        <v>833</v>
      </c>
      <c r="J88" s="277" t="s">
        <v>2642</v>
      </c>
      <c r="K88" s="280">
        <v>20.37</v>
      </c>
      <c r="L88" s="277" t="s">
        <v>2364</v>
      </c>
      <c r="M88" s="83"/>
    </row>
    <row r="89" spans="1:13" ht="12.75" customHeight="1" x14ac:dyDescent="0.25">
      <c r="A89" s="277" t="s">
        <v>2354</v>
      </c>
      <c r="B89" s="277" t="s">
        <v>2355</v>
      </c>
      <c r="C89" s="277" t="s">
        <v>2541</v>
      </c>
      <c r="D89" s="277" t="s">
        <v>2542</v>
      </c>
      <c r="E89" s="278" t="s">
        <v>1043</v>
      </c>
      <c r="F89" s="277" t="s">
        <v>1043</v>
      </c>
      <c r="G89" s="279">
        <v>90726</v>
      </c>
      <c r="H89" s="277" t="s">
        <v>2648</v>
      </c>
      <c r="I89" s="277" t="s">
        <v>833</v>
      </c>
      <c r="J89" s="277" t="s">
        <v>2642</v>
      </c>
      <c r="K89" s="280">
        <v>24.28</v>
      </c>
      <c r="L89" s="277" t="s">
        <v>2364</v>
      </c>
      <c r="M89" s="83"/>
    </row>
    <row r="90" spans="1:13" ht="12.75" customHeight="1" x14ac:dyDescent="0.25">
      <c r="A90" s="277" t="s">
        <v>2354</v>
      </c>
      <c r="B90" s="277" t="s">
        <v>2355</v>
      </c>
      <c r="C90" s="277" t="s">
        <v>2541</v>
      </c>
      <c r="D90" s="277" t="s">
        <v>2542</v>
      </c>
      <c r="E90" s="278" t="s">
        <v>1043</v>
      </c>
      <c r="F90" s="277" t="s">
        <v>1043</v>
      </c>
      <c r="G90" s="279">
        <v>90727</v>
      </c>
      <c r="H90" s="277" t="s">
        <v>2651</v>
      </c>
      <c r="I90" s="277" t="s">
        <v>833</v>
      </c>
      <c r="J90" s="277" t="s">
        <v>2642</v>
      </c>
      <c r="K90" s="280">
        <v>28.18</v>
      </c>
      <c r="L90" s="277" t="s">
        <v>2364</v>
      </c>
      <c r="M90" s="83"/>
    </row>
    <row r="91" spans="1:13" ht="12.75" customHeight="1" x14ac:dyDescent="0.25">
      <c r="A91" s="277" t="s">
        <v>2354</v>
      </c>
      <c r="B91" s="277" t="s">
        <v>2355</v>
      </c>
      <c r="C91" s="277" t="s">
        <v>2541</v>
      </c>
      <c r="D91" s="277" t="s">
        <v>2542</v>
      </c>
      <c r="E91" s="278" t="s">
        <v>1043</v>
      </c>
      <c r="F91" s="277" t="s">
        <v>1043</v>
      </c>
      <c r="G91" s="279">
        <v>90728</v>
      </c>
      <c r="H91" s="277" t="s">
        <v>2654</v>
      </c>
      <c r="I91" s="277" t="s">
        <v>833</v>
      </c>
      <c r="J91" s="277" t="s">
        <v>2642</v>
      </c>
      <c r="K91" s="280">
        <v>32.07</v>
      </c>
      <c r="L91" s="277" t="s">
        <v>2364</v>
      </c>
      <c r="M91" s="83"/>
    </row>
    <row r="92" spans="1:13" ht="12.75" customHeight="1" x14ac:dyDescent="0.25">
      <c r="A92" s="277" t="s">
        <v>2354</v>
      </c>
      <c r="B92" s="277" t="s">
        <v>2355</v>
      </c>
      <c r="C92" s="277" t="s">
        <v>2541</v>
      </c>
      <c r="D92" s="277" t="s">
        <v>2542</v>
      </c>
      <c r="E92" s="278" t="s">
        <v>1043</v>
      </c>
      <c r="F92" s="277" t="s">
        <v>1043</v>
      </c>
      <c r="G92" s="279">
        <v>90729</v>
      </c>
      <c r="H92" s="277" t="s">
        <v>2659</v>
      </c>
      <c r="I92" s="277" t="s">
        <v>833</v>
      </c>
      <c r="J92" s="277" t="s">
        <v>2642</v>
      </c>
      <c r="K92" s="280">
        <v>35.97</v>
      </c>
      <c r="L92" s="277" t="s">
        <v>2364</v>
      </c>
      <c r="M92" s="83"/>
    </row>
    <row r="93" spans="1:13" ht="12.75" customHeight="1" x14ac:dyDescent="0.25">
      <c r="A93" s="277" t="s">
        <v>2354</v>
      </c>
      <c r="B93" s="277" t="s">
        <v>2355</v>
      </c>
      <c r="C93" s="277" t="s">
        <v>2541</v>
      </c>
      <c r="D93" s="277" t="s">
        <v>2542</v>
      </c>
      <c r="E93" s="278" t="s">
        <v>1043</v>
      </c>
      <c r="F93" s="277" t="s">
        <v>1043</v>
      </c>
      <c r="G93" s="279">
        <v>90730</v>
      </c>
      <c r="H93" s="277" t="s">
        <v>2662</v>
      </c>
      <c r="I93" s="277" t="s">
        <v>833</v>
      </c>
      <c r="J93" s="277" t="s">
        <v>2642</v>
      </c>
      <c r="K93" s="280">
        <v>39.909999999999997</v>
      </c>
      <c r="L93" s="277" t="s">
        <v>2364</v>
      </c>
      <c r="M93" s="83"/>
    </row>
    <row r="94" spans="1:13" ht="12.75" customHeight="1" x14ac:dyDescent="0.25">
      <c r="A94" s="277" t="s">
        <v>2354</v>
      </c>
      <c r="B94" s="277" t="s">
        <v>2355</v>
      </c>
      <c r="C94" s="277" t="s">
        <v>2541</v>
      </c>
      <c r="D94" s="277" t="s">
        <v>2542</v>
      </c>
      <c r="E94" s="278" t="s">
        <v>1043</v>
      </c>
      <c r="F94" s="277" t="s">
        <v>1043</v>
      </c>
      <c r="G94" s="279">
        <v>90731</v>
      </c>
      <c r="H94" s="277" t="s">
        <v>2666</v>
      </c>
      <c r="I94" s="277" t="s">
        <v>833</v>
      </c>
      <c r="J94" s="277" t="s">
        <v>2642</v>
      </c>
      <c r="K94" s="280">
        <v>43.82</v>
      </c>
      <c r="L94" s="277" t="s">
        <v>2364</v>
      </c>
      <c r="M94" s="83"/>
    </row>
    <row r="95" spans="1:13" ht="12.75" customHeight="1" x14ac:dyDescent="0.25">
      <c r="A95" s="277" t="s">
        <v>2354</v>
      </c>
      <c r="B95" s="277" t="s">
        <v>2355</v>
      </c>
      <c r="C95" s="277" t="s">
        <v>2541</v>
      </c>
      <c r="D95" s="277" t="s">
        <v>2542</v>
      </c>
      <c r="E95" s="278" t="s">
        <v>1043</v>
      </c>
      <c r="F95" s="277" t="s">
        <v>1043</v>
      </c>
      <c r="G95" s="279">
        <v>90732</v>
      </c>
      <c r="H95" s="277" t="s">
        <v>2669</v>
      </c>
      <c r="I95" s="277" t="s">
        <v>833</v>
      </c>
      <c r="J95" s="277" t="s">
        <v>2642</v>
      </c>
      <c r="K95" s="280">
        <v>55.52</v>
      </c>
      <c r="L95" s="277" t="s">
        <v>2364</v>
      </c>
      <c r="M95" s="83"/>
    </row>
    <row r="96" spans="1:13" ht="12.75" customHeight="1" x14ac:dyDescent="0.25">
      <c r="A96" s="277" t="s">
        <v>2354</v>
      </c>
      <c r="B96" s="277" t="s">
        <v>2355</v>
      </c>
      <c r="C96" s="277" t="s">
        <v>2541</v>
      </c>
      <c r="D96" s="277" t="s">
        <v>2542</v>
      </c>
      <c r="E96" s="278" t="s">
        <v>1043</v>
      </c>
      <c r="F96" s="277" t="s">
        <v>1043</v>
      </c>
      <c r="G96" s="279">
        <v>90733</v>
      </c>
      <c r="H96" s="277" t="s">
        <v>2673</v>
      </c>
      <c r="I96" s="277" t="s">
        <v>871</v>
      </c>
      <c r="J96" s="277" t="s">
        <v>2642</v>
      </c>
      <c r="K96" s="280">
        <v>1.76</v>
      </c>
      <c r="L96" s="277" t="s">
        <v>2364</v>
      </c>
      <c r="M96" s="83"/>
    </row>
    <row r="97" spans="1:13" ht="12.75" customHeight="1" x14ac:dyDescent="0.25">
      <c r="A97" s="277" t="s">
        <v>2354</v>
      </c>
      <c r="B97" s="277" t="s">
        <v>2355</v>
      </c>
      <c r="C97" s="277" t="s">
        <v>2541</v>
      </c>
      <c r="D97" s="277" t="s">
        <v>2542</v>
      </c>
      <c r="E97" s="278" t="s">
        <v>1043</v>
      </c>
      <c r="F97" s="277" t="s">
        <v>1043</v>
      </c>
      <c r="G97" s="279">
        <v>90734</v>
      </c>
      <c r="H97" s="277" t="s">
        <v>2676</v>
      </c>
      <c r="I97" s="277" t="s">
        <v>871</v>
      </c>
      <c r="J97" s="277" t="s">
        <v>2642</v>
      </c>
      <c r="K97" s="280">
        <v>2.14</v>
      </c>
      <c r="L97" s="277" t="s">
        <v>2364</v>
      </c>
      <c r="M97" s="83"/>
    </row>
    <row r="98" spans="1:13" ht="12.75" customHeight="1" x14ac:dyDescent="0.25">
      <c r="A98" s="277" t="s">
        <v>2354</v>
      </c>
      <c r="B98" s="277" t="s">
        <v>2355</v>
      </c>
      <c r="C98" s="277" t="s">
        <v>2541</v>
      </c>
      <c r="D98" s="277" t="s">
        <v>2542</v>
      </c>
      <c r="E98" s="278" t="s">
        <v>1043</v>
      </c>
      <c r="F98" s="277" t="s">
        <v>1043</v>
      </c>
      <c r="G98" s="279">
        <v>90735</v>
      </c>
      <c r="H98" s="277" t="s">
        <v>2680</v>
      </c>
      <c r="I98" s="277" t="s">
        <v>871</v>
      </c>
      <c r="J98" s="277" t="s">
        <v>2642</v>
      </c>
      <c r="K98" s="280">
        <v>2.5499999999999998</v>
      </c>
      <c r="L98" s="277" t="s">
        <v>2364</v>
      </c>
      <c r="M98" s="83"/>
    </row>
    <row r="99" spans="1:13" ht="12.75" customHeight="1" x14ac:dyDescent="0.25">
      <c r="A99" s="277" t="s">
        <v>2354</v>
      </c>
      <c r="B99" s="277" t="s">
        <v>2355</v>
      </c>
      <c r="C99" s="277" t="s">
        <v>2541</v>
      </c>
      <c r="D99" s="277" t="s">
        <v>2542</v>
      </c>
      <c r="E99" s="278" t="s">
        <v>1043</v>
      </c>
      <c r="F99" s="277" t="s">
        <v>1043</v>
      </c>
      <c r="G99" s="279">
        <v>90736</v>
      </c>
      <c r="H99" s="277" t="s">
        <v>2683</v>
      </c>
      <c r="I99" s="277" t="s">
        <v>871</v>
      </c>
      <c r="J99" s="277" t="s">
        <v>2642</v>
      </c>
      <c r="K99" s="280">
        <v>2.94</v>
      </c>
      <c r="L99" s="277" t="s">
        <v>2364</v>
      </c>
      <c r="M99" s="83"/>
    </row>
    <row r="100" spans="1:13" ht="12.75" customHeight="1" x14ac:dyDescent="0.25">
      <c r="A100" s="277" t="s">
        <v>2354</v>
      </c>
      <c r="B100" s="277" t="s">
        <v>2355</v>
      </c>
      <c r="C100" s="277" t="s">
        <v>2541</v>
      </c>
      <c r="D100" s="277" t="s">
        <v>2542</v>
      </c>
      <c r="E100" s="278" t="s">
        <v>1043</v>
      </c>
      <c r="F100" s="277" t="s">
        <v>1043</v>
      </c>
      <c r="G100" s="279">
        <v>90737</v>
      </c>
      <c r="H100" s="277" t="s">
        <v>2686</v>
      </c>
      <c r="I100" s="277" t="s">
        <v>871</v>
      </c>
      <c r="J100" s="277" t="s">
        <v>2642</v>
      </c>
      <c r="K100" s="280">
        <v>3.33</v>
      </c>
      <c r="L100" s="277" t="s">
        <v>2364</v>
      </c>
      <c r="M100" s="83"/>
    </row>
    <row r="101" spans="1:13" ht="12.75" customHeight="1" x14ac:dyDescent="0.25">
      <c r="A101" s="277" t="s">
        <v>2354</v>
      </c>
      <c r="B101" s="277" t="s">
        <v>2355</v>
      </c>
      <c r="C101" s="277" t="s">
        <v>2541</v>
      </c>
      <c r="D101" s="277" t="s">
        <v>2542</v>
      </c>
      <c r="E101" s="278" t="s">
        <v>1043</v>
      </c>
      <c r="F101" s="277" t="s">
        <v>1043</v>
      </c>
      <c r="G101" s="279">
        <v>90738</v>
      </c>
      <c r="H101" s="277" t="s">
        <v>2690</v>
      </c>
      <c r="I101" s="277" t="s">
        <v>871</v>
      </c>
      <c r="J101" s="277" t="s">
        <v>2642</v>
      </c>
      <c r="K101" s="280">
        <v>3.72</v>
      </c>
      <c r="L101" s="277" t="s">
        <v>2364</v>
      </c>
      <c r="M101" s="83"/>
    </row>
    <row r="102" spans="1:13" ht="12.75" customHeight="1" x14ac:dyDescent="0.25">
      <c r="A102" s="277" t="s">
        <v>2354</v>
      </c>
      <c r="B102" s="277" t="s">
        <v>2355</v>
      </c>
      <c r="C102" s="277" t="s">
        <v>2541</v>
      </c>
      <c r="D102" s="277" t="s">
        <v>2542</v>
      </c>
      <c r="E102" s="278" t="s">
        <v>1043</v>
      </c>
      <c r="F102" s="277" t="s">
        <v>1043</v>
      </c>
      <c r="G102" s="279">
        <v>90739</v>
      </c>
      <c r="H102" s="277" t="s">
        <v>2693</v>
      </c>
      <c r="I102" s="277" t="s">
        <v>871</v>
      </c>
      <c r="J102" s="277" t="s">
        <v>2363</v>
      </c>
      <c r="K102" s="280">
        <v>9.56</v>
      </c>
      <c r="L102" s="277" t="s">
        <v>2364</v>
      </c>
      <c r="M102" s="83"/>
    </row>
    <row r="103" spans="1:13" ht="12.75" customHeight="1" x14ac:dyDescent="0.25">
      <c r="A103" s="277" t="s">
        <v>2354</v>
      </c>
      <c r="B103" s="277" t="s">
        <v>2355</v>
      </c>
      <c r="C103" s="277" t="s">
        <v>2541</v>
      </c>
      <c r="D103" s="277" t="s">
        <v>2542</v>
      </c>
      <c r="E103" s="278" t="s">
        <v>1043</v>
      </c>
      <c r="F103" s="277" t="s">
        <v>1043</v>
      </c>
      <c r="G103" s="279">
        <v>90740</v>
      </c>
      <c r="H103" s="277" t="s">
        <v>2696</v>
      </c>
      <c r="I103" s="277" t="s">
        <v>871</v>
      </c>
      <c r="J103" s="277" t="s">
        <v>2642</v>
      </c>
      <c r="K103" s="280">
        <v>3.92</v>
      </c>
      <c r="L103" s="277" t="s">
        <v>2364</v>
      </c>
      <c r="M103" s="83"/>
    </row>
    <row r="104" spans="1:13" ht="12.75" customHeight="1" x14ac:dyDescent="0.25">
      <c r="A104" s="277" t="s">
        <v>2354</v>
      </c>
      <c r="B104" s="277" t="s">
        <v>2355</v>
      </c>
      <c r="C104" s="277" t="s">
        <v>2541</v>
      </c>
      <c r="D104" s="277" t="s">
        <v>2542</v>
      </c>
      <c r="E104" s="278" t="s">
        <v>1043</v>
      </c>
      <c r="F104" s="277" t="s">
        <v>1043</v>
      </c>
      <c r="G104" s="279">
        <v>90741</v>
      </c>
      <c r="H104" s="277" t="s">
        <v>2699</v>
      </c>
      <c r="I104" s="277" t="s">
        <v>871</v>
      </c>
      <c r="J104" s="277" t="s">
        <v>2642</v>
      </c>
      <c r="K104" s="280">
        <v>4.3099999999999996</v>
      </c>
      <c r="L104" s="277" t="s">
        <v>2364</v>
      </c>
      <c r="M104" s="83"/>
    </row>
    <row r="105" spans="1:13" ht="12.75" customHeight="1" x14ac:dyDescent="0.25">
      <c r="A105" s="277" t="s">
        <v>2354</v>
      </c>
      <c r="B105" s="277" t="s">
        <v>2355</v>
      </c>
      <c r="C105" s="277" t="s">
        <v>2541</v>
      </c>
      <c r="D105" s="277" t="s">
        <v>2542</v>
      </c>
      <c r="E105" s="278" t="s">
        <v>1043</v>
      </c>
      <c r="F105" s="277" t="s">
        <v>1043</v>
      </c>
      <c r="G105" s="279">
        <v>90742</v>
      </c>
      <c r="H105" s="277" t="s">
        <v>2703</v>
      </c>
      <c r="I105" s="277" t="s">
        <v>871</v>
      </c>
      <c r="J105" s="277" t="s">
        <v>2642</v>
      </c>
      <c r="K105" s="280">
        <v>4.72</v>
      </c>
      <c r="L105" s="277" t="s">
        <v>2364</v>
      </c>
      <c r="M105" s="83"/>
    </row>
    <row r="106" spans="1:13" ht="12.75" customHeight="1" x14ac:dyDescent="0.25">
      <c r="A106" s="277" t="s">
        <v>2354</v>
      </c>
      <c r="B106" s="277" t="s">
        <v>2355</v>
      </c>
      <c r="C106" s="277" t="s">
        <v>2541</v>
      </c>
      <c r="D106" s="277" t="s">
        <v>2542</v>
      </c>
      <c r="E106" s="278" t="s">
        <v>1043</v>
      </c>
      <c r="F106" s="277" t="s">
        <v>1043</v>
      </c>
      <c r="G106" s="279">
        <v>90743</v>
      </c>
      <c r="H106" s="277" t="s">
        <v>2707</v>
      </c>
      <c r="I106" s="277" t="s">
        <v>871</v>
      </c>
      <c r="J106" s="277" t="s">
        <v>2642</v>
      </c>
      <c r="K106" s="280">
        <v>5.1100000000000003</v>
      </c>
      <c r="L106" s="277" t="s">
        <v>2364</v>
      </c>
      <c r="M106" s="83"/>
    </row>
    <row r="107" spans="1:13" ht="12.75" customHeight="1" x14ac:dyDescent="0.25">
      <c r="A107" s="277" t="s">
        <v>2354</v>
      </c>
      <c r="B107" s="277" t="s">
        <v>2355</v>
      </c>
      <c r="C107" s="277" t="s">
        <v>2541</v>
      </c>
      <c r="D107" s="277" t="s">
        <v>2542</v>
      </c>
      <c r="E107" s="278" t="s">
        <v>1043</v>
      </c>
      <c r="F107" s="277" t="s">
        <v>1043</v>
      </c>
      <c r="G107" s="279">
        <v>90744</v>
      </c>
      <c r="H107" s="277" t="s">
        <v>2711</v>
      </c>
      <c r="I107" s="277" t="s">
        <v>871</v>
      </c>
      <c r="J107" s="277" t="s">
        <v>2642</v>
      </c>
      <c r="K107" s="280">
        <v>5.5</v>
      </c>
      <c r="L107" s="277" t="s">
        <v>2364</v>
      </c>
      <c r="M107" s="83"/>
    </row>
    <row r="108" spans="1:13" ht="12.75" customHeight="1" x14ac:dyDescent="0.25">
      <c r="A108" s="277" t="s">
        <v>2354</v>
      </c>
      <c r="B108" s="277" t="s">
        <v>2355</v>
      </c>
      <c r="C108" s="277" t="s">
        <v>2541</v>
      </c>
      <c r="D108" s="277" t="s">
        <v>2542</v>
      </c>
      <c r="E108" s="278" t="s">
        <v>1043</v>
      </c>
      <c r="F108" s="277" t="s">
        <v>1043</v>
      </c>
      <c r="G108" s="279">
        <v>90745</v>
      </c>
      <c r="H108" s="277" t="s">
        <v>2714</v>
      </c>
      <c r="I108" s="277" t="s">
        <v>871</v>
      </c>
      <c r="J108" s="277" t="s">
        <v>2363</v>
      </c>
      <c r="K108" s="280">
        <v>13.68</v>
      </c>
      <c r="L108" s="277" t="s">
        <v>2364</v>
      </c>
      <c r="M108" s="83"/>
    </row>
    <row r="109" spans="1:13" ht="12.75" customHeight="1" x14ac:dyDescent="0.25">
      <c r="A109" s="277" t="s">
        <v>2354</v>
      </c>
      <c r="B109" s="277" t="s">
        <v>2355</v>
      </c>
      <c r="C109" s="277" t="s">
        <v>2541</v>
      </c>
      <c r="D109" s="277" t="s">
        <v>2542</v>
      </c>
      <c r="E109" s="278" t="s">
        <v>1043</v>
      </c>
      <c r="F109" s="277" t="s">
        <v>1043</v>
      </c>
      <c r="G109" s="279">
        <v>90746</v>
      </c>
      <c r="H109" s="277" t="s">
        <v>2719</v>
      </c>
      <c r="I109" s="277" t="s">
        <v>871</v>
      </c>
      <c r="J109" s="277" t="s">
        <v>2642</v>
      </c>
      <c r="K109" s="280">
        <v>2.38</v>
      </c>
      <c r="L109" s="277" t="s">
        <v>2364</v>
      </c>
      <c r="M109" s="83"/>
    </row>
    <row r="110" spans="1:13" ht="12.75" customHeight="1" x14ac:dyDescent="0.25">
      <c r="A110" s="277" t="s">
        <v>2354</v>
      </c>
      <c r="B110" s="277" t="s">
        <v>2355</v>
      </c>
      <c r="C110" s="277" t="s">
        <v>2541</v>
      </c>
      <c r="D110" s="277" t="s">
        <v>2542</v>
      </c>
      <c r="E110" s="278" t="s">
        <v>1043</v>
      </c>
      <c r="F110" s="277" t="s">
        <v>1043</v>
      </c>
      <c r="G110" s="279">
        <v>90747</v>
      </c>
      <c r="H110" s="277" t="s">
        <v>2723</v>
      </c>
      <c r="I110" s="277" t="s">
        <v>871</v>
      </c>
      <c r="J110" s="277" t="s">
        <v>2363</v>
      </c>
      <c r="K110" s="280">
        <v>10.54</v>
      </c>
      <c r="L110" s="277" t="s">
        <v>2364</v>
      </c>
      <c r="M110" s="83"/>
    </row>
    <row r="111" spans="1:13" ht="12.75" customHeight="1" x14ac:dyDescent="0.25">
      <c r="A111" s="277" t="s">
        <v>2354</v>
      </c>
      <c r="B111" s="277" t="s">
        <v>2355</v>
      </c>
      <c r="C111" s="277" t="s">
        <v>2541</v>
      </c>
      <c r="D111" s="277" t="s">
        <v>2542</v>
      </c>
      <c r="E111" s="278" t="s">
        <v>1043</v>
      </c>
      <c r="F111" s="277" t="s">
        <v>1043</v>
      </c>
      <c r="G111" s="279">
        <v>90748</v>
      </c>
      <c r="H111" s="277" t="s">
        <v>2726</v>
      </c>
      <c r="I111" s="277" t="s">
        <v>871</v>
      </c>
      <c r="J111" s="277" t="s">
        <v>2642</v>
      </c>
      <c r="K111" s="280">
        <v>3.16</v>
      </c>
      <c r="L111" s="277" t="s">
        <v>2364</v>
      </c>
      <c r="M111" s="83"/>
    </row>
    <row r="112" spans="1:13" ht="12.75" customHeight="1" x14ac:dyDescent="0.25">
      <c r="A112" s="277" t="s">
        <v>2354</v>
      </c>
      <c r="B112" s="277" t="s">
        <v>2355</v>
      </c>
      <c r="C112" s="277" t="s">
        <v>2541</v>
      </c>
      <c r="D112" s="277" t="s">
        <v>2542</v>
      </c>
      <c r="E112" s="278" t="s">
        <v>1043</v>
      </c>
      <c r="F112" s="277" t="s">
        <v>1043</v>
      </c>
      <c r="G112" s="279">
        <v>90749</v>
      </c>
      <c r="H112" s="277" t="s">
        <v>2729</v>
      </c>
      <c r="I112" s="277" t="s">
        <v>871</v>
      </c>
      <c r="J112" s="277" t="s">
        <v>2642</v>
      </c>
      <c r="K112" s="280">
        <v>3.55</v>
      </c>
      <c r="L112" s="277" t="s">
        <v>2364</v>
      </c>
      <c r="M112" s="83"/>
    </row>
    <row r="113" spans="1:13" ht="12.75" customHeight="1" x14ac:dyDescent="0.25">
      <c r="A113" s="277" t="s">
        <v>2354</v>
      </c>
      <c r="B113" s="277" t="s">
        <v>2355</v>
      </c>
      <c r="C113" s="277" t="s">
        <v>2541</v>
      </c>
      <c r="D113" s="277" t="s">
        <v>2542</v>
      </c>
      <c r="E113" s="278" t="s">
        <v>1043</v>
      </c>
      <c r="F113" s="277" t="s">
        <v>1043</v>
      </c>
      <c r="G113" s="279">
        <v>90750</v>
      </c>
      <c r="H113" s="277" t="s">
        <v>2733</v>
      </c>
      <c r="I113" s="277" t="s">
        <v>871</v>
      </c>
      <c r="J113" s="277" t="s">
        <v>2642</v>
      </c>
      <c r="K113" s="280">
        <v>3.94</v>
      </c>
      <c r="L113" s="277" t="s">
        <v>2364</v>
      </c>
      <c r="M113" s="83"/>
    </row>
    <row r="114" spans="1:13" ht="12.75" customHeight="1" x14ac:dyDescent="0.25">
      <c r="A114" s="277" t="s">
        <v>2354</v>
      </c>
      <c r="B114" s="277" t="s">
        <v>2355</v>
      </c>
      <c r="C114" s="277" t="s">
        <v>2541</v>
      </c>
      <c r="D114" s="277" t="s">
        <v>2542</v>
      </c>
      <c r="E114" s="278" t="s">
        <v>1043</v>
      </c>
      <c r="F114" s="277" t="s">
        <v>1043</v>
      </c>
      <c r="G114" s="279">
        <v>90751</v>
      </c>
      <c r="H114" s="277" t="s">
        <v>2736</v>
      </c>
      <c r="I114" s="277" t="s">
        <v>871</v>
      </c>
      <c r="J114" s="277" t="s">
        <v>2642</v>
      </c>
      <c r="K114" s="280">
        <v>4.33</v>
      </c>
      <c r="L114" s="277" t="s">
        <v>2364</v>
      </c>
      <c r="M114" s="83"/>
    </row>
    <row r="115" spans="1:13" ht="12.75" customHeight="1" x14ac:dyDescent="0.25">
      <c r="A115" s="277" t="s">
        <v>2354</v>
      </c>
      <c r="B115" s="277" t="s">
        <v>2355</v>
      </c>
      <c r="C115" s="277" t="s">
        <v>2541</v>
      </c>
      <c r="D115" s="277" t="s">
        <v>2542</v>
      </c>
      <c r="E115" s="278" t="s">
        <v>1043</v>
      </c>
      <c r="F115" s="277" t="s">
        <v>1043</v>
      </c>
      <c r="G115" s="279">
        <v>90752</v>
      </c>
      <c r="H115" s="277" t="s">
        <v>2739</v>
      </c>
      <c r="I115" s="277" t="s">
        <v>871</v>
      </c>
      <c r="J115" s="277" t="s">
        <v>2642</v>
      </c>
      <c r="K115" s="280">
        <v>4.72</v>
      </c>
      <c r="L115" s="277" t="s">
        <v>2364</v>
      </c>
      <c r="M115" s="83"/>
    </row>
    <row r="116" spans="1:13" ht="12.75" customHeight="1" x14ac:dyDescent="0.25">
      <c r="A116" s="277" t="s">
        <v>2354</v>
      </c>
      <c r="B116" s="277" t="s">
        <v>2355</v>
      </c>
      <c r="C116" s="277" t="s">
        <v>2541</v>
      </c>
      <c r="D116" s="277" t="s">
        <v>2542</v>
      </c>
      <c r="E116" s="278" t="s">
        <v>1043</v>
      </c>
      <c r="F116" s="277" t="s">
        <v>1043</v>
      </c>
      <c r="G116" s="279">
        <v>90753</v>
      </c>
      <c r="H116" s="277" t="s">
        <v>2742</v>
      </c>
      <c r="I116" s="277" t="s">
        <v>871</v>
      </c>
      <c r="J116" s="277" t="s">
        <v>2642</v>
      </c>
      <c r="K116" s="280">
        <v>5.13</v>
      </c>
      <c r="L116" s="277" t="s">
        <v>2364</v>
      </c>
      <c r="M116" s="83"/>
    </row>
    <row r="117" spans="1:13" ht="12.75" customHeight="1" x14ac:dyDescent="0.25">
      <c r="A117" s="277" t="s">
        <v>2354</v>
      </c>
      <c r="B117" s="277" t="s">
        <v>2355</v>
      </c>
      <c r="C117" s="277" t="s">
        <v>2541</v>
      </c>
      <c r="D117" s="277" t="s">
        <v>2542</v>
      </c>
      <c r="E117" s="278" t="s">
        <v>1043</v>
      </c>
      <c r="F117" s="277" t="s">
        <v>1043</v>
      </c>
      <c r="G117" s="279">
        <v>90754</v>
      </c>
      <c r="H117" s="277" t="s">
        <v>2746</v>
      </c>
      <c r="I117" s="277" t="s">
        <v>871</v>
      </c>
      <c r="J117" s="277" t="s">
        <v>2363</v>
      </c>
      <c r="K117" s="280">
        <v>12.81</v>
      </c>
      <c r="L117" s="277" t="s">
        <v>2364</v>
      </c>
      <c r="M117" s="83"/>
    </row>
    <row r="118" spans="1:13" ht="12.75" customHeight="1" x14ac:dyDescent="0.25">
      <c r="A118" s="277" t="s">
        <v>2354</v>
      </c>
      <c r="B118" s="277" t="s">
        <v>2355</v>
      </c>
      <c r="C118" s="277" t="s">
        <v>2541</v>
      </c>
      <c r="D118" s="277" t="s">
        <v>2542</v>
      </c>
      <c r="E118" s="278" t="s">
        <v>1043</v>
      </c>
      <c r="F118" s="277" t="s">
        <v>1043</v>
      </c>
      <c r="G118" s="279">
        <v>90755</v>
      </c>
      <c r="H118" s="277" t="s">
        <v>2750</v>
      </c>
      <c r="I118" s="277" t="s">
        <v>871</v>
      </c>
      <c r="J118" s="277" t="s">
        <v>2642</v>
      </c>
      <c r="K118" s="280">
        <v>5.32</v>
      </c>
      <c r="L118" s="277" t="s">
        <v>2364</v>
      </c>
      <c r="M118" s="83"/>
    </row>
    <row r="119" spans="1:13" ht="12.75" customHeight="1" x14ac:dyDescent="0.25">
      <c r="A119" s="277" t="s">
        <v>2354</v>
      </c>
      <c r="B119" s="277" t="s">
        <v>2355</v>
      </c>
      <c r="C119" s="277" t="s">
        <v>2541</v>
      </c>
      <c r="D119" s="277" t="s">
        <v>2542</v>
      </c>
      <c r="E119" s="278" t="s">
        <v>1043</v>
      </c>
      <c r="F119" s="277" t="s">
        <v>1043</v>
      </c>
      <c r="G119" s="279">
        <v>90756</v>
      </c>
      <c r="H119" s="277" t="s">
        <v>2754</v>
      </c>
      <c r="I119" s="277" t="s">
        <v>871</v>
      </c>
      <c r="J119" s="277" t="s">
        <v>2642</v>
      </c>
      <c r="K119" s="280">
        <v>5.71</v>
      </c>
      <c r="L119" s="277" t="s">
        <v>2364</v>
      </c>
      <c r="M119" s="83"/>
    </row>
    <row r="120" spans="1:13" ht="12.75" customHeight="1" x14ac:dyDescent="0.25">
      <c r="A120" s="277" t="s">
        <v>2354</v>
      </c>
      <c r="B120" s="277" t="s">
        <v>2355</v>
      </c>
      <c r="C120" s="277" t="s">
        <v>2541</v>
      </c>
      <c r="D120" s="277" t="s">
        <v>2542</v>
      </c>
      <c r="E120" s="278" t="s">
        <v>1043</v>
      </c>
      <c r="F120" s="277" t="s">
        <v>1043</v>
      </c>
      <c r="G120" s="279">
        <v>90757</v>
      </c>
      <c r="H120" s="277" t="s">
        <v>2758</v>
      </c>
      <c r="I120" s="277" t="s">
        <v>871</v>
      </c>
      <c r="J120" s="277" t="s">
        <v>2642</v>
      </c>
      <c r="K120" s="280">
        <v>6.11</v>
      </c>
      <c r="L120" s="277" t="s">
        <v>2364</v>
      </c>
      <c r="M120" s="83"/>
    </row>
    <row r="121" spans="1:13" ht="12.75" customHeight="1" x14ac:dyDescent="0.25">
      <c r="A121" s="277" t="s">
        <v>2354</v>
      </c>
      <c r="B121" s="277" t="s">
        <v>2355</v>
      </c>
      <c r="C121" s="277" t="s">
        <v>2541</v>
      </c>
      <c r="D121" s="277" t="s">
        <v>2542</v>
      </c>
      <c r="E121" s="278" t="s">
        <v>1043</v>
      </c>
      <c r="F121" s="277" t="s">
        <v>1043</v>
      </c>
      <c r="G121" s="279">
        <v>90758</v>
      </c>
      <c r="H121" s="277" t="s">
        <v>2763</v>
      </c>
      <c r="I121" s="277" t="s">
        <v>871</v>
      </c>
      <c r="J121" s="277" t="s">
        <v>2642</v>
      </c>
      <c r="K121" s="280">
        <v>6.5</v>
      </c>
      <c r="L121" s="277" t="s">
        <v>2364</v>
      </c>
      <c r="M121" s="83"/>
    </row>
    <row r="122" spans="1:13" ht="12.75" customHeight="1" x14ac:dyDescent="0.25">
      <c r="A122" s="277" t="s">
        <v>2354</v>
      </c>
      <c r="B122" s="277" t="s">
        <v>2355</v>
      </c>
      <c r="C122" s="277" t="s">
        <v>2541</v>
      </c>
      <c r="D122" s="277" t="s">
        <v>2542</v>
      </c>
      <c r="E122" s="278" t="s">
        <v>1043</v>
      </c>
      <c r="F122" s="277" t="s">
        <v>1043</v>
      </c>
      <c r="G122" s="279">
        <v>90759</v>
      </c>
      <c r="H122" s="277" t="s">
        <v>2766</v>
      </c>
      <c r="I122" s="277" t="s">
        <v>871</v>
      </c>
      <c r="J122" s="277" t="s">
        <v>2642</v>
      </c>
      <c r="K122" s="280">
        <v>6.89</v>
      </c>
      <c r="L122" s="277" t="s">
        <v>2364</v>
      </c>
      <c r="M122" s="83"/>
    </row>
    <row r="123" spans="1:13" ht="12.75" customHeight="1" x14ac:dyDescent="0.25">
      <c r="A123" s="277" t="s">
        <v>2354</v>
      </c>
      <c r="B123" s="277" t="s">
        <v>2355</v>
      </c>
      <c r="C123" s="277" t="s">
        <v>2541</v>
      </c>
      <c r="D123" s="277" t="s">
        <v>2542</v>
      </c>
      <c r="E123" s="278" t="s">
        <v>1043</v>
      </c>
      <c r="F123" s="277" t="s">
        <v>1043</v>
      </c>
      <c r="G123" s="279">
        <v>90760</v>
      </c>
      <c r="H123" s="277" t="s">
        <v>2769</v>
      </c>
      <c r="I123" s="277" t="s">
        <v>871</v>
      </c>
      <c r="J123" s="277" t="s">
        <v>2363</v>
      </c>
      <c r="K123" s="280">
        <v>16.920000000000002</v>
      </c>
      <c r="L123" s="277" t="s">
        <v>2364</v>
      </c>
      <c r="M123" s="83"/>
    </row>
    <row r="124" spans="1:13" ht="12.75" customHeight="1" x14ac:dyDescent="0.25">
      <c r="A124" s="277" t="s">
        <v>2354</v>
      </c>
      <c r="B124" s="277" t="s">
        <v>2355</v>
      </c>
      <c r="C124" s="277" t="s">
        <v>2541</v>
      </c>
      <c r="D124" s="277" t="s">
        <v>2542</v>
      </c>
      <c r="E124" s="278" t="s">
        <v>1043</v>
      </c>
      <c r="F124" s="277" t="s">
        <v>1043</v>
      </c>
      <c r="G124" s="279">
        <v>90761</v>
      </c>
      <c r="H124" s="277" t="s">
        <v>2773</v>
      </c>
      <c r="I124" s="277" t="s">
        <v>871</v>
      </c>
      <c r="J124" s="277" t="s">
        <v>2642</v>
      </c>
      <c r="K124" s="280">
        <v>2.93</v>
      </c>
      <c r="L124" s="277" t="s">
        <v>2364</v>
      </c>
      <c r="M124" s="83"/>
    </row>
    <row r="125" spans="1:13" ht="12.75" customHeight="1" x14ac:dyDescent="0.25">
      <c r="A125" s="277" t="s">
        <v>2354</v>
      </c>
      <c r="B125" s="277" t="s">
        <v>2355</v>
      </c>
      <c r="C125" s="277" t="s">
        <v>2541</v>
      </c>
      <c r="D125" s="277" t="s">
        <v>2542</v>
      </c>
      <c r="E125" s="278" t="s">
        <v>1043</v>
      </c>
      <c r="F125" s="277" t="s">
        <v>1043</v>
      </c>
      <c r="G125" s="279">
        <v>90762</v>
      </c>
      <c r="H125" s="277" t="s">
        <v>2776</v>
      </c>
      <c r="I125" s="277" t="s">
        <v>871</v>
      </c>
      <c r="J125" s="277" t="s">
        <v>2363</v>
      </c>
      <c r="K125" s="280">
        <v>12.56</v>
      </c>
      <c r="L125" s="277" t="s">
        <v>2364</v>
      </c>
      <c r="M125" s="83"/>
    </row>
    <row r="126" spans="1:13" ht="12.75" customHeight="1" x14ac:dyDescent="0.25">
      <c r="A126" s="277" t="s">
        <v>2354</v>
      </c>
      <c r="B126" s="277" t="s">
        <v>2355</v>
      </c>
      <c r="C126" s="277" t="s">
        <v>2541</v>
      </c>
      <c r="D126" s="277" t="s">
        <v>2542</v>
      </c>
      <c r="E126" s="278" t="s">
        <v>1043</v>
      </c>
      <c r="F126" s="277" t="s">
        <v>1043</v>
      </c>
      <c r="G126" s="279">
        <v>94869</v>
      </c>
      <c r="H126" s="277" t="s">
        <v>2779</v>
      </c>
      <c r="I126" s="277" t="s">
        <v>871</v>
      </c>
      <c r="J126" s="277" t="s">
        <v>2363</v>
      </c>
      <c r="K126" s="280">
        <v>131.74</v>
      </c>
      <c r="L126" s="277" t="s">
        <v>2364</v>
      </c>
      <c r="M126" s="83"/>
    </row>
    <row r="127" spans="1:13" ht="12.75" customHeight="1" x14ac:dyDescent="0.25">
      <c r="A127" s="277" t="s">
        <v>2354</v>
      </c>
      <c r="B127" s="277" t="s">
        <v>2355</v>
      </c>
      <c r="C127" s="277" t="s">
        <v>2541</v>
      </c>
      <c r="D127" s="277" t="s">
        <v>2542</v>
      </c>
      <c r="E127" s="278" t="s">
        <v>1043</v>
      </c>
      <c r="F127" s="277" t="s">
        <v>1043</v>
      </c>
      <c r="G127" s="279">
        <v>94870</v>
      </c>
      <c r="H127" s="277" t="s">
        <v>2782</v>
      </c>
      <c r="I127" s="277" t="s">
        <v>871</v>
      </c>
      <c r="J127" s="277" t="s">
        <v>2642</v>
      </c>
      <c r="K127" s="280">
        <v>0.57999999999999996</v>
      </c>
      <c r="L127" s="277" t="s">
        <v>2364</v>
      </c>
      <c r="M127" s="83"/>
    </row>
    <row r="128" spans="1:13" ht="12.75" customHeight="1" x14ac:dyDescent="0.25">
      <c r="A128" s="277" t="s">
        <v>2354</v>
      </c>
      <c r="B128" s="277" t="s">
        <v>2355</v>
      </c>
      <c r="C128" s="277" t="s">
        <v>2541</v>
      </c>
      <c r="D128" s="277" t="s">
        <v>2542</v>
      </c>
      <c r="E128" s="278" t="s">
        <v>1043</v>
      </c>
      <c r="F128" s="277" t="s">
        <v>1043</v>
      </c>
      <c r="G128" s="279">
        <v>94871</v>
      </c>
      <c r="H128" s="277" t="s">
        <v>2785</v>
      </c>
      <c r="I128" s="277" t="s">
        <v>871</v>
      </c>
      <c r="J128" s="277" t="s">
        <v>2363</v>
      </c>
      <c r="K128" s="280">
        <v>156.09</v>
      </c>
      <c r="L128" s="277" t="s">
        <v>2364</v>
      </c>
      <c r="M128" s="83"/>
    </row>
    <row r="129" spans="1:13" ht="12.75" customHeight="1" x14ac:dyDescent="0.25">
      <c r="A129" s="277" t="s">
        <v>2354</v>
      </c>
      <c r="B129" s="277" t="s">
        <v>2355</v>
      </c>
      <c r="C129" s="277" t="s">
        <v>2541</v>
      </c>
      <c r="D129" s="277" t="s">
        <v>2542</v>
      </c>
      <c r="E129" s="278" t="s">
        <v>1043</v>
      </c>
      <c r="F129" s="277" t="s">
        <v>1043</v>
      </c>
      <c r="G129" s="279">
        <v>94872</v>
      </c>
      <c r="H129" s="277" t="s">
        <v>2789</v>
      </c>
      <c r="I129" s="277" t="s">
        <v>871</v>
      </c>
      <c r="J129" s="277" t="s">
        <v>2642</v>
      </c>
      <c r="K129" s="280">
        <v>1.02</v>
      </c>
      <c r="L129" s="277" t="s">
        <v>2364</v>
      </c>
      <c r="M129" s="83"/>
    </row>
    <row r="130" spans="1:13" ht="12.75" customHeight="1" x14ac:dyDescent="0.25">
      <c r="A130" s="277" t="s">
        <v>2354</v>
      </c>
      <c r="B130" s="277" t="s">
        <v>2355</v>
      </c>
      <c r="C130" s="277" t="s">
        <v>2541</v>
      </c>
      <c r="D130" s="277" t="s">
        <v>2542</v>
      </c>
      <c r="E130" s="278" t="s">
        <v>1043</v>
      </c>
      <c r="F130" s="277" t="s">
        <v>1043</v>
      </c>
      <c r="G130" s="279">
        <v>94875</v>
      </c>
      <c r="H130" s="277" t="s">
        <v>2792</v>
      </c>
      <c r="I130" s="277" t="s">
        <v>871</v>
      </c>
      <c r="J130" s="277" t="s">
        <v>2363</v>
      </c>
      <c r="K130" s="280">
        <v>915.26</v>
      </c>
      <c r="L130" s="277" t="s">
        <v>2364</v>
      </c>
      <c r="M130" s="83"/>
    </row>
    <row r="131" spans="1:13" ht="12.75" customHeight="1" x14ac:dyDescent="0.25">
      <c r="A131" s="277" t="s">
        <v>2354</v>
      </c>
      <c r="B131" s="277" t="s">
        <v>2355</v>
      </c>
      <c r="C131" s="277" t="s">
        <v>2541</v>
      </c>
      <c r="D131" s="277" t="s">
        <v>2542</v>
      </c>
      <c r="E131" s="278" t="s">
        <v>1043</v>
      </c>
      <c r="F131" s="277" t="s">
        <v>1043</v>
      </c>
      <c r="G131" s="279">
        <v>94876</v>
      </c>
      <c r="H131" s="277" t="s">
        <v>2794</v>
      </c>
      <c r="I131" s="277" t="s">
        <v>871</v>
      </c>
      <c r="J131" s="277" t="s">
        <v>2363</v>
      </c>
      <c r="K131" s="280">
        <v>15.96</v>
      </c>
      <c r="L131" s="277" t="s">
        <v>2364</v>
      </c>
      <c r="M131" s="83"/>
    </row>
    <row r="132" spans="1:13" ht="12.75" customHeight="1" x14ac:dyDescent="0.25">
      <c r="A132" s="277" t="s">
        <v>2354</v>
      </c>
      <c r="B132" s="277" t="s">
        <v>2355</v>
      </c>
      <c r="C132" s="277" t="s">
        <v>2541</v>
      </c>
      <c r="D132" s="277" t="s">
        <v>2542</v>
      </c>
      <c r="E132" s="278" t="s">
        <v>1043</v>
      </c>
      <c r="F132" s="277" t="s">
        <v>1043</v>
      </c>
      <c r="G132" s="279">
        <v>94878</v>
      </c>
      <c r="H132" s="277" t="s">
        <v>2798</v>
      </c>
      <c r="I132" s="277" t="s">
        <v>871</v>
      </c>
      <c r="J132" s="277" t="s">
        <v>2363</v>
      </c>
      <c r="K132" s="280">
        <v>18.75</v>
      </c>
      <c r="L132" s="277" t="s">
        <v>2364</v>
      </c>
      <c r="M132" s="83"/>
    </row>
    <row r="133" spans="1:13" ht="12.75" customHeight="1" x14ac:dyDescent="0.25">
      <c r="A133" s="277" t="s">
        <v>2354</v>
      </c>
      <c r="B133" s="277" t="s">
        <v>2355</v>
      </c>
      <c r="C133" s="277" t="s">
        <v>2541</v>
      </c>
      <c r="D133" s="277" t="s">
        <v>2542</v>
      </c>
      <c r="E133" s="278" t="s">
        <v>1043</v>
      </c>
      <c r="F133" s="277" t="s">
        <v>1043</v>
      </c>
      <c r="G133" s="279">
        <v>94879</v>
      </c>
      <c r="H133" s="277" t="s">
        <v>2802</v>
      </c>
      <c r="I133" s="277" t="s">
        <v>871</v>
      </c>
      <c r="J133" s="277" t="s">
        <v>2363</v>
      </c>
      <c r="K133" s="280">
        <v>1219.7</v>
      </c>
      <c r="L133" s="277" t="s">
        <v>2364</v>
      </c>
      <c r="M133" s="83"/>
    </row>
    <row r="134" spans="1:13" ht="12.75" customHeight="1" x14ac:dyDescent="0.25">
      <c r="A134" s="277" t="s">
        <v>2354</v>
      </c>
      <c r="B134" s="277" t="s">
        <v>2355</v>
      </c>
      <c r="C134" s="277" t="s">
        <v>2541</v>
      </c>
      <c r="D134" s="277" t="s">
        <v>2542</v>
      </c>
      <c r="E134" s="278" t="s">
        <v>1043</v>
      </c>
      <c r="F134" s="277" t="s">
        <v>1043</v>
      </c>
      <c r="G134" s="279">
        <v>94880</v>
      </c>
      <c r="H134" s="277" t="s">
        <v>2805</v>
      </c>
      <c r="I134" s="277" t="s">
        <v>871</v>
      </c>
      <c r="J134" s="277" t="s">
        <v>2363</v>
      </c>
      <c r="K134" s="280">
        <v>22.95</v>
      </c>
      <c r="L134" s="277" t="s">
        <v>2364</v>
      </c>
      <c r="M134" s="83"/>
    </row>
    <row r="135" spans="1:13" ht="12.75" customHeight="1" x14ac:dyDescent="0.25">
      <c r="A135" s="277" t="s">
        <v>2354</v>
      </c>
      <c r="B135" s="277" t="s">
        <v>2355</v>
      </c>
      <c r="C135" s="277" t="s">
        <v>2541</v>
      </c>
      <c r="D135" s="277" t="s">
        <v>2542</v>
      </c>
      <c r="E135" s="278" t="s">
        <v>1043</v>
      </c>
      <c r="F135" s="277" t="s">
        <v>1043</v>
      </c>
      <c r="G135" s="279">
        <v>94881</v>
      </c>
      <c r="H135" s="277" t="s">
        <v>2809</v>
      </c>
      <c r="I135" s="277" t="s">
        <v>871</v>
      </c>
      <c r="J135" s="277" t="s">
        <v>2363</v>
      </c>
      <c r="K135" s="280">
        <v>1903.08</v>
      </c>
      <c r="L135" s="277" t="s">
        <v>2364</v>
      </c>
      <c r="M135" s="83"/>
    </row>
    <row r="136" spans="1:13" ht="12.75" customHeight="1" x14ac:dyDescent="0.25">
      <c r="A136" s="277" t="s">
        <v>2354</v>
      </c>
      <c r="B136" s="277" t="s">
        <v>2355</v>
      </c>
      <c r="C136" s="277" t="s">
        <v>2541</v>
      </c>
      <c r="D136" s="277" t="s">
        <v>2542</v>
      </c>
      <c r="E136" s="278" t="s">
        <v>1043</v>
      </c>
      <c r="F136" s="277" t="s">
        <v>1043</v>
      </c>
      <c r="G136" s="279">
        <v>94882</v>
      </c>
      <c r="H136" s="277" t="s">
        <v>2812</v>
      </c>
      <c r="I136" s="277" t="s">
        <v>871</v>
      </c>
      <c r="J136" s="277" t="s">
        <v>2363</v>
      </c>
      <c r="K136" s="280">
        <v>27.21</v>
      </c>
      <c r="L136" s="277" t="s">
        <v>2364</v>
      </c>
      <c r="M136" s="83"/>
    </row>
    <row r="137" spans="1:13" ht="12.75" customHeight="1" x14ac:dyDescent="0.25">
      <c r="A137" s="277" t="s">
        <v>2354</v>
      </c>
      <c r="B137" s="277" t="s">
        <v>2355</v>
      </c>
      <c r="C137" s="277" t="s">
        <v>2541</v>
      </c>
      <c r="D137" s="277" t="s">
        <v>2542</v>
      </c>
      <c r="E137" s="278" t="s">
        <v>1043</v>
      </c>
      <c r="F137" s="277" t="s">
        <v>1043</v>
      </c>
      <c r="G137" s="279">
        <v>94884</v>
      </c>
      <c r="H137" s="277" t="s">
        <v>2814</v>
      </c>
      <c r="I137" s="277" t="s">
        <v>871</v>
      </c>
      <c r="J137" s="277" t="s">
        <v>2363</v>
      </c>
      <c r="K137" s="280">
        <v>35.89</v>
      </c>
      <c r="L137" s="277" t="s">
        <v>2364</v>
      </c>
      <c r="M137" s="83"/>
    </row>
    <row r="138" spans="1:13" ht="12.75" customHeight="1" x14ac:dyDescent="0.25">
      <c r="A138" s="277" t="s">
        <v>2354</v>
      </c>
      <c r="B138" s="277" t="s">
        <v>2355</v>
      </c>
      <c r="C138" s="277" t="s">
        <v>2541</v>
      </c>
      <c r="D138" s="277" t="s">
        <v>2542</v>
      </c>
      <c r="E138" s="278" t="s">
        <v>1043</v>
      </c>
      <c r="F138" s="277" t="s">
        <v>1043</v>
      </c>
      <c r="G138" s="279">
        <v>94885</v>
      </c>
      <c r="H138" s="277" t="s">
        <v>2818</v>
      </c>
      <c r="I138" s="277" t="s">
        <v>871</v>
      </c>
      <c r="J138" s="277" t="s">
        <v>2363</v>
      </c>
      <c r="K138" s="280">
        <v>131.91</v>
      </c>
      <c r="L138" s="277" t="s">
        <v>2364</v>
      </c>
      <c r="M138" s="83"/>
    </row>
    <row r="139" spans="1:13" ht="12.75" customHeight="1" x14ac:dyDescent="0.25">
      <c r="A139" s="277" t="s">
        <v>2354</v>
      </c>
      <c r="B139" s="277" t="s">
        <v>2355</v>
      </c>
      <c r="C139" s="277" t="s">
        <v>2541</v>
      </c>
      <c r="D139" s="277" t="s">
        <v>2542</v>
      </c>
      <c r="E139" s="278" t="s">
        <v>1043</v>
      </c>
      <c r="F139" s="277" t="s">
        <v>1043</v>
      </c>
      <c r="G139" s="279">
        <v>94886</v>
      </c>
      <c r="H139" s="277" t="s">
        <v>2823</v>
      </c>
      <c r="I139" s="277" t="s">
        <v>871</v>
      </c>
      <c r="J139" s="277" t="s">
        <v>2642</v>
      </c>
      <c r="K139" s="280">
        <v>0.75</v>
      </c>
      <c r="L139" s="277" t="s">
        <v>2364</v>
      </c>
      <c r="M139" s="83"/>
    </row>
    <row r="140" spans="1:13" ht="12.75" customHeight="1" x14ac:dyDescent="0.25">
      <c r="A140" s="277" t="s">
        <v>2354</v>
      </c>
      <c r="B140" s="277" t="s">
        <v>2355</v>
      </c>
      <c r="C140" s="277" t="s">
        <v>2541</v>
      </c>
      <c r="D140" s="277" t="s">
        <v>2542</v>
      </c>
      <c r="E140" s="278" t="s">
        <v>1043</v>
      </c>
      <c r="F140" s="277" t="s">
        <v>1043</v>
      </c>
      <c r="G140" s="279">
        <v>94887</v>
      </c>
      <c r="H140" s="277" t="s">
        <v>2826</v>
      </c>
      <c r="I140" s="277" t="s">
        <v>871</v>
      </c>
      <c r="J140" s="277" t="s">
        <v>2363</v>
      </c>
      <c r="K140" s="280">
        <v>156.36000000000001</v>
      </c>
      <c r="L140" s="277" t="s">
        <v>2364</v>
      </c>
      <c r="M140" s="83"/>
    </row>
    <row r="141" spans="1:13" ht="12.75" customHeight="1" x14ac:dyDescent="0.25">
      <c r="A141" s="277" t="s">
        <v>2354</v>
      </c>
      <c r="B141" s="277" t="s">
        <v>2355</v>
      </c>
      <c r="C141" s="277" t="s">
        <v>2541</v>
      </c>
      <c r="D141" s="277" t="s">
        <v>2542</v>
      </c>
      <c r="E141" s="278" t="s">
        <v>1043</v>
      </c>
      <c r="F141" s="277" t="s">
        <v>1043</v>
      </c>
      <c r="G141" s="279">
        <v>94888</v>
      </c>
      <c r="H141" s="277" t="s">
        <v>2830</v>
      </c>
      <c r="I141" s="277" t="s">
        <v>871</v>
      </c>
      <c r="J141" s="277" t="s">
        <v>2642</v>
      </c>
      <c r="K141" s="280">
        <v>1.29</v>
      </c>
      <c r="L141" s="277" t="s">
        <v>2364</v>
      </c>
      <c r="M141" s="83"/>
    </row>
    <row r="142" spans="1:13" ht="12.75" customHeight="1" x14ac:dyDescent="0.25">
      <c r="A142" s="277" t="s">
        <v>2354</v>
      </c>
      <c r="B142" s="277" t="s">
        <v>2355</v>
      </c>
      <c r="C142" s="277" t="s">
        <v>2541</v>
      </c>
      <c r="D142" s="277" t="s">
        <v>2542</v>
      </c>
      <c r="E142" s="278" t="s">
        <v>1043</v>
      </c>
      <c r="F142" s="277" t="s">
        <v>1043</v>
      </c>
      <c r="G142" s="279">
        <v>94891</v>
      </c>
      <c r="H142" s="277" t="s">
        <v>2833</v>
      </c>
      <c r="I142" s="277" t="s">
        <v>871</v>
      </c>
      <c r="J142" s="277" t="s">
        <v>2363</v>
      </c>
      <c r="K142" s="280">
        <v>917.84</v>
      </c>
      <c r="L142" s="277" t="s">
        <v>2364</v>
      </c>
      <c r="M142" s="83"/>
    </row>
    <row r="143" spans="1:13" ht="12.75" customHeight="1" x14ac:dyDescent="0.25">
      <c r="A143" s="277" t="s">
        <v>2354</v>
      </c>
      <c r="B143" s="277" t="s">
        <v>2355</v>
      </c>
      <c r="C143" s="277" t="s">
        <v>2541</v>
      </c>
      <c r="D143" s="277" t="s">
        <v>2542</v>
      </c>
      <c r="E143" s="278" t="s">
        <v>1043</v>
      </c>
      <c r="F143" s="277" t="s">
        <v>1043</v>
      </c>
      <c r="G143" s="279">
        <v>94892</v>
      </c>
      <c r="H143" s="277" t="s">
        <v>2837</v>
      </c>
      <c r="I143" s="277" t="s">
        <v>871</v>
      </c>
      <c r="J143" s="277" t="s">
        <v>2363</v>
      </c>
      <c r="K143" s="280">
        <v>18.54</v>
      </c>
      <c r="L143" s="277" t="s">
        <v>2364</v>
      </c>
      <c r="M143" s="83"/>
    </row>
    <row r="144" spans="1:13" ht="12.75" customHeight="1" x14ac:dyDescent="0.25">
      <c r="A144" s="277" t="s">
        <v>2354</v>
      </c>
      <c r="B144" s="277" t="s">
        <v>2355</v>
      </c>
      <c r="C144" s="277" t="s">
        <v>2541</v>
      </c>
      <c r="D144" s="277" t="s">
        <v>2542</v>
      </c>
      <c r="E144" s="278" t="s">
        <v>1043</v>
      </c>
      <c r="F144" s="277" t="s">
        <v>1043</v>
      </c>
      <c r="G144" s="279">
        <v>94894</v>
      </c>
      <c r="H144" s="277" t="s">
        <v>2840</v>
      </c>
      <c r="I144" s="277" t="s">
        <v>871</v>
      </c>
      <c r="J144" s="277" t="s">
        <v>2363</v>
      </c>
      <c r="K144" s="280">
        <v>21.55</v>
      </c>
      <c r="L144" s="277" t="s">
        <v>2364</v>
      </c>
      <c r="M144" s="83"/>
    </row>
    <row r="145" spans="1:13" ht="12.75" customHeight="1" x14ac:dyDescent="0.25">
      <c r="A145" s="277" t="s">
        <v>2354</v>
      </c>
      <c r="B145" s="277" t="s">
        <v>2355</v>
      </c>
      <c r="C145" s="277" t="s">
        <v>2541</v>
      </c>
      <c r="D145" s="277" t="s">
        <v>2542</v>
      </c>
      <c r="E145" s="278" t="s">
        <v>1043</v>
      </c>
      <c r="F145" s="277" t="s">
        <v>1043</v>
      </c>
      <c r="G145" s="279">
        <v>94895</v>
      </c>
      <c r="H145" s="277" t="s">
        <v>2843</v>
      </c>
      <c r="I145" s="277" t="s">
        <v>871</v>
      </c>
      <c r="J145" s="277" t="s">
        <v>2363</v>
      </c>
      <c r="K145" s="280">
        <v>1222.77</v>
      </c>
      <c r="L145" s="277" t="s">
        <v>2364</v>
      </c>
      <c r="M145" s="83"/>
    </row>
    <row r="146" spans="1:13" ht="12.75" customHeight="1" x14ac:dyDescent="0.25">
      <c r="A146" s="277" t="s">
        <v>2354</v>
      </c>
      <c r="B146" s="277" t="s">
        <v>2355</v>
      </c>
      <c r="C146" s="277" t="s">
        <v>2541</v>
      </c>
      <c r="D146" s="277" t="s">
        <v>2542</v>
      </c>
      <c r="E146" s="278" t="s">
        <v>1043</v>
      </c>
      <c r="F146" s="277" t="s">
        <v>1043</v>
      </c>
      <c r="G146" s="279">
        <v>94896</v>
      </c>
      <c r="H146" s="277" t="s">
        <v>2847</v>
      </c>
      <c r="I146" s="277" t="s">
        <v>871</v>
      </c>
      <c r="J146" s="277" t="s">
        <v>2363</v>
      </c>
      <c r="K146" s="280">
        <v>26.02</v>
      </c>
      <c r="L146" s="277" t="s">
        <v>2364</v>
      </c>
      <c r="M146" s="83"/>
    </row>
    <row r="147" spans="1:13" ht="12.75" customHeight="1" x14ac:dyDescent="0.25">
      <c r="A147" s="277" t="s">
        <v>2354</v>
      </c>
      <c r="B147" s="277" t="s">
        <v>2355</v>
      </c>
      <c r="C147" s="277" t="s">
        <v>2541</v>
      </c>
      <c r="D147" s="277" t="s">
        <v>2542</v>
      </c>
      <c r="E147" s="278" t="s">
        <v>1043</v>
      </c>
      <c r="F147" s="277" t="s">
        <v>1043</v>
      </c>
      <c r="G147" s="279">
        <v>94897</v>
      </c>
      <c r="H147" s="277" t="s">
        <v>2850</v>
      </c>
      <c r="I147" s="277" t="s">
        <v>871</v>
      </c>
      <c r="J147" s="277" t="s">
        <v>2363</v>
      </c>
      <c r="K147" s="280">
        <v>1906.39</v>
      </c>
      <c r="L147" s="277" t="s">
        <v>2364</v>
      </c>
      <c r="M147" s="83"/>
    </row>
    <row r="148" spans="1:13" ht="12.75" customHeight="1" x14ac:dyDescent="0.25">
      <c r="A148" s="277" t="s">
        <v>2354</v>
      </c>
      <c r="B148" s="277" t="s">
        <v>2355</v>
      </c>
      <c r="C148" s="277" t="s">
        <v>2541</v>
      </c>
      <c r="D148" s="277" t="s">
        <v>2542</v>
      </c>
      <c r="E148" s="278" t="s">
        <v>1043</v>
      </c>
      <c r="F148" s="277" t="s">
        <v>1043</v>
      </c>
      <c r="G148" s="279">
        <v>94898</v>
      </c>
      <c r="H148" s="277" t="s">
        <v>2853</v>
      </c>
      <c r="I148" s="277" t="s">
        <v>871</v>
      </c>
      <c r="J148" s="277" t="s">
        <v>2363</v>
      </c>
      <c r="K148" s="280">
        <v>30.52</v>
      </c>
      <c r="L148" s="277" t="s">
        <v>2364</v>
      </c>
      <c r="M148" s="83"/>
    </row>
    <row r="149" spans="1:13" ht="12.75" customHeight="1" x14ac:dyDescent="0.25">
      <c r="A149" s="277" t="s">
        <v>2354</v>
      </c>
      <c r="B149" s="277" t="s">
        <v>2355</v>
      </c>
      <c r="C149" s="277" t="s">
        <v>2541</v>
      </c>
      <c r="D149" s="277" t="s">
        <v>2542</v>
      </c>
      <c r="E149" s="278" t="s">
        <v>1043</v>
      </c>
      <c r="F149" s="277" t="s">
        <v>1043</v>
      </c>
      <c r="G149" s="279">
        <v>94900</v>
      </c>
      <c r="H149" s="277" t="s">
        <v>2856</v>
      </c>
      <c r="I149" s="277" t="s">
        <v>871</v>
      </c>
      <c r="J149" s="277" t="s">
        <v>2363</v>
      </c>
      <c r="K149" s="280">
        <v>39.5</v>
      </c>
      <c r="L149" s="277" t="s">
        <v>2364</v>
      </c>
      <c r="M149" s="83"/>
    </row>
    <row r="150" spans="1:13" ht="12.75" customHeight="1" x14ac:dyDescent="0.25">
      <c r="A150" s="277" t="s">
        <v>2354</v>
      </c>
      <c r="B150" s="277" t="s">
        <v>2355</v>
      </c>
      <c r="C150" s="277" t="s">
        <v>2541</v>
      </c>
      <c r="D150" s="277" t="s">
        <v>2542</v>
      </c>
      <c r="E150" s="278" t="s">
        <v>1043</v>
      </c>
      <c r="F150" s="277" t="s">
        <v>1043</v>
      </c>
      <c r="G150" s="279">
        <v>97121</v>
      </c>
      <c r="H150" s="277" t="s">
        <v>2862</v>
      </c>
      <c r="I150" s="277" t="s">
        <v>871</v>
      </c>
      <c r="J150" s="277" t="s">
        <v>2642</v>
      </c>
      <c r="K150" s="280">
        <v>1.33</v>
      </c>
      <c r="L150" s="277" t="s">
        <v>2364</v>
      </c>
      <c r="M150" s="83"/>
    </row>
    <row r="151" spans="1:13" ht="12.75" customHeight="1" x14ac:dyDescent="0.25">
      <c r="A151" s="277" t="s">
        <v>2354</v>
      </c>
      <c r="B151" s="277" t="s">
        <v>2355</v>
      </c>
      <c r="C151" s="277" t="s">
        <v>2541</v>
      </c>
      <c r="D151" s="277" t="s">
        <v>2542</v>
      </c>
      <c r="E151" s="278" t="s">
        <v>1043</v>
      </c>
      <c r="F151" s="277" t="s">
        <v>1043</v>
      </c>
      <c r="G151" s="279">
        <v>97122</v>
      </c>
      <c r="H151" s="277" t="s">
        <v>2865</v>
      </c>
      <c r="I151" s="277" t="s">
        <v>871</v>
      </c>
      <c r="J151" s="277" t="s">
        <v>2642</v>
      </c>
      <c r="K151" s="280">
        <v>1.85</v>
      </c>
      <c r="L151" s="277" t="s">
        <v>2364</v>
      </c>
      <c r="M151" s="83"/>
    </row>
    <row r="152" spans="1:13" ht="12.75" customHeight="1" x14ac:dyDescent="0.25">
      <c r="A152" s="277" t="s">
        <v>2354</v>
      </c>
      <c r="B152" s="277" t="s">
        <v>2355</v>
      </c>
      <c r="C152" s="277" t="s">
        <v>2541</v>
      </c>
      <c r="D152" s="277" t="s">
        <v>2542</v>
      </c>
      <c r="E152" s="278" t="s">
        <v>1043</v>
      </c>
      <c r="F152" s="277" t="s">
        <v>1043</v>
      </c>
      <c r="G152" s="279">
        <v>97123</v>
      </c>
      <c r="H152" s="277" t="s">
        <v>2869</v>
      </c>
      <c r="I152" s="277" t="s">
        <v>871</v>
      </c>
      <c r="J152" s="277" t="s">
        <v>2642</v>
      </c>
      <c r="K152" s="280">
        <v>2.35</v>
      </c>
      <c r="L152" s="277" t="s">
        <v>2364</v>
      </c>
      <c r="M152" s="83"/>
    </row>
    <row r="153" spans="1:13" ht="12.75" customHeight="1" x14ac:dyDescent="0.25">
      <c r="A153" s="277" t="s">
        <v>2354</v>
      </c>
      <c r="B153" s="277" t="s">
        <v>2355</v>
      </c>
      <c r="C153" s="277" t="s">
        <v>2541</v>
      </c>
      <c r="D153" s="277" t="s">
        <v>2542</v>
      </c>
      <c r="E153" s="278" t="s">
        <v>1043</v>
      </c>
      <c r="F153" s="277" t="s">
        <v>1043</v>
      </c>
      <c r="G153" s="279">
        <v>97124</v>
      </c>
      <c r="H153" s="277" t="s">
        <v>2874</v>
      </c>
      <c r="I153" s="277" t="s">
        <v>871</v>
      </c>
      <c r="J153" s="277" t="s">
        <v>2642</v>
      </c>
      <c r="K153" s="280">
        <v>0.59</v>
      </c>
      <c r="L153" s="277" t="s">
        <v>2364</v>
      </c>
      <c r="M153" s="83"/>
    </row>
    <row r="154" spans="1:13" ht="12.75" customHeight="1" x14ac:dyDescent="0.25">
      <c r="A154" s="277" t="s">
        <v>2354</v>
      </c>
      <c r="B154" s="277" t="s">
        <v>2355</v>
      </c>
      <c r="C154" s="277" t="s">
        <v>2541</v>
      </c>
      <c r="D154" s="277" t="s">
        <v>2542</v>
      </c>
      <c r="E154" s="278" t="s">
        <v>1043</v>
      </c>
      <c r="F154" s="277" t="s">
        <v>1043</v>
      </c>
      <c r="G154" s="279">
        <v>97125</v>
      </c>
      <c r="H154" s="277" t="s">
        <v>2877</v>
      </c>
      <c r="I154" s="277" t="s">
        <v>871</v>
      </c>
      <c r="J154" s="277" t="s">
        <v>2642</v>
      </c>
      <c r="K154" s="280">
        <v>0.85</v>
      </c>
      <c r="L154" s="277" t="s">
        <v>2364</v>
      </c>
      <c r="M154" s="83"/>
    </row>
    <row r="155" spans="1:13" ht="12.75" customHeight="1" x14ac:dyDescent="0.25">
      <c r="A155" s="277" t="s">
        <v>2354</v>
      </c>
      <c r="B155" s="277" t="s">
        <v>2355</v>
      </c>
      <c r="C155" s="277" t="s">
        <v>2541</v>
      </c>
      <c r="D155" s="277" t="s">
        <v>2542</v>
      </c>
      <c r="E155" s="278" t="s">
        <v>1043</v>
      </c>
      <c r="F155" s="277" t="s">
        <v>1043</v>
      </c>
      <c r="G155" s="279">
        <v>97126</v>
      </c>
      <c r="H155" s="277" t="s">
        <v>2880</v>
      </c>
      <c r="I155" s="277" t="s">
        <v>871</v>
      </c>
      <c r="J155" s="277" t="s">
        <v>2642</v>
      </c>
      <c r="K155" s="280">
        <v>1.08</v>
      </c>
      <c r="L155" s="277" t="s">
        <v>2364</v>
      </c>
      <c r="M155" s="83"/>
    </row>
    <row r="156" spans="1:13" ht="12.75" customHeight="1" x14ac:dyDescent="0.25">
      <c r="A156" s="277" t="s">
        <v>2354</v>
      </c>
      <c r="B156" s="277" t="s">
        <v>2355</v>
      </c>
      <c r="C156" s="277" t="s">
        <v>2883</v>
      </c>
      <c r="D156" s="277" t="s">
        <v>2884</v>
      </c>
      <c r="E156" s="278" t="s">
        <v>1043</v>
      </c>
      <c r="F156" s="277" t="s">
        <v>1043</v>
      </c>
      <c r="G156" s="279">
        <v>92833</v>
      </c>
      <c r="H156" s="277" t="s">
        <v>2886</v>
      </c>
      <c r="I156" s="277" t="s">
        <v>871</v>
      </c>
      <c r="J156" s="277" t="s">
        <v>2363</v>
      </c>
      <c r="K156" s="280">
        <v>132.44999999999999</v>
      </c>
      <c r="L156" s="277" t="s">
        <v>2364</v>
      </c>
      <c r="M156" s="83"/>
    </row>
    <row r="157" spans="1:13" ht="12.75" customHeight="1" x14ac:dyDescent="0.25">
      <c r="A157" s="277" t="s">
        <v>2354</v>
      </c>
      <c r="B157" s="277" t="s">
        <v>2355</v>
      </c>
      <c r="C157" s="277" t="s">
        <v>2883</v>
      </c>
      <c r="D157" s="277" t="s">
        <v>2884</v>
      </c>
      <c r="E157" s="278" t="s">
        <v>1043</v>
      </c>
      <c r="F157" s="277" t="s">
        <v>1043</v>
      </c>
      <c r="G157" s="279">
        <v>92834</v>
      </c>
      <c r="H157" s="277" t="s">
        <v>2891</v>
      </c>
      <c r="I157" s="277" t="s">
        <v>871</v>
      </c>
      <c r="J157" s="277" t="s">
        <v>2363</v>
      </c>
      <c r="K157" s="280">
        <v>5.68</v>
      </c>
      <c r="L157" s="277" t="s">
        <v>2364</v>
      </c>
      <c r="M157" s="83"/>
    </row>
    <row r="158" spans="1:13" ht="12.75" customHeight="1" x14ac:dyDescent="0.25">
      <c r="A158" s="277" t="s">
        <v>2354</v>
      </c>
      <c r="B158" s="277" t="s">
        <v>2355</v>
      </c>
      <c r="C158" s="277" t="s">
        <v>2883</v>
      </c>
      <c r="D158" s="277" t="s">
        <v>2884</v>
      </c>
      <c r="E158" s="278" t="s">
        <v>1043</v>
      </c>
      <c r="F158" s="277" t="s">
        <v>1043</v>
      </c>
      <c r="G158" s="279">
        <v>92835</v>
      </c>
      <c r="H158" s="277" t="s">
        <v>2894</v>
      </c>
      <c r="I158" s="277" t="s">
        <v>871</v>
      </c>
      <c r="J158" s="277" t="s">
        <v>2363</v>
      </c>
      <c r="K158" s="280">
        <v>174.52</v>
      </c>
      <c r="L158" s="277" t="s">
        <v>2364</v>
      </c>
      <c r="M158" s="83"/>
    </row>
    <row r="159" spans="1:13" ht="12.75" customHeight="1" x14ac:dyDescent="0.25">
      <c r="A159" s="277" t="s">
        <v>2354</v>
      </c>
      <c r="B159" s="277" t="s">
        <v>2355</v>
      </c>
      <c r="C159" s="277" t="s">
        <v>2883</v>
      </c>
      <c r="D159" s="277" t="s">
        <v>2884</v>
      </c>
      <c r="E159" s="278" t="s">
        <v>1043</v>
      </c>
      <c r="F159" s="277" t="s">
        <v>1043</v>
      </c>
      <c r="G159" s="279">
        <v>92836</v>
      </c>
      <c r="H159" s="277" t="s">
        <v>2898</v>
      </c>
      <c r="I159" s="277" t="s">
        <v>871</v>
      </c>
      <c r="J159" s="277" t="s">
        <v>2363</v>
      </c>
      <c r="K159" s="280">
        <v>7.26</v>
      </c>
      <c r="L159" s="277" t="s">
        <v>2364</v>
      </c>
      <c r="M159" s="83"/>
    </row>
    <row r="160" spans="1:13" ht="12.75" customHeight="1" x14ac:dyDescent="0.25">
      <c r="A160" s="277" t="s">
        <v>2354</v>
      </c>
      <c r="B160" s="277" t="s">
        <v>2355</v>
      </c>
      <c r="C160" s="277" t="s">
        <v>2883</v>
      </c>
      <c r="D160" s="277" t="s">
        <v>2884</v>
      </c>
      <c r="E160" s="278" t="s">
        <v>1043</v>
      </c>
      <c r="F160" s="277" t="s">
        <v>1043</v>
      </c>
      <c r="G160" s="279">
        <v>92837</v>
      </c>
      <c r="H160" s="277" t="s">
        <v>2901</v>
      </c>
      <c r="I160" s="277" t="s">
        <v>871</v>
      </c>
      <c r="J160" s="277" t="s">
        <v>2363</v>
      </c>
      <c r="K160" s="280">
        <v>220</v>
      </c>
      <c r="L160" s="277" t="s">
        <v>2364</v>
      </c>
      <c r="M160" s="83"/>
    </row>
    <row r="161" spans="1:13" ht="12.75" customHeight="1" x14ac:dyDescent="0.25">
      <c r="A161" s="277" t="s">
        <v>2354</v>
      </c>
      <c r="B161" s="277" t="s">
        <v>2355</v>
      </c>
      <c r="C161" s="277" t="s">
        <v>2883</v>
      </c>
      <c r="D161" s="277" t="s">
        <v>2884</v>
      </c>
      <c r="E161" s="278" t="s">
        <v>1043</v>
      </c>
      <c r="F161" s="277" t="s">
        <v>1043</v>
      </c>
      <c r="G161" s="279">
        <v>92838</v>
      </c>
      <c r="H161" s="277" t="s">
        <v>2903</v>
      </c>
      <c r="I161" s="277" t="s">
        <v>871</v>
      </c>
      <c r="J161" s="277" t="s">
        <v>2363</v>
      </c>
      <c r="K161" s="280">
        <v>8.7100000000000009</v>
      </c>
      <c r="L161" s="277" t="s">
        <v>2364</v>
      </c>
      <c r="M161" s="83"/>
    </row>
    <row r="162" spans="1:13" ht="12.75" customHeight="1" x14ac:dyDescent="0.25">
      <c r="A162" s="277" t="s">
        <v>2354</v>
      </c>
      <c r="B162" s="277" t="s">
        <v>2355</v>
      </c>
      <c r="C162" s="277" t="s">
        <v>2883</v>
      </c>
      <c r="D162" s="277" t="s">
        <v>2884</v>
      </c>
      <c r="E162" s="278" t="s">
        <v>1043</v>
      </c>
      <c r="F162" s="277" t="s">
        <v>1043</v>
      </c>
      <c r="G162" s="279">
        <v>92839</v>
      </c>
      <c r="H162" s="277" t="s">
        <v>2906</v>
      </c>
      <c r="I162" s="277" t="s">
        <v>871</v>
      </c>
      <c r="J162" s="277" t="s">
        <v>2363</v>
      </c>
      <c r="K162" s="280">
        <v>289.10000000000002</v>
      </c>
      <c r="L162" s="277" t="s">
        <v>2364</v>
      </c>
      <c r="M162" s="83"/>
    </row>
    <row r="163" spans="1:13" ht="12.75" customHeight="1" x14ac:dyDescent="0.25">
      <c r="A163" s="277" t="s">
        <v>2354</v>
      </c>
      <c r="B163" s="277" t="s">
        <v>2355</v>
      </c>
      <c r="C163" s="277" t="s">
        <v>2883</v>
      </c>
      <c r="D163" s="277" t="s">
        <v>2884</v>
      </c>
      <c r="E163" s="278" t="s">
        <v>1043</v>
      </c>
      <c r="F163" s="277" t="s">
        <v>1043</v>
      </c>
      <c r="G163" s="279">
        <v>92840</v>
      </c>
      <c r="H163" s="277" t="s">
        <v>2908</v>
      </c>
      <c r="I163" s="277" t="s">
        <v>871</v>
      </c>
      <c r="J163" s="277" t="s">
        <v>2363</v>
      </c>
      <c r="K163" s="280">
        <v>10.32</v>
      </c>
      <c r="L163" s="277" t="s">
        <v>2364</v>
      </c>
      <c r="M163" s="83"/>
    </row>
    <row r="164" spans="1:13" ht="12.75" customHeight="1" x14ac:dyDescent="0.25">
      <c r="A164" s="277" t="s">
        <v>2354</v>
      </c>
      <c r="B164" s="277" t="s">
        <v>2355</v>
      </c>
      <c r="C164" s="277" t="s">
        <v>2883</v>
      </c>
      <c r="D164" s="277" t="s">
        <v>2884</v>
      </c>
      <c r="E164" s="278" t="s">
        <v>1043</v>
      </c>
      <c r="F164" s="277" t="s">
        <v>1043</v>
      </c>
      <c r="G164" s="279">
        <v>92841</v>
      </c>
      <c r="H164" s="277" t="s">
        <v>2910</v>
      </c>
      <c r="I164" s="277" t="s">
        <v>871</v>
      </c>
      <c r="J164" s="277" t="s">
        <v>2363</v>
      </c>
      <c r="K164" s="280">
        <v>327.57</v>
      </c>
      <c r="L164" s="277" t="s">
        <v>2364</v>
      </c>
      <c r="M164" s="83"/>
    </row>
    <row r="165" spans="1:13" ht="12.75" customHeight="1" x14ac:dyDescent="0.25">
      <c r="A165" s="277" t="s">
        <v>2354</v>
      </c>
      <c r="B165" s="277" t="s">
        <v>2355</v>
      </c>
      <c r="C165" s="277" t="s">
        <v>2883</v>
      </c>
      <c r="D165" s="277" t="s">
        <v>2884</v>
      </c>
      <c r="E165" s="278" t="s">
        <v>1043</v>
      </c>
      <c r="F165" s="277" t="s">
        <v>1043</v>
      </c>
      <c r="G165" s="279">
        <v>92842</v>
      </c>
      <c r="H165" s="277" t="s">
        <v>2913</v>
      </c>
      <c r="I165" s="277" t="s">
        <v>871</v>
      </c>
      <c r="J165" s="277" t="s">
        <v>2363</v>
      </c>
      <c r="K165" s="280">
        <v>11.78</v>
      </c>
      <c r="L165" s="277" t="s">
        <v>2364</v>
      </c>
      <c r="M165" s="83"/>
    </row>
    <row r="166" spans="1:13" ht="12.75" customHeight="1" x14ac:dyDescent="0.25">
      <c r="A166" s="277" t="s">
        <v>2354</v>
      </c>
      <c r="B166" s="277" t="s">
        <v>2355</v>
      </c>
      <c r="C166" s="277" t="s">
        <v>2883</v>
      </c>
      <c r="D166" s="277" t="s">
        <v>2884</v>
      </c>
      <c r="E166" s="278" t="s">
        <v>1043</v>
      </c>
      <c r="F166" s="277" t="s">
        <v>1043</v>
      </c>
      <c r="G166" s="279">
        <v>92844</v>
      </c>
      <c r="H166" s="277" t="s">
        <v>2917</v>
      </c>
      <c r="I166" s="277" t="s">
        <v>871</v>
      </c>
      <c r="J166" s="277" t="s">
        <v>2363</v>
      </c>
      <c r="K166" s="280">
        <v>13.41</v>
      </c>
      <c r="L166" s="277" t="s">
        <v>2364</v>
      </c>
      <c r="M166" s="83"/>
    </row>
    <row r="167" spans="1:13" ht="12.75" customHeight="1" x14ac:dyDescent="0.25">
      <c r="A167" s="277" t="s">
        <v>2354</v>
      </c>
      <c r="B167" s="277" t="s">
        <v>2355</v>
      </c>
      <c r="C167" s="277" t="s">
        <v>2883</v>
      </c>
      <c r="D167" s="277" t="s">
        <v>2884</v>
      </c>
      <c r="E167" s="278" t="s">
        <v>1043</v>
      </c>
      <c r="F167" s="277" t="s">
        <v>1043</v>
      </c>
      <c r="G167" s="279">
        <v>92846</v>
      </c>
      <c r="H167" s="277" t="s">
        <v>2920</v>
      </c>
      <c r="I167" s="277" t="s">
        <v>871</v>
      </c>
      <c r="J167" s="277" t="s">
        <v>2363</v>
      </c>
      <c r="K167" s="280">
        <v>14.86</v>
      </c>
      <c r="L167" s="277" t="s">
        <v>2364</v>
      </c>
      <c r="M167" s="83"/>
    </row>
    <row r="168" spans="1:13" ht="12.75" customHeight="1" x14ac:dyDescent="0.25">
      <c r="A168" s="277" t="s">
        <v>2354</v>
      </c>
      <c r="B168" s="277" t="s">
        <v>2355</v>
      </c>
      <c r="C168" s="277" t="s">
        <v>2883</v>
      </c>
      <c r="D168" s="277" t="s">
        <v>2884</v>
      </c>
      <c r="E168" s="278" t="s">
        <v>1043</v>
      </c>
      <c r="F168" s="277" t="s">
        <v>1043</v>
      </c>
      <c r="G168" s="279">
        <v>92847</v>
      </c>
      <c r="H168" s="277" t="s">
        <v>2923</v>
      </c>
      <c r="I168" s="277" t="s">
        <v>871</v>
      </c>
      <c r="J168" s="277" t="s">
        <v>2363</v>
      </c>
      <c r="K168" s="280">
        <v>573.01</v>
      </c>
      <c r="L168" s="277" t="s">
        <v>2364</v>
      </c>
      <c r="M168" s="83"/>
    </row>
    <row r="169" spans="1:13" ht="12.75" customHeight="1" x14ac:dyDescent="0.25">
      <c r="A169" s="277" t="s">
        <v>2354</v>
      </c>
      <c r="B169" s="277" t="s">
        <v>2355</v>
      </c>
      <c r="C169" s="277" t="s">
        <v>2883</v>
      </c>
      <c r="D169" s="277" t="s">
        <v>2884</v>
      </c>
      <c r="E169" s="278" t="s">
        <v>1043</v>
      </c>
      <c r="F169" s="277" t="s">
        <v>1043</v>
      </c>
      <c r="G169" s="279">
        <v>92848</v>
      </c>
      <c r="H169" s="277" t="s">
        <v>2927</v>
      </c>
      <c r="I169" s="277" t="s">
        <v>871</v>
      </c>
      <c r="J169" s="277" t="s">
        <v>2363</v>
      </c>
      <c r="K169" s="280">
        <v>16.48</v>
      </c>
      <c r="L169" s="277" t="s">
        <v>2364</v>
      </c>
      <c r="M169" s="83"/>
    </row>
    <row r="170" spans="1:13" ht="12.75" customHeight="1" x14ac:dyDescent="0.25">
      <c r="A170" s="277" t="s">
        <v>2354</v>
      </c>
      <c r="B170" s="277" t="s">
        <v>2355</v>
      </c>
      <c r="C170" s="277" t="s">
        <v>2883</v>
      </c>
      <c r="D170" s="277" t="s">
        <v>2884</v>
      </c>
      <c r="E170" s="278" t="s">
        <v>1043</v>
      </c>
      <c r="F170" s="277" t="s">
        <v>1043</v>
      </c>
      <c r="G170" s="279">
        <v>92849</v>
      </c>
      <c r="H170" s="277" t="s">
        <v>2930</v>
      </c>
      <c r="I170" s="277" t="s">
        <v>871</v>
      </c>
      <c r="J170" s="277" t="s">
        <v>2363</v>
      </c>
      <c r="K170" s="280">
        <v>137.52000000000001</v>
      </c>
      <c r="L170" s="277" t="s">
        <v>2364</v>
      </c>
      <c r="M170" s="83"/>
    </row>
    <row r="171" spans="1:13" ht="12.75" customHeight="1" x14ac:dyDescent="0.25">
      <c r="A171" s="277" t="s">
        <v>2354</v>
      </c>
      <c r="B171" s="277" t="s">
        <v>2355</v>
      </c>
      <c r="C171" s="277" t="s">
        <v>2883</v>
      </c>
      <c r="D171" s="277" t="s">
        <v>2884</v>
      </c>
      <c r="E171" s="278" t="s">
        <v>1043</v>
      </c>
      <c r="F171" s="277" t="s">
        <v>1043</v>
      </c>
      <c r="G171" s="279">
        <v>92850</v>
      </c>
      <c r="H171" s="277" t="s">
        <v>2934</v>
      </c>
      <c r="I171" s="277" t="s">
        <v>871</v>
      </c>
      <c r="J171" s="277" t="s">
        <v>2363</v>
      </c>
      <c r="K171" s="280">
        <v>10.75</v>
      </c>
      <c r="L171" s="277" t="s">
        <v>2364</v>
      </c>
      <c r="M171" s="83"/>
    </row>
    <row r="172" spans="1:13" ht="12.75" customHeight="1" x14ac:dyDescent="0.25">
      <c r="A172" s="277" t="s">
        <v>2354</v>
      </c>
      <c r="B172" s="277" t="s">
        <v>2355</v>
      </c>
      <c r="C172" s="277" t="s">
        <v>2883</v>
      </c>
      <c r="D172" s="277" t="s">
        <v>2884</v>
      </c>
      <c r="E172" s="278" t="s">
        <v>1043</v>
      </c>
      <c r="F172" s="277" t="s">
        <v>1043</v>
      </c>
      <c r="G172" s="279">
        <v>92851</v>
      </c>
      <c r="H172" s="277" t="s">
        <v>2937</v>
      </c>
      <c r="I172" s="277" t="s">
        <v>871</v>
      </c>
      <c r="J172" s="277" t="s">
        <v>2363</v>
      </c>
      <c r="K172" s="280">
        <v>180.86</v>
      </c>
      <c r="L172" s="277" t="s">
        <v>2364</v>
      </c>
      <c r="M172" s="83"/>
    </row>
    <row r="173" spans="1:13" ht="12.75" customHeight="1" x14ac:dyDescent="0.25">
      <c r="A173" s="277" t="s">
        <v>2354</v>
      </c>
      <c r="B173" s="277" t="s">
        <v>2355</v>
      </c>
      <c r="C173" s="277" t="s">
        <v>2883</v>
      </c>
      <c r="D173" s="277" t="s">
        <v>2884</v>
      </c>
      <c r="E173" s="278" t="s">
        <v>1043</v>
      </c>
      <c r="F173" s="277" t="s">
        <v>1043</v>
      </c>
      <c r="G173" s="279">
        <v>92852</v>
      </c>
      <c r="H173" s="277" t="s">
        <v>2941</v>
      </c>
      <c r="I173" s="277" t="s">
        <v>871</v>
      </c>
      <c r="J173" s="277" t="s">
        <v>2363</v>
      </c>
      <c r="K173" s="280">
        <v>13.59</v>
      </c>
      <c r="L173" s="277" t="s">
        <v>2364</v>
      </c>
      <c r="M173" s="83"/>
    </row>
    <row r="174" spans="1:13" ht="12.75" customHeight="1" x14ac:dyDescent="0.25">
      <c r="A174" s="277" t="s">
        <v>2354</v>
      </c>
      <c r="B174" s="277" t="s">
        <v>2355</v>
      </c>
      <c r="C174" s="277" t="s">
        <v>2883</v>
      </c>
      <c r="D174" s="277" t="s">
        <v>2884</v>
      </c>
      <c r="E174" s="278" t="s">
        <v>1043</v>
      </c>
      <c r="F174" s="277" t="s">
        <v>1043</v>
      </c>
      <c r="G174" s="279">
        <v>92853</v>
      </c>
      <c r="H174" s="277" t="s">
        <v>2944</v>
      </c>
      <c r="I174" s="277" t="s">
        <v>871</v>
      </c>
      <c r="J174" s="277" t="s">
        <v>2363</v>
      </c>
      <c r="K174" s="280">
        <v>227.85</v>
      </c>
      <c r="L174" s="277" t="s">
        <v>2364</v>
      </c>
      <c r="M174" s="83"/>
    </row>
    <row r="175" spans="1:13" ht="12.75" customHeight="1" x14ac:dyDescent="0.25">
      <c r="A175" s="277" t="s">
        <v>2354</v>
      </c>
      <c r="B175" s="277" t="s">
        <v>2355</v>
      </c>
      <c r="C175" s="277" t="s">
        <v>2883</v>
      </c>
      <c r="D175" s="277" t="s">
        <v>2884</v>
      </c>
      <c r="E175" s="278" t="s">
        <v>1043</v>
      </c>
      <c r="F175" s="277" t="s">
        <v>1043</v>
      </c>
      <c r="G175" s="279">
        <v>92854</v>
      </c>
      <c r="H175" s="277" t="s">
        <v>2948</v>
      </c>
      <c r="I175" s="277" t="s">
        <v>871</v>
      </c>
      <c r="J175" s="277" t="s">
        <v>2363</v>
      </c>
      <c r="K175" s="280">
        <v>16.55</v>
      </c>
      <c r="L175" s="277" t="s">
        <v>2364</v>
      </c>
      <c r="M175" s="83"/>
    </row>
    <row r="176" spans="1:13" ht="12.75" customHeight="1" x14ac:dyDescent="0.25">
      <c r="A176" s="277" t="s">
        <v>2354</v>
      </c>
      <c r="B176" s="277" t="s">
        <v>2355</v>
      </c>
      <c r="C176" s="277" t="s">
        <v>2883</v>
      </c>
      <c r="D176" s="277" t="s">
        <v>2884</v>
      </c>
      <c r="E176" s="278" t="s">
        <v>1043</v>
      </c>
      <c r="F176" s="277" t="s">
        <v>1043</v>
      </c>
      <c r="G176" s="279">
        <v>92855</v>
      </c>
      <c r="H176" s="277" t="s">
        <v>2952</v>
      </c>
      <c r="I176" s="277" t="s">
        <v>871</v>
      </c>
      <c r="J176" s="277" t="s">
        <v>2363</v>
      </c>
      <c r="K176" s="280">
        <v>298.27999999999997</v>
      </c>
      <c r="L176" s="277" t="s">
        <v>2364</v>
      </c>
      <c r="M176" s="83"/>
    </row>
    <row r="177" spans="1:13" ht="12.75" customHeight="1" x14ac:dyDescent="0.25">
      <c r="A177" s="277" t="s">
        <v>2354</v>
      </c>
      <c r="B177" s="277" t="s">
        <v>2355</v>
      </c>
      <c r="C177" s="277" t="s">
        <v>2883</v>
      </c>
      <c r="D177" s="277" t="s">
        <v>2884</v>
      </c>
      <c r="E177" s="278" t="s">
        <v>1043</v>
      </c>
      <c r="F177" s="277" t="s">
        <v>1043</v>
      </c>
      <c r="G177" s="279">
        <v>92856</v>
      </c>
      <c r="H177" s="277" t="s">
        <v>2957</v>
      </c>
      <c r="I177" s="277" t="s">
        <v>871</v>
      </c>
      <c r="J177" s="277" t="s">
        <v>2363</v>
      </c>
      <c r="K177" s="280">
        <v>19.489999999999998</v>
      </c>
      <c r="L177" s="277" t="s">
        <v>2364</v>
      </c>
      <c r="M177" s="83"/>
    </row>
    <row r="178" spans="1:13" ht="12.75" customHeight="1" x14ac:dyDescent="0.25">
      <c r="A178" s="277" t="s">
        <v>2354</v>
      </c>
      <c r="B178" s="277" t="s">
        <v>2355</v>
      </c>
      <c r="C178" s="277" t="s">
        <v>2883</v>
      </c>
      <c r="D178" s="277" t="s">
        <v>2884</v>
      </c>
      <c r="E178" s="278" t="s">
        <v>1043</v>
      </c>
      <c r="F178" s="277" t="s">
        <v>1043</v>
      </c>
      <c r="G178" s="279">
        <v>92857</v>
      </c>
      <c r="H178" s="277" t="s">
        <v>2960</v>
      </c>
      <c r="I178" s="277" t="s">
        <v>871</v>
      </c>
      <c r="J178" s="277" t="s">
        <v>2363</v>
      </c>
      <c r="K178" s="280">
        <v>338.12</v>
      </c>
      <c r="L178" s="277" t="s">
        <v>2364</v>
      </c>
      <c r="M178" s="83"/>
    </row>
    <row r="179" spans="1:13" ht="12.75" customHeight="1" x14ac:dyDescent="0.25">
      <c r="A179" s="277" t="s">
        <v>2354</v>
      </c>
      <c r="B179" s="277" t="s">
        <v>2355</v>
      </c>
      <c r="C179" s="277" t="s">
        <v>2883</v>
      </c>
      <c r="D179" s="277" t="s">
        <v>2884</v>
      </c>
      <c r="E179" s="278" t="s">
        <v>1043</v>
      </c>
      <c r="F179" s="277" t="s">
        <v>1043</v>
      </c>
      <c r="G179" s="279">
        <v>92858</v>
      </c>
      <c r="H179" s="277" t="s">
        <v>2962</v>
      </c>
      <c r="I179" s="277" t="s">
        <v>871</v>
      </c>
      <c r="J179" s="277" t="s">
        <v>2363</v>
      </c>
      <c r="K179" s="280">
        <v>22.31</v>
      </c>
      <c r="L179" s="277" t="s">
        <v>2364</v>
      </c>
      <c r="M179" s="83"/>
    </row>
    <row r="180" spans="1:13" ht="12.75" customHeight="1" x14ac:dyDescent="0.25">
      <c r="A180" s="277" t="s">
        <v>2354</v>
      </c>
      <c r="B180" s="277" t="s">
        <v>2355</v>
      </c>
      <c r="C180" s="277" t="s">
        <v>2883</v>
      </c>
      <c r="D180" s="277" t="s">
        <v>2884</v>
      </c>
      <c r="E180" s="278" t="s">
        <v>1043</v>
      </c>
      <c r="F180" s="277" t="s">
        <v>1043</v>
      </c>
      <c r="G180" s="279">
        <v>92860</v>
      </c>
      <c r="H180" s="277" t="s">
        <v>2965</v>
      </c>
      <c r="I180" s="277" t="s">
        <v>871</v>
      </c>
      <c r="J180" s="277" t="s">
        <v>2363</v>
      </c>
      <c r="K180" s="280">
        <v>25.33</v>
      </c>
      <c r="L180" s="277" t="s">
        <v>2364</v>
      </c>
      <c r="M180" s="83"/>
    </row>
    <row r="181" spans="1:13" ht="12.75" customHeight="1" x14ac:dyDescent="0.25">
      <c r="A181" s="277" t="s">
        <v>2354</v>
      </c>
      <c r="B181" s="277" t="s">
        <v>2355</v>
      </c>
      <c r="C181" s="277" t="s">
        <v>2883</v>
      </c>
      <c r="D181" s="277" t="s">
        <v>2884</v>
      </c>
      <c r="E181" s="278" t="s">
        <v>1043</v>
      </c>
      <c r="F181" s="277" t="s">
        <v>1043</v>
      </c>
      <c r="G181" s="279">
        <v>92862</v>
      </c>
      <c r="H181" s="277" t="s">
        <v>2968</v>
      </c>
      <c r="I181" s="277" t="s">
        <v>871</v>
      </c>
      <c r="J181" s="277" t="s">
        <v>2363</v>
      </c>
      <c r="K181" s="280">
        <v>28.27</v>
      </c>
      <c r="L181" s="277" t="s">
        <v>2364</v>
      </c>
      <c r="M181" s="83"/>
    </row>
    <row r="182" spans="1:13" ht="12.75" customHeight="1" x14ac:dyDescent="0.25">
      <c r="A182" s="277" t="s">
        <v>2354</v>
      </c>
      <c r="B182" s="277" t="s">
        <v>2355</v>
      </c>
      <c r="C182" s="277" t="s">
        <v>2883</v>
      </c>
      <c r="D182" s="277" t="s">
        <v>2884</v>
      </c>
      <c r="E182" s="278" t="s">
        <v>1043</v>
      </c>
      <c r="F182" s="277" t="s">
        <v>1043</v>
      </c>
      <c r="G182" s="279">
        <v>92863</v>
      </c>
      <c r="H182" s="277" t="s">
        <v>2972</v>
      </c>
      <c r="I182" s="277" t="s">
        <v>871</v>
      </c>
      <c r="J182" s="277" t="s">
        <v>2363</v>
      </c>
      <c r="K182" s="280">
        <v>587.77</v>
      </c>
      <c r="L182" s="277" t="s">
        <v>2364</v>
      </c>
      <c r="M182" s="83"/>
    </row>
    <row r="183" spans="1:13" ht="12.75" customHeight="1" x14ac:dyDescent="0.25">
      <c r="A183" s="277" t="s">
        <v>2354</v>
      </c>
      <c r="B183" s="277" t="s">
        <v>2355</v>
      </c>
      <c r="C183" s="277" t="s">
        <v>2883</v>
      </c>
      <c r="D183" s="277" t="s">
        <v>2884</v>
      </c>
      <c r="E183" s="278" t="s">
        <v>1043</v>
      </c>
      <c r="F183" s="277" t="s">
        <v>1043</v>
      </c>
      <c r="G183" s="279">
        <v>92864</v>
      </c>
      <c r="H183" s="277" t="s">
        <v>2975</v>
      </c>
      <c r="I183" s="277" t="s">
        <v>871</v>
      </c>
      <c r="J183" s="277" t="s">
        <v>2363</v>
      </c>
      <c r="K183" s="280">
        <v>31.23</v>
      </c>
      <c r="L183" s="277" t="s">
        <v>2364</v>
      </c>
      <c r="M183" s="83"/>
    </row>
    <row r="184" spans="1:13" ht="12.75" customHeight="1" x14ac:dyDescent="0.25">
      <c r="A184" s="277" t="s">
        <v>2354</v>
      </c>
      <c r="B184" s="277" t="s">
        <v>2355</v>
      </c>
      <c r="C184" s="277" t="s">
        <v>2978</v>
      </c>
      <c r="D184" s="277" t="s">
        <v>2979</v>
      </c>
      <c r="E184" s="278" t="s">
        <v>1043</v>
      </c>
      <c r="F184" s="277" t="s">
        <v>1043</v>
      </c>
      <c r="G184" s="279">
        <v>92210</v>
      </c>
      <c r="H184" s="277" t="s">
        <v>2981</v>
      </c>
      <c r="I184" s="277" t="s">
        <v>871</v>
      </c>
      <c r="J184" s="277" t="s">
        <v>2363</v>
      </c>
      <c r="K184" s="280">
        <v>104.47</v>
      </c>
      <c r="L184" s="277" t="s">
        <v>2364</v>
      </c>
      <c r="M184" s="83"/>
    </row>
    <row r="185" spans="1:13" ht="12.75" customHeight="1" x14ac:dyDescent="0.25">
      <c r="A185" s="277" t="s">
        <v>2354</v>
      </c>
      <c r="B185" s="277" t="s">
        <v>2355</v>
      </c>
      <c r="C185" s="277" t="s">
        <v>2978</v>
      </c>
      <c r="D185" s="277" t="s">
        <v>2979</v>
      </c>
      <c r="E185" s="278" t="s">
        <v>1043</v>
      </c>
      <c r="F185" s="277" t="s">
        <v>1043</v>
      </c>
      <c r="G185" s="279">
        <v>92211</v>
      </c>
      <c r="H185" s="277" t="s">
        <v>2986</v>
      </c>
      <c r="I185" s="277" t="s">
        <v>871</v>
      </c>
      <c r="J185" s="277" t="s">
        <v>2363</v>
      </c>
      <c r="K185" s="280">
        <v>134.55000000000001</v>
      </c>
      <c r="L185" s="277" t="s">
        <v>2364</v>
      </c>
      <c r="M185" s="83"/>
    </row>
    <row r="186" spans="1:13" ht="12.75" customHeight="1" x14ac:dyDescent="0.25">
      <c r="A186" s="277" t="s">
        <v>2354</v>
      </c>
      <c r="B186" s="277" t="s">
        <v>2355</v>
      </c>
      <c r="C186" s="277" t="s">
        <v>2978</v>
      </c>
      <c r="D186" s="277" t="s">
        <v>2979</v>
      </c>
      <c r="E186" s="278" t="s">
        <v>1043</v>
      </c>
      <c r="F186" s="277" t="s">
        <v>1043</v>
      </c>
      <c r="G186" s="279">
        <v>92212</v>
      </c>
      <c r="H186" s="277" t="s">
        <v>2990</v>
      </c>
      <c r="I186" s="277" t="s">
        <v>871</v>
      </c>
      <c r="J186" s="277" t="s">
        <v>2363</v>
      </c>
      <c r="K186" s="280">
        <v>172.74</v>
      </c>
      <c r="L186" s="277" t="s">
        <v>2364</v>
      </c>
      <c r="M186" s="83"/>
    </row>
    <row r="187" spans="1:13" ht="12.75" customHeight="1" x14ac:dyDescent="0.25">
      <c r="A187" s="277" t="s">
        <v>2354</v>
      </c>
      <c r="B187" s="277" t="s">
        <v>2355</v>
      </c>
      <c r="C187" s="277" t="s">
        <v>2978</v>
      </c>
      <c r="D187" s="277" t="s">
        <v>2979</v>
      </c>
      <c r="E187" s="278" t="s">
        <v>1043</v>
      </c>
      <c r="F187" s="277" t="s">
        <v>1043</v>
      </c>
      <c r="G187" s="279">
        <v>92213</v>
      </c>
      <c r="H187" s="277" t="s">
        <v>2993</v>
      </c>
      <c r="I187" s="277" t="s">
        <v>871</v>
      </c>
      <c r="J187" s="277" t="s">
        <v>2363</v>
      </c>
      <c r="K187" s="280">
        <v>230.76</v>
      </c>
      <c r="L187" s="277" t="s">
        <v>2364</v>
      </c>
      <c r="M187" s="83"/>
    </row>
    <row r="188" spans="1:13" ht="12.75" customHeight="1" x14ac:dyDescent="0.25">
      <c r="A188" s="277" t="s">
        <v>2354</v>
      </c>
      <c r="B188" s="277" t="s">
        <v>2355</v>
      </c>
      <c r="C188" s="277" t="s">
        <v>2978</v>
      </c>
      <c r="D188" s="277" t="s">
        <v>2979</v>
      </c>
      <c r="E188" s="278" t="s">
        <v>1043</v>
      </c>
      <c r="F188" s="277" t="s">
        <v>1043</v>
      </c>
      <c r="G188" s="279">
        <v>92214</v>
      </c>
      <c r="H188" s="277" t="s">
        <v>2996</v>
      </c>
      <c r="I188" s="277" t="s">
        <v>871</v>
      </c>
      <c r="J188" s="277" t="s">
        <v>2363</v>
      </c>
      <c r="K188" s="280">
        <v>263.18</v>
      </c>
      <c r="L188" s="277" t="s">
        <v>2364</v>
      </c>
      <c r="M188" s="83"/>
    </row>
    <row r="189" spans="1:13" ht="12.75" customHeight="1" x14ac:dyDescent="0.25">
      <c r="A189" s="277" t="s">
        <v>2354</v>
      </c>
      <c r="B189" s="277" t="s">
        <v>2355</v>
      </c>
      <c r="C189" s="277" t="s">
        <v>2978</v>
      </c>
      <c r="D189" s="277" t="s">
        <v>2979</v>
      </c>
      <c r="E189" s="278" t="s">
        <v>1043</v>
      </c>
      <c r="F189" s="277" t="s">
        <v>1043</v>
      </c>
      <c r="G189" s="279">
        <v>92215</v>
      </c>
      <c r="H189" s="277" t="s">
        <v>3000</v>
      </c>
      <c r="I189" s="277" t="s">
        <v>871</v>
      </c>
      <c r="J189" s="277" t="s">
        <v>2363</v>
      </c>
      <c r="K189" s="280">
        <v>319.18</v>
      </c>
      <c r="L189" s="277" t="s">
        <v>2364</v>
      </c>
      <c r="M189" s="83"/>
    </row>
    <row r="190" spans="1:13" ht="12.75" customHeight="1" x14ac:dyDescent="0.25">
      <c r="A190" s="277" t="s">
        <v>2354</v>
      </c>
      <c r="B190" s="277" t="s">
        <v>2355</v>
      </c>
      <c r="C190" s="277" t="s">
        <v>2978</v>
      </c>
      <c r="D190" s="277" t="s">
        <v>2979</v>
      </c>
      <c r="E190" s="278" t="s">
        <v>1043</v>
      </c>
      <c r="F190" s="277" t="s">
        <v>1043</v>
      </c>
      <c r="G190" s="279">
        <v>92216</v>
      </c>
      <c r="H190" s="277" t="s">
        <v>3003</v>
      </c>
      <c r="I190" s="277" t="s">
        <v>871</v>
      </c>
      <c r="J190" s="277" t="s">
        <v>2363</v>
      </c>
      <c r="K190" s="280">
        <v>357.38</v>
      </c>
      <c r="L190" s="277" t="s">
        <v>2364</v>
      </c>
      <c r="M190" s="83"/>
    </row>
    <row r="191" spans="1:13" ht="12.75" customHeight="1" x14ac:dyDescent="0.25">
      <c r="A191" s="277" t="s">
        <v>2354</v>
      </c>
      <c r="B191" s="277" t="s">
        <v>2355</v>
      </c>
      <c r="C191" s="277" t="s">
        <v>2978</v>
      </c>
      <c r="D191" s="277" t="s">
        <v>2979</v>
      </c>
      <c r="E191" s="278" t="s">
        <v>1043</v>
      </c>
      <c r="F191" s="277" t="s">
        <v>1043</v>
      </c>
      <c r="G191" s="279">
        <v>92219</v>
      </c>
      <c r="H191" s="277" t="s">
        <v>3009</v>
      </c>
      <c r="I191" s="277" t="s">
        <v>871</v>
      </c>
      <c r="J191" s="277" t="s">
        <v>2363</v>
      </c>
      <c r="K191" s="280">
        <v>110.8</v>
      </c>
      <c r="L191" s="277" t="s">
        <v>2364</v>
      </c>
      <c r="M191" s="83"/>
    </row>
    <row r="192" spans="1:13" ht="12.75" customHeight="1" x14ac:dyDescent="0.25">
      <c r="A192" s="277" t="s">
        <v>2354</v>
      </c>
      <c r="B192" s="277" t="s">
        <v>2355</v>
      </c>
      <c r="C192" s="277" t="s">
        <v>2978</v>
      </c>
      <c r="D192" s="277" t="s">
        <v>2979</v>
      </c>
      <c r="E192" s="278" t="s">
        <v>1043</v>
      </c>
      <c r="F192" s="277" t="s">
        <v>1043</v>
      </c>
      <c r="G192" s="279">
        <v>92220</v>
      </c>
      <c r="H192" s="277" t="s">
        <v>3014</v>
      </c>
      <c r="I192" s="277" t="s">
        <v>871</v>
      </c>
      <c r="J192" s="277" t="s">
        <v>2363</v>
      </c>
      <c r="K192" s="280">
        <v>142.38999999999999</v>
      </c>
      <c r="L192" s="277" t="s">
        <v>2364</v>
      </c>
      <c r="M192" s="83"/>
    </row>
    <row r="193" spans="1:13" ht="12.75" customHeight="1" x14ac:dyDescent="0.25">
      <c r="A193" s="277" t="s">
        <v>2354</v>
      </c>
      <c r="B193" s="277" t="s">
        <v>2355</v>
      </c>
      <c r="C193" s="277" t="s">
        <v>2978</v>
      </c>
      <c r="D193" s="277" t="s">
        <v>2979</v>
      </c>
      <c r="E193" s="278" t="s">
        <v>1043</v>
      </c>
      <c r="F193" s="277" t="s">
        <v>1043</v>
      </c>
      <c r="G193" s="279">
        <v>92221</v>
      </c>
      <c r="H193" s="277" t="s">
        <v>3019</v>
      </c>
      <c r="I193" s="277" t="s">
        <v>871</v>
      </c>
      <c r="J193" s="277" t="s">
        <v>2363</v>
      </c>
      <c r="K193" s="280">
        <v>181.93</v>
      </c>
      <c r="L193" s="277" t="s">
        <v>2364</v>
      </c>
      <c r="M193" s="83"/>
    </row>
    <row r="194" spans="1:13" ht="12.75" customHeight="1" x14ac:dyDescent="0.25">
      <c r="A194" s="277" t="s">
        <v>2354</v>
      </c>
      <c r="B194" s="277" t="s">
        <v>2355</v>
      </c>
      <c r="C194" s="277" t="s">
        <v>2978</v>
      </c>
      <c r="D194" s="277" t="s">
        <v>2979</v>
      </c>
      <c r="E194" s="278" t="s">
        <v>1043</v>
      </c>
      <c r="F194" s="277" t="s">
        <v>1043</v>
      </c>
      <c r="G194" s="279">
        <v>92222</v>
      </c>
      <c r="H194" s="277" t="s">
        <v>3024</v>
      </c>
      <c r="I194" s="277" t="s">
        <v>871</v>
      </c>
      <c r="J194" s="277" t="s">
        <v>2363</v>
      </c>
      <c r="K194" s="280">
        <v>241.43</v>
      </c>
      <c r="L194" s="277" t="s">
        <v>2364</v>
      </c>
      <c r="M194" s="83"/>
    </row>
    <row r="195" spans="1:13" ht="12.75" customHeight="1" x14ac:dyDescent="0.25">
      <c r="A195" s="277" t="s">
        <v>2354</v>
      </c>
      <c r="B195" s="277" t="s">
        <v>2355</v>
      </c>
      <c r="C195" s="277" t="s">
        <v>2978</v>
      </c>
      <c r="D195" s="277" t="s">
        <v>2979</v>
      </c>
      <c r="E195" s="278" t="s">
        <v>1043</v>
      </c>
      <c r="F195" s="277" t="s">
        <v>1043</v>
      </c>
      <c r="G195" s="279">
        <v>92223</v>
      </c>
      <c r="H195" s="277" t="s">
        <v>3030</v>
      </c>
      <c r="I195" s="277" t="s">
        <v>871</v>
      </c>
      <c r="J195" s="277" t="s">
        <v>2363</v>
      </c>
      <c r="K195" s="280">
        <v>275.11</v>
      </c>
      <c r="L195" s="277" t="s">
        <v>2364</v>
      </c>
      <c r="M195" s="83"/>
    </row>
    <row r="196" spans="1:13" ht="12.75" customHeight="1" x14ac:dyDescent="0.25">
      <c r="A196" s="277" t="s">
        <v>2354</v>
      </c>
      <c r="B196" s="277" t="s">
        <v>2355</v>
      </c>
      <c r="C196" s="277" t="s">
        <v>2978</v>
      </c>
      <c r="D196" s="277" t="s">
        <v>2979</v>
      </c>
      <c r="E196" s="278" t="s">
        <v>1043</v>
      </c>
      <c r="F196" s="277" t="s">
        <v>1043</v>
      </c>
      <c r="G196" s="279">
        <v>92224</v>
      </c>
      <c r="H196" s="277" t="s">
        <v>3035</v>
      </c>
      <c r="I196" s="277" t="s">
        <v>871</v>
      </c>
      <c r="J196" s="277" t="s">
        <v>2363</v>
      </c>
      <c r="K196" s="280">
        <v>332.42</v>
      </c>
      <c r="L196" s="277" t="s">
        <v>2364</v>
      </c>
      <c r="M196" s="83"/>
    </row>
    <row r="197" spans="1:13" ht="12.75" customHeight="1" x14ac:dyDescent="0.25">
      <c r="A197" s="277" t="s">
        <v>2354</v>
      </c>
      <c r="B197" s="277" t="s">
        <v>2355</v>
      </c>
      <c r="C197" s="277" t="s">
        <v>2978</v>
      </c>
      <c r="D197" s="277" t="s">
        <v>2979</v>
      </c>
      <c r="E197" s="278" t="s">
        <v>1043</v>
      </c>
      <c r="F197" s="277" t="s">
        <v>1043</v>
      </c>
      <c r="G197" s="279">
        <v>92226</v>
      </c>
      <c r="H197" s="277" t="s">
        <v>3039</v>
      </c>
      <c r="I197" s="277" t="s">
        <v>871</v>
      </c>
      <c r="J197" s="277" t="s">
        <v>2363</v>
      </c>
      <c r="K197" s="280">
        <v>372.18</v>
      </c>
      <c r="L197" s="277" t="s">
        <v>2364</v>
      </c>
      <c r="M197" s="83"/>
    </row>
    <row r="198" spans="1:13" ht="12.75" customHeight="1" x14ac:dyDescent="0.25">
      <c r="A198" s="277" t="s">
        <v>2354</v>
      </c>
      <c r="B198" s="277" t="s">
        <v>2355</v>
      </c>
      <c r="C198" s="277" t="s">
        <v>2978</v>
      </c>
      <c r="D198" s="277" t="s">
        <v>2979</v>
      </c>
      <c r="E198" s="278" t="s">
        <v>1043</v>
      </c>
      <c r="F198" s="277" t="s">
        <v>1043</v>
      </c>
      <c r="G198" s="279">
        <v>92808</v>
      </c>
      <c r="H198" s="277" t="s">
        <v>3044</v>
      </c>
      <c r="I198" s="277" t="s">
        <v>871</v>
      </c>
      <c r="J198" s="277" t="s">
        <v>2363</v>
      </c>
      <c r="K198" s="280">
        <v>25.62</v>
      </c>
      <c r="L198" s="277" t="s">
        <v>2364</v>
      </c>
      <c r="M198" s="83"/>
    </row>
    <row r="199" spans="1:13" ht="12.75" customHeight="1" x14ac:dyDescent="0.25">
      <c r="A199" s="277" t="s">
        <v>2354</v>
      </c>
      <c r="B199" s="277" t="s">
        <v>2355</v>
      </c>
      <c r="C199" s="277" t="s">
        <v>2978</v>
      </c>
      <c r="D199" s="277" t="s">
        <v>2979</v>
      </c>
      <c r="E199" s="278" t="s">
        <v>1043</v>
      </c>
      <c r="F199" s="277" t="s">
        <v>1043</v>
      </c>
      <c r="G199" s="279">
        <v>92809</v>
      </c>
      <c r="H199" s="277" t="s">
        <v>3049</v>
      </c>
      <c r="I199" s="277" t="s">
        <v>871</v>
      </c>
      <c r="J199" s="277" t="s">
        <v>2363</v>
      </c>
      <c r="K199" s="280">
        <v>32.880000000000003</v>
      </c>
      <c r="L199" s="277" t="s">
        <v>2364</v>
      </c>
      <c r="M199" s="83"/>
    </row>
    <row r="200" spans="1:13" ht="12.75" customHeight="1" x14ac:dyDescent="0.25">
      <c r="A200" s="277" t="s">
        <v>2354</v>
      </c>
      <c r="B200" s="277" t="s">
        <v>2355</v>
      </c>
      <c r="C200" s="277" t="s">
        <v>2978</v>
      </c>
      <c r="D200" s="277" t="s">
        <v>2979</v>
      </c>
      <c r="E200" s="278" t="s">
        <v>1043</v>
      </c>
      <c r="F200" s="277" t="s">
        <v>1043</v>
      </c>
      <c r="G200" s="279">
        <v>92810</v>
      </c>
      <c r="H200" s="277" t="s">
        <v>3052</v>
      </c>
      <c r="I200" s="277" t="s">
        <v>871</v>
      </c>
      <c r="J200" s="277" t="s">
        <v>2363</v>
      </c>
      <c r="K200" s="280">
        <v>40.01</v>
      </c>
      <c r="L200" s="277" t="s">
        <v>2364</v>
      </c>
      <c r="M200" s="83"/>
    </row>
    <row r="201" spans="1:13" ht="12.75" customHeight="1" x14ac:dyDescent="0.25">
      <c r="A201" s="277" t="s">
        <v>2354</v>
      </c>
      <c r="B201" s="277" t="s">
        <v>2355</v>
      </c>
      <c r="C201" s="277" t="s">
        <v>2978</v>
      </c>
      <c r="D201" s="277" t="s">
        <v>2979</v>
      </c>
      <c r="E201" s="278" t="s">
        <v>1043</v>
      </c>
      <c r="F201" s="277" t="s">
        <v>1043</v>
      </c>
      <c r="G201" s="279">
        <v>92811</v>
      </c>
      <c r="H201" s="277" t="s">
        <v>3056</v>
      </c>
      <c r="I201" s="277" t="s">
        <v>871</v>
      </c>
      <c r="J201" s="277" t="s">
        <v>2363</v>
      </c>
      <c r="K201" s="280">
        <v>47.67</v>
      </c>
      <c r="L201" s="277" t="s">
        <v>2364</v>
      </c>
      <c r="M201" s="83"/>
    </row>
    <row r="202" spans="1:13" ht="12.75" customHeight="1" x14ac:dyDescent="0.25">
      <c r="A202" s="277" t="s">
        <v>2354</v>
      </c>
      <c r="B202" s="277" t="s">
        <v>2355</v>
      </c>
      <c r="C202" s="277" t="s">
        <v>2978</v>
      </c>
      <c r="D202" s="277" t="s">
        <v>2979</v>
      </c>
      <c r="E202" s="278" t="s">
        <v>1043</v>
      </c>
      <c r="F202" s="277" t="s">
        <v>1043</v>
      </c>
      <c r="G202" s="279">
        <v>92812</v>
      </c>
      <c r="H202" s="277" t="s">
        <v>3060</v>
      </c>
      <c r="I202" s="277" t="s">
        <v>871</v>
      </c>
      <c r="J202" s="277" t="s">
        <v>2363</v>
      </c>
      <c r="K202" s="280">
        <v>55.21</v>
      </c>
      <c r="L202" s="277" t="s">
        <v>2364</v>
      </c>
      <c r="M202" s="83"/>
    </row>
    <row r="203" spans="1:13" ht="12.75" customHeight="1" x14ac:dyDescent="0.25">
      <c r="A203" s="277" t="s">
        <v>2354</v>
      </c>
      <c r="B203" s="277" t="s">
        <v>2355</v>
      </c>
      <c r="C203" s="277" t="s">
        <v>2978</v>
      </c>
      <c r="D203" s="277" t="s">
        <v>2979</v>
      </c>
      <c r="E203" s="278" t="s">
        <v>1043</v>
      </c>
      <c r="F203" s="277" t="s">
        <v>1043</v>
      </c>
      <c r="G203" s="279">
        <v>92813</v>
      </c>
      <c r="H203" s="277" t="s">
        <v>3065</v>
      </c>
      <c r="I203" s="277" t="s">
        <v>871</v>
      </c>
      <c r="J203" s="277" t="s">
        <v>2363</v>
      </c>
      <c r="K203" s="280">
        <v>64.11</v>
      </c>
      <c r="L203" s="277" t="s">
        <v>2364</v>
      </c>
      <c r="M203" s="83"/>
    </row>
    <row r="204" spans="1:13" ht="12.75" customHeight="1" x14ac:dyDescent="0.25">
      <c r="A204" s="277" t="s">
        <v>2354</v>
      </c>
      <c r="B204" s="277" t="s">
        <v>2355</v>
      </c>
      <c r="C204" s="277" t="s">
        <v>2978</v>
      </c>
      <c r="D204" s="277" t="s">
        <v>2979</v>
      </c>
      <c r="E204" s="278" t="s">
        <v>1043</v>
      </c>
      <c r="F204" s="277" t="s">
        <v>1043</v>
      </c>
      <c r="G204" s="279">
        <v>92814</v>
      </c>
      <c r="H204" s="277" t="s">
        <v>3068</v>
      </c>
      <c r="I204" s="277" t="s">
        <v>871</v>
      </c>
      <c r="J204" s="277" t="s">
        <v>2363</v>
      </c>
      <c r="K204" s="280">
        <v>73.41</v>
      </c>
      <c r="L204" s="277" t="s">
        <v>2364</v>
      </c>
      <c r="M204" s="83"/>
    </row>
    <row r="205" spans="1:13" ht="12.75" customHeight="1" x14ac:dyDescent="0.25">
      <c r="A205" s="277" t="s">
        <v>2354</v>
      </c>
      <c r="B205" s="277" t="s">
        <v>2355</v>
      </c>
      <c r="C205" s="277" t="s">
        <v>2978</v>
      </c>
      <c r="D205" s="277" t="s">
        <v>2979</v>
      </c>
      <c r="E205" s="278" t="s">
        <v>1043</v>
      </c>
      <c r="F205" s="277" t="s">
        <v>1043</v>
      </c>
      <c r="G205" s="279">
        <v>92815</v>
      </c>
      <c r="H205" s="277" t="s">
        <v>3072</v>
      </c>
      <c r="I205" s="277" t="s">
        <v>871</v>
      </c>
      <c r="J205" s="277" t="s">
        <v>2363</v>
      </c>
      <c r="K205" s="280">
        <v>84.13</v>
      </c>
      <c r="L205" s="277" t="s">
        <v>2364</v>
      </c>
      <c r="M205" s="83"/>
    </row>
    <row r="206" spans="1:13" ht="12.75" customHeight="1" x14ac:dyDescent="0.25">
      <c r="A206" s="277" t="s">
        <v>2354</v>
      </c>
      <c r="B206" s="277" t="s">
        <v>2355</v>
      </c>
      <c r="C206" s="277" t="s">
        <v>2978</v>
      </c>
      <c r="D206" s="277" t="s">
        <v>2979</v>
      </c>
      <c r="E206" s="278" t="s">
        <v>1043</v>
      </c>
      <c r="F206" s="277" t="s">
        <v>1043</v>
      </c>
      <c r="G206" s="279">
        <v>92816</v>
      </c>
      <c r="H206" s="277" t="s">
        <v>3074</v>
      </c>
      <c r="I206" s="277" t="s">
        <v>871</v>
      </c>
      <c r="J206" s="277" t="s">
        <v>2363</v>
      </c>
      <c r="K206" s="280">
        <v>492.52</v>
      </c>
      <c r="L206" s="277" t="s">
        <v>2364</v>
      </c>
      <c r="M206" s="83"/>
    </row>
    <row r="207" spans="1:13" ht="12.75" customHeight="1" x14ac:dyDescent="0.25">
      <c r="A207" s="277" t="s">
        <v>2354</v>
      </c>
      <c r="B207" s="277" t="s">
        <v>2355</v>
      </c>
      <c r="C207" s="277" t="s">
        <v>2978</v>
      </c>
      <c r="D207" s="277" t="s">
        <v>2979</v>
      </c>
      <c r="E207" s="278" t="s">
        <v>1043</v>
      </c>
      <c r="F207" s="277" t="s">
        <v>1043</v>
      </c>
      <c r="G207" s="279">
        <v>92817</v>
      </c>
      <c r="H207" s="277" t="s">
        <v>3077</v>
      </c>
      <c r="I207" s="277" t="s">
        <v>871</v>
      </c>
      <c r="J207" s="277" t="s">
        <v>2363</v>
      </c>
      <c r="K207" s="280">
        <v>105.27</v>
      </c>
      <c r="L207" s="277" t="s">
        <v>2364</v>
      </c>
      <c r="M207" s="83"/>
    </row>
    <row r="208" spans="1:13" ht="12.75" customHeight="1" x14ac:dyDescent="0.25">
      <c r="A208" s="277" t="s">
        <v>2354</v>
      </c>
      <c r="B208" s="277" t="s">
        <v>2355</v>
      </c>
      <c r="C208" s="277" t="s">
        <v>2978</v>
      </c>
      <c r="D208" s="277" t="s">
        <v>2979</v>
      </c>
      <c r="E208" s="278" t="s">
        <v>1043</v>
      </c>
      <c r="F208" s="277" t="s">
        <v>1043</v>
      </c>
      <c r="G208" s="279">
        <v>92818</v>
      </c>
      <c r="H208" s="277" t="s">
        <v>3080</v>
      </c>
      <c r="I208" s="277" t="s">
        <v>871</v>
      </c>
      <c r="J208" s="277" t="s">
        <v>2363</v>
      </c>
      <c r="K208" s="280">
        <v>717.72</v>
      </c>
      <c r="L208" s="277" t="s">
        <v>2364</v>
      </c>
      <c r="M208" s="83"/>
    </row>
    <row r="209" spans="1:13" ht="12.75" customHeight="1" x14ac:dyDescent="0.25">
      <c r="A209" s="277" t="s">
        <v>2354</v>
      </c>
      <c r="B209" s="277" t="s">
        <v>2355</v>
      </c>
      <c r="C209" s="277" t="s">
        <v>2978</v>
      </c>
      <c r="D209" s="277" t="s">
        <v>2979</v>
      </c>
      <c r="E209" s="278" t="s">
        <v>1043</v>
      </c>
      <c r="F209" s="277" t="s">
        <v>1043</v>
      </c>
      <c r="G209" s="279">
        <v>92819</v>
      </c>
      <c r="H209" s="277" t="s">
        <v>3084</v>
      </c>
      <c r="I209" s="277" t="s">
        <v>871</v>
      </c>
      <c r="J209" s="277" t="s">
        <v>2363</v>
      </c>
      <c r="K209" s="280">
        <v>141.71</v>
      </c>
      <c r="L209" s="277" t="s">
        <v>2364</v>
      </c>
      <c r="M209" s="83"/>
    </row>
    <row r="210" spans="1:13" ht="12.75" customHeight="1" x14ac:dyDescent="0.25">
      <c r="A210" s="277" t="s">
        <v>2354</v>
      </c>
      <c r="B210" s="277" t="s">
        <v>2355</v>
      </c>
      <c r="C210" s="277" t="s">
        <v>2978</v>
      </c>
      <c r="D210" s="277" t="s">
        <v>2979</v>
      </c>
      <c r="E210" s="278" t="s">
        <v>1043</v>
      </c>
      <c r="F210" s="277" t="s">
        <v>1043</v>
      </c>
      <c r="G210" s="279">
        <v>92820</v>
      </c>
      <c r="H210" s="277" t="s">
        <v>3088</v>
      </c>
      <c r="I210" s="277" t="s">
        <v>871</v>
      </c>
      <c r="J210" s="277" t="s">
        <v>2363</v>
      </c>
      <c r="K210" s="280">
        <v>30.58</v>
      </c>
      <c r="L210" s="277" t="s">
        <v>2364</v>
      </c>
      <c r="M210" s="83"/>
    </row>
    <row r="211" spans="1:13" ht="12.75" customHeight="1" x14ac:dyDescent="0.25">
      <c r="A211" s="277" t="s">
        <v>2354</v>
      </c>
      <c r="B211" s="277" t="s">
        <v>2355</v>
      </c>
      <c r="C211" s="277" t="s">
        <v>2978</v>
      </c>
      <c r="D211" s="277" t="s">
        <v>2979</v>
      </c>
      <c r="E211" s="278" t="s">
        <v>1043</v>
      </c>
      <c r="F211" s="277" t="s">
        <v>1043</v>
      </c>
      <c r="G211" s="279">
        <v>92821</v>
      </c>
      <c r="H211" s="277" t="s">
        <v>3092</v>
      </c>
      <c r="I211" s="277" t="s">
        <v>871</v>
      </c>
      <c r="J211" s="277" t="s">
        <v>2363</v>
      </c>
      <c r="K211" s="280">
        <v>39.21</v>
      </c>
      <c r="L211" s="277" t="s">
        <v>2364</v>
      </c>
      <c r="M211" s="83"/>
    </row>
    <row r="212" spans="1:13" ht="12.75" customHeight="1" x14ac:dyDescent="0.25">
      <c r="A212" s="277" t="s">
        <v>2354</v>
      </c>
      <c r="B212" s="277" t="s">
        <v>2355</v>
      </c>
      <c r="C212" s="277" t="s">
        <v>2978</v>
      </c>
      <c r="D212" s="277" t="s">
        <v>2979</v>
      </c>
      <c r="E212" s="278" t="s">
        <v>1043</v>
      </c>
      <c r="F212" s="277" t="s">
        <v>1043</v>
      </c>
      <c r="G212" s="279">
        <v>92822</v>
      </c>
      <c r="H212" s="277" t="s">
        <v>3095</v>
      </c>
      <c r="I212" s="277" t="s">
        <v>871</v>
      </c>
      <c r="J212" s="277" t="s">
        <v>2363</v>
      </c>
      <c r="K212" s="280">
        <v>47.85</v>
      </c>
      <c r="L212" s="277" t="s">
        <v>2364</v>
      </c>
      <c r="M212" s="83"/>
    </row>
    <row r="213" spans="1:13" ht="12.75" customHeight="1" x14ac:dyDescent="0.25">
      <c r="A213" s="277" t="s">
        <v>2354</v>
      </c>
      <c r="B213" s="277" t="s">
        <v>2355</v>
      </c>
      <c r="C213" s="277" t="s">
        <v>2978</v>
      </c>
      <c r="D213" s="277" t="s">
        <v>2979</v>
      </c>
      <c r="E213" s="278" t="s">
        <v>1043</v>
      </c>
      <c r="F213" s="277" t="s">
        <v>1043</v>
      </c>
      <c r="G213" s="279">
        <v>92824</v>
      </c>
      <c r="H213" s="277" t="s">
        <v>3100</v>
      </c>
      <c r="I213" s="277" t="s">
        <v>871</v>
      </c>
      <c r="J213" s="277" t="s">
        <v>2363</v>
      </c>
      <c r="K213" s="280">
        <v>56.86</v>
      </c>
      <c r="L213" s="277" t="s">
        <v>2364</v>
      </c>
      <c r="M213" s="83"/>
    </row>
    <row r="214" spans="1:13" ht="12.75" customHeight="1" x14ac:dyDescent="0.25">
      <c r="A214" s="277" t="s">
        <v>2354</v>
      </c>
      <c r="B214" s="277" t="s">
        <v>2355</v>
      </c>
      <c r="C214" s="277" t="s">
        <v>2978</v>
      </c>
      <c r="D214" s="277" t="s">
        <v>2979</v>
      </c>
      <c r="E214" s="278" t="s">
        <v>1043</v>
      </c>
      <c r="F214" s="277" t="s">
        <v>1043</v>
      </c>
      <c r="G214" s="279">
        <v>92825</v>
      </c>
      <c r="H214" s="277" t="s">
        <v>3104</v>
      </c>
      <c r="I214" s="277" t="s">
        <v>871</v>
      </c>
      <c r="J214" s="277" t="s">
        <v>2363</v>
      </c>
      <c r="K214" s="280">
        <v>65.88</v>
      </c>
      <c r="L214" s="277" t="s">
        <v>2364</v>
      </c>
      <c r="M214" s="83"/>
    </row>
    <row r="215" spans="1:13" ht="12.75" customHeight="1" x14ac:dyDescent="0.25">
      <c r="A215" s="277" t="s">
        <v>2354</v>
      </c>
      <c r="B215" s="277" t="s">
        <v>2355</v>
      </c>
      <c r="C215" s="277" t="s">
        <v>2978</v>
      </c>
      <c r="D215" s="277" t="s">
        <v>2979</v>
      </c>
      <c r="E215" s="278" t="s">
        <v>1043</v>
      </c>
      <c r="F215" s="277" t="s">
        <v>1043</v>
      </c>
      <c r="G215" s="279">
        <v>92826</v>
      </c>
      <c r="H215" s="277" t="s">
        <v>3109</v>
      </c>
      <c r="I215" s="277" t="s">
        <v>871</v>
      </c>
      <c r="J215" s="277" t="s">
        <v>2363</v>
      </c>
      <c r="K215" s="280">
        <v>76.040000000000006</v>
      </c>
      <c r="L215" s="277" t="s">
        <v>2364</v>
      </c>
      <c r="M215" s="83"/>
    </row>
    <row r="216" spans="1:13" ht="12.75" customHeight="1" x14ac:dyDescent="0.25">
      <c r="A216" s="277" t="s">
        <v>2354</v>
      </c>
      <c r="B216" s="277" t="s">
        <v>2355</v>
      </c>
      <c r="C216" s="277" t="s">
        <v>2978</v>
      </c>
      <c r="D216" s="277" t="s">
        <v>2979</v>
      </c>
      <c r="E216" s="278" t="s">
        <v>1043</v>
      </c>
      <c r="F216" s="277" t="s">
        <v>1043</v>
      </c>
      <c r="G216" s="279">
        <v>92827</v>
      </c>
      <c r="H216" s="277" t="s">
        <v>3114</v>
      </c>
      <c r="I216" s="277" t="s">
        <v>871</v>
      </c>
      <c r="J216" s="277" t="s">
        <v>2363</v>
      </c>
      <c r="K216" s="280">
        <v>86.65</v>
      </c>
      <c r="L216" s="277" t="s">
        <v>2364</v>
      </c>
      <c r="M216" s="83"/>
    </row>
    <row r="217" spans="1:13" ht="12.75" customHeight="1" x14ac:dyDescent="0.25">
      <c r="A217" s="277" t="s">
        <v>2354</v>
      </c>
      <c r="B217" s="277" t="s">
        <v>2355</v>
      </c>
      <c r="C217" s="277" t="s">
        <v>2978</v>
      </c>
      <c r="D217" s="277" t="s">
        <v>2979</v>
      </c>
      <c r="E217" s="278" t="s">
        <v>1043</v>
      </c>
      <c r="F217" s="277" t="s">
        <v>1043</v>
      </c>
      <c r="G217" s="279">
        <v>92828</v>
      </c>
      <c r="H217" s="277" t="s">
        <v>3121</v>
      </c>
      <c r="I217" s="277" t="s">
        <v>871</v>
      </c>
      <c r="J217" s="277" t="s">
        <v>2363</v>
      </c>
      <c r="K217" s="280">
        <v>98.93</v>
      </c>
      <c r="L217" s="277" t="s">
        <v>2364</v>
      </c>
      <c r="M217" s="83"/>
    </row>
    <row r="218" spans="1:13" ht="12.75" customHeight="1" x14ac:dyDescent="0.25">
      <c r="A218" s="277" t="s">
        <v>2354</v>
      </c>
      <c r="B218" s="277" t="s">
        <v>2355</v>
      </c>
      <c r="C218" s="277" t="s">
        <v>2978</v>
      </c>
      <c r="D218" s="277" t="s">
        <v>2979</v>
      </c>
      <c r="E218" s="278" t="s">
        <v>1043</v>
      </c>
      <c r="F218" s="277" t="s">
        <v>1043</v>
      </c>
      <c r="G218" s="279">
        <v>92829</v>
      </c>
      <c r="H218" s="277" t="s">
        <v>3126</v>
      </c>
      <c r="I218" s="277" t="s">
        <v>871</v>
      </c>
      <c r="J218" s="277" t="s">
        <v>2363</v>
      </c>
      <c r="K218" s="280">
        <v>510</v>
      </c>
      <c r="L218" s="277" t="s">
        <v>2364</v>
      </c>
      <c r="M218" s="83"/>
    </row>
    <row r="219" spans="1:13" ht="12.75" customHeight="1" x14ac:dyDescent="0.25">
      <c r="A219" s="277" t="s">
        <v>2354</v>
      </c>
      <c r="B219" s="277" t="s">
        <v>2355</v>
      </c>
      <c r="C219" s="277" t="s">
        <v>2978</v>
      </c>
      <c r="D219" s="277" t="s">
        <v>2979</v>
      </c>
      <c r="E219" s="278" t="s">
        <v>1043</v>
      </c>
      <c r="F219" s="277" t="s">
        <v>1043</v>
      </c>
      <c r="G219" s="279">
        <v>92830</v>
      </c>
      <c r="H219" s="277" t="s">
        <v>3131</v>
      </c>
      <c r="I219" s="277" t="s">
        <v>871</v>
      </c>
      <c r="J219" s="277" t="s">
        <v>2363</v>
      </c>
      <c r="K219" s="280">
        <v>122.75</v>
      </c>
      <c r="L219" s="277" t="s">
        <v>2364</v>
      </c>
      <c r="M219" s="83"/>
    </row>
    <row r="220" spans="1:13" ht="12.75" customHeight="1" x14ac:dyDescent="0.25">
      <c r="A220" s="277" t="s">
        <v>2354</v>
      </c>
      <c r="B220" s="277" t="s">
        <v>2355</v>
      </c>
      <c r="C220" s="277" t="s">
        <v>2978</v>
      </c>
      <c r="D220" s="277" t="s">
        <v>2979</v>
      </c>
      <c r="E220" s="278" t="s">
        <v>1043</v>
      </c>
      <c r="F220" s="277" t="s">
        <v>1043</v>
      </c>
      <c r="G220" s="279">
        <v>92831</v>
      </c>
      <c r="H220" s="277" t="s">
        <v>3135</v>
      </c>
      <c r="I220" s="277" t="s">
        <v>871</v>
      </c>
      <c r="J220" s="277" t="s">
        <v>2363</v>
      </c>
      <c r="K220" s="280">
        <v>739.18</v>
      </c>
      <c r="L220" s="277" t="s">
        <v>2364</v>
      </c>
      <c r="M220" s="83"/>
    </row>
    <row r="221" spans="1:13" ht="12.75" customHeight="1" x14ac:dyDescent="0.25">
      <c r="A221" s="277" t="s">
        <v>2354</v>
      </c>
      <c r="B221" s="277" t="s">
        <v>2355</v>
      </c>
      <c r="C221" s="277" t="s">
        <v>2978</v>
      </c>
      <c r="D221" s="277" t="s">
        <v>2979</v>
      </c>
      <c r="E221" s="278" t="s">
        <v>1043</v>
      </c>
      <c r="F221" s="277" t="s">
        <v>1043</v>
      </c>
      <c r="G221" s="279">
        <v>92832</v>
      </c>
      <c r="H221" s="277" t="s">
        <v>3140</v>
      </c>
      <c r="I221" s="277" t="s">
        <v>871</v>
      </c>
      <c r="J221" s="277" t="s">
        <v>2363</v>
      </c>
      <c r="K221" s="280">
        <v>163.16999999999999</v>
      </c>
      <c r="L221" s="277" t="s">
        <v>2364</v>
      </c>
      <c r="M221" s="83"/>
    </row>
    <row r="222" spans="1:13" ht="12.75" customHeight="1" x14ac:dyDescent="0.25">
      <c r="A222" s="277" t="s">
        <v>2354</v>
      </c>
      <c r="B222" s="277" t="s">
        <v>2355</v>
      </c>
      <c r="C222" s="277" t="s">
        <v>2978</v>
      </c>
      <c r="D222" s="277" t="s">
        <v>2979</v>
      </c>
      <c r="E222" s="278" t="s">
        <v>1043</v>
      </c>
      <c r="F222" s="277" t="s">
        <v>1043</v>
      </c>
      <c r="G222" s="279">
        <v>95565</v>
      </c>
      <c r="H222" s="277" t="s">
        <v>3144</v>
      </c>
      <c r="I222" s="277" t="s">
        <v>871</v>
      </c>
      <c r="J222" s="277" t="s">
        <v>2363</v>
      </c>
      <c r="K222" s="280">
        <v>93.41</v>
      </c>
      <c r="L222" s="277" t="s">
        <v>2364</v>
      </c>
      <c r="M222" s="83"/>
    </row>
    <row r="223" spans="1:13" ht="12.75" customHeight="1" x14ac:dyDescent="0.25">
      <c r="A223" s="277" t="s">
        <v>2354</v>
      </c>
      <c r="B223" s="277" t="s">
        <v>2355</v>
      </c>
      <c r="C223" s="277" t="s">
        <v>2978</v>
      </c>
      <c r="D223" s="277" t="s">
        <v>2979</v>
      </c>
      <c r="E223" s="278" t="s">
        <v>1043</v>
      </c>
      <c r="F223" s="277" t="s">
        <v>1043</v>
      </c>
      <c r="G223" s="279">
        <v>95566</v>
      </c>
      <c r="H223" s="277" t="s">
        <v>3150</v>
      </c>
      <c r="I223" s="277" t="s">
        <v>871</v>
      </c>
      <c r="J223" s="277" t="s">
        <v>2363</v>
      </c>
      <c r="K223" s="280">
        <v>98.37</v>
      </c>
      <c r="L223" s="277" t="s">
        <v>2364</v>
      </c>
      <c r="M223" s="83"/>
    </row>
    <row r="224" spans="1:13" ht="12.75" customHeight="1" x14ac:dyDescent="0.25">
      <c r="A224" s="277" t="s">
        <v>2354</v>
      </c>
      <c r="B224" s="277" t="s">
        <v>2355</v>
      </c>
      <c r="C224" s="277" t="s">
        <v>2978</v>
      </c>
      <c r="D224" s="277" t="s">
        <v>2979</v>
      </c>
      <c r="E224" s="278" t="s">
        <v>1043</v>
      </c>
      <c r="F224" s="277" t="s">
        <v>1043</v>
      </c>
      <c r="G224" s="279">
        <v>95567</v>
      </c>
      <c r="H224" s="277" t="s">
        <v>3154</v>
      </c>
      <c r="I224" s="277" t="s">
        <v>871</v>
      </c>
      <c r="J224" s="277" t="s">
        <v>2363</v>
      </c>
      <c r="K224" s="280">
        <v>59.65</v>
      </c>
      <c r="L224" s="277" t="s">
        <v>2364</v>
      </c>
      <c r="M224" s="83"/>
    </row>
    <row r="225" spans="1:13" ht="12.75" customHeight="1" x14ac:dyDescent="0.25">
      <c r="A225" s="277" t="s">
        <v>2354</v>
      </c>
      <c r="B225" s="277" t="s">
        <v>2355</v>
      </c>
      <c r="C225" s="277" t="s">
        <v>2978</v>
      </c>
      <c r="D225" s="277" t="s">
        <v>2979</v>
      </c>
      <c r="E225" s="278" t="s">
        <v>1043</v>
      </c>
      <c r="F225" s="277" t="s">
        <v>1043</v>
      </c>
      <c r="G225" s="279">
        <v>95568</v>
      </c>
      <c r="H225" s="277" t="s">
        <v>3160</v>
      </c>
      <c r="I225" s="277" t="s">
        <v>871</v>
      </c>
      <c r="J225" s="277" t="s">
        <v>2363</v>
      </c>
      <c r="K225" s="280">
        <v>77.849999999999994</v>
      </c>
      <c r="L225" s="277" t="s">
        <v>2364</v>
      </c>
      <c r="M225" s="83"/>
    </row>
    <row r="226" spans="1:13" ht="12.75" customHeight="1" x14ac:dyDescent="0.25">
      <c r="A226" s="277" t="s">
        <v>2354</v>
      </c>
      <c r="B226" s="277" t="s">
        <v>2355</v>
      </c>
      <c r="C226" s="277" t="s">
        <v>2978</v>
      </c>
      <c r="D226" s="277" t="s">
        <v>2979</v>
      </c>
      <c r="E226" s="278" t="s">
        <v>1043</v>
      </c>
      <c r="F226" s="277" t="s">
        <v>1043</v>
      </c>
      <c r="G226" s="279">
        <v>95569</v>
      </c>
      <c r="H226" s="277" t="s">
        <v>3166</v>
      </c>
      <c r="I226" s="277" t="s">
        <v>871</v>
      </c>
      <c r="J226" s="277" t="s">
        <v>2363</v>
      </c>
      <c r="K226" s="280">
        <v>105.16</v>
      </c>
      <c r="L226" s="277" t="s">
        <v>2364</v>
      </c>
      <c r="M226" s="83"/>
    </row>
    <row r="227" spans="1:13" ht="12.75" customHeight="1" x14ac:dyDescent="0.25">
      <c r="A227" s="277" t="s">
        <v>2354</v>
      </c>
      <c r="B227" s="277" t="s">
        <v>2355</v>
      </c>
      <c r="C227" s="277" t="s">
        <v>2978</v>
      </c>
      <c r="D227" s="277" t="s">
        <v>2979</v>
      </c>
      <c r="E227" s="278" t="s">
        <v>1043</v>
      </c>
      <c r="F227" s="277" t="s">
        <v>1043</v>
      </c>
      <c r="G227" s="279">
        <v>95570</v>
      </c>
      <c r="H227" s="277" t="s">
        <v>3171</v>
      </c>
      <c r="I227" s="277" t="s">
        <v>871</v>
      </c>
      <c r="J227" s="277" t="s">
        <v>2363</v>
      </c>
      <c r="K227" s="280">
        <v>64.61</v>
      </c>
      <c r="L227" s="277" t="s">
        <v>2364</v>
      </c>
      <c r="M227" s="83"/>
    </row>
    <row r="228" spans="1:13" ht="12.75" customHeight="1" x14ac:dyDescent="0.25">
      <c r="A228" s="277" t="s">
        <v>2354</v>
      </c>
      <c r="B228" s="277" t="s">
        <v>2355</v>
      </c>
      <c r="C228" s="277" t="s">
        <v>2978</v>
      </c>
      <c r="D228" s="277" t="s">
        <v>2979</v>
      </c>
      <c r="E228" s="278" t="s">
        <v>1043</v>
      </c>
      <c r="F228" s="277" t="s">
        <v>1043</v>
      </c>
      <c r="G228" s="279">
        <v>95571</v>
      </c>
      <c r="H228" s="277" t="s">
        <v>3177</v>
      </c>
      <c r="I228" s="277" t="s">
        <v>871</v>
      </c>
      <c r="J228" s="277" t="s">
        <v>2363</v>
      </c>
      <c r="K228" s="280">
        <v>84.18</v>
      </c>
      <c r="L228" s="277" t="s">
        <v>2364</v>
      </c>
      <c r="M228" s="83"/>
    </row>
    <row r="229" spans="1:13" ht="12.75" customHeight="1" x14ac:dyDescent="0.25">
      <c r="A229" s="277" t="s">
        <v>2354</v>
      </c>
      <c r="B229" s="277" t="s">
        <v>2355</v>
      </c>
      <c r="C229" s="277" t="s">
        <v>2978</v>
      </c>
      <c r="D229" s="277" t="s">
        <v>2979</v>
      </c>
      <c r="E229" s="278" t="s">
        <v>1043</v>
      </c>
      <c r="F229" s="277" t="s">
        <v>1043</v>
      </c>
      <c r="G229" s="279">
        <v>95572</v>
      </c>
      <c r="H229" s="277" t="s">
        <v>3181</v>
      </c>
      <c r="I229" s="277" t="s">
        <v>871</v>
      </c>
      <c r="J229" s="277" t="s">
        <v>2363</v>
      </c>
      <c r="K229" s="280">
        <v>113.01</v>
      </c>
      <c r="L229" s="277" t="s">
        <v>2364</v>
      </c>
      <c r="M229" s="83"/>
    </row>
    <row r="230" spans="1:13" ht="12.75" customHeight="1" x14ac:dyDescent="0.25">
      <c r="A230" s="277" t="s">
        <v>2354</v>
      </c>
      <c r="B230" s="277" t="s">
        <v>2355</v>
      </c>
      <c r="C230" s="277" t="s">
        <v>3184</v>
      </c>
      <c r="D230" s="277" t="s">
        <v>3185</v>
      </c>
      <c r="E230" s="278" t="s">
        <v>1043</v>
      </c>
      <c r="F230" s="277" t="s">
        <v>1043</v>
      </c>
      <c r="G230" s="279">
        <v>73606</v>
      </c>
      <c r="H230" s="277" t="s">
        <v>3187</v>
      </c>
      <c r="I230" s="277" t="s">
        <v>833</v>
      </c>
      <c r="J230" s="277" t="s">
        <v>2642</v>
      </c>
      <c r="K230" s="280">
        <v>114.85</v>
      </c>
      <c r="L230" s="277" t="s">
        <v>2364</v>
      </c>
      <c r="M230" s="83"/>
    </row>
    <row r="231" spans="1:13" ht="12.75" customHeight="1" x14ac:dyDescent="0.25">
      <c r="A231" s="277" t="s">
        <v>2354</v>
      </c>
      <c r="B231" s="277" t="s">
        <v>2355</v>
      </c>
      <c r="C231" s="277" t="s">
        <v>3184</v>
      </c>
      <c r="D231" s="277" t="s">
        <v>3185</v>
      </c>
      <c r="E231" s="278" t="s">
        <v>1043</v>
      </c>
      <c r="F231" s="277" t="s">
        <v>1043</v>
      </c>
      <c r="G231" s="279">
        <v>73607</v>
      </c>
      <c r="H231" s="277" t="s">
        <v>3192</v>
      </c>
      <c r="I231" s="277" t="s">
        <v>833</v>
      </c>
      <c r="J231" s="277" t="s">
        <v>2642</v>
      </c>
      <c r="K231" s="280">
        <v>76.56</v>
      </c>
      <c r="L231" s="277" t="s">
        <v>2364</v>
      </c>
      <c r="M231" s="83"/>
    </row>
    <row r="232" spans="1:13" ht="12.75" customHeight="1" x14ac:dyDescent="0.25">
      <c r="A232" s="277" t="s">
        <v>2354</v>
      </c>
      <c r="B232" s="277" t="s">
        <v>2355</v>
      </c>
      <c r="C232" s="277" t="s">
        <v>3184</v>
      </c>
      <c r="D232" s="277" t="s">
        <v>3185</v>
      </c>
      <c r="E232" s="278" t="s">
        <v>1043</v>
      </c>
      <c r="F232" s="277" t="s">
        <v>1043</v>
      </c>
      <c r="G232" s="279">
        <v>83623</v>
      </c>
      <c r="H232" s="277" t="s">
        <v>3198</v>
      </c>
      <c r="I232" s="277" t="s">
        <v>871</v>
      </c>
      <c r="J232" s="277" t="s">
        <v>2363</v>
      </c>
      <c r="K232" s="280">
        <v>197.87</v>
      </c>
      <c r="L232" s="277" t="s">
        <v>2364</v>
      </c>
      <c r="M232" s="83"/>
    </row>
    <row r="233" spans="1:13" ht="12.75" customHeight="1" x14ac:dyDescent="0.25">
      <c r="A233" s="277" t="s">
        <v>2354</v>
      </c>
      <c r="B233" s="277" t="s">
        <v>2355</v>
      </c>
      <c r="C233" s="277" t="s">
        <v>3184</v>
      </c>
      <c r="D233" s="277" t="s">
        <v>3185</v>
      </c>
      <c r="E233" s="278" t="s">
        <v>1043</v>
      </c>
      <c r="F233" s="277" t="s">
        <v>1043</v>
      </c>
      <c r="G233" s="279">
        <v>83624</v>
      </c>
      <c r="H233" s="277" t="s">
        <v>3204</v>
      </c>
      <c r="I233" s="277" t="s">
        <v>871</v>
      </c>
      <c r="J233" s="277" t="s">
        <v>2363</v>
      </c>
      <c r="K233" s="280">
        <v>139.41999999999999</v>
      </c>
      <c r="L233" s="277" t="s">
        <v>2364</v>
      </c>
      <c r="M233" s="83"/>
    </row>
    <row r="234" spans="1:13" ht="12.75" customHeight="1" x14ac:dyDescent="0.25">
      <c r="A234" s="277" t="s">
        <v>2354</v>
      </c>
      <c r="B234" s="277" t="s">
        <v>2355</v>
      </c>
      <c r="C234" s="277" t="s">
        <v>3184</v>
      </c>
      <c r="D234" s="277" t="s">
        <v>3185</v>
      </c>
      <c r="E234" s="278" t="s">
        <v>1043</v>
      </c>
      <c r="F234" s="277" t="s">
        <v>1043</v>
      </c>
      <c r="G234" s="279">
        <v>83626</v>
      </c>
      <c r="H234" s="277" t="s">
        <v>3208</v>
      </c>
      <c r="I234" s="277" t="s">
        <v>871</v>
      </c>
      <c r="J234" s="277" t="s">
        <v>2363</v>
      </c>
      <c r="K234" s="280">
        <v>110.19</v>
      </c>
      <c r="L234" s="277" t="s">
        <v>2364</v>
      </c>
      <c r="M234" s="83"/>
    </row>
    <row r="235" spans="1:13" ht="12.75" customHeight="1" x14ac:dyDescent="0.25">
      <c r="A235" s="277" t="s">
        <v>2354</v>
      </c>
      <c r="B235" s="277" t="s">
        <v>2355</v>
      </c>
      <c r="C235" s="277" t="s">
        <v>3184</v>
      </c>
      <c r="D235" s="277" t="s">
        <v>3185</v>
      </c>
      <c r="E235" s="278" t="s">
        <v>1043</v>
      </c>
      <c r="F235" s="277" t="s">
        <v>1043</v>
      </c>
      <c r="G235" s="279">
        <v>83627</v>
      </c>
      <c r="H235" s="277" t="s">
        <v>3212</v>
      </c>
      <c r="I235" s="277" t="s">
        <v>833</v>
      </c>
      <c r="J235" s="277" t="s">
        <v>2363</v>
      </c>
      <c r="K235" s="280">
        <v>388.14</v>
      </c>
      <c r="L235" s="277" t="s">
        <v>2364</v>
      </c>
      <c r="M235" s="83"/>
    </row>
    <row r="236" spans="1:13" ht="12.75" customHeight="1" x14ac:dyDescent="0.25">
      <c r="A236" s="277" t="s">
        <v>2354</v>
      </c>
      <c r="B236" s="277" t="s">
        <v>2355</v>
      </c>
      <c r="C236" s="277" t="s">
        <v>3184</v>
      </c>
      <c r="D236" s="277" t="s">
        <v>3185</v>
      </c>
      <c r="E236" s="278" t="s">
        <v>1043</v>
      </c>
      <c r="F236" s="277" t="s">
        <v>1043</v>
      </c>
      <c r="G236" s="279">
        <v>83724</v>
      </c>
      <c r="H236" s="277" t="s">
        <v>3215</v>
      </c>
      <c r="I236" s="277" t="s">
        <v>650</v>
      </c>
      <c r="J236" s="277" t="s">
        <v>2642</v>
      </c>
      <c r="K236" s="280">
        <v>1.31</v>
      </c>
      <c r="L236" s="277" t="s">
        <v>2364</v>
      </c>
      <c r="M236" s="83"/>
    </row>
    <row r="237" spans="1:13" ht="12.75" customHeight="1" x14ac:dyDescent="0.25">
      <c r="A237" s="277" t="s">
        <v>2354</v>
      </c>
      <c r="B237" s="277" t="s">
        <v>2355</v>
      </c>
      <c r="C237" s="277" t="s">
        <v>3184</v>
      </c>
      <c r="D237" s="277" t="s">
        <v>3185</v>
      </c>
      <c r="E237" s="278" t="s">
        <v>1043</v>
      </c>
      <c r="F237" s="277" t="s">
        <v>1043</v>
      </c>
      <c r="G237" s="279">
        <v>83725</v>
      </c>
      <c r="H237" s="277" t="s">
        <v>3217</v>
      </c>
      <c r="I237" s="277" t="s">
        <v>650</v>
      </c>
      <c r="J237" s="277" t="s">
        <v>2363</v>
      </c>
      <c r="K237" s="280">
        <v>0.88</v>
      </c>
      <c r="L237" s="277" t="s">
        <v>2364</v>
      </c>
      <c r="M237" s="83"/>
    </row>
    <row r="238" spans="1:13" ht="12.75" customHeight="1" x14ac:dyDescent="0.25">
      <c r="A238" s="277" t="s">
        <v>2354</v>
      </c>
      <c r="B238" s="277" t="s">
        <v>2355</v>
      </c>
      <c r="C238" s="277" t="s">
        <v>3184</v>
      </c>
      <c r="D238" s="277" t="s">
        <v>3185</v>
      </c>
      <c r="E238" s="278" t="s">
        <v>1043</v>
      </c>
      <c r="F238" s="277" t="s">
        <v>1043</v>
      </c>
      <c r="G238" s="279">
        <v>83726</v>
      </c>
      <c r="H238" s="277" t="s">
        <v>3221</v>
      </c>
      <c r="I238" s="277" t="s">
        <v>650</v>
      </c>
      <c r="J238" s="277" t="s">
        <v>2363</v>
      </c>
      <c r="K238" s="280">
        <v>0.63</v>
      </c>
      <c r="L238" s="277" t="s">
        <v>2364</v>
      </c>
      <c r="M238" s="83"/>
    </row>
    <row r="239" spans="1:13" ht="12.75" customHeight="1" x14ac:dyDescent="0.25">
      <c r="A239" s="277" t="s">
        <v>2354</v>
      </c>
      <c r="B239" s="277" t="s">
        <v>2355</v>
      </c>
      <c r="C239" s="277" t="s">
        <v>3223</v>
      </c>
      <c r="D239" s="277" t="s">
        <v>3224</v>
      </c>
      <c r="E239" s="278" t="s">
        <v>1043</v>
      </c>
      <c r="F239" s="277" t="s">
        <v>1043</v>
      </c>
      <c r="G239" s="279">
        <v>97127</v>
      </c>
      <c r="H239" s="277" t="s">
        <v>3226</v>
      </c>
      <c r="I239" s="277" t="s">
        <v>871</v>
      </c>
      <c r="J239" s="277" t="s">
        <v>2642</v>
      </c>
      <c r="K239" s="280">
        <v>3.38</v>
      </c>
      <c r="L239" s="277" t="s">
        <v>2364</v>
      </c>
      <c r="M239" s="83"/>
    </row>
    <row r="240" spans="1:13" ht="12.75" customHeight="1" x14ac:dyDescent="0.25">
      <c r="A240" s="277" t="s">
        <v>2354</v>
      </c>
      <c r="B240" s="277" t="s">
        <v>2355</v>
      </c>
      <c r="C240" s="277" t="s">
        <v>3223</v>
      </c>
      <c r="D240" s="277" t="s">
        <v>3224</v>
      </c>
      <c r="E240" s="278" t="s">
        <v>1043</v>
      </c>
      <c r="F240" s="277" t="s">
        <v>1043</v>
      </c>
      <c r="G240" s="279">
        <v>97128</v>
      </c>
      <c r="H240" s="277" t="s">
        <v>3230</v>
      </c>
      <c r="I240" s="277" t="s">
        <v>871</v>
      </c>
      <c r="J240" s="277" t="s">
        <v>2363</v>
      </c>
      <c r="K240" s="280">
        <v>6.7</v>
      </c>
      <c r="L240" s="277" t="s">
        <v>2364</v>
      </c>
      <c r="M240" s="83"/>
    </row>
    <row r="241" spans="1:13" ht="12.75" customHeight="1" x14ac:dyDescent="0.25">
      <c r="A241" s="277" t="s">
        <v>2354</v>
      </c>
      <c r="B241" s="277" t="s">
        <v>2355</v>
      </c>
      <c r="C241" s="277" t="s">
        <v>3223</v>
      </c>
      <c r="D241" s="277" t="s">
        <v>3224</v>
      </c>
      <c r="E241" s="278" t="s">
        <v>1043</v>
      </c>
      <c r="F241" s="277" t="s">
        <v>1043</v>
      </c>
      <c r="G241" s="279">
        <v>97129</v>
      </c>
      <c r="H241" s="277" t="s">
        <v>3234</v>
      </c>
      <c r="I241" s="277" t="s">
        <v>871</v>
      </c>
      <c r="J241" s="277" t="s">
        <v>2363</v>
      </c>
      <c r="K241" s="280">
        <v>8.23</v>
      </c>
      <c r="L241" s="277" t="s">
        <v>2364</v>
      </c>
      <c r="M241" s="83"/>
    </row>
    <row r="242" spans="1:13" ht="12.75" customHeight="1" x14ac:dyDescent="0.25">
      <c r="A242" s="277" t="s">
        <v>2354</v>
      </c>
      <c r="B242" s="277" t="s">
        <v>2355</v>
      </c>
      <c r="C242" s="277" t="s">
        <v>3223</v>
      </c>
      <c r="D242" s="277" t="s">
        <v>3224</v>
      </c>
      <c r="E242" s="278" t="s">
        <v>1043</v>
      </c>
      <c r="F242" s="277" t="s">
        <v>1043</v>
      </c>
      <c r="G242" s="279">
        <v>97130</v>
      </c>
      <c r="H242" s="277" t="s">
        <v>3237</v>
      </c>
      <c r="I242" s="277" t="s">
        <v>871</v>
      </c>
      <c r="J242" s="277" t="s">
        <v>2363</v>
      </c>
      <c r="K242" s="280">
        <v>9.7799999999999994</v>
      </c>
      <c r="L242" s="277" t="s">
        <v>2364</v>
      </c>
      <c r="M242" s="83"/>
    </row>
    <row r="243" spans="1:13" ht="12.75" customHeight="1" x14ac:dyDescent="0.25">
      <c r="A243" s="277" t="s">
        <v>2354</v>
      </c>
      <c r="B243" s="277" t="s">
        <v>2355</v>
      </c>
      <c r="C243" s="277" t="s">
        <v>3223</v>
      </c>
      <c r="D243" s="277" t="s">
        <v>3224</v>
      </c>
      <c r="E243" s="278" t="s">
        <v>1043</v>
      </c>
      <c r="F243" s="277" t="s">
        <v>1043</v>
      </c>
      <c r="G243" s="279">
        <v>97131</v>
      </c>
      <c r="H243" s="277" t="s">
        <v>3240</v>
      </c>
      <c r="I243" s="277" t="s">
        <v>871</v>
      </c>
      <c r="J243" s="277" t="s">
        <v>2363</v>
      </c>
      <c r="K243" s="280">
        <v>11.31</v>
      </c>
      <c r="L243" s="277" t="s">
        <v>2364</v>
      </c>
      <c r="M243" s="83"/>
    </row>
    <row r="244" spans="1:13" ht="12.75" customHeight="1" x14ac:dyDescent="0.25">
      <c r="A244" s="277" t="s">
        <v>2354</v>
      </c>
      <c r="B244" s="277" t="s">
        <v>2355</v>
      </c>
      <c r="C244" s="277" t="s">
        <v>3223</v>
      </c>
      <c r="D244" s="277" t="s">
        <v>3224</v>
      </c>
      <c r="E244" s="278" t="s">
        <v>1043</v>
      </c>
      <c r="F244" s="277" t="s">
        <v>1043</v>
      </c>
      <c r="G244" s="279">
        <v>97132</v>
      </c>
      <c r="H244" s="277" t="s">
        <v>3244</v>
      </c>
      <c r="I244" s="277" t="s">
        <v>871</v>
      </c>
      <c r="J244" s="277" t="s">
        <v>2363</v>
      </c>
      <c r="K244" s="280">
        <v>12.84</v>
      </c>
      <c r="L244" s="277" t="s">
        <v>2364</v>
      </c>
      <c r="M244" s="83"/>
    </row>
    <row r="245" spans="1:13" ht="12.75" customHeight="1" x14ac:dyDescent="0.25">
      <c r="A245" s="277" t="s">
        <v>2354</v>
      </c>
      <c r="B245" s="277" t="s">
        <v>2355</v>
      </c>
      <c r="C245" s="277" t="s">
        <v>3223</v>
      </c>
      <c r="D245" s="277" t="s">
        <v>3224</v>
      </c>
      <c r="E245" s="278" t="s">
        <v>1043</v>
      </c>
      <c r="F245" s="277" t="s">
        <v>1043</v>
      </c>
      <c r="G245" s="279">
        <v>97133</v>
      </c>
      <c r="H245" s="277" t="s">
        <v>3247</v>
      </c>
      <c r="I245" s="277" t="s">
        <v>871</v>
      </c>
      <c r="J245" s="277" t="s">
        <v>2363</v>
      </c>
      <c r="K245" s="280">
        <v>15.92</v>
      </c>
      <c r="L245" s="277" t="s">
        <v>2364</v>
      </c>
      <c r="M245" s="83"/>
    </row>
    <row r="246" spans="1:13" ht="12.75" customHeight="1" x14ac:dyDescent="0.25">
      <c r="A246" s="277" t="s">
        <v>2354</v>
      </c>
      <c r="B246" s="277" t="s">
        <v>2355</v>
      </c>
      <c r="C246" s="277" t="s">
        <v>3223</v>
      </c>
      <c r="D246" s="277" t="s">
        <v>3224</v>
      </c>
      <c r="E246" s="278" t="s">
        <v>1043</v>
      </c>
      <c r="F246" s="277" t="s">
        <v>1043</v>
      </c>
      <c r="G246" s="279">
        <v>97134</v>
      </c>
      <c r="H246" s="277" t="s">
        <v>3251</v>
      </c>
      <c r="I246" s="277" t="s">
        <v>871</v>
      </c>
      <c r="J246" s="277" t="s">
        <v>2642</v>
      </c>
      <c r="K246" s="280">
        <v>1.57</v>
      </c>
      <c r="L246" s="277" t="s">
        <v>2364</v>
      </c>
      <c r="M246" s="83"/>
    </row>
    <row r="247" spans="1:13" ht="12.75" customHeight="1" x14ac:dyDescent="0.25">
      <c r="A247" s="277" t="s">
        <v>2354</v>
      </c>
      <c r="B247" s="277" t="s">
        <v>2355</v>
      </c>
      <c r="C247" s="277" t="s">
        <v>3223</v>
      </c>
      <c r="D247" s="277" t="s">
        <v>3224</v>
      </c>
      <c r="E247" s="278" t="s">
        <v>1043</v>
      </c>
      <c r="F247" s="277" t="s">
        <v>1043</v>
      </c>
      <c r="G247" s="279">
        <v>97135</v>
      </c>
      <c r="H247" s="277" t="s">
        <v>3254</v>
      </c>
      <c r="I247" s="277" t="s">
        <v>871</v>
      </c>
      <c r="J247" s="277" t="s">
        <v>2363</v>
      </c>
      <c r="K247" s="280">
        <v>3.45</v>
      </c>
      <c r="L247" s="277" t="s">
        <v>2364</v>
      </c>
      <c r="M247" s="83"/>
    </row>
    <row r="248" spans="1:13" ht="12.75" customHeight="1" x14ac:dyDescent="0.25">
      <c r="A248" s="277" t="s">
        <v>2354</v>
      </c>
      <c r="B248" s="277" t="s">
        <v>2355</v>
      </c>
      <c r="C248" s="277" t="s">
        <v>3223</v>
      </c>
      <c r="D248" s="277" t="s">
        <v>3224</v>
      </c>
      <c r="E248" s="278" t="s">
        <v>1043</v>
      </c>
      <c r="F248" s="277" t="s">
        <v>1043</v>
      </c>
      <c r="G248" s="279">
        <v>97136</v>
      </c>
      <c r="H248" s="277" t="s">
        <v>3257</v>
      </c>
      <c r="I248" s="277" t="s">
        <v>871</v>
      </c>
      <c r="J248" s="277" t="s">
        <v>2363</v>
      </c>
      <c r="K248" s="280">
        <v>4.2699999999999996</v>
      </c>
      <c r="L248" s="277" t="s">
        <v>2364</v>
      </c>
      <c r="M248" s="83"/>
    </row>
    <row r="249" spans="1:13" ht="12.75" customHeight="1" x14ac:dyDescent="0.25">
      <c r="A249" s="277" t="s">
        <v>2354</v>
      </c>
      <c r="B249" s="277" t="s">
        <v>2355</v>
      </c>
      <c r="C249" s="277" t="s">
        <v>3223</v>
      </c>
      <c r="D249" s="277" t="s">
        <v>3224</v>
      </c>
      <c r="E249" s="278" t="s">
        <v>1043</v>
      </c>
      <c r="F249" s="277" t="s">
        <v>1043</v>
      </c>
      <c r="G249" s="279">
        <v>97137</v>
      </c>
      <c r="H249" s="277" t="s">
        <v>3260</v>
      </c>
      <c r="I249" s="277" t="s">
        <v>871</v>
      </c>
      <c r="J249" s="277" t="s">
        <v>2363</v>
      </c>
      <c r="K249" s="280">
        <v>5.0599999999999996</v>
      </c>
      <c r="L249" s="277" t="s">
        <v>2364</v>
      </c>
      <c r="M249" s="83"/>
    </row>
    <row r="250" spans="1:13" ht="12.75" customHeight="1" x14ac:dyDescent="0.25">
      <c r="A250" s="277" t="s">
        <v>2354</v>
      </c>
      <c r="B250" s="277" t="s">
        <v>2355</v>
      </c>
      <c r="C250" s="277" t="s">
        <v>3223</v>
      </c>
      <c r="D250" s="277" t="s">
        <v>3224</v>
      </c>
      <c r="E250" s="278" t="s">
        <v>1043</v>
      </c>
      <c r="F250" s="277" t="s">
        <v>1043</v>
      </c>
      <c r="G250" s="279">
        <v>97138</v>
      </c>
      <c r="H250" s="277" t="s">
        <v>3264</v>
      </c>
      <c r="I250" s="277" t="s">
        <v>871</v>
      </c>
      <c r="J250" s="277" t="s">
        <v>2363</v>
      </c>
      <c r="K250" s="280">
        <v>5.86</v>
      </c>
      <c r="L250" s="277" t="s">
        <v>2364</v>
      </c>
      <c r="M250" s="83"/>
    </row>
    <row r="251" spans="1:13" ht="12.75" customHeight="1" x14ac:dyDescent="0.25">
      <c r="A251" s="277" t="s">
        <v>2354</v>
      </c>
      <c r="B251" s="277" t="s">
        <v>2355</v>
      </c>
      <c r="C251" s="277" t="s">
        <v>3223</v>
      </c>
      <c r="D251" s="277" t="s">
        <v>3224</v>
      </c>
      <c r="E251" s="278" t="s">
        <v>1043</v>
      </c>
      <c r="F251" s="277" t="s">
        <v>1043</v>
      </c>
      <c r="G251" s="279">
        <v>97139</v>
      </c>
      <c r="H251" s="277" t="s">
        <v>3267</v>
      </c>
      <c r="I251" s="277" t="s">
        <v>871</v>
      </c>
      <c r="J251" s="277" t="s">
        <v>2363</v>
      </c>
      <c r="K251" s="280">
        <v>6.65</v>
      </c>
      <c r="L251" s="277" t="s">
        <v>2364</v>
      </c>
      <c r="M251" s="83"/>
    </row>
    <row r="252" spans="1:13" ht="12.75" customHeight="1" x14ac:dyDescent="0.25">
      <c r="A252" s="277" t="s">
        <v>2354</v>
      </c>
      <c r="B252" s="277" t="s">
        <v>2355</v>
      </c>
      <c r="C252" s="277" t="s">
        <v>3223</v>
      </c>
      <c r="D252" s="277" t="s">
        <v>3224</v>
      </c>
      <c r="E252" s="278" t="s">
        <v>1043</v>
      </c>
      <c r="F252" s="277" t="s">
        <v>1043</v>
      </c>
      <c r="G252" s="279">
        <v>97140</v>
      </c>
      <c r="H252" s="277" t="s">
        <v>3271</v>
      </c>
      <c r="I252" s="277" t="s">
        <v>871</v>
      </c>
      <c r="J252" s="277" t="s">
        <v>2363</v>
      </c>
      <c r="K252" s="280">
        <v>8.25</v>
      </c>
      <c r="L252" s="277" t="s">
        <v>2364</v>
      </c>
      <c r="M252" s="83"/>
    </row>
    <row r="253" spans="1:13" ht="12.75" customHeight="1" x14ac:dyDescent="0.25">
      <c r="A253" s="277" t="s">
        <v>2354</v>
      </c>
      <c r="B253" s="277" t="s">
        <v>2355</v>
      </c>
      <c r="C253" s="277" t="s">
        <v>3273</v>
      </c>
      <c r="D253" s="277" t="s">
        <v>3274</v>
      </c>
      <c r="E253" s="278" t="s">
        <v>1043</v>
      </c>
      <c r="F253" s="277" t="s">
        <v>1043</v>
      </c>
      <c r="G253" s="279">
        <v>83520</v>
      </c>
      <c r="H253" s="277" t="s">
        <v>3276</v>
      </c>
      <c r="I253" s="277" t="s">
        <v>833</v>
      </c>
      <c r="J253" s="277" t="s">
        <v>2363</v>
      </c>
      <c r="K253" s="280">
        <v>80.81</v>
      </c>
      <c r="L253" s="277" t="s">
        <v>2364</v>
      </c>
      <c r="M253" s="83"/>
    </row>
    <row r="254" spans="1:13" ht="12.75" customHeight="1" x14ac:dyDescent="0.25">
      <c r="A254" s="277" t="s">
        <v>2354</v>
      </c>
      <c r="B254" s="277" t="s">
        <v>2355</v>
      </c>
      <c r="C254" s="277" t="s">
        <v>3273</v>
      </c>
      <c r="D254" s="277" t="s">
        <v>3274</v>
      </c>
      <c r="E254" s="278" t="s">
        <v>1043</v>
      </c>
      <c r="F254" s="277" t="s">
        <v>1043</v>
      </c>
      <c r="G254" s="279">
        <v>83531</v>
      </c>
      <c r="H254" s="277" t="s">
        <v>3280</v>
      </c>
      <c r="I254" s="277" t="s">
        <v>833</v>
      </c>
      <c r="J254" s="277" t="s">
        <v>2363</v>
      </c>
      <c r="K254" s="280">
        <v>373.69</v>
      </c>
      <c r="L254" s="277" t="s">
        <v>2364</v>
      </c>
      <c r="M254" s="83"/>
    </row>
    <row r="255" spans="1:13" ht="12.75" customHeight="1" x14ac:dyDescent="0.25">
      <c r="A255" s="277" t="s">
        <v>2354</v>
      </c>
      <c r="B255" s="277" t="s">
        <v>2355</v>
      </c>
      <c r="C255" s="277" t="s">
        <v>3273</v>
      </c>
      <c r="D255" s="277" t="s">
        <v>3274</v>
      </c>
      <c r="E255" s="278" t="s">
        <v>1043</v>
      </c>
      <c r="F255" s="277" t="s">
        <v>1043</v>
      </c>
      <c r="G255" s="279">
        <v>83535</v>
      </c>
      <c r="H255" s="277" t="s">
        <v>3283</v>
      </c>
      <c r="I255" s="277" t="s">
        <v>833</v>
      </c>
      <c r="J255" s="277" t="s">
        <v>2363</v>
      </c>
      <c r="K255" s="280">
        <v>307.85000000000002</v>
      </c>
      <c r="L255" s="277" t="s">
        <v>2364</v>
      </c>
      <c r="M255" s="83"/>
    </row>
    <row r="256" spans="1:13" ht="12.75" customHeight="1" x14ac:dyDescent="0.25">
      <c r="A256" s="277" t="s">
        <v>3287</v>
      </c>
      <c r="B256" s="277" t="s">
        <v>3288</v>
      </c>
      <c r="C256" s="277" t="s">
        <v>3289</v>
      </c>
      <c r="D256" s="277" t="s">
        <v>3290</v>
      </c>
      <c r="E256" s="278" t="s">
        <v>1043</v>
      </c>
      <c r="F256" s="277" t="s">
        <v>1043</v>
      </c>
      <c r="G256" s="279">
        <v>92235</v>
      </c>
      <c r="H256" s="277" t="s">
        <v>3292</v>
      </c>
      <c r="I256" s="277" t="s">
        <v>648</v>
      </c>
      <c r="J256" s="277" t="s">
        <v>2642</v>
      </c>
      <c r="K256" s="280">
        <v>51.19</v>
      </c>
      <c r="L256" s="277" t="s">
        <v>2364</v>
      </c>
      <c r="M256" s="83"/>
    </row>
    <row r="257" spans="1:13" ht="12.75" customHeight="1" x14ac:dyDescent="0.25">
      <c r="A257" s="277" t="s">
        <v>3287</v>
      </c>
      <c r="B257" s="277" t="s">
        <v>3288</v>
      </c>
      <c r="C257" s="277" t="s">
        <v>3289</v>
      </c>
      <c r="D257" s="277" t="s">
        <v>3290</v>
      </c>
      <c r="E257" s="278" t="s">
        <v>1043</v>
      </c>
      <c r="F257" s="277" t="s">
        <v>1043</v>
      </c>
      <c r="G257" s="279">
        <v>93206</v>
      </c>
      <c r="H257" s="277" t="s">
        <v>3296</v>
      </c>
      <c r="I257" s="277" t="s">
        <v>648</v>
      </c>
      <c r="J257" s="277" t="s">
        <v>2363</v>
      </c>
      <c r="K257" s="280">
        <v>781.87</v>
      </c>
      <c r="L257" s="277" t="s">
        <v>2364</v>
      </c>
      <c r="M257" s="83"/>
    </row>
    <row r="258" spans="1:13" ht="12.75" customHeight="1" x14ac:dyDescent="0.25">
      <c r="A258" s="277" t="s">
        <v>3287</v>
      </c>
      <c r="B258" s="277" t="s">
        <v>3288</v>
      </c>
      <c r="C258" s="277" t="s">
        <v>3289</v>
      </c>
      <c r="D258" s="277" t="s">
        <v>3290</v>
      </c>
      <c r="E258" s="278" t="s">
        <v>1043</v>
      </c>
      <c r="F258" s="277" t="s">
        <v>1043</v>
      </c>
      <c r="G258" s="279">
        <v>93207</v>
      </c>
      <c r="H258" s="277" t="s">
        <v>3300</v>
      </c>
      <c r="I258" s="277" t="s">
        <v>648</v>
      </c>
      <c r="J258" s="277" t="s">
        <v>2363</v>
      </c>
      <c r="K258" s="280">
        <v>745.27</v>
      </c>
      <c r="L258" s="277" t="s">
        <v>2364</v>
      </c>
      <c r="M258" s="83"/>
    </row>
    <row r="259" spans="1:13" ht="12.75" customHeight="1" x14ac:dyDescent="0.25">
      <c r="A259" s="277" t="s">
        <v>3287</v>
      </c>
      <c r="B259" s="277" t="s">
        <v>3288</v>
      </c>
      <c r="C259" s="277" t="s">
        <v>3289</v>
      </c>
      <c r="D259" s="277" t="s">
        <v>3290</v>
      </c>
      <c r="E259" s="278" t="s">
        <v>1043</v>
      </c>
      <c r="F259" s="277" t="s">
        <v>1043</v>
      </c>
      <c r="G259" s="279">
        <v>93208</v>
      </c>
      <c r="H259" s="277" t="s">
        <v>3303</v>
      </c>
      <c r="I259" s="277" t="s">
        <v>648</v>
      </c>
      <c r="J259" s="277" t="s">
        <v>2363</v>
      </c>
      <c r="K259" s="280">
        <v>572.58000000000004</v>
      </c>
      <c r="L259" s="277" t="s">
        <v>2364</v>
      </c>
      <c r="M259" s="83"/>
    </row>
    <row r="260" spans="1:13" ht="12.75" customHeight="1" x14ac:dyDescent="0.25">
      <c r="A260" s="277" t="s">
        <v>3287</v>
      </c>
      <c r="B260" s="277" t="s">
        <v>3288</v>
      </c>
      <c r="C260" s="277" t="s">
        <v>3289</v>
      </c>
      <c r="D260" s="277" t="s">
        <v>3290</v>
      </c>
      <c r="E260" s="278" t="s">
        <v>1043</v>
      </c>
      <c r="F260" s="277" t="s">
        <v>1043</v>
      </c>
      <c r="G260" s="279">
        <v>93209</v>
      </c>
      <c r="H260" s="277" t="s">
        <v>3307</v>
      </c>
      <c r="I260" s="277" t="s">
        <v>648</v>
      </c>
      <c r="J260" s="277" t="s">
        <v>2363</v>
      </c>
      <c r="K260" s="280">
        <v>619.12</v>
      </c>
      <c r="L260" s="277" t="s">
        <v>2364</v>
      </c>
      <c r="M260" s="83"/>
    </row>
    <row r="261" spans="1:13" ht="12.75" customHeight="1" x14ac:dyDescent="0.25">
      <c r="A261" s="277" t="s">
        <v>3287</v>
      </c>
      <c r="B261" s="277" t="s">
        <v>3288</v>
      </c>
      <c r="C261" s="277" t="s">
        <v>3289</v>
      </c>
      <c r="D261" s="277" t="s">
        <v>3290</v>
      </c>
      <c r="E261" s="278" t="s">
        <v>1043</v>
      </c>
      <c r="F261" s="277" t="s">
        <v>1043</v>
      </c>
      <c r="G261" s="279">
        <v>93210</v>
      </c>
      <c r="H261" s="277" t="s">
        <v>3311</v>
      </c>
      <c r="I261" s="277" t="s">
        <v>648</v>
      </c>
      <c r="J261" s="277" t="s">
        <v>2363</v>
      </c>
      <c r="K261" s="280">
        <v>372.77</v>
      </c>
      <c r="L261" s="277" t="s">
        <v>2364</v>
      </c>
      <c r="M261" s="83"/>
    </row>
    <row r="262" spans="1:13" ht="12.75" customHeight="1" x14ac:dyDescent="0.25">
      <c r="A262" s="277" t="s">
        <v>3287</v>
      </c>
      <c r="B262" s="277" t="s">
        <v>3288</v>
      </c>
      <c r="C262" s="277" t="s">
        <v>3289</v>
      </c>
      <c r="D262" s="277" t="s">
        <v>3290</v>
      </c>
      <c r="E262" s="278" t="s">
        <v>1043</v>
      </c>
      <c r="F262" s="277" t="s">
        <v>1043</v>
      </c>
      <c r="G262" s="279">
        <v>93211</v>
      </c>
      <c r="H262" s="277" t="s">
        <v>3314</v>
      </c>
      <c r="I262" s="277" t="s">
        <v>648</v>
      </c>
      <c r="J262" s="277" t="s">
        <v>2363</v>
      </c>
      <c r="K262" s="280">
        <v>378.41</v>
      </c>
      <c r="L262" s="277" t="s">
        <v>2364</v>
      </c>
      <c r="M262" s="83"/>
    </row>
    <row r="263" spans="1:13" ht="12.75" customHeight="1" x14ac:dyDescent="0.25">
      <c r="A263" s="277" t="s">
        <v>3287</v>
      </c>
      <c r="B263" s="277" t="s">
        <v>3288</v>
      </c>
      <c r="C263" s="277" t="s">
        <v>3289</v>
      </c>
      <c r="D263" s="277" t="s">
        <v>3290</v>
      </c>
      <c r="E263" s="278" t="s">
        <v>1043</v>
      </c>
      <c r="F263" s="277" t="s">
        <v>1043</v>
      </c>
      <c r="G263" s="279">
        <v>93212</v>
      </c>
      <c r="H263" s="277" t="s">
        <v>3318</v>
      </c>
      <c r="I263" s="277" t="s">
        <v>648</v>
      </c>
      <c r="J263" s="277" t="s">
        <v>2363</v>
      </c>
      <c r="K263" s="280">
        <v>653.57000000000005</v>
      </c>
      <c r="L263" s="277" t="s">
        <v>2364</v>
      </c>
      <c r="M263" s="83"/>
    </row>
    <row r="264" spans="1:13" ht="12.75" customHeight="1" x14ac:dyDescent="0.25">
      <c r="A264" s="277" t="s">
        <v>3287</v>
      </c>
      <c r="B264" s="277" t="s">
        <v>3288</v>
      </c>
      <c r="C264" s="277" t="s">
        <v>3289</v>
      </c>
      <c r="D264" s="277" t="s">
        <v>3290</v>
      </c>
      <c r="E264" s="278" t="s">
        <v>1043</v>
      </c>
      <c r="F264" s="277" t="s">
        <v>1043</v>
      </c>
      <c r="G264" s="279">
        <v>93213</v>
      </c>
      <c r="H264" s="277" t="s">
        <v>3323</v>
      </c>
      <c r="I264" s="277" t="s">
        <v>648</v>
      </c>
      <c r="J264" s="277" t="s">
        <v>2363</v>
      </c>
      <c r="K264" s="280">
        <v>681.27</v>
      </c>
      <c r="L264" s="277" t="s">
        <v>2364</v>
      </c>
      <c r="M264" s="83"/>
    </row>
    <row r="265" spans="1:13" ht="12.75" customHeight="1" x14ac:dyDescent="0.25">
      <c r="A265" s="277" t="s">
        <v>3287</v>
      </c>
      <c r="B265" s="277" t="s">
        <v>3288</v>
      </c>
      <c r="C265" s="277" t="s">
        <v>3289</v>
      </c>
      <c r="D265" s="277" t="s">
        <v>3290</v>
      </c>
      <c r="E265" s="278" t="s">
        <v>1043</v>
      </c>
      <c r="F265" s="277" t="s">
        <v>1043</v>
      </c>
      <c r="G265" s="279">
        <v>93214</v>
      </c>
      <c r="H265" s="277" t="s">
        <v>3327</v>
      </c>
      <c r="I265" s="277" t="s">
        <v>833</v>
      </c>
      <c r="J265" s="277" t="s">
        <v>2363</v>
      </c>
      <c r="K265" s="280">
        <v>4471.75</v>
      </c>
      <c r="L265" s="277" t="s">
        <v>2364</v>
      </c>
      <c r="M265" s="83"/>
    </row>
    <row r="266" spans="1:13" ht="12.75" customHeight="1" x14ac:dyDescent="0.25">
      <c r="A266" s="277" t="s">
        <v>3287</v>
      </c>
      <c r="B266" s="277" t="s">
        <v>3288</v>
      </c>
      <c r="C266" s="277" t="s">
        <v>3289</v>
      </c>
      <c r="D266" s="277" t="s">
        <v>3290</v>
      </c>
      <c r="E266" s="278" t="s">
        <v>1043</v>
      </c>
      <c r="F266" s="277" t="s">
        <v>1043</v>
      </c>
      <c r="G266" s="279">
        <v>93243</v>
      </c>
      <c r="H266" s="277" t="s">
        <v>3330</v>
      </c>
      <c r="I266" s="277" t="s">
        <v>833</v>
      </c>
      <c r="J266" s="277" t="s">
        <v>2363</v>
      </c>
      <c r="K266" s="280">
        <v>6719.59</v>
      </c>
      <c r="L266" s="277" t="s">
        <v>2364</v>
      </c>
      <c r="M266" s="83"/>
    </row>
    <row r="267" spans="1:13" ht="12.75" customHeight="1" x14ac:dyDescent="0.25">
      <c r="A267" s="277" t="s">
        <v>3287</v>
      </c>
      <c r="B267" s="277" t="s">
        <v>3288</v>
      </c>
      <c r="C267" s="277" t="s">
        <v>3289</v>
      </c>
      <c r="D267" s="277" t="s">
        <v>3290</v>
      </c>
      <c r="E267" s="278" t="s">
        <v>1043</v>
      </c>
      <c r="F267" s="277" t="s">
        <v>1043</v>
      </c>
      <c r="G267" s="279">
        <v>93582</v>
      </c>
      <c r="H267" s="277" t="s">
        <v>3333</v>
      </c>
      <c r="I267" s="277" t="s">
        <v>648</v>
      </c>
      <c r="J267" s="277" t="s">
        <v>2363</v>
      </c>
      <c r="K267" s="280">
        <v>187.31</v>
      </c>
      <c r="L267" s="277" t="s">
        <v>2364</v>
      </c>
      <c r="M267" s="83"/>
    </row>
    <row r="268" spans="1:13" ht="12.75" customHeight="1" x14ac:dyDescent="0.25">
      <c r="A268" s="277" t="s">
        <v>3287</v>
      </c>
      <c r="B268" s="277" t="s">
        <v>3288</v>
      </c>
      <c r="C268" s="277" t="s">
        <v>3289</v>
      </c>
      <c r="D268" s="277" t="s">
        <v>3290</v>
      </c>
      <c r="E268" s="278" t="s">
        <v>1043</v>
      </c>
      <c r="F268" s="277" t="s">
        <v>1043</v>
      </c>
      <c r="G268" s="279">
        <v>93583</v>
      </c>
      <c r="H268" s="277" t="s">
        <v>3337</v>
      </c>
      <c r="I268" s="277" t="s">
        <v>648</v>
      </c>
      <c r="J268" s="277" t="s">
        <v>2363</v>
      </c>
      <c r="K268" s="280">
        <v>311.57</v>
      </c>
      <c r="L268" s="277" t="s">
        <v>2364</v>
      </c>
      <c r="M268" s="83"/>
    </row>
    <row r="269" spans="1:13" ht="12.75" customHeight="1" x14ac:dyDescent="0.25">
      <c r="A269" s="277" t="s">
        <v>3287</v>
      </c>
      <c r="B269" s="277" t="s">
        <v>3288</v>
      </c>
      <c r="C269" s="277" t="s">
        <v>3289</v>
      </c>
      <c r="D269" s="277" t="s">
        <v>3290</v>
      </c>
      <c r="E269" s="278" t="s">
        <v>1043</v>
      </c>
      <c r="F269" s="277" t="s">
        <v>1043</v>
      </c>
      <c r="G269" s="279">
        <v>93584</v>
      </c>
      <c r="H269" s="277" t="s">
        <v>3341</v>
      </c>
      <c r="I269" s="277" t="s">
        <v>648</v>
      </c>
      <c r="J269" s="277" t="s">
        <v>2363</v>
      </c>
      <c r="K269" s="280">
        <v>586.91999999999996</v>
      </c>
      <c r="L269" s="277" t="s">
        <v>2364</v>
      </c>
      <c r="M269" s="83"/>
    </row>
    <row r="270" spans="1:13" ht="12.75" customHeight="1" x14ac:dyDescent="0.25">
      <c r="A270" s="277" t="s">
        <v>3287</v>
      </c>
      <c r="B270" s="277" t="s">
        <v>3288</v>
      </c>
      <c r="C270" s="277" t="s">
        <v>3289</v>
      </c>
      <c r="D270" s="277" t="s">
        <v>3290</v>
      </c>
      <c r="E270" s="278" t="s">
        <v>1043</v>
      </c>
      <c r="F270" s="277" t="s">
        <v>1043</v>
      </c>
      <c r="G270" s="279">
        <v>93585</v>
      </c>
      <c r="H270" s="277" t="s">
        <v>3345</v>
      </c>
      <c r="I270" s="277" t="s">
        <v>648</v>
      </c>
      <c r="J270" s="277" t="s">
        <v>2363</v>
      </c>
      <c r="K270" s="280">
        <v>820.89</v>
      </c>
      <c r="L270" s="277" t="s">
        <v>2364</v>
      </c>
      <c r="M270" s="83"/>
    </row>
    <row r="271" spans="1:13" ht="12.75" customHeight="1" x14ac:dyDescent="0.25">
      <c r="A271" s="277" t="s">
        <v>3287</v>
      </c>
      <c r="B271" s="277" t="s">
        <v>3288</v>
      </c>
      <c r="C271" s="277" t="s">
        <v>3289</v>
      </c>
      <c r="D271" s="277" t="s">
        <v>3290</v>
      </c>
      <c r="E271" s="278" t="s">
        <v>1043</v>
      </c>
      <c r="F271" s="277" t="s">
        <v>1043</v>
      </c>
      <c r="G271" s="279">
        <v>98441</v>
      </c>
      <c r="H271" s="277" t="s">
        <v>3350</v>
      </c>
      <c r="I271" s="277" t="s">
        <v>648</v>
      </c>
      <c r="J271" s="277" t="s">
        <v>2642</v>
      </c>
      <c r="K271" s="280">
        <v>95.15</v>
      </c>
      <c r="L271" s="277" t="s">
        <v>2364</v>
      </c>
      <c r="M271" s="83"/>
    </row>
    <row r="272" spans="1:13" ht="12.75" customHeight="1" x14ac:dyDescent="0.25">
      <c r="A272" s="277" t="s">
        <v>3287</v>
      </c>
      <c r="B272" s="277" t="s">
        <v>3288</v>
      </c>
      <c r="C272" s="277" t="s">
        <v>3289</v>
      </c>
      <c r="D272" s="277" t="s">
        <v>3290</v>
      </c>
      <c r="E272" s="278" t="s">
        <v>1043</v>
      </c>
      <c r="F272" s="277" t="s">
        <v>1043</v>
      </c>
      <c r="G272" s="279">
        <v>98442</v>
      </c>
      <c r="H272" s="277" t="s">
        <v>3356</v>
      </c>
      <c r="I272" s="277" t="s">
        <v>648</v>
      </c>
      <c r="J272" s="277" t="s">
        <v>2642</v>
      </c>
      <c r="K272" s="280">
        <v>97.55</v>
      </c>
      <c r="L272" s="277" t="s">
        <v>2364</v>
      </c>
      <c r="M272" s="83"/>
    </row>
    <row r="273" spans="1:13" ht="12.75" customHeight="1" x14ac:dyDescent="0.25">
      <c r="A273" s="277" t="s">
        <v>3287</v>
      </c>
      <c r="B273" s="277" t="s">
        <v>3288</v>
      </c>
      <c r="C273" s="277" t="s">
        <v>3289</v>
      </c>
      <c r="D273" s="277" t="s">
        <v>3290</v>
      </c>
      <c r="E273" s="278" t="s">
        <v>1043</v>
      </c>
      <c r="F273" s="277" t="s">
        <v>1043</v>
      </c>
      <c r="G273" s="279">
        <v>98443</v>
      </c>
      <c r="H273" s="277" t="s">
        <v>3360</v>
      </c>
      <c r="I273" s="277" t="s">
        <v>648</v>
      </c>
      <c r="J273" s="277" t="s">
        <v>2642</v>
      </c>
      <c r="K273" s="280">
        <v>83.03</v>
      </c>
      <c r="L273" s="277" t="s">
        <v>2364</v>
      </c>
      <c r="M273" s="83"/>
    </row>
    <row r="274" spans="1:13" ht="12.75" customHeight="1" x14ac:dyDescent="0.25">
      <c r="A274" s="277" t="s">
        <v>3287</v>
      </c>
      <c r="B274" s="277" t="s">
        <v>3288</v>
      </c>
      <c r="C274" s="277" t="s">
        <v>3289</v>
      </c>
      <c r="D274" s="277" t="s">
        <v>3290</v>
      </c>
      <c r="E274" s="278" t="s">
        <v>1043</v>
      </c>
      <c r="F274" s="277" t="s">
        <v>1043</v>
      </c>
      <c r="G274" s="279">
        <v>98444</v>
      </c>
      <c r="H274" s="277" t="s">
        <v>3363</v>
      </c>
      <c r="I274" s="277" t="s">
        <v>648</v>
      </c>
      <c r="J274" s="277" t="s">
        <v>2642</v>
      </c>
      <c r="K274" s="280">
        <v>84.74</v>
      </c>
      <c r="L274" s="277" t="s">
        <v>2364</v>
      </c>
      <c r="M274" s="83"/>
    </row>
    <row r="275" spans="1:13" ht="12.75" customHeight="1" x14ac:dyDescent="0.25">
      <c r="A275" s="277" t="s">
        <v>3287</v>
      </c>
      <c r="B275" s="277" t="s">
        <v>3288</v>
      </c>
      <c r="C275" s="277" t="s">
        <v>3289</v>
      </c>
      <c r="D275" s="277" t="s">
        <v>3290</v>
      </c>
      <c r="E275" s="278" t="s">
        <v>1043</v>
      </c>
      <c r="F275" s="277" t="s">
        <v>1043</v>
      </c>
      <c r="G275" s="279">
        <v>98445</v>
      </c>
      <c r="H275" s="277" t="s">
        <v>3366</v>
      </c>
      <c r="I275" s="277" t="s">
        <v>648</v>
      </c>
      <c r="J275" s="277" t="s">
        <v>2642</v>
      </c>
      <c r="K275" s="280">
        <v>113.89</v>
      </c>
      <c r="L275" s="277" t="s">
        <v>2364</v>
      </c>
      <c r="M275" s="83"/>
    </row>
    <row r="276" spans="1:13" ht="12.75" customHeight="1" x14ac:dyDescent="0.25">
      <c r="A276" s="277" t="s">
        <v>3287</v>
      </c>
      <c r="B276" s="277" t="s">
        <v>3288</v>
      </c>
      <c r="C276" s="277" t="s">
        <v>3289</v>
      </c>
      <c r="D276" s="277" t="s">
        <v>3290</v>
      </c>
      <c r="E276" s="278" t="s">
        <v>1043</v>
      </c>
      <c r="F276" s="277" t="s">
        <v>1043</v>
      </c>
      <c r="G276" s="279">
        <v>98446</v>
      </c>
      <c r="H276" s="277" t="s">
        <v>3372</v>
      </c>
      <c r="I276" s="277" t="s">
        <v>648</v>
      </c>
      <c r="J276" s="277" t="s">
        <v>2642</v>
      </c>
      <c r="K276" s="280">
        <v>146.09</v>
      </c>
      <c r="L276" s="277" t="s">
        <v>2364</v>
      </c>
      <c r="M276" s="83"/>
    </row>
    <row r="277" spans="1:13" ht="12.75" customHeight="1" x14ac:dyDescent="0.25">
      <c r="A277" s="277" t="s">
        <v>3287</v>
      </c>
      <c r="B277" s="277" t="s">
        <v>3288</v>
      </c>
      <c r="C277" s="277" t="s">
        <v>3289</v>
      </c>
      <c r="D277" s="277" t="s">
        <v>3290</v>
      </c>
      <c r="E277" s="278" t="s">
        <v>1043</v>
      </c>
      <c r="F277" s="277" t="s">
        <v>1043</v>
      </c>
      <c r="G277" s="279">
        <v>98447</v>
      </c>
      <c r="H277" s="277" t="s">
        <v>3376</v>
      </c>
      <c r="I277" s="277" t="s">
        <v>648</v>
      </c>
      <c r="J277" s="277" t="s">
        <v>2642</v>
      </c>
      <c r="K277" s="280">
        <v>97.11</v>
      </c>
      <c r="L277" s="277" t="s">
        <v>2364</v>
      </c>
      <c r="M277" s="83"/>
    </row>
    <row r="278" spans="1:13" ht="12.75" customHeight="1" x14ac:dyDescent="0.25">
      <c r="A278" s="277" t="s">
        <v>3287</v>
      </c>
      <c r="B278" s="277" t="s">
        <v>3288</v>
      </c>
      <c r="C278" s="277" t="s">
        <v>3289</v>
      </c>
      <c r="D278" s="277" t="s">
        <v>3290</v>
      </c>
      <c r="E278" s="278" t="s">
        <v>1043</v>
      </c>
      <c r="F278" s="277" t="s">
        <v>1043</v>
      </c>
      <c r="G278" s="279">
        <v>98448</v>
      </c>
      <c r="H278" s="277" t="s">
        <v>3382</v>
      </c>
      <c r="I278" s="277" t="s">
        <v>648</v>
      </c>
      <c r="J278" s="277" t="s">
        <v>2642</v>
      </c>
      <c r="K278" s="280">
        <v>121.97</v>
      </c>
      <c r="L278" s="277" t="s">
        <v>2364</v>
      </c>
      <c r="M278" s="83"/>
    </row>
    <row r="279" spans="1:13" ht="12.75" customHeight="1" x14ac:dyDescent="0.25">
      <c r="A279" s="277" t="s">
        <v>3287</v>
      </c>
      <c r="B279" s="277" t="s">
        <v>3288</v>
      </c>
      <c r="C279" s="277" t="s">
        <v>3289</v>
      </c>
      <c r="D279" s="277" t="s">
        <v>3290</v>
      </c>
      <c r="E279" s="278" t="s">
        <v>1043</v>
      </c>
      <c r="F279" s="277" t="s">
        <v>1043</v>
      </c>
      <c r="G279" s="279">
        <v>98449</v>
      </c>
      <c r="H279" s="277" t="s">
        <v>3387</v>
      </c>
      <c r="I279" s="277" t="s">
        <v>648</v>
      </c>
      <c r="J279" s="277" t="s">
        <v>2642</v>
      </c>
      <c r="K279" s="280">
        <v>114.73</v>
      </c>
      <c r="L279" s="277" t="s">
        <v>2364</v>
      </c>
      <c r="M279" s="83"/>
    </row>
    <row r="280" spans="1:13" ht="12.75" customHeight="1" x14ac:dyDescent="0.25">
      <c r="A280" s="277" t="s">
        <v>3287</v>
      </c>
      <c r="B280" s="277" t="s">
        <v>3288</v>
      </c>
      <c r="C280" s="277" t="s">
        <v>3289</v>
      </c>
      <c r="D280" s="277" t="s">
        <v>3290</v>
      </c>
      <c r="E280" s="278" t="s">
        <v>1043</v>
      </c>
      <c r="F280" s="277" t="s">
        <v>1043</v>
      </c>
      <c r="G280" s="279">
        <v>98450</v>
      </c>
      <c r="H280" s="277" t="s">
        <v>3391</v>
      </c>
      <c r="I280" s="277" t="s">
        <v>648</v>
      </c>
      <c r="J280" s="277" t="s">
        <v>2642</v>
      </c>
      <c r="K280" s="280">
        <v>118.21</v>
      </c>
      <c r="L280" s="277" t="s">
        <v>2364</v>
      </c>
      <c r="M280" s="83"/>
    </row>
    <row r="281" spans="1:13" ht="12.75" customHeight="1" x14ac:dyDescent="0.25">
      <c r="A281" s="277" t="s">
        <v>3287</v>
      </c>
      <c r="B281" s="277" t="s">
        <v>3288</v>
      </c>
      <c r="C281" s="277" t="s">
        <v>3289</v>
      </c>
      <c r="D281" s="277" t="s">
        <v>3290</v>
      </c>
      <c r="E281" s="278" t="s">
        <v>1043</v>
      </c>
      <c r="F281" s="277" t="s">
        <v>1043</v>
      </c>
      <c r="G281" s="279">
        <v>98451</v>
      </c>
      <c r="H281" s="277" t="s">
        <v>3394</v>
      </c>
      <c r="I281" s="277" t="s">
        <v>648</v>
      </c>
      <c r="J281" s="277" t="s">
        <v>2642</v>
      </c>
      <c r="K281" s="280">
        <v>100.55</v>
      </c>
      <c r="L281" s="277" t="s">
        <v>2364</v>
      </c>
      <c r="M281" s="83"/>
    </row>
    <row r="282" spans="1:13" ht="12.75" customHeight="1" x14ac:dyDescent="0.25">
      <c r="A282" s="277" t="s">
        <v>3287</v>
      </c>
      <c r="B282" s="277" t="s">
        <v>3288</v>
      </c>
      <c r="C282" s="277" t="s">
        <v>3289</v>
      </c>
      <c r="D282" s="277" t="s">
        <v>3290</v>
      </c>
      <c r="E282" s="278" t="s">
        <v>1043</v>
      </c>
      <c r="F282" s="277" t="s">
        <v>1043</v>
      </c>
      <c r="G282" s="279">
        <v>98452</v>
      </c>
      <c r="H282" s="277" t="s">
        <v>3396</v>
      </c>
      <c r="I282" s="277" t="s">
        <v>648</v>
      </c>
      <c r="J282" s="277" t="s">
        <v>2642</v>
      </c>
      <c r="K282" s="280">
        <v>102.66</v>
      </c>
      <c r="L282" s="277" t="s">
        <v>2364</v>
      </c>
      <c r="M282" s="83"/>
    </row>
    <row r="283" spans="1:13" ht="12.75" customHeight="1" x14ac:dyDescent="0.25">
      <c r="A283" s="277" t="s">
        <v>3287</v>
      </c>
      <c r="B283" s="277" t="s">
        <v>3288</v>
      </c>
      <c r="C283" s="277" t="s">
        <v>3289</v>
      </c>
      <c r="D283" s="277" t="s">
        <v>3290</v>
      </c>
      <c r="E283" s="278" t="s">
        <v>1043</v>
      </c>
      <c r="F283" s="277" t="s">
        <v>1043</v>
      </c>
      <c r="G283" s="279">
        <v>98453</v>
      </c>
      <c r="H283" s="277" t="s">
        <v>3400</v>
      </c>
      <c r="I283" s="277" t="s">
        <v>648</v>
      </c>
      <c r="J283" s="277" t="s">
        <v>2642</v>
      </c>
      <c r="K283" s="280">
        <v>137.5</v>
      </c>
      <c r="L283" s="277" t="s">
        <v>2364</v>
      </c>
      <c r="M283" s="83"/>
    </row>
    <row r="284" spans="1:13" ht="12.75" customHeight="1" x14ac:dyDescent="0.25">
      <c r="A284" s="277" t="s">
        <v>3287</v>
      </c>
      <c r="B284" s="277" t="s">
        <v>3288</v>
      </c>
      <c r="C284" s="277" t="s">
        <v>3289</v>
      </c>
      <c r="D284" s="277" t="s">
        <v>3290</v>
      </c>
      <c r="E284" s="278" t="s">
        <v>1043</v>
      </c>
      <c r="F284" s="277" t="s">
        <v>1043</v>
      </c>
      <c r="G284" s="279">
        <v>98454</v>
      </c>
      <c r="H284" s="277" t="s">
        <v>3404</v>
      </c>
      <c r="I284" s="277" t="s">
        <v>648</v>
      </c>
      <c r="J284" s="277" t="s">
        <v>2642</v>
      </c>
      <c r="K284" s="280">
        <v>179.55</v>
      </c>
      <c r="L284" s="277" t="s">
        <v>2364</v>
      </c>
      <c r="M284" s="83"/>
    </row>
    <row r="285" spans="1:13" ht="12.75" customHeight="1" x14ac:dyDescent="0.25">
      <c r="A285" s="277" t="s">
        <v>3287</v>
      </c>
      <c r="B285" s="277" t="s">
        <v>3288</v>
      </c>
      <c r="C285" s="277" t="s">
        <v>3289</v>
      </c>
      <c r="D285" s="277" t="s">
        <v>3290</v>
      </c>
      <c r="E285" s="278" t="s">
        <v>1043</v>
      </c>
      <c r="F285" s="277" t="s">
        <v>1043</v>
      </c>
      <c r="G285" s="279">
        <v>98455</v>
      </c>
      <c r="H285" s="277" t="s">
        <v>3406</v>
      </c>
      <c r="I285" s="277" t="s">
        <v>648</v>
      </c>
      <c r="J285" s="277" t="s">
        <v>2642</v>
      </c>
      <c r="K285" s="280">
        <v>118.66</v>
      </c>
      <c r="L285" s="277" t="s">
        <v>2364</v>
      </c>
      <c r="M285" s="83"/>
    </row>
    <row r="286" spans="1:13" ht="12.75" customHeight="1" x14ac:dyDescent="0.25">
      <c r="A286" s="277" t="s">
        <v>3287</v>
      </c>
      <c r="B286" s="277" t="s">
        <v>3288</v>
      </c>
      <c r="C286" s="277" t="s">
        <v>3289</v>
      </c>
      <c r="D286" s="277" t="s">
        <v>3290</v>
      </c>
      <c r="E286" s="278" t="s">
        <v>1043</v>
      </c>
      <c r="F286" s="277" t="s">
        <v>1043</v>
      </c>
      <c r="G286" s="279">
        <v>98456</v>
      </c>
      <c r="H286" s="277" t="s">
        <v>3409</v>
      </c>
      <c r="I286" s="277" t="s">
        <v>648</v>
      </c>
      <c r="J286" s="277" t="s">
        <v>2642</v>
      </c>
      <c r="K286" s="280">
        <v>152.69</v>
      </c>
      <c r="L286" s="277" t="s">
        <v>2364</v>
      </c>
      <c r="M286" s="83"/>
    </row>
    <row r="287" spans="1:13" ht="12.75" customHeight="1" x14ac:dyDescent="0.25">
      <c r="A287" s="277" t="s">
        <v>3287</v>
      </c>
      <c r="B287" s="277" t="s">
        <v>3288</v>
      </c>
      <c r="C287" s="277" t="s">
        <v>3289</v>
      </c>
      <c r="D287" s="277" t="s">
        <v>3290</v>
      </c>
      <c r="E287" s="278" t="s">
        <v>1043</v>
      </c>
      <c r="F287" s="277" t="s">
        <v>1043</v>
      </c>
      <c r="G287" s="279">
        <v>98458</v>
      </c>
      <c r="H287" s="277" t="s">
        <v>3413</v>
      </c>
      <c r="I287" s="277" t="s">
        <v>648</v>
      </c>
      <c r="J287" s="277" t="s">
        <v>2642</v>
      </c>
      <c r="K287" s="280">
        <v>91.24</v>
      </c>
      <c r="L287" s="277" t="s">
        <v>2364</v>
      </c>
      <c r="M287" s="83"/>
    </row>
    <row r="288" spans="1:13" ht="12.75" customHeight="1" x14ac:dyDescent="0.25">
      <c r="A288" s="277" t="s">
        <v>3287</v>
      </c>
      <c r="B288" s="277" t="s">
        <v>3288</v>
      </c>
      <c r="C288" s="277" t="s">
        <v>3289</v>
      </c>
      <c r="D288" s="277" t="s">
        <v>3290</v>
      </c>
      <c r="E288" s="278" t="s">
        <v>1043</v>
      </c>
      <c r="F288" s="277" t="s">
        <v>1043</v>
      </c>
      <c r="G288" s="279">
        <v>98459</v>
      </c>
      <c r="H288" s="277" t="s">
        <v>3416</v>
      </c>
      <c r="I288" s="277" t="s">
        <v>648</v>
      </c>
      <c r="J288" s="277" t="s">
        <v>2363</v>
      </c>
      <c r="K288" s="280">
        <v>72.66</v>
      </c>
      <c r="L288" s="277" t="s">
        <v>2364</v>
      </c>
      <c r="M288" s="83"/>
    </row>
    <row r="289" spans="1:13" ht="12.75" customHeight="1" x14ac:dyDescent="0.25">
      <c r="A289" s="277" t="s">
        <v>3287</v>
      </c>
      <c r="B289" s="277" t="s">
        <v>3288</v>
      </c>
      <c r="C289" s="277" t="s">
        <v>3289</v>
      </c>
      <c r="D289" s="277" t="s">
        <v>3290</v>
      </c>
      <c r="E289" s="278" t="s">
        <v>1043</v>
      </c>
      <c r="F289" s="277" t="s">
        <v>1043</v>
      </c>
      <c r="G289" s="279">
        <v>98460</v>
      </c>
      <c r="H289" s="277" t="s">
        <v>3421</v>
      </c>
      <c r="I289" s="277" t="s">
        <v>648</v>
      </c>
      <c r="J289" s="277" t="s">
        <v>2642</v>
      </c>
      <c r="K289" s="280">
        <v>79.92</v>
      </c>
      <c r="L289" s="277" t="s">
        <v>2364</v>
      </c>
      <c r="M289" s="83"/>
    </row>
    <row r="290" spans="1:13" ht="12.75" customHeight="1" x14ac:dyDescent="0.25">
      <c r="A290" s="277" t="s">
        <v>3287</v>
      </c>
      <c r="B290" s="277" t="s">
        <v>3288</v>
      </c>
      <c r="C290" s="277" t="s">
        <v>3289</v>
      </c>
      <c r="D290" s="277" t="s">
        <v>3290</v>
      </c>
      <c r="E290" s="278" t="s">
        <v>1043</v>
      </c>
      <c r="F290" s="277" t="s">
        <v>1043</v>
      </c>
      <c r="G290" s="279">
        <v>98461</v>
      </c>
      <c r="H290" s="277" t="s">
        <v>3424</v>
      </c>
      <c r="I290" s="277" t="s">
        <v>833</v>
      </c>
      <c r="J290" s="277" t="s">
        <v>2642</v>
      </c>
      <c r="K290" s="280">
        <v>3879.17</v>
      </c>
      <c r="L290" s="277" t="s">
        <v>2364</v>
      </c>
      <c r="M290" s="83"/>
    </row>
    <row r="291" spans="1:13" ht="12.75" customHeight="1" x14ac:dyDescent="0.25">
      <c r="A291" s="277" t="s">
        <v>3287</v>
      </c>
      <c r="B291" s="277" t="s">
        <v>3288</v>
      </c>
      <c r="C291" s="277" t="s">
        <v>3289</v>
      </c>
      <c r="D291" s="277" t="s">
        <v>3290</v>
      </c>
      <c r="E291" s="278" t="s">
        <v>1043</v>
      </c>
      <c r="F291" s="277" t="s">
        <v>1043</v>
      </c>
      <c r="G291" s="279">
        <v>98462</v>
      </c>
      <c r="H291" s="277" t="s">
        <v>3427</v>
      </c>
      <c r="I291" s="277" t="s">
        <v>833</v>
      </c>
      <c r="J291" s="277" t="s">
        <v>2642</v>
      </c>
      <c r="K291" s="280">
        <v>5690.61</v>
      </c>
      <c r="L291" s="277" t="s">
        <v>2364</v>
      </c>
      <c r="M291" s="83"/>
    </row>
    <row r="292" spans="1:13" ht="12.75" customHeight="1" x14ac:dyDescent="0.25">
      <c r="A292" s="277" t="s">
        <v>3287</v>
      </c>
      <c r="B292" s="277" t="s">
        <v>3288</v>
      </c>
      <c r="C292" s="277" t="s">
        <v>3431</v>
      </c>
      <c r="D292" s="277" t="s">
        <v>3432</v>
      </c>
      <c r="E292" s="278">
        <v>74209</v>
      </c>
      <c r="F292" s="277" t="s">
        <v>3434</v>
      </c>
      <c r="G292" s="279" t="s">
        <v>68</v>
      </c>
      <c r="H292" s="277" t="s">
        <v>3436</v>
      </c>
      <c r="I292" s="277" t="s">
        <v>648</v>
      </c>
      <c r="J292" s="277" t="s">
        <v>2642</v>
      </c>
      <c r="K292" s="280">
        <v>336.2</v>
      </c>
      <c r="L292" s="277" t="s">
        <v>2364</v>
      </c>
      <c r="M292" s="83"/>
    </row>
    <row r="293" spans="1:13" ht="12.75" customHeight="1" x14ac:dyDescent="0.25">
      <c r="A293" s="277" t="s">
        <v>3439</v>
      </c>
      <c r="B293" s="277" t="s">
        <v>3440</v>
      </c>
      <c r="C293" s="277" t="s">
        <v>3441</v>
      </c>
      <c r="D293" s="277" t="s">
        <v>3442</v>
      </c>
      <c r="E293" s="278" t="s">
        <v>1043</v>
      </c>
      <c r="F293" s="277" t="s">
        <v>1043</v>
      </c>
      <c r="G293" s="279">
        <v>5631</v>
      </c>
      <c r="H293" s="277" t="s">
        <v>3444</v>
      </c>
      <c r="I293" s="277" t="s">
        <v>596</v>
      </c>
      <c r="J293" s="277" t="s">
        <v>2363</v>
      </c>
      <c r="K293" s="280">
        <v>130.33000000000001</v>
      </c>
      <c r="L293" s="277" t="s">
        <v>2364</v>
      </c>
      <c r="M293" s="83"/>
    </row>
    <row r="294" spans="1:13" ht="12.75" customHeight="1" x14ac:dyDescent="0.25">
      <c r="A294" s="277" t="s">
        <v>3439</v>
      </c>
      <c r="B294" s="277" t="s">
        <v>3440</v>
      </c>
      <c r="C294" s="277" t="s">
        <v>3441</v>
      </c>
      <c r="D294" s="277" t="s">
        <v>3442</v>
      </c>
      <c r="E294" s="278" t="s">
        <v>1043</v>
      </c>
      <c r="F294" s="277" t="s">
        <v>1043</v>
      </c>
      <c r="G294" s="279">
        <v>5678</v>
      </c>
      <c r="H294" s="277" t="s">
        <v>723</v>
      </c>
      <c r="I294" s="277" t="s">
        <v>596</v>
      </c>
      <c r="J294" s="277" t="s">
        <v>2363</v>
      </c>
      <c r="K294" s="280">
        <v>98</v>
      </c>
      <c r="L294" s="277" t="s">
        <v>2364</v>
      </c>
      <c r="M294" s="83"/>
    </row>
    <row r="295" spans="1:13" ht="12.75" customHeight="1" x14ac:dyDescent="0.25">
      <c r="A295" s="277" t="s">
        <v>3439</v>
      </c>
      <c r="B295" s="277" t="s">
        <v>3440</v>
      </c>
      <c r="C295" s="277" t="s">
        <v>3441</v>
      </c>
      <c r="D295" s="277" t="s">
        <v>3442</v>
      </c>
      <c r="E295" s="278" t="s">
        <v>1043</v>
      </c>
      <c r="F295" s="277" t="s">
        <v>1043</v>
      </c>
      <c r="G295" s="279">
        <v>5680</v>
      </c>
      <c r="H295" s="277" t="s">
        <v>3457</v>
      </c>
      <c r="I295" s="277" t="s">
        <v>596</v>
      </c>
      <c r="J295" s="277" t="s">
        <v>2363</v>
      </c>
      <c r="K295" s="280">
        <v>90.75</v>
      </c>
      <c r="L295" s="277" t="s">
        <v>2364</v>
      </c>
      <c r="M295" s="83"/>
    </row>
    <row r="296" spans="1:13" ht="12.75" customHeight="1" x14ac:dyDescent="0.25">
      <c r="A296" s="277" t="s">
        <v>3439</v>
      </c>
      <c r="B296" s="277" t="s">
        <v>3440</v>
      </c>
      <c r="C296" s="277" t="s">
        <v>3441</v>
      </c>
      <c r="D296" s="277" t="s">
        <v>3442</v>
      </c>
      <c r="E296" s="278" t="s">
        <v>1043</v>
      </c>
      <c r="F296" s="277" t="s">
        <v>1043</v>
      </c>
      <c r="G296" s="279">
        <v>5684</v>
      </c>
      <c r="H296" s="277" t="s">
        <v>603</v>
      </c>
      <c r="I296" s="277" t="s">
        <v>596</v>
      </c>
      <c r="J296" s="277" t="s">
        <v>2363</v>
      </c>
      <c r="K296" s="280">
        <v>91.27</v>
      </c>
      <c r="L296" s="277" t="s">
        <v>2364</v>
      </c>
      <c r="M296" s="83"/>
    </row>
    <row r="297" spans="1:13" ht="12.75" customHeight="1" x14ac:dyDescent="0.25">
      <c r="A297" s="277" t="s">
        <v>3439</v>
      </c>
      <c r="B297" s="277" t="s">
        <v>3440</v>
      </c>
      <c r="C297" s="277" t="s">
        <v>3441</v>
      </c>
      <c r="D297" s="277" t="s">
        <v>3442</v>
      </c>
      <c r="E297" s="278" t="s">
        <v>1043</v>
      </c>
      <c r="F297" s="277" t="s">
        <v>1043</v>
      </c>
      <c r="G297" s="279">
        <v>5689</v>
      </c>
      <c r="H297" s="277" t="s">
        <v>3466</v>
      </c>
      <c r="I297" s="277" t="s">
        <v>596</v>
      </c>
      <c r="J297" s="277" t="s">
        <v>2363</v>
      </c>
      <c r="K297" s="280">
        <v>3.34</v>
      </c>
      <c r="L297" s="277" t="s">
        <v>2364</v>
      </c>
      <c r="M297" s="83"/>
    </row>
    <row r="298" spans="1:13" ht="12.75" customHeight="1" x14ac:dyDescent="0.25">
      <c r="A298" s="277" t="s">
        <v>3439</v>
      </c>
      <c r="B298" s="277" t="s">
        <v>3440</v>
      </c>
      <c r="C298" s="277" t="s">
        <v>3441</v>
      </c>
      <c r="D298" s="277" t="s">
        <v>3442</v>
      </c>
      <c r="E298" s="278" t="s">
        <v>1043</v>
      </c>
      <c r="F298" s="277" t="s">
        <v>1043</v>
      </c>
      <c r="G298" s="279">
        <v>5795</v>
      </c>
      <c r="H298" s="277" t="s">
        <v>3470</v>
      </c>
      <c r="I298" s="277" t="s">
        <v>596</v>
      </c>
      <c r="J298" s="277" t="s">
        <v>2363</v>
      </c>
      <c r="K298" s="280">
        <v>17.45</v>
      </c>
      <c r="L298" s="277" t="s">
        <v>2364</v>
      </c>
      <c r="M298" s="83"/>
    </row>
    <row r="299" spans="1:13" ht="12.75" customHeight="1" x14ac:dyDescent="0.25">
      <c r="A299" s="277" t="s">
        <v>3439</v>
      </c>
      <c r="B299" s="277" t="s">
        <v>3440</v>
      </c>
      <c r="C299" s="277" t="s">
        <v>3441</v>
      </c>
      <c r="D299" s="277" t="s">
        <v>3442</v>
      </c>
      <c r="E299" s="278" t="s">
        <v>1043</v>
      </c>
      <c r="F299" s="277" t="s">
        <v>1043</v>
      </c>
      <c r="G299" s="279">
        <v>5811</v>
      </c>
      <c r="H299" s="277" t="s">
        <v>705</v>
      </c>
      <c r="I299" s="277" t="s">
        <v>596</v>
      </c>
      <c r="J299" s="277" t="s">
        <v>2363</v>
      </c>
      <c r="K299" s="280">
        <v>167.21</v>
      </c>
      <c r="L299" s="277" t="s">
        <v>2364</v>
      </c>
      <c r="M299" s="83"/>
    </row>
    <row r="300" spans="1:13" ht="12.75" customHeight="1" x14ac:dyDescent="0.25">
      <c r="A300" s="277" t="s">
        <v>3439</v>
      </c>
      <c r="B300" s="277" t="s">
        <v>3440</v>
      </c>
      <c r="C300" s="277" t="s">
        <v>3441</v>
      </c>
      <c r="D300" s="277" t="s">
        <v>3442</v>
      </c>
      <c r="E300" s="278" t="s">
        <v>1043</v>
      </c>
      <c r="F300" s="277" t="s">
        <v>1043</v>
      </c>
      <c r="G300" s="279">
        <v>5823</v>
      </c>
      <c r="H300" s="277" t="s">
        <v>3478</v>
      </c>
      <c r="I300" s="277" t="s">
        <v>596</v>
      </c>
      <c r="J300" s="277" t="s">
        <v>2363</v>
      </c>
      <c r="K300" s="280">
        <v>165.64</v>
      </c>
      <c r="L300" s="277" t="s">
        <v>2364</v>
      </c>
      <c r="M300" s="83"/>
    </row>
    <row r="301" spans="1:13" ht="12.75" customHeight="1" x14ac:dyDescent="0.25">
      <c r="A301" s="277" t="s">
        <v>3439</v>
      </c>
      <c r="B301" s="277" t="s">
        <v>3440</v>
      </c>
      <c r="C301" s="277" t="s">
        <v>3441</v>
      </c>
      <c r="D301" s="277" t="s">
        <v>3442</v>
      </c>
      <c r="E301" s="278" t="s">
        <v>1043</v>
      </c>
      <c r="F301" s="277" t="s">
        <v>1043</v>
      </c>
      <c r="G301" s="279">
        <v>5824</v>
      </c>
      <c r="H301" s="277" t="s">
        <v>3483</v>
      </c>
      <c r="I301" s="277" t="s">
        <v>596</v>
      </c>
      <c r="J301" s="277" t="s">
        <v>2363</v>
      </c>
      <c r="K301" s="280">
        <v>133.29</v>
      </c>
      <c r="L301" s="277" t="s">
        <v>2364</v>
      </c>
      <c r="M301" s="83"/>
    </row>
    <row r="302" spans="1:13" ht="12.75" customHeight="1" x14ac:dyDescent="0.25">
      <c r="A302" s="277" t="s">
        <v>3439</v>
      </c>
      <c r="B302" s="277" t="s">
        <v>3440</v>
      </c>
      <c r="C302" s="277" t="s">
        <v>3441</v>
      </c>
      <c r="D302" s="277" t="s">
        <v>3442</v>
      </c>
      <c r="E302" s="278" t="s">
        <v>1043</v>
      </c>
      <c r="F302" s="277" t="s">
        <v>1043</v>
      </c>
      <c r="G302" s="279">
        <v>5835</v>
      </c>
      <c r="H302" s="277" t="s">
        <v>3489</v>
      </c>
      <c r="I302" s="277" t="s">
        <v>596</v>
      </c>
      <c r="J302" s="277" t="s">
        <v>2363</v>
      </c>
      <c r="K302" s="280">
        <v>243.49</v>
      </c>
      <c r="L302" s="277" t="s">
        <v>2364</v>
      </c>
      <c r="M302" s="83"/>
    </row>
    <row r="303" spans="1:13" ht="12.75" customHeight="1" x14ac:dyDescent="0.25">
      <c r="A303" s="277" t="s">
        <v>3439</v>
      </c>
      <c r="B303" s="277" t="s">
        <v>3440</v>
      </c>
      <c r="C303" s="277" t="s">
        <v>3441</v>
      </c>
      <c r="D303" s="277" t="s">
        <v>3442</v>
      </c>
      <c r="E303" s="278" t="s">
        <v>1043</v>
      </c>
      <c r="F303" s="277" t="s">
        <v>1043</v>
      </c>
      <c r="G303" s="279">
        <v>5839</v>
      </c>
      <c r="H303" s="277" t="s">
        <v>3493</v>
      </c>
      <c r="I303" s="277" t="s">
        <v>596</v>
      </c>
      <c r="J303" s="277" t="s">
        <v>2363</v>
      </c>
      <c r="K303" s="280">
        <v>4.93</v>
      </c>
      <c r="L303" s="277" t="s">
        <v>2364</v>
      </c>
      <c r="M303" s="83"/>
    </row>
    <row r="304" spans="1:13" ht="12.75" customHeight="1" x14ac:dyDescent="0.25">
      <c r="A304" s="277" t="s">
        <v>3439</v>
      </c>
      <c r="B304" s="277" t="s">
        <v>3440</v>
      </c>
      <c r="C304" s="277" t="s">
        <v>3441</v>
      </c>
      <c r="D304" s="277" t="s">
        <v>3442</v>
      </c>
      <c r="E304" s="278" t="s">
        <v>1043</v>
      </c>
      <c r="F304" s="277" t="s">
        <v>1043</v>
      </c>
      <c r="G304" s="279">
        <v>5843</v>
      </c>
      <c r="H304" s="277" t="s">
        <v>3495</v>
      </c>
      <c r="I304" s="277" t="s">
        <v>596</v>
      </c>
      <c r="J304" s="277" t="s">
        <v>2363</v>
      </c>
      <c r="K304" s="280">
        <v>97.24</v>
      </c>
      <c r="L304" s="277" t="s">
        <v>2364</v>
      </c>
      <c r="M304" s="83"/>
    </row>
    <row r="305" spans="1:13" ht="12.75" customHeight="1" x14ac:dyDescent="0.25">
      <c r="A305" s="277" t="s">
        <v>3439</v>
      </c>
      <c r="B305" s="277" t="s">
        <v>3440</v>
      </c>
      <c r="C305" s="277" t="s">
        <v>3441</v>
      </c>
      <c r="D305" s="277" t="s">
        <v>3442</v>
      </c>
      <c r="E305" s="278" t="s">
        <v>1043</v>
      </c>
      <c r="F305" s="277" t="s">
        <v>1043</v>
      </c>
      <c r="G305" s="279">
        <v>5847</v>
      </c>
      <c r="H305" s="277" t="s">
        <v>3500</v>
      </c>
      <c r="I305" s="277" t="s">
        <v>596</v>
      </c>
      <c r="J305" s="277" t="s">
        <v>2363</v>
      </c>
      <c r="K305" s="280">
        <v>168.65</v>
      </c>
      <c r="L305" s="277" t="s">
        <v>2364</v>
      </c>
      <c r="M305" s="83"/>
    </row>
    <row r="306" spans="1:13" ht="12.75" customHeight="1" x14ac:dyDescent="0.25">
      <c r="A306" s="277" t="s">
        <v>3439</v>
      </c>
      <c r="B306" s="277" t="s">
        <v>3440</v>
      </c>
      <c r="C306" s="277" t="s">
        <v>3441</v>
      </c>
      <c r="D306" s="277" t="s">
        <v>3442</v>
      </c>
      <c r="E306" s="278" t="s">
        <v>1043</v>
      </c>
      <c r="F306" s="277" t="s">
        <v>1043</v>
      </c>
      <c r="G306" s="279">
        <v>5851</v>
      </c>
      <c r="H306" s="277" t="s">
        <v>3505</v>
      </c>
      <c r="I306" s="277" t="s">
        <v>596</v>
      </c>
      <c r="J306" s="277" t="s">
        <v>2363</v>
      </c>
      <c r="K306" s="280">
        <v>159.19</v>
      </c>
      <c r="L306" s="277" t="s">
        <v>2364</v>
      </c>
      <c r="M306" s="83"/>
    </row>
    <row r="307" spans="1:13" ht="12.75" customHeight="1" x14ac:dyDescent="0.25">
      <c r="A307" s="277" t="s">
        <v>3439</v>
      </c>
      <c r="B307" s="277" t="s">
        <v>3440</v>
      </c>
      <c r="C307" s="277" t="s">
        <v>3441</v>
      </c>
      <c r="D307" s="277" t="s">
        <v>3442</v>
      </c>
      <c r="E307" s="278" t="s">
        <v>1043</v>
      </c>
      <c r="F307" s="277" t="s">
        <v>1043</v>
      </c>
      <c r="G307" s="279">
        <v>5855</v>
      </c>
      <c r="H307" s="277" t="s">
        <v>3509</v>
      </c>
      <c r="I307" s="277" t="s">
        <v>596</v>
      </c>
      <c r="J307" s="277" t="s">
        <v>2363</v>
      </c>
      <c r="K307" s="280">
        <v>415.83</v>
      </c>
      <c r="L307" s="277" t="s">
        <v>2364</v>
      </c>
      <c r="M307" s="83"/>
    </row>
    <row r="308" spans="1:13" ht="12.75" customHeight="1" x14ac:dyDescent="0.25">
      <c r="A308" s="277" t="s">
        <v>3439</v>
      </c>
      <c r="B308" s="277" t="s">
        <v>3440</v>
      </c>
      <c r="C308" s="277" t="s">
        <v>3441</v>
      </c>
      <c r="D308" s="277" t="s">
        <v>3442</v>
      </c>
      <c r="E308" s="278" t="s">
        <v>1043</v>
      </c>
      <c r="F308" s="277" t="s">
        <v>1043</v>
      </c>
      <c r="G308" s="279">
        <v>5863</v>
      </c>
      <c r="H308" s="277" t="s">
        <v>3514</v>
      </c>
      <c r="I308" s="277" t="s">
        <v>596</v>
      </c>
      <c r="J308" s="277" t="s">
        <v>2363</v>
      </c>
      <c r="K308" s="280">
        <v>11.05</v>
      </c>
      <c r="L308" s="277" t="s">
        <v>2364</v>
      </c>
      <c r="M308" s="83"/>
    </row>
    <row r="309" spans="1:13" ht="12.75" customHeight="1" x14ac:dyDescent="0.25">
      <c r="A309" s="277" t="s">
        <v>3439</v>
      </c>
      <c r="B309" s="277" t="s">
        <v>3440</v>
      </c>
      <c r="C309" s="277" t="s">
        <v>3441</v>
      </c>
      <c r="D309" s="277" t="s">
        <v>3442</v>
      </c>
      <c r="E309" s="278" t="s">
        <v>1043</v>
      </c>
      <c r="F309" s="277" t="s">
        <v>1043</v>
      </c>
      <c r="G309" s="279">
        <v>5867</v>
      </c>
      <c r="H309" s="277" t="s">
        <v>3519</v>
      </c>
      <c r="I309" s="277" t="s">
        <v>596</v>
      </c>
      <c r="J309" s="277" t="s">
        <v>2363</v>
      </c>
      <c r="K309" s="280">
        <v>88.78</v>
      </c>
      <c r="L309" s="277" t="s">
        <v>2364</v>
      </c>
      <c r="M309" s="83"/>
    </row>
    <row r="310" spans="1:13" ht="12.75" customHeight="1" x14ac:dyDescent="0.25">
      <c r="A310" s="277" t="s">
        <v>3439</v>
      </c>
      <c r="B310" s="277" t="s">
        <v>3440</v>
      </c>
      <c r="C310" s="277" t="s">
        <v>3441</v>
      </c>
      <c r="D310" s="277" t="s">
        <v>3442</v>
      </c>
      <c r="E310" s="278" t="s">
        <v>1043</v>
      </c>
      <c r="F310" s="277" t="s">
        <v>1043</v>
      </c>
      <c r="G310" s="279">
        <v>5875</v>
      </c>
      <c r="H310" s="277" t="s">
        <v>3523</v>
      </c>
      <c r="I310" s="277" t="s">
        <v>596</v>
      </c>
      <c r="J310" s="277" t="s">
        <v>2363</v>
      </c>
      <c r="K310" s="280">
        <v>89.88</v>
      </c>
      <c r="L310" s="277" t="s">
        <v>2364</v>
      </c>
      <c r="M310" s="83"/>
    </row>
    <row r="311" spans="1:13" ht="12.75" customHeight="1" x14ac:dyDescent="0.25">
      <c r="A311" s="277" t="s">
        <v>3439</v>
      </c>
      <c r="B311" s="277" t="s">
        <v>3440</v>
      </c>
      <c r="C311" s="277" t="s">
        <v>3441</v>
      </c>
      <c r="D311" s="277" t="s">
        <v>3442</v>
      </c>
      <c r="E311" s="278" t="s">
        <v>1043</v>
      </c>
      <c r="F311" s="277" t="s">
        <v>1043</v>
      </c>
      <c r="G311" s="279">
        <v>5879</v>
      </c>
      <c r="H311" s="277" t="s">
        <v>3528</v>
      </c>
      <c r="I311" s="277" t="s">
        <v>596</v>
      </c>
      <c r="J311" s="277" t="s">
        <v>2363</v>
      </c>
      <c r="K311" s="280">
        <v>73.47</v>
      </c>
      <c r="L311" s="277" t="s">
        <v>2364</v>
      </c>
      <c r="M311" s="83"/>
    </row>
    <row r="312" spans="1:13" ht="12.75" customHeight="1" x14ac:dyDescent="0.25">
      <c r="A312" s="277" t="s">
        <v>3439</v>
      </c>
      <c r="B312" s="277" t="s">
        <v>3440</v>
      </c>
      <c r="C312" s="277" t="s">
        <v>3441</v>
      </c>
      <c r="D312" s="277" t="s">
        <v>3442</v>
      </c>
      <c r="E312" s="278" t="s">
        <v>1043</v>
      </c>
      <c r="F312" s="277" t="s">
        <v>1043</v>
      </c>
      <c r="G312" s="279">
        <v>5882</v>
      </c>
      <c r="H312" s="277" t="s">
        <v>3533</v>
      </c>
      <c r="I312" s="277" t="s">
        <v>596</v>
      </c>
      <c r="J312" s="277" t="s">
        <v>2363</v>
      </c>
      <c r="K312" s="280">
        <v>78.09</v>
      </c>
      <c r="L312" s="277" t="s">
        <v>2364</v>
      </c>
      <c r="M312" s="83"/>
    </row>
    <row r="313" spans="1:13" ht="12.75" customHeight="1" x14ac:dyDescent="0.25">
      <c r="A313" s="277" t="s">
        <v>3439</v>
      </c>
      <c r="B313" s="277" t="s">
        <v>3440</v>
      </c>
      <c r="C313" s="277" t="s">
        <v>3441</v>
      </c>
      <c r="D313" s="277" t="s">
        <v>3442</v>
      </c>
      <c r="E313" s="278" t="s">
        <v>1043</v>
      </c>
      <c r="F313" s="277" t="s">
        <v>1043</v>
      </c>
      <c r="G313" s="279">
        <v>5890</v>
      </c>
      <c r="H313" s="277" t="s">
        <v>3539</v>
      </c>
      <c r="I313" s="277" t="s">
        <v>596</v>
      </c>
      <c r="J313" s="277" t="s">
        <v>2363</v>
      </c>
      <c r="K313" s="280">
        <v>133.88</v>
      </c>
      <c r="L313" s="277" t="s">
        <v>2364</v>
      </c>
      <c r="M313" s="83"/>
    </row>
    <row r="314" spans="1:13" ht="12.75" customHeight="1" x14ac:dyDescent="0.25">
      <c r="A314" s="277" t="s">
        <v>3439</v>
      </c>
      <c r="B314" s="277" t="s">
        <v>3440</v>
      </c>
      <c r="C314" s="277" t="s">
        <v>3441</v>
      </c>
      <c r="D314" s="277" t="s">
        <v>3442</v>
      </c>
      <c r="E314" s="278" t="s">
        <v>1043</v>
      </c>
      <c r="F314" s="277" t="s">
        <v>1043</v>
      </c>
      <c r="G314" s="279">
        <v>5894</v>
      </c>
      <c r="H314" s="277" t="s">
        <v>3543</v>
      </c>
      <c r="I314" s="277" t="s">
        <v>596</v>
      </c>
      <c r="J314" s="277" t="s">
        <v>2363</v>
      </c>
      <c r="K314" s="280">
        <v>131.44999999999999</v>
      </c>
      <c r="L314" s="277" t="s">
        <v>2364</v>
      </c>
      <c r="M314" s="83"/>
    </row>
    <row r="315" spans="1:13" ht="12.75" customHeight="1" x14ac:dyDescent="0.25">
      <c r="A315" s="277" t="s">
        <v>3439</v>
      </c>
      <c r="B315" s="277" t="s">
        <v>3440</v>
      </c>
      <c r="C315" s="277" t="s">
        <v>3441</v>
      </c>
      <c r="D315" s="277" t="s">
        <v>3442</v>
      </c>
      <c r="E315" s="278" t="s">
        <v>1043</v>
      </c>
      <c r="F315" s="277" t="s">
        <v>1043</v>
      </c>
      <c r="G315" s="279">
        <v>5901</v>
      </c>
      <c r="H315" s="277" t="s">
        <v>3548</v>
      </c>
      <c r="I315" s="277" t="s">
        <v>596</v>
      </c>
      <c r="J315" s="277" t="s">
        <v>2363</v>
      </c>
      <c r="K315" s="280">
        <v>168.33</v>
      </c>
      <c r="L315" s="277" t="s">
        <v>2364</v>
      </c>
      <c r="M315" s="83"/>
    </row>
    <row r="316" spans="1:13" ht="12.75" customHeight="1" x14ac:dyDescent="0.25">
      <c r="A316" s="277" t="s">
        <v>3439</v>
      </c>
      <c r="B316" s="277" t="s">
        <v>3440</v>
      </c>
      <c r="C316" s="277" t="s">
        <v>3441</v>
      </c>
      <c r="D316" s="277" t="s">
        <v>3442</v>
      </c>
      <c r="E316" s="278" t="s">
        <v>1043</v>
      </c>
      <c r="F316" s="277" t="s">
        <v>1043</v>
      </c>
      <c r="G316" s="279">
        <v>5909</v>
      </c>
      <c r="H316" s="277" t="s">
        <v>3553</v>
      </c>
      <c r="I316" s="277" t="s">
        <v>596</v>
      </c>
      <c r="J316" s="277" t="s">
        <v>2363</v>
      </c>
      <c r="K316" s="280">
        <v>21.7</v>
      </c>
      <c r="L316" s="277" t="s">
        <v>2364</v>
      </c>
      <c r="M316" s="83"/>
    </row>
    <row r="317" spans="1:13" ht="12.75" customHeight="1" x14ac:dyDescent="0.25">
      <c r="A317" s="277" t="s">
        <v>3439</v>
      </c>
      <c r="B317" s="277" t="s">
        <v>3440</v>
      </c>
      <c r="C317" s="277" t="s">
        <v>3441</v>
      </c>
      <c r="D317" s="277" t="s">
        <v>3442</v>
      </c>
      <c r="E317" s="278" t="s">
        <v>1043</v>
      </c>
      <c r="F317" s="277" t="s">
        <v>1043</v>
      </c>
      <c r="G317" s="279">
        <v>5921</v>
      </c>
      <c r="H317" s="277" t="s">
        <v>3557</v>
      </c>
      <c r="I317" s="277" t="s">
        <v>596</v>
      </c>
      <c r="J317" s="277" t="s">
        <v>2363</v>
      </c>
      <c r="K317" s="280">
        <v>2.62</v>
      </c>
      <c r="L317" s="277" t="s">
        <v>2364</v>
      </c>
      <c r="M317" s="83"/>
    </row>
    <row r="318" spans="1:13" ht="12.75" customHeight="1" x14ac:dyDescent="0.25">
      <c r="A318" s="277" t="s">
        <v>3439</v>
      </c>
      <c r="B318" s="277" t="s">
        <v>3440</v>
      </c>
      <c r="C318" s="277" t="s">
        <v>3441</v>
      </c>
      <c r="D318" s="277" t="s">
        <v>3442</v>
      </c>
      <c r="E318" s="278" t="s">
        <v>1043</v>
      </c>
      <c r="F318" s="277" t="s">
        <v>1043</v>
      </c>
      <c r="G318" s="279">
        <v>5928</v>
      </c>
      <c r="H318" s="277" t="s">
        <v>3561</v>
      </c>
      <c r="I318" s="277" t="s">
        <v>596</v>
      </c>
      <c r="J318" s="277" t="s">
        <v>2363</v>
      </c>
      <c r="K318" s="280">
        <v>138.72999999999999</v>
      </c>
      <c r="L318" s="277" t="s">
        <v>2364</v>
      </c>
      <c r="M318" s="83"/>
    </row>
    <row r="319" spans="1:13" ht="12.75" customHeight="1" x14ac:dyDescent="0.25">
      <c r="A319" s="277" t="s">
        <v>3439</v>
      </c>
      <c r="B319" s="277" t="s">
        <v>3440</v>
      </c>
      <c r="C319" s="277" t="s">
        <v>3441</v>
      </c>
      <c r="D319" s="277" t="s">
        <v>3442</v>
      </c>
      <c r="E319" s="278" t="s">
        <v>1043</v>
      </c>
      <c r="F319" s="277" t="s">
        <v>1043</v>
      </c>
      <c r="G319" s="279">
        <v>5932</v>
      </c>
      <c r="H319" s="277" t="s">
        <v>3564</v>
      </c>
      <c r="I319" s="277" t="s">
        <v>596</v>
      </c>
      <c r="J319" s="277" t="s">
        <v>2363</v>
      </c>
      <c r="K319" s="280">
        <v>146.32</v>
      </c>
      <c r="L319" s="277" t="s">
        <v>2364</v>
      </c>
      <c r="M319" s="83"/>
    </row>
    <row r="320" spans="1:13" ht="12.75" customHeight="1" x14ac:dyDescent="0.25">
      <c r="A320" s="277" t="s">
        <v>3439</v>
      </c>
      <c r="B320" s="277" t="s">
        <v>3440</v>
      </c>
      <c r="C320" s="277" t="s">
        <v>3441</v>
      </c>
      <c r="D320" s="277" t="s">
        <v>3442</v>
      </c>
      <c r="E320" s="278" t="s">
        <v>1043</v>
      </c>
      <c r="F320" s="277" t="s">
        <v>1043</v>
      </c>
      <c r="G320" s="279">
        <v>5940</v>
      </c>
      <c r="H320" s="277" t="s">
        <v>604</v>
      </c>
      <c r="I320" s="277" t="s">
        <v>596</v>
      </c>
      <c r="J320" s="277" t="s">
        <v>2363</v>
      </c>
      <c r="K320" s="280">
        <v>131.24</v>
      </c>
      <c r="L320" s="277" t="s">
        <v>2364</v>
      </c>
      <c r="M320" s="83"/>
    </row>
    <row r="321" spans="1:13" ht="12.75" customHeight="1" x14ac:dyDescent="0.25">
      <c r="A321" s="277" t="s">
        <v>3439</v>
      </c>
      <c r="B321" s="277" t="s">
        <v>3440</v>
      </c>
      <c r="C321" s="277" t="s">
        <v>3441</v>
      </c>
      <c r="D321" s="277" t="s">
        <v>3442</v>
      </c>
      <c r="E321" s="278" t="s">
        <v>1043</v>
      </c>
      <c r="F321" s="277" t="s">
        <v>1043</v>
      </c>
      <c r="G321" s="279">
        <v>5944</v>
      </c>
      <c r="H321" s="277" t="s">
        <v>688</v>
      </c>
      <c r="I321" s="277" t="s">
        <v>596</v>
      </c>
      <c r="J321" s="277" t="s">
        <v>2363</v>
      </c>
      <c r="K321" s="280">
        <v>185.22</v>
      </c>
      <c r="L321" s="277" t="s">
        <v>2364</v>
      </c>
      <c r="M321" s="83"/>
    </row>
    <row r="322" spans="1:13" ht="12.75" customHeight="1" x14ac:dyDescent="0.25">
      <c r="A322" s="277" t="s">
        <v>3439</v>
      </c>
      <c r="B322" s="277" t="s">
        <v>3440</v>
      </c>
      <c r="C322" s="277" t="s">
        <v>3441</v>
      </c>
      <c r="D322" s="277" t="s">
        <v>3442</v>
      </c>
      <c r="E322" s="278" t="s">
        <v>1043</v>
      </c>
      <c r="F322" s="277" t="s">
        <v>1043</v>
      </c>
      <c r="G322" s="279">
        <v>5953</v>
      </c>
      <c r="H322" s="277" t="s">
        <v>3574</v>
      </c>
      <c r="I322" s="277" t="s">
        <v>596</v>
      </c>
      <c r="J322" s="277" t="s">
        <v>2363</v>
      </c>
      <c r="K322" s="280">
        <v>36.58</v>
      </c>
      <c r="L322" s="277" t="s">
        <v>2364</v>
      </c>
      <c r="M322" s="83"/>
    </row>
    <row r="323" spans="1:13" ht="12.75" customHeight="1" x14ac:dyDescent="0.25">
      <c r="A323" s="277" t="s">
        <v>3439</v>
      </c>
      <c r="B323" s="277" t="s">
        <v>3440</v>
      </c>
      <c r="C323" s="277" t="s">
        <v>3441</v>
      </c>
      <c r="D323" s="277" t="s">
        <v>3442</v>
      </c>
      <c r="E323" s="278" t="s">
        <v>1043</v>
      </c>
      <c r="F323" s="277" t="s">
        <v>1043</v>
      </c>
      <c r="G323" s="279">
        <v>6259</v>
      </c>
      <c r="H323" s="277" t="s">
        <v>606</v>
      </c>
      <c r="I323" s="277" t="s">
        <v>596</v>
      </c>
      <c r="J323" s="277" t="s">
        <v>2363</v>
      </c>
      <c r="K323" s="280">
        <v>139.44</v>
      </c>
      <c r="L323" s="277" t="s">
        <v>2364</v>
      </c>
      <c r="M323" s="83"/>
    </row>
    <row r="324" spans="1:13" ht="12.75" customHeight="1" x14ac:dyDescent="0.25">
      <c r="A324" s="277" t="s">
        <v>3439</v>
      </c>
      <c r="B324" s="277" t="s">
        <v>3440</v>
      </c>
      <c r="C324" s="277" t="s">
        <v>3441</v>
      </c>
      <c r="D324" s="277" t="s">
        <v>3442</v>
      </c>
      <c r="E324" s="278" t="s">
        <v>1043</v>
      </c>
      <c r="F324" s="277" t="s">
        <v>1043</v>
      </c>
      <c r="G324" s="279">
        <v>6879</v>
      </c>
      <c r="H324" s="277" t="s">
        <v>607</v>
      </c>
      <c r="I324" s="277" t="s">
        <v>596</v>
      </c>
      <c r="J324" s="277" t="s">
        <v>2363</v>
      </c>
      <c r="K324" s="280">
        <v>127.25</v>
      </c>
      <c r="L324" s="277" t="s">
        <v>2364</v>
      </c>
      <c r="M324" s="83"/>
    </row>
    <row r="325" spans="1:13" ht="12.75" customHeight="1" x14ac:dyDescent="0.25">
      <c r="A325" s="277" t="s">
        <v>3439</v>
      </c>
      <c r="B325" s="277" t="s">
        <v>3440</v>
      </c>
      <c r="C325" s="277" t="s">
        <v>3441</v>
      </c>
      <c r="D325" s="277" t="s">
        <v>3442</v>
      </c>
      <c r="E325" s="278" t="s">
        <v>1043</v>
      </c>
      <c r="F325" s="277" t="s">
        <v>1043</v>
      </c>
      <c r="G325" s="279">
        <v>7030</v>
      </c>
      <c r="H325" s="277" t="s">
        <v>3589</v>
      </c>
      <c r="I325" s="277" t="s">
        <v>596</v>
      </c>
      <c r="J325" s="277" t="s">
        <v>2363</v>
      </c>
      <c r="K325" s="280">
        <v>167.31</v>
      </c>
      <c r="L325" s="277" t="s">
        <v>2364</v>
      </c>
      <c r="M325" s="83"/>
    </row>
    <row r="326" spans="1:13" ht="12.75" customHeight="1" x14ac:dyDescent="0.25">
      <c r="A326" s="277" t="s">
        <v>3439</v>
      </c>
      <c r="B326" s="277" t="s">
        <v>3440</v>
      </c>
      <c r="C326" s="277" t="s">
        <v>3441</v>
      </c>
      <c r="D326" s="277" t="s">
        <v>3442</v>
      </c>
      <c r="E326" s="278" t="s">
        <v>1043</v>
      </c>
      <c r="F326" s="277" t="s">
        <v>1043</v>
      </c>
      <c r="G326" s="279">
        <v>7042</v>
      </c>
      <c r="H326" s="277" t="s">
        <v>3594</v>
      </c>
      <c r="I326" s="277" t="s">
        <v>596</v>
      </c>
      <c r="J326" s="277" t="s">
        <v>2642</v>
      </c>
      <c r="K326" s="280">
        <v>4.4400000000000004</v>
      </c>
      <c r="L326" s="277" t="s">
        <v>2364</v>
      </c>
      <c r="M326" s="83"/>
    </row>
    <row r="327" spans="1:13" ht="12.75" customHeight="1" x14ac:dyDescent="0.25">
      <c r="A327" s="277" t="s">
        <v>3439</v>
      </c>
      <c r="B327" s="277" t="s">
        <v>3440</v>
      </c>
      <c r="C327" s="277" t="s">
        <v>3441</v>
      </c>
      <c r="D327" s="277" t="s">
        <v>3442</v>
      </c>
      <c r="E327" s="278" t="s">
        <v>1043</v>
      </c>
      <c r="F327" s="277" t="s">
        <v>1043</v>
      </c>
      <c r="G327" s="279">
        <v>7049</v>
      </c>
      <c r="H327" s="277" t="s">
        <v>3598</v>
      </c>
      <c r="I327" s="277" t="s">
        <v>596</v>
      </c>
      <c r="J327" s="277" t="s">
        <v>2363</v>
      </c>
      <c r="K327" s="280">
        <v>127.7</v>
      </c>
      <c r="L327" s="277" t="s">
        <v>2364</v>
      </c>
      <c r="M327" s="83"/>
    </row>
    <row r="328" spans="1:13" ht="12.75" customHeight="1" x14ac:dyDescent="0.25">
      <c r="A328" s="277" t="s">
        <v>3439</v>
      </c>
      <c r="B328" s="277" t="s">
        <v>3440</v>
      </c>
      <c r="C328" s="277" t="s">
        <v>3441</v>
      </c>
      <c r="D328" s="277" t="s">
        <v>3442</v>
      </c>
      <c r="E328" s="278" t="s">
        <v>1043</v>
      </c>
      <c r="F328" s="277" t="s">
        <v>1043</v>
      </c>
      <c r="G328" s="279">
        <v>67826</v>
      </c>
      <c r="H328" s="277" t="s">
        <v>3602</v>
      </c>
      <c r="I328" s="277" t="s">
        <v>596</v>
      </c>
      <c r="J328" s="277" t="s">
        <v>2363</v>
      </c>
      <c r="K328" s="280">
        <v>143.47</v>
      </c>
      <c r="L328" s="277" t="s">
        <v>2364</v>
      </c>
      <c r="M328" s="83"/>
    </row>
    <row r="329" spans="1:13" ht="12.75" customHeight="1" x14ac:dyDescent="0.25">
      <c r="A329" s="277" t="s">
        <v>3439</v>
      </c>
      <c r="B329" s="277" t="s">
        <v>3440</v>
      </c>
      <c r="C329" s="277" t="s">
        <v>3441</v>
      </c>
      <c r="D329" s="277" t="s">
        <v>3442</v>
      </c>
      <c r="E329" s="278" t="s">
        <v>1043</v>
      </c>
      <c r="F329" s="277" t="s">
        <v>1043</v>
      </c>
      <c r="G329" s="279">
        <v>73417</v>
      </c>
      <c r="H329" s="277" t="s">
        <v>3604</v>
      </c>
      <c r="I329" s="277" t="s">
        <v>596</v>
      </c>
      <c r="J329" s="277" t="s">
        <v>2363</v>
      </c>
      <c r="K329" s="280">
        <v>111.51</v>
      </c>
      <c r="L329" s="277" t="s">
        <v>2364</v>
      </c>
      <c r="M329" s="83"/>
    </row>
    <row r="330" spans="1:13" ht="12.75" customHeight="1" x14ac:dyDescent="0.25">
      <c r="A330" s="277" t="s">
        <v>3439</v>
      </c>
      <c r="B330" s="277" t="s">
        <v>3440</v>
      </c>
      <c r="C330" s="277" t="s">
        <v>3441</v>
      </c>
      <c r="D330" s="277" t="s">
        <v>3442</v>
      </c>
      <c r="E330" s="278" t="s">
        <v>1043</v>
      </c>
      <c r="F330" s="277" t="s">
        <v>1043</v>
      </c>
      <c r="G330" s="279">
        <v>73436</v>
      </c>
      <c r="H330" s="277" t="s">
        <v>3608</v>
      </c>
      <c r="I330" s="277" t="s">
        <v>596</v>
      </c>
      <c r="J330" s="277" t="s">
        <v>2363</v>
      </c>
      <c r="K330" s="280">
        <v>122.97</v>
      </c>
      <c r="L330" s="277" t="s">
        <v>2364</v>
      </c>
      <c r="M330" s="83"/>
    </row>
    <row r="331" spans="1:13" ht="12.75" customHeight="1" x14ac:dyDescent="0.25">
      <c r="A331" s="277" t="s">
        <v>3439</v>
      </c>
      <c r="B331" s="277" t="s">
        <v>3440</v>
      </c>
      <c r="C331" s="277" t="s">
        <v>3441</v>
      </c>
      <c r="D331" s="277" t="s">
        <v>3442</v>
      </c>
      <c r="E331" s="278" t="s">
        <v>1043</v>
      </c>
      <c r="F331" s="277" t="s">
        <v>1043</v>
      </c>
      <c r="G331" s="279">
        <v>73467</v>
      </c>
      <c r="H331" s="277" t="s">
        <v>3612</v>
      </c>
      <c r="I331" s="277" t="s">
        <v>596</v>
      </c>
      <c r="J331" s="277" t="s">
        <v>2363</v>
      </c>
      <c r="K331" s="280">
        <v>136.09</v>
      </c>
      <c r="L331" s="277" t="s">
        <v>2364</v>
      </c>
      <c r="M331" s="83"/>
    </row>
    <row r="332" spans="1:13" ht="12.75" customHeight="1" x14ac:dyDescent="0.25">
      <c r="A332" s="277" t="s">
        <v>3439</v>
      </c>
      <c r="B332" s="277" t="s">
        <v>3440</v>
      </c>
      <c r="C332" s="277" t="s">
        <v>3441</v>
      </c>
      <c r="D332" s="277" t="s">
        <v>3442</v>
      </c>
      <c r="E332" s="278" t="s">
        <v>1043</v>
      </c>
      <c r="F332" s="277" t="s">
        <v>1043</v>
      </c>
      <c r="G332" s="279">
        <v>73536</v>
      </c>
      <c r="H332" s="277" t="s">
        <v>3617</v>
      </c>
      <c r="I332" s="277" t="s">
        <v>596</v>
      </c>
      <c r="J332" s="277" t="s">
        <v>2642</v>
      </c>
      <c r="K332" s="280">
        <v>3.73</v>
      </c>
      <c r="L332" s="277" t="s">
        <v>2364</v>
      </c>
      <c r="M332" s="83"/>
    </row>
    <row r="333" spans="1:13" ht="12.75" customHeight="1" x14ac:dyDescent="0.25">
      <c r="A333" s="277" t="s">
        <v>3439</v>
      </c>
      <c r="B333" s="277" t="s">
        <v>3440</v>
      </c>
      <c r="C333" s="277" t="s">
        <v>3441</v>
      </c>
      <c r="D333" s="277" t="s">
        <v>3442</v>
      </c>
      <c r="E333" s="278" t="s">
        <v>1043</v>
      </c>
      <c r="F333" s="277" t="s">
        <v>1043</v>
      </c>
      <c r="G333" s="279">
        <v>83362</v>
      </c>
      <c r="H333" s="277" t="s">
        <v>3620</v>
      </c>
      <c r="I333" s="277" t="s">
        <v>596</v>
      </c>
      <c r="J333" s="277" t="s">
        <v>2363</v>
      </c>
      <c r="K333" s="280">
        <v>171.92</v>
      </c>
      <c r="L333" s="277" t="s">
        <v>2364</v>
      </c>
      <c r="M333" s="83"/>
    </row>
    <row r="334" spans="1:13" ht="12.75" customHeight="1" x14ac:dyDescent="0.25">
      <c r="A334" s="277" t="s">
        <v>3439</v>
      </c>
      <c r="B334" s="277" t="s">
        <v>3440</v>
      </c>
      <c r="C334" s="277" t="s">
        <v>3441</v>
      </c>
      <c r="D334" s="277" t="s">
        <v>3442</v>
      </c>
      <c r="E334" s="278" t="s">
        <v>1043</v>
      </c>
      <c r="F334" s="277" t="s">
        <v>1043</v>
      </c>
      <c r="G334" s="279">
        <v>83765</v>
      </c>
      <c r="H334" s="277" t="s">
        <v>3623</v>
      </c>
      <c r="I334" s="277" t="s">
        <v>596</v>
      </c>
      <c r="J334" s="277" t="s">
        <v>2363</v>
      </c>
      <c r="K334" s="280">
        <v>70.760000000000005</v>
      </c>
      <c r="L334" s="277" t="s">
        <v>2364</v>
      </c>
      <c r="M334" s="83"/>
    </row>
    <row r="335" spans="1:13" ht="12.75" customHeight="1" x14ac:dyDescent="0.25">
      <c r="A335" s="277" t="s">
        <v>3439</v>
      </c>
      <c r="B335" s="277" t="s">
        <v>3440</v>
      </c>
      <c r="C335" s="277" t="s">
        <v>3441</v>
      </c>
      <c r="D335" s="277" t="s">
        <v>3442</v>
      </c>
      <c r="E335" s="278" t="s">
        <v>1043</v>
      </c>
      <c r="F335" s="277" t="s">
        <v>1043</v>
      </c>
      <c r="G335" s="279">
        <v>87445</v>
      </c>
      <c r="H335" s="277" t="s">
        <v>3626</v>
      </c>
      <c r="I335" s="277" t="s">
        <v>596</v>
      </c>
      <c r="J335" s="277" t="s">
        <v>2642</v>
      </c>
      <c r="K335" s="280">
        <v>3.1</v>
      </c>
      <c r="L335" s="277" t="s">
        <v>2364</v>
      </c>
      <c r="M335" s="83"/>
    </row>
    <row r="336" spans="1:13" ht="12.75" customHeight="1" x14ac:dyDescent="0.25">
      <c r="A336" s="277" t="s">
        <v>3439</v>
      </c>
      <c r="B336" s="277" t="s">
        <v>3440</v>
      </c>
      <c r="C336" s="277" t="s">
        <v>3441</v>
      </c>
      <c r="D336" s="277" t="s">
        <v>3442</v>
      </c>
      <c r="E336" s="278" t="s">
        <v>1043</v>
      </c>
      <c r="F336" s="277" t="s">
        <v>1043</v>
      </c>
      <c r="G336" s="279">
        <v>88386</v>
      </c>
      <c r="H336" s="277" t="s">
        <v>3629</v>
      </c>
      <c r="I336" s="277" t="s">
        <v>596</v>
      </c>
      <c r="J336" s="277" t="s">
        <v>2642</v>
      </c>
      <c r="K336" s="280">
        <v>3.49</v>
      </c>
      <c r="L336" s="277" t="s">
        <v>2364</v>
      </c>
      <c r="M336" s="83"/>
    </row>
    <row r="337" spans="1:13" ht="12.75" customHeight="1" x14ac:dyDescent="0.25">
      <c r="A337" s="277" t="s">
        <v>3439</v>
      </c>
      <c r="B337" s="277" t="s">
        <v>3440</v>
      </c>
      <c r="C337" s="277" t="s">
        <v>3441</v>
      </c>
      <c r="D337" s="277" t="s">
        <v>3442</v>
      </c>
      <c r="E337" s="278" t="s">
        <v>1043</v>
      </c>
      <c r="F337" s="277" t="s">
        <v>1043</v>
      </c>
      <c r="G337" s="279">
        <v>88393</v>
      </c>
      <c r="H337" s="277" t="s">
        <v>3633</v>
      </c>
      <c r="I337" s="277" t="s">
        <v>596</v>
      </c>
      <c r="J337" s="277" t="s">
        <v>2642</v>
      </c>
      <c r="K337" s="280">
        <v>4.79</v>
      </c>
      <c r="L337" s="277" t="s">
        <v>2364</v>
      </c>
      <c r="M337" s="83"/>
    </row>
    <row r="338" spans="1:13" ht="12.75" customHeight="1" x14ac:dyDescent="0.25">
      <c r="A338" s="277" t="s">
        <v>3439</v>
      </c>
      <c r="B338" s="277" t="s">
        <v>3440</v>
      </c>
      <c r="C338" s="277" t="s">
        <v>3441</v>
      </c>
      <c r="D338" s="277" t="s">
        <v>3442</v>
      </c>
      <c r="E338" s="278" t="s">
        <v>1043</v>
      </c>
      <c r="F338" s="277" t="s">
        <v>1043</v>
      </c>
      <c r="G338" s="279">
        <v>88399</v>
      </c>
      <c r="H338" s="277" t="s">
        <v>3636</v>
      </c>
      <c r="I338" s="277" t="s">
        <v>596</v>
      </c>
      <c r="J338" s="277" t="s">
        <v>2642</v>
      </c>
      <c r="K338" s="280">
        <v>2.59</v>
      </c>
      <c r="L338" s="277" t="s">
        <v>2364</v>
      </c>
      <c r="M338" s="83"/>
    </row>
    <row r="339" spans="1:13" ht="12.75" customHeight="1" x14ac:dyDescent="0.25">
      <c r="A339" s="277" t="s">
        <v>3439</v>
      </c>
      <c r="B339" s="277" t="s">
        <v>3440</v>
      </c>
      <c r="C339" s="277" t="s">
        <v>3441</v>
      </c>
      <c r="D339" s="277" t="s">
        <v>3442</v>
      </c>
      <c r="E339" s="278" t="s">
        <v>1043</v>
      </c>
      <c r="F339" s="277" t="s">
        <v>1043</v>
      </c>
      <c r="G339" s="279">
        <v>88418</v>
      </c>
      <c r="H339" s="277" t="s">
        <v>3639</v>
      </c>
      <c r="I339" s="277" t="s">
        <v>596</v>
      </c>
      <c r="J339" s="277" t="s">
        <v>2642</v>
      </c>
      <c r="K339" s="280">
        <v>11.44</v>
      </c>
      <c r="L339" s="277" t="s">
        <v>2364</v>
      </c>
      <c r="M339" s="83"/>
    </row>
    <row r="340" spans="1:13" ht="12.75" customHeight="1" x14ac:dyDescent="0.25">
      <c r="A340" s="277" t="s">
        <v>3439</v>
      </c>
      <c r="B340" s="277" t="s">
        <v>3440</v>
      </c>
      <c r="C340" s="277" t="s">
        <v>3441</v>
      </c>
      <c r="D340" s="277" t="s">
        <v>3442</v>
      </c>
      <c r="E340" s="278" t="s">
        <v>1043</v>
      </c>
      <c r="F340" s="277" t="s">
        <v>1043</v>
      </c>
      <c r="G340" s="279">
        <v>88433</v>
      </c>
      <c r="H340" s="277" t="s">
        <v>3642</v>
      </c>
      <c r="I340" s="277" t="s">
        <v>596</v>
      </c>
      <c r="J340" s="277" t="s">
        <v>2642</v>
      </c>
      <c r="K340" s="280">
        <v>14.16</v>
      </c>
      <c r="L340" s="277" t="s">
        <v>2364</v>
      </c>
      <c r="M340" s="83"/>
    </row>
    <row r="341" spans="1:13" ht="12.75" customHeight="1" x14ac:dyDescent="0.25">
      <c r="A341" s="277" t="s">
        <v>3439</v>
      </c>
      <c r="B341" s="277" t="s">
        <v>3440</v>
      </c>
      <c r="C341" s="277" t="s">
        <v>3441</v>
      </c>
      <c r="D341" s="277" t="s">
        <v>3442</v>
      </c>
      <c r="E341" s="278" t="s">
        <v>1043</v>
      </c>
      <c r="F341" s="277" t="s">
        <v>1043</v>
      </c>
      <c r="G341" s="279">
        <v>88830</v>
      </c>
      <c r="H341" s="277" t="s">
        <v>3645</v>
      </c>
      <c r="I341" s="277" t="s">
        <v>596</v>
      </c>
      <c r="J341" s="277" t="s">
        <v>2642</v>
      </c>
      <c r="K341" s="280">
        <v>1.28</v>
      </c>
      <c r="L341" s="277" t="s">
        <v>2364</v>
      </c>
      <c r="M341" s="83"/>
    </row>
    <row r="342" spans="1:13" ht="12.75" customHeight="1" x14ac:dyDescent="0.25">
      <c r="A342" s="277" t="s">
        <v>3439</v>
      </c>
      <c r="B342" s="277" t="s">
        <v>3440</v>
      </c>
      <c r="C342" s="277" t="s">
        <v>3441</v>
      </c>
      <c r="D342" s="277" t="s">
        <v>3442</v>
      </c>
      <c r="E342" s="278" t="s">
        <v>1043</v>
      </c>
      <c r="F342" s="277" t="s">
        <v>1043</v>
      </c>
      <c r="G342" s="279">
        <v>88843</v>
      </c>
      <c r="H342" s="277" t="s">
        <v>3648</v>
      </c>
      <c r="I342" s="277" t="s">
        <v>596</v>
      </c>
      <c r="J342" s="277" t="s">
        <v>2363</v>
      </c>
      <c r="K342" s="280">
        <v>133.36000000000001</v>
      </c>
      <c r="L342" s="277" t="s">
        <v>2364</v>
      </c>
      <c r="M342" s="83"/>
    </row>
    <row r="343" spans="1:13" ht="12.75" customHeight="1" x14ac:dyDescent="0.25">
      <c r="A343" s="277" t="s">
        <v>3439</v>
      </c>
      <c r="B343" s="277" t="s">
        <v>3440</v>
      </c>
      <c r="C343" s="277" t="s">
        <v>3441</v>
      </c>
      <c r="D343" s="277" t="s">
        <v>3442</v>
      </c>
      <c r="E343" s="278" t="s">
        <v>1043</v>
      </c>
      <c r="F343" s="277" t="s">
        <v>1043</v>
      </c>
      <c r="G343" s="279">
        <v>88907</v>
      </c>
      <c r="H343" s="277" t="s">
        <v>3652</v>
      </c>
      <c r="I343" s="277" t="s">
        <v>596</v>
      </c>
      <c r="J343" s="277" t="s">
        <v>2363</v>
      </c>
      <c r="K343" s="280">
        <v>158.47999999999999</v>
      </c>
      <c r="L343" s="277" t="s">
        <v>2364</v>
      </c>
      <c r="M343" s="83"/>
    </row>
    <row r="344" spans="1:13" ht="12.75" customHeight="1" x14ac:dyDescent="0.25">
      <c r="A344" s="277" t="s">
        <v>3439</v>
      </c>
      <c r="B344" s="277" t="s">
        <v>3440</v>
      </c>
      <c r="C344" s="277" t="s">
        <v>3441</v>
      </c>
      <c r="D344" s="277" t="s">
        <v>3442</v>
      </c>
      <c r="E344" s="278" t="s">
        <v>1043</v>
      </c>
      <c r="F344" s="277" t="s">
        <v>1043</v>
      </c>
      <c r="G344" s="279">
        <v>89021</v>
      </c>
      <c r="H344" s="277" t="s">
        <v>3657</v>
      </c>
      <c r="I344" s="277" t="s">
        <v>596</v>
      </c>
      <c r="J344" s="277" t="s">
        <v>2642</v>
      </c>
      <c r="K344" s="280">
        <v>1.89</v>
      </c>
      <c r="L344" s="277" t="s">
        <v>2364</v>
      </c>
      <c r="M344" s="83"/>
    </row>
    <row r="345" spans="1:13" ht="12.75" customHeight="1" x14ac:dyDescent="0.25">
      <c r="A345" s="277" t="s">
        <v>3439</v>
      </c>
      <c r="B345" s="277" t="s">
        <v>3440</v>
      </c>
      <c r="C345" s="277" t="s">
        <v>3441</v>
      </c>
      <c r="D345" s="277" t="s">
        <v>3442</v>
      </c>
      <c r="E345" s="278" t="s">
        <v>1043</v>
      </c>
      <c r="F345" s="277" t="s">
        <v>1043</v>
      </c>
      <c r="G345" s="279">
        <v>89028</v>
      </c>
      <c r="H345" s="277" t="s">
        <v>3662</v>
      </c>
      <c r="I345" s="277" t="s">
        <v>596</v>
      </c>
      <c r="J345" s="277" t="s">
        <v>2363</v>
      </c>
      <c r="K345" s="280">
        <v>154.77000000000001</v>
      </c>
      <c r="L345" s="277" t="s">
        <v>2364</v>
      </c>
      <c r="M345" s="83"/>
    </row>
    <row r="346" spans="1:13" ht="12.75" customHeight="1" x14ac:dyDescent="0.25">
      <c r="A346" s="277" t="s">
        <v>3439</v>
      </c>
      <c r="B346" s="277" t="s">
        <v>3440</v>
      </c>
      <c r="C346" s="277" t="s">
        <v>3441</v>
      </c>
      <c r="D346" s="277" t="s">
        <v>3442</v>
      </c>
      <c r="E346" s="278" t="s">
        <v>1043</v>
      </c>
      <c r="F346" s="277" t="s">
        <v>1043</v>
      </c>
      <c r="G346" s="279">
        <v>89032</v>
      </c>
      <c r="H346" s="277" t="s">
        <v>3666</v>
      </c>
      <c r="I346" s="277" t="s">
        <v>596</v>
      </c>
      <c r="J346" s="277" t="s">
        <v>2363</v>
      </c>
      <c r="K346" s="280">
        <v>118.49</v>
      </c>
      <c r="L346" s="277" t="s">
        <v>2364</v>
      </c>
      <c r="M346" s="83"/>
    </row>
    <row r="347" spans="1:13" ht="12.75" customHeight="1" x14ac:dyDescent="0.25">
      <c r="A347" s="277" t="s">
        <v>3439</v>
      </c>
      <c r="B347" s="277" t="s">
        <v>3440</v>
      </c>
      <c r="C347" s="277" t="s">
        <v>3441</v>
      </c>
      <c r="D347" s="277" t="s">
        <v>3442</v>
      </c>
      <c r="E347" s="278" t="s">
        <v>1043</v>
      </c>
      <c r="F347" s="277" t="s">
        <v>1043</v>
      </c>
      <c r="G347" s="279">
        <v>89035</v>
      </c>
      <c r="H347" s="277" t="s">
        <v>3671</v>
      </c>
      <c r="I347" s="277" t="s">
        <v>596</v>
      </c>
      <c r="J347" s="277" t="s">
        <v>2363</v>
      </c>
      <c r="K347" s="280">
        <v>73.14</v>
      </c>
      <c r="L347" s="277" t="s">
        <v>2364</v>
      </c>
      <c r="M347" s="83"/>
    </row>
    <row r="348" spans="1:13" ht="12.75" customHeight="1" x14ac:dyDescent="0.25">
      <c r="A348" s="277" t="s">
        <v>3439</v>
      </c>
      <c r="B348" s="277" t="s">
        <v>3440</v>
      </c>
      <c r="C348" s="277" t="s">
        <v>3441</v>
      </c>
      <c r="D348" s="277" t="s">
        <v>3442</v>
      </c>
      <c r="E348" s="278" t="s">
        <v>1043</v>
      </c>
      <c r="F348" s="277" t="s">
        <v>1043</v>
      </c>
      <c r="G348" s="279">
        <v>89225</v>
      </c>
      <c r="H348" s="277" t="s">
        <v>3676</v>
      </c>
      <c r="I348" s="277" t="s">
        <v>596</v>
      </c>
      <c r="J348" s="277" t="s">
        <v>2642</v>
      </c>
      <c r="K348" s="280">
        <v>3.57</v>
      </c>
      <c r="L348" s="277" t="s">
        <v>2364</v>
      </c>
      <c r="M348" s="83"/>
    </row>
    <row r="349" spans="1:13" ht="12.75" customHeight="1" x14ac:dyDescent="0.25">
      <c r="A349" s="277" t="s">
        <v>3439</v>
      </c>
      <c r="B349" s="277" t="s">
        <v>3440</v>
      </c>
      <c r="C349" s="277" t="s">
        <v>3441</v>
      </c>
      <c r="D349" s="277" t="s">
        <v>3442</v>
      </c>
      <c r="E349" s="278" t="s">
        <v>1043</v>
      </c>
      <c r="F349" s="277" t="s">
        <v>1043</v>
      </c>
      <c r="G349" s="279">
        <v>89234</v>
      </c>
      <c r="H349" s="277" t="s">
        <v>3681</v>
      </c>
      <c r="I349" s="277" t="s">
        <v>596</v>
      </c>
      <c r="J349" s="277" t="s">
        <v>2363</v>
      </c>
      <c r="K349" s="280">
        <v>374.03</v>
      </c>
      <c r="L349" s="277" t="s">
        <v>2364</v>
      </c>
      <c r="M349" s="83"/>
    </row>
    <row r="350" spans="1:13" ht="12.75" customHeight="1" x14ac:dyDescent="0.25">
      <c r="A350" s="277" t="s">
        <v>3439</v>
      </c>
      <c r="B350" s="277" t="s">
        <v>3440</v>
      </c>
      <c r="C350" s="277" t="s">
        <v>3441</v>
      </c>
      <c r="D350" s="277" t="s">
        <v>3442</v>
      </c>
      <c r="E350" s="278" t="s">
        <v>1043</v>
      </c>
      <c r="F350" s="277" t="s">
        <v>1043</v>
      </c>
      <c r="G350" s="279">
        <v>89242</v>
      </c>
      <c r="H350" s="277" t="s">
        <v>3686</v>
      </c>
      <c r="I350" s="277" t="s">
        <v>596</v>
      </c>
      <c r="J350" s="277" t="s">
        <v>2363</v>
      </c>
      <c r="K350" s="280">
        <v>881.74</v>
      </c>
      <c r="L350" s="277" t="s">
        <v>2364</v>
      </c>
      <c r="M350" s="83"/>
    </row>
    <row r="351" spans="1:13" ht="12.75" customHeight="1" x14ac:dyDescent="0.25">
      <c r="A351" s="277" t="s">
        <v>3439</v>
      </c>
      <c r="B351" s="277" t="s">
        <v>3440</v>
      </c>
      <c r="C351" s="277" t="s">
        <v>3441</v>
      </c>
      <c r="D351" s="277" t="s">
        <v>3442</v>
      </c>
      <c r="E351" s="278" t="s">
        <v>1043</v>
      </c>
      <c r="F351" s="277" t="s">
        <v>1043</v>
      </c>
      <c r="G351" s="279">
        <v>89250</v>
      </c>
      <c r="H351" s="277" t="s">
        <v>3689</v>
      </c>
      <c r="I351" s="277" t="s">
        <v>596</v>
      </c>
      <c r="J351" s="277" t="s">
        <v>2363</v>
      </c>
      <c r="K351" s="280">
        <v>740.87</v>
      </c>
      <c r="L351" s="277" t="s">
        <v>2364</v>
      </c>
      <c r="M351" s="83"/>
    </row>
    <row r="352" spans="1:13" ht="12.75" customHeight="1" x14ac:dyDescent="0.25">
      <c r="A352" s="277" t="s">
        <v>3439</v>
      </c>
      <c r="B352" s="277" t="s">
        <v>3440</v>
      </c>
      <c r="C352" s="277" t="s">
        <v>3441</v>
      </c>
      <c r="D352" s="277" t="s">
        <v>3442</v>
      </c>
      <c r="E352" s="278" t="s">
        <v>1043</v>
      </c>
      <c r="F352" s="277" t="s">
        <v>1043</v>
      </c>
      <c r="G352" s="279">
        <v>89257</v>
      </c>
      <c r="H352" s="277" t="s">
        <v>3693</v>
      </c>
      <c r="I352" s="277" t="s">
        <v>596</v>
      </c>
      <c r="J352" s="277" t="s">
        <v>2363</v>
      </c>
      <c r="K352" s="280">
        <v>209.65</v>
      </c>
      <c r="L352" s="277" t="s">
        <v>2364</v>
      </c>
      <c r="M352" s="83"/>
    </row>
    <row r="353" spans="1:13" ht="12.75" customHeight="1" x14ac:dyDescent="0.25">
      <c r="A353" s="277" t="s">
        <v>3439</v>
      </c>
      <c r="B353" s="277" t="s">
        <v>3440</v>
      </c>
      <c r="C353" s="277" t="s">
        <v>3441</v>
      </c>
      <c r="D353" s="277" t="s">
        <v>3442</v>
      </c>
      <c r="E353" s="278" t="s">
        <v>1043</v>
      </c>
      <c r="F353" s="277" t="s">
        <v>1043</v>
      </c>
      <c r="G353" s="279">
        <v>89272</v>
      </c>
      <c r="H353" s="277" t="s">
        <v>3698</v>
      </c>
      <c r="I353" s="277" t="s">
        <v>596</v>
      </c>
      <c r="J353" s="277" t="s">
        <v>2363</v>
      </c>
      <c r="K353" s="280">
        <v>155.55000000000001</v>
      </c>
      <c r="L353" s="277" t="s">
        <v>2364</v>
      </c>
      <c r="M353" s="83"/>
    </row>
    <row r="354" spans="1:13" ht="12.75" customHeight="1" x14ac:dyDescent="0.25">
      <c r="A354" s="277" t="s">
        <v>3439</v>
      </c>
      <c r="B354" s="277" t="s">
        <v>3440</v>
      </c>
      <c r="C354" s="277" t="s">
        <v>3441</v>
      </c>
      <c r="D354" s="277" t="s">
        <v>3442</v>
      </c>
      <c r="E354" s="278" t="s">
        <v>1043</v>
      </c>
      <c r="F354" s="277" t="s">
        <v>1043</v>
      </c>
      <c r="G354" s="279">
        <v>89278</v>
      </c>
      <c r="H354" s="277" t="s">
        <v>3703</v>
      </c>
      <c r="I354" s="277" t="s">
        <v>596</v>
      </c>
      <c r="J354" s="277" t="s">
        <v>2642</v>
      </c>
      <c r="K354" s="280">
        <v>7.27</v>
      </c>
      <c r="L354" s="277" t="s">
        <v>2364</v>
      </c>
      <c r="M354" s="83"/>
    </row>
    <row r="355" spans="1:13" ht="12.75" customHeight="1" x14ac:dyDescent="0.25">
      <c r="A355" s="277" t="s">
        <v>3439</v>
      </c>
      <c r="B355" s="277" t="s">
        <v>3440</v>
      </c>
      <c r="C355" s="277" t="s">
        <v>3441</v>
      </c>
      <c r="D355" s="277" t="s">
        <v>3442</v>
      </c>
      <c r="E355" s="278" t="s">
        <v>1043</v>
      </c>
      <c r="F355" s="277" t="s">
        <v>1043</v>
      </c>
      <c r="G355" s="279">
        <v>89843</v>
      </c>
      <c r="H355" s="277" t="s">
        <v>3710</v>
      </c>
      <c r="I355" s="277" t="s">
        <v>596</v>
      </c>
      <c r="J355" s="277" t="s">
        <v>2363</v>
      </c>
      <c r="K355" s="280">
        <v>144.21</v>
      </c>
      <c r="L355" s="277" t="s">
        <v>2364</v>
      </c>
      <c r="M355" s="83"/>
    </row>
    <row r="356" spans="1:13" ht="12.75" customHeight="1" x14ac:dyDescent="0.25">
      <c r="A356" s="277" t="s">
        <v>3439</v>
      </c>
      <c r="B356" s="277" t="s">
        <v>3440</v>
      </c>
      <c r="C356" s="277" t="s">
        <v>3441</v>
      </c>
      <c r="D356" s="277" t="s">
        <v>3442</v>
      </c>
      <c r="E356" s="278" t="s">
        <v>1043</v>
      </c>
      <c r="F356" s="277" t="s">
        <v>1043</v>
      </c>
      <c r="G356" s="279">
        <v>89876</v>
      </c>
      <c r="H356" s="277" t="s">
        <v>3715</v>
      </c>
      <c r="I356" s="277" t="s">
        <v>596</v>
      </c>
      <c r="J356" s="277" t="s">
        <v>2363</v>
      </c>
      <c r="K356" s="280">
        <v>209.89</v>
      </c>
      <c r="L356" s="277" t="s">
        <v>2364</v>
      </c>
      <c r="M356" s="83"/>
    </row>
    <row r="357" spans="1:13" ht="12.75" customHeight="1" x14ac:dyDescent="0.25">
      <c r="A357" s="277" t="s">
        <v>3439</v>
      </c>
      <c r="B357" s="277" t="s">
        <v>3440</v>
      </c>
      <c r="C357" s="277" t="s">
        <v>3441</v>
      </c>
      <c r="D357" s="277" t="s">
        <v>3442</v>
      </c>
      <c r="E357" s="278" t="s">
        <v>1043</v>
      </c>
      <c r="F357" s="277" t="s">
        <v>1043</v>
      </c>
      <c r="G357" s="279">
        <v>89883</v>
      </c>
      <c r="H357" s="277" t="s">
        <v>3720</v>
      </c>
      <c r="I357" s="277" t="s">
        <v>596</v>
      </c>
      <c r="J357" s="277" t="s">
        <v>2363</v>
      </c>
      <c r="K357" s="280">
        <v>234.58</v>
      </c>
      <c r="L357" s="277" t="s">
        <v>2364</v>
      </c>
      <c r="M357" s="83"/>
    </row>
    <row r="358" spans="1:13" ht="12.75" customHeight="1" x14ac:dyDescent="0.25">
      <c r="A358" s="277" t="s">
        <v>3439</v>
      </c>
      <c r="B358" s="277" t="s">
        <v>3440</v>
      </c>
      <c r="C358" s="277" t="s">
        <v>3441</v>
      </c>
      <c r="D358" s="277" t="s">
        <v>3442</v>
      </c>
      <c r="E358" s="278" t="s">
        <v>1043</v>
      </c>
      <c r="F358" s="277" t="s">
        <v>1043</v>
      </c>
      <c r="G358" s="279">
        <v>90586</v>
      </c>
      <c r="H358" s="277" t="s">
        <v>595</v>
      </c>
      <c r="I358" s="277" t="s">
        <v>596</v>
      </c>
      <c r="J358" s="277" t="s">
        <v>2363</v>
      </c>
      <c r="K358" s="280">
        <v>1.3</v>
      </c>
      <c r="L358" s="277" t="s">
        <v>2364</v>
      </c>
      <c r="M358" s="83"/>
    </row>
    <row r="359" spans="1:13" ht="12.75" customHeight="1" x14ac:dyDescent="0.25">
      <c r="A359" s="277" t="s">
        <v>3439</v>
      </c>
      <c r="B359" s="277" t="s">
        <v>3440</v>
      </c>
      <c r="C359" s="277" t="s">
        <v>3441</v>
      </c>
      <c r="D359" s="277" t="s">
        <v>3442</v>
      </c>
      <c r="E359" s="278" t="s">
        <v>1043</v>
      </c>
      <c r="F359" s="277" t="s">
        <v>1043</v>
      </c>
      <c r="G359" s="279">
        <v>90625</v>
      </c>
      <c r="H359" s="277" t="s">
        <v>3726</v>
      </c>
      <c r="I359" s="277" t="s">
        <v>596</v>
      </c>
      <c r="J359" s="277" t="s">
        <v>2363</v>
      </c>
      <c r="K359" s="280">
        <v>4.8499999999999996</v>
      </c>
      <c r="L359" s="277" t="s">
        <v>2364</v>
      </c>
      <c r="M359" s="83"/>
    </row>
    <row r="360" spans="1:13" ht="12.75" customHeight="1" x14ac:dyDescent="0.25">
      <c r="A360" s="277" t="s">
        <v>3439</v>
      </c>
      <c r="B360" s="277" t="s">
        <v>3440</v>
      </c>
      <c r="C360" s="277" t="s">
        <v>3441</v>
      </c>
      <c r="D360" s="277" t="s">
        <v>3442</v>
      </c>
      <c r="E360" s="278" t="s">
        <v>1043</v>
      </c>
      <c r="F360" s="277" t="s">
        <v>1043</v>
      </c>
      <c r="G360" s="279">
        <v>90631</v>
      </c>
      <c r="H360" s="277" t="s">
        <v>3729</v>
      </c>
      <c r="I360" s="277" t="s">
        <v>596</v>
      </c>
      <c r="J360" s="277" t="s">
        <v>2363</v>
      </c>
      <c r="K360" s="280">
        <v>81.73</v>
      </c>
      <c r="L360" s="277" t="s">
        <v>2364</v>
      </c>
      <c r="M360" s="83"/>
    </row>
    <row r="361" spans="1:13" ht="12.75" customHeight="1" x14ac:dyDescent="0.25">
      <c r="A361" s="277" t="s">
        <v>3439</v>
      </c>
      <c r="B361" s="277" t="s">
        <v>3440</v>
      </c>
      <c r="C361" s="277" t="s">
        <v>3441</v>
      </c>
      <c r="D361" s="277" t="s">
        <v>3442</v>
      </c>
      <c r="E361" s="278" t="s">
        <v>1043</v>
      </c>
      <c r="F361" s="277" t="s">
        <v>1043</v>
      </c>
      <c r="G361" s="279">
        <v>90637</v>
      </c>
      <c r="H361" s="277" t="s">
        <v>3732</v>
      </c>
      <c r="I361" s="277" t="s">
        <v>596</v>
      </c>
      <c r="J361" s="277" t="s">
        <v>2642</v>
      </c>
      <c r="K361" s="280">
        <v>10.52</v>
      </c>
      <c r="L361" s="277" t="s">
        <v>2364</v>
      </c>
      <c r="M361" s="83"/>
    </row>
    <row r="362" spans="1:13" ht="12.75" customHeight="1" x14ac:dyDescent="0.25">
      <c r="A362" s="277" t="s">
        <v>3439</v>
      </c>
      <c r="B362" s="277" t="s">
        <v>3440</v>
      </c>
      <c r="C362" s="277" t="s">
        <v>3441</v>
      </c>
      <c r="D362" s="277" t="s">
        <v>3442</v>
      </c>
      <c r="E362" s="278" t="s">
        <v>1043</v>
      </c>
      <c r="F362" s="277" t="s">
        <v>1043</v>
      </c>
      <c r="G362" s="279">
        <v>90643</v>
      </c>
      <c r="H362" s="277" t="s">
        <v>3736</v>
      </c>
      <c r="I362" s="277" t="s">
        <v>596</v>
      </c>
      <c r="J362" s="277" t="s">
        <v>2642</v>
      </c>
      <c r="K362" s="280">
        <v>14.91</v>
      </c>
      <c r="L362" s="277" t="s">
        <v>2364</v>
      </c>
      <c r="M362" s="83"/>
    </row>
    <row r="363" spans="1:13" ht="12.75" customHeight="1" x14ac:dyDescent="0.25">
      <c r="A363" s="277" t="s">
        <v>3439</v>
      </c>
      <c r="B363" s="277" t="s">
        <v>3440</v>
      </c>
      <c r="C363" s="277" t="s">
        <v>3441</v>
      </c>
      <c r="D363" s="277" t="s">
        <v>3442</v>
      </c>
      <c r="E363" s="278" t="s">
        <v>1043</v>
      </c>
      <c r="F363" s="277" t="s">
        <v>1043</v>
      </c>
      <c r="G363" s="279">
        <v>90650</v>
      </c>
      <c r="H363" s="277" t="s">
        <v>3739</v>
      </c>
      <c r="I363" s="277" t="s">
        <v>596</v>
      </c>
      <c r="J363" s="277" t="s">
        <v>2642</v>
      </c>
      <c r="K363" s="280">
        <v>7.66</v>
      </c>
      <c r="L363" s="277" t="s">
        <v>2364</v>
      </c>
      <c r="M363" s="83"/>
    </row>
    <row r="364" spans="1:13" ht="12.75" customHeight="1" x14ac:dyDescent="0.25">
      <c r="A364" s="277" t="s">
        <v>3439</v>
      </c>
      <c r="B364" s="277" t="s">
        <v>3440</v>
      </c>
      <c r="C364" s="277" t="s">
        <v>3441</v>
      </c>
      <c r="D364" s="277" t="s">
        <v>3442</v>
      </c>
      <c r="E364" s="278" t="s">
        <v>1043</v>
      </c>
      <c r="F364" s="277" t="s">
        <v>1043</v>
      </c>
      <c r="G364" s="279">
        <v>90656</v>
      </c>
      <c r="H364" s="277" t="s">
        <v>3741</v>
      </c>
      <c r="I364" s="277" t="s">
        <v>596</v>
      </c>
      <c r="J364" s="277" t="s">
        <v>2642</v>
      </c>
      <c r="K364" s="280">
        <v>10.46</v>
      </c>
      <c r="L364" s="277" t="s">
        <v>2364</v>
      </c>
      <c r="M364" s="83"/>
    </row>
    <row r="365" spans="1:13" ht="12.75" customHeight="1" x14ac:dyDescent="0.25">
      <c r="A365" s="277" t="s">
        <v>3439</v>
      </c>
      <c r="B365" s="277" t="s">
        <v>3440</v>
      </c>
      <c r="C365" s="277" t="s">
        <v>3441</v>
      </c>
      <c r="D365" s="277" t="s">
        <v>3442</v>
      </c>
      <c r="E365" s="278" t="s">
        <v>1043</v>
      </c>
      <c r="F365" s="277" t="s">
        <v>1043</v>
      </c>
      <c r="G365" s="279">
        <v>90662</v>
      </c>
      <c r="H365" s="277" t="s">
        <v>3743</v>
      </c>
      <c r="I365" s="277" t="s">
        <v>596</v>
      </c>
      <c r="J365" s="277" t="s">
        <v>2642</v>
      </c>
      <c r="K365" s="280">
        <v>10.9</v>
      </c>
      <c r="L365" s="277" t="s">
        <v>2364</v>
      </c>
      <c r="M365" s="83"/>
    </row>
    <row r="366" spans="1:13" ht="12.75" customHeight="1" x14ac:dyDescent="0.25">
      <c r="A366" s="277" t="s">
        <v>3439</v>
      </c>
      <c r="B366" s="277" t="s">
        <v>3440</v>
      </c>
      <c r="C366" s="277" t="s">
        <v>3441</v>
      </c>
      <c r="D366" s="277" t="s">
        <v>3442</v>
      </c>
      <c r="E366" s="278" t="s">
        <v>1043</v>
      </c>
      <c r="F366" s="277" t="s">
        <v>1043</v>
      </c>
      <c r="G366" s="279">
        <v>90668</v>
      </c>
      <c r="H366" s="277" t="s">
        <v>3746</v>
      </c>
      <c r="I366" s="277" t="s">
        <v>596</v>
      </c>
      <c r="J366" s="277" t="s">
        <v>2363</v>
      </c>
      <c r="K366" s="280">
        <v>18.47</v>
      </c>
      <c r="L366" s="277" t="s">
        <v>2364</v>
      </c>
      <c r="M366" s="83"/>
    </row>
    <row r="367" spans="1:13" ht="12.75" customHeight="1" x14ac:dyDescent="0.25">
      <c r="A367" s="277" t="s">
        <v>3439</v>
      </c>
      <c r="B367" s="277" t="s">
        <v>3440</v>
      </c>
      <c r="C367" s="277" t="s">
        <v>3441</v>
      </c>
      <c r="D367" s="277" t="s">
        <v>3442</v>
      </c>
      <c r="E367" s="278" t="s">
        <v>1043</v>
      </c>
      <c r="F367" s="277" t="s">
        <v>1043</v>
      </c>
      <c r="G367" s="279">
        <v>90674</v>
      </c>
      <c r="H367" s="277" t="s">
        <v>3750</v>
      </c>
      <c r="I367" s="277" t="s">
        <v>596</v>
      </c>
      <c r="J367" s="277" t="s">
        <v>2363</v>
      </c>
      <c r="K367" s="280">
        <v>415.07</v>
      </c>
      <c r="L367" s="277" t="s">
        <v>2364</v>
      </c>
      <c r="M367" s="83"/>
    </row>
    <row r="368" spans="1:13" ht="12.75" customHeight="1" x14ac:dyDescent="0.25">
      <c r="A368" s="277" t="s">
        <v>3439</v>
      </c>
      <c r="B368" s="277" t="s">
        <v>3440</v>
      </c>
      <c r="C368" s="277" t="s">
        <v>3441</v>
      </c>
      <c r="D368" s="277" t="s">
        <v>3442</v>
      </c>
      <c r="E368" s="278" t="s">
        <v>1043</v>
      </c>
      <c r="F368" s="277" t="s">
        <v>1043</v>
      </c>
      <c r="G368" s="279">
        <v>90680</v>
      </c>
      <c r="H368" s="277" t="s">
        <v>3753</v>
      </c>
      <c r="I368" s="277" t="s">
        <v>596</v>
      </c>
      <c r="J368" s="277" t="s">
        <v>2363</v>
      </c>
      <c r="K368" s="280">
        <v>227.34</v>
      </c>
      <c r="L368" s="277" t="s">
        <v>2364</v>
      </c>
      <c r="M368" s="83"/>
    </row>
    <row r="369" spans="1:13" ht="12.75" customHeight="1" x14ac:dyDescent="0.25">
      <c r="A369" s="277" t="s">
        <v>3439</v>
      </c>
      <c r="B369" s="277" t="s">
        <v>3440</v>
      </c>
      <c r="C369" s="277" t="s">
        <v>3441</v>
      </c>
      <c r="D369" s="277" t="s">
        <v>3442</v>
      </c>
      <c r="E369" s="278" t="s">
        <v>1043</v>
      </c>
      <c r="F369" s="277" t="s">
        <v>1043</v>
      </c>
      <c r="G369" s="279">
        <v>90686</v>
      </c>
      <c r="H369" s="277" t="s">
        <v>3757</v>
      </c>
      <c r="I369" s="277" t="s">
        <v>596</v>
      </c>
      <c r="J369" s="277" t="s">
        <v>2363</v>
      </c>
      <c r="K369" s="280">
        <v>121.91</v>
      </c>
      <c r="L369" s="277" t="s">
        <v>2364</v>
      </c>
      <c r="M369" s="83"/>
    </row>
    <row r="370" spans="1:13" ht="12.75" customHeight="1" x14ac:dyDescent="0.25">
      <c r="A370" s="277" t="s">
        <v>3439</v>
      </c>
      <c r="B370" s="277" t="s">
        <v>3440</v>
      </c>
      <c r="C370" s="277" t="s">
        <v>3441</v>
      </c>
      <c r="D370" s="277" t="s">
        <v>3442</v>
      </c>
      <c r="E370" s="278" t="s">
        <v>1043</v>
      </c>
      <c r="F370" s="277" t="s">
        <v>1043</v>
      </c>
      <c r="G370" s="279">
        <v>90692</v>
      </c>
      <c r="H370" s="277" t="s">
        <v>3760</v>
      </c>
      <c r="I370" s="277" t="s">
        <v>596</v>
      </c>
      <c r="J370" s="277" t="s">
        <v>2363</v>
      </c>
      <c r="K370" s="280">
        <v>70.78</v>
      </c>
      <c r="L370" s="277" t="s">
        <v>2364</v>
      </c>
      <c r="M370" s="83"/>
    </row>
    <row r="371" spans="1:13" ht="12.75" customHeight="1" x14ac:dyDescent="0.25">
      <c r="A371" s="277" t="s">
        <v>3439</v>
      </c>
      <c r="B371" s="277" t="s">
        <v>3440</v>
      </c>
      <c r="C371" s="277" t="s">
        <v>3441</v>
      </c>
      <c r="D371" s="277" t="s">
        <v>3442</v>
      </c>
      <c r="E371" s="278" t="s">
        <v>1043</v>
      </c>
      <c r="F371" s="277" t="s">
        <v>1043</v>
      </c>
      <c r="G371" s="279">
        <v>90964</v>
      </c>
      <c r="H371" s="277" t="s">
        <v>3763</v>
      </c>
      <c r="I371" s="277" t="s">
        <v>596</v>
      </c>
      <c r="J371" s="277" t="s">
        <v>2363</v>
      </c>
      <c r="K371" s="280">
        <v>17.559999999999999</v>
      </c>
      <c r="L371" s="277" t="s">
        <v>2364</v>
      </c>
      <c r="M371" s="83"/>
    </row>
    <row r="372" spans="1:13" ht="12.75" customHeight="1" x14ac:dyDescent="0.25">
      <c r="A372" s="277" t="s">
        <v>3439</v>
      </c>
      <c r="B372" s="277" t="s">
        <v>3440</v>
      </c>
      <c r="C372" s="277" t="s">
        <v>3441</v>
      </c>
      <c r="D372" s="277" t="s">
        <v>3442</v>
      </c>
      <c r="E372" s="278" t="s">
        <v>1043</v>
      </c>
      <c r="F372" s="277" t="s">
        <v>1043</v>
      </c>
      <c r="G372" s="279">
        <v>90972</v>
      </c>
      <c r="H372" s="277" t="s">
        <v>3767</v>
      </c>
      <c r="I372" s="277" t="s">
        <v>596</v>
      </c>
      <c r="J372" s="277" t="s">
        <v>2363</v>
      </c>
      <c r="K372" s="280">
        <v>47.33</v>
      </c>
      <c r="L372" s="277" t="s">
        <v>2364</v>
      </c>
      <c r="M372" s="83"/>
    </row>
    <row r="373" spans="1:13" ht="12.75" customHeight="1" x14ac:dyDescent="0.25">
      <c r="A373" s="277" t="s">
        <v>3439</v>
      </c>
      <c r="B373" s="277" t="s">
        <v>3440</v>
      </c>
      <c r="C373" s="277" t="s">
        <v>3441</v>
      </c>
      <c r="D373" s="277" t="s">
        <v>3442</v>
      </c>
      <c r="E373" s="278" t="s">
        <v>1043</v>
      </c>
      <c r="F373" s="277" t="s">
        <v>1043</v>
      </c>
      <c r="G373" s="279">
        <v>90979</v>
      </c>
      <c r="H373" s="277" t="s">
        <v>3770</v>
      </c>
      <c r="I373" s="277" t="s">
        <v>596</v>
      </c>
      <c r="J373" s="277" t="s">
        <v>2363</v>
      </c>
      <c r="K373" s="280">
        <v>122.3</v>
      </c>
      <c r="L373" s="277" t="s">
        <v>2364</v>
      </c>
      <c r="M373" s="83"/>
    </row>
    <row r="374" spans="1:13" ht="12.75" customHeight="1" x14ac:dyDescent="0.25">
      <c r="A374" s="277" t="s">
        <v>3439</v>
      </c>
      <c r="B374" s="277" t="s">
        <v>3440</v>
      </c>
      <c r="C374" s="277" t="s">
        <v>3441</v>
      </c>
      <c r="D374" s="277" t="s">
        <v>3442</v>
      </c>
      <c r="E374" s="278" t="s">
        <v>1043</v>
      </c>
      <c r="F374" s="277" t="s">
        <v>1043</v>
      </c>
      <c r="G374" s="279">
        <v>90991</v>
      </c>
      <c r="H374" s="277" t="s">
        <v>3773</v>
      </c>
      <c r="I374" s="277" t="s">
        <v>596</v>
      </c>
      <c r="J374" s="277" t="s">
        <v>2363</v>
      </c>
      <c r="K374" s="280">
        <v>127.2</v>
      </c>
      <c r="L374" s="277" t="s">
        <v>2364</v>
      </c>
      <c r="M374" s="83"/>
    </row>
    <row r="375" spans="1:13" ht="12.75" customHeight="1" x14ac:dyDescent="0.25">
      <c r="A375" s="277" t="s">
        <v>3439</v>
      </c>
      <c r="B375" s="277" t="s">
        <v>3440</v>
      </c>
      <c r="C375" s="277" t="s">
        <v>3441</v>
      </c>
      <c r="D375" s="277" t="s">
        <v>3442</v>
      </c>
      <c r="E375" s="278" t="s">
        <v>1043</v>
      </c>
      <c r="F375" s="277" t="s">
        <v>1043</v>
      </c>
      <c r="G375" s="279">
        <v>90999</v>
      </c>
      <c r="H375" s="277" t="s">
        <v>3777</v>
      </c>
      <c r="I375" s="277" t="s">
        <v>596</v>
      </c>
      <c r="J375" s="277" t="s">
        <v>2363</v>
      </c>
      <c r="K375" s="280">
        <v>62.91</v>
      </c>
      <c r="L375" s="277" t="s">
        <v>2364</v>
      </c>
      <c r="M375" s="83"/>
    </row>
    <row r="376" spans="1:13" ht="12.75" customHeight="1" x14ac:dyDescent="0.25">
      <c r="A376" s="277" t="s">
        <v>3439</v>
      </c>
      <c r="B376" s="277" t="s">
        <v>3440</v>
      </c>
      <c r="C376" s="277" t="s">
        <v>3441</v>
      </c>
      <c r="D376" s="277" t="s">
        <v>3442</v>
      </c>
      <c r="E376" s="278" t="s">
        <v>1043</v>
      </c>
      <c r="F376" s="277" t="s">
        <v>1043</v>
      </c>
      <c r="G376" s="279">
        <v>91031</v>
      </c>
      <c r="H376" s="277" t="s">
        <v>3780</v>
      </c>
      <c r="I376" s="277" t="s">
        <v>596</v>
      </c>
      <c r="J376" s="277" t="s">
        <v>2363</v>
      </c>
      <c r="K376" s="280">
        <v>164.24</v>
      </c>
      <c r="L376" s="277" t="s">
        <v>2364</v>
      </c>
      <c r="M376" s="83"/>
    </row>
    <row r="377" spans="1:13" ht="12.75" customHeight="1" x14ac:dyDescent="0.25">
      <c r="A377" s="277" t="s">
        <v>3439</v>
      </c>
      <c r="B377" s="277" t="s">
        <v>3440</v>
      </c>
      <c r="C377" s="277" t="s">
        <v>3441</v>
      </c>
      <c r="D377" s="277" t="s">
        <v>3442</v>
      </c>
      <c r="E377" s="278" t="s">
        <v>1043</v>
      </c>
      <c r="F377" s="277" t="s">
        <v>1043</v>
      </c>
      <c r="G377" s="279">
        <v>91277</v>
      </c>
      <c r="H377" s="277" t="s">
        <v>706</v>
      </c>
      <c r="I377" s="277" t="s">
        <v>596</v>
      </c>
      <c r="J377" s="277" t="s">
        <v>2642</v>
      </c>
      <c r="K377" s="280">
        <v>4.6100000000000003</v>
      </c>
      <c r="L377" s="277" t="s">
        <v>2364</v>
      </c>
      <c r="M377" s="83"/>
    </row>
    <row r="378" spans="1:13" ht="12.75" customHeight="1" x14ac:dyDescent="0.25">
      <c r="A378" s="277" t="s">
        <v>3439</v>
      </c>
      <c r="B378" s="277" t="s">
        <v>3440</v>
      </c>
      <c r="C378" s="277" t="s">
        <v>3441</v>
      </c>
      <c r="D378" s="277" t="s">
        <v>3442</v>
      </c>
      <c r="E378" s="278" t="s">
        <v>1043</v>
      </c>
      <c r="F378" s="277" t="s">
        <v>1043</v>
      </c>
      <c r="G378" s="279">
        <v>91283</v>
      </c>
      <c r="H378" s="277" t="s">
        <v>3786</v>
      </c>
      <c r="I378" s="277" t="s">
        <v>596</v>
      </c>
      <c r="J378" s="277" t="s">
        <v>2642</v>
      </c>
      <c r="K378" s="280">
        <v>9.49</v>
      </c>
      <c r="L378" s="277" t="s">
        <v>2364</v>
      </c>
      <c r="M378" s="83"/>
    </row>
    <row r="379" spans="1:13" ht="12.75" customHeight="1" x14ac:dyDescent="0.25">
      <c r="A379" s="277" t="s">
        <v>3439</v>
      </c>
      <c r="B379" s="277" t="s">
        <v>3440</v>
      </c>
      <c r="C379" s="277" t="s">
        <v>3441</v>
      </c>
      <c r="D379" s="277" t="s">
        <v>3442</v>
      </c>
      <c r="E379" s="278" t="s">
        <v>1043</v>
      </c>
      <c r="F379" s="277" t="s">
        <v>1043</v>
      </c>
      <c r="G379" s="279">
        <v>91386</v>
      </c>
      <c r="H379" s="277" t="s">
        <v>3789</v>
      </c>
      <c r="I379" s="277" t="s">
        <v>596</v>
      </c>
      <c r="J379" s="277" t="s">
        <v>2363</v>
      </c>
      <c r="K379" s="280">
        <v>172.36</v>
      </c>
      <c r="L379" s="277" t="s">
        <v>2364</v>
      </c>
      <c r="M379" s="83"/>
    </row>
    <row r="380" spans="1:13" ht="12.75" customHeight="1" x14ac:dyDescent="0.25">
      <c r="A380" s="277" t="s">
        <v>3439</v>
      </c>
      <c r="B380" s="277" t="s">
        <v>3440</v>
      </c>
      <c r="C380" s="277" t="s">
        <v>3441</v>
      </c>
      <c r="D380" s="277" t="s">
        <v>3442</v>
      </c>
      <c r="E380" s="278" t="s">
        <v>1043</v>
      </c>
      <c r="F380" s="277" t="s">
        <v>1043</v>
      </c>
      <c r="G380" s="279">
        <v>91533</v>
      </c>
      <c r="H380" s="277" t="s">
        <v>3792</v>
      </c>
      <c r="I380" s="277" t="s">
        <v>596</v>
      </c>
      <c r="J380" s="277" t="s">
        <v>2642</v>
      </c>
      <c r="K380" s="280">
        <v>19.37</v>
      </c>
      <c r="L380" s="277" t="s">
        <v>2364</v>
      </c>
      <c r="M380" s="83"/>
    </row>
    <row r="381" spans="1:13" ht="12.75" customHeight="1" x14ac:dyDescent="0.25">
      <c r="A381" s="277" t="s">
        <v>3439</v>
      </c>
      <c r="B381" s="277" t="s">
        <v>3440</v>
      </c>
      <c r="C381" s="277" t="s">
        <v>3441</v>
      </c>
      <c r="D381" s="277" t="s">
        <v>3442</v>
      </c>
      <c r="E381" s="278" t="s">
        <v>1043</v>
      </c>
      <c r="F381" s="277" t="s">
        <v>1043</v>
      </c>
      <c r="G381" s="279">
        <v>91634</v>
      </c>
      <c r="H381" s="277" t="s">
        <v>865</v>
      </c>
      <c r="I381" s="277" t="s">
        <v>596</v>
      </c>
      <c r="J381" s="277" t="s">
        <v>2363</v>
      </c>
      <c r="K381" s="280">
        <v>122.26</v>
      </c>
      <c r="L381" s="277" t="s">
        <v>2364</v>
      </c>
      <c r="M381" s="83"/>
    </row>
    <row r="382" spans="1:13" ht="12.75" customHeight="1" x14ac:dyDescent="0.25">
      <c r="A382" s="277" t="s">
        <v>3439</v>
      </c>
      <c r="B382" s="277" t="s">
        <v>3440</v>
      </c>
      <c r="C382" s="277" t="s">
        <v>3441</v>
      </c>
      <c r="D382" s="277" t="s">
        <v>3442</v>
      </c>
      <c r="E382" s="278" t="s">
        <v>1043</v>
      </c>
      <c r="F382" s="277" t="s">
        <v>1043</v>
      </c>
      <c r="G382" s="279">
        <v>91645</v>
      </c>
      <c r="H382" s="277" t="s">
        <v>3800</v>
      </c>
      <c r="I382" s="277" t="s">
        <v>596</v>
      </c>
      <c r="J382" s="277" t="s">
        <v>2363</v>
      </c>
      <c r="K382" s="280">
        <v>253.68</v>
      </c>
      <c r="L382" s="277" t="s">
        <v>2364</v>
      </c>
      <c r="M382" s="83"/>
    </row>
    <row r="383" spans="1:13" ht="12.75" customHeight="1" x14ac:dyDescent="0.25">
      <c r="A383" s="277" t="s">
        <v>3439</v>
      </c>
      <c r="B383" s="277" t="s">
        <v>3440</v>
      </c>
      <c r="C383" s="277" t="s">
        <v>3441</v>
      </c>
      <c r="D383" s="277" t="s">
        <v>3442</v>
      </c>
      <c r="E383" s="278" t="s">
        <v>1043</v>
      </c>
      <c r="F383" s="277" t="s">
        <v>1043</v>
      </c>
      <c r="G383" s="279">
        <v>91692</v>
      </c>
      <c r="H383" s="277" t="s">
        <v>3805</v>
      </c>
      <c r="I383" s="277" t="s">
        <v>596</v>
      </c>
      <c r="J383" s="277" t="s">
        <v>2642</v>
      </c>
      <c r="K383" s="280">
        <v>17.29</v>
      </c>
      <c r="L383" s="277" t="s">
        <v>2364</v>
      </c>
      <c r="M383" s="83"/>
    </row>
    <row r="384" spans="1:13" ht="12.75" customHeight="1" x14ac:dyDescent="0.25">
      <c r="A384" s="277" t="s">
        <v>3439</v>
      </c>
      <c r="B384" s="277" t="s">
        <v>3440</v>
      </c>
      <c r="C384" s="277" t="s">
        <v>3441</v>
      </c>
      <c r="D384" s="277" t="s">
        <v>3442</v>
      </c>
      <c r="E384" s="278" t="s">
        <v>1043</v>
      </c>
      <c r="F384" s="277" t="s">
        <v>1043</v>
      </c>
      <c r="G384" s="279">
        <v>92043</v>
      </c>
      <c r="H384" s="277" t="s">
        <v>3809</v>
      </c>
      <c r="I384" s="277" t="s">
        <v>596</v>
      </c>
      <c r="J384" s="277" t="s">
        <v>2363</v>
      </c>
      <c r="K384" s="280">
        <v>8.39</v>
      </c>
      <c r="L384" s="277" t="s">
        <v>2364</v>
      </c>
      <c r="M384" s="83"/>
    </row>
    <row r="385" spans="1:13" ht="12.75" customHeight="1" x14ac:dyDescent="0.25">
      <c r="A385" s="277" t="s">
        <v>3439</v>
      </c>
      <c r="B385" s="277" t="s">
        <v>3440</v>
      </c>
      <c r="C385" s="277" t="s">
        <v>3441</v>
      </c>
      <c r="D385" s="277" t="s">
        <v>3442</v>
      </c>
      <c r="E385" s="278" t="s">
        <v>1043</v>
      </c>
      <c r="F385" s="277" t="s">
        <v>1043</v>
      </c>
      <c r="G385" s="279">
        <v>92106</v>
      </c>
      <c r="H385" s="277" t="s">
        <v>3815</v>
      </c>
      <c r="I385" s="277" t="s">
        <v>596</v>
      </c>
      <c r="J385" s="277" t="s">
        <v>2363</v>
      </c>
      <c r="K385" s="280">
        <v>173.9</v>
      </c>
      <c r="L385" s="277" t="s">
        <v>2364</v>
      </c>
      <c r="M385" s="83"/>
    </row>
    <row r="386" spans="1:13" ht="12.75" customHeight="1" x14ac:dyDescent="0.25">
      <c r="A386" s="277" t="s">
        <v>3439</v>
      </c>
      <c r="B386" s="277" t="s">
        <v>3440</v>
      </c>
      <c r="C386" s="277" t="s">
        <v>3441</v>
      </c>
      <c r="D386" s="277" t="s">
        <v>3442</v>
      </c>
      <c r="E386" s="278" t="s">
        <v>1043</v>
      </c>
      <c r="F386" s="277" t="s">
        <v>1043</v>
      </c>
      <c r="G386" s="279">
        <v>92112</v>
      </c>
      <c r="H386" s="277" t="s">
        <v>3820</v>
      </c>
      <c r="I386" s="277" t="s">
        <v>596</v>
      </c>
      <c r="J386" s="277" t="s">
        <v>2642</v>
      </c>
      <c r="K386" s="280">
        <v>2.1</v>
      </c>
      <c r="L386" s="277" t="s">
        <v>2364</v>
      </c>
      <c r="M386" s="83"/>
    </row>
    <row r="387" spans="1:13" ht="12.75" customHeight="1" x14ac:dyDescent="0.25">
      <c r="A387" s="277" t="s">
        <v>3439</v>
      </c>
      <c r="B387" s="277" t="s">
        <v>3440</v>
      </c>
      <c r="C387" s="277" t="s">
        <v>3441</v>
      </c>
      <c r="D387" s="277" t="s">
        <v>3442</v>
      </c>
      <c r="E387" s="278" t="s">
        <v>1043</v>
      </c>
      <c r="F387" s="277" t="s">
        <v>1043</v>
      </c>
      <c r="G387" s="279">
        <v>92118</v>
      </c>
      <c r="H387" s="277" t="s">
        <v>3825</v>
      </c>
      <c r="I387" s="277" t="s">
        <v>596</v>
      </c>
      <c r="J387" s="277" t="s">
        <v>2642</v>
      </c>
      <c r="K387" s="280">
        <v>0.17</v>
      </c>
      <c r="L387" s="277" t="s">
        <v>2364</v>
      </c>
      <c r="M387" s="83"/>
    </row>
    <row r="388" spans="1:13" ht="12.75" customHeight="1" x14ac:dyDescent="0.25">
      <c r="A388" s="277" t="s">
        <v>3439</v>
      </c>
      <c r="B388" s="277" t="s">
        <v>3440</v>
      </c>
      <c r="C388" s="277" t="s">
        <v>3441</v>
      </c>
      <c r="D388" s="277" t="s">
        <v>3442</v>
      </c>
      <c r="E388" s="278" t="s">
        <v>1043</v>
      </c>
      <c r="F388" s="277" t="s">
        <v>1043</v>
      </c>
      <c r="G388" s="279">
        <v>92138</v>
      </c>
      <c r="H388" s="277" t="s">
        <v>3830</v>
      </c>
      <c r="I388" s="277" t="s">
        <v>596</v>
      </c>
      <c r="J388" s="277" t="s">
        <v>2642</v>
      </c>
      <c r="K388" s="280">
        <v>121.78</v>
      </c>
      <c r="L388" s="277" t="s">
        <v>2364</v>
      </c>
      <c r="M388" s="83"/>
    </row>
    <row r="389" spans="1:13" ht="12.75" customHeight="1" x14ac:dyDescent="0.25">
      <c r="A389" s="277" t="s">
        <v>3439</v>
      </c>
      <c r="B389" s="277" t="s">
        <v>3440</v>
      </c>
      <c r="C389" s="277" t="s">
        <v>3441</v>
      </c>
      <c r="D389" s="277" t="s">
        <v>3442</v>
      </c>
      <c r="E389" s="278" t="s">
        <v>1043</v>
      </c>
      <c r="F389" s="277" t="s">
        <v>1043</v>
      </c>
      <c r="G389" s="279">
        <v>92145</v>
      </c>
      <c r="H389" s="277" t="s">
        <v>3835</v>
      </c>
      <c r="I389" s="277" t="s">
        <v>596</v>
      </c>
      <c r="J389" s="277" t="s">
        <v>2642</v>
      </c>
      <c r="K389" s="280">
        <v>83.1</v>
      </c>
      <c r="L389" s="277" t="s">
        <v>2364</v>
      </c>
      <c r="M389" s="83"/>
    </row>
    <row r="390" spans="1:13" ht="12.75" customHeight="1" x14ac:dyDescent="0.25">
      <c r="A390" s="277" t="s">
        <v>3439</v>
      </c>
      <c r="B390" s="277" t="s">
        <v>3440</v>
      </c>
      <c r="C390" s="277" t="s">
        <v>3441</v>
      </c>
      <c r="D390" s="277" t="s">
        <v>3442</v>
      </c>
      <c r="E390" s="278" t="s">
        <v>1043</v>
      </c>
      <c r="F390" s="277" t="s">
        <v>1043</v>
      </c>
      <c r="G390" s="279">
        <v>92242</v>
      </c>
      <c r="H390" s="277" t="s">
        <v>3840</v>
      </c>
      <c r="I390" s="277" t="s">
        <v>596</v>
      </c>
      <c r="J390" s="277" t="s">
        <v>2363</v>
      </c>
      <c r="K390" s="280">
        <v>223.47</v>
      </c>
      <c r="L390" s="277" t="s">
        <v>2364</v>
      </c>
      <c r="M390" s="83"/>
    </row>
    <row r="391" spans="1:13" ht="12.75" customHeight="1" x14ac:dyDescent="0.25">
      <c r="A391" s="277" t="s">
        <v>3439</v>
      </c>
      <c r="B391" s="277" t="s">
        <v>3440</v>
      </c>
      <c r="C391" s="277" t="s">
        <v>3441</v>
      </c>
      <c r="D391" s="277" t="s">
        <v>3442</v>
      </c>
      <c r="E391" s="278" t="s">
        <v>1043</v>
      </c>
      <c r="F391" s="277" t="s">
        <v>1043</v>
      </c>
      <c r="G391" s="279">
        <v>92716</v>
      </c>
      <c r="H391" s="277" t="s">
        <v>3845</v>
      </c>
      <c r="I391" s="277" t="s">
        <v>596</v>
      </c>
      <c r="J391" s="277" t="s">
        <v>2363</v>
      </c>
      <c r="K391" s="280">
        <v>16.38</v>
      </c>
      <c r="L391" s="277" t="s">
        <v>2364</v>
      </c>
      <c r="M391" s="83"/>
    </row>
    <row r="392" spans="1:13" ht="12.75" customHeight="1" x14ac:dyDescent="0.25">
      <c r="A392" s="277" t="s">
        <v>3439</v>
      </c>
      <c r="B392" s="277" t="s">
        <v>3440</v>
      </c>
      <c r="C392" s="277" t="s">
        <v>3441</v>
      </c>
      <c r="D392" s="277" t="s">
        <v>3442</v>
      </c>
      <c r="E392" s="278" t="s">
        <v>1043</v>
      </c>
      <c r="F392" s="277" t="s">
        <v>1043</v>
      </c>
      <c r="G392" s="279">
        <v>92960</v>
      </c>
      <c r="H392" s="277" t="s">
        <v>3851</v>
      </c>
      <c r="I392" s="277" t="s">
        <v>596</v>
      </c>
      <c r="J392" s="277" t="s">
        <v>2363</v>
      </c>
      <c r="K392" s="280">
        <v>18.41</v>
      </c>
      <c r="L392" s="277" t="s">
        <v>2364</v>
      </c>
      <c r="M392" s="83"/>
    </row>
    <row r="393" spans="1:13" ht="12.75" customHeight="1" x14ac:dyDescent="0.25">
      <c r="A393" s="277" t="s">
        <v>3439</v>
      </c>
      <c r="B393" s="277" t="s">
        <v>3440</v>
      </c>
      <c r="C393" s="277" t="s">
        <v>3441</v>
      </c>
      <c r="D393" s="277" t="s">
        <v>3442</v>
      </c>
      <c r="E393" s="278" t="s">
        <v>1043</v>
      </c>
      <c r="F393" s="277" t="s">
        <v>1043</v>
      </c>
      <c r="G393" s="279">
        <v>92966</v>
      </c>
      <c r="H393" s="277" t="s">
        <v>3855</v>
      </c>
      <c r="I393" s="277" t="s">
        <v>596</v>
      </c>
      <c r="J393" s="277" t="s">
        <v>2363</v>
      </c>
      <c r="K393" s="280">
        <v>17.5</v>
      </c>
      <c r="L393" s="277" t="s">
        <v>2364</v>
      </c>
      <c r="M393" s="83"/>
    </row>
    <row r="394" spans="1:13" ht="12.75" customHeight="1" x14ac:dyDescent="0.25">
      <c r="A394" s="277" t="s">
        <v>3439</v>
      </c>
      <c r="B394" s="277" t="s">
        <v>3440</v>
      </c>
      <c r="C394" s="277" t="s">
        <v>3441</v>
      </c>
      <c r="D394" s="277" t="s">
        <v>3442</v>
      </c>
      <c r="E394" s="278" t="s">
        <v>1043</v>
      </c>
      <c r="F394" s="277" t="s">
        <v>1043</v>
      </c>
      <c r="G394" s="279">
        <v>93224</v>
      </c>
      <c r="H394" s="277" t="s">
        <v>3860</v>
      </c>
      <c r="I394" s="277" t="s">
        <v>596</v>
      </c>
      <c r="J394" s="277" t="s">
        <v>2363</v>
      </c>
      <c r="K394" s="280">
        <v>604.05999999999995</v>
      </c>
      <c r="L394" s="277" t="s">
        <v>2364</v>
      </c>
      <c r="M394" s="83"/>
    </row>
    <row r="395" spans="1:13" ht="12.75" customHeight="1" x14ac:dyDescent="0.25">
      <c r="A395" s="277" t="s">
        <v>3439</v>
      </c>
      <c r="B395" s="277" t="s">
        <v>3440</v>
      </c>
      <c r="C395" s="277" t="s">
        <v>3441</v>
      </c>
      <c r="D395" s="277" t="s">
        <v>3442</v>
      </c>
      <c r="E395" s="278" t="s">
        <v>1043</v>
      </c>
      <c r="F395" s="277" t="s">
        <v>1043</v>
      </c>
      <c r="G395" s="279">
        <v>93233</v>
      </c>
      <c r="H395" s="277" t="s">
        <v>3866</v>
      </c>
      <c r="I395" s="277" t="s">
        <v>596</v>
      </c>
      <c r="J395" s="277" t="s">
        <v>2642</v>
      </c>
      <c r="K395" s="280">
        <v>4.01</v>
      </c>
      <c r="L395" s="277" t="s">
        <v>2364</v>
      </c>
      <c r="M395" s="83"/>
    </row>
    <row r="396" spans="1:13" ht="12.75" customHeight="1" x14ac:dyDescent="0.25">
      <c r="A396" s="277" t="s">
        <v>3439</v>
      </c>
      <c r="B396" s="277" t="s">
        <v>3440</v>
      </c>
      <c r="C396" s="277" t="s">
        <v>3441</v>
      </c>
      <c r="D396" s="277" t="s">
        <v>3442</v>
      </c>
      <c r="E396" s="278" t="s">
        <v>1043</v>
      </c>
      <c r="F396" s="277" t="s">
        <v>1043</v>
      </c>
      <c r="G396" s="279">
        <v>93272</v>
      </c>
      <c r="H396" s="277" t="s">
        <v>3871</v>
      </c>
      <c r="I396" s="277" t="s">
        <v>596</v>
      </c>
      <c r="J396" s="277" t="s">
        <v>2363</v>
      </c>
      <c r="K396" s="280">
        <v>74.81</v>
      </c>
      <c r="L396" s="277" t="s">
        <v>2364</v>
      </c>
      <c r="M396" s="83"/>
    </row>
    <row r="397" spans="1:13" ht="12.75" customHeight="1" x14ac:dyDescent="0.25">
      <c r="A397" s="277" t="s">
        <v>3439</v>
      </c>
      <c r="B397" s="277" t="s">
        <v>3440</v>
      </c>
      <c r="C397" s="277" t="s">
        <v>3441</v>
      </c>
      <c r="D397" s="277" t="s">
        <v>3442</v>
      </c>
      <c r="E397" s="278" t="s">
        <v>1043</v>
      </c>
      <c r="F397" s="277" t="s">
        <v>1043</v>
      </c>
      <c r="G397" s="279">
        <v>93281</v>
      </c>
      <c r="H397" s="277" t="s">
        <v>3874</v>
      </c>
      <c r="I397" s="277" t="s">
        <v>596</v>
      </c>
      <c r="J397" s="277" t="s">
        <v>2363</v>
      </c>
      <c r="K397" s="280">
        <v>16.21</v>
      </c>
      <c r="L397" s="277" t="s">
        <v>2364</v>
      </c>
      <c r="M397" s="83"/>
    </row>
    <row r="398" spans="1:13" ht="12.75" customHeight="1" x14ac:dyDescent="0.25">
      <c r="A398" s="277" t="s">
        <v>3439</v>
      </c>
      <c r="B398" s="277" t="s">
        <v>3440</v>
      </c>
      <c r="C398" s="277" t="s">
        <v>3441</v>
      </c>
      <c r="D398" s="277" t="s">
        <v>3442</v>
      </c>
      <c r="E398" s="278" t="s">
        <v>1043</v>
      </c>
      <c r="F398" s="277" t="s">
        <v>1043</v>
      </c>
      <c r="G398" s="279">
        <v>93287</v>
      </c>
      <c r="H398" s="277" t="s">
        <v>3877</v>
      </c>
      <c r="I398" s="277" t="s">
        <v>596</v>
      </c>
      <c r="J398" s="277" t="s">
        <v>2363</v>
      </c>
      <c r="K398" s="280">
        <v>307.49</v>
      </c>
      <c r="L398" s="277" t="s">
        <v>2364</v>
      </c>
      <c r="M398" s="83"/>
    </row>
    <row r="399" spans="1:13" ht="12.75" customHeight="1" x14ac:dyDescent="0.25">
      <c r="A399" s="277" t="s">
        <v>3439</v>
      </c>
      <c r="B399" s="277" t="s">
        <v>3440</v>
      </c>
      <c r="C399" s="277" t="s">
        <v>3441</v>
      </c>
      <c r="D399" s="277" t="s">
        <v>3442</v>
      </c>
      <c r="E399" s="278" t="s">
        <v>1043</v>
      </c>
      <c r="F399" s="277" t="s">
        <v>1043</v>
      </c>
      <c r="G399" s="279">
        <v>93402</v>
      </c>
      <c r="H399" s="277" t="s">
        <v>3880</v>
      </c>
      <c r="I399" s="277" t="s">
        <v>596</v>
      </c>
      <c r="J399" s="277" t="s">
        <v>2363</v>
      </c>
      <c r="K399" s="280">
        <v>136.38999999999999</v>
      </c>
      <c r="L399" s="277" t="s">
        <v>2364</v>
      </c>
      <c r="M399" s="83"/>
    </row>
    <row r="400" spans="1:13" ht="12.75" customHeight="1" x14ac:dyDescent="0.25">
      <c r="A400" s="277" t="s">
        <v>3439</v>
      </c>
      <c r="B400" s="277" t="s">
        <v>3440</v>
      </c>
      <c r="C400" s="277" t="s">
        <v>3441</v>
      </c>
      <c r="D400" s="277" t="s">
        <v>3442</v>
      </c>
      <c r="E400" s="278" t="s">
        <v>1043</v>
      </c>
      <c r="F400" s="277" t="s">
        <v>1043</v>
      </c>
      <c r="G400" s="279">
        <v>93408</v>
      </c>
      <c r="H400" s="277" t="s">
        <v>3887</v>
      </c>
      <c r="I400" s="277" t="s">
        <v>596</v>
      </c>
      <c r="J400" s="277" t="s">
        <v>2363</v>
      </c>
      <c r="K400" s="280">
        <v>60.96</v>
      </c>
      <c r="L400" s="277" t="s">
        <v>2364</v>
      </c>
      <c r="M400" s="83"/>
    </row>
    <row r="401" spans="1:13" ht="12.75" customHeight="1" x14ac:dyDescent="0.25">
      <c r="A401" s="277" t="s">
        <v>3439</v>
      </c>
      <c r="B401" s="277" t="s">
        <v>3440</v>
      </c>
      <c r="C401" s="277" t="s">
        <v>3441</v>
      </c>
      <c r="D401" s="277" t="s">
        <v>3442</v>
      </c>
      <c r="E401" s="278" t="s">
        <v>1043</v>
      </c>
      <c r="F401" s="277" t="s">
        <v>1043</v>
      </c>
      <c r="G401" s="279">
        <v>93415</v>
      </c>
      <c r="H401" s="277" t="s">
        <v>3891</v>
      </c>
      <c r="I401" s="277" t="s">
        <v>596</v>
      </c>
      <c r="J401" s="277" t="s">
        <v>2363</v>
      </c>
      <c r="K401" s="280">
        <v>8.42</v>
      </c>
      <c r="L401" s="277" t="s">
        <v>2364</v>
      </c>
      <c r="M401" s="83"/>
    </row>
    <row r="402" spans="1:13" ht="12.75" customHeight="1" x14ac:dyDescent="0.25">
      <c r="A402" s="277" t="s">
        <v>3439</v>
      </c>
      <c r="B402" s="277" t="s">
        <v>3440</v>
      </c>
      <c r="C402" s="277" t="s">
        <v>3441</v>
      </c>
      <c r="D402" s="277" t="s">
        <v>3442</v>
      </c>
      <c r="E402" s="278" t="s">
        <v>1043</v>
      </c>
      <c r="F402" s="277" t="s">
        <v>1043</v>
      </c>
      <c r="G402" s="279">
        <v>93421</v>
      </c>
      <c r="H402" s="277" t="s">
        <v>3894</v>
      </c>
      <c r="I402" s="277" t="s">
        <v>596</v>
      </c>
      <c r="J402" s="277" t="s">
        <v>2363</v>
      </c>
      <c r="K402" s="280">
        <v>44.82</v>
      </c>
      <c r="L402" s="277" t="s">
        <v>2364</v>
      </c>
      <c r="M402" s="83"/>
    </row>
    <row r="403" spans="1:13" ht="12.75" customHeight="1" x14ac:dyDescent="0.25">
      <c r="A403" s="277" t="s">
        <v>3439</v>
      </c>
      <c r="B403" s="277" t="s">
        <v>3440</v>
      </c>
      <c r="C403" s="277" t="s">
        <v>3441</v>
      </c>
      <c r="D403" s="277" t="s">
        <v>3442</v>
      </c>
      <c r="E403" s="278" t="s">
        <v>1043</v>
      </c>
      <c r="F403" s="277" t="s">
        <v>1043</v>
      </c>
      <c r="G403" s="279">
        <v>93427</v>
      </c>
      <c r="H403" s="277" t="s">
        <v>3897</v>
      </c>
      <c r="I403" s="277" t="s">
        <v>596</v>
      </c>
      <c r="J403" s="277" t="s">
        <v>2363</v>
      </c>
      <c r="K403" s="280">
        <v>101.52</v>
      </c>
      <c r="L403" s="277" t="s">
        <v>2364</v>
      </c>
      <c r="M403" s="83"/>
    </row>
    <row r="404" spans="1:13" ht="12.75" customHeight="1" x14ac:dyDescent="0.25">
      <c r="A404" s="277" t="s">
        <v>3439</v>
      </c>
      <c r="B404" s="277" t="s">
        <v>3440</v>
      </c>
      <c r="C404" s="277" t="s">
        <v>3441</v>
      </c>
      <c r="D404" s="277" t="s">
        <v>3442</v>
      </c>
      <c r="E404" s="278" t="s">
        <v>1043</v>
      </c>
      <c r="F404" s="277" t="s">
        <v>1043</v>
      </c>
      <c r="G404" s="279">
        <v>93433</v>
      </c>
      <c r="H404" s="277" t="s">
        <v>3902</v>
      </c>
      <c r="I404" s="277" t="s">
        <v>596</v>
      </c>
      <c r="J404" s="277" t="s">
        <v>2363</v>
      </c>
      <c r="K404" s="280">
        <v>2021.47</v>
      </c>
      <c r="L404" s="277" t="s">
        <v>2364</v>
      </c>
      <c r="M404" s="83"/>
    </row>
    <row r="405" spans="1:13" ht="12.75" customHeight="1" x14ac:dyDescent="0.25">
      <c r="A405" s="277" t="s">
        <v>3439</v>
      </c>
      <c r="B405" s="277" t="s">
        <v>3440</v>
      </c>
      <c r="C405" s="277" t="s">
        <v>3441</v>
      </c>
      <c r="D405" s="277" t="s">
        <v>3442</v>
      </c>
      <c r="E405" s="278" t="s">
        <v>1043</v>
      </c>
      <c r="F405" s="277" t="s">
        <v>1043</v>
      </c>
      <c r="G405" s="279">
        <v>93439</v>
      </c>
      <c r="H405" s="277" t="s">
        <v>3906</v>
      </c>
      <c r="I405" s="277" t="s">
        <v>596</v>
      </c>
      <c r="J405" s="277" t="s">
        <v>2363</v>
      </c>
      <c r="K405" s="280">
        <v>101.6</v>
      </c>
      <c r="L405" s="277" t="s">
        <v>2364</v>
      </c>
      <c r="M405" s="83"/>
    </row>
    <row r="406" spans="1:13" ht="12.75" customHeight="1" x14ac:dyDescent="0.25">
      <c r="A406" s="277" t="s">
        <v>3439</v>
      </c>
      <c r="B406" s="277" t="s">
        <v>3440</v>
      </c>
      <c r="C406" s="277" t="s">
        <v>3441</v>
      </c>
      <c r="D406" s="277" t="s">
        <v>3442</v>
      </c>
      <c r="E406" s="278" t="s">
        <v>1043</v>
      </c>
      <c r="F406" s="277" t="s">
        <v>1043</v>
      </c>
      <c r="G406" s="279">
        <v>95121</v>
      </c>
      <c r="H406" s="277" t="s">
        <v>3911</v>
      </c>
      <c r="I406" s="277" t="s">
        <v>596</v>
      </c>
      <c r="J406" s="277" t="s">
        <v>2363</v>
      </c>
      <c r="K406" s="280">
        <v>197.8</v>
      </c>
      <c r="L406" s="277" t="s">
        <v>2364</v>
      </c>
      <c r="M406" s="83"/>
    </row>
    <row r="407" spans="1:13" ht="12.75" customHeight="1" x14ac:dyDescent="0.25">
      <c r="A407" s="277" t="s">
        <v>3439</v>
      </c>
      <c r="B407" s="277" t="s">
        <v>3440</v>
      </c>
      <c r="C407" s="277" t="s">
        <v>3441</v>
      </c>
      <c r="D407" s="277" t="s">
        <v>3442</v>
      </c>
      <c r="E407" s="278" t="s">
        <v>1043</v>
      </c>
      <c r="F407" s="277" t="s">
        <v>1043</v>
      </c>
      <c r="G407" s="279">
        <v>95127</v>
      </c>
      <c r="H407" s="277" t="s">
        <v>3914</v>
      </c>
      <c r="I407" s="277" t="s">
        <v>596</v>
      </c>
      <c r="J407" s="277" t="s">
        <v>2363</v>
      </c>
      <c r="K407" s="280">
        <v>128.18</v>
      </c>
      <c r="L407" s="277" t="s">
        <v>2364</v>
      </c>
      <c r="M407" s="83"/>
    </row>
    <row r="408" spans="1:13" ht="12.75" customHeight="1" x14ac:dyDescent="0.25">
      <c r="A408" s="277" t="s">
        <v>3439</v>
      </c>
      <c r="B408" s="277" t="s">
        <v>3440</v>
      </c>
      <c r="C408" s="277" t="s">
        <v>3441</v>
      </c>
      <c r="D408" s="277" t="s">
        <v>3442</v>
      </c>
      <c r="E408" s="278" t="s">
        <v>1043</v>
      </c>
      <c r="F408" s="277" t="s">
        <v>1043</v>
      </c>
      <c r="G408" s="279">
        <v>95133</v>
      </c>
      <c r="H408" s="277" t="s">
        <v>3919</v>
      </c>
      <c r="I408" s="277" t="s">
        <v>596</v>
      </c>
      <c r="J408" s="277" t="s">
        <v>2363</v>
      </c>
      <c r="K408" s="280">
        <v>101.16</v>
      </c>
      <c r="L408" s="277" t="s">
        <v>2364</v>
      </c>
      <c r="M408" s="83"/>
    </row>
    <row r="409" spans="1:13" ht="12.75" customHeight="1" x14ac:dyDescent="0.25">
      <c r="A409" s="277" t="s">
        <v>3439</v>
      </c>
      <c r="B409" s="277" t="s">
        <v>3440</v>
      </c>
      <c r="C409" s="277" t="s">
        <v>3441</v>
      </c>
      <c r="D409" s="277" t="s">
        <v>3442</v>
      </c>
      <c r="E409" s="278" t="s">
        <v>1043</v>
      </c>
      <c r="F409" s="277" t="s">
        <v>1043</v>
      </c>
      <c r="G409" s="279">
        <v>95139</v>
      </c>
      <c r="H409" s="277" t="s">
        <v>3923</v>
      </c>
      <c r="I409" s="277" t="s">
        <v>596</v>
      </c>
      <c r="J409" s="277" t="s">
        <v>2363</v>
      </c>
      <c r="K409" s="280">
        <v>0.06</v>
      </c>
      <c r="L409" s="277" t="s">
        <v>2364</v>
      </c>
      <c r="M409" s="83"/>
    </row>
    <row r="410" spans="1:13" ht="12.75" customHeight="1" x14ac:dyDescent="0.25">
      <c r="A410" s="277" t="s">
        <v>3439</v>
      </c>
      <c r="B410" s="277" t="s">
        <v>3440</v>
      </c>
      <c r="C410" s="277" t="s">
        <v>3441</v>
      </c>
      <c r="D410" s="277" t="s">
        <v>3442</v>
      </c>
      <c r="E410" s="278" t="s">
        <v>1043</v>
      </c>
      <c r="F410" s="277" t="s">
        <v>1043</v>
      </c>
      <c r="G410" s="279">
        <v>95212</v>
      </c>
      <c r="H410" s="277" t="s">
        <v>3928</v>
      </c>
      <c r="I410" s="277" t="s">
        <v>596</v>
      </c>
      <c r="J410" s="277" t="s">
        <v>2363</v>
      </c>
      <c r="K410" s="280">
        <v>81.92</v>
      </c>
      <c r="L410" s="277" t="s">
        <v>2364</v>
      </c>
      <c r="M410" s="83"/>
    </row>
    <row r="411" spans="1:13" ht="12.75" customHeight="1" x14ac:dyDescent="0.25">
      <c r="A411" s="277" t="s">
        <v>3439</v>
      </c>
      <c r="B411" s="277" t="s">
        <v>3440</v>
      </c>
      <c r="C411" s="277" t="s">
        <v>3441</v>
      </c>
      <c r="D411" s="277" t="s">
        <v>3442</v>
      </c>
      <c r="E411" s="278" t="s">
        <v>1043</v>
      </c>
      <c r="F411" s="277" t="s">
        <v>1043</v>
      </c>
      <c r="G411" s="279">
        <v>95218</v>
      </c>
      <c r="H411" s="277" t="s">
        <v>3933</v>
      </c>
      <c r="I411" s="277" t="s">
        <v>596</v>
      </c>
      <c r="J411" s="277" t="s">
        <v>2642</v>
      </c>
      <c r="K411" s="280">
        <v>21.21</v>
      </c>
      <c r="L411" s="277" t="s">
        <v>2364</v>
      </c>
      <c r="M411" s="83"/>
    </row>
    <row r="412" spans="1:13" ht="12.75" customHeight="1" x14ac:dyDescent="0.25">
      <c r="A412" s="277" t="s">
        <v>3439</v>
      </c>
      <c r="B412" s="277" t="s">
        <v>3440</v>
      </c>
      <c r="C412" s="277" t="s">
        <v>3441</v>
      </c>
      <c r="D412" s="277" t="s">
        <v>3442</v>
      </c>
      <c r="E412" s="278" t="s">
        <v>1043</v>
      </c>
      <c r="F412" s="277" t="s">
        <v>1043</v>
      </c>
      <c r="G412" s="279">
        <v>95258</v>
      </c>
      <c r="H412" s="277" t="s">
        <v>3936</v>
      </c>
      <c r="I412" s="277" t="s">
        <v>596</v>
      </c>
      <c r="J412" s="277" t="s">
        <v>2363</v>
      </c>
      <c r="K412" s="280">
        <v>17.21</v>
      </c>
      <c r="L412" s="277" t="s">
        <v>2364</v>
      </c>
      <c r="M412" s="83"/>
    </row>
    <row r="413" spans="1:13" ht="12.75" customHeight="1" x14ac:dyDescent="0.25">
      <c r="A413" s="277" t="s">
        <v>3439</v>
      </c>
      <c r="B413" s="277" t="s">
        <v>3440</v>
      </c>
      <c r="C413" s="277" t="s">
        <v>3441</v>
      </c>
      <c r="D413" s="277" t="s">
        <v>3442</v>
      </c>
      <c r="E413" s="278" t="s">
        <v>1043</v>
      </c>
      <c r="F413" s="277" t="s">
        <v>1043</v>
      </c>
      <c r="G413" s="279">
        <v>95264</v>
      </c>
      <c r="H413" s="277" t="s">
        <v>3940</v>
      </c>
      <c r="I413" s="277" t="s">
        <v>596</v>
      </c>
      <c r="J413" s="277" t="s">
        <v>2363</v>
      </c>
      <c r="K413" s="280">
        <v>3.36</v>
      </c>
      <c r="L413" s="277" t="s">
        <v>2364</v>
      </c>
      <c r="M413" s="83"/>
    </row>
    <row r="414" spans="1:13" ht="12.75" customHeight="1" x14ac:dyDescent="0.25">
      <c r="A414" s="277" t="s">
        <v>3439</v>
      </c>
      <c r="B414" s="277" t="s">
        <v>3440</v>
      </c>
      <c r="C414" s="277" t="s">
        <v>3441</v>
      </c>
      <c r="D414" s="277" t="s">
        <v>3442</v>
      </c>
      <c r="E414" s="278" t="s">
        <v>1043</v>
      </c>
      <c r="F414" s="277" t="s">
        <v>1043</v>
      </c>
      <c r="G414" s="279">
        <v>95270</v>
      </c>
      <c r="H414" s="277" t="s">
        <v>3943</v>
      </c>
      <c r="I414" s="277" t="s">
        <v>596</v>
      </c>
      <c r="J414" s="277" t="s">
        <v>2363</v>
      </c>
      <c r="K414" s="280">
        <v>4.32</v>
      </c>
      <c r="L414" s="277" t="s">
        <v>2364</v>
      </c>
      <c r="M414" s="83"/>
    </row>
    <row r="415" spans="1:13" ht="12.75" customHeight="1" x14ac:dyDescent="0.25">
      <c r="A415" s="277" t="s">
        <v>3439</v>
      </c>
      <c r="B415" s="277" t="s">
        <v>3440</v>
      </c>
      <c r="C415" s="277" t="s">
        <v>3441</v>
      </c>
      <c r="D415" s="277" t="s">
        <v>3442</v>
      </c>
      <c r="E415" s="278" t="s">
        <v>1043</v>
      </c>
      <c r="F415" s="277" t="s">
        <v>1043</v>
      </c>
      <c r="G415" s="279">
        <v>95276</v>
      </c>
      <c r="H415" s="277" t="s">
        <v>3947</v>
      </c>
      <c r="I415" s="277" t="s">
        <v>596</v>
      </c>
      <c r="J415" s="277" t="s">
        <v>2363</v>
      </c>
      <c r="K415" s="280">
        <v>2.4700000000000002</v>
      </c>
      <c r="L415" s="277" t="s">
        <v>2364</v>
      </c>
      <c r="M415" s="83"/>
    </row>
    <row r="416" spans="1:13" ht="12.75" customHeight="1" x14ac:dyDescent="0.25">
      <c r="A416" s="277" t="s">
        <v>3439</v>
      </c>
      <c r="B416" s="277" t="s">
        <v>3440</v>
      </c>
      <c r="C416" s="277" t="s">
        <v>3441</v>
      </c>
      <c r="D416" s="277" t="s">
        <v>3442</v>
      </c>
      <c r="E416" s="278" t="s">
        <v>1043</v>
      </c>
      <c r="F416" s="277" t="s">
        <v>1043</v>
      </c>
      <c r="G416" s="279">
        <v>95282</v>
      </c>
      <c r="H416" s="277" t="s">
        <v>3950</v>
      </c>
      <c r="I416" s="277" t="s">
        <v>596</v>
      </c>
      <c r="J416" s="277" t="s">
        <v>2363</v>
      </c>
      <c r="K416" s="280">
        <v>4.3</v>
      </c>
      <c r="L416" s="277" t="s">
        <v>2364</v>
      </c>
      <c r="M416" s="83"/>
    </row>
    <row r="417" spans="1:13" ht="12.75" customHeight="1" x14ac:dyDescent="0.25">
      <c r="A417" s="277" t="s">
        <v>3439</v>
      </c>
      <c r="B417" s="277" t="s">
        <v>3440</v>
      </c>
      <c r="C417" s="277" t="s">
        <v>3441</v>
      </c>
      <c r="D417" s="277" t="s">
        <v>3442</v>
      </c>
      <c r="E417" s="278" t="s">
        <v>1043</v>
      </c>
      <c r="F417" s="277" t="s">
        <v>1043</v>
      </c>
      <c r="G417" s="279">
        <v>95620</v>
      </c>
      <c r="H417" s="277" t="s">
        <v>3953</v>
      </c>
      <c r="I417" s="277" t="s">
        <v>596</v>
      </c>
      <c r="J417" s="277" t="s">
        <v>2363</v>
      </c>
      <c r="K417" s="280">
        <v>16.87</v>
      </c>
      <c r="L417" s="277" t="s">
        <v>2364</v>
      </c>
      <c r="M417" s="83"/>
    </row>
    <row r="418" spans="1:13" ht="12.75" customHeight="1" x14ac:dyDescent="0.25">
      <c r="A418" s="277" t="s">
        <v>3439</v>
      </c>
      <c r="B418" s="277" t="s">
        <v>3440</v>
      </c>
      <c r="C418" s="277" t="s">
        <v>3441</v>
      </c>
      <c r="D418" s="277" t="s">
        <v>3442</v>
      </c>
      <c r="E418" s="278" t="s">
        <v>1043</v>
      </c>
      <c r="F418" s="277" t="s">
        <v>1043</v>
      </c>
      <c r="G418" s="279">
        <v>95631</v>
      </c>
      <c r="H418" s="277" t="s">
        <v>3956</v>
      </c>
      <c r="I418" s="277" t="s">
        <v>596</v>
      </c>
      <c r="J418" s="277" t="s">
        <v>2363</v>
      </c>
      <c r="K418" s="280">
        <v>131.71</v>
      </c>
      <c r="L418" s="277" t="s">
        <v>2364</v>
      </c>
      <c r="M418" s="83"/>
    </row>
    <row r="419" spans="1:13" ht="12.75" customHeight="1" x14ac:dyDescent="0.25">
      <c r="A419" s="277" t="s">
        <v>3439</v>
      </c>
      <c r="B419" s="277" t="s">
        <v>3440</v>
      </c>
      <c r="C419" s="277" t="s">
        <v>3441</v>
      </c>
      <c r="D419" s="277" t="s">
        <v>3442</v>
      </c>
      <c r="E419" s="278" t="s">
        <v>1043</v>
      </c>
      <c r="F419" s="277" t="s">
        <v>1043</v>
      </c>
      <c r="G419" s="279">
        <v>95702</v>
      </c>
      <c r="H419" s="277" t="s">
        <v>3960</v>
      </c>
      <c r="I419" s="277" t="s">
        <v>596</v>
      </c>
      <c r="J419" s="277" t="s">
        <v>2363</v>
      </c>
      <c r="K419" s="280">
        <v>23.36</v>
      </c>
      <c r="L419" s="277" t="s">
        <v>2364</v>
      </c>
      <c r="M419" s="83"/>
    </row>
    <row r="420" spans="1:13" ht="12.75" customHeight="1" x14ac:dyDescent="0.25">
      <c r="A420" s="277" t="s">
        <v>3439</v>
      </c>
      <c r="B420" s="277" t="s">
        <v>3440</v>
      </c>
      <c r="C420" s="277" t="s">
        <v>3441</v>
      </c>
      <c r="D420" s="277" t="s">
        <v>3442</v>
      </c>
      <c r="E420" s="278" t="s">
        <v>1043</v>
      </c>
      <c r="F420" s="277" t="s">
        <v>1043</v>
      </c>
      <c r="G420" s="279">
        <v>95708</v>
      </c>
      <c r="H420" s="277" t="s">
        <v>3963</v>
      </c>
      <c r="I420" s="277" t="s">
        <v>596</v>
      </c>
      <c r="J420" s="277" t="s">
        <v>2363</v>
      </c>
      <c r="K420" s="280">
        <v>93.97</v>
      </c>
      <c r="L420" s="277" t="s">
        <v>2364</v>
      </c>
      <c r="M420" s="83"/>
    </row>
    <row r="421" spans="1:13" ht="12.75" customHeight="1" x14ac:dyDescent="0.25">
      <c r="A421" s="277" t="s">
        <v>3439</v>
      </c>
      <c r="B421" s="277" t="s">
        <v>3440</v>
      </c>
      <c r="C421" s="277" t="s">
        <v>3441</v>
      </c>
      <c r="D421" s="277" t="s">
        <v>3442</v>
      </c>
      <c r="E421" s="278" t="s">
        <v>1043</v>
      </c>
      <c r="F421" s="277" t="s">
        <v>1043</v>
      </c>
      <c r="G421" s="279">
        <v>95714</v>
      </c>
      <c r="H421" s="277" t="s">
        <v>3966</v>
      </c>
      <c r="I421" s="277" t="s">
        <v>596</v>
      </c>
      <c r="J421" s="277" t="s">
        <v>2363</v>
      </c>
      <c r="K421" s="280">
        <v>161.91</v>
      </c>
      <c r="L421" s="277" t="s">
        <v>2364</v>
      </c>
      <c r="M421" s="83"/>
    </row>
    <row r="422" spans="1:13" ht="12.75" customHeight="1" x14ac:dyDescent="0.25">
      <c r="A422" s="277" t="s">
        <v>3439</v>
      </c>
      <c r="B422" s="277" t="s">
        <v>3440</v>
      </c>
      <c r="C422" s="277" t="s">
        <v>3441</v>
      </c>
      <c r="D422" s="277" t="s">
        <v>3442</v>
      </c>
      <c r="E422" s="278" t="s">
        <v>1043</v>
      </c>
      <c r="F422" s="277" t="s">
        <v>1043</v>
      </c>
      <c r="G422" s="279">
        <v>95720</v>
      </c>
      <c r="H422" s="277" t="s">
        <v>3969</v>
      </c>
      <c r="I422" s="277" t="s">
        <v>596</v>
      </c>
      <c r="J422" s="277" t="s">
        <v>2363</v>
      </c>
      <c r="K422" s="280">
        <v>159.41</v>
      </c>
      <c r="L422" s="277" t="s">
        <v>2364</v>
      </c>
      <c r="M422" s="83"/>
    </row>
    <row r="423" spans="1:13" ht="12.75" customHeight="1" x14ac:dyDescent="0.25">
      <c r="A423" s="277" t="s">
        <v>3439</v>
      </c>
      <c r="B423" s="277" t="s">
        <v>3440</v>
      </c>
      <c r="C423" s="277" t="s">
        <v>3441</v>
      </c>
      <c r="D423" s="277" t="s">
        <v>3442</v>
      </c>
      <c r="E423" s="278" t="s">
        <v>1043</v>
      </c>
      <c r="F423" s="277" t="s">
        <v>1043</v>
      </c>
      <c r="G423" s="279">
        <v>95872</v>
      </c>
      <c r="H423" s="277" t="s">
        <v>3972</v>
      </c>
      <c r="I423" s="277" t="s">
        <v>596</v>
      </c>
      <c r="J423" s="277" t="s">
        <v>2363</v>
      </c>
      <c r="K423" s="280">
        <v>172.12</v>
      </c>
      <c r="L423" s="277" t="s">
        <v>2364</v>
      </c>
      <c r="M423" s="83"/>
    </row>
    <row r="424" spans="1:13" ht="12.75" customHeight="1" x14ac:dyDescent="0.25">
      <c r="A424" s="277" t="s">
        <v>3439</v>
      </c>
      <c r="B424" s="277" t="s">
        <v>3440</v>
      </c>
      <c r="C424" s="277" t="s">
        <v>3441</v>
      </c>
      <c r="D424" s="277" t="s">
        <v>3442</v>
      </c>
      <c r="E424" s="278" t="s">
        <v>1043</v>
      </c>
      <c r="F424" s="277" t="s">
        <v>1043</v>
      </c>
      <c r="G424" s="279">
        <v>96013</v>
      </c>
      <c r="H424" s="277" t="s">
        <v>3976</v>
      </c>
      <c r="I424" s="277" t="s">
        <v>596</v>
      </c>
      <c r="J424" s="277" t="s">
        <v>2363</v>
      </c>
      <c r="K424" s="280">
        <v>101.65</v>
      </c>
      <c r="L424" s="277" t="s">
        <v>2364</v>
      </c>
      <c r="M424" s="83"/>
    </row>
    <row r="425" spans="1:13" ht="12.75" customHeight="1" x14ac:dyDescent="0.25">
      <c r="A425" s="277" t="s">
        <v>3439</v>
      </c>
      <c r="B425" s="277" t="s">
        <v>3440</v>
      </c>
      <c r="C425" s="277" t="s">
        <v>3441</v>
      </c>
      <c r="D425" s="277" t="s">
        <v>3442</v>
      </c>
      <c r="E425" s="278" t="s">
        <v>1043</v>
      </c>
      <c r="F425" s="277" t="s">
        <v>1043</v>
      </c>
      <c r="G425" s="279">
        <v>96020</v>
      </c>
      <c r="H425" s="277" t="s">
        <v>3979</v>
      </c>
      <c r="I425" s="277" t="s">
        <v>596</v>
      </c>
      <c r="J425" s="277" t="s">
        <v>2363</v>
      </c>
      <c r="K425" s="280">
        <v>101.4</v>
      </c>
      <c r="L425" s="277" t="s">
        <v>2364</v>
      </c>
      <c r="M425" s="83"/>
    </row>
    <row r="426" spans="1:13" ht="12.75" customHeight="1" x14ac:dyDescent="0.25">
      <c r="A426" s="277" t="s">
        <v>3439</v>
      </c>
      <c r="B426" s="277" t="s">
        <v>3440</v>
      </c>
      <c r="C426" s="277" t="s">
        <v>3441</v>
      </c>
      <c r="D426" s="277" t="s">
        <v>3442</v>
      </c>
      <c r="E426" s="278" t="s">
        <v>1043</v>
      </c>
      <c r="F426" s="277" t="s">
        <v>1043</v>
      </c>
      <c r="G426" s="279">
        <v>96028</v>
      </c>
      <c r="H426" s="277" t="s">
        <v>3983</v>
      </c>
      <c r="I426" s="277" t="s">
        <v>596</v>
      </c>
      <c r="J426" s="277" t="s">
        <v>2363</v>
      </c>
      <c r="K426" s="280">
        <v>77.3</v>
      </c>
      <c r="L426" s="277" t="s">
        <v>2364</v>
      </c>
      <c r="M426" s="83"/>
    </row>
    <row r="427" spans="1:13" ht="12.75" customHeight="1" x14ac:dyDescent="0.25">
      <c r="A427" s="277" t="s">
        <v>3439</v>
      </c>
      <c r="B427" s="277" t="s">
        <v>3440</v>
      </c>
      <c r="C427" s="277" t="s">
        <v>3441</v>
      </c>
      <c r="D427" s="277" t="s">
        <v>3442</v>
      </c>
      <c r="E427" s="278" t="s">
        <v>1043</v>
      </c>
      <c r="F427" s="277" t="s">
        <v>1043</v>
      </c>
      <c r="G427" s="279">
        <v>96035</v>
      </c>
      <c r="H427" s="277" t="s">
        <v>610</v>
      </c>
      <c r="I427" s="277" t="s">
        <v>596</v>
      </c>
      <c r="J427" s="277" t="s">
        <v>2363</v>
      </c>
      <c r="K427" s="280">
        <v>179.91</v>
      </c>
      <c r="L427" s="277" t="s">
        <v>2364</v>
      </c>
      <c r="M427" s="83"/>
    </row>
    <row r="428" spans="1:13" ht="12.75" customHeight="1" x14ac:dyDescent="0.25">
      <c r="A428" s="277" t="s">
        <v>3439</v>
      </c>
      <c r="B428" s="277" t="s">
        <v>3440</v>
      </c>
      <c r="C428" s="277" t="s">
        <v>3441</v>
      </c>
      <c r="D428" s="277" t="s">
        <v>3442</v>
      </c>
      <c r="E428" s="278" t="s">
        <v>1043</v>
      </c>
      <c r="F428" s="277" t="s">
        <v>1043</v>
      </c>
      <c r="G428" s="279">
        <v>96157</v>
      </c>
      <c r="H428" s="277" t="s">
        <v>3988</v>
      </c>
      <c r="I428" s="277" t="s">
        <v>596</v>
      </c>
      <c r="J428" s="277" t="s">
        <v>2363</v>
      </c>
      <c r="K428" s="280">
        <v>77.55</v>
      </c>
      <c r="L428" s="277" t="s">
        <v>2364</v>
      </c>
      <c r="M428" s="83"/>
    </row>
    <row r="429" spans="1:13" ht="12.75" customHeight="1" x14ac:dyDescent="0.25">
      <c r="A429" s="277" t="s">
        <v>3439</v>
      </c>
      <c r="B429" s="277" t="s">
        <v>3440</v>
      </c>
      <c r="C429" s="277" t="s">
        <v>3441</v>
      </c>
      <c r="D429" s="277" t="s">
        <v>3442</v>
      </c>
      <c r="E429" s="278" t="s">
        <v>1043</v>
      </c>
      <c r="F429" s="277" t="s">
        <v>1043</v>
      </c>
      <c r="G429" s="279">
        <v>96158</v>
      </c>
      <c r="H429" s="277" t="s">
        <v>3992</v>
      </c>
      <c r="I429" s="277" t="s">
        <v>596</v>
      </c>
      <c r="J429" s="277" t="s">
        <v>2363</v>
      </c>
      <c r="K429" s="280">
        <v>77.66</v>
      </c>
      <c r="L429" s="277" t="s">
        <v>2364</v>
      </c>
      <c r="M429" s="83"/>
    </row>
    <row r="430" spans="1:13" ht="12.75" customHeight="1" x14ac:dyDescent="0.25">
      <c r="A430" s="277" t="s">
        <v>3439</v>
      </c>
      <c r="B430" s="277" t="s">
        <v>3440</v>
      </c>
      <c r="C430" s="277" t="s">
        <v>3441</v>
      </c>
      <c r="D430" s="277" t="s">
        <v>3442</v>
      </c>
      <c r="E430" s="278" t="s">
        <v>1043</v>
      </c>
      <c r="F430" s="277" t="s">
        <v>1043</v>
      </c>
      <c r="G430" s="279">
        <v>96245</v>
      </c>
      <c r="H430" s="277" t="s">
        <v>3995</v>
      </c>
      <c r="I430" s="277" t="s">
        <v>596</v>
      </c>
      <c r="J430" s="277" t="s">
        <v>2363</v>
      </c>
      <c r="K430" s="280">
        <v>67.05</v>
      </c>
      <c r="L430" s="277" t="s">
        <v>2364</v>
      </c>
      <c r="M430" s="83"/>
    </row>
    <row r="431" spans="1:13" ht="12.75" customHeight="1" x14ac:dyDescent="0.25">
      <c r="A431" s="277" t="s">
        <v>3439</v>
      </c>
      <c r="B431" s="277" t="s">
        <v>3440</v>
      </c>
      <c r="C431" s="277" t="s">
        <v>3441</v>
      </c>
      <c r="D431" s="277" t="s">
        <v>3442</v>
      </c>
      <c r="E431" s="278" t="s">
        <v>1043</v>
      </c>
      <c r="F431" s="277" t="s">
        <v>1043</v>
      </c>
      <c r="G431" s="279">
        <v>96303</v>
      </c>
      <c r="H431" s="277" t="s">
        <v>3999</v>
      </c>
      <c r="I431" s="277" t="s">
        <v>596</v>
      </c>
      <c r="J431" s="277" t="s">
        <v>2363</v>
      </c>
      <c r="K431" s="280">
        <v>156.66</v>
      </c>
      <c r="L431" s="277" t="s">
        <v>2364</v>
      </c>
      <c r="M431" s="83"/>
    </row>
    <row r="432" spans="1:13" ht="12.75" customHeight="1" x14ac:dyDescent="0.25">
      <c r="A432" s="277" t="s">
        <v>3439</v>
      </c>
      <c r="B432" s="277" t="s">
        <v>3440</v>
      </c>
      <c r="C432" s="277" t="s">
        <v>3441</v>
      </c>
      <c r="D432" s="277" t="s">
        <v>3442</v>
      </c>
      <c r="E432" s="278" t="s">
        <v>1043</v>
      </c>
      <c r="F432" s="277" t="s">
        <v>1043</v>
      </c>
      <c r="G432" s="279">
        <v>96309</v>
      </c>
      <c r="H432" s="277" t="s">
        <v>4002</v>
      </c>
      <c r="I432" s="277" t="s">
        <v>596</v>
      </c>
      <c r="J432" s="277" t="s">
        <v>2363</v>
      </c>
      <c r="K432" s="280">
        <v>1.1100000000000001</v>
      </c>
      <c r="L432" s="277" t="s">
        <v>2364</v>
      </c>
      <c r="M432" s="83"/>
    </row>
    <row r="433" spans="1:13" ht="12.75" customHeight="1" x14ac:dyDescent="0.25">
      <c r="A433" s="277" t="s">
        <v>3439</v>
      </c>
      <c r="B433" s="277" t="s">
        <v>3440</v>
      </c>
      <c r="C433" s="277" t="s">
        <v>3441</v>
      </c>
      <c r="D433" s="277" t="s">
        <v>3442</v>
      </c>
      <c r="E433" s="278" t="s">
        <v>1043</v>
      </c>
      <c r="F433" s="277" t="s">
        <v>1043</v>
      </c>
      <c r="G433" s="279">
        <v>96463</v>
      </c>
      <c r="H433" s="277" t="s">
        <v>4004</v>
      </c>
      <c r="I433" s="277" t="s">
        <v>596</v>
      </c>
      <c r="J433" s="277" t="s">
        <v>2363</v>
      </c>
      <c r="K433" s="280">
        <v>130.26</v>
      </c>
      <c r="L433" s="277" t="s">
        <v>2364</v>
      </c>
      <c r="M433" s="83"/>
    </row>
    <row r="434" spans="1:13" ht="12.75" customHeight="1" x14ac:dyDescent="0.25">
      <c r="A434" s="277" t="s">
        <v>3439</v>
      </c>
      <c r="B434" s="277" t="s">
        <v>3440</v>
      </c>
      <c r="C434" s="277" t="s">
        <v>3441</v>
      </c>
      <c r="D434" s="277" t="s">
        <v>3442</v>
      </c>
      <c r="E434" s="278" t="s">
        <v>1043</v>
      </c>
      <c r="F434" s="277" t="s">
        <v>1043</v>
      </c>
      <c r="G434" s="279">
        <v>98764</v>
      </c>
      <c r="H434" s="277" t="s">
        <v>4008</v>
      </c>
      <c r="I434" s="277" t="s">
        <v>596</v>
      </c>
      <c r="J434" s="277" t="s">
        <v>2363</v>
      </c>
      <c r="K434" s="280">
        <v>3.18</v>
      </c>
      <c r="L434" s="277" t="s">
        <v>2364</v>
      </c>
      <c r="M434" s="83"/>
    </row>
    <row r="435" spans="1:13" ht="12.75" customHeight="1" x14ac:dyDescent="0.25">
      <c r="A435" s="277" t="s">
        <v>3439</v>
      </c>
      <c r="B435" s="277" t="s">
        <v>3440</v>
      </c>
      <c r="C435" s="277" t="s">
        <v>3441</v>
      </c>
      <c r="D435" s="277" t="s">
        <v>3442</v>
      </c>
      <c r="E435" s="278" t="s">
        <v>1043</v>
      </c>
      <c r="F435" s="277" t="s">
        <v>1043</v>
      </c>
      <c r="G435" s="279">
        <v>99833</v>
      </c>
      <c r="H435" s="277" t="s">
        <v>4011</v>
      </c>
      <c r="I435" s="277" t="s">
        <v>596</v>
      </c>
      <c r="J435" s="277" t="s">
        <v>2642</v>
      </c>
      <c r="K435" s="280">
        <v>1.08</v>
      </c>
      <c r="L435" s="277" t="s">
        <v>2364</v>
      </c>
      <c r="M435" s="83"/>
    </row>
    <row r="436" spans="1:13" ht="12.75" customHeight="1" x14ac:dyDescent="0.25">
      <c r="A436" s="277" t="s">
        <v>3439</v>
      </c>
      <c r="B436" s="277" t="s">
        <v>3440</v>
      </c>
      <c r="C436" s="277" t="s">
        <v>4013</v>
      </c>
      <c r="D436" s="277" t="s">
        <v>4014</v>
      </c>
      <c r="E436" s="278" t="s">
        <v>1043</v>
      </c>
      <c r="F436" s="277" t="s">
        <v>1043</v>
      </c>
      <c r="G436" s="279">
        <v>5632</v>
      </c>
      <c r="H436" s="277" t="s">
        <v>4016</v>
      </c>
      <c r="I436" s="277" t="s">
        <v>599</v>
      </c>
      <c r="J436" s="277" t="s">
        <v>2363</v>
      </c>
      <c r="K436" s="280">
        <v>47</v>
      </c>
      <c r="L436" s="277" t="s">
        <v>2364</v>
      </c>
      <c r="M436" s="83"/>
    </row>
    <row r="437" spans="1:13" ht="12.75" customHeight="1" x14ac:dyDescent="0.25">
      <c r="A437" s="277" t="s">
        <v>3439</v>
      </c>
      <c r="B437" s="277" t="s">
        <v>3440</v>
      </c>
      <c r="C437" s="277" t="s">
        <v>4013</v>
      </c>
      <c r="D437" s="277" t="s">
        <v>4014</v>
      </c>
      <c r="E437" s="278" t="s">
        <v>1043</v>
      </c>
      <c r="F437" s="277" t="s">
        <v>1043</v>
      </c>
      <c r="G437" s="279">
        <v>5679</v>
      </c>
      <c r="H437" s="277" t="s">
        <v>724</v>
      </c>
      <c r="I437" s="277" t="s">
        <v>599</v>
      </c>
      <c r="J437" s="277" t="s">
        <v>2363</v>
      </c>
      <c r="K437" s="280">
        <v>35.51</v>
      </c>
      <c r="L437" s="277" t="s">
        <v>2364</v>
      </c>
      <c r="M437" s="83"/>
    </row>
    <row r="438" spans="1:13" ht="12.75" customHeight="1" x14ac:dyDescent="0.25">
      <c r="A438" s="277" t="s">
        <v>3439</v>
      </c>
      <c r="B438" s="277" t="s">
        <v>3440</v>
      </c>
      <c r="C438" s="277" t="s">
        <v>4013</v>
      </c>
      <c r="D438" s="277" t="s">
        <v>4014</v>
      </c>
      <c r="E438" s="278" t="s">
        <v>1043</v>
      </c>
      <c r="F438" s="277" t="s">
        <v>1043</v>
      </c>
      <c r="G438" s="279">
        <v>5681</v>
      </c>
      <c r="H438" s="277" t="s">
        <v>4021</v>
      </c>
      <c r="I438" s="277" t="s">
        <v>599</v>
      </c>
      <c r="J438" s="277" t="s">
        <v>2363</v>
      </c>
      <c r="K438" s="280">
        <v>33.61</v>
      </c>
      <c r="L438" s="277" t="s">
        <v>2364</v>
      </c>
      <c r="M438" s="83"/>
    </row>
    <row r="439" spans="1:13" ht="12.75" customHeight="1" x14ac:dyDescent="0.25">
      <c r="A439" s="277" t="s">
        <v>3439</v>
      </c>
      <c r="B439" s="277" t="s">
        <v>3440</v>
      </c>
      <c r="C439" s="277" t="s">
        <v>4013</v>
      </c>
      <c r="D439" s="277" t="s">
        <v>4014</v>
      </c>
      <c r="E439" s="278" t="s">
        <v>1043</v>
      </c>
      <c r="F439" s="277" t="s">
        <v>1043</v>
      </c>
      <c r="G439" s="279">
        <v>5685</v>
      </c>
      <c r="H439" s="277" t="s">
        <v>609</v>
      </c>
      <c r="I439" s="277" t="s">
        <v>599</v>
      </c>
      <c r="J439" s="277" t="s">
        <v>2363</v>
      </c>
      <c r="K439" s="280">
        <v>33.51</v>
      </c>
      <c r="L439" s="277" t="s">
        <v>2364</v>
      </c>
      <c r="M439" s="83"/>
    </row>
    <row r="440" spans="1:13" ht="12.75" customHeight="1" x14ac:dyDescent="0.25">
      <c r="A440" s="277" t="s">
        <v>3439</v>
      </c>
      <c r="B440" s="277" t="s">
        <v>3440</v>
      </c>
      <c r="C440" s="277" t="s">
        <v>4013</v>
      </c>
      <c r="D440" s="277" t="s">
        <v>4014</v>
      </c>
      <c r="E440" s="278" t="s">
        <v>1043</v>
      </c>
      <c r="F440" s="277" t="s">
        <v>1043</v>
      </c>
      <c r="G440" s="279">
        <v>5690</v>
      </c>
      <c r="H440" s="277" t="s">
        <v>4026</v>
      </c>
      <c r="I440" s="277" t="s">
        <v>599</v>
      </c>
      <c r="J440" s="277" t="s">
        <v>2363</v>
      </c>
      <c r="K440" s="280">
        <v>2.16</v>
      </c>
      <c r="L440" s="277" t="s">
        <v>2364</v>
      </c>
      <c r="M440" s="83"/>
    </row>
    <row r="441" spans="1:13" ht="12.75" customHeight="1" x14ac:dyDescent="0.25">
      <c r="A441" s="277" t="s">
        <v>3439</v>
      </c>
      <c r="B441" s="277" t="s">
        <v>3440</v>
      </c>
      <c r="C441" s="277" t="s">
        <v>4013</v>
      </c>
      <c r="D441" s="277" t="s">
        <v>4014</v>
      </c>
      <c r="E441" s="278" t="s">
        <v>1043</v>
      </c>
      <c r="F441" s="277" t="s">
        <v>1043</v>
      </c>
      <c r="G441" s="279">
        <v>5806</v>
      </c>
      <c r="H441" s="277" t="s">
        <v>4028</v>
      </c>
      <c r="I441" s="277" t="s">
        <v>599</v>
      </c>
      <c r="J441" s="277" t="s">
        <v>2642</v>
      </c>
      <c r="K441" s="280">
        <v>0.18</v>
      </c>
      <c r="L441" s="277" t="s">
        <v>2364</v>
      </c>
      <c r="M441" s="83"/>
    </row>
    <row r="442" spans="1:13" ht="12.75" customHeight="1" x14ac:dyDescent="0.25">
      <c r="A442" s="277" t="s">
        <v>3439</v>
      </c>
      <c r="B442" s="277" t="s">
        <v>3440</v>
      </c>
      <c r="C442" s="277" t="s">
        <v>4013</v>
      </c>
      <c r="D442" s="277" t="s">
        <v>4014</v>
      </c>
      <c r="E442" s="278" t="s">
        <v>1043</v>
      </c>
      <c r="F442" s="277" t="s">
        <v>1043</v>
      </c>
      <c r="G442" s="279">
        <v>5826</v>
      </c>
      <c r="H442" s="277" t="s">
        <v>4031</v>
      </c>
      <c r="I442" s="277" t="s">
        <v>599</v>
      </c>
      <c r="J442" s="277" t="s">
        <v>2363</v>
      </c>
      <c r="K442" s="280">
        <v>27.03</v>
      </c>
      <c r="L442" s="277" t="s">
        <v>2364</v>
      </c>
      <c r="M442" s="83"/>
    </row>
    <row r="443" spans="1:13" ht="12.75" customHeight="1" x14ac:dyDescent="0.25">
      <c r="A443" s="277" t="s">
        <v>3439</v>
      </c>
      <c r="B443" s="277" t="s">
        <v>3440</v>
      </c>
      <c r="C443" s="277" t="s">
        <v>4013</v>
      </c>
      <c r="D443" s="277" t="s">
        <v>4014</v>
      </c>
      <c r="E443" s="278" t="s">
        <v>1043</v>
      </c>
      <c r="F443" s="277" t="s">
        <v>1043</v>
      </c>
      <c r="G443" s="279">
        <v>5829</v>
      </c>
      <c r="H443" s="277" t="s">
        <v>4034</v>
      </c>
      <c r="I443" s="277" t="s">
        <v>599</v>
      </c>
      <c r="J443" s="277" t="s">
        <v>2363</v>
      </c>
      <c r="K443" s="280">
        <v>114.94</v>
      </c>
      <c r="L443" s="277" t="s">
        <v>2364</v>
      </c>
      <c r="M443" s="83"/>
    </row>
    <row r="444" spans="1:13" ht="12.75" customHeight="1" x14ac:dyDescent="0.25">
      <c r="A444" s="277" t="s">
        <v>3439</v>
      </c>
      <c r="B444" s="277" t="s">
        <v>3440</v>
      </c>
      <c r="C444" s="277" t="s">
        <v>4013</v>
      </c>
      <c r="D444" s="277" t="s">
        <v>4014</v>
      </c>
      <c r="E444" s="278" t="s">
        <v>1043</v>
      </c>
      <c r="F444" s="277" t="s">
        <v>1043</v>
      </c>
      <c r="G444" s="279">
        <v>5837</v>
      </c>
      <c r="H444" s="277" t="s">
        <v>4038</v>
      </c>
      <c r="I444" s="277" t="s">
        <v>599</v>
      </c>
      <c r="J444" s="277" t="s">
        <v>2363</v>
      </c>
      <c r="K444" s="280">
        <v>96.87</v>
      </c>
      <c r="L444" s="277" t="s">
        <v>2364</v>
      </c>
      <c r="M444" s="83"/>
    </row>
    <row r="445" spans="1:13" ht="12.75" customHeight="1" x14ac:dyDescent="0.25">
      <c r="A445" s="277" t="s">
        <v>3439</v>
      </c>
      <c r="B445" s="277" t="s">
        <v>3440</v>
      </c>
      <c r="C445" s="277" t="s">
        <v>4013</v>
      </c>
      <c r="D445" s="277" t="s">
        <v>4014</v>
      </c>
      <c r="E445" s="278" t="s">
        <v>1043</v>
      </c>
      <c r="F445" s="277" t="s">
        <v>1043</v>
      </c>
      <c r="G445" s="279">
        <v>5841</v>
      </c>
      <c r="H445" s="277" t="s">
        <v>4041</v>
      </c>
      <c r="I445" s="277" t="s">
        <v>599</v>
      </c>
      <c r="J445" s="277" t="s">
        <v>2363</v>
      </c>
      <c r="K445" s="280">
        <v>2.4700000000000002</v>
      </c>
      <c r="L445" s="277" t="s">
        <v>2364</v>
      </c>
      <c r="M445" s="83"/>
    </row>
    <row r="446" spans="1:13" ht="12.75" customHeight="1" x14ac:dyDescent="0.25">
      <c r="A446" s="277" t="s">
        <v>3439</v>
      </c>
      <c r="B446" s="277" t="s">
        <v>3440</v>
      </c>
      <c r="C446" s="277" t="s">
        <v>4013</v>
      </c>
      <c r="D446" s="277" t="s">
        <v>4014</v>
      </c>
      <c r="E446" s="278" t="s">
        <v>1043</v>
      </c>
      <c r="F446" s="277" t="s">
        <v>1043</v>
      </c>
      <c r="G446" s="279">
        <v>5845</v>
      </c>
      <c r="H446" s="277" t="s">
        <v>4045</v>
      </c>
      <c r="I446" s="277" t="s">
        <v>599</v>
      </c>
      <c r="J446" s="277" t="s">
        <v>2363</v>
      </c>
      <c r="K446" s="280">
        <v>27.24</v>
      </c>
      <c r="L446" s="277" t="s">
        <v>2364</v>
      </c>
      <c r="M446" s="83"/>
    </row>
    <row r="447" spans="1:13" ht="12.75" customHeight="1" x14ac:dyDescent="0.25">
      <c r="A447" s="277" t="s">
        <v>3439</v>
      </c>
      <c r="B447" s="277" t="s">
        <v>3440</v>
      </c>
      <c r="C447" s="277" t="s">
        <v>4013</v>
      </c>
      <c r="D447" s="277" t="s">
        <v>4014</v>
      </c>
      <c r="E447" s="278" t="s">
        <v>1043</v>
      </c>
      <c r="F447" s="277" t="s">
        <v>1043</v>
      </c>
      <c r="G447" s="279">
        <v>5849</v>
      </c>
      <c r="H447" s="277" t="s">
        <v>4048</v>
      </c>
      <c r="I447" s="277" t="s">
        <v>599</v>
      </c>
      <c r="J447" s="277" t="s">
        <v>2363</v>
      </c>
      <c r="K447" s="280">
        <v>45.96</v>
      </c>
      <c r="L447" s="277" t="s">
        <v>2364</v>
      </c>
      <c r="M447" s="83"/>
    </row>
    <row r="448" spans="1:13" ht="12.75" customHeight="1" x14ac:dyDescent="0.25">
      <c r="A448" s="277" t="s">
        <v>3439</v>
      </c>
      <c r="B448" s="277" t="s">
        <v>3440</v>
      </c>
      <c r="C448" s="277" t="s">
        <v>4013</v>
      </c>
      <c r="D448" s="277" t="s">
        <v>4014</v>
      </c>
      <c r="E448" s="278" t="s">
        <v>1043</v>
      </c>
      <c r="F448" s="277" t="s">
        <v>1043</v>
      </c>
      <c r="G448" s="279">
        <v>5853</v>
      </c>
      <c r="H448" s="277" t="s">
        <v>4051</v>
      </c>
      <c r="I448" s="277" t="s">
        <v>599</v>
      </c>
      <c r="J448" s="277" t="s">
        <v>2363</v>
      </c>
      <c r="K448" s="280">
        <v>46.16</v>
      </c>
      <c r="L448" s="277" t="s">
        <v>2364</v>
      </c>
      <c r="M448" s="83"/>
    </row>
    <row r="449" spans="1:13" ht="12.75" customHeight="1" x14ac:dyDescent="0.25">
      <c r="A449" s="277" t="s">
        <v>3439</v>
      </c>
      <c r="B449" s="277" t="s">
        <v>3440</v>
      </c>
      <c r="C449" s="277" t="s">
        <v>4013</v>
      </c>
      <c r="D449" s="277" t="s">
        <v>4014</v>
      </c>
      <c r="E449" s="278" t="s">
        <v>1043</v>
      </c>
      <c r="F449" s="277" t="s">
        <v>1043</v>
      </c>
      <c r="G449" s="279">
        <v>5857</v>
      </c>
      <c r="H449" s="277" t="s">
        <v>4054</v>
      </c>
      <c r="I449" s="277" t="s">
        <v>599</v>
      </c>
      <c r="J449" s="277" t="s">
        <v>2363</v>
      </c>
      <c r="K449" s="280">
        <v>116.87</v>
      </c>
      <c r="L449" s="277" t="s">
        <v>2364</v>
      </c>
      <c r="M449" s="83"/>
    </row>
    <row r="450" spans="1:13" ht="12.75" customHeight="1" x14ac:dyDescent="0.25">
      <c r="A450" s="277" t="s">
        <v>3439</v>
      </c>
      <c r="B450" s="277" t="s">
        <v>3440</v>
      </c>
      <c r="C450" s="277" t="s">
        <v>4013</v>
      </c>
      <c r="D450" s="277" t="s">
        <v>4014</v>
      </c>
      <c r="E450" s="278" t="s">
        <v>1043</v>
      </c>
      <c r="F450" s="277" t="s">
        <v>1043</v>
      </c>
      <c r="G450" s="279">
        <v>5865</v>
      </c>
      <c r="H450" s="277" t="s">
        <v>4056</v>
      </c>
      <c r="I450" s="277" t="s">
        <v>599</v>
      </c>
      <c r="J450" s="277" t="s">
        <v>2363</v>
      </c>
      <c r="K450" s="280">
        <v>5.55</v>
      </c>
      <c r="L450" s="277" t="s">
        <v>2364</v>
      </c>
      <c r="M450" s="83"/>
    </row>
    <row r="451" spans="1:13" ht="12.75" customHeight="1" x14ac:dyDescent="0.25">
      <c r="A451" s="277" t="s">
        <v>3439</v>
      </c>
      <c r="B451" s="277" t="s">
        <v>3440</v>
      </c>
      <c r="C451" s="277" t="s">
        <v>4013</v>
      </c>
      <c r="D451" s="277" t="s">
        <v>4014</v>
      </c>
      <c r="E451" s="278" t="s">
        <v>1043</v>
      </c>
      <c r="F451" s="277" t="s">
        <v>1043</v>
      </c>
      <c r="G451" s="279">
        <v>5869</v>
      </c>
      <c r="H451" s="277" t="s">
        <v>4058</v>
      </c>
      <c r="I451" s="277" t="s">
        <v>599</v>
      </c>
      <c r="J451" s="277" t="s">
        <v>2363</v>
      </c>
      <c r="K451" s="280">
        <v>37.72</v>
      </c>
      <c r="L451" s="277" t="s">
        <v>2364</v>
      </c>
      <c r="M451" s="83"/>
    </row>
    <row r="452" spans="1:13" ht="12.75" customHeight="1" x14ac:dyDescent="0.25">
      <c r="A452" s="277" t="s">
        <v>3439</v>
      </c>
      <c r="B452" s="277" t="s">
        <v>3440</v>
      </c>
      <c r="C452" s="277" t="s">
        <v>4013</v>
      </c>
      <c r="D452" s="277" t="s">
        <v>4014</v>
      </c>
      <c r="E452" s="278" t="s">
        <v>1043</v>
      </c>
      <c r="F452" s="277" t="s">
        <v>1043</v>
      </c>
      <c r="G452" s="279">
        <v>5877</v>
      </c>
      <c r="H452" s="277" t="s">
        <v>4062</v>
      </c>
      <c r="I452" s="277" t="s">
        <v>599</v>
      </c>
      <c r="J452" s="277" t="s">
        <v>2363</v>
      </c>
      <c r="K452" s="280">
        <v>34.909999999999997</v>
      </c>
      <c r="L452" s="277" t="s">
        <v>2364</v>
      </c>
      <c r="M452" s="83"/>
    </row>
    <row r="453" spans="1:13" ht="12.75" customHeight="1" x14ac:dyDescent="0.25">
      <c r="A453" s="277" t="s">
        <v>3439</v>
      </c>
      <c r="B453" s="277" t="s">
        <v>3440</v>
      </c>
      <c r="C453" s="277" t="s">
        <v>4013</v>
      </c>
      <c r="D453" s="277" t="s">
        <v>4014</v>
      </c>
      <c r="E453" s="278" t="s">
        <v>1043</v>
      </c>
      <c r="F453" s="277" t="s">
        <v>1043</v>
      </c>
      <c r="G453" s="279">
        <v>5881</v>
      </c>
      <c r="H453" s="277" t="s">
        <v>4065</v>
      </c>
      <c r="I453" s="277" t="s">
        <v>599</v>
      </c>
      <c r="J453" s="277" t="s">
        <v>2363</v>
      </c>
      <c r="K453" s="280">
        <v>40.270000000000003</v>
      </c>
      <c r="L453" s="277" t="s">
        <v>2364</v>
      </c>
      <c r="M453" s="83"/>
    </row>
    <row r="454" spans="1:13" ht="12.75" customHeight="1" x14ac:dyDescent="0.25">
      <c r="A454" s="277" t="s">
        <v>3439</v>
      </c>
      <c r="B454" s="277" t="s">
        <v>3440</v>
      </c>
      <c r="C454" s="277" t="s">
        <v>4013</v>
      </c>
      <c r="D454" s="277" t="s">
        <v>4014</v>
      </c>
      <c r="E454" s="278" t="s">
        <v>1043</v>
      </c>
      <c r="F454" s="277" t="s">
        <v>1043</v>
      </c>
      <c r="G454" s="279">
        <v>5884</v>
      </c>
      <c r="H454" s="277" t="s">
        <v>4068</v>
      </c>
      <c r="I454" s="277" t="s">
        <v>599</v>
      </c>
      <c r="J454" s="277" t="s">
        <v>2363</v>
      </c>
      <c r="K454" s="280">
        <v>34.72</v>
      </c>
      <c r="L454" s="277" t="s">
        <v>2364</v>
      </c>
      <c r="M454" s="83"/>
    </row>
    <row r="455" spans="1:13" ht="12.75" customHeight="1" x14ac:dyDescent="0.25">
      <c r="A455" s="277" t="s">
        <v>3439</v>
      </c>
      <c r="B455" s="277" t="s">
        <v>3440</v>
      </c>
      <c r="C455" s="277" t="s">
        <v>4013</v>
      </c>
      <c r="D455" s="277" t="s">
        <v>4014</v>
      </c>
      <c r="E455" s="278" t="s">
        <v>1043</v>
      </c>
      <c r="F455" s="277" t="s">
        <v>1043</v>
      </c>
      <c r="G455" s="279">
        <v>5892</v>
      </c>
      <c r="H455" s="277" t="s">
        <v>4072</v>
      </c>
      <c r="I455" s="277" t="s">
        <v>599</v>
      </c>
      <c r="J455" s="277" t="s">
        <v>2363</v>
      </c>
      <c r="K455" s="280">
        <v>28.15</v>
      </c>
      <c r="L455" s="277" t="s">
        <v>2364</v>
      </c>
      <c r="M455" s="83"/>
    </row>
    <row r="456" spans="1:13" ht="12.75" customHeight="1" x14ac:dyDescent="0.25">
      <c r="A456" s="277" t="s">
        <v>3439</v>
      </c>
      <c r="B456" s="277" t="s">
        <v>3440</v>
      </c>
      <c r="C456" s="277" t="s">
        <v>4013</v>
      </c>
      <c r="D456" s="277" t="s">
        <v>4014</v>
      </c>
      <c r="E456" s="278" t="s">
        <v>1043</v>
      </c>
      <c r="F456" s="277" t="s">
        <v>1043</v>
      </c>
      <c r="G456" s="279">
        <v>5896</v>
      </c>
      <c r="H456" s="277" t="s">
        <v>4074</v>
      </c>
      <c r="I456" s="277" t="s">
        <v>599</v>
      </c>
      <c r="J456" s="277" t="s">
        <v>2363</v>
      </c>
      <c r="K456" s="280">
        <v>26.22</v>
      </c>
      <c r="L456" s="277" t="s">
        <v>2364</v>
      </c>
      <c r="M456" s="83"/>
    </row>
    <row r="457" spans="1:13" ht="12.75" customHeight="1" x14ac:dyDescent="0.25">
      <c r="A457" s="277" t="s">
        <v>3439</v>
      </c>
      <c r="B457" s="277" t="s">
        <v>3440</v>
      </c>
      <c r="C457" s="277" t="s">
        <v>4013</v>
      </c>
      <c r="D457" s="277" t="s">
        <v>4014</v>
      </c>
      <c r="E457" s="278" t="s">
        <v>1043</v>
      </c>
      <c r="F457" s="277" t="s">
        <v>1043</v>
      </c>
      <c r="G457" s="279">
        <v>5903</v>
      </c>
      <c r="H457" s="277" t="s">
        <v>4076</v>
      </c>
      <c r="I457" s="277" t="s">
        <v>599</v>
      </c>
      <c r="J457" s="277" t="s">
        <v>2363</v>
      </c>
      <c r="K457" s="280">
        <v>33.67</v>
      </c>
      <c r="L457" s="277" t="s">
        <v>2364</v>
      </c>
      <c r="M457" s="83"/>
    </row>
    <row r="458" spans="1:13" ht="12.75" customHeight="1" x14ac:dyDescent="0.25">
      <c r="A458" s="277" t="s">
        <v>3439</v>
      </c>
      <c r="B458" s="277" t="s">
        <v>3440</v>
      </c>
      <c r="C458" s="277" t="s">
        <v>4013</v>
      </c>
      <c r="D458" s="277" t="s">
        <v>4014</v>
      </c>
      <c r="E458" s="278" t="s">
        <v>1043</v>
      </c>
      <c r="F458" s="277" t="s">
        <v>1043</v>
      </c>
      <c r="G458" s="279">
        <v>5911</v>
      </c>
      <c r="H458" s="277" t="s">
        <v>4079</v>
      </c>
      <c r="I458" s="277" t="s">
        <v>599</v>
      </c>
      <c r="J458" s="277" t="s">
        <v>2363</v>
      </c>
      <c r="K458" s="280">
        <v>17.649999999999999</v>
      </c>
      <c r="L458" s="277" t="s">
        <v>2364</v>
      </c>
      <c r="M458" s="83"/>
    </row>
    <row r="459" spans="1:13" ht="12.75" customHeight="1" x14ac:dyDescent="0.25">
      <c r="A459" s="277" t="s">
        <v>3439</v>
      </c>
      <c r="B459" s="277" t="s">
        <v>3440</v>
      </c>
      <c r="C459" s="277" t="s">
        <v>4013</v>
      </c>
      <c r="D459" s="277" t="s">
        <v>4014</v>
      </c>
      <c r="E459" s="278" t="s">
        <v>1043</v>
      </c>
      <c r="F459" s="277" t="s">
        <v>1043</v>
      </c>
      <c r="G459" s="279">
        <v>5923</v>
      </c>
      <c r="H459" s="277" t="s">
        <v>4083</v>
      </c>
      <c r="I459" s="277" t="s">
        <v>599</v>
      </c>
      <c r="J459" s="277" t="s">
        <v>2363</v>
      </c>
      <c r="K459" s="280">
        <v>1.69</v>
      </c>
      <c r="L459" s="277" t="s">
        <v>2364</v>
      </c>
      <c r="M459" s="83"/>
    </row>
    <row r="460" spans="1:13" ht="12.75" customHeight="1" x14ac:dyDescent="0.25">
      <c r="A460" s="277" t="s">
        <v>3439</v>
      </c>
      <c r="B460" s="277" t="s">
        <v>3440</v>
      </c>
      <c r="C460" s="277" t="s">
        <v>4013</v>
      </c>
      <c r="D460" s="277" t="s">
        <v>4014</v>
      </c>
      <c r="E460" s="278" t="s">
        <v>1043</v>
      </c>
      <c r="F460" s="277" t="s">
        <v>1043</v>
      </c>
      <c r="G460" s="279">
        <v>5930</v>
      </c>
      <c r="H460" s="277" t="s">
        <v>4086</v>
      </c>
      <c r="I460" s="277" t="s">
        <v>599</v>
      </c>
      <c r="J460" s="277" t="s">
        <v>2363</v>
      </c>
      <c r="K460" s="280">
        <v>29</v>
      </c>
      <c r="L460" s="277" t="s">
        <v>2364</v>
      </c>
      <c r="M460" s="83"/>
    </row>
    <row r="461" spans="1:13" ht="12.75" customHeight="1" x14ac:dyDescent="0.25">
      <c r="A461" s="277" t="s">
        <v>3439</v>
      </c>
      <c r="B461" s="277" t="s">
        <v>3440</v>
      </c>
      <c r="C461" s="277" t="s">
        <v>4013</v>
      </c>
      <c r="D461" s="277" t="s">
        <v>4014</v>
      </c>
      <c r="E461" s="278" t="s">
        <v>1043</v>
      </c>
      <c r="F461" s="277" t="s">
        <v>1043</v>
      </c>
      <c r="G461" s="279">
        <v>5934</v>
      </c>
      <c r="H461" s="277" t="s">
        <v>4089</v>
      </c>
      <c r="I461" s="277" t="s">
        <v>599</v>
      </c>
      <c r="J461" s="277" t="s">
        <v>2363</v>
      </c>
      <c r="K461" s="280">
        <v>49.5</v>
      </c>
      <c r="L461" s="277" t="s">
        <v>2364</v>
      </c>
      <c r="M461" s="83"/>
    </row>
    <row r="462" spans="1:13" ht="12.75" customHeight="1" x14ac:dyDescent="0.25">
      <c r="A462" s="277" t="s">
        <v>3439</v>
      </c>
      <c r="B462" s="277" t="s">
        <v>3440</v>
      </c>
      <c r="C462" s="277" t="s">
        <v>4013</v>
      </c>
      <c r="D462" s="277" t="s">
        <v>4014</v>
      </c>
      <c r="E462" s="278" t="s">
        <v>1043</v>
      </c>
      <c r="F462" s="277" t="s">
        <v>1043</v>
      </c>
      <c r="G462" s="279">
        <v>5942</v>
      </c>
      <c r="H462" s="277" t="s">
        <v>605</v>
      </c>
      <c r="I462" s="277" t="s">
        <v>599</v>
      </c>
      <c r="J462" s="277" t="s">
        <v>2363</v>
      </c>
      <c r="K462" s="280">
        <v>42.33</v>
      </c>
      <c r="L462" s="277" t="s">
        <v>2364</v>
      </c>
      <c r="M462" s="83"/>
    </row>
    <row r="463" spans="1:13" ht="12.75" customHeight="1" x14ac:dyDescent="0.25">
      <c r="A463" s="277" t="s">
        <v>3439</v>
      </c>
      <c r="B463" s="277" t="s">
        <v>3440</v>
      </c>
      <c r="C463" s="277" t="s">
        <v>4013</v>
      </c>
      <c r="D463" s="277" t="s">
        <v>4014</v>
      </c>
      <c r="E463" s="278" t="s">
        <v>1043</v>
      </c>
      <c r="F463" s="277" t="s">
        <v>1043</v>
      </c>
      <c r="G463" s="279">
        <v>5946</v>
      </c>
      <c r="H463" s="277" t="s">
        <v>689</v>
      </c>
      <c r="I463" s="277" t="s">
        <v>599</v>
      </c>
      <c r="J463" s="277" t="s">
        <v>2363</v>
      </c>
      <c r="K463" s="280">
        <v>52.31</v>
      </c>
      <c r="L463" s="277" t="s">
        <v>2364</v>
      </c>
      <c r="M463" s="83"/>
    </row>
    <row r="464" spans="1:13" ht="12.75" customHeight="1" x14ac:dyDescent="0.25">
      <c r="A464" s="277" t="s">
        <v>3439</v>
      </c>
      <c r="B464" s="277" t="s">
        <v>3440</v>
      </c>
      <c r="C464" s="277" t="s">
        <v>4013</v>
      </c>
      <c r="D464" s="277" t="s">
        <v>4014</v>
      </c>
      <c r="E464" s="278" t="s">
        <v>1043</v>
      </c>
      <c r="F464" s="277" t="s">
        <v>1043</v>
      </c>
      <c r="G464" s="279">
        <v>5952</v>
      </c>
      <c r="H464" s="277" t="s">
        <v>4096</v>
      </c>
      <c r="I464" s="277" t="s">
        <v>599</v>
      </c>
      <c r="J464" s="277" t="s">
        <v>2363</v>
      </c>
      <c r="K464" s="280">
        <v>16.39</v>
      </c>
      <c r="L464" s="277" t="s">
        <v>2364</v>
      </c>
      <c r="M464" s="83"/>
    </row>
    <row r="465" spans="1:13" ht="12.75" customHeight="1" x14ac:dyDescent="0.25">
      <c r="A465" s="277" t="s">
        <v>3439</v>
      </c>
      <c r="B465" s="277" t="s">
        <v>3440</v>
      </c>
      <c r="C465" s="277" t="s">
        <v>4013</v>
      </c>
      <c r="D465" s="277" t="s">
        <v>4014</v>
      </c>
      <c r="E465" s="278" t="s">
        <v>1043</v>
      </c>
      <c r="F465" s="277" t="s">
        <v>1043</v>
      </c>
      <c r="G465" s="279">
        <v>5954</v>
      </c>
      <c r="H465" s="277" t="s">
        <v>4099</v>
      </c>
      <c r="I465" s="277" t="s">
        <v>599</v>
      </c>
      <c r="J465" s="277" t="s">
        <v>2363</v>
      </c>
      <c r="K465" s="280">
        <v>2.94</v>
      </c>
      <c r="L465" s="277" t="s">
        <v>2364</v>
      </c>
      <c r="M465" s="83"/>
    </row>
    <row r="466" spans="1:13" ht="12.75" customHeight="1" x14ac:dyDescent="0.25">
      <c r="A466" s="277" t="s">
        <v>3439</v>
      </c>
      <c r="B466" s="277" t="s">
        <v>3440</v>
      </c>
      <c r="C466" s="277" t="s">
        <v>4013</v>
      </c>
      <c r="D466" s="277" t="s">
        <v>4014</v>
      </c>
      <c r="E466" s="278" t="s">
        <v>1043</v>
      </c>
      <c r="F466" s="277" t="s">
        <v>1043</v>
      </c>
      <c r="G466" s="279">
        <v>5961</v>
      </c>
      <c r="H466" s="277" t="s">
        <v>4103</v>
      </c>
      <c r="I466" s="277" t="s">
        <v>599</v>
      </c>
      <c r="J466" s="277" t="s">
        <v>2363</v>
      </c>
      <c r="K466" s="280">
        <v>32.42</v>
      </c>
      <c r="L466" s="277" t="s">
        <v>2364</v>
      </c>
      <c r="M466" s="83"/>
    </row>
    <row r="467" spans="1:13" ht="12.75" customHeight="1" x14ac:dyDescent="0.25">
      <c r="A467" s="277" t="s">
        <v>3439</v>
      </c>
      <c r="B467" s="277" t="s">
        <v>3440</v>
      </c>
      <c r="C467" s="277" t="s">
        <v>4013</v>
      </c>
      <c r="D467" s="277" t="s">
        <v>4014</v>
      </c>
      <c r="E467" s="278" t="s">
        <v>1043</v>
      </c>
      <c r="F467" s="277" t="s">
        <v>1043</v>
      </c>
      <c r="G467" s="279">
        <v>6260</v>
      </c>
      <c r="H467" s="277" t="s">
        <v>4106</v>
      </c>
      <c r="I467" s="277" t="s">
        <v>599</v>
      </c>
      <c r="J467" s="277" t="s">
        <v>2363</v>
      </c>
      <c r="K467" s="280">
        <v>29.74</v>
      </c>
      <c r="L467" s="277" t="s">
        <v>2364</v>
      </c>
      <c r="M467" s="83"/>
    </row>
    <row r="468" spans="1:13" ht="12.75" customHeight="1" x14ac:dyDescent="0.25">
      <c r="A468" s="277" t="s">
        <v>3439</v>
      </c>
      <c r="B468" s="277" t="s">
        <v>3440</v>
      </c>
      <c r="C468" s="277" t="s">
        <v>4013</v>
      </c>
      <c r="D468" s="277" t="s">
        <v>4014</v>
      </c>
      <c r="E468" s="278" t="s">
        <v>1043</v>
      </c>
      <c r="F468" s="277" t="s">
        <v>1043</v>
      </c>
      <c r="G468" s="279">
        <v>6880</v>
      </c>
      <c r="H468" s="277" t="s">
        <v>608</v>
      </c>
      <c r="I468" s="277" t="s">
        <v>599</v>
      </c>
      <c r="J468" s="277" t="s">
        <v>2363</v>
      </c>
      <c r="K468" s="280">
        <v>43.88</v>
      </c>
      <c r="L468" s="277" t="s">
        <v>2364</v>
      </c>
      <c r="M468" s="83"/>
    </row>
    <row r="469" spans="1:13" ht="12.75" customHeight="1" x14ac:dyDescent="0.25">
      <c r="A469" s="277" t="s">
        <v>3439</v>
      </c>
      <c r="B469" s="277" t="s">
        <v>3440</v>
      </c>
      <c r="C469" s="277" t="s">
        <v>4013</v>
      </c>
      <c r="D469" s="277" t="s">
        <v>4014</v>
      </c>
      <c r="E469" s="278" t="s">
        <v>1043</v>
      </c>
      <c r="F469" s="277" t="s">
        <v>1043</v>
      </c>
      <c r="G469" s="279">
        <v>7031</v>
      </c>
      <c r="H469" s="277" t="s">
        <v>4113</v>
      </c>
      <c r="I469" s="277" t="s">
        <v>599</v>
      </c>
      <c r="J469" s="277" t="s">
        <v>2363</v>
      </c>
      <c r="K469" s="280">
        <v>4.0999999999999996</v>
      </c>
      <c r="L469" s="277" t="s">
        <v>2364</v>
      </c>
      <c r="M469" s="83"/>
    </row>
    <row r="470" spans="1:13" ht="12.75" customHeight="1" x14ac:dyDescent="0.25">
      <c r="A470" s="277" t="s">
        <v>3439</v>
      </c>
      <c r="B470" s="277" t="s">
        <v>3440</v>
      </c>
      <c r="C470" s="277" t="s">
        <v>4013</v>
      </c>
      <c r="D470" s="277" t="s">
        <v>4014</v>
      </c>
      <c r="E470" s="278" t="s">
        <v>1043</v>
      </c>
      <c r="F470" s="277" t="s">
        <v>1043</v>
      </c>
      <c r="G470" s="279">
        <v>7043</v>
      </c>
      <c r="H470" s="277" t="s">
        <v>4118</v>
      </c>
      <c r="I470" s="277" t="s">
        <v>599</v>
      </c>
      <c r="J470" s="277" t="s">
        <v>2642</v>
      </c>
      <c r="K470" s="280">
        <v>0.22</v>
      </c>
      <c r="L470" s="277" t="s">
        <v>2364</v>
      </c>
      <c r="M470" s="83"/>
    </row>
    <row r="471" spans="1:13" ht="12.75" customHeight="1" x14ac:dyDescent="0.25">
      <c r="A471" s="277" t="s">
        <v>3439</v>
      </c>
      <c r="B471" s="277" t="s">
        <v>3440</v>
      </c>
      <c r="C471" s="277" t="s">
        <v>4013</v>
      </c>
      <c r="D471" s="277" t="s">
        <v>4014</v>
      </c>
      <c r="E471" s="278" t="s">
        <v>1043</v>
      </c>
      <c r="F471" s="277" t="s">
        <v>1043</v>
      </c>
      <c r="G471" s="279">
        <v>7050</v>
      </c>
      <c r="H471" s="277" t="s">
        <v>4121</v>
      </c>
      <c r="I471" s="277" t="s">
        <v>599</v>
      </c>
      <c r="J471" s="277" t="s">
        <v>2363</v>
      </c>
      <c r="K471" s="280">
        <v>40.630000000000003</v>
      </c>
      <c r="L471" s="277" t="s">
        <v>2364</v>
      </c>
      <c r="M471" s="83"/>
    </row>
    <row r="472" spans="1:13" ht="12.75" customHeight="1" x14ac:dyDescent="0.25">
      <c r="A472" s="277" t="s">
        <v>3439</v>
      </c>
      <c r="B472" s="277" t="s">
        <v>3440</v>
      </c>
      <c r="C472" s="277" t="s">
        <v>4013</v>
      </c>
      <c r="D472" s="277" t="s">
        <v>4014</v>
      </c>
      <c r="E472" s="278" t="s">
        <v>1043</v>
      </c>
      <c r="F472" s="277" t="s">
        <v>1043</v>
      </c>
      <c r="G472" s="279">
        <v>67827</v>
      </c>
      <c r="H472" s="277" t="s">
        <v>4125</v>
      </c>
      <c r="I472" s="277" t="s">
        <v>599</v>
      </c>
      <c r="J472" s="277" t="s">
        <v>2363</v>
      </c>
      <c r="K472" s="280">
        <v>31.64</v>
      </c>
      <c r="L472" s="277" t="s">
        <v>2364</v>
      </c>
      <c r="M472" s="83"/>
    </row>
    <row r="473" spans="1:13" ht="12.75" customHeight="1" x14ac:dyDescent="0.25">
      <c r="A473" s="277" t="s">
        <v>3439</v>
      </c>
      <c r="B473" s="277" t="s">
        <v>3440</v>
      </c>
      <c r="C473" s="277" t="s">
        <v>4013</v>
      </c>
      <c r="D473" s="277" t="s">
        <v>4014</v>
      </c>
      <c r="E473" s="278" t="s">
        <v>1043</v>
      </c>
      <c r="F473" s="277" t="s">
        <v>1043</v>
      </c>
      <c r="G473" s="279">
        <v>73395</v>
      </c>
      <c r="H473" s="277" t="s">
        <v>4128</v>
      </c>
      <c r="I473" s="277" t="s">
        <v>599</v>
      </c>
      <c r="J473" s="277" t="s">
        <v>2363</v>
      </c>
      <c r="K473" s="280">
        <v>5.49</v>
      </c>
      <c r="L473" s="277" t="s">
        <v>2364</v>
      </c>
      <c r="M473" s="83"/>
    </row>
    <row r="474" spans="1:13" ht="12.75" customHeight="1" x14ac:dyDescent="0.25">
      <c r="A474" s="277" t="s">
        <v>3439</v>
      </c>
      <c r="B474" s="277" t="s">
        <v>3440</v>
      </c>
      <c r="C474" s="277" t="s">
        <v>4013</v>
      </c>
      <c r="D474" s="277" t="s">
        <v>4014</v>
      </c>
      <c r="E474" s="278" t="s">
        <v>1043</v>
      </c>
      <c r="F474" s="277" t="s">
        <v>1043</v>
      </c>
      <c r="G474" s="279">
        <v>83766</v>
      </c>
      <c r="H474" s="277" t="s">
        <v>4132</v>
      </c>
      <c r="I474" s="277" t="s">
        <v>599</v>
      </c>
      <c r="J474" s="277" t="s">
        <v>2363</v>
      </c>
      <c r="K474" s="280">
        <v>30.61</v>
      </c>
      <c r="L474" s="277" t="s">
        <v>2364</v>
      </c>
      <c r="M474" s="83"/>
    </row>
    <row r="475" spans="1:13" ht="12.75" customHeight="1" x14ac:dyDescent="0.25">
      <c r="A475" s="277" t="s">
        <v>3439</v>
      </c>
      <c r="B475" s="277" t="s">
        <v>3440</v>
      </c>
      <c r="C475" s="277" t="s">
        <v>4013</v>
      </c>
      <c r="D475" s="277" t="s">
        <v>4014</v>
      </c>
      <c r="E475" s="278" t="s">
        <v>1043</v>
      </c>
      <c r="F475" s="277" t="s">
        <v>1043</v>
      </c>
      <c r="G475" s="279">
        <v>84013</v>
      </c>
      <c r="H475" s="277" t="s">
        <v>4135</v>
      </c>
      <c r="I475" s="277" t="s">
        <v>599</v>
      </c>
      <c r="J475" s="277" t="s">
        <v>2363</v>
      </c>
      <c r="K475" s="280">
        <v>45.68</v>
      </c>
      <c r="L475" s="277" t="s">
        <v>2364</v>
      </c>
      <c r="M475" s="83"/>
    </row>
    <row r="476" spans="1:13" ht="12.75" customHeight="1" x14ac:dyDescent="0.25">
      <c r="A476" s="277" t="s">
        <v>3439</v>
      </c>
      <c r="B476" s="277" t="s">
        <v>3440</v>
      </c>
      <c r="C476" s="277" t="s">
        <v>4013</v>
      </c>
      <c r="D476" s="277" t="s">
        <v>4014</v>
      </c>
      <c r="E476" s="278" t="s">
        <v>1043</v>
      </c>
      <c r="F476" s="277" t="s">
        <v>1043</v>
      </c>
      <c r="G476" s="279">
        <v>87446</v>
      </c>
      <c r="H476" s="277" t="s">
        <v>4140</v>
      </c>
      <c r="I476" s="277" t="s">
        <v>599</v>
      </c>
      <c r="J476" s="277" t="s">
        <v>2642</v>
      </c>
      <c r="K476" s="280">
        <v>0.36</v>
      </c>
      <c r="L476" s="277" t="s">
        <v>2364</v>
      </c>
      <c r="M476" s="83"/>
    </row>
    <row r="477" spans="1:13" ht="12.75" customHeight="1" x14ac:dyDescent="0.25">
      <c r="A477" s="277" t="s">
        <v>3439</v>
      </c>
      <c r="B477" s="277" t="s">
        <v>3440</v>
      </c>
      <c r="C477" s="277" t="s">
        <v>4013</v>
      </c>
      <c r="D477" s="277" t="s">
        <v>4014</v>
      </c>
      <c r="E477" s="278" t="s">
        <v>1043</v>
      </c>
      <c r="F477" s="277" t="s">
        <v>1043</v>
      </c>
      <c r="G477" s="279">
        <v>88392</v>
      </c>
      <c r="H477" s="277" t="s">
        <v>4144</v>
      </c>
      <c r="I477" s="277" t="s">
        <v>599</v>
      </c>
      <c r="J477" s="277" t="s">
        <v>2642</v>
      </c>
      <c r="K477" s="280">
        <v>0.71</v>
      </c>
      <c r="L477" s="277" t="s">
        <v>2364</v>
      </c>
      <c r="M477" s="83"/>
    </row>
    <row r="478" spans="1:13" ht="12.75" customHeight="1" x14ac:dyDescent="0.25">
      <c r="A478" s="277" t="s">
        <v>3439</v>
      </c>
      <c r="B478" s="277" t="s">
        <v>3440</v>
      </c>
      <c r="C478" s="277" t="s">
        <v>4013</v>
      </c>
      <c r="D478" s="277" t="s">
        <v>4014</v>
      </c>
      <c r="E478" s="278" t="s">
        <v>1043</v>
      </c>
      <c r="F478" s="277" t="s">
        <v>1043</v>
      </c>
      <c r="G478" s="279">
        <v>88398</v>
      </c>
      <c r="H478" s="277" t="s">
        <v>4149</v>
      </c>
      <c r="I478" s="277" t="s">
        <v>599</v>
      </c>
      <c r="J478" s="277" t="s">
        <v>2642</v>
      </c>
      <c r="K478" s="280">
        <v>0.84</v>
      </c>
      <c r="L478" s="277" t="s">
        <v>2364</v>
      </c>
      <c r="M478" s="83"/>
    </row>
    <row r="479" spans="1:13" ht="12.75" customHeight="1" x14ac:dyDescent="0.25">
      <c r="A479" s="277" t="s">
        <v>3439</v>
      </c>
      <c r="B479" s="277" t="s">
        <v>3440</v>
      </c>
      <c r="C479" s="277" t="s">
        <v>4013</v>
      </c>
      <c r="D479" s="277" t="s">
        <v>4014</v>
      </c>
      <c r="E479" s="278" t="s">
        <v>1043</v>
      </c>
      <c r="F479" s="277" t="s">
        <v>1043</v>
      </c>
      <c r="G479" s="279">
        <v>88404</v>
      </c>
      <c r="H479" s="277" t="s">
        <v>4153</v>
      </c>
      <c r="I479" s="277" t="s">
        <v>599</v>
      </c>
      <c r="J479" s="277" t="s">
        <v>2642</v>
      </c>
      <c r="K479" s="280">
        <v>0.67</v>
      </c>
      <c r="L479" s="277" t="s">
        <v>2364</v>
      </c>
      <c r="M479" s="83"/>
    </row>
    <row r="480" spans="1:13" ht="12.75" customHeight="1" x14ac:dyDescent="0.25">
      <c r="A480" s="277" t="s">
        <v>3439</v>
      </c>
      <c r="B480" s="277" t="s">
        <v>3440</v>
      </c>
      <c r="C480" s="277" t="s">
        <v>4013</v>
      </c>
      <c r="D480" s="277" t="s">
        <v>4014</v>
      </c>
      <c r="E480" s="278" t="s">
        <v>1043</v>
      </c>
      <c r="F480" s="277" t="s">
        <v>1043</v>
      </c>
      <c r="G480" s="279">
        <v>88430</v>
      </c>
      <c r="H480" s="277" t="s">
        <v>4157</v>
      </c>
      <c r="I480" s="277" t="s">
        <v>599</v>
      </c>
      <c r="J480" s="277" t="s">
        <v>2642</v>
      </c>
      <c r="K480" s="280">
        <v>4.38</v>
      </c>
      <c r="L480" s="277" t="s">
        <v>2364</v>
      </c>
      <c r="M480" s="83"/>
    </row>
    <row r="481" spans="1:13" ht="12.75" customHeight="1" x14ac:dyDescent="0.25">
      <c r="A481" s="277" t="s">
        <v>3439</v>
      </c>
      <c r="B481" s="277" t="s">
        <v>3440</v>
      </c>
      <c r="C481" s="277" t="s">
        <v>4013</v>
      </c>
      <c r="D481" s="277" t="s">
        <v>4014</v>
      </c>
      <c r="E481" s="278" t="s">
        <v>1043</v>
      </c>
      <c r="F481" s="277" t="s">
        <v>1043</v>
      </c>
      <c r="G481" s="279">
        <v>88438</v>
      </c>
      <c r="H481" s="277" t="s">
        <v>4161</v>
      </c>
      <c r="I481" s="277" t="s">
        <v>599</v>
      </c>
      <c r="J481" s="277" t="s">
        <v>2642</v>
      </c>
      <c r="K481" s="280">
        <v>5.82</v>
      </c>
      <c r="L481" s="277" t="s">
        <v>2364</v>
      </c>
      <c r="M481" s="83"/>
    </row>
    <row r="482" spans="1:13" ht="12.75" customHeight="1" x14ac:dyDescent="0.25">
      <c r="A482" s="277" t="s">
        <v>3439</v>
      </c>
      <c r="B482" s="277" t="s">
        <v>3440</v>
      </c>
      <c r="C482" s="277" t="s">
        <v>4013</v>
      </c>
      <c r="D482" s="277" t="s">
        <v>4014</v>
      </c>
      <c r="E482" s="278" t="s">
        <v>1043</v>
      </c>
      <c r="F482" s="277" t="s">
        <v>1043</v>
      </c>
      <c r="G482" s="279">
        <v>88831</v>
      </c>
      <c r="H482" s="277" t="s">
        <v>4165</v>
      </c>
      <c r="I482" s="277" t="s">
        <v>599</v>
      </c>
      <c r="J482" s="277" t="s">
        <v>4167</v>
      </c>
      <c r="K482" s="280">
        <v>0.26</v>
      </c>
      <c r="L482" s="277" t="s">
        <v>2364</v>
      </c>
      <c r="M482" s="83"/>
    </row>
    <row r="483" spans="1:13" ht="12.75" customHeight="1" x14ac:dyDescent="0.25">
      <c r="A483" s="277" t="s">
        <v>3439</v>
      </c>
      <c r="B483" s="277" t="s">
        <v>3440</v>
      </c>
      <c r="C483" s="277" t="s">
        <v>4013</v>
      </c>
      <c r="D483" s="277" t="s">
        <v>4014</v>
      </c>
      <c r="E483" s="278" t="s">
        <v>1043</v>
      </c>
      <c r="F483" s="277" t="s">
        <v>1043</v>
      </c>
      <c r="G483" s="279">
        <v>88844</v>
      </c>
      <c r="H483" s="277" t="s">
        <v>4169</v>
      </c>
      <c r="I483" s="277" t="s">
        <v>599</v>
      </c>
      <c r="J483" s="277" t="s">
        <v>2363</v>
      </c>
      <c r="K483" s="280">
        <v>40.159999999999997</v>
      </c>
      <c r="L483" s="277" t="s">
        <v>2364</v>
      </c>
      <c r="M483" s="83"/>
    </row>
    <row r="484" spans="1:13" ht="12.75" customHeight="1" x14ac:dyDescent="0.25">
      <c r="A484" s="277" t="s">
        <v>3439</v>
      </c>
      <c r="B484" s="277" t="s">
        <v>3440</v>
      </c>
      <c r="C484" s="277" t="s">
        <v>4013</v>
      </c>
      <c r="D484" s="277" t="s">
        <v>4014</v>
      </c>
      <c r="E484" s="278" t="s">
        <v>1043</v>
      </c>
      <c r="F484" s="277" t="s">
        <v>1043</v>
      </c>
      <c r="G484" s="279">
        <v>88908</v>
      </c>
      <c r="H484" s="277" t="s">
        <v>4173</v>
      </c>
      <c r="I484" s="277" t="s">
        <v>599</v>
      </c>
      <c r="J484" s="277" t="s">
        <v>2363</v>
      </c>
      <c r="K484" s="280">
        <v>50.22</v>
      </c>
      <c r="L484" s="277" t="s">
        <v>2364</v>
      </c>
      <c r="M484" s="83"/>
    </row>
    <row r="485" spans="1:13" ht="12.75" customHeight="1" x14ac:dyDescent="0.25">
      <c r="A485" s="277" t="s">
        <v>3439</v>
      </c>
      <c r="B485" s="277" t="s">
        <v>3440</v>
      </c>
      <c r="C485" s="277" t="s">
        <v>4013</v>
      </c>
      <c r="D485" s="277" t="s">
        <v>4014</v>
      </c>
      <c r="E485" s="278" t="s">
        <v>1043</v>
      </c>
      <c r="F485" s="277" t="s">
        <v>1043</v>
      </c>
      <c r="G485" s="279">
        <v>89022</v>
      </c>
      <c r="H485" s="277" t="s">
        <v>4178</v>
      </c>
      <c r="I485" s="277" t="s">
        <v>599</v>
      </c>
      <c r="J485" s="277" t="s">
        <v>2642</v>
      </c>
      <c r="K485" s="280">
        <v>0.33</v>
      </c>
      <c r="L485" s="277" t="s">
        <v>2364</v>
      </c>
      <c r="M485" s="83"/>
    </row>
    <row r="486" spans="1:13" ht="12.75" customHeight="1" x14ac:dyDescent="0.25">
      <c r="A486" s="277" t="s">
        <v>3439</v>
      </c>
      <c r="B486" s="277" t="s">
        <v>3440</v>
      </c>
      <c r="C486" s="277" t="s">
        <v>4013</v>
      </c>
      <c r="D486" s="277" t="s">
        <v>4014</v>
      </c>
      <c r="E486" s="278" t="s">
        <v>1043</v>
      </c>
      <c r="F486" s="277" t="s">
        <v>1043</v>
      </c>
      <c r="G486" s="279">
        <v>89027</v>
      </c>
      <c r="H486" s="277" t="s">
        <v>4183</v>
      </c>
      <c r="I486" s="277" t="s">
        <v>599</v>
      </c>
      <c r="J486" s="277" t="s">
        <v>2363</v>
      </c>
      <c r="K486" s="280">
        <v>3.33</v>
      </c>
      <c r="L486" s="277" t="s">
        <v>2364</v>
      </c>
      <c r="M486" s="83"/>
    </row>
    <row r="487" spans="1:13" ht="12.75" customHeight="1" x14ac:dyDescent="0.25">
      <c r="A487" s="277" t="s">
        <v>3439</v>
      </c>
      <c r="B487" s="277" t="s">
        <v>3440</v>
      </c>
      <c r="C487" s="277" t="s">
        <v>4013</v>
      </c>
      <c r="D487" s="277" t="s">
        <v>4014</v>
      </c>
      <c r="E487" s="278" t="s">
        <v>1043</v>
      </c>
      <c r="F487" s="277" t="s">
        <v>1043</v>
      </c>
      <c r="G487" s="279">
        <v>89031</v>
      </c>
      <c r="H487" s="277" t="s">
        <v>4188</v>
      </c>
      <c r="I487" s="277" t="s">
        <v>599</v>
      </c>
      <c r="J487" s="277" t="s">
        <v>2363</v>
      </c>
      <c r="K487" s="280">
        <v>39.049999999999997</v>
      </c>
      <c r="L487" s="277" t="s">
        <v>2364</v>
      </c>
      <c r="M487" s="83"/>
    </row>
    <row r="488" spans="1:13" ht="12.75" customHeight="1" x14ac:dyDescent="0.25">
      <c r="A488" s="277" t="s">
        <v>3439</v>
      </c>
      <c r="B488" s="277" t="s">
        <v>3440</v>
      </c>
      <c r="C488" s="277" t="s">
        <v>4013</v>
      </c>
      <c r="D488" s="277" t="s">
        <v>4014</v>
      </c>
      <c r="E488" s="278" t="s">
        <v>1043</v>
      </c>
      <c r="F488" s="277" t="s">
        <v>1043</v>
      </c>
      <c r="G488" s="279">
        <v>89036</v>
      </c>
      <c r="H488" s="277" t="s">
        <v>4192</v>
      </c>
      <c r="I488" s="277" t="s">
        <v>599</v>
      </c>
      <c r="J488" s="277" t="s">
        <v>2363</v>
      </c>
      <c r="K488" s="280">
        <v>23.99</v>
      </c>
      <c r="L488" s="277" t="s">
        <v>2364</v>
      </c>
      <c r="M488" s="83"/>
    </row>
    <row r="489" spans="1:13" ht="12.75" customHeight="1" x14ac:dyDescent="0.25">
      <c r="A489" s="277" t="s">
        <v>3439</v>
      </c>
      <c r="B489" s="277" t="s">
        <v>3440</v>
      </c>
      <c r="C489" s="277" t="s">
        <v>4013</v>
      </c>
      <c r="D489" s="277" t="s">
        <v>4014</v>
      </c>
      <c r="E489" s="278" t="s">
        <v>1043</v>
      </c>
      <c r="F489" s="277" t="s">
        <v>1043</v>
      </c>
      <c r="G489" s="279">
        <v>89218</v>
      </c>
      <c r="H489" s="277" t="s">
        <v>4196</v>
      </c>
      <c r="I489" s="277" t="s">
        <v>599</v>
      </c>
      <c r="J489" s="277" t="s">
        <v>2363</v>
      </c>
      <c r="K489" s="280">
        <v>51.53</v>
      </c>
      <c r="L489" s="277" t="s">
        <v>2364</v>
      </c>
      <c r="M489" s="83"/>
    </row>
    <row r="490" spans="1:13" ht="12.75" customHeight="1" x14ac:dyDescent="0.25">
      <c r="A490" s="277" t="s">
        <v>3439</v>
      </c>
      <c r="B490" s="277" t="s">
        <v>3440</v>
      </c>
      <c r="C490" s="277" t="s">
        <v>4013</v>
      </c>
      <c r="D490" s="277" t="s">
        <v>4014</v>
      </c>
      <c r="E490" s="278" t="s">
        <v>1043</v>
      </c>
      <c r="F490" s="277" t="s">
        <v>1043</v>
      </c>
      <c r="G490" s="279">
        <v>89226</v>
      </c>
      <c r="H490" s="277" t="s">
        <v>4201</v>
      </c>
      <c r="I490" s="277" t="s">
        <v>599</v>
      </c>
      <c r="J490" s="277" t="s">
        <v>2642</v>
      </c>
      <c r="K490" s="280">
        <v>1.0900000000000001</v>
      </c>
      <c r="L490" s="277" t="s">
        <v>2364</v>
      </c>
      <c r="M490" s="83"/>
    </row>
    <row r="491" spans="1:13" ht="12.75" customHeight="1" x14ac:dyDescent="0.25">
      <c r="A491" s="277" t="s">
        <v>3439</v>
      </c>
      <c r="B491" s="277" t="s">
        <v>3440</v>
      </c>
      <c r="C491" s="277" t="s">
        <v>4013</v>
      </c>
      <c r="D491" s="277" t="s">
        <v>4014</v>
      </c>
      <c r="E491" s="278" t="s">
        <v>1043</v>
      </c>
      <c r="F491" s="277" t="s">
        <v>1043</v>
      </c>
      <c r="G491" s="279">
        <v>89235</v>
      </c>
      <c r="H491" s="277" t="s">
        <v>4206</v>
      </c>
      <c r="I491" s="277" t="s">
        <v>599</v>
      </c>
      <c r="J491" s="277" t="s">
        <v>2363</v>
      </c>
      <c r="K491" s="280">
        <v>124.61</v>
      </c>
      <c r="L491" s="277" t="s">
        <v>2364</v>
      </c>
      <c r="M491" s="83"/>
    </row>
    <row r="492" spans="1:13" ht="12.75" customHeight="1" x14ac:dyDescent="0.25">
      <c r="A492" s="277" t="s">
        <v>3439</v>
      </c>
      <c r="B492" s="277" t="s">
        <v>3440</v>
      </c>
      <c r="C492" s="277" t="s">
        <v>4013</v>
      </c>
      <c r="D492" s="277" t="s">
        <v>4014</v>
      </c>
      <c r="E492" s="278" t="s">
        <v>1043</v>
      </c>
      <c r="F492" s="277" t="s">
        <v>1043</v>
      </c>
      <c r="G492" s="279">
        <v>89243</v>
      </c>
      <c r="H492" s="277" t="s">
        <v>4210</v>
      </c>
      <c r="I492" s="277" t="s">
        <v>599</v>
      </c>
      <c r="J492" s="277" t="s">
        <v>2363</v>
      </c>
      <c r="K492" s="280">
        <v>267.38</v>
      </c>
      <c r="L492" s="277" t="s">
        <v>2364</v>
      </c>
      <c r="M492" s="83"/>
    </row>
    <row r="493" spans="1:13" ht="12.75" customHeight="1" x14ac:dyDescent="0.25">
      <c r="A493" s="277" t="s">
        <v>3439</v>
      </c>
      <c r="B493" s="277" t="s">
        <v>3440</v>
      </c>
      <c r="C493" s="277" t="s">
        <v>4013</v>
      </c>
      <c r="D493" s="277" t="s">
        <v>4014</v>
      </c>
      <c r="E493" s="278" t="s">
        <v>1043</v>
      </c>
      <c r="F493" s="277" t="s">
        <v>1043</v>
      </c>
      <c r="G493" s="279">
        <v>89251</v>
      </c>
      <c r="H493" s="277" t="s">
        <v>4215</v>
      </c>
      <c r="I493" s="277" t="s">
        <v>599</v>
      </c>
      <c r="J493" s="277" t="s">
        <v>2363</v>
      </c>
      <c r="K493" s="280">
        <v>234.66</v>
      </c>
      <c r="L493" s="277" t="s">
        <v>2364</v>
      </c>
      <c r="M493" s="83"/>
    </row>
    <row r="494" spans="1:13" ht="12.75" customHeight="1" x14ac:dyDescent="0.25">
      <c r="A494" s="277" t="s">
        <v>3439</v>
      </c>
      <c r="B494" s="277" t="s">
        <v>3440</v>
      </c>
      <c r="C494" s="277" t="s">
        <v>4013</v>
      </c>
      <c r="D494" s="277" t="s">
        <v>4014</v>
      </c>
      <c r="E494" s="278" t="s">
        <v>1043</v>
      </c>
      <c r="F494" s="277" t="s">
        <v>1043</v>
      </c>
      <c r="G494" s="279">
        <v>89258</v>
      </c>
      <c r="H494" s="277" t="s">
        <v>4220</v>
      </c>
      <c r="I494" s="277" t="s">
        <v>599</v>
      </c>
      <c r="J494" s="277" t="s">
        <v>2363</v>
      </c>
      <c r="K494" s="280">
        <v>82.59</v>
      </c>
      <c r="L494" s="277" t="s">
        <v>2364</v>
      </c>
      <c r="M494" s="83"/>
    </row>
    <row r="495" spans="1:13" ht="12.75" customHeight="1" x14ac:dyDescent="0.25">
      <c r="A495" s="277" t="s">
        <v>3439</v>
      </c>
      <c r="B495" s="277" t="s">
        <v>3440</v>
      </c>
      <c r="C495" s="277" t="s">
        <v>4013</v>
      </c>
      <c r="D495" s="277" t="s">
        <v>4014</v>
      </c>
      <c r="E495" s="278" t="s">
        <v>1043</v>
      </c>
      <c r="F495" s="277" t="s">
        <v>1043</v>
      </c>
      <c r="G495" s="279">
        <v>89273</v>
      </c>
      <c r="H495" s="277" t="s">
        <v>4224</v>
      </c>
      <c r="I495" s="277" t="s">
        <v>599</v>
      </c>
      <c r="J495" s="277" t="s">
        <v>2363</v>
      </c>
      <c r="K495" s="280">
        <v>50.75</v>
      </c>
      <c r="L495" s="277" t="s">
        <v>2364</v>
      </c>
      <c r="M495" s="83"/>
    </row>
    <row r="496" spans="1:13" ht="12.75" customHeight="1" x14ac:dyDescent="0.25">
      <c r="A496" s="277" t="s">
        <v>3439</v>
      </c>
      <c r="B496" s="277" t="s">
        <v>3440</v>
      </c>
      <c r="C496" s="277" t="s">
        <v>4013</v>
      </c>
      <c r="D496" s="277" t="s">
        <v>4014</v>
      </c>
      <c r="E496" s="278" t="s">
        <v>1043</v>
      </c>
      <c r="F496" s="277" t="s">
        <v>1043</v>
      </c>
      <c r="G496" s="279">
        <v>89279</v>
      </c>
      <c r="H496" s="277" t="s">
        <v>4228</v>
      </c>
      <c r="I496" s="277" t="s">
        <v>599</v>
      </c>
      <c r="J496" s="277" t="s">
        <v>2642</v>
      </c>
      <c r="K496" s="280">
        <v>1.32</v>
      </c>
      <c r="L496" s="277" t="s">
        <v>2364</v>
      </c>
      <c r="M496" s="83"/>
    </row>
    <row r="497" spans="1:13" ht="12.75" customHeight="1" x14ac:dyDescent="0.25">
      <c r="A497" s="277" t="s">
        <v>3439</v>
      </c>
      <c r="B497" s="277" t="s">
        <v>3440</v>
      </c>
      <c r="C497" s="277" t="s">
        <v>4013</v>
      </c>
      <c r="D497" s="277" t="s">
        <v>4014</v>
      </c>
      <c r="E497" s="278" t="s">
        <v>1043</v>
      </c>
      <c r="F497" s="277" t="s">
        <v>1043</v>
      </c>
      <c r="G497" s="279">
        <v>89877</v>
      </c>
      <c r="H497" s="277" t="s">
        <v>4233</v>
      </c>
      <c r="I497" s="277" t="s">
        <v>599</v>
      </c>
      <c r="J497" s="277" t="s">
        <v>2363</v>
      </c>
      <c r="K497" s="280">
        <v>39.06</v>
      </c>
      <c r="L497" s="277" t="s">
        <v>2364</v>
      </c>
      <c r="M497" s="83"/>
    </row>
    <row r="498" spans="1:13" ht="12.75" customHeight="1" x14ac:dyDescent="0.25">
      <c r="A498" s="277" t="s">
        <v>3439</v>
      </c>
      <c r="B498" s="277" t="s">
        <v>3440</v>
      </c>
      <c r="C498" s="277" t="s">
        <v>4013</v>
      </c>
      <c r="D498" s="277" t="s">
        <v>4014</v>
      </c>
      <c r="E498" s="278" t="s">
        <v>1043</v>
      </c>
      <c r="F498" s="277" t="s">
        <v>1043</v>
      </c>
      <c r="G498" s="279">
        <v>89884</v>
      </c>
      <c r="H498" s="277" t="s">
        <v>4239</v>
      </c>
      <c r="I498" s="277" t="s">
        <v>599</v>
      </c>
      <c r="J498" s="277" t="s">
        <v>2363</v>
      </c>
      <c r="K498" s="280">
        <v>40.46</v>
      </c>
      <c r="L498" s="277" t="s">
        <v>2364</v>
      </c>
      <c r="M498" s="83"/>
    </row>
    <row r="499" spans="1:13" ht="12.75" customHeight="1" x14ac:dyDescent="0.25">
      <c r="A499" s="277" t="s">
        <v>3439</v>
      </c>
      <c r="B499" s="277" t="s">
        <v>3440</v>
      </c>
      <c r="C499" s="277" t="s">
        <v>4013</v>
      </c>
      <c r="D499" s="277" t="s">
        <v>4014</v>
      </c>
      <c r="E499" s="278" t="s">
        <v>1043</v>
      </c>
      <c r="F499" s="277" t="s">
        <v>1043</v>
      </c>
      <c r="G499" s="279">
        <v>90587</v>
      </c>
      <c r="H499" s="277" t="s">
        <v>598</v>
      </c>
      <c r="I499" s="277" t="s">
        <v>599</v>
      </c>
      <c r="J499" s="277" t="s">
        <v>2363</v>
      </c>
      <c r="K499" s="280">
        <v>0.28999999999999998</v>
      </c>
      <c r="L499" s="277" t="s">
        <v>2364</v>
      </c>
      <c r="M499" s="83"/>
    </row>
    <row r="500" spans="1:13" ht="12.75" customHeight="1" x14ac:dyDescent="0.25">
      <c r="A500" s="277" t="s">
        <v>3439</v>
      </c>
      <c r="B500" s="277" t="s">
        <v>3440</v>
      </c>
      <c r="C500" s="277" t="s">
        <v>4013</v>
      </c>
      <c r="D500" s="277" t="s">
        <v>4014</v>
      </c>
      <c r="E500" s="278" t="s">
        <v>1043</v>
      </c>
      <c r="F500" s="277" t="s">
        <v>1043</v>
      </c>
      <c r="G500" s="279">
        <v>90626</v>
      </c>
      <c r="H500" s="277" t="s">
        <v>4246</v>
      </c>
      <c r="I500" s="277" t="s">
        <v>599</v>
      </c>
      <c r="J500" s="277" t="s">
        <v>2363</v>
      </c>
      <c r="K500" s="280">
        <v>1.38</v>
      </c>
      <c r="L500" s="277" t="s">
        <v>2364</v>
      </c>
      <c r="M500" s="83"/>
    </row>
    <row r="501" spans="1:13" ht="12.75" customHeight="1" x14ac:dyDescent="0.25">
      <c r="A501" s="277" t="s">
        <v>3439</v>
      </c>
      <c r="B501" s="277" t="s">
        <v>3440</v>
      </c>
      <c r="C501" s="277" t="s">
        <v>4013</v>
      </c>
      <c r="D501" s="277" t="s">
        <v>4014</v>
      </c>
      <c r="E501" s="278" t="s">
        <v>1043</v>
      </c>
      <c r="F501" s="277" t="s">
        <v>1043</v>
      </c>
      <c r="G501" s="279">
        <v>90632</v>
      </c>
      <c r="H501" s="277" t="s">
        <v>4250</v>
      </c>
      <c r="I501" s="277" t="s">
        <v>599</v>
      </c>
      <c r="J501" s="277" t="s">
        <v>2363</v>
      </c>
      <c r="K501" s="280">
        <v>44.36</v>
      </c>
      <c r="L501" s="277" t="s">
        <v>2364</v>
      </c>
      <c r="M501" s="83"/>
    </row>
    <row r="502" spans="1:13" ht="12.75" customHeight="1" x14ac:dyDescent="0.25">
      <c r="A502" s="277" t="s">
        <v>3439</v>
      </c>
      <c r="B502" s="277" t="s">
        <v>3440</v>
      </c>
      <c r="C502" s="277" t="s">
        <v>4013</v>
      </c>
      <c r="D502" s="277" t="s">
        <v>4014</v>
      </c>
      <c r="E502" s="278" t="s">
        <v>1043</v>
      </c>
      <c r="F502" s="277" t="s">
        <v>1043</v>
      </c>
      <c r="G502" s="279">
        <v>90638</v>
      </c>
      <c r="H502" s="277" t="s">
        <v>4253</v>
      </c>
      <c r="I502" s="277" t="s">
        <v>599</v>
      </c>
      <c r="J502" s="277" t="s">
        <v>2642</v>
      </c>
      <c r="K502" s="280">
        <v>3.38</v>
      </c>
      <c r="L502" s="277" t="s">
        <v>2364</v>
      </c>
      <c r="M502" s="83"/>
    </row>
    <row r="503" spans="1:13" ht="12.75" customHeight="1" x14ac:dyDescent="0.25">
      <c r="A503" s="277" t="s">
        <v>3439</v>
      </c>
      <c r="B503" s="277" t="s">
        <v>3440</v>
      </c>
      <c r="C503" s="277" t="s">
        <v>4013</v>
      </c>
      <c r="D503" s="277" t="s">
        <v>4014</v>
      </c>
      <c r="E503" s="278" t="s">
        <v>1043</v>
      </c>
      <c r="F503" s="277" t="s">
        <v>1043</v>
      </c>
      <c r="G503" s="279">
        <v>90644</v>
      </c>
      <c r="H503" s="277" t="s">
        <v>4256</v>
      </c>
      <c r="I503" s="277" t="s">
        <v>599</v>
      </c>
      <c r="J503" s="277" t="s">
        <v>2642</v>
      </c>
      <c r="K503" s="280">
        <v>5.04</v>
      </c>
      <c r="L503" s="277" t="s">
        <v>2364</v>
      </c>
      <c r="M503" s="83"/>
    </row>
    <row r="504" spans="1:13" ht="12.75" customHeight="1" x14ac:dyDescent="0.25">
      <c r="A504" s="277" t="s">
        <v>3439</v>
      </c>
      <c r="B504" s="277" t="s">
        <v>3440</v>
      </c>
      <c r="C504" s="277" t="s">
        <v>4013</v>
      </c>
      <c r="D504" s="277" t="s">
        <v>4014</v>
      </c>
      <c r="E504" s="278" t="s">
        <v>1043</v>
      </c>
      <c r="F504" s="277" t="s">
        <v>1043</v>
      </c>
      <c r="G504" s="279">
        <v>90651</v>
      </c>
      <c r="H504" s="277" t="s">
        <v>4260</v>
      </c>
      <c r="I504" s="277" t="s">
        <v>599</v>
      </c>
      <c r="J504" s="277" t="s">
        <v>2642</v>
      </c>
      <c r="K504" s="280">
        <v>0.63</v>
      </c>
      <c r="L504" s="277" t="s">
        <v>2364</v>
      </c>
      <c r="M504" s="83"/>
    </row>
    <row r="505" spans="1:13" ht="12.75" customHeight="1" x14ac:dyDescent="0.25">
      <c r="A505" s="277" t="s">
        <v>3439</v>
      </c>
      <c r="B505" s="277" t="s">
        <v>3440</v>
      </c>
      <c r="C505" s="277" t="s">
        <v>4013</v>
      </c>
      <c r="D505" s="277" t="s">
        <v>4014</v>
      </c>
      <c r="E505" s="278" t="s">
        <v>1043</v>
      </c>
      <c r="F505" s="277" t="s">
        <v>1043</v>
      </c>
      <c r="G505" s="279">
        <v>90657</v>
      </c>
      <c r="H505" s="277" t="s">
        <v>4263</v>
      </c>
      <c r="I505" s="277" t="s">
        <v>599</v>
      </c>
      <c r="J505" s="277" t="s">
        <v>2642</v>
      </c>
      <c r="K505" s="280">
        <v>3.28</v>
      </c>
      <c r="L505" s="277" t="s">
        <v>2364</v>
      </c>
      <c r="M505" s="83"/>
    </row>
    <row r="506" spans="1:13" ht="12.75" customHeight="1" x14ac:dyDescent="0.25">
      <c r="A506" s="277" t="s">
        <v>3439</v>
      </c>
      <c r="B506" s="277" t="s">
        <v>3440</v>
      </c>
      <c r="C506" s="277" t="s">
        <v>4013</v>
      </c>
      <c r="D506" s="277" t="s">
        <v>4014</v>
      </c>
      <c r="E506" s="278" t="s">
        <v>1043</v>
      </c>
      <c r="F506" s="277" t="s">
        <v>1043</v>
      </c>
      <c r="G506" s="279">
        <v>90663</v>
      </c>
      <c r="H506" s="277" t="s">
        <v>4266</v>
      </c>
      <c r="I506" s="277" t="s">
        <v>599</v>
      </c>
      <c r="J506" s="277" t="s">
        <v>2642</v>
      </c>
      <c r="K506" s="280">
        <v>3.51</v>
      </c>
      <c r="L506" s="277" t="s">
        <v>2364</v>
      </c>
      <c r="M506" s="83"/>
    </row>
    <row r="507" spans="1:13" ht="12.75" customHeight="1" x14ac:dyDescent="0.25">
      <c r="A507" s="277" t="s">
        <v>3439</v>
      </c>
      <c r="B507" s="277" t="s">
        <v>3440</v>
      </c>
      <c r="C507" s="277" t="s">
        <v>4013</v>
      </c>
      <c r="D507" s="277" t="s">
        <v>4014</v>
      </c>
      <c r="E507" s="278" t="s">
        <v>1043</v>
      </c>
      <c r="F507" s="277" t="s">
        <v>1043</v>
      </c>
      <c r="G507" s="279">
        <v>90669</v>
      </c>
      <c r="H507" s="277" t="s">
        <v>4269</v>
      </c>
      <c r="I507" s="277" t="s">
        <v>599</v>
      </c>
      <c r="J507" s="277" t="s">
        <v>2363</v>
      </c>
      <c r="K507" s="280">
        <v>4.5999999999999996</v>
      </c>
      <c r="L507" s="277" t="s">
        <v>2364</v>
      </c>
      <c r="M507" s="83"/>
    </row>
    <row r="508" spans="1:13" ht="12.75" customHeight="1" x14ac:dyDescent="0.25">
      <c r="A508" s="277" t="s">
        <v>3439</v>
      </c>
      <c r="B508" s="277" t="s">
        <v>3440</v>
      </c>
      <c r="C508" s="277" t="s">
        <v>4013</v>
      </c>
      <c r="D508" s="277" t="s">
        <v>4014</v>
      </c>
      <c r="E508" s="278" t="s">
        <v>1043</v>
      </c>
      <c r="F508" s="277" t="s">
        <v>1043</v>
      </c>
      <c r="G508" s="279">
        <v>90675</v>
      </c>
      <c r="H508" s="277" t="s">
        <v>4272</v>
      </c>
      <c r="I508" s="277" t="s">
        <v>599</v>
      </c>
      <c r="J508" s="277" t="s">
        <v>2363</v>
      </c>
      <c r="K508" s="280">
        <v>149.46</v>
      </c>
      <c r="L508" s="277" t="s">
        <v>2364</v>
      </c>
      <c r="M508" s="83"/>
    </row>
    <row r="509" spans="1:13" ht="12.75" customHeight="1" x14ac:dyDescent="0.25">
      <c r="A509" s="277" t="s">
        <v>3439</v>
      </c>
      <c r="B509" s="277" t="s">
        <v>3440</v>
      </c>
      <c r="C509" s="277" t="s">
        <v>4013</v>
      </c>
      <c r="D509" s="277" t="s">
        <v>4014</v>
      </c>
      <c r="E509" s="278" t="s">
        <v>1043</v>
      </c>
      <c r="F509" s="277" t="s">
        <v>1043</v>
      </c>
      <c r="G509" s="279">
        <v>90681</v>
      </c>
      <c r="H509" s="277" t="s">
        <v>4275</v>
      </c>
      <c r="I509" s="277" t="s">
        <v>599</v>
      </c>
      <c r="J509" s="277" t="s">
        <v>2363</v>
      </c>
      <c r="K509" s="280">
        <v>89.2</v>
      </c>
      <c r="L509" s="277" t="s">
        <v>2364</v>
      </c>
      <c r="M509" s="83"/>
    </row>
    <row r="510" spans="1:13" ht="12.75" customHeight="1" x14ac:dyDescent="0.25">
      <c r="A510" s="277" t="s">
        <v>3439</v>
      </c>
      <c r="B510" s="277" t="s">
        <v>3440</v>
      </c>
      <c r="C510" s="277" t="s">
        <v>4013</v>
      </c>
      <c r="D510" s="277" t="s">
        <v>4014</v>
      </c>
      <c r="E510" s="278" t="s">
        <v>1043</v>
      </c>
      <c r="F510" s="277" t="s">
        <v>1043</v>
      </c>
      <c r="G510" s="279">
        <v>90687</v>
      </c>
      <c r="H510" s="277" t="s">
        <v>4279</v>
      </c>
      <c r="I510" s="277" t="s">
        <v>599</v>
      </c>
      <c r="J510" s="277" t="s">
        <v>2363</v>
      </c>
      <c r="K510" s="280">
        <v>50.02</v>
      </c>
      <c r="L510" s="277" t="s">
        <v>2364</v>
      </c>
      <c r="M510" s="83"/>
    </row>
    <row r="511" spans="1:13" ht="12.75" customHeight="1" x14ac:dyDescent="0.25">
      <c r="A511" s="277" t="s">
        <v>3439</v>
      </c>
      <c r="B511" s="277" t="s">
        <v>3440</v>
      </c>
      <c r="C511" s="277" t="s">
        <v>4013</v>
      </c>
      <c r="D511" s="277" t="s">
        <v>4014</v>
      </c>
      <c r="E511" s="278" t="s">
        <v>1043</v>
      </c>
      <c r="F511" s="277" t="s">
        <v>1043</v>
      </c>
      <c r="G511" s="279">
        <v>90693</v>
      </c>
      <c r="H511" s="277" t="s">
        <v>4282</v>
      </c>
      <c r="I511" s="277" t="s">
        <v>599</v>
      </c>
      <c r="J511" s="277" t="s">
        <v>2363</v>
      </c>
      <c r="K511" s="280">
        <v>31.68</v>
      </c>
      <c r="L511" s="277" t="s">
        <v>2364</v>
      </c>
      <c r="M511" s="83"/>
    </row>
    <row r="512" spans="1:13" ht="12.75" customHeight="1" x14ac:dyDescent="0.25">
      <c r="A512" s="277" t="s">
        <v>3439</v>
      </c>
      <c r="B512" s="277" t="s">
        <v>3440</v>
      </c>
      <c r="C512" s="277" t="s">
        <v>4013</v>
      </c>
      <c r="D512" s="277" t="s">
        <v>4014</v>
      </c>
      <c r="E512" s="278" t="s">
        <v>1043</v>
      </c>
      <c r="F512" s="277" t="s">
        <v>1043</v>
      </c>
      <c r="G512" s="279">
        <v>90965</v>
      </c>
      <c r="H512" s="277" t="s">
        <v>4286</v>
      </c>
      <c r="I512" s="277" t="s">
        <v>599</v>
      </c>
      <c r="J512" s="277" t="s">
        <v>2363</v>
      </c>
      <c r="K512" s="280">
        <v>3.92</v>
      </c>
      <c r="L512" s="277" t="s">
        <v>2364</v>
      </c>
      <c r="M512" s="83"/>
    </row>
    <row r="513" spans="1:13" ht="12.75" customHeight="1" x14ac:dyDescent="0.25">
      <c r="A513" s="277" t="s">
        <v>3439</v>
      </c>
      <c r="B513" s="277" t="s">
        <v>3440</v>
      </c>
      <c r="C513" s="277" t="s">
        <v>4013</v>
      </c>
      <c r="D513" s="277" t="s">
        <v>4014</v>
      </c>
      <c r="E513" s="278" t="s">
        <v>1043</v>
      </c>
      <c r="F513" s="277" t="s">
        <v>1043</v>
      </c>
      <c r="G513" s="279">
        <v>90973</v>
      </c>
      <c r="H513" s="277" t="s">
        <v>4288</v>
      </c>
      <c r="I513" s="277" t="s">
        <v>599</v>
      </c>
      <c r="J513" s="277" t="s">
        <v>2363</v>
      </c>
      <c r="K513" s="280">
        <v>3.94</v>
      </c>
      <c r="L513" s="277" t="s">
        <v>2364</v>
      </c>
      <c r="M513" s="83"/>
    </row>
    <row r="514" spans="1:13" ht="12.75" customHeight="1" x14ac:dyDescent="0.25">
      <c r="A514" s="277" t="s">
        <v>3439</v>
      </c>
      <c r="B514" s="277" t="s">
        <v>3440</v>
      </c>
      <c r="C514" s="277" t="s">
        <v>4013</v>
      </c>
      <c r="D514" s="277" t="s">
        <v>4014</v>
      </c>
      <c r="E514" s="278" t="s">
        <v>1043</v>
      </c>
      <c r="F514" s="277" t="s">
        <v>1043</v>
      </c>
      <c r="G514" s="279">
        <v>90982</v>
      </c>
      <c r="H514" s="277" t="s">
        <v>4291</v>
      </c>
      <c r="I514" s="277" t="s">
        <v>599</v>
      </c>
      <c r="J514" s="277" t="s">
        <v>2363</v>
      </c>
      <c r="K514" s="280">
        <v>10.01</v>
      </c>
      <c r="L514" s="277" t="s">
        <v>2364</v>
      </c>
      <c r="M514" s="83"/>
    </row>
    <row r="515" spans="1:13" ht="12.75" customHeight="1" x14ac:dyDescent="0.25">
      <c r="A515" s="277" t="s">
        <v>3439</v>
      </c>
      <c r="B515" s="277" t="s">
        <v>3440</v>
      </c>
      <c r="C515" s="277" t="s">
        <v>4013</v>
      </c>
      <c r="D515" s="277" t="s">
        <v>4014</v>
      </c>
      <c r="E515" s="278" t="s">
        <v>1043</v>
      </c>
      <c r="F515" s="277" t="s">
        <v>1043</v>
      </c>
      <c r="G515" s="279">
        <v>91001</v>
      </c>
      <c r="H515" s="277" t="s">
        <v>4294</v>
      </c>
      <c r="I515" s="277" t="s">
        <v>599</v>
      </c>
      <c r="J515" s="277" t="s">
        <v>2363</v>
      </c>
      <c r="K515" s="280">
        <v>4.67</v>
      </c>
      <c r="L515" s="277" t="s">
        <v>2364</v>
      </c>
      <c r="M515" s="83"/>
    </row>
    <row r="516" spans="1:13" ht="12.75" customHeight="1" x14ac:dyDescent="0.25">
      <c r="A516" s="277" t="s">
        <v>3439</v>
      </c>
      <c r="B516" s="277" t="s">
        <v>3440</v>
      </c>
      <c r="C516" s="277" t="s">
        <v>4013</v>
      </c>
      <c r="D516" s="277" t="s">
        <v>4014</v>
      </c>
      <c r="E516" s="278" t="s">
        <v>1043</v>
      </c>
      <c r="F516" s="277" t="s">
        <v>1043</v>
      </c>
      <c r="G516" s="279">
        <v>91032</v>
      </c>
      <c r="H516" s="277" t="s">
        <v>4297</v>
      </c>
      <c r="I516" s="277" t="s">
        <v>599</v>
      </c>
      <c r="J516" s="277" t="s">
        <v>2363</v>
      </c>
      <c r="K516" s="280">
        <v>31.65</v>
      </c>
      <c r="L516" s="277" t="s">
        <v>2364</v>
      </c>
      <c r="M516" s="83"/>
    </row>
    <row r="517" spans="1:13" ht="12.75" customHeight="1" x14ac:dyDescent="0.25">
      <c r="A517" s="277" t="s">
        <v>3439</v>
      </c>
      <c r="B517" s="277" t="s">
        <v>3440</v>
      </c>
      <c r="C517" s="277" t="s">
        <v>4013</v>
      </c>
      <c r="D517" s="277" t="s">
        <v>4014</v>
      </c>
      <c r="E517" s="278" t="s">
        <v>1043</v>
      </c>
      <c r="F517" s="277" t="s">
        <v>1043</v>
      </c>
      <c r="G517" s="279">
        <v>91278</v>
      </c>
      <c r="H517" s="277" t="s">
        <v>4301</v>
      </c>
      <c r="I517" s="277" t="s">
        <v>599</v>
      </c>
      <c r="J517" s="277" t="s">
        <v>2642</v>
      </c>
      <c r="K517" s="280">
        <v>0.61</v>
      </c>
      <c r="L517" s="277" t="s">
        <v>2364</v>
      </c>
      <c r="M517" s="83"/>
    </row>
    <row r="518" spans="1:13" ht="12.75" customHeight="1" x14ac:dyDescent="0.25">
      <c r="A518" s="277" t="s">
        <v>3439</v>
      </c>
      <c r="B518" s="277" t="s">
        <v>3440</v>
      </c>
      <c r="C518" s="277" t="s">
        <v>4013</v>
      </c>
      <c r="D518" s="277" t="s">
        <v>4014</v>
      </c>
      <c r="E518" s="278" t="s">
        <v>1043</v>
      </c>
      <c r="F518" s="277" t="s">
        <v>1043</v>
      </c>
      <c r="G518" s="279">
        <v>91285</v>
      </c>
      <c r="H518" s="277" t="s">
        <v>4304</v>
      </c>
      <c r="I518" s="277" t="s">
        <v>599</v>
      </c>
      <c r="J518" s="277" t="s">
        <v>2642</v>
      </c>
      <c r="K518" s="280">
        <v>0.67</v>
      </c>
      <c r="L518" s="277" t="s">
        <v>2364</v>
      </c>
      <c r="M518" s="83"/>
    </row>
    <row r="519" spans="1:13" ht="12.75" customHeight="1" x14ac:dyDescent="0.25">
      <c r="A519" s="277" t="s">
        <v>3439</v>
      </c>
      <c r="B519" s="277" t="s">
        <v>3440</v>
      </c>
      <c r="C519" s="277" t="s">
        <v>4013</v>
      </c>
      <c r="D519" s="277" t="s">
        <v>4014</v>
      </c>
      <c r="E519" s="278" t="s">
        <v>1043</v>
      </c>
      <c r="F519" s="277" t="s">
        <v>1043</v>
      </c>
      <c r="G519" s="279">
        <v>91387</v>
      </c>
      <c r="H519" s="277" t="s">
        <v>4308</v>
      </c>
      <c r="I519" s="277" t="s">
        <v>599</v>
      </c>
      <c r="J519" s="277" t="s">
        <v>2363</v>
      </c>
      <c r="K519" s="280">
        <v>34.65</v>
      </c>
      <c r="L519" s="277" t="s">
        <v>2364</v>
      </c>
      <c r="M519" s="83"/>
    </row>
    <row r="520" spans="1:13" ht="12.75" customHeight="1" x14ac:dyDescent="0.25">
      <c r="A520" s="277" t="s">
        <v>3439</v>
      </c>
      <c r="B520" s="277" t="s">
        <v>3440</v>
      </c>
      <c r="C520" s="277" t="s">
        <v>4013</v>
      </c>
      <c r="D520" s="277" t="s">
        <v>4014</v>
      </c>
      <c r="E520" s="278" t="s">
        <v>1043</v>
      </c>
      <c r="F520" s="277" t="s">
        <v>1043</v>
      </c>
      <c r="G520" s="279">
        <v>91395</v>
      </c>
      <c r="H520" s="277" t="s">
        <v>4311</v>
      </c>
      <c r="I520" s="277" t="s">
        <v>599</v>
      </c>
      <c r="J520" s="277" t="s">
        <v>2363</v>
      </c>
      <c r="K520" s="280">
        <v>29.12</v>
      </c>
      <c r="L520" s="277" t="s">
        <v>2364</v>
      </c>
      <c r="M520" s="83"/>
    </row>
    <row r="521" spans="1:13" ht="12.75" customHeight="1" x14ac:dyDescent="0.25">
      <c r="A521" s="277" t="s">
        <v>3439</v>
      </c>
      <c r="B521" s="277" t="s">
        <v>3440</v>
      </c>
      <c r="C521" s="277" t="s">
        <v>4013</v>
      </c>
      <c r="D521" s="277" t="s">
        <v>4014</v>
      </c>
      <c r="E521" s="278" t="s">
        <v>1043</v>
      </c>
      <c r="F521" s="277" t="s">
        <v>1043</v>
      </c>
      <c r="G521" s="279">
        <v>91486</v>
      </c>
      <c r="H521" s="277" t="s">
        <v>4314</v>
      </c>
      <c r="I521" s="277" t="s">
        <v>599</v>
      </c>
      <c r="J521" s="277" t="s">
        <v>2363</v>
      </c>
      <c r="K521" s="280">
        <v>34.57</v>
      </c>
      <c r="L521" s="277" t="s">
        <v>2364</v>
      </c>
      <c r="M521" s="83"/>
    </row>
    <row r="522" spans="1:13" ht="12.75" customHeight="1" x14ac:dyDescent="0.25">
      <c r="A522" s="277" t="s">
        <v>3439</v>
      </c>
      <c r="B522" s="277" t="s">
        <v>3440</v>
      </c>
      <c r="C522" s="277" t="s">
        <v>4013</v>
      </c>
      <c r="D522" s="277" t="s">
        <v>4014</v>
      </c>
      <c r="E522" s="278" t="s">
        <v>1043</v>
      </c>
      <c r="F522" s="277" t="s">
        <v>1043</v>
      </c>
      <c r="G522" s="279">
        <v>91534</v>
      </c>
      <c r="H522" s="277" t="s">
        <v>4318</v>
      </c>
      <c r="I522" s="277" t="s">
        <v>599</v>
      </c>
      <c r="J522" s="277" t="s">
        <v>2642</v>
      </c>
      <c r="K522" s="280">
        <v>16</v>
      </c>
      <c r="L522" s="277" t="s">
        <v>2364</v>
      </c>
      <c r="M522" s="83"/>
    </row>
    <row r="523" spans="1:13" ht="12.75" customHeight="1" x14ac:dyDescent="0.25">
      <c r="A523" s="277" t="s">
        <v>3439</v>
      </c>
      <c r="B523" s="277" t="s">
        <v>3440</v>
      </c>
      <c r="C523" s="277" t="s">
        <v>4013</v>
      </c>
      <c r="D523" s="277" t="s">
        <v>4014</v>
      </c>
      <c r="E523" s="278" t="s">
        <v>1043</v>
      </c>
      <c r="F523" s="277" t="s">
        <v>1043</v>
      </c>
      <c r="G523" s="279">
        <v>91635</v>
      </c>
      <c r="H523" s="277" t="s">
        <v>4321</v>
      </c>
      <c r="I523" s="277" t="s">
        <v>599</v>
      </c>
      <c r="J523" s="277" t="s">
        <v>2363</v>
      </c>
      <c r="K523" s="280">
        <v>27.97</v>
      </c>
      <c r="L523" s="277" t="s">
        <v>2364</v>
      </c>
      <c r="M523" s="83"/>
    </row>
    <row r="524" spans="1:13" ht="12.75" customHeight="1" x14ac:dyDescent="0.25">
      <c r="A524" s="277" t="s">
        <v>3439</v>
      </c>
      <c r="B524" s="277" t="s">
        <v>3440</v>
      </c>
      <c r="C524" s="277" t="s">
        <v>4013</v>
      </c>
      <c r="D524" s="277" t="s">
        <v>4014</v>
      </c>
      <c r="E524" s="278" t="s">
        <v>1043</v>
      </c>
      <c r="F524" s="277" t="s">
        <v>1043</v>
      </c>
      <c r="G524" s="279">
        <v>91646</v>
      </c>
      <c r="H524" s="277" t="s">
        <v>4324</v>
      </c>
      <c r="I524" s="277" t="s">
        <v>599</v>
      </c>
      <c r="J524" s="277" t="s">
        <v>2363</v>
      </c>
      <c r="K524" s="280">
        <v>45.47</v>
      </c>
      <c r="L524" s="277" t="s">
        <v>2364</v>
      </c>
      <c r="M524" s="83"/>
    </row>
    <row r="525" spans="1:13" ht="12.75" customHeight="1" x14ac:dyDescent="0.25">
      <c r="A525" s="277" t="s">
        <v>3439</v>
      </c>
      <c r="B525" s="277" t="s">
        <v>3440</v>
      </c>
      <c r="C525" s="277" t="s">
        <v>4013</v>
      </c>
      <c r="D525" s="277" t="s">
        <v>4014</v>
      </c>
      <c r="E525" s="278" t="s">
        <v>1043</v>
      </c>
      <c r="F525" s="277" t="s">
        <v>1043</v>
      </c>
      <c r="G525" s="279">
        <v>91693</v>
      </c>
      <c r="H525" s="277" t="s">
        <v>4327</v>
      </c>
      <c r="I525" s="277" t="s">
        <v>599</v>
      </c>
      <c r="J525" s="277" t="s">
        <v>2642</v>
      </c>
      <c r="K525" s="280">
        <v>15.16</v>
      </c>
      <c r="L525" s="277" t="s">
        <v>2364</v>
      </c>
      <c r="M525" s="83"/>
    </row>
    <row r="526" spans="1:13" ht="12.75" customHeight="1" x14ac:dyDescent="0.25">
      <c r="A526" s="277" t="s">
        <v>3439</v>
      </c>
      <c r="B526" s="277" t="s">
        <v>3440</v>
      </c>
      <c r="C526" s="277" t="s">
        <v>4013</v>
      </c>
      <c r="D526" s="277" t="s">
        <v>4014</v>
      </c>
      <c r="E526" s="278" t="s">
        <v>1043</v>
      </c>
      <c r="F526" s="277" t="s">
        <v>1043</v>
      </c>
      <c r="G526" s="279">
        <v>92044</v>
      </c>
      <c r="H526" s="277" t="s">
        <v>4330</v>
      </c>
      <c r="I526" s="277" t="s">
        <v>599</v>
      </c>
      <c r="J526" s="277" t="s">
        <v>2363</v>
      </c>
      <c r="K526" s="280">
        <v>4.95</v>
      </c>
      <c r="L526" s="277" t="s">
        <v>2364</v>
      </c>
      <c r="M526" s="83"/>
    </row>
    <row r="527" spans="1:13" ht="12.75" customHeight="1" x14ac:dyDescent="0.25">
      <c r="A527" s="277" t="s">
        <v>3439</v>
      </c>
      <c r="B527" s="277" t="s">
        <v>3440</v>
      </c>
      <c r="C527" s="277" t="s">
        <v>4013</v>
      </c>
      <c r="D527" s="277" t="s">
        <v>4014</v>
      </c>
      <c r="E527" s="278" t="s">
        <v>1043</v>
      </c>
      <c r="F527" s="277" t="s">
        <v>1043</v>
      </c>
      <c r="G527" s="279">
        <v>92107</v>
      </c>
      <c r="H527" s="277" t="s">
        <v>4333</v>
      </c>
      <c r="I527" s="277" t="s">
        <v>599</v>
      </c>
      <c r="J527" s="277" t="s">
        <v>2363</v>
      </c>
      <c r="K527" s="280">
        <v>36.119999999999997</v>
      </c>
      <c r="L527" s="277" t="s">
        <v>2364</v>
      </c>
      <c r="M527" s="83"/>
    </row>
    <row r="528" spans="1:13" ht="12.75" customHeight="1" x14ac:dyDescent="0.25">
      <c r="A528" s="277" t="s">
        <v>3439</v>
      </c>
      <c r="B528" s="277" t="s">
        <v>3440</v>
      </c>
      <c r="C528" s="277" t="s">
        <v>4013</v>
      </c>
      <c r="D528" s="277" t="s">
        <v>4014</v>
      </c>
      <c r="E528" s="278" t="s">
        <v>1043</v>
      </c>
      <c r="F528" s="277" t="s">
        <v>1043</v>
      </c>
      <c r="G528" s="279">
        <v>92113</v>
      </c>
      <c r="H528" s="277" t="s">
        <v>4336</v>
      </c>
      <c r="I528" s="277" t="s">
        <v>599</v>
      </c>
      <c r="J528" s="277" t="s">
        <v>2642</v>
      </c>
      <c r="K528" s="280">
        <v>0.78</v>
      </c>
      <c r="L528" s="277" t="s">
        <v>2364</v>
      </c>
      <c r="M528" s="83"/>
    </row>
    <row r="529" spans="1:13" ht="12.75" customHeight="1" x14ac:dyDescent="0.25">
      <c r="A529" s="277" t="s">
        <v>3439</v>
      </c>
      <c r="B529" s="277" t="s">
        <v>3440</v>
      </c>
      <c r="C529" s="277" t="s">
        <v>4013</v>
      </c>
      <c r="D529" s="277" t="s">
        <v>4014</v>
      </c>
      <c r="E529" s="278" t="s">
        <v>1043</v>
      </c>
      <c r="F529" s="277" t="s">
        <v>1043</v>
      </c>
      <c r="G529" s="279">
        <v>92119</v>
      </c>
      <c r="H529" s="277" t="s">
        <v>4339</v>
      </c>
      <c r="I529" s="277" t="s">
        <v>599</v>
      </c>
      <c r="J529" s="277" t="s">
        <v>2642</v>
      </c>
      <c r="K529" s="280">
        <v>0.08</v>
      </c>
      <c r="L529" s="277" t="s">
        <v>2364</v>
      </c>
      <c r="M529" s="83"/>
    </row>
    <row r="530" spans="1:13" ht="12.75" customHeight="1" x14ac:dyDescent="0.25">
      <c r="A530" s="277" t="s">
        <v>3439</v>
      </c>
      <c r="B530" s="277" t="s">
        <v>3440</v>
      </c>
      <c r="C530" s="277" t="s">
        <v>4013</v>
      </c>
      <c r="D530" s="277" t="s">
        <v>4014</v>
      </c>
      <c r="E530" s="278" t="s">
        <v>1043</v>
      </c>
      <c r="F530" s="277" t="s">
        <v>1043</v>
      </c>
      <c r="G530" s="279">
        <v>92139</v>
      </c>
      <c r="H530" s="277" t="s">
        <v>4342</v>
      </c>
      <c r="I530" s="277" t="s">
        <v>599</v>
      </c>
      <c r="J530" s="277" t="s">
        <v>2642</v>
      </c>
      <c r="K530" s="280">
        <v>24.93</v>
      </c>
      <c r="L530" s="277" t="s">
        <v>2364</v>
      </c>
      <c r="M530" s="83"/>
    </row>
    <row r="531" spans="1:13" ht="12.75" customHeight="1" x14ac:dyDescent="0.25">
      <c r="A531" s="277" t="s">
        <v>3439</v>
      </c>
      <c r="B531" s="277" t="s">
        <v>3440</v>
      </c>
      <c r="C531" s="277" t="s">
        <v>4013</v>
      </c>
      <c r="D531" s="277" t="s">
        <v>4014</v>
      </c>
      <c r="E531" s="278" t="s">
        <v>1043</v>
      </c>
      <c r="F531" s="277" t="s">
        <v>1043</v>
      </c>
      <c r="G531" s="279">
        <v>92146</v>
      </c>
      <c r="H531" s="277" t="s">
        <v>4346</v>
      </c>
      <c r="I531" s="277" t="s">
        <v>599</v>
      </c>
      <c r="J531" s="277" t="s">
        <v>2642</v>
      </c>
      <c r="K531" s="280">
        <v>18.03</v>
      </c>
      <c r="L531" s="277" t="s">
        <v>2364</v>
      </c>
      <c r="M531" s="83"/>
    </row>
    <row r="532" spans="1:13" ht="12.75" customHeight="1" x14ac:dyDescent="0.25">
      <c r="A532" s="277" t="s">
        <v>3439</v>
      </c>
      <c r="B532" s="277" t="s">
        <v>3440</v>
      </c>
      <c r="C532" s="277" t="s">
        <v>4013</v>
      </c>
      <c r="D532" s="277" t="s">
        <v>4014</v>
      </c>
      <c r="E532" s="278" t="s">
        <v>1043</v>
      </c>
      <c r="F532" s="277" t="s">
        <v>1043</v>
      </c>
      <c r="G532" s="279">
        <v>92243</v>
      </c>
      <c r="H532" s="277" t="s">
        <v>4348</v>
      </c>
      <c r="I532" s="277" t="s">
        <v>599</v>
      </c>
      <c r="J532" s="277" t="s">
        <v>2363</v>
      </c>
      <c r="K532" s="280">
        <v>38.590000000000003</v>
      </c>
      <c r="L532" s="277" t="s">
        <v>2364</v>
      </c>
      <c r="M532" s="83"/>
    </row>
    <row r="533" spans="1:13" ht="12.75" customHeight="1" x14ac:dyDescent="0.25">
      <c r="A533" s="277" t="s">
        <v>3439</v>
      </c>
      <c r="B533" s="277" t="s">
        <v>3440</v>
      </c>
      <c r="C533" s="277" t="s">
        <v>4013</v>
      </c>
      <c r="D533" s="277" t="s">
        <v>4014</v>
      </c>
      <c r="E533" s="278" t="s">
        <v>1043</v>
      </c>
      <c r="F533" s="277" t="s">
        <v>1043</v>
      </c>
      <c r="G533" s="279">
        <v>92717</v>
      </c>
      <c r="H533" s="277" t="s">
        <v>4351</v>
      </c>
      <c r="I533" s="277" t="s">
        <v>599</v>
      </c>
      <c r="J533" s="277" t="s">
        <v>2363</v>
      </c>
      <c r="K533" s="280">
        <v>0.22</v>
      </c>
      <c r="L533" s="277" t="s">
        <v>2364</v>
      </c>
      <c r="M533" s="83"/>
    </row>
    <row r="534" spans="1:13" ht="12.75" customHeight="1" x14ac:dyDescent="0.25">
      <c r="A534" s="277" t="s">
        <v>3439</v>
      </c>
      <c r="B534" s="277" t="s">
        <v>3440</v>
      </c>
      <c r="C534" s="277" t="s">
        <v>4013</v>
      </c>
      <c r="D534" s="277" t="s">
        <v>4014</v>
      </c>
      <c r="E534" s="278" t="s">
        <v>1043</v>
      </c>
      <c r="F534" s="277" t="s">
        <v>1043</v>
      </c>
      <c r="G534" s="279">
        <v>92961</v>
      </c>
      <c r="H534" s="277" t="s">
        <v>4355</v>
      </c>
      <c r="I534" s="277" t="s">
        <v>599</v>
      </c>
      <c r="J534" s="277" t="s">
        <v>2363</v>
      </c>
      <c r="K534" s="280">
        <v>6.13</v>
      </c>
      <c r="L534" s="277" t="s">
        <v>2364</v>
      </c>
      <c r="M534" s="83"/>
    </row>
    <row r="535" spans="1:13" ht="12.75" customHeight="1" x14ac:dyDescent="0.25">
      <c r="A535" s="277" t="s">
        <v>3439</v>
      </c>
      <c r="B535" s="277" t="s">
        <v>3440</v>
      </c>
      <c r="C535" s="277" t="s">
        <v>4013</v>
      </c>
      <c r="D535" s="277" t="s">
        <v>4014</v>
      </c>
      <c r="E535" s="278" t="s">
        <v>1043</v>
      </c>
      <c r="F535" s="277" t="s">
        <v>1043</v>
      </c>
      <c r="G535" s="279">
        <v>92967</v>
      </c>
      <c r="H535" s="277" t="s">
        <v>4359</v>
      </c>
      <c r="I535" s="277" t="s">
        <v>599</v>
      </c>
      <c r="J535" s="277" t="s">
        <v>2363</v>
      </c>
      <c r="K535" s="280">
        <v>16.41</v>
      </c>
      <c r="L535" s="277" t="s">
        <v>2364</v>
      </c>
      <c r="M535" s="83"/>
    </row>
    <row r="536" spans="1:13" ht="12.75" customHeight="1" x14ac:dyDescent="0.25">
      <c r="A536" s="277" t="s">
        <v>3439</v>
      </c>
      <c r="B536" s="277" t="s">
        <v>3440</v>
      </c>
      <c r="C536" s="277" t="s">
        <v>4013</v>
      </c>
      <c r="D536" s="277" t="s">
        <v>4014</v>
      </c>
      <c r="E536" s="278" t="s">
        <v>1043</v>
      </c>
      <c r="F536" s="277" t="s">
        <v>1043</v>
      </c>
      <c r="G536" s="279">
        <v>93225</v>
      </c>
      <c r="H536" s="277" t="s">
        <v>4363</v>
      </c>
      <c r="I536" s="277" t="s">
        <v>599</v>
      </c>
      <c r="J536" s="277" t="s">
        <v>2363</v>
      </c>
      <c r="K536" s="280">
        <v>224.02</v>
      </c>
      <c r="L536" s="277" t="s">
        <v>2364</v>
      </c>
      <c r="M536" s="83"/>
    </row>
    <row r="537" spans="1:13" ht="12.75" customHeight="1" x14ac:dyDescent="0.25">
      <c r="A537" s="277" t="s">
        <v>3439</v>
      </c>
      <c r="B537" s="277" t="s">
        <v>3440</v>
      </c>
      <c r="C537" s="277" t="s">
        <v>4013</v>
      </c>
      <c r="D537" s="277" t="s">
        <v>4014</v>
      </c>
      <c r="E537" s="278" t="s">
        <v>1043</v>
      </c>
      <c r="F537" s="277" t="s">
        <v>1043</v>
      </c>
      <c r="G537" s="279">
        <v>93234</v>
      </c>
      <c r="H537" s="277" t="s">
        <v>4367</v>
      </c>
      <c r="I537" s="277" t="s">
        <v>599</v>
      </c>
      <c r="J537" s="277" t="s">
        <v>2642</v>
      </c>
      <c r="K537" s="280">
        <v>0.33</v>
      </c>
      <c r="L537" s="277" t="s">
        <v>2364</v>
      </c>
      <c r="M537" s="83"/>
    </row>
    <row r="538" spans="1:13" ht="12.75" customHeight="1" x14ac:dyDescent="0.25">
      <c r="A538" s="277" t="s">
        <v>3439</v>
      </c>
      <c r="B538" s="277" t="s">
        <v>3440</v>
      </c>
      <c r="C538" s="277" t="s">
        <v>4013</v>
      </c>
      <c r="D538" s="277" t="s">
        <v>4014</v>
      </c>
      <c r="E538" s="278" t="s">
        <v>1043</v>
      </c>
      <c r="F538" s="277" t="s">
        <v>1043</v>
      </c>
      <c r="G538" s="279">
        <v>93244</v>
      </c>
      <c r="H538" s="277" t="s">
        <v>4372</v>
      </c>
      <c r="I538" s="277" t="s">
        <v>599</v>
      </c>
      <c r="J538" s="277" t="s">
        <v>2363</v>
      </c>
      <c r="K538" s="280">
        <v>34.25</v>
      </c>
      <c r="L538" s="277" t="s">
        <v>2364</v>
      </c>
      <c r="M538" s="83"/>
    </row>
    <row r="539" spans="1:13" ht="12.75" customHeight="1" x14ac:dyDescent="0.25">
      <c r="A539" s="277" t="s">
        <v>3439</v>
      </c>
      <c r="B539" s="277" t="s">
        <v>3440</v>
      </c>
      <c r="C539" s="277" t="s">
        <v>4013</v>
      </c>
      <c r="D539" s="277" t="s">
        <v>4014</v>
      </c>
      <c r="E539" s="278" t="s">
        <v>1043</v>
      </c>
      <c r="F539" s="277" t="s">
        <v>1043</v>
      </c>
      <c r="G539" s="279">
        <v>93274</v>
      </c>
      <c r="H539" s="277" t="s">
        <v>4376</v>
      </c>
      <c r="I539" s="277" t="s">
        <v>599</v>
      </c>
      <c r="J539" s="277" t="s">
        <v>2363</v>
      </c>
      <c r="K539" s="280">
        <v>43.39</v>
      </c>
      <c r="L539" s="277" t="s">
        <v>2364</v>
      </c>
      <c r="M539" s="83"/>
    </row>
    <row r="540" spans="1:13" ht="12.75" customHeight="1" x14ac:dyDescent="0.25">
      <c r="A540" s="277" t="s">
        <v>3439</v>
      </c>
      <c r="B540" s="277" t="s">
        <v>3440</v>
      </c>
      <c r="C540" s="277" t="s">
        <v>4013</v>
      </c>
      <c r="D540" s="277" t="s">
        <v>4014</v>
      </c>
      <c r="E540" s="278" t="s">
        <v>1043</v>
      </c>
      <c r="F540" s="277" t="s">
        <v>1043</v>
      </c>
      <c r="G540" s="279">
        <v>93282</v>
      </c>
      <c r="H540" s="277" t="s">
        <v>4379</v>
      </c>
      <c r="I540" s="277" t="s">
        <v>599</v>
      </c>
      <c r="J540" s="277" t="s">
        <v>2363</v>
      </c>
      <c r="K540" s="280">
        <v>15.45</v>
      </c>
      <c r="L540" s="277" t="s">
        <v>2364</v>
      </c>
      <c r="M540" s="83"/>
    </row>
    <row r="541" spans="1:13" ht="12.75" customHeight="1" x14ac:dyDescent="0.25">
      <c r="A541" s="277" t="s">
        <v>3439</v>
      </c>
      <c r="B541" s="277" t="s">
        <v>3440</v>
      </c>
      <c r="C541" s="277" t="s">
        <v>4013</v>
      </c>
      <c r="D541" s="277" t="s">
        <v>4014</v>
      </c>
      <c r="E541" s="278" t="s">
        <v>1043</v>
      </c>
      <c r="F541" s="277" t="s">
        <v>1043</v>
      </c>
      <c r="G541" s="279">
        <v>93288</v>
      </c>
      <c r="H541" s="277" t="s">
        <v>4384</v>
      </c>
      <c r="I541" s="277" t="s">
        <v>599</v>
      </c>
      <c r="J541" s="277" t="s">
        <v>2363</v>
      </c>
      <c r="K541" s="280">
        <v>83.64</v>
      </c>
      <c r="L541" s="277" t="s">
        <v>2364</v>
      </c>
      <c r="M541" s="83"/>
    </row>
    <row r="542" spans="1:13" ht="12.75" customHeight="1" x14ac:dyDescent="0.25">
      <c r="A542" s="277" t="s">
        <v>3439</v>
      </c>
      <c r="B542" s="277" t="s">
        <v>3440</v>
      </c>
      <c r="C542" s="277" t="s">
        <v>4013</v>
      </c>
      <c r="D542" s="277" t="s">
        <v>4014</v>
      </c>
      <c r="E542" s="278" t="s">
        <v>1043</v>
      </c>
      <c r="F542" s="277" t="s">
        <v>1043</v>
      </c>
      <c r="G542" s="279">
        <v>93403</v>
      </c>
      <c r="H542" s="277" t="s">
        <v>4390</v>
      </c>
      <c r="I542" s="277" t="s">
        <v>599</v>
      </c>
      <c r="J542" s="277" t="s">
        <v>2363</v>
      </c>
      <c r="K542" s="280">
        <v>27.97</v>
      </c>
      <c r="L542" s="277" t="s">
        <v>2364</v>
      </c>
      <c r="M542" s="83"/>
    </row>
    <row r="543" spans="1:13" ht="12.75" customHeight="1" x14ac:dyDescent="0.25">
      <c r="A543" s="277" t="s">
        <v>3439</v>
      </c>
      <c r="B543" s="277" t="s">
        <v>3440</v>
      </c>
      <c r="C543" s="277" t="s">
        <v>4013</v>
      </c>
      <c r="D543" s="277" t="s">
        <v>4014</v>
      </c>
      <c r="E543" s="278" t="s">
        <v>1043</v>
      </c>
      <c r="F543" s="277" t="s">
        <v>1043</v>
      </c>
      <c r="G543" s="279">
        <v>93409</v>
      </c>
      <c r="H543" s="277" t="s">
        <v>4394</v>
      </c>
      <c r="I543" s="277" t="s">
        <v>599</v>
      </c>
      <c r="J543" s="277" t="s">
        <v>2363</v>
      </c>
      <c r="K543" s="280">
        <v>24.75</v>
      </c>
      <c r="L543" s="277" t="s">
        <v>2364</v>
      </c>
      <c r="M543" s="83"/>
    </row>
    <row r="544" spans="1:13" ht="12.75" customHeight="1" x14ac:dyDescent="0.25">
      <c r="A544" s="277" t="s">
        <v>3439</v>
      </c>
      <c r="B544" s="277" t="s">
        <v>3440</v>
      </c>
      <c r="C544" s="277" t="s">
        <v>4013</v>
      </c>
      <c r="D544" s="277" t="s">
        <v>4014</v>
      </c>
      <c r="E544" s="278" t="s">
        <v>1043</v>
      </c>
      <c r="F544" s="277" t="s">
        <v>1043</v>
      </c>
      <c r="G544" s="279">
        <v>93416</v>
      </c>
      <c r="H544" s="277" t="s">
        <v>4398</v>
      </c>
      <c r="I544" s="277" t="s">
        <v>599</v>
      </c>
      <c r="J544" s="277" t="s">
        <v>2363</v>
      </c>
      <c r="K544" s="280">
        <v>0.25</v>
      </c>
      <c r="L544" s="277" t="s">
        <v>2364</v>
      </c>
      <c r="M544" s="83"/>
    </row>
    <row r="545" spans="1:13" ht="12.75" customHeight="1" x14ac:dyDescent="0.25">
      <c r="A545" s="277" t="s">
        <v>3439</v>
      </c>
      <c r="B545" s="277" t="s">
        <v>3440</v>
      </c>
      <c r="C545" s="277" t="s">
        <v>4013</v>
      </c>
      <c r="D545" s="277" t="s">
        <v>4014</v>
      </c>
      <c r="E545" s="278" t="s">
        <v>1043</v>
      </c>
      <c r="F545" s="277" t="s">
        <v>1043</v>
      </c>
      <c r="G545" s="279">
        <v>93422</v>
      </c>
      <c r="H545" s="277" t="s">
        <v>4400</v>
      </c>
      <c r="I545" s="277" t="s">
        <v>599</v>
      </c>
      <c r="J545" s="277" t="s">
        <v>2363</v>
      </c>
      <c r="K545" s="280">
        <v>3.45</v>
      </c>
      <c r="L545" s="277" t="s">
        <v>2364</v>
      </c>
      <c r="M545" s="83"/>
    </row>
    <row r="546" spans="1:13" ht="12.75" customHeight="1" x14ac:dyDescent="0.25">
      <c r="A546" s="277" t="s">
        <v>3439</v>
      </c>
      <c r="B546" s="277" t="s">
        <v>3440</v>
      </c>
      <c r="C546" s="277" t="s">
        <v>4013</v>
      </c>
      <c r="D546" s="277" t="s">
        <v>4014</v>
      </c>
      <c r="E546" s="278" t="s">
        <v>1043</v>
      </c>
      <c r="F546" s="277" t="s">
        <v>1043</v>
      </c>
      <c r="G546" s="279">
        <v>93428</v>
      </c>
      <c r="H546" s="277" t="s">
        <v>4403</v>
      </c>
      <c r="I546" s="277" t="s">
        <v>599</v>
      </c>
      <c r="J546" s="277" t="s">
        <v>2363</v>
      </c>
      <c r="K546" s="280">
        <v>4.88</v>
      </c>
      <c r="L546" s="277" t="s">
        <v>2364</v>
      </c>
      <c r="M546" s="83"/>
    </row>
    <row r="547" spans="1:13" ht="12.75" customHeight="1" x14ac:dyDescent="0.25">
      <c r="A547" s="277" t="s">
        <v>3439</v>
      </c>
      <c r="B547" s="277" t="s">
        <v>3440</v>
      </c>
      <c r="C547" s="277" t="s">
        <v>4013</v>
      </c>
      <c r="D547" s="277" t="s">
        <v>4014</v>
      </c>
      <c r="E547" s="278" t="s">
        <v>1043</v>
      </c>
      <c r="F547" s="277" t="s">
        <v>1043</v>
      </c>
      <c r="G547" s="279">
        <v>93434</v>
      </c>
      <c r="H547" s="277" t="s">
        <v>4407</v>
      </c>
      <c r="I547" s="277" t="s">
        <v>599</v>
      </c>
      <c r="J547" s="277" t="s">
        <v>2363</v>
      </c>
      <c r="K547" s="280">
        <v>156.05000000000001</v>
      </c>
      <c r="L547" s="277" t="s">
        <v>2364</v>
      </c>
      <c r="M547" s="83"/>
    </row>
    <row r="548" spans="1:13" ht="12.75" customHeight="1" x14ac:dyDescent="0.25">
      <c r="A548" s="277" t="s">
        <v>3439</v>
      </c>
      <c r="B548" s="277" t="s">
        <v>3440</v>
      </c>
      <c r="C548" s="277" t="s">
        <v>4013</v>
      </c>
      <c r="D548" s="277" t="s">
        <v>4014</v>
      </c>
      <c r="E548" s="278" t="s">
        <v>1043</v>
      </c>
      <c r="F548" s="277" t="s">
        <v>1043</v>
      </c>
      <c r="G548" s="279">
        <v>93440</v>
      </c>
      <c r="H548" s="277" t="s">
        <v>4410</v>
      </c>
      <c r="I548" s="277" t="s">
        <v>599</v>
      </c>
      <c r="J548" s="277" t="s">
        <v>2363</v>
      </c>
      <c r="K548" s="280">
        <v>78.02</v>
      </c>
      <c r="L548" s="277" t="s">
        <v>2364</v>
      </c>
      <c r="M548" s="83"/>
    </row>
    <row r="549" spans="1:13" ht="12.75" customHeight="1" x14ac:dyDescent="0.25">
      <c r="A549" s="277" t="s">
        <v>3439</v>
      </c>
      <c r="B549" s="277" t="s">
        <v>3440</v>
      </c>
      <c r="C549" s="277" t="s">
        <v>4013</v>
      </c>
      <c r="D549" s="277" t="s">
        <v>4014</v>
      </c>
      <c r="E549" s="278" t="s">
        <v>1043</v>
      </c>
      <c r="F549" s="277" t="s">
        <v>1043</v>
      </c>
      <c r="G549" s="279">
        <v>95122</v>
      </c>
      <c r="H549" s="277" t="s">
        <v>4413</v>
      </c>
      <c r="I549" s="277" t="s">
        <v>599</v>
      </c>
      <c r="J549" s="277" t="s">
        <v>2363</v>
      </c>
      <c r="K549" s="280">
        <v>116.01</v>
      </c>
      <c r="L549" s="277" t="s">
        <v>2364</v>
      </c>
      <c r="M549" s="83"/>
    </row>
    <row r="550" spans="1:13" ht="12.75" customHeight="1" x14ac:dyDescent="0.25">
      <c r="A550" s="277" t="s">
        <v>3439</v>
      </c>
      <c r="B550" s="277" t="s">
        <v>3440</v>
      </c>
      <c r="C550" s="277" t="s">
        <v>4013</v>
      </c>
      <c r="D550" s="277" t="s">
        <v>4014</v>
      </c>
      <c r="E550" s="278" t="s">
        <v>1043</v>
      </c>
      <c r="F550" s="277" t="s">
        <v>1043</v>
      </c>
      <c r="G550" s="279">
        <v>95128</v>
      </c>
      <c r="H550" s="277" t="s">
        <v>4415</v>
      </c>
      <c r="I550" s="277" t="s">
        <v>599</v>
      </c>
      <c r="J550" s="277" t="s">
        <v>2363</v>
      </c>
      <c r="K550" s="280">
        <v>29.9</v>
      </c>
      <c r="L550" s="277" t="s">
        <v>2364</v>
      </c>
      <c r="M550" s="83"/>
    </row>
    <row r="551" spans="1:13" ht="12.75" customHeight="1" x14ac:dyDescent="0.25">
      <c r="A551" s="277" t="s">
        <v>3439</v>
      </c>
      <c r="B551" s="277" t="s">
        <v>3440</v>
      </c>
      <c r="C551" s="277" t="s">
        <v>4013</v>
      </c>
      <c r="D551" s="277" t="s">
        <v>4014</v>
      </c>
      <c r="E551" s="278" t="s">
        <v>1043</v>
      </c>
      <c r="F551" s="277" t="s">
        <v>1043</v>
      </c>
      <c r="G551" s="279">
        <v>95140</v>
      </c>
      <c r="H551" s="277" t="s">
        <v>4418</v>
      </c>
      <c r="I551" s="277" t="s">
        <v>599</v>
      </c>
      <c r="J551" s="277" t="s">
        <v>2363</v>
      </c>
      <c r="K551" s="280">
        <v>0.04</v>
      </c>
      <c r="L551" s="277" t="s">
        <v>2364</v>
      </c>
      <c r="M551" s="83"/>
    </row>
    <row r="552" spans="1:13" ht="12.75" customHeight="1" x14ac:dyDescent="0.25">
      <c r="A552" s="277" t="s">
        <v>3439</v>
      </c>
      <c r="B552" s="277" t="s">
        <v>3440</v>
      </c>
      <c r="C552" s="277" t="s">
        <v>4013</v>
      </c>
      <c r="D552" s="277" t="s">
        <v>4014</v>
      </c>
      <c r="E552" s="278" t="s">
        <v>1043</v>
      </c>
      <c r="F552" s="277" t="s">
        <v>1043</v>
      </c>
      <c r="G552" s="279">
        <v>95213</v>
      </c>
      <c r="H552" s="277" t="s">
        <v>4420</v>
      </c>
      <c r="I552" s="277" t="s">
        <v>599</v>
      </c>
      <c r="J552" s="277" t="s">
        <v>2363</v>
      </c>
      <c r="K552" s="280">
        <v>47.15</v>
      </c>
      <c r="L552" s="277" t="s">
        <v>2364</v>
      </c>
      <c r="M552" s="83"/>
    </row>
    <row r="553" spans="1:13" ht="12.75" customHeight="1" x14ac:dyDescent="0.25">
      <c r="A553" s="277" t="s">
        <v>3439</v>
      </c>
      <c r="B553" s="277" t="s">
        <v>3440</v>
      </c>
      <c r="C553" s="277" t="s">
        <v>4013</v>
      </c>
      <c r="D553" s="277" t="s">
        <v>4014</v>
      </c>
      <c r="E553" s="278" t="s">
        <v>1043</v>
      </c>
      <c r="F553" s="277" t="s">
        <v>1043</v>
      </c>
      <c r="G553" s="279">
        <v>95219</v>
      </c>
      <c r="H553" s="277" t="s">
        <v>4423</v>
      </c>
      <c r="I553" s="277" t="s">
        <v>599</v>
      </c>
      <c r="J553" s="277" t="s">
        <v>2642</v>
      </c>
      <c r="K553" s="280">
        <v>20.65</v>
      </c>
      <c r="L553" s="277" t="s">
        <v>2364</v>
      </c>
      <c r="M553" s="83"/>
    </row>
    <row r="554" spans="1:13" ht="12.75" customHeight="1" x14ac:dyDescent="0.25">
      <c r="A554" s="277" t="s">
        <v>3439</v>
      </c>
      <c r="B554" s="277" t="s">
        <v>3440</v>
      </c>
      <c r="C554" s="277" t="s">
        <v>4013</v>
      </c>
      <c r="D554" s="277" t="s">
        <v>4014</v>
      </c>
      <c r="E554" s="278" t="s">
        <v>1043</v>
      </c>
      <c r="F554" s="277" t="s">
        <v>1043</v>
      </c>
      <c r="G554" s="279">
        <v>95259</v>
      </c>
      <c r="H554" s="277" t="s">
        <v>4425</v>
      </c>
      <c r="I554" s="277" t="s">
        <v>599</v>
      </c>
      <c r="J554" s="277" t="s">
        <v>2363</v>
      </c>
      <c r="K554" s="280">
        <v>16.27</v>
      </c>
      <c r="L554" s="277" t="s">
        <v>2364</v>
      </c>
      <c r="M554" s="83"/>
    </row>
    <row r="555" spans="1:13" ht="12.75" customHeight="1" x14ac:dyDescent="0.25">
      <c r="A555" s="277" t="s">
        <v>3439</v>
      </c>
      <c r="B555" s="277" t="s">
        <v>3440</v>
      </c>
      <c r="C555" s="277" t="s">
        <v>4013</v>
      </c>
      <c r="D555" s="277" t="s">
        <v>4014</v>
      </c>
      <c r="E555" s="278" t="s">
        <v>1043</v>
      </c>
      <c r="F555" s="277" t="s">
        <v>1043</v>
      </c>
      <c r="G555" s="279">
        <v>95265</v>
      </c>
      <c r="H555" s="277" t="s">
        <v>4428</v>
      </c>
      <c r="I555" s="277" t="s">
        <v>599</v>
      </c>
      <c r="J555" s="277" t="s">
        <v>2363</v>
      </c>
      <c r="K555" s="280">
        <v>0.74</v>
      </c>
      <c r="L555" s="277" t="s">
        <v>2364</v>
      </c>
      <c r="M555" s="83"/>
    </row>
    <row r="556" spans="1:13" ht="12.75" customHeight="1" x14ac:dyDescent="0.25">
      <c r="A556" s="277" t="s">
        <v>3439</v>
      </c>
      <c r="B556" s="277" t="s">
        <v>3440</v>
      </c>
      <c r="C556" s="277" t="s">
        <v>4013</v>
      </c>
      <c r="D556" s="277" t="s">
        <v>4014</v>
      </c>
      <c r="E556" s="278" t="s">
        <v>1043</v>
      </c>
      <c r="F556" s="277" t="s">
        <v>1043</v>
      </c>
      <c r="G556" s="279">
        <v>95271</v>
      </c>
      <c r="H556" s="277" t="s">
        <v>4431</v>
      </c>
      <c r="I556" s="277" t="s">
        <v>599</v>
      </c>
      <c r="J556" s="277" t="s">
        <v>2363</v>
      </c>
      <c r="K556" s="280">
        <v>0.49</v>
      </c>
      <c r="L556" s="277" t="s">
        <v>2364</v>
      </c>
      <c r="M556" s="83"/>
    </row>
    <row r="557" spans="1:13" ht="12.75" customHeight="1" x14ac:dyDescent="0.25">
      <c r="A557" s="277" t="s">
        <v>3439</v>
      </c>
      <c r="B557" s="277" t="s">
        <v>3440</v>
      </c>
      <c r="C557" s="277" t="s">
        <v>4013</v>
      </c>
      <c r="D557" s="277" t="s">
        <v>4014</v>
      </c>
      <c r="E557" s="278" t="s">
        <v>1043</v>
      </c>
      <c r="F557" s="277" t="s">
        <v>1043</v>
      </c>
      <c r="G557" s="279">
        <v>95277</v>
      </c>
      <c r="H557" s="277" t="s">
        <v>4433</v>
      </c>
      <c r="I557" s="277" t="s">
        <v>599</v>
      </c>
      <c r="J557" s="277" t="s">
        <v>2363</v>
      </c>
      <c r="K557" s="280">
        <v>0.49</v>
      </c>
      <c r="L557" s="277" t="s">
        <v>2364</v>
      </c>
      <c r="M557" s="83"/>
    </row>
    <row r="558" spans="1:13" ht="12.75" customHeight="1" x14ac:dyDescent="0.25">
      <c r="A558" s="277" t="s">
        <v>3439</v>
      </c>
      <c r="B558" s="277" t="s">
        <v>3440</v>
      </c>
      <c r="C558" s="277" t="s">
        <v>4013</v>
      </c>
      <c r="D558" s="277" t="s">
        <v>4014</v>
      </c>
      <c r="E558" s="278" t="s">
        <v>1043</v>
      </c>
      <c r="F558" s="277" t="s">
        <v>1043</v>
      </c>
      <c r="G558" s="279">
        <v>95283</v>
      </c>
      <c r="H558" s="277" t="s">
        <v>4435</v>
      </c>
      <c r="I558" s="277" t="s">
        <v>599</v>
      </c>
      <c r="J558" s="277" t="s">
        <v>2363</v>
      </c>
      <c r="K558" s="280">
        <v>0.53</v>
      </c>
      <c r="L558" s="277" t="s">
        <v>2364</v>
      </c>
      <c r="M558" s="83"/>
    </row>
    <row r="559" spans="1:13" ht="12.75" customHeight="1" x14ac:dyDescent="0.25">
      <c r="A559" s="277" t="s">
        <v>3439</v>
      </c>
      <c r="B559" s="277" t="s">
        <v>3440</v>
      </c>
      <c r="C559" s="277" t="s">
        <v>4013</v>
      </c>
      <c r="D559" s="277" t="s">
        <v>4014</v>
      </c>
      <c r="E559" s="278" t="s">
        <v>1043</v>
      </c>
      <c r="F559" s="277" t="s">
        <v>1043</v>
      </c>
      <c r="G559" s="279">
        <v>95621</v>
      </c>
      <c r="H559" s="277" t="s">
        <v>4438</v>
      </c>
      <c r="I559" s="277" t="s">
        <v>599</v>
      </c>
      <c r="J559" s="277" t="s">
        <v>2363</v>
      </c>
      <c r="K559" s="280">
        <v>16.100000000000001</v>
      </c>
      <c r="L559" s="277" t="s">
        <v>2364</v>
      </c>
      <c r="M559" s="83"/>
    </row>
    <row r="560" spans="1:13" ht="12.75" customHeight="1" x14ac:dyDescent="0.25">
      <c r="A560" s="277" t="s">
        <v>3439</v>
      </c>
      <c r="B560" s="277" t="s">
        <v>3440</v>
      </c>
      <c r="C560" s="277" t="s">
        <v>4013</v>
      </c>
      <c r="D560" s="277" t="s">
        <v>4014</v>
      </c>
      <c r="E560" s="278" t="s">
        <v>1043</v>
      </c>
      <c r="F560" s="277" t="s">
        <v>1043</v>
      </c>
      <c r="G560" s="279">
        <v>95632</v>
      </c>
      <c r="H560" s="277" t="s">
        <v>4441</v>
      </c>
      <c r="I560" s="277" t="s">
        <v>599</v>
      </c>
      <c r="J560" s="277" t="s">
        <v>2363</v>
      </c>
      <c r="K560" s="280">
        <v>42.64</v>
      </c>
      <c r="L560" s="277" t="s">
        <v>2364</v>
      </c>
      <c r="M560" s="83"/>
    </row>
    <row r="561" spans="1:13" ht="12.75" customHeight="1" x14ac:dyDescent="0.25">
      <c r="A561" s="277" t="s">
        <v>3439</v>
      </c>
      <c r="B561" s="277" t="s">
        <v>3440</v>
      </c>
      <c r="C561" s="277" t="s">
        <v>4013</v>
      </c>
      <c r="D561" s="277" t="s">
        <v>4014</v>
      </c>
      <c r="E561" s="278" t="s">
        <v>1043</v>
      </c>
      <c r="F561" s="277" t="s">
        <v>1043</v>
      </c>
      <c r="G561" s="279">
        <v>95703</v>
      </c>
      <c r="H561" s="277" t="s">
        <v>4444</v>
      </c>
      <c r="I561" s="277" t="s">
        <v>599</v>
      </c>
      <c r="J561" s="277" t="s">
        <v>2363</v>
      </c>
      <c r="K561" s="280">
        <v>18.16</v>
      </c>
      <c r="L561" s="277" t="s">
        <v>2364</v>
      </c>
      <c r="M561" s="83"/>
    </row>
    <row r="562" spans="1:13" ht="12.75" customHeight="1" x14ac:dyDescent="0.25">
      <c r="A562" s="277" t="s">
        <v>3439</v>
      </c>
      <c r="B562" s="277" t="s">
        <v>3440</v>
      </c>
      <c r="C562" s="277" t="s">
        <v>4013</v>
      </c>
      <c r="D562" s="277" t="s">
        <v>4014</v>
      </c>
      <c r="E562" s="278" t="s">
        <v>1043</v>
      </c>
      <c r="F562" s="277" t="s">
        <v>1043</v>
      </c>
      <c r="G562" s="279">
        <v>95709</v>
      </c>
      <c r="H562" s="277" t="s">
        <v>4448</v>
      </c>
      <c r="I562" s="277" t="s">
        <v>599</v>
      </c>
      <c r="J562" s="277" t="s">
        <v>2363</v>
      </c>
      <c r="K562" s="280">
        <v>43.14</v>
      </c>
      <c r="L562" s="277" t="s">
        <v>2364</v>
      </c>
      <c r="M562" s="83"/>
    </row>
    <row r="563" spans="1:13" ht="12.75" customHeight="1" x14ac:dyDescent="0.25">
      <c r="A563" s="277" t="s">
        <v>3439</v>
      </c>
      <c r="B563" s="277" t="s">
        <v>3440</v>
      </c>
      <c r="C563" s="277" t="s">
        <v>4013</v>
      </c>
      <c r="D563" s="277" t="s">
        <v>4014</v>
      </c>
      <c r="E563" s="278" t="s">
        <v>1043</v>
      </c>
      <c r="F563" s="277" t="s">
        <v>1043</v>
      </c>
      <c r="G563" s="279">
        <v>95715</v>
      </c>
      <c r="H563" s="277" t="s">
        <v>4451</v>
      </c>
      <c r="I563" s="277" t="s">
        <v>599</v>
      </c>
      <c r="J563" s="277" t="s">
        <v>2363</v>
      </c>
      <c r="K563" s="280">
        <v>51.94</v>
      </c>
      <c r="L563" s="277" t="s">
        <v>2364</v>
      </c>
      <c r="M563" s="83"/>
    </row>
    <row r="564" spans="1:13" ht="12.75" customHeight="1" x14ac:dyDescent="0.25">
      <c r="A564" s="277" t="s">
        <v>3439</v>
      </c>
      <c r="B564" s="277" t="s">
        <v>3440</v>
      </c>
      <c r="C564" s="277" t="s">
        <v>4013</v>
      </c>
      <c r="D564" s="277" t="s">
        <v>4014</v>
      </c>
      <c r="E564" s="278" t="s">
        <v>1043</v>
      </c>
      <c r="F564" s="277" t="s">
        <v>1043</v>
      </c>
      <c r="G564" s="279">
        <v>95721</v>
      </c>
      <c r="H564" s="277" t="s">
        <v>4455</v>
      </c>
      <c r="I564" s="277" t="s">
        <v>599</v>
      </c>
      <c r="J564" s="277" t="s">
        <v>2363</v>
      </c>
      <c r="K564" s="280">
        <v>50.69</v>
      </c>
      <c r="L564" s="277" t="s">
        <v>2364</v>
      </c>
      <c r="M564" s="83"/>
    </row>
    <row r="565" spans="1:13" ht="12.75" customHeight="1" x14ac:dyDescent="0.25">
      <c r="A565" s="277" t="s">
        <v>3439</v>
      </c>
      <c r="B565" s="277" t="s">
        <v>3440</v>
      </c>
      <c r="C565" s="277" t="s">
        <v>4013</v>
      </c>
      <c r="D565" s="277" t="s">
        <v>4014</v>
      </c>
      <c r="E565" s="278" t="s">
        <v>1043</v>
      </c>
      <c r="F565" s="277" t="s">
        <v>1043</v>
      </c>
      <c r="G565" s="279">
        <v>95873</v>
      </c>
      <c r="H565" s="277" t="s">
        <v>4458</v>
      </c>
      <c r="I565" s="277" t="s">
        <v>599</v>
      </c>
      <c r="J565" s="277" t="s">
        <v>2363</v>
      </c>
      <c r="K565" s="280">
        <v>7.81</v>
      </c>
      <c r="L565" s="277" t="s">
        <v>2364</v>
      </c>
      <c r="M565" s="83"/>
    </row>
    <row r="566" spans="1:13" ht="12.75" customHeight="1" x14ac:dyDescent="0.25">
      <c r="A566" s="277" t="s">
        <v>3439</v>
      </c>
      <c r="B566" s="277" t="s">
        <v>3440</v>
      </c>
      <c r="C566" s="277" t="s">
        <v>4013</v>
      </c>
      <c r="D566" s="277" t="s">
        <v>4014</v>
      </c>
      <c r="E566" s="278" t="s">
        <v>1043</v>
      </c>
      <c r="F566" s="277" t="s">
        <v>1043</v>
      </c>
      <c r="G566" s="279">
        <v>96014</v>
      </c>
      <c r="H566" s="277" t="s">
        <v>4461</v>
      </c>
      <c r="I566" s="277" t="s">
        <v>599</v>
      </c>
      <c r="J566" s="277" t="s">
        <v>2363</v>
      </c>
      <c r="K566" s="280">
        <v>29.6</v>
      </c>
      <c r="L566" s="277" t="s">
        <v>2364</v>
      </c>
      <c r="M566" s="83"/>
    </row>
    <row r="567" spans="1:13" ht="12.75" customHeight="1" x14ac:dyDescent="0.25">
      <c r="A567" s="277" t="s">
        <v>3439</v>
      </c>
      <c r="B567" s="277" t="s">
        <v>3440</v>
      </c>
      <c r="C567" s="277" t="s">
        <v>4013</v>
      </c>
      <c r="D567" s="277" t="s">
        <v>4014</v>
      </c>
      <c r="E567" s="278" t="s">
        <v>1043</v>
      </c>
      <c r="F567" s="277" t="s">
        <v>1043</v>
      </c>
      <c r="G567" s="279">
        <v>96021</v>
      </c>
      <c r="H567" s="277" t="s">
        <v>4464</v>
      </c>
      <c r="I567" s="277" t="s">
        <v>599</v>
      </c>
      <c r="J567" s="277" t="s">
        <v>2363</v>
      </c>
      <c r="K567" s="280">
        <v>29.47</v>
      </c>
      <c r="L567" s="277" t="s">
        <v>2364</v>
      </c>
      <c r="M567" s="83"/>
    </row>
    <row r="568" spans="1:13" ht="12.75" customHeight="1" x14ac:dyDescent="0.25">
      <c r="A568" s="277" t="s">
        <v>3439</v>
      </c>
      <c r="B568" s="277" t="s">
        <v>3440</v>
      </c>
      <c r="C568" s="277" t="s">
        <v>4013</v>
      </c>
      <c r="D568" s="277" t="s">
        <v>4014</v>
      </c>
      <c r="E568" s="278" t="s">
        <v>1043</v>
      </c>
      <c r="F568" s="277" t="s">
        <v>1043</v>
      </c>
      <c r="G568" s="279">
        <v>96029</v>
      </c>
      <c r="H568" s="277" t="s">
        <v>4466</v>
      </c>
      <c r="I568" s="277" t="s">
        <v>599</v>
      </c>
      <c r="J568" s="277" t="s">
        <v>2363</v>
      </c>
      <c r="K568" s="280">
        <v>26.22</v>
      </c>
      <c r="L568" s="277" t="s">
        <v>2364</v>
      </c>
      <c r="M568" s="83"/>
    </row>
    <row r="569" spans="1:13" ht="12.75" customHeight="1" x14ac:dyDescent="0.25">
      <c r="A569" s="277" t="s">
        <v>3439</v>
      </c>
      <c r="B569" s="277" t="s">
        <v>3440</v>
      </c>
      <c r="C569" s="277" t="s">
        <v>4013</v>
      </c>
      <c r="D569" s="277" t="s">
        <v>4014</v>
      </c>
      <c r="E569" s="278" t="s">
        <v>1043</v>
      </c>
      <c r="F569" s="277" t="s">
        <v>1043</v>
      </c>
      <c r="G569" s="279">
        <v>96036</v>
      </c>
      <c r="H569" s="277" t="s">
        <v>4469</v>
      </c>
      <c r="I569" s="277" t="s">
        <v>599</v>
      </c>
      <c r="J569" s="277" t="s">
        <v>2363</v>
      </c>
      <c r="K569" s="280">
        <v>37.9</v>
      </c>
      <c r="L569" s="277" t="s">
        <v>2364</v>
      </c>
      <c r="M569" s="83"/>
    </row>
    <row r="570" spans="1:13" ht="12.75" customHeight="1" x14ac:dyDescent="0.25">
      <c r="A570" s="277" t="s">
        <v>3439</v>
      </c>
      <c r="B570" s="277" t="s">
        <v>3440</v>
      </c>
      <c r="C570" s="277" t="s">
        <v>4013</v>
      </c>
      <c r="D570" s="277" t="s">
        <v>4014</v>
      </c>
      <c r="E570" s="278" t="s">
        <v>1043</v>
      </c>
      <c r="F570" s="277" t="s">
        <v>1043</v>
      </c>
      <c r="G570" s="279">
        <v>96155</v>
      </c>
      <c r="H570" s="277" t="s">
        <v>4471</v>
      </c>
      <c r="I570" s="277" t="s">
        <v>599</v>
      </c>
      <c r="J570" s="277" t="s">
        <v>2363</v>
      </c>
      <c r="K570" s="280">
        <v>26.35</v>
      </c>
      <c r="L570" s="277" t="s">
        <v>2364</v>
      </c>
      <c r="M570" s="83"/>
    </row>
    <row r="571" spans="1:13" ht="12.75" customHeight="1" x14ac:dyDescent="0.25">
      <c r="A571" s="277" t="s">
        <v>3439</v>
      </c>
      <c r="B571" s="277" t="s">
        <v>3440</v>
      </c>
      <c r="C571" s="277" t="s">
        <v>4013</v>
      </c>
      <c r="D571" s="277" t="s">
        <v>4014</v>
      </c>
      <c r="E571" s="278" t="s">
        <v>1043</v>
      </c>
      <c r="F571" s="277" t="s">
        <v>1043</v>
      </c>
      <c r="G571" s="279">
        <v>96156</v>
      </c>
      <c r="H571" s="277" t="s">
        <v>4474</v>
      </c>
      <c r="I571" s="277" t="s">
        <v>599</v>
      </c>
      <c r="J571" s="277" t="s">
        <v>2363</v>
      </c>
      <c r="K571" s="280">
        <v>35.04</v>
      </c>
      <c r="L571" s="277" t="s">
        <v>2364</v>
      </c>
      <c r="M571" s="83"/>
    </row>
    <row r="572" spans="1:13" ht="12.75" customHeight="1" x14ac:dyDescent="0.25">
      <c r="A572" s="277" t="s">
        <v>3439</v>
      </c>
      <c r="B572" s="277" t="s">
        <v>3440</v>
      </c>
      <c r="C572" s="277" t="s">
        <v>4013</v>
      </c>
      <c r="D572" s="277" t="s">
        <v>4014</v>
      </c>
      <c r="E572" s="278" t="s">
        <v>1043</v>
      </c>
      <c r="F572" s="277" t="s">
        <v>1043</v>
      </c>
      <c r="G572" s="279">
        <v>96159</v>
      </c>
      <c r="H572" s="277" t="s">
        <v>4478</v>
      </c>
      <c r="I572" s="277" t="s">
        <v>599</v>
      </c>
      <c r="J572" s="277" t="s">
        <v>2363</v>
      </c>
      <c r="K572" s="280">
        <v>44.46</v>
      </c>
      <c r="L572" s="277" t="s">
        <v>2364</v>
      </c>
      <c r="M572" s="83"/>
    </row>
    <row r="573" spans="1:13" ht="12.75" customHeight="1" x14ac:dyDescent="0.25">
      <c r="A573" s="277" t="s">
        <v>3439</v>
      </c>
      <c r="B573" s="277" t="s">
        <v>3440</v>
      </c>
      <c r="C573" s="277" t="s">
        <v>4013</v>
      </c>
      <c r="D573" s="277" t="s">
        <v>4014</v>
      </c>
      <c r="E573" s="278" t="s">
        <v>1043</v>
      </c>
      <c r="F573" s="277" t="s">
        <v>1043</v>
      </c>
      <c r="G573" s="279">
        <v>96246</v>
      </c>
      <c r="H573" s="277" t="s">
        <v>4481</v>
      </c>
      <c r="I573" s="277" t="s">
        <v>599</v>
      </c>
      <c r="J573" s="277" t="s">
        <v>2363</v>
      </c>
      <c r="K573" s="280">
        <v>35.340000000000003</v>
      </c>
      <c r="L573" s="277" t="s">
        <v>2364</v>
      </c>
      <c r="M573" s="83"/>
    </row>
    <row r="574" spans="1:13" ht="12.75" customHeight="1" x14ac:dyDescent="0.25">
      <c r="A574" s="277" t="s">
        <v>3439</v>
      </c>
      <c r="B574" s="277" t="s">
        <v>3440</v>
      </c>
      <c r="C574" s="277" t="s">
        <v>4013</v>
      </c>
      <c r="D574" s="277" t="s">
        <v>4014</v>
      </c>
      <c r="E574" s="278" t="s">
        <v>1043</v>
      </c>
      <c r="F574" s="277" t="s">
        <v>1043</v>
      </c>
      <c r="G574" s="279">
        <v>96302</v>
      </c>
      <c r="H574" s="277" t="s">
        <v>4484</v>
      </c>
      <c r="I574" s="277" t="s">
        <v>599</v>
      </c>
      <c r="J574" s="277" t="s">
        <v>2363</v>
      </c>
      <c r="K574" s="280">
        <v>58.89</v>
      </c>
      <c r="L574" s="277" t="s">
        <v>2364</v>
      </c>
      <c r="M574" s="83"/>
    </row>
    <row r="575" spans="1:13" ht="12.75" customHeight="1" x14ac:dyDescent="0.25">
      <c r="A575" s="277" t="s">
        <v>3439</v>
      </c>
      <c r="B575" s="277" t="s">
        <v>3440</v>
      </c>
      <c r="C575" s="277" t="s">
        <v>4013</v>
      </c>
      <c r="D575" s="277" t="s">
        <v>4014</v>
      </c>
      <c r="E575" s="278" t="s">
        <v>1043</v>
      </c>
      <c r="F575" s="277" t="s">
        <v>1043</v>
      </c>
      <c r="G575" s="279">
        <v>96308</v>
      </c>
      <c r="H575" s="277" t="s">
        <v>4488</v>
      </c>
      <c r="I575" s="277" t="s">
        <v>599</v>
      </c>
      <c r="J575" s="277" t="s">
        <v>2363</v>
      </c>
      <c r="K575" s="280">
        <v>0.14000000000000001</v>
      </c>
      <c r="L575" s="277" t="s">
        <v>2364</v>
      </c>
      <c r="M575" s="83"/>
    </row>
    <row r="576" spans="1:13" ht="12.75" customHeight="1" x14ac:dyDescent="0.25">
      <c r="A576" s="277" t="s">
        <v>3439</v>
      </c>
      <c r="B576" s="277" t="s">
        <v>3440</v>
      </c>
      <c r="C576" s="277" t="s">
        <v>4013</v>
      </c>
      <c r="D576" s="277" t="s">
        <v>4014</v>
      </c>
      <c r="E576" s="278" t="s">
        <v>1043</v>
      </c>
      <c r="F576" s="277" t="s">
        <v>1043</v>
      </c>
      <c r="G576" s="279">
        <v>96464</v>
      </c>
      <c r="H576" s="277" t="s">
        <v>4491</v>
      </c>
      <c r="I576" s="277" t="s">
        <v>599</v>
      </c>
      <c r="J576" s="277" t="s">
        <v>2363</v>
      </c>
      <c r="K576" s="280">
        <v>45.65</v>
      </c>
      <c r="L576" s="277" t="s">
        <v>2364</v>
      </c>
      <c r="M576" s="83"/>
    </row>
    <row r="577" spans="1:13" ht="12.75" customHeight="1" x14ac:dyDescent="0.25">
      <c r="A577" s="277" t="s">
        <v>3439</v>
      </c>
      <c r="B577" s="277" t="s">
        <v>3440</v>
      </c>
      <c r="C577" s="277" t="s">
        <v>4013</v>
      </c>
      <c r="D577" s="277" t="s">
        <v>4014</v>
      </c>
      <c r="E577" s="278" t="s">
        <v>1043</v>
      </c>
      <c r="F577" s="277" t="s">
        <v>1043</v>
      </c>
      <c r="G577" s="279">
        <v>98765</v>
      </c>
      <c r="H577" s="277" t="s">
        <v>4493</v>
      </c>
      <c r="I577" s="277" t="s">
        <v>599</v>
      </c>
      <c r="J577" s="277" t="s">
        <v>2363</v>
      </c>
      <c r="K577" s="280">
        <v>0.08</v>
      </c>
      <c r="L577" s="277" t="s">
        <v>2364</v>
      </c>
      <c r="M577" s="83"/>
    </row>
    <row r="578" spans="1:13" ht="12.75" customHeight="1" x14ac:dyDescent="0.25">
      <c r="A578" s="277" t="s">
        <v>3439</v>
      </c>
      <c r="B578" s="277" t="s">
        <v>3440</v>
      </c>
      <c r="C578" s="277" t="s">
        <v>4013</v>
      </c>
      <c r="D578" s="277" t="s">
        <v>4014</v>
      </c>
      <c r="E578" s="278" t="s">
        <v>1043</v>
      </c>
      <c r="F578" s="277" t="s">
        <v>1043</v>
      </c>
      <c r="G578" s="279">
        <v>99834</v>
      </c>
      <c r="H578" s="277" t="s">
        <v>4497</v>
      </c>
      <c r="I578" s="277" t="s">
        <v>599</v>
      </c>
      <c r="J578" s="277" t="s">
        <v>4167</v>
      </c>
      <c r="K578" s="280">
        <v>0.14000000000000001</v>
      </c>
      <c r="L578" s="277" t="s">
        <v>2364</v>
      </c>
      <c r="M578" s="83"/>
    </row>
    <row r="579" spans="1:13" ht="12.75" customHeight="1" x14ac:dyDescent="0.25">
      <c r="A579" s="277" t="s">
        <v>3439</v>
      </c>
      <c r="B579" s="277" t="s">
        <v>3440</v>
      </c>
      <c r="C579" s="277" t="s">
        <v>4499</v>
      </c>
      <c r="D579" s="277" t="s">
        <v>4500</v>
      </c>
      <c r="E579" s="278" t="s">
        <v>1043</v>
      </c>
      <c r="F579" s="277" t="s">
        <v>1043</v>
      </c>
      <c r="G579" s="279">
        <v>5089</v>
      </c>
      <c r="H579" s="277" t="s">
        <v>4502</v>
      </c>
      <c r="I579" s="277" t="s">
        <v>565</v>
      </c>
      <c r="J579" s="277" t="s">
        <v>2363</v>
      </c>
      <c r="K579" s="280">
        <v>18.96</v>
      </c>
      <c r="L579" s="277" t="s">
        <v>2364</v>
      </c>
      <c r="M579" s="83"/>
    </row>
    <row r="580" spans="1:13" ht="12.75" customHeight="1" x14ac:dyDescent="0.25">
      <c r="A580" s="277" t="s">
        <v>3439</v>
      </c>
      <c r="B580" s="277" t="s">
        <v>3440</v>
      </c>
      <c r="C580" s="277" t="s">
        <v>4499</v>
      </c>
      <c r="D580" s="277" t="s">
        <v>4500</v>
      </c>
      <c r="E580" s="278" t="s">
        <v>1043</v>
      </c>
      <c r="F580" s="277" t="s">
        <v>1043</v>
      </c>
      <c r="G580" s="279">
        <v>5627</v>
      </c>
      <c r="H580" s="277" t="s">
        <v>4505</v>
      </c>
      <c r="I580" s="277" t="s">
        <v>565</v>
      </c>
      <c r="J580" s="277" t="s">
        <v>2363</v>
      </c>
      <c r="K580" s="280">
        <v>22.78</v>
      </c>
      <c r="L580" s="277" t="s">
        <v>2364</v>
      </c>
      <c r="M580" s="83"/>
    </row>
    <row r="581" spans="1:13" ht="12.75" customHeight="1" x14ac:dyDescent="0.25">
      <c r="A581" s="277" t="s">
        <v>3439</v>
      </c>
      <c r="B581" s="277" t="s">
        <v>3440</v>
      </c>
      <c r="C581" s="277" t="s">
        <v>4499</v>
      </c>
      <c r="D581" s="277" t="s">
        <v>4500</v>
      </c>
      <c r="E581" s="278" t="s">
        <v>1043</v>
      </c>
      <c r="F581" s="277" t="s">
        <v>1043</v>
      </c>
      <c r="G581" s="279">
        <v>5628</v>
      </c>
      <c r="H581" s="277" t="s">
        <v>4508</v>
      </c>
      <c r="I581" s="277" t="s">
        <v>565</v>
      </c>
      <c r="J581" s="277" t="s">
        <v>2363</v>
      </c>
      <c r="K581" s="280">
        <v>5.85</v>
      </c>
      <c r="L581" s="277" t="s">
        <v>2364</v>
      </c>
      <c r="M581" s="83"/>
    </row>
    <row r="582" spans="1:13" ht="12.75" customHeight="1" x14ac:dyDescent="0.25">
      <c r="A582" s="277" t="s">
        <v>3439</v>
      </c>
      <c r="B582" s="277" t="s">
        <v>3440</v>
      </c>
      <c r="C582" s="277" t="s">
        <v>4499</v>
      </c>
      <c r="D582" s="277" t="s">
        <v>4500</v>
      </c>
      <c r="E582" s="278" t="s">
        <v>1043</v>
      </c>
      <c r="F582" s="277" t="s">
        <v>1043</v>
      </c>
      <c r="G582" s="279">
        <v>5629</v>
      </c>
      <c r="H582" s="277" t="s">
        <v>4512</v>
      </c>
      <c r="I582" s="277" t="s">
        <v>565</v>
      </c>
      <c r="J582" s="277" t="s">
        <v>2363</v>
      </c>
      <c r="K582" s="280">
        <v>28.47</v>
      </c>
      <c r="L582" s="277" t="s">
        <v>2364</v>
      </c>
      <c r="M582" s="83"/>
    </row>
    <row r="583" spans="1:13" ht="12.75" customHeight="1" x14ac:dyDescent="0.25">
      <c r="A583" s="277" t="s">
        <v>3439</v>
      </c>
      <c r="B583" s="277" t="s">
        <v>3440</v>
      </c>
      <c r="C583" s="277" t="s">
        <v>4499</v>
      </c>
      <c r="D583" s="277" t="s">
        <v>4500</v>
      </c>
      <c r="E583" s="278" t="s">
        <v>1043</v>
      </c>
      <c r="F583" s="277" t="s">
        <v>1043</v>
      </c>
      <c r="G583" s="279">
        <v>5630</v>
      </c>
      <c r="H583" s="277" t="s">
        <v>4515</v>
      </c>
      <c r="I583" s="277" t="s">
        <v>565</v>
      </c>
      <c r="J583" s="277" t="s">
        <v>4167</v>
      </c>
      <c r="K583" s="280">
        <v>54.86</v>
      </c>
      <c r="L583" s="277" t="s">
        <v>2364</v>
      </c>
      <c r="M583" s="83"/>
    </row>
    <row r="584" spans="1:13" ht="12.75" customHeight="1" x14ac:dyDescent="0.25">
      <c r="A584" s="277" t="s">
        <v>3439</v>
      </c>
      <c r="B584" s="277" t="s">
        <v>3440</v>
      </c>
      <c r="C584" s="277" t="s">
        <v>4499</v>
      </c>
      <c r="D584" s="277" t="s">
        <v>4500</v>
      </c>
      <c r="E584" s="278" t="s">
        <v>1043</v>
      </c>
      <c r="F584" s="277" t="s">
        <v>1043</v>
      </c>
      <c r="G584" s="279">
        <v>5658</v>
      </c>
      <c r="H584" s="277" t="s">
        <v>4518</v>
      </c>
      <c r="I584" s="277" t="s">
        <v>565</v>
      </c>
      <c r="J584" s="277" t="s">
        <v>2363</v>
      </c>
      <c r="K584" s="280">
        <v>1.18</v>
      </c>
      <c r="L584" s="277" t="s">
        <v>2364</v>
      </c>
      <c r="M584" s="83"/>
    </row>
    <row r="585" spans="1:13" ht="12.75" customHeight="1" x14ac:dyDescent="0.25">
      <c r="A585" s="277" t="s">
        <v>3439</v>
      </c>
      <c r="B585" s="277" t="s">
        <v>3440</v>
      </c>
      <c r="C585" s="277" t="s">
        <v>4499</v>
      </c>
      <c r="D585" s="277" t="s">
        <v>4500</v>
      </c>
      <c r="E585" s="278" t="s">
        <v>1043</v>
      </c>
      <c r="F585" s="277" t="s">
        <v>1043</v>
      </c>
      <c r="G585" s="279">
        <v>5664</v>
      </c>
      <c r="H585" s="277" t="s">
        <v>4522</v>
      </c>
      <c r="I585" s="277" t="s">
        <v>565</v>
      </c>
      <c r="J585" s="277" t="s">
        <v>2363</v>
      </c>
      <c r="K585" s="280">
        <v>17.05</v>
      </c>
      <c r="L585" s="277" t="s">
        <v>2364</v>
      </c>
      <c r="M585" s="83"/>
    </row>
    <row r="586" spans="1:13" ht="12.75" customHeight="1" x14ac:dyDescent="0.25">
      <c r="A586" s="277" t="s">
        <v>3439</v>
      </c>
      <c r="B586" s="277" t="s">
        <v>3440</v>
      </c>
      <c r="C586" s="277" t="s">
        <v>4499</v>
      </c>
      <c r="D586" s="277" t="s">
        <v>4500</v>
      </c>
      <c r="E586" s="278" t="s">
        <v>1043</v>
      </c>
      <c r="F586" s="277" t="s">
        <v>1043</v>
      </c>
      <c r="G586" s="279">
        <v>5667</v>
      </c>
      <c r="H586" s="277" t="s">
        <v>4526</v>
      </c>
      <c r="I586" s="277" t="s">
        <v>565</v>
      </c>
      <c r="J586" s="277" t="s">
        <v>2363</v>
      </c>
      <c r="K586" s="280">
        <v>15.16</v>
      </c>
      <c r="L586" s="277" t="s">
        <v>2364</v>
      </c>
      <c r="M586" s="83"/>
    </row>
    <row r="587" spans="1:13" ht="12.75" customHeight="1" x14ac:dyDescent="0.25">
      <c r="A587" s="277" t="s">
        <v>3439</v>
      </c>
      <c r="B587" s="277" t="s">
        <v>3440</v>
      </c>
      <c r="C587" s="277" t="s">
        <v>4499</v>
      </c>
      <c r="D587" s="277" t="s">
        <v>4500</v>
      </c>
      <c r="E587" s="278" t="s">
        <v>1043</v>
      </c>
      <c r="F587" s="277" t="s">
        <v>1043</v>
      </c>
      <c r="G587" s="279">
        <v>5668</v>
      </c>
      <c r="H587" s="277" t="s">
        <v>4529</v>
      </c>
      <c r="I587" s="277" t="s">
        <v>565</v>
      </c>
      <c r="J587" s="277" t="s">
        <v>4167</v>
      </c>
      <c r="K587" s="280">
        <v>41.98</v>
      </c>
      <c r="L587" s="277" t="s">
        <v>2364</v>
      </c>
      <c r="M587" s="83"/>
    </row>
    <row r="588" spans="1:13" ht="12.75" customHeight="1" x14ac:dyDescent="0.25">
      <c r="A588" s="277" t="s">
        <v>3439</v>
      </c>
      <c r="B588" s="277" t="s">
        <v>3440</v>
      </c>
      <c r="C588" s="277" t="s">
        <v>4499</v>
      </c>
      <c r="D588" s="277" t="s">
        <v>4500</v>
      </c>
      <c r="E588" s="278" t="s">
        <v>1043</v>
      </c>
      <c r="F588" s="277" t="s">
        <v>1043</v>
      </c>
      <c r="G588" s="279">
        <v>5674</v>
      </c>
      <c r="H588" s="277" t="s">
        <v>4532</v>
      </c>
      <c r="I588" s="277" t="s">
        <v>565</v>
      </c>
      <c r="J588" s="277" t="s">
        <v>2363</v>
      </c>
      <c r="K588" s="280">
        <v>18.239999999999998</v>
      </c>
      <c r="L588" s="277" t="s">
        <v>2364</v>
      </c>
      <c r="M588" s="83"/>
    </row>
    <row r="589" spans="1:13" ht="12.75" customHeight="1" x14ac:dyDescent="0.25">
      <c r="A589" s="277" t="s">
        <v>3439</v>
      </c>
      <c r="B589" s="277" t="s">
        <v>3440</v>
      </c>
      <c r="C589" s="277" t="s">
        <v>4499</v>
      </c>
      <c r="D589" s="277" t="s">
        <v>4500</v>
      </c>
      <c r="E589" s="278" t="s">
        <v>1043</v>
      </c>
      <c r="F589" s="277" t="s">
        <v>1043</v>
      </c>
      <c r="G589" s="279">
        <v>5692</v>
      </c>
      <c r="H589" s="277" t="s">
        <v>4534</v>
      </c>
      <c r="I589" s="277" t="s">
        <v>565</v>
      </c>
      <c r="J589" s="277" t="s">
        <v>2642</v>
      </c>
      <c r="K589" s="280">
        <v>0.16</v>
      </c>
      <c r="L589" s="277" t="s">
        <v>2364</v>
      </c>
      <c r="M589" s="83"/>
    </row>
    <row r="590" spans="1:13" ht="12.75" customHeight="1" x14ac:dyDescent="0.25">
      <c r="A590" s="277" t="s">
        <v>3439</v>
      </c>
      <c r="B590" s="277" t="s">
        <v>3440</v>
      </c>
      <c r="C590" s="277" t="s">
        <v>4499</v>
      </c>
      <c r="D590" s="277" t="s">
        <v>4500</v>
      </c>
      <c r="E590" s="278" t="s">
        <v>1043</v>
      </c>
      <c r="F590" s="277" t="s">
        <v>1043</v>
      </c>
      <c r="G590" s="279">
        <v>5693</v>
      </c>
      <c r="H590" s="277" t="s">
        <v>4537</v>
      </c>
      <c r="I590" s="277" t="s">
        <v>565</v>
      </c>
      <c r="J590" s="277" t="s">
        <v>4167</v>
      </c>
      <c r="K590" s="280">
        <v>3.39</v>
      </c>
      <c r="L590" s="277" t="s">
        <v>2364</v>
      </c>
      <c r="M590" s="83"/>
    </row>
    <row r="591" spans="1:13" ht="12.75" customHeight="1" x14ac:dyDescent="0.25">
      <c r="A591" s="277" t="s">
        <v>3439</v>
      </c>
      <c r="B591" s="277" t="s">
        <v>3440</v>
      </c>
      <c r="C591" s="277" t="s">
        <v>4499</v>
      </c>
      <c r="D591" s="277" t="s">
        <v>4500</v>
      </c>
      <c r="E591" s="278" t="s">
        <v>1043</v>
      </c>
      <c r="F591" s="277" t="s">
        <v>1043</v>
      </c>
      <c r="G591" s="279">
        <v>5695</v>
      </c>
      <c r="H591" s="277" t="s">
        <v>4540</v>
      </c>
      <c r="I591" s="277" t="s">
        <v>565</v>
      </c>
      <c r="J591" s="277" t="s">
        <v>2363</v>
      </c>
      <c r="K591" s="280">
        <v>22.67</v>
      </c>
      <c r="L591" s="277" t="s">
        <v>2364</v>
      </c>
      <c r="M591" s="83"/>
    </row>
    <row r="592" spans="1:13" ht="12.75" customHeight="1" x14ac:dyDescent="0.25">
      <c r="A592" s="277" t="s">
        <v>3439</v>
      </c>
      <c r="B592" s="277" t="s">
        <v>3440</v>
      </c>
      <c r="C592" s="277" t="s">
        <v>4499</v>
      </c>
      <c r="D592" s="277" t="s">
        <v>4500</v>
      </c>
      <c r="E592" s="278" t="s">
        <v>1043</v>
      </c>
      <c r="F592" s="277" t="s">
        <v>1043</v>
      </c>
      <c r="G592" s="279">
        <v>5703</v>
      </c>
      <c r="H592" s="277" t="s">
        <v>4544</v>
      </c>
      <c r="I592" s="277" t="s">
        <v>565</v>
      </c>
      <c r="J592" s="277" t="s">
        <v>2642</v>
      </c>
      <c r="K592" s="280">
        <v>15.7</v>
      </c>
      <c r="L592" s="277" t="s">
        <v>2364</v>
      </c>
      <c r="M592" s="83"/>
    </row>
    <row r="593" spans="1:13" ht="12.75" customHeight="1" x14ac:dyDescent="0.25">
      <c r="A593" s="277" t="s">
        <v>3439</v>
      </c>
      <c r="B593" s="277" t="s">
        <v>3440</v>
      </c>
      <c r="C593" s="277" t="s">
        <v>4499</v>
      </c>
      <c r="D593" s="277" t="s">
        <v>4500</v>
      </c>
      <c r="E593" s="278" t="s">
        <v>1043</v>
      </c>
      <c r="F593" s="277" t="s">
        <v>1043</v>
      </c>
      <c r="G593" s="279">
        <v>5705</v>
      </c>
      <c r="H593" s="277" t="s">
        <v>4548</v>
      </c>
      <c r="I593" s="277" t="s">
        <v>565</v>
      </c>
      <c r="J593" s="277" t="s">
        <v>2363</v>
      </c>
      <c r="K593" s="280">
        <v>14.12</v>
      </c>
      <c r="L593" s="277" t="s">
        <v>2364</v>
      </c>
      <c r="M593" s="83"/>
    </row>
    <row r="594" spans="1:13" ht="12.75" customHeight="1" x14ac:dyDescent="0.25">
      <c r="A594" s="277" t="s">
        <v>3439</v>
      </c>
      <c r="B594" s="277" t="s">
        <v>3440</v>
      </c>
      <c r="C594" s="277" t="s">
        <v>4499</v>
      </c>
      <c r="D594" s="277" t="s">
        <v>4500</v>
      </c>
      <c r="E594" s="278" t="s">
        <v>1043</v>
      </c>
      <c r="F594" s="277" t="s">
        <v>1043</v>
      </c>
      <c r="G594" s="279">
        <v>5707</v>
      </c>
      <c r="H594" s="277" t="s">
        <v>4553</v>
      </c>
      <c r="I594" s="277" t="s">
        <v>565</v>
      </c>
      <c r="J594" s="277" t="s">
        <v>2363</v>
      </c>
      <c r="K594" s="280">
        <v>39.72</v>
      </c>
      <c r="L594" s="277" t="s">
        <v>2364</v>
      </c>
      <c r="M594" s="83"/>
    </row>
    <row r="595" spans="1:13" ht="12.75" customHeight="1" x14ac:dyDescent="0.25">
      <c r="A595" s="277" t="s">
        <v>3439</v>
      </c>
      <c r="B595" s="277" t="s">
        <v>3440</v>
      </c>
      <c r="C595" s="277" t="s">
        <v>4499</v>
      </c>
      <c r="D595" s="277" t="s">
        <v>4500</v>
      </c>
      <c r="E595" s="278" t="s">
        <v>1043</v>
      </c>
      <c r="F595" s="277" t="s">
        <v>1043</v>
      </c>
      <c r="G595" s="279">
        <v>5710</v>
      </c>
      <c r="H595" s="277" t="s">
        <v>4557</v>
      </c>
      <c r="I595" s="277" t="s">
        <v>565</v>
      </c>
      <c r="J595" s="277" t="s">
        <v>2363</v>
      </c>
      <c r="K595" s="280">
        <v>94.74</v>
      </c>
      <c r="L595" s="277" t="s">
        <v>2364</v>
      </c>
      <c r="M595" s="83"/>
    </row>
    <row r="596" spans="1:13" ht="12.75" customHeight="1" x14ac:dyDescent="0.25">
      <c r="A596" s="277" t="s">
        <v>3439</v>
      </c>
      <c r="B596" s="277" t="s">
        <v>3440</v>
      </c>
      <c r="C596" s="277" t="s">
        <v>4499</v>
      </c>
      <c r="D596" s="277" t="s">
        <v>4500</v>
      </c>
      <c r="E596" s="278" t="s">
        <v>1043</v>
      </c>
      <c r="F596" s="277" t="s">
        <v>1043</v>
      </c>
      <c r="G596" s="279">
        <v>5711</v>
      </c>
      <c r="H596" s="277" t="s">
        <v>4560</v>
      </c>
      <c r="I596" s="277" t="s">
        <v>565</v>
      </c>
      <c r="J596" s="277" t="s">
        <v>4167</v>
      </c>
      <c r="K596" s="280">
        <v>51.88</v>
      </c>
      <c r="L596" s="277" t="s">
        <v>2364</v>
      </c>
      <c r="M596" s="83"/>
    </row>
    <row r="597" spans="1:13" ht="12.75" customHeight="1" x14ac:dyDescent="0.25">
      <c r="A597" s="277" t="s">
        <v>3439</v>
      </c>
      <c r="B597" s="277" t="s">
        <v>3440</v>
      </c>
      <c r="C597" s="277" t="s">
        <v>4499</v>
      </c>
      <c r="D597" s="277" t="s">
        <v>4500</v>
      </c>
      <c r="E597" s="278" t="s">
        <v>1043</v>
      </c>
      <c r="F597" s="277" t="s">
        <v>1043</v>
      </c>
      <c r="G597" s="279">
        <v>5714</v>
      </c>
      <c r="H597" s="277" t="s">
        <v>4563</v>
      </c>
      <c r="I597" s="277" t="s">
        <v>565</v>
      </c>
      <c r="J597" s="277" t="s">
        <v>2363</v>
      </c>
      <c r="K597" s="280">
        <v>7.72</v>
      </c>
      <c r="L597" s="277" t="s">
        <v>2364</v>
      </c>
      <c r="M597" s="83"/>
    </row>
    <row r="598" spans="1:13" ht="12.75" customHeight="1" x14ac:dyDescent="0.25">
      <c r="A598" s="277" t="s">
        <v>3439</v>
      </c>
      <c r="B598" s="277" t="s">
        <v>3440</v>
      </c>
      <c r="C598" s="277" t="s">
        <v>4499</v>
      </c>
      <c r="D598" s="277" t="s">
        <v>4500</v>
      </c>
      <c r="E598" s="278" t="s">
        <v>1043</v>
      </c>
      <c r="F598" s="277" t="s">
        <v>1043</v>
      </c>
      <c r="G598" s="279">
        <v>5715</v>
      </c>
      <c r="H598" s="277" t="s">
        <v>4567</v>
      </c>
      <c r="I598" s="277" t="s">
        <v>565</v>
      </c>
      <c r="J598" s="277" t="s">
        <v>4167</v>
      </c>
      <c r="K598" s="280">
        <v>41.43</v>
      </c>
      <c r="L598" s="277" t="s">
        <v>2364</v>
      </c>
      <c r="M598" s="83"/>
    </row>
    <row r="599" spans="1:13" ht="12.75" customHeight="1" x14ac:dyDescent="0.25">
      <c r="A599" s="277" t="s">
        <v>3439</v>
      </c>
      <c r="B599" s="277" t="s">
        <v>3440</v>
      </c>
      <c r="C599" s="277" t="s">
        <v>4499</v>
      </c>
      <c r="D599" s="277" t="s">
        <v>4500</v>
      </c>
      <c r="E599" s="278" t="s">
        <v>1043</v>
      </c>
      <c r="F599" s="277" t="s">
        <v>1043</v>
      </c>
      <c r="G599" s="279">
        <v>5718</v>
      </c>
      <c r="H599" s="277" t="s">
        <v>4570</v>
      </c>
      <c r="I599" s="277" t="s">
        <v>565</v>
      </c>
      <c r="J599" s="277" t="s">
        <v>4167</v>
      </c>
      <c r="K599" s="280">
        <v>84.01</v>
      </c>
      <c r="L599" s="277" t="s">
        <v>2364</v>
      </c>
      <c r="M599" s="83"/>
    </row>
    <row r="600" spans="1:13" ht="12.75" customHeight="1" x14ac:dyDescent="0.25">
      <c r="A600" s="277" t="s">
        <v>3439</v>
      </c>
      <c r="B600" s="277" t="s">
        <v>3440</v>
      </c>
      <c r="C600" s="277" t="s">
        <v>4499</v>
      </c>
      <c r="D600" s="277" t="s">
        <v>4500</v>
      </c>
      <c r="E600" s="278" t="s">
        <v>1043</v>
      </c>
      <c r="F600" s="277" t="s">
        <v>1043</v>
      </c>
      <c r="G600" s="279">
        <v>5721</v>
      </c>
      <c r="H600" s="277" t="s">
        <v>4573</v>
      </c>
      <c r="I600" s="277" t="s">
        <v>565</v>
      </c>
      <c r="J600" s="277" t="s">
        <v>4167</v>
      </c>
      <c r="K600" s="280">
        <v>74.11</v>
      </c>
      <c r="L600" s="277" t="s">
        <v>2364</v>
      </c>
      <c r="M600" s="83"/>
    </row>
    <row r="601" spans="1:13" ht="12.75" customHeight="1" x14ac:dyDescent="0.25">
      <c r="A601" s="277" t="s">
        <v>3439</v>
      </c>
      <c r="B601" s="277" t="s">
        <v>3440</v>
      </c>
      <c r="C601" s="277" t="s">
        <v>4499</v>
      </c>
      <c r="D601" s="277" t="s">
        <v>4500</v>
      </c>
      <c r="E601" s="278" t="s">
        <v>1043</v>
      </c>
      <c r="F601" s="277" t="s">
        <v>1043</v>
      </c>
      <c r="G601" s="279">
        <v>5722</v>
      </c>
      <c r="H601" s="277" t="s">
        <v>4577</v>
      </c>
      <c r="I601" s="277" t="s">
        <v>565</v>
      </c>
      <c r="J601" s="277" t="s">
        <v>4167</v>
      </c>
      <c r="K601" s="280">
        <v>171.48</v>
      </c>
      <c r="L601" s="277" t="s">
        <v>2364</v>
      </c>
      <c r="M601" s="83"/>
    </row>
    <row r="602" spans="1:13" ht="12.75" customHeight="1" x14ac:dyDescent="0.25">
      <c r="A602" s="277" t="s">
        <v>3439</v>
      </c>
      <c r="B602" s="277" t="s">
        <v>3440</v>
      </c>
      <c r="C602" s="277" t="s">
        <v>4499</v>
      </c>
      <c r="D602" s="277" t="s">
        <v>4500</v>
      </c>
      <c r="E602" s="278" t="s">
        <v>1043</v>
      </c>
      <c r="F602" s="277" t="s">
        <v>1043</v>
      </c>
      <c r="G602" s="279">
        <v>5724</v>
      </c>
      <c r="H602" s="277" t="s">
        <v>4580</v>
      </c>
      <c r="I602" s="277" t="s">
        <v>565</v>
      </c>
      <c r="J602" s="277" t="s">
        <v>2363</v>
      </c>
      <c r="K602" s="280">
        <v>30.02</v>
      </c>
      <c r="L602" s="277" t="s">
        <v>2364</v>
      </c>
      <c r="M602" s="83"/>
    </row>
    <row r="603" spans="1:13" ht="12.75" customHeight="1" x14ac:dyDescent="0.25">
      <c r="A603" s="277" t="s">
        <v>3439</v>
      </c>
      <c r="B603" s="277" t="s">
        <v>3440</v>
      </c>
      <c r="C603" s="277" t="s">
        <v>4499</v>
      </c>
      <c r="D603" s="277" t="s">
        <v>4500</v>
      </c>
      <c r="E603" s="278" t="s">
        <v>1043</v>
      </c>
      <c r="F603" s="277" t="s">
        <v>1043</v>
      </c>
      <c r="G603" s="279">
        <v>5727</v>
      </c>
      <c r="H603" s="277" t="s">
        <v>4583</v>
      </c>
      <c r="I603" s="277" t="s">
        <v>565</v>
      </c>
      <c r="J603" s="277" t="s">
        <v>2363</v>
      </c>
      <c r="K603" s="280">
        <v>5.5</v>
      </c>
      <c r="L603" s="277" t="s">
        <v>2364</v>
      </c>
      <c r="M603" s="83"/>
    </row>
    <row r="604" spans="1:13" ht="12.75" customHeight="1" x14ac:dyDescent="0.25">
      <c r="A604" s="277" t="s">
        <v>3439</v>
      </c>
      <c r="B604" s="277" t="s">
        <v>3440</v>
      </c>
      <c r="C604" s="277" t="s">
        <v>4499</v>
      </c>
      <c r="D604" s="277" t="s">
        <v>4500</v>
      </c>
      <c r="E604" s="278" t="s">
        <v>1043</v>
      </c>
      <c r="F604" s="277" t="s">
        <v>1043</v>
      </c>
      <c r="G604" s="279">
        <v>5729</v>
      </c>
      <c r="H604" s="277" t="s">
        <v>4587</v>
      </c>
      <c r="I604" s="277" t="s">
        <v>565</v>
      </c>
      <c r="J604" s="277" t="s">
        <v>2363</v>
      </c>
      <c r="K604" s="280">
        <v>22.4</v>
      </c>
      <c r="L604" s="277" t="s">
        <v>2364</v>
      </c>
      <c r="M604" s="83"/>
    </row>
    <row r="605" spans="1:13" ht="12.75" customHeight="1" x14ac:dyDescent="0.25">
      <c r="A605" s="277" t="s">
        <v>3439</v>
      </c>
      <c r="B605" s="277" t="s">
        <v>3440</v>
      </c>
      <c r="C605" s="277" t="s">
        <v>4499</v>
      </c>
      <c r="D605" s="277" t="s">
        <v>4500</v>
      </c>
      <c r="E605" s="278" t="s">
        <v>1043</v>
      </c>
      <c r="F605" s="277" t="s">
        <v>1043</v>
      </c>
      <c r="G605" s="279">
        <v>5730</v>
      </c>
      <c r="H605" s="277" t="s">
        <v>4590</v>
      </c>
      <c r="I605" s="277" t="s">
        <v>565</v>
      </c>
      <c r="J605" s="277" t="s">
        <v>4167</v>
      </c>
      <c r="K605" s="280">
        <v>28.66</v>
      </c>
      <c r="L605" s="277" t="s">
        <v>2364</v>
      </c>
      <c r="M605" s="83"/>
    </row>
    <row r="606" spans="1:13" ht="12.75" customHeight="1" x14ac:dyDescent="0.25">
      <c r="A606" s="277" t="s">
        <v>3439</v>
      </c>
      <c r="B606" s="277" t="s">
        <v>3440</v>
      </c>
      <c r="C606" s="277" t="s">
        <v>4499</v>
      </c>
      <c r="D606" s="277" t="s">
        <v>4500</v>
      </c>
      <c r="E606" s="278" t="s">
        <v>1043</v>
      </c>
      <c r="F606" s="277" t="s">
        <v>1043</v>
      </c>
      <c r="G606" s="279">
        <v>5735</v>
      </c>
      <c r="H606" s="277" t="s">
        <v>4593</v>
      </c>
      <c r="I606" s="277" t="s">
        <v>565</v>
      </c>
      <c r="J606" s="277" t="s">
        <v>2363</v>
      </c>
      <c r="K606" s="280">
        <v>16.45</v>
      </c>
      <c r="L606" s="277" t="s">
        <v>2364</v>
      </c>
      <c r="M606" s="83"/>
    </row>
    <row r="607" spans="1:13" ht="12.75" customHeight="1" x14ac:dyDescent="0.25">
      <c r="A607" s="277" t="s">
        <v>3439</v>
      </c>
      <c r="B607" s="277" t="s">
        <v>3440</v>
      </c>
      <c r="C607" s="277" t="s">
        <v>4499</v>
      </c>
      <c r="D607" s="277" t="s">
        <v>4500</v>
      </c>
      <c r="E607" s="278" t="s">
        <v>1043</v>
      </c>
      <c r="F607" s="277" t="s">
        <v>1043</v>
      </c>
      <c r="G607" s="279">
        <v>5736</v>
      </c>
      <c r="H607" s="277" t="s">
        <v>4596</v>
      </c>
      <c r="I607" s="277" t="s">
        <v>565</v>
      </c>
      <c r="J607" s="277" t="s">
        <v>4167</v>
      </c>
      <c r="K607" s="280">
        <v>38.520000000000003</v>
      </c>
      <c r="L607" s="277" t="s">
        <v>2364</v>
      </c>
      <c r="M607" s="83"/>
    </row>
    <row r="608" spans="1:13" ht="12.75" customHeight="1" x14ac:dyDescent="0.25">
      <c r="A608" s="277" t="s">
        <v>3439</v>
      </c>
      <c r="B608" s="277" t="s">
        <v>3440</v>
      </c>
      <c r="C608" s="277" t="s">
        <v>4499</v>
      </c>
      <c r="D608" s="277" t="s">
        <v>4500</v>
      </c>
      <c r="E608" s="278" t="s">
        <v>1043</v>
      </c>
      <c r="F608" s="277" t="s">
        <v>1043</v>
      </c>
      <c r="G608" s="279">
        <v>5738</v>
      </c>
      <c r="H608" s="277" t="s">
        <v>4599</v>
      </c>
      <c r="I608" s="277" t="s">
        <v>565</v>
      </c>
      <c r="J608" s="277" t="s">
        <v>2363</v>
      </c>
      <c r="K608" s="280">
        <v>19.920000000000002</v>
      </c>
      <c r="L608" s="277" t="s">
        <v>2364</v>
      </c>
      <c r="M608" s="83"/>
    </row>
    <row r="609" spans="1:13" ht="12.75" customHeight="1" x14ac:dyDescent="0.25">
      <c r="A609" s="277" t="s">
        <v>3439</v>
      </c>
      <c r="B609" s="277" t="s">
        <v>3440</v>
      </c>
      <c r="C609" s="277" t="s">
        <v>4499</v>
      </c>
      <c r="D609" s="277" t="s">
        <v>4500</v>
      </c>
      <c r="E609" s="278" t="s">
        <v>1043</v>
      </c>
      <c r="F609" s="277" t="s">
        <v>1043</v>
      </c>
      <c r="G609" s="279">
        <v>5739</v>
      </c>
      <c r="H609" s="277" t="s">
        <v>4602</v>
      </c>
      <c r="I609" s="277" t="s">
        <v>565</v>
      </c>
      <c r="J609" s="277" t="s">
        <v>2363</v>
      </c>
      <c r="K609" s="280">
        <v>24.92</v>
      </c>
      <c r="L609" s="277" t="s">
        <v>2364</v>
      </c>
      <c r="M609" s="83"/>
    </row>
    <row r="610" spans="1:13" ht="12.75" customHeight="1" x14ac:dyDescent="0.25">
      <c r="A610" s="277" t="s">
        <v>3439</v>
      </c>
      <c r="B610" s="277" t="s">
        <v>3440</v>
      </c>
      <c r="C610" s="277" t="s">
        <v>4499</v>
      </c>
      <c r="D610" s="277" t="s">
        <v>4500</v>
      </c>
      <c r="E610" s="278" t="s">
        <v>1043</v>
      </c>
      <c r="F610" s="277" t="s">
        <v>1043</v>
      </c>
      <c r="G610" s="279">
        <v>5741</v>
      </c>
      <c r="H610" s="277" t="s">
        <v>4604</v>
      </c>
      <c r="I610" s="277" t="s">
        <v>565</v>
      </c>
      <c r="J610" s="277" t="s">
        <v>2363</v>
      </c>
      <c r="K610" s="280">
        <v>27.29</v>
      </c>
      <c r="L610" s="277" t="s">
        <v>2364</v>
      </c>
      <c r="M610" s="83"/>
    </row>
    <row r="611" spans="1:13" ht="12.75" customHeight="1" x14ac:dyDescent="0.25">
      <c r="A611" s="277" t="s">
        <v>3439</v>
      </c>
      <c r="B611" s="277" t="s">
        <v>3440</v>
      </c>
      <c r="C611" s="277" t="s">
        <v>4499</v>
      </c>
      <c r="D611" s="277" t="s">
        <v>4500</v>
      </c>
      <c r="E611" s="278" t="s">
        <v>1043</v>
      </c>
      <c r="F611" s="277" t="s">
        <v>1043</v>
      </c>
      <c r="G611" s="279">
        <v>5742</v>
      </c>
      <c r="H611" s="277" t="s">
        <v>4606</v>
      </c>
      <c r="I611" s="277" t="s">
        <v>565</v>
      </c>
      <c r="J611" s="277" t="s">
        <v>4167</v>
      </c>
      <c r="K611" s="280">
        <v>16.079999999999998</v>
      </c>
      <c r="L611" s="277" t="s">
        <v>2364</v>
      </c>
      <c r="M611" s="83"/>
    </row>
    <row r="612" spans="1:13" ht="12.75" customHeight="1" x14ac:dyDescent="0.25">
      <c r="A612" s="277" t="s">
        <v>3439</v>
      </c>
      <c r="B612" s="277" t="s">
        <v>3440</v>
      </c>
      <c r="C612" s="277" t="s">
        <v>4499</v>
      </c>
      <c r="D612" s="277" t="s">
        <v>4500</v>
      </c>
      <c r="E612" s="278" t="s">
        <v>1043</v>
      </c>
      <c r="F612" s="277" t="s">
        <v>1043</v>
      </c>
      <c r="G612" s="279">
        <v>5747</v>
      </c>
      <c r="H612" s="277" t="s">
        <v>4609</v>
      </c>
      <c r="I612" s="277" t="s">
        <v>565</v>
      </c>
      <c r="J612" s="277" t="s">
        <v>4167</v>
      </c>
      <c r="K612" s="280">
        <v>92.14</v>
      </c>
      <c r="L612" s="277" t="s">
        <v>2364</v>
      </c>
      <c r="M612" s="83"/>
    </row>
    <row r="613" spans="1:13" ht="12.75" customHeight="1" x14ac:dyDescent="0.25">
      <c r="A613" s="277" t="s">
        <v>3439</v>
      </c>
      <c r="B613" s="277" t="s">
        <v>3440</v>
      </c>
      <c r="C613" s="277" t="s">
        <v>4499</v>
      </c>
      <c r="D613" s="277" t="s">
        <v>4500</v>
      </c>
      <c r="E613" s="278" t="s">
        <v>1043</v>
      </c>
      <c r="F613" s="277" t="s">
        <v>1043</v>
      </c>
      <c r="G613" s="279">
        <v>5751</v>
      </c>
      <c r="H613" s="277" t="s">
        <v>4611</v>
      </c>
      <c r="I613" s="277" t="s">
        <v>565</v>
      </c>
      <c r="J613" s="277" t="s">
        <v>2363</v>
      </c>
      <c r="K613" s="280">
        <v>15.54</v>
      </c>
      <c r="L613" s="277" t="s">
        <v>2364</v>
      </c>
      <c r="M613" s="83"/>
    </row>
    <row r="614" spans="1:13" ht="12.75" customHeight="1" x14ac:dyDescent="0.25">
      <c r="A614" s="277" t="s">
        <v>3439</v>
      </c>
      <c r="B614" s="277" t="s">
        <v>3440</v>
      </c>
      <c r="C614" s="277" t="s">
        <v>4499</v>
      </c>
      <c r="D614" s="277" t="s">
        <v>4500</v>
      </c>
      <c r="E614" s="278" t="s">
        <v>1043</v>
      </c>
      <c r="F614" s="277" t="s">
        <v>1043</v>
      </c>
      <c r="G614" s="279">
        <v>5754</v>
      </c>
      <c r="H614" s="277" t="s">
        <v>4614</v>
      </c>
      <c r="I614" s="277" t="s">
        <v>565</v>
      </c>
      <c r="J614" s="277" t="s">
        <v>2363</v>
      </c>
      <c r="K614" s="280">
        <v>13.09</v>
      </c>
      <c r="L614" s="277" t="s">
        <v>2364</v>
      </c>
      <c r="M614" s="83"/>
    </row>
    <row r="615" spans="1:13" ht="12.75" customHeight="1" x14ac:dyDescent="0.25">
      <c r="A615" s="277" t="s">
        <v>3439</v>
      </c>
      <c r="B615" s="277" t="s">
        <v>3440</v>
      </c>
      <c r="C615" s="277" t="s">
        <v>4499</v>
      </c>
      <c r="D615" s="277" t="s">
        <v>4500</v>
      </c>
      <c r="E615" s="278" t="s">
        <v>1043</v>
      </c>
      <c r="F615" s="277" t="s">
        <v>1043</v>
      </c>
      <c r="G615" s="279">
        <v>5763</v>
      </c>
      <c r="H615" s="277" t="s">
        <v>4616</v>
      </c>
      <c r="I615" s="277" t="s">
        <v>565</v>
      </c>
      <c r="J615" s="277" t="s">
        <v>2363</v>
      </c>
      <c r="K615" s="280">
        <v>22.54</v>
      </c>
      <c r="L615" s="277" t="s">
        <v>2364</v>
      </c>
      <c r="M615" s="83"/>
    </row>
    <row r="616" spans="1:13" ht="12.75" customHeight="1" x14ac:dyDescent="0.25">
      <c r="A616" s="277" t="s">
        <v>3439</v>
      </c>
      <c r="B616" s="277" t="s">
        <v>3440</v>
      </c>
      <c r="C616" s="277" t="s">
        <v>4499</v>
      </c>
      <c r="D616" s="277" t="s">
        <v>4500</v>
      </c>
      <c r="E616" s="278" t="s">
        <v>1043</v>
      </c>
      <c r="F616" s="277" t="s">
        <v>1043</v>
      </c>
      <c r="G616" s="279">
        <v>5765</v>
      </c>
      <c r="H616" s="277" t="s">
        <v>4619</v>
      </c>
      <c r="I616" s="277" t="s">
        <v>565</v>
      </c>
      <c r="J616" s="277" t="s">
        <v>2363</v>
      </c>
      <c r="K616" s="280">
        <v>1.92</v>
      </c>
      <c r="L616" s="277" t="s">
        <v>2364</v>
      </c>
      <c r="M616" s="83"/>
    </row>
    <row r="617" spans="1:13" ht="12.75" customHeight="1" x14ac:dyDescent="0.25">
      <c r="A617" s="277" t="s">
        <v>3439</v>
      </c>
      <c r="B617" s="277" t="s">
        <v>3440</v>
      </c>
      <c r="C617" s="277" t="s">
        <v>4499</v>
      </c>
      <c r="D617" s="277" t="s">
        <v>4500</v>
      </c>
      <c r="E617" s="278" t="s">
        <v>1043</v>
      </c>
      <c r="F617" s="277" t="s">
        <v>1043</v>
      </c>
      <c r="G617" s="279">
        <v>5766</v>
      </c>
      <c r="H617" s="277" t="s">
        <v>4621</v>
      </c>
      <c r="I617" s="277" t="s">
        <v>565</v>
      </c>
      <c r="J617" s="277" t="s">
        <v>4167</v>
      </c>
      <c r="K617" s="280">
        <v>2.13</v>
      </c>
      <c r="L617" s="277" t="s">
        <v>2364</v>
      </c>
      <c r="M617" s="83"/>
    </row>
    <row r="618" spans="1:13" ht="12.75" customHeight="1" x14ac:dyDescent="0.25">
      <c r="A618" s="277" t="s">
        <v>3439</v>
      </c>
      <c r="B618" s="277" t="s">
        <v>3440</v>
      </c>
      <c r="C618" s="277" t="s">
        <v>4499</v>
      </c>
      <c r="D618" s="277" t="s">
        <v>4500</v>
      </c>
      <c r="E618" s="278" t="s">
        <v>1043</v>
      </c>
      <c r="F618" s="277" t="s">
        <v>1043</v>
      </c>
      <c r="G618" s="279">
        <v>5779</v>
      </c>
      <c r="H618" s="277" t="s">
        <v>4624</v>
      </c>
      <c r="I618" s="277" t="s">
        <v>565</v>
      </c>
      <c r="J618" s="277" t="s">
        <v>2363</v>
      </c>
      <c r="K618" s="280">
        <v>35.04</v>
      </c>
      <c r="L618" s="277" t="s">
        <v>2364</v>
      </c>
      <c r="M618" s="83"/>
    </row>
    <row r="619" spans="1:13" ht="12.75" customHeight="1" x14ac:dyDescent="0.25">
      <c r="A619" s="277" t="s">
        <v>3439</v>
      </c>
      <c r="B619" s="277" t="s">
        <v>3440</v>
      </c>
      <c r="C619" s="277" t="s">
        <v>4499</v>
      </c>
      <c r="D619" s="277" t="s">
        <v>4500</v>
      </c>
      <c r="E619" s="278" t="s">
        <v>1043</v>
      </c>
      <c r="F619" s="277" t="s">
        <v>1043</v>
      </c>
      <c r="G619" s="279">
        <v>5787</v>
      </c>
      <c r="H619" s="277" t="s">
        <v>4626</v>
      </c>
      <c r="I619" s="277" t="s">
        <v>565</v>
      </c>
      <c r="J619" s="277" t="s">
        <v>4167</v>
      </c>
      <c r="K619" s="280">
        <v>97.33</v>
      </c>
      <c r="L619" s="277" t="s">
        <v>2364</v>
      </c>
      <c r="M619" s="83"/>
    </row>
    <row r="620" spans="1:13" ht="12.75" customHeight="1" x14ac:dyDescent="0.25">
      <c r="A620" s="277" t="s">
        <v>3439</v>
      </c>
      <c r="B620" s="277" t="s">
        <v>3440</v>
      </c>
      <c r="C620" s="277" t="s">
        <v>4499</v>
      </c>
      <c r="D620" s="277" t="s">
        <v>4500</v>
      </c>
      <c r="E620" s="278" t="s">
        <v>1043</v>
      </c>
      <c r="F620" s="277" t="s">
        <v>1043</v>
      </c>
      <c r="G620" s="279">
        <v>5797</v>
      </c>
      <c r="H620" s="277" t="s">
        <v>4629</v>
      </c>
      <c r="I620" s="277" t="s">
        <v>565</v>
      </c>
      <c r="J620" s="277" t="s">
        <v>2363</v>
      </c>
      <c r="K620" s="280">
        <v>2.92</v>
      </c>
      <c r="L620" s="277" t="s">
        <v>2364</v>
      </c>
      <c r="M620" s="83"/>
    </row>
    <row r="621" spans="1:13" ht="12.75" customHeight="1" x14ac:dyDescent="0.25">
      <c r="A621" s="277" t="s">
        <v>3439</v>
      </c>
      <c r="B621" s="277" t="s">
        <v>3440</v>
      </c>
      <c r="C621" s="277" t="s">
        <v>4499</v>
      </c>
      <c r="D621" s="277" t="s">
        <v>4500</v>
      </c>
      <c r="E621" s="278" t="s">
        <v>1043</v>
      </c>
      <c r="F621" s="277" t="s">
        <v>1043</v>
      </c>
      <c r="G621" s="279">
        <v>5800</v>
      </c>
      <c r="H621" s="277" t="s">
        <v>4631</v>
      </c>
      <c r="I621" s="277" t="s">
        <v>565</v>
      </c>
      <c r="J621" s="277" t="s">
        <v>2642</v>
      </c>
      <c r="K621" s="280">
        <v>0.28999999999999998</v>
      </c>
      <c r="L621" s="277" t="s">
        <v>2364</v>
      </c>
      <c r="M621" s="83"/>
    </row>
    <row r="622" spans="1:13" ht="12.75" customHeight="1" x14ac:dyDescent="0.25">
      <c r="A622" s="277" t="s">
        <v>3439</v>
      </c>
      <c r="B622" s="277" t="s">
        <v>3440</v>
      </c>
      <c r="C622" s="277" t="s">
        <v>4499</v>
      </c>
      <c r="D622" s="277" t="s">
        <v>4500</v>
      </c>
      <c r="E622" s="278" t="s">
        <v>1043</v>
      </c>
      <c r="F622" s="277" t="s">
        <v>1043</v>
      </c>
      <c r="G622" s="279">
        <v>7032</v>
      </c>
      <c r="H622" s="277" t="s">
        <v>4633</v>
      </c>
      <c r="I622" s="277" t="s">
        <v>565</v>
      </c>
      <c r="J622" s="277" t="s">
        <v>2363</v>
      </c>
      <c r="K622" s="280">
        <v>2.93</v>
      </c>
      <c r="L622" s="277" t="s">
        <v>2364</v>
      </c>
      <c r="M622" s="83"/>
    </row>
    <row r="623" spans="1:13" ht="12.75" customHeight="1" x14ac:dyDescent="0.25">
      <c r="A623" s="277" t="s">
        <v>3439</v>
      </c>
      <c r="B623" s="277" t="s">
        <v>3440</v>
      </c>
      <c r="C623" s="277" t="s">
        <v>4499</v>
      </c>
      <c r="D623" s="277" t="s">
        <v>4500</v>
      </c>
      <c r="E623" s="278" t="s">
        <v>1043</v>
      </c>
      <c r="F623" s="277" t="s">
        <v>1043</v>
      </c>
      <c r="G623" s="279">
        <v>7033</v>
      </c>
      <c r="H623" s="277" t="s">
        <v>4636</v>
      </c>
      <c r="I623" s="277" t="s">
        <v>565</v>
      </c>
      <c r="J623" s="277" t="s">
        <v>2363</v>
      </c>
      <c r="K623" s="280">
        <v>1.17</v>
      </c>
      <c r="L623" s="277" t="s">
        <v>2364</v>
      </c>
      <c r="M623" s="83"/>
    </row>
    <row r="624" spans="1:13" ht="12.75" customHeight="1" x14ac:dyDescent="0.25">
      <c r="A624" s="277" t="s">
        <v>3439</v>
      </c>
      <c r="B624" s="277" t="s">
        <v>3440</v>
      </c>
      <c r="C624" s="277" t="s">
        <v>4499</v>
      </c>
      <c r="D624" s="277" t="s">
        <v>4500</v>
      </c>
      <c r="E624" s="278" t="s">
        <v>1043</v>
      </c>
      <c r="F624" s="277" t="s">
        <v>1043</v>
      </c>
      <c r="G624" s="279">
        <v>7034</v>
      </c>
      <c r="H624" s="277" t="s">
        <v>4638</v>
      </c>
      <c r="I624" s="277" t="s">
        <v>565</v>
      </c>
      <c r="J624" s="277" t="s">
        <v>2363</v>
      </c>
      <c r="K624" s="280">
        <v>5.49</v>
      </c>
      <c r="L624" s="277" t="s">
        <v>2364</v>
      </c>
      <c r="M624" s="83"/>
    </row>
    <row r="625" spans="1:13" ht="12.75" customHeight="1" x14ac:dyDescent="0.25">
      <c r="A625" s="277" t="s">
        <v>3439</v>
      </c>
      <c r="B625" s="277" t="s">
        <v>3440</v>
      </c>
      <c r="C625" s="277" t="s">
        <v>4499</v>
      </c>
      <c r="D625" s="277" t="s">
        <v>4500</v>
      </c>
      <c r="E625" s="278" t="s">
        <v>1043</v>
      </c>
      <c r="F625" s="277" t="s">
        <v>1043</v>
      </c>
      <c r="G625" s="279">
        <v>7035</v>
      </c>
      <c r="H625" s="277" t="s">
        <v>4641</v>
      </c>
      <c r="I625" s="277" t="s">
        <v>565</v>
      </c>
      <c r="J625" s="277" t="s">
        <v>4167</v>
      </c>
      <c r="K625" s="280">
        <v>157.72</v>
      </c>
      <c r="L625" s="277" t="s">
        <v>2364</v>
      </c>
      <c r="M625" s="83"/>
    </row>
    <row r="626" spans="1:13" ht="12.75" customHeight="1" x14ac:dyDescent="0.25">
      <c r="A626" s="277" t="s">
        <v>3439</v>
      </c>
      <c r="B626" s="277" t="s">
        <v>3440</v>
      </c>
      <c r="C626" s="277" t="s">
        <v>4499</v>
      </c>
      <c r="D626" s="277" t="s">
        <v>4500</v>
      </c>
      <c r="E626" s="278" t="s">
        <v>1043</v>
      </c>
      <c r="F626" s="277" t="s">
        <v>1043</v>
      </c>
      <c r="G626" s="279">
        <v>7038</v>
      </c>
      <c r="H626" s="277" t="s">
        <v>4643</v>
      </c>
      <c r="I626" s="277" t="s">
        <v>565</v>
      </c>
      <c r="J626" s="277" t="s">
        <v>2363</v>
      </c>
      <c r="K626" s="280">
        <v>22.78</v>
      </c>
      <c r="L626" s="277" t="s">
        <v>2364</v>
      </c>
      <c r="M626" s="83"/>
    </row>
    <row r="627" spans="1:13" ht="12.75" customHeight="1" x14ac:dyDescent="0.25">
      <c r="A627" s="277" t="s">
        <v>3439</v>
      </c>
      <c r="B627" s="277" t="s">
        <v>3440</v>
      </c>
      <c r="C627" s="277" t="s">
        <v>4499</v>
      </c>
      <c r="D627" s="277" t="s">
        <v>4500</v>
      </c>
      <c r="E627" s="278" t="s">
        <v>1043</v>
      </c>
      <c r="F627" s="277" t="s">
        <v>1043</v>
      </c>
      <c r="G627" s="279">
        <v>7039</v>
      </c>
      <c r="H627" s="277" t="s">
        <v>4645</v>
      </c>
      <c r="I627" s="277" t="s">
        <v>565</v>
      </c>
      <c r="J627" s="277" t="s">
        <v>2363</v>
      </c>
      <c r="K627" s="280">
        <v>5.98</v>
      </c>
      <c r="L627" s="277" t="s">
        <v>2364</v>
      </c>
      <c r="M627" s="83"/>
    </row>
    <row r="628" spans="1:13" ht="12.75" customHeight="1" x14ac:dyDescent="0.25">
      <c r="A628" s="277" t="s">
        <v>3439</v>
      </c>
      <c r="B628" s="277" t="s">
        <v>3440</v>
      </c>
      <c r="C628" s="277" t="s">
        <v>4499</v>
      </c>
      <c r="D628" s="277" t="s">
        <v>4500</v>
      </c>
      <c r="E628" s="278" t="s">
        <v>1043</v>
      </c>
      <c r="F628" s="277" t="s">
        <v>1043</v>
      </c>
      <c r="G628" s="279">
        <v>7040</v>
      </c>
      <c r="H628" s="277" t="s">
        <v>4648</v>
      </c>
      <c r="I628" s="277" t="s">
        <v>565</v>
      </c>
      <c r="J628" s="277" t="s">
        <v>2363</v>
      </c>
      <c r="K628" s="280">
        <v>28.51</v>
      </c>
      <c r="L628" s="277" t="s">
        <v>2364</v>
      </c>
      <c r="M628" s="83"/>
    </row>
    <row r="629" spans="1:13" ht="12.75" customHeight="1" x14ac:dyDescent="0.25">
      <c r="A629" s="277" t="s">
        <v>3439</v>
      </c>
      <c r="B629" s="277" t="s">
        <v>3440</v>
      </c>
      <c r="C629" s="277" t="s">
        <v>4499</v>
      </c>
      <c r="D629" s="277" t="s">
        <v>4500</v>
      </c>
      <c r="E629" s="278" t="s">
        <v>1043</v>
      </c>
      <c r="F629" s="277" t="s">
        <v>1043</v>
      </c>
      <c r="G629" s="279">
        <v>7044</v>
      </c>
      <c r="H629" s="277" t="s">
        <v>4650</v>
      </c>
      <c r="I629" s="277" t="s">
        <v>565</v>
      </c>
      <c r="J629" s="277" t="s">
        <v>2642</v>
      </c>
      <c r="K629" s="280">
        <v>0.18</v>
      </c>
      <c r="L629" s="277" t="s">
        <v>2364</v>
      </c>
      <c r="M629" s="83"/>
    </row>
    <row r="630" spans="1:13" ht="12.75" customHeight="1" x14ac:dyDescent="0.25">
      <c r="A630" s="277" t="s">
        <v>3439</v>
      </c>
      <c r="B630" s="277" t="s">
        <v>3440</v>
      </c>
      <c r="C630" s="277" t="s">
        <v>4499</v>
      </c>
      <c r="D630" s="277" t="s">
        <v>4500</v>
      </c>
      <c r="E630" s="278" t="s">
        <v>1043</v>
      </c>
      <c r="F630" s="277" t="s">
        <v>1043</v>
      </c>
      <c r="G630" s="279">
        <v>7045</v>
      </c>
      <c r="H630" s="277" t="s">
        <v>4653</v>
      </c>
      <c r="I630" s="277" t="s">
        <v>565</v>
      </c>
      <c r="J630" s="277" t="s">
        <v>2642</v>
      </c>
      <c r="K630" s="280">
        <v>0.04</v>
      </c>
      <c r="L630" s="277" t="s">
        <v>2364</v>
      </c>
      <c r="M630" s="83"/>
    </row>
    <row r="631" spans="1:13" ht="12.75" customHeight="1" x14ac:dyDescent="0.25">
      <c r="A631" s="277" t="s">
        <v>3439</v>
      </c>
      <c r="B631" s="277" t="s">
        <v>3440</v>
      </c>
      <c r="C631" s="277" t="s">
        <v>4499</v>
      </c>
      <c r="D631" s="277" t="s">
        <v>4500</v>
      </c>
      <c r="E631" s="278" t="s">
        <v>1043</v>
      </c>
      <c r="F631" s="277" t="s">
        <v>1043</v>
      </c>
      <c r="G631" s="279">
        <v>7046</v>
      </c>
      <c r="H631" s="277" t="s">
        <v>4656</v>
      </c>
      <c r="I631" s="277" t="s">
        <v>565</v>
      </c>
      <c r="J631" s="277" t="s">
        <v>2642</v>
      </c>
      <c r="K631" s="280">
        <v>0.2</v>
      </c>
      <c r="L631" s="277" t="s">
        <v>2364</v>
      </c>
      <c r="M631" s="83"/>
    </row>
    <row r="632" spans="1:13" ht="12.75" customHeight="1" x14ac:dyDescent="0.25">
      <c r="A632" s="277" t="s">
        <v>3439</v>
      </c>
      <c r="B632" s="277" t="s">
        <v>3440</v>
      </c>
      <c r="C632" s="277" t="s">
        <v>4499</v>
      </c>
      <c r="D632" s="277" t="s">
        <v>4500</v>
      </c>
      <c r="E632" s="278" t="s">
        <v>1043</v>
      </c>
      <c r="F632" s="277" t="s">
        <v>1043</v>
      </c>
      <c r="G632" s="279">
        <v>7047</v>
      </c>
      <c r="H632" s="277" t="s">
        <v>4658</v>
      </c>
      <c r="I632" s="277" t="s">
        <v>565</v>
      </c>
      <c r="J632" s="277" t="s">
        <v>4167</v>
      </c>
      <c r="K632" s="280">
        <v>4.0199999999999996</v>
      </c>
      <c r="L632" s="277" t="s">
        <v>2364</v>
      </c>
      <c r="M632" s="83"/>
    </row>
    <row r="633" spans="1:13" ht="12.75" customHeight="1" x14ac:dyDescent="0.25">
      <c r="A633" s="277" t="s">
        <v>3439</v>
      </c>
      <c r="B633" s="277" t="s">
        <v>3440</v>
      </c>
      <c r="C633" s="277" t="s">
        <v>4499</v>
      </c>
      <c r="D633" s="277" t="s">
        <v>4500</v>
      </c>
      <c r="E633" s="278" t="s">
        <v>1043</v>
      </c>
      <c r="F633" s="277" t="s">
        <v>1043</v>
      </c>
      <c r="G633" s="279">
        <v>7051</v>
      </c>
      <c r="H633" s="277" t="s">
        <v>4660</v>
      </c>
      <c r="I633" s="277" t="s">
        <v>565</v>
      </c>
      <c r="J633" s="277" t="s">
        <v>2363</v>
      </c>
      <c r="K633" s="280">
        <v>20.21</v>
      </c>
      <c r="L633" s="277" t="s">
        <v>2364</v>
      </c>
      <c r="M633" s="83"/>
    </row>
    <row r="634" spans="1:13" ht="12.75" customHeight="1" x14ac:dyDescent="0.25">
      <c r="A634" s="277" t="s">
        <v>3439</v>
      </c>
      <c r="B634" s="277" t="s">
        <v>3440</v>
      </c>
      <c r="C634" s="277" t="s">
        <v>4499</v>
      </c>
      <c r="D634" s="277" t="s">
        <v>4500</v>
      </c>
      <c r="E634" s="278" t="s">
        <v>1043</v>
      </c>
      <c r="F634" s="277" t="s">
        <v>1043</v>
      </c>
      <c r="G634" s="279">
        <v>7052</v>
      </c>
      <c r="H634" s="277" t="s">
        <v>4662</v>
      </c>
      <c r="I634" s="277" t="s">
        <v>565</v>
      </c>
      <c r="J634" s="277" t="s">
        <v>2363</v>
      </c>
      <c r="K634" s="280">
        <v>5.3</v>
      </c>
      <c r="L634" s="277" t="s">
        <v>2364</v>
      </c>
      <c r="M634" s="83"/>
    </row>
    <row r="635" spans="1:13" ht="12.75" customHeight="1" x14ac:dyDescent="0.25">
      <c r="A635" s="277" t="s">
        <v>3439</v>
      </c>
      <c r="B635" s="277" t="s">
        <v>3440</v>
      </c>
      <c r="C635" s="277" t="s">
        <v>4499</v>
      </c>
      <c r="D635" s="277" t="s">
        <v>4500</v>
      </c>
      <c r="E635" s="278" t="s">
        <v>1043</v>
      </c>
      <c r="F635" s="277" t="s">
        <v>1043</v>
      </c>
      <c r="G635" s="279">
        <v>7053</v>
      </c>
      <c r="H635" s="277" t="s">
        <v>4665</v>
      </c>
      <c r="I635" s="277" t="s">
        <v>565</v>
      </c>
      <c r="J635" s="277" t="s">
        <v>2363</v>
      </c>
      <c r="K635" s="280">
        <v>25.29</v>
      </c>
      <c r="L635" s="277" t="s">
        <v>2364</v>
      </c>
      <c r="M635" s="83"/>
    </row>
    <row r="636" spans="1:13" ht="12.75" customHeight="1" x14ac:dyDescent="0.25">
      <c r="A636" s="277" t="s">
        <v>3439</v>
      </c>
      <c r="B636" s="277" t="s">
        <v>3440</v>
      </c>
      <c r="C636" s="277" t="s">
        <v>4499</v>
      </c>
      <c r="D636" s="277" t="s">
        <v>4500</v>
      </c>
      <c r="E636" s="278" t="s">
        <v>1043</v>
      </c>
      <c r="F636" s="277" t="s">
        <v>1043</v>
      </c>
      <c r="G636" s="279">
        <v>7054</v>
      </c>
      <c r="H636" s="277" t="s">
        <v>4667</v>
      </c>
      <c r="I636" s="277" t="s">
        <v>565</v>
      </c>
      <c r="J636" s="277" t="s">
        <v>4167</v>
      </c>
      <c r="K636" s="280">
        <v>61.78</v>
      </c>
      <c r="L636" s="277" t="s">
        <v>2364</v>
      </c>
      <c r="M636" s="83"/>
    </row>
    <row r="637" spans="1:13" ht="12.75" customHeight="1" x14ac:dyDescent="0.25">
      <c r="A637" s="277" t="s">
        <v>3439</v>
      </c>
      <c r="B637" s="277" t="s">
        <v>3440</v>
      </c>
      <c r="C637" s="277" t="s">
        <v>4499</v>
      </c>
      <c r="D637" s="277" t="s">
        <v>4500</v>
      </c>
      <c r="E637" s="278" t="s">
        <v>1043</v>
      </c>
      <c r="F637" s="277" t="s">
        <v>1043</v>
      </c>
      <c r="G637" s="279">
        <v>7058</v>
      </c>
      <c r="H637" s="277" t="s">
        <v>4670</v>
      </c>
      <c r="I637" s="277" t="s">
        <v>565</v>
      </c>
      <c r="J637" s="277" t="s">
        <v>2363</v>
      </c>
      <c r="K637" s="280">
        <v>11.54</v>
      </c>
      <c r="L637" s="277" t="s">
        <v>2364</v>
      </c>
      <c r="M637" s="83"/>
    </row>
    <row r="638" spans="1:13" ht="12.75" customHeight="1" x14ac:dyDescent="0.25">
      <c r="A638" s="277" t="s">
        <v>3439</v>
      </c>
      <c r="B638" s="277" t="s">
        <v>3440</v>
      </c>
      <c r="C638" s="277" t="s">
        <v>4499</v>
      </c>
      <c r="D638" s="277" t="s">
        <v>4500</v>
      </c>
      <c r="E638" s="278" t="s">
        <v>1043</v>
      </c>
      <c r="F638" s="277" t="s">
        <v>1043</v>
      </c>
      <c r="G638" s="279">
        <v>7059</v>
      </c>
      <c r="H638" s="277" t="s">
        <v>4672</v>
      </c>
      <c r="I638" s="277" t="s">
        <v>565</v>
      </c>
      <c r="J638" s="277" t="s">
        <v>2363</v>
      </c>
      <c r="K638" s="280">
        <v>4.03</v>
      </c>
      <c r="L638" s="277" t="s">
        <v>2364</v>
      </c>
      <c r="M638" s="83"/>
    </row>
    <row r="639" spans="1:13" ht="12.75" customHeight="1" x14ac:dyDescent="0.25">
      <c r="A639" s="277" t="s">
        <v>3439</v>
      </c>
      <c r="B639" s="277" t="s">
        <v>3440</v>
      </c>
      <c r="C639" s="277" t="s">
        <v>4499</v>
      </c>
      <c r="D639" s="277" t="s">
        <v>4500</v>
      </c>
      <c r="E639" s="278" t="s">
        <v>1043</v>
      </c>
      <c r="F639" s="277" t="s">
        <v>1043</v>
      </c>
      <c r="G639" s="279">
        <v>7060</v>
      </c>
      <c r="H639" s="277" t="s">
        <v>4674</v>
      </c>
      <c r="I639" s="277" t="s">
        <v>565</v>
      </c>
      <c r="J639" s="277" t="s">
        <v>2363</v>
      </c>
      <c r="K639" s="280">
        <v>21.64</v>
      </c>
      <c r="L639" s="277" t="s">
        <v>2364</v>
      </c>
      <c r="M639" s="83"/>
    </row>
    <row r="640" spans="1:13" ht="12.75" customHeight="1" x14ac:dyDescent="0.25">
      <c r="A640" s="277" t="s">
        <v>3439</v>
      </c>
      <c r="B640" s="277" t="s">
        <v>3440</v>
      </c>
      <c r="C640" s="277" t="s">
        <v>4499</v>
      </c>
      <c r="D640" s="277" t="s">
        <v>4500</v>
      </c>
      <c r="E640" s="278" t="s">
        <v>1043</v>
      </c>
      <c r="F640" s="277" t="s">
        <v>1043</v>
      </c>
      <c r="G640" s="279">
        <v>7061</v>
      </c>
      <c r="H640" s="277" t="s">
        <v>4677</v>
      </c>
      <c r="I640" s="277" t="s">
        <v>565</v>
      </c>
      <c r="J640" s="277" t="s">
        <v>4167</v>
      </c>
      <c r="K640" s="280">
        <v>90.19</v>
      </c>
      <c r="L640" s="277" t="s">
        <v>2364</v>
      </c>
      <c r="M640" s="83"/>
    </row>
    <row r="641" spans="1:13" ht="12.75" customHeight="1" x14ac:dyDescent="0.25">
      <c r="A641" s="277" t="s">
        <v>3439</v>
      </c>
      <c r="B641" s="277" t="s">
        <v>3440</v>
      </c>
      <c r="C641" s="277" t="s">
        <v>4499</v>
      </c>
      <c r="D641" s="277" t="s">
        <v>4500</v>
      </c>
      <c r="E641" s="278" t="s">
        <v>1043</v>
      </c>
      <c r="F641" s="277" t="s">
        <v>1043</v>
      </c>
      <c r="G641" s="279">
        <v>7063</v>
      </c>
      <c r="H641" s="277" t="s">
        <v>4679</v>
      </c>
      <c r="I641" s="277" t="s">
        <v>565</v>
      </c>
      <c r="J641" s="277" t="s">
        <v>2363</v>
      </c>
      <c r="K641" s="280">
        <v>9.6300000000000008</v>
      </c>
      <c r="L641" s="277" t="s">
        <v>2364</v>
      </c>
      <c r="M641" s="83"/>
    </row>
    <row r="642" spans="1:13" ht="12.75" customHeight="1" x14ac:dyDescent="0.25">
      <c r="A642" s="277" t="s">
        <v>3439</v>
      </c>
      <c r="B642" s="277" t="s">
        <v>3440</v>
      </c>
      <c r="C642" s="277" t="s">
        <v>4499</v>
      </c>
      <c r="D642" s="277" t="s">
        <v>4500</v>
      </c>
      <c r="E642" s="278" t="s">
        <v>1043</v>
      </c>
      <c r="F642" s="277" t="s">
        <v>1043</v>
      </c>
      <c r="G642" s="279">
        <v>7064</v>
      </c>
      <c r="H642" s="277" t="s">
        <v>4681</v>
      </c>
      <c r="I642" s="277" t="s">
        <v>565</v>
      </c>
      <c r="J642" s="277" t="s">
        <v>2363</v>
      </c>
      <c r="K642" s="280">
        <v>2.5299999999999998</v>
      </c>
      <c r="L642" s="277" t="s">
        <v>2364</v>
      </c>
      <c r="M642" s="83"/>
    </row>
    <row r="643" spans="1:13" ht="12.75" customHeight="1" x14ac:dyDescent="0.25">
      <c r="A643" s="277" t="s">
        <v>3439</v>
      </c>
      <c r="B643" s="277" t="s">
        <v>3440</v>
      </c>
      <c r="C643" s="277" t="s">
        <v>4499</v>
      </c>
      <c r="D643" s="277" t="s">
        <v>4500</v>
      </c>
      <c r="E643" s="278" t="s">
        <v>1043</v>
      </c>
      <c r="F643" s="277" t="s">
        <v>1043</v>
      </c>
      <c r="G643" s="279">
        <v>7065</v>
      </c>
      <c r="H643" s="277" t="s">
        <v>4684</v>
      </c>
      <c r="I643" s="277" t="s">
        <v>565</v>
      </c>
      <c r="J643" s="277" t="s">
        <v>2363</v>
      </c>
      <c r="K643" s="280">
        <v>10.54</v>
      </c>
      <c r="L643" s="277" t="s">
        <v>2364</v>
      </c>
      <c r="M643" s="83"/>
    </row>
    <row r="644" spans="1:13" ht="12.75" customHeight="1" x14ac:dyDescent="0.25">
      <c r="A644" s="277" t="s">
        <v>3439</v>
      </c>
      <c r="B644" s="277" t="s">
        <v>3440</v>
      </c>
      <c r="C644" s="277" t="s">
        <v>4499</v>
      </c>
      <c r="D644" s="277" t="s">
        <v>4500</v>
      </c>
      <c r="E644" s="278" t="s">
        <v>1043</v>
      </c>
      <c r="F644" s="277" t="s">
        <v>1043</v>
      </c>
      <c r="G644" s="279">
        <v>7066</v>
      </c>
      <c r="H644" s="277" t="s">
        <v>4686</v>
      </c>
      <c r="I644" s="277" t="s">
        <v>565</v>
      </c>
      <c r="J644" s="277" t="s">
        <v>4167</v>
      </c>
      <c r="K644" s="280">
        <v>59.46</v>
      </c>
      <c r="L644" s="277" t="s">
        <v>2364</v>
      </c>
      <c r="M644" s="83"/>
    </row>
    <row r="645" spans="1:13" ht="12.75" customHeight="1" x14ac:dyDescent="0.25">
      <c r="A645" s="277" t="s">
        <v>3439</v>
      </c>
      <c r="B645" s="277" t="s">
        <v>3440</v>
      </c>
      <c r="C645" s="277" t="s">
        <v>4499</v>
      </c>
      <c r="D645" s="277" t="s">
        <v>4500</v>
      </c>
      <c r="E645" s="278" t="s">
        <v>1043</v>
      </c>
      <c r="F645" s="277" t="s">
        <v>1043</v>
      </c>
      <c r="G645" s="279">
        <v>53786</v>
      </c>
      <c r="H645" s="277" t="s">
        <v>4688</v>
      </c>
      <c r="I645" s="277" t="s">
        <v>565</v>
      </c>
      <c r="J645" s="277" t="s">
        <v>4167</v>
      </c>
      <c r="K645" s="280">
        <v>45.44</v>
      </c>
      <c r="L645" s="277" t="s">
        <v>2364</v>
      </c>
      <c r="M645" s="83"/>
    </row>
    <row r="646" spans="1:13" ht="12.75" customHeight="1" x14ac:dyDescent="0.25">
      <c r="A646" s="277" t="s">
        <v>3439</v>
      </c>
      <c r="B646" s="277" t="s">
        <v>3440</v>
      </c>
      <c r="C646" s="277" t="s">
        <v>4499</v>
      </c>
      <c r="D646" s="277" t="s">
        <v>4500</v>
      </c>
      <c r="E646" s="278" t="s">
        <v>1043</v>
      </c>
      <c r="F646" s="277" t="s">
        <v>1043</v>
      </c>
      <c r="G646" s="279">
        <v>53788</v>
      </c>
      <c r="H646" s="277" t="s">
        <v>4690</v>
      </c>
      <c r="I646" s="277" t="s">
        <v>565</v>
      </c>
      <c r="J646" s="277" t="s">
        <v>4167</v>
      </c>
      <c r="K646" s="280">
        <v>39.520000000000003</v>
      </c>
      <c r="L646" s="277" t="s">
        <v>2364</v>
      </c>
      <c r="M646" s="83"/>
    </row>
    <row r="647" spans="1:13" ht="12.75" customHeight="1" x14ac:dyDescent="0.25">
      <c r="A647" s="277" t="s">
        <v>3439</v>
      </c>
      <c r="B647" s="277" t="s">
        <v>3440</v>
      </c>
      <c r="C647" s="277" t="s">
        <v>4499</v>
      </c>
      <c r="D647" s="277" t="s">
        <v>4500</v>
      </c>
      <c r="E647" s="278" t="s">
        <v>1043</v>
      </c>
      <c r="F647" s="277" t="s">
        <v>1043</v>
      </c>
      <c r="G647" s="279">
        <v>53792</v>
      </c>
      <c r="H647" s="277" t="s">
        <v>4692</v>
      </c>
      <c r="I647" s="277" t="s">
        <v>565</v>
      </c>
      <c r="J647" s="277" t="s">
        <v>4167</v>
      </c>
      <c r="K647" s="280">
        <v>112.12</v>
      </c>
      <c r="L647" s="277" t="s">
        <v>2364</v>
      </c>
      <c r="M647" s="83"/>
    </row>
    <row r="648" spans="1:13" ht="12.75" customHeight="1" x14ac:dyDescent="0.25">
      <c r="A648" s="277" t="s">
        <v>3439</v>
      </c>
      <c r="B648" s="277" t="s">
        <v>3440</v>
      </c>
      <c r="C648" s="277" t="s">
        <v>4499</v>
      </c>
      <c r="D648" s="277" t="s">
        <v>4500</v>
      </c>
      <c r="E648" s="278" t="s">
        <v>1043</v>
      </c>
      <c r="F648" s="277" t="s">
        <v>1043</v>
      </c>
      <c r="G648" s="279">
        <v>53794</v>
      </c>
      <c r="H648" s="277" t="s">
        <v>4695</v>
      </c>
      <c r="I648" s="277" t="s">
        <v>565</v>
      </c>
      <c r="J648" s="277" t="s">
        <v>2363</v>
      </c>
      <c r="K648" s="280">
        <v>35</v>
      </c>
      <c r="L648" s="277" t="s">
        <v>2364</v>
      </c>
      <c r="M648" s="83"/>
    </row>
    <row r="649" spans="1:13" ht="12.75" customHeight="1" x14ac:dyDescent="0.25">
      <c r="A649" s="277" t="s">
        <v>3439</v>
      </c>
      <c r="B649" s="277" t="s">
        <v>3440</v>
      </c>
      <c r="C649" s="277" t="s">
        <v>4499</v>
      </c>
      <c r="D649" s="277" t="s">
        <v>4500</v>
      </c>
      <c r="E649" s="278" t="s">
        <v>1043</v>
      </c>
      <c r="F649" s="277" t="s">
        <v>1043</v>
      </c>
      <c r="G649" s="279">
        <v>53797</v>
      </c>
      <c r="H649" s="277" t="s">
        <v>4697</v>
      </c>
      <c r="I649" s="277" t="s">
        <v>565</v>
      </c>
      <c r="J649" s="277" t="s">
        <v>4167</v>
      </c>
      <c r="K649" s="280">
        <v>92.14</v>
      </c>
      <c r="L649" s="277" t="s">
        <v>2364</v>
      </c>
      <c r="M649" s="83"/>
    </row>
    <row r="650" spans="1:13" ht="12.75" customHeight="1" x14ac:dyDescent="0.25">
      <c r="A650" s="277" t="s">
        <v>3439</v>
      </c>
      <c r="B650" s="277" t="s">
        <v>3440</v>
      </c>
      <c r="C650" s="277" t="s">
        <v>4499</v>
      </c>
      <c r="D650" s="277" t="s">
        <v>4500</v>
      </c>
      <c r="E650" s="278" t="s">
        <v>1043</v>
      </c>
      <c r="F650" s="277" t="s">
        <v>1043</v>
      </c>
      <c r="G650" s="279">
        <v>53804</v>
      </c>
      <c r="H650" s="277" t="s">
        <v>4699</v>
      </c>
      <c r="I650" s="277" t="s">
        <v>565</v>
      </c>
      <c r="J650" s="277" t="s">
        <v>2363</v>
      </c>
      <c r="K650" s="280">
        <v>2.46</v>
      </c>
      <c r="L650" s="277" t="s">
        <v>2364</v>
      </c>
      <c r="M650" s="83"/>
    </row>
    <row r="651" spans="1:13" ht="12.75" customHeight="1" x14ac:dyDescent="0.25">
      <c r="A651" s="277" t="s">
        <v>3439</v>
      </c>
      <c r="B651" s="277" t="s">
        <v>3440</v>
      </c>
      <c r="C651" s="277" t="s">
        <v>4499</v>
      </c>
      <c r="D651" s="277" t="s">
        <v>4500</v>
      </c>
      <c r="E651" s="278" t="s">
        <v>1043</v>
      </c>
      <c r="F651" s="277" t="s">
        <v>1043</v>
      </c>
      <c r="G651" s="279">
        <v>53806</v>
      </c>
      <c r="H651" s="277" t="s">
        <v>4702</v>
      </c>
      <c r="I651" s="277" t="s">
        <v>565</v>
      </c>
      <c r="J651" s="277" t="s">
        <v>2363</v>
      </c>
      <c r="K651" s="280">
        <v>38.68</v>
      </c>
      <c r="L651" s="277" t="s">
        <v>2364</v>
      </c>
      <c r="M651" s="83"/>
    </row>
    <row r="652" spans="1:13" ht="12.75" customHeight="1" x14ac:dyDescent="0.25">
      <c r="A652" s="277" t="s">
        <v>3439</v>
      </c>
      <c r="B652" s="277" t="s">
        <v>3440</v>
      </c>
      <c r="C652" s="277" t="s">
        <v>4499</v>
      </c>
      <c r="D652" s="277" t="s">
        <v>4500</v>
      </c>
      <c r="E652" s="278" t="s">
        <v>1043</v>
      </c>
      <c r="F652" s="277" t="s">
        <v>1043</v>
      </c>
      <c r="G652" s="279">
        <v>53810</v>
      </c>
      <c r="H652" s="277" t="s">
        <v>4704</v>
      </c>
      <c r="I652" s="277" t="s">
        <v>565</v>
      </c>
      <c r="J652" s="277" t="s">
        <v>2363</v>
      </c>
      <c r="K652" s="280">
        <v>38.92</v>
      </c>
      <c r="L652" s="277" t="s">
        <v>2364</v>
      </c>
      <c r="M652" s="83"/>
    </row>
    <row r="653" spans="1:13" ht="12.75" customHeight="1" x14ac:dyDescent="0.25">
      <c r="A653" s="277" t="s">
        <v>3439</v>
      </c>
      <c r="B653" s="277" t="s">
        <v>3440</v>
      </c>
      <c r="C653" s="277" t="s">
        <v>4499</v>
      </c>
      <c r="D653" s="277" t="s">
        <v>4500</v>
      </c>
      <c r="E653" s="278" t="s">
        <v>1043</v>
      </c>
      <c r="F653" s="277" t="s">
        <v>1043</v>
      </c>
      <c r="G653" s="279">
        <v>53814</v>
      </c>
      <c r="H653" s="277" t="s">
        <v>4707</v>
      </c>
      <c r="I653" s="277" t="s">
        <v>565</v>
      </c>
      <c r="J653" s="277" t="s">
        <v>2363</v>
      </c>
      <c r="K653" s="280">
        <v>127.48</v>
      </c>
      <c r="L653" s="277" t="s">
        <v>2364</v>
      </c>
      <c r="M653" s="83"/>
    </row>
    <row r="654" spans="1:13" ht="12.75" customHeight="1" x14ac:dyDescent="0.25">
      <c r="A654" s="277" t="s">
        <v>3439</v>
      </c>
      <c r="B654" s="277" t="s">
        <v>3440</v>
      </c>
      <c r="C654" s="277" t="s">
        <v>4499</v>
      </c>
      <c r="D654" s="277" t="s">
        <v>4500</v>
      </c>
      <c r="E654" s="278" t="s">
        <v>1043</v>
      </c>
      <c r="F654" s="277" t="s">
        <v>1043</v>
      </c>
      <c r="G654" s="279">
        <v>53817</v>
      </c>
      <c r="H654" s="277" t="s">
        <v>4710</v>
      </c>
      <c r="I654" s="277" t="s">
        <v>565</v>
      </c>
      <c r="J654" s="277" t="s">
        <v>4167</v>
      </c>
      <c r="K654" s="280">
        <v>49.42</v>
      </c>
      <c r="L654" s="277" t="s">
        <v>2364</v>
      </c>
      <c r="M654" s="83"/>
    </row>
    <row r="655" spans="1:13" ht="12.75" customHeight="1" x14ac:dyDescent="0.25">
      <c r="A655" s="277" t="s">
        <v>3439</v>
      </c>
      <c r="B655" s="277" t="s">
        <v>3440</v>
      </c>
      <c r="C655" s="277" t="s">
        <v>4499</v>
      </c>
      <c r="D655" s="277" t="s">
        <v>4500</v>
      </c>
      <c r="E655" s="278" t="s">
        <v>1043</v>
      </c>
      <c r="F655" s="277" t="s">
        <v>1043</v>
      </c>
      <c r="G655" s="279">
        <v>53818</v>
      </c>
      <c r="H655" s="277" t="s">
        <v>4713</v>
      </c>
      <c r="I655" s="277" t="s">
        <v>565</v>
      </c>
      <c r="J655" s="277" t="s">
        <v>2363</v>
      </c>
      <c r="K655" s="280">
        <v>4.4000000000000004</v>
      </c>
      <c r="L655" s="277" t="s">
        <v>2364</v>
      </c>
      <c r="M655" s="83"/>
    </row>
    <row r="656" spans="1:13" ht="12.75" customHeight="1" x14ac:dyDescent="0.25">
      <c r="A656" s="277" t="s">
        <v>3439</v>
      </c>
      <c r="B656" s="277" t="s">
        <v>3440</v>
      </c>
      <c r="C656" s="277" t="s">
        <v>4499</v>
      </c>
      <c r="D656" s="277" t="s">
        <v>4500</v>
      </c>
      <c r="E656" s="278" t="s">
        <v>1043</v>
      </c>
      <c r="F656" s="277" t="s">
        <v>1043</v>
      </c>
      <c r="G656" s="279">
        <v>53827</v>
      </c>
      <c r="H656" s="277" t="s">
        <v>4715</v>
      </c>
      <c r="I656" s="277" t="s">
        <v>565</v>
      </c>
      <c r="J656" s="277" t="s">
        <v>4167</v>
      </c>
      <c r="K656" s="280">
        <v>90.19</v>
      </c>
      <c r="L656" s="277" t="s">
        <v>2364</v>
      </c>
      <c r="M656" s="83"/>
    </row>
    <row r="657" spans="1:13" ht="12.75" customHeight="1" x14ac:dyDescent="0.25">
      <c r="A657" s="277" t="s">
        <v>3439</v>
      </c>
      <c r="B657" s="277" t="s">
        <v>3440</v>
      </c>
      <c r="C657" s="277" t="s">
        <v>4499</v>
      </c>
      <c r="D657" s="277" t="s">
        <v>4500</v>
      </c>
      <c r="E657" s="278" t="s">
        <v>1043</v>
      </c>
      <c r="F657" s="277" t="s">
        <v>1043</v>
      </c>
      <c r="G657" s="279">
        <v>53829</v>
      </c>
      <c r="H657" s="277" t="s">
        <v>4717</v>
      </c>
      <c r="I657" s="277" t="s">
        <v>565</v>
      </c>
      <c r="J657" s="277" t="s">
        <v>4167</v>
      </c>
      <c r="K657" s="280">
        <v>92.14</v>
      </c>
      <c r="L657" s="277" t="s">
        <v>2364</v>
      </c>
      <c r="M657" s="83"/>
    </row>
    <row r="658" spans="1:13" ht="12.75" customHeight="1" x14ac:dyDescent="0.25">
      <c r="A658" s="277" t="s">
        <v>3439</v>
      </c>
      <c r="B658" s="277" t="s">
        <v>3440</v>
      </c>
      <c r="C658" s="277" t="s">
        <v>4499</v>
      </c>
      <c r="D658" s="277" t="s">
        <v>4500</v>
      </c>
      <c r="E658" s="278" t="s">
        <v>1043</v>
      </c>
      <c r="F658" s="277" t="s">
        <v>1043</v>
      </c>
      <c r="G658" s="279">
        <v>53831</v>
      </c>
      <c r="H658" s="277" t="s">
        <v>4720</v>
      </c>
      <c r="I658" s="277" t="s">
        <v>565</v>
      </c>
      <c r="J658" s="277" t="s">
        <v>4167</v>
      </c>
      <c r="K658" s="280">
        <v>112.12</v>
      </c>
      <c r="L658" s="277" t="s">
        <v>2364</v>
      </c>
      <c r="M658" s="83"/>
    </row>
    <row r="659" spans="1:13" ht="12.75" customHeight="1" x14ac:dyDescent="0.25">
      <c r="A659" s="277" t="s">
        <v>3439</v>
      </c>
      <c r="B659" s="277" t="s">
        <v>3440</v>
      </c>
      <c r="C659" s="277" t="s">
        <v>4499</v>
      </c>
      <c r="D659" s="277" t="s">
        <v>4500</v>
      </c>
      <c r="E659" s="278" t="s">
        <v>1043</v>
      </c>
      <c r="F659" s="277" t="s">
        <v>1043</v>
      </c>
      <c r="G659" s="279">
        <v>53840</v>
      </c>
      <c r="H659" s="277" t="s">
        <v>4722</v>
      </c>
      <c r="I659" s="277" t="s">
        <v>565</v>
      </c>
      <c r="J659" s="277" t="s">
        <v>2363</v>
      </c>
      <c r="K659" s="280">
        <v>1.34</v>
      </c>
      <c r="L659" s="277" t="s">
        <v>2364</v>
      </c>
      <c r="M659" s="83"/>
    </row>
    <row r="660" spans="1:13" ht="12.75" customHeight="1" x14ac:dyDescent="0.25">
      <c r="A660" s="277" t="s">
        <v>3439</v>
      </c>
      <c r="B660" s="277" t="s">
        <v>3440</v>
      </c>
      <c r="C660" s="277" t="s">
        <v>4499</v>
      </c>
      <c r="D660" s="277" t="s">
        <v>4500</v>
      </c>
      <c r="E660" s="278" t="s">
        <v>1043</v>
      </c>
      <c r="F660" s="277" t="s">
        <v>1043</v>
      </c>
      <c r="G660" s="279">
        <v>53841</v>
      </c>
      <c r="H660" s="277" t="s">
        <v>4724</v>
      </c>
      <c r="I660" s="277" t="s">
        <v>565</v>
      </c>
      <c r="J660" s="277" t="s">
        <v>2363</v>
      </c>
      <c r="K660" s="280">
        <v>0.93</v>
      </c>
      <c r="L660" s="277" t="s">
        <v>2364</v>
      </c>
      <c r="M660" s="83"/>
    </row>
    <row r="661" spans="1:13" ht="12.75" customHeight="1" x14ac:dyDescent="0.25">
      <c r="A661" s="277" t="s">
        <v>3439</v>
      </c>
      <c r="B661" s="277" t="s">
        <v>3440</v>
      </c>
      <c r="C661" s="277" t="s">
        <v>4499</v>
      </c>
      <c r="D661" s="277" t="s">
        <v>4500</v>
      </c>
      <c r="E661" s="278" t="s">
        <v>1043</v>
      </c>
      <c r="F661" s="277" t="s">
        <v>1043</v>
      </c>
      <c r="G661" s="279">
        <v>53849</v>
      </c>
      <c r="H661" s="277" t="s">
        <v>4727</v>
      </c>
      <c r="I661" s="277" t="s">
        <v>565</v>
      </c>
      <c r="J661" s="277" t="s">
        <v>4167</v>
      </c>
      <c r="K661" s="280">
        <v>61.78</v>
      </c>
      <c r="L661" s="277" t="s">
        <v>2364</v>
      </c>
      <c r="M661" s="83"/>
    </row>
    <row r="662" spans="1:13" ht="12.75" customHeight="1" x14ac:dyDescent="0.25">
      <c r="A662" s="277" t="s">
        <v>3439</v>
      </c>
      <c r="B662" s="277" t="s">
        <v>3440</v>
      </c>
      <c r="C662" s="277" t="s">
        <v>4499</v>
      </c>
      <c r="D662" s="277" t="s">
        <v>4500</v>
      </c>
      <c r="E662" s="278" t="s">
        <v>1043</v>
      </c>
      <c r="F662" s="277" t="s">
        <v>1043</v>
      </c>
      <c r="G662" s="279">
        <v>53857</v>
      </c>
      <c r="H662" s="277" t="s">
        <v>4730</v>
      </c>
      <c r="I662" s="277" t="s">
        <v>565</v>
      </c>
      <c r="J662" s="277" t="s">
        <v>2363</v>
      </c>
      <c r="K662" s="280">
        <v>25.66</v>
      </c>
      <c r="L662" s="277" t="s">
        <v>2364</v>
      </c>
      <c r="M662" s="83"/>
    </row>
    <row r="663" spans="1:13" ht="12.75" customHeight="1" x14ac:dyDescent="0.25">
      <c r="A663" s="277" t="s">
        <v>3439</v>
      </c>
      <c r="B663" s="277" t="s">
        <v>3440</v>
      </c>
      <c r="C663" s="277" t="s">
        <v>4499</v>
      </c>
      <c r="D663" s="277" t="s">
        <v>4500</v>
      </c>
      <c r="E663" s="278" t="s">
        <v>1043</v>
      </c>
      <c r="F663" s="277" t="s">
        <v>1043</v>
      </c>
      <c r="G663" s="279">
        <v>53858</v>
      </c>
      <c r="H663" s="277" t="s">
        <v>4732</v>
      </c>
      <c r="I663" s="277" t="s">
        <v>565</v>
      </c>
      <c r="J663" s="277" t="s">
        <v>4167</v>
      </c>
      <c r="K663" s="280">
        <v>63.25</v>
      </c>
      <c r="L663" s="277" t="s">
        <v>2364</v>
      </c>
      <c r="M663" s="83"/>
    </row>
    <row r="664" spans="1:13" ht="12.75" customHeight="1" x14ac:dyDescent="0.25">
      <c r="A664" s="277" t="s">
        <v>3439</v>
      </c>
      <c r="B664" s="277" t="s">
        <v>3440</v>
      </c>
      <c r="C664" s="277" t="s">
        <v>4499</v>
      </c>
      <c r="D664" s="277" t="s">
        <v>4500</v>
      </c>
      <c r="E664" s="278" t="s">
        <v>1043</v>
      </c>
      <c r="F664" s="277" t="s">
        <v>1043</v>
      </c>
      <c r="G664" s="279">
        <v>53861</v>
      </c>
      <c r="H664" s="277" t="s">
        <v>4735</v>
      </c>
      <c r="I664" s="277" t="s">
        <v>565</v>
      </c>
      <c r="J664" s="277" t="s">
        <v>2363</v>
      </c>
      <c r="K664" s="280">
        <v>35.58</v>
      </c>
      <c r="L664" s="277" t="s">
        <v>2364</v>
      </c>
      <c r="M664" s="83"/>
    </row>
    <row r="665" spans="1:13" ht="12.75" customHeight="1" x14ac:dyDescent="0.25">
      <c r="A665" s="277" t="s">
        <v>3439</v>
      </c>
      <c r="B665" s="277" t="s">
        <v>3440</v>
      </c>
      <c r="C665" s="277" t="s">
        <v>4499</v>
      </c>
      <c r="D665" s="277" t="s">
        <v>4500</v>
      </c>
      <c r="E665" s="278" t="s">
        <v>1043</v>
      </c>
      <c r="F665" s="277" t="s">
        <v>1043</v>
      </c>
      <c r="G665" s="279">
        <v>53863</v>
      </c>
      <c r="H665" s="277" t="s">
        <v>4737</v>
      </c>
      <c r="I665" s="277" t="s">
        <v>565</v>
      </c>
      <c r="J665" s="277" t="s">
        <v>2363</v>
      </c>
      <c r="K665" s="280">
        <v>1.06</v>
      </c>
      <c r="L665" s="277" t="s">
        <v>2364</v>
      </c>
      <c r="M665" s="83"/>
    </row>
    <row r="666" spans="1:13" ht="12.75" customHeight="1" x14ac:dyDescent="0.25">
      <c r="A666" s="277" t="s">
        <v>3439</v>
      </c>
      <c r="B666" s="277" t="s">
        <v>3440</v>
      </c>
      <c r="C666" s="277" t="s">
        <v>4499</v>
      </c>
      <c r="D666" s="277" t="s">
        <v>4500</v>
      </c>
      <c r="E666" s="278" t="s">
        <v>1043</v>
      </c>
      <c r="F666" s="277" t="s">
        <v>1043</v>
      </c>
      <c r="G666" s="279">
        <v>53865</v>
      </c>
      <c r="H666" s="277" t="s">
        <v>4739</v>
      </c>
      <c r="I666" s="277" t="s">
        <v>565</v>
      </c>
      <c r="J666" s="277" t="s">
        <v>4167</v>
      </c>
      <c r="K666" s="280">
        <v>30.72</v>
      </c>
      <c r="L666" s="277" t="s">
        <v>2364</v>
      </c>
      <c r="M666" s="83"/>
    </row>
    <row r="667" spans="1:13" ht="12.75" customHeight="1" x14ac:dyDescent="0.25">
      <c r="A667" s="277" t="s">
        <v>3439</v>
      </c>
      <c r="B667" s="277" t="s">
        <v>3440</v>
      </c>
      <c r="C667" s="277" t="s">
        <v>4499</v>
      </c>
      <c r="D667" s="277" t="s">
        <v>4500</v>
      </c>
      <c r="E667" s="278" t="s">
        <v>1043</v>
      </c>
      <c r="F667" s="277" t="s">
        <v>1043</v>
      </c>
      <c r="G667" s="279">
        <v>53866</v>
      </c>
      <c r="H667" s="277" t="s">
        <v>4742</v>
      </c>
      <c r="I667" s="277" t="s">
        <v>565</v>
      </c>
      <c r="J667" s="277" t="s">
        <v>4167</v>
      </c>
      <c r="K667" s="280">
        <v>1.27</v>
      </c>
      <c r="L667" s="277" t="s">
        <v>2364</v>
      </c>
      <c r="M667" s="83"/>
    </row>
    <row r="668" spans="1:13" ht="12.75" customHeight="1" x14ac:dyDescent="0.25">
      <c r="A668" s="277" t="s">
        <v>3439</v>
      </c>
      <c r="B668" s="277" t="s">
        <v>3440</v>
      </c>
      <c r="C668" s="277" t="s">
        <v>4499</v>
      </c>
      <c r="D668" s="277" t="s">
        <v>4500</v>
      </c>
      <c r="E668" s="278" t="s">
        <v>1043</v>
      </c>
      <c r="F668" s="277" t="s">
        <v>1043</v>
      </c>
      <c r="G668" s="279">
        <v>53882</v>
      </c>
      <c r="H668" s="277" t="s">
        <v>4744</v>
      </c>
      <c r="I668" s="277" t="s">
        <v>565</v>
      </c>
      <c r="J668" s="277" t="s">
        <v>2363</v>
      </c>
      <c r="K668" s="280">
        <v>17.559999999999999</v>
      </c>
      <c r="L668" s="277" t="s">
        <v>2364</v>
      </c>
      <c r="M668" s="83"/>
    </row>
    <row r="669" spans="1:13" ht="12.75" customHeight="1" x14ac:dyDescent="0.25">
      <c r="A669" s="277" t="s">
        <v>3439</v>
      </c>
      <c r="B669" s="277" t="s">
        <v>3440</v>
      </c>
      <c r="C669" s="277" t="s">
        <v>4499</v>
      </c>
      <c r="D669" s="277" t="s">
        <v>4500</v>
      </c>
      <c r="E669" s="278" t="s">
        <v>1043</v>
      </c>
      <c r="F669" s="277" t="s">
        <v>1043</v>
      </c>
      <c r="G669" s="279">
        <v>55263</v>
      </c>
      <c r="H669" s="277" t="s">
        <v>4747</v>
      </c>
      <c r="I669" s="277" t="s">
        <v>565</v>
      </c>
      <c r="J669" s="277" t="s">
        <v>4167</v>
      </c>
      <c r="K669" s="280">
        <v>54.86</v>
      </c>
      <c r="L669" s="277" t="s">
        <v>2364</v>
      </c>
      <c r="M669" s="83"/>
    </row>
    <row r="670" spans="1:13" ht="12.75" customHeight="1" x14ac:dyDescent="0.25">
      <c r="A670" s="277" t="s">
        <v>3439</v>
      </c>
      <c r="B670" s="277" t="s">
        <v>3440</v>
      </c>
      <c r="C670" s="277" t="s">
        <v>4499</v>
      </c>
      <c r="D670" s="277" t="s">
        <v>4500</v>
      </c>
      <c r="E670" s="278" t="s">
        <v>1043</v>
      </c>
      <c r="F670" s="277" t="s">
        <v>1043</v>
      </c>
      <c r="G670" s="279">
        <v>73303</v>
      </c>
      <c r="H670" s="277" t="s">
        <v>4749</v>
      </c>
      <c r="I670" s="277" t="s">
        <v>565</v>
      </c>
      <c r="J670" s="277" t="s">
        <v>2363</v>
      </c>
      <c r="K670" s="280">
        <v>4.09</v>
      </c>
      <c r="L670" s="277" t="s">
        <v>2364</v>
      </c>
      <c r="M670" s="83"/>
    </row>
    <row r="671" spans="1:13" ht="12.75" customHeight="1" x14ac:dyDescent="0.25">
      <c r="A671" s="277" t="s">
        <v>3439</v>
      </c>
      <c r="B671" s="277" t="s">
        <v>3440</v>
      </c>
      <c r="C671" s="277" t="s">
        <v>4499</v>
      </c>
      <c r="D671" s="277" t="s">
        <v>4500</v>
      </c>
      <c r="E671" s="278" t="s">
        <v>1043</v>
      </c>
      <c r="F671" s="277" t="s">
        <v>1043</v>
      </c>
      <c r="G671" s="279">
        <v>73307</v>
      </c>
      <c r="H671" s="277" t="s">
        <v>4751</v>
      </c>
      <c r="I671" s="277" t="s">
        <v>565</v>
      </c>
      <c r="J671" s="277" t="s">
        <v>2363</v>
      </c>
      <c r="K671" s="280">
        <v>3.65</v>
      </c>
      <c r="L671" s="277" t="s">
        <v>2364</v>
      </c>
      <c r="M671" s="83"/>
    </row>
    <row r="672" spans="1:13" ht="12.75" customHeight="1" x14ac:dyDescent="0.25">
      <c r="A672" s="277" t="s">
        <v>3439</v>
      </c>
      <c r="B672" s="277" t="s">
        <v>3440</v>
      </c>
      <c r="C672" s="277" t="s">
        <v>4499</v>
      </c>
      <c r="D672" s="277" t="s">
        <v>4500</v>
      </c>
      <c r="E672" s="278" t="s">
        <v>1043</v>
      </c>
      <c r="F672" s="277" t="s">
        <v>1043</v>
      </c>
      <c r="G672" s="279">
        <v>73309</v>
      </c>
      <c r="H672" s="277" t="s">
        <v>4754</v>
      </c>
      <c r="I672" s="277" t="s">
        <v>565</v>
      </c>
      <c r="J672" s="277" t="s">
        <v>2363</v>
      </c>
      <c r="K672" s="280">
        <v>15.15</v>
      </c>
      <c r="L672" s="277" t="s">
        <v>2364</v>
      </c>
      <c r="M672" s="83"/>
    </row>
    <row r="673" spans="1:13" ht="12.75" customHeight="1" x14ac:dyDescent="0.25">
      <c r="A673" s="277" t="s">
        <v>3439</v>
      </c>
      <c r="B673" s="277" t="s">
        <v>3440</v>
      </c>
      <c r="C673" s="277" t="s">
        <v>4499</v>
      </c>
      <c r="D673" s="277" t="s">
        <v>4500</v>
      </c>
      <c r="E673" s="278" t="s">
        <v>1043</v>
      </c>
      <c r="F673" s="277" t="s">
        <v>1043</v>
      </c>
      <c r="G673" s="279">
        <v>73311</v>
      </c>
      <c r="H673" s="277" t="s">
        <v>4757</v>
      </c>
      <c r="I673" s="277" t="s">
        <v>565</v>
      </c>
      <c r="J673" s="277" t="s">
        <v>4167</v>
      </c>
      <c r="K673" s="280">
        <v>103.77</v>
      </c>
      <c r="L673" s="277" t="s">
        <v>2364</v>
      </c>
      <c r="M673" s="83"/>
    </row>
    <row r="674" spans="1:13" ht="12.75" customHeight="1" x14ac:dyDescent="0.25">
      <c r="A674" s="277" t="s">
        <v>3439</v>
      </c>
      <c r="B674" s="277" t="s">
        <v>3440</v>
      </c>
      <c r="C674" s="277" t="s">
        <v>4499</v>
      </c>
      <c r="D674" s="277" t="s">
        <v>4500</v>
      </c>
      <c r="E674" s="278" t="s">
        <v>1043</v>
      </c>
      <c r="F674" s="277" t="s">
        <v>1043</v>
      </c>
      <c r="G674" s="279">
        <v>73313</v>
      </c>
      <c r="H674" s="277" t="s">
        <v>4760</v>
      </c>
      <c r="I674" s="277" t="s">
        <v>565</v>
      </c>
      <c r="J674" s="277" t="s">
        <v>2363</v>
      </c>
      <c r="K674" s="280">
        <v>3.98</v>
      </c>
      <c r="L674" s="277" t="s">
        <v>2364</v>
      </c>
      <c r="M674" s="83"/>
    </row>
    <row r="675" spans="1:13" ht="12.75" customHeight="1" x14ac:dyDescent="0.25">
      <c r="A675" s="277" t="s">
        <v>3439</v>
      </c>
      <c r="B675" s="277" t="s">
        <v>3440</v>
      </c>
      <c r="C675" s="277" t="s">
        <v>4499</v>
      </c>
      <c r="D675" s="277" t="s">
        <v>4500</v>
      </c>
      <c r="E675" s="278" t="s">
        <v>1043</v>
      </c>
      <c r="F675" s="277" t="s">
        <v>1043</v>
      </c>
      <c r="G675" s="279">
        <v>73315</v>
      </c>
      <c r="H675" s="277" t="s">
        <v>4762</v>
      </c>
      <c r="I675" s="277" t="s">
        <v>565</v>
      </c>
      <c r="J675" s="277" t="s">
        <v>4167</v>
      </c>
      <c r="K675" s="280">
        <v>39.520000000000003</v>
      </c>
      <c r="L675" s="277" t="s">
        <v>2364</v>
      </c>
      <c r="M675" s="83"/>
    </row>
    <row r="676" spans="1:13" ht="12.75" customHeight="1" x14ac:dyDescent="0.25">
      <c r="A676" s="277" t="s">
        <v>3439</v>
      </c>
      <c r="B676" s="277" t="s">
        <v>3440</v>
      </c>
      <c r="C676" s="277" t="s">
        <v>4499</v>
      </c>
      <c r="D676" s="277" t="s">
        <v>4500</v>
      </c>
      <c r="E676" s="278" t="s">
        <v>1043</v>
      </c>
      <c r="F676" s="277" t="s">
        <v>1043</v>
      </c>
      <c r="G676" s="279">
        <v>73335</v>
      </c>
      <c r="H676" s="277" t="s">
        <v>4765</v>
      </c>
      <c r="I676" s="277" t="s">
        <v>565</v>
      </c>
      <c r="J676" s="277" t="s">
        <v>2363</v>
      </c>
      <c r="K676" s="280">
        <v>16.78</v>
      </c>
      <c r="L676" s="277" t="s">
        <v>2364</v>
      </c>
      <c r="M676" s="83"/>
    </row>
    <row r="677" spans="1:13" ht="12.75" customHeight="1" x14ac:dyDescent="0.25">
      <c r="A677" s="277" t="s">
        <v>3439</v>
      </c>
      <c r="B677" s="277" t="s">
        <v>3440</v>
      </c>
      <c r="C677" s="277" t="s">
        <v>4499</v>
      </c>
      <c r="D677" s="277" t="s">
        <v>4500</v>
      </c>
      <c r="E677" s="278" t="s">
        <v>1043</v>
      </c>
      <c r="F677" s="277" t="s">
        <v>1043</v>
      </c>
      <c r="G677" s="279">
        <v>73340</v>
      </c>
      <c r="H677" s="277" t="s">
        <v>4766</v>
      </c>
      <c r="I677" s="277" t="s">
        <v>565</v>
      </c>
      <c r="J677" s="277" t="s">
        <v>4167</v>
      </c>
      <c r="K677" s="280">
        <v>90.19</v>
      </c>
      <c r="L677" s="277" t="s">
        <v>2364</v>
      </c>
      <c r="M677" s="83"/>
    </row>
    <row r="678" spans="1:13" ht="12.75" customHeight="1" x14ac:dyDescent="0.25">
      <c r="A678" s="277" t="s">
        <v>3439</v>
      </c>
      <c r="B678" s="277" t="s">
        <v>3440</v>
      </c>
      <c r="C678" s="277" t="s">
        <v>4499</v>
      </c>
      <c r="D678" s="277" t="s">
        <v>4500</v>
      </c>
      <c r="E678" s="278" t="s">
        <v>1043</v>
      </c>
      <c r="F678" s="277" t="s">
        <v>1043</v>
      </c>
      <c r="G678" s="279">
        <v>83361</v>
      </c>
      <c r="H678" s="277" t="s">
        <v>4768</v>
      </c>
      <c r="I678" s="277" t="s">
        <v>565</v>
      </c>
      <c r="J678" s="277" t="s">
        <v>2363</v>
      </c>
      <c r="K678" s="280">
        <v>10.36</v>
      </c>
      <c r="L678" s="277" t="s">
        <v>2364</v>
      </c>
      <c r="M678" s="83"/>
    </row>
    <row r="679" spans="1:13" ht="12.75" customHeight="1" x14ac:dyDescent="0.25">
      <c r="A679" s="277" t="s">
        <v>3439</v>
      </c>
      <c r="B679" s="277" t="s">
        <v>3440</v>
      </c>
      <c r="C679" s="277" t="s">
        <v>4499</v>
      </c>
      <c r="D679" s="277" t="s">
        <v>4500</v>
      </c>
      <c r="E679" s="278" t="s">
        <v>1043</v>
      </c>
      <c r="F679" s="277" t="s">
        <v>1043</v>
      </c>
      <c r="G679" s="279">
        <v>83761</v>
      </c>
      <c r="H679" s="277" t="s">
        <v>4770</v>
      </c>
      <c r="I679" s="277" t="s">
        <v>565</v>
      </c>
      <c r="J679" s="277" t="s">
        <v>2363</v>
      </c>
      <c r="K679" s="280">
        <v>8.7200000000000006</v>
      </c>
      <c r="L679" s="277" t="s">
        <v>2364</v>
      </c>
      <c r="M679" s="83"/>
    </row>
    <row r="680" spans="1:13" ht="12.75" customHeight="1" x14ac:dyDescent="0.25">
      <c r="A680" s="277" t="s">
        <v>3439</v>
      </c>
      <c r="B680" s="277" t="s">
        <v>3440</v>
      </c>
      <c r="C680" s="277" t="s">
        <v>4499</v>
      </c>
      <c r="D680" s="277" t="s">
        <v>4500</v>
      </c>
      <c r="E680" s="278" t="s">
        <v>1043</v>
      </c>
      <c r="F680" s="277" t="s">
        <v>1043</v>
      </c>
      <c r="G680" s="279">
        <v>83762</v>
      </c>
      <c r="H680" s="277" t="s">
        <v>4773</v>
      </c>
      <c r="I680" s="277" t="s">
        <v>565</v>
      </c>
      <c r="J680" s="277" t="s">
        <v>2363</v>
      </c>
      <c r="K680" s="280">
        <v>10.9</v>
      </c>
      <c r="L680" s="277" t="s">
        <v>2364</v>
      </c>
      <c r="M680" s="83"/>
    </row>
    <row r="681" spans="1:13" ht="12.75" customHeight="1" x14ac:dyDescent="0.25">
      <c r="A681" s="277" t="s">
        <v>3439</v>
      </c>
      <c r="B681" s="277" t="s">
        <v>3440</v>
      </c>
      <c r="C681" s="277" t="s">
        <v>4499</v>
      </c>
      <c r="D681" s="277" t="s">
        <v>4500</v>
      </c>
      <c r="E681" s="278" t="s">
        <v>1043</v>
      </c>
      <c r="F681" s="277" t="s">
        <v>1043</v>
      </c>
      <c r="G681" s="279">
        <v>83763</v>
      </c>
      <c r="H681" s="277" t="s">
        <v>4775</v>
      </c>
      <c r="I681" s="277" t="s">
        <v>565</v>
      </c>
      <c r="J681" s="277" t="s">
        <v>4167</v>
      </c>
      <c r="K681" s="280">
        <v>29.25</v>
      </c>
      <c r="L681" s="277" t="s">
        <v>2364</v>
      </c>
      <c r="M681" s="83"/>
    </row>
    <row r="682" spans="1:13" ht="12.75" customHeight="1" x14ac:dyDescent="0.25">
      <c r="A682" s="277" t="s">
        <v>3439</v>
      </c>
      <c r="B682" s="277" t="s">
        <v>3440</v>
      </c>
      <c r="C682" s="277" t="s">
        <v>4499</v>
      </c>
      <c r="D682" s="277" t="s">
        <v>4500</v>
      </c>
      <c r="E682" s="278" t="s">
        <v>1043</v>
      </c>
      <c r="F682" s="277" t="s">
        <v>1043</v>
      </c>
      <c r="G682" s="279">
        <v>83764</v>
      </c>
      <c r="H682" s="277" t="s">
        <v>4778</v>
      </c>
      <c r="I682" s="277" t="s">
        <v>565</v>
      </c>
      <c r="J682" s="277" t="s">
        <v>2363</v>
      </c>
      <c r="K682" s="280">
        <v>1.96</v>
      </c>
      <c r="L682" s="277" t="s">
        <v>2364</v>
      </c>
      <c r="M682" s="83"/>
    </row>
    <row r="683" spans="1:13" ht="12.75" customHeight="1" x14ac:dyDescent="0.25">
      <c r="A683" s="277" t="s">
        <v>3439</v>
      </c>
      <c r="B683" s="277" t="s">
        <v>3440</v>
      </c>
      <c r="C683" s="277" t="s">
        <v>4499</v>
      </c>
      <c r="D683" s="277" t="s">
        <v>4500</v>
      </c>
      <c r="E683" s="278" t="s">
        <v>1043</v>
      </c>
      <c r="F683" s="277" t="s">
        <v>1043</v>
      </c>
      <c r="G683" s="279">
        <v>87026</v>
      </c>
      <c r="H683" s="277" t="s">
        <v>4780</v>
      </c>
      <c r="I683" s="277" t="s">
        <v>565</v>
      </c>
      <c r="J683" s="277" t="s">
        <v>2363</v>
      </c>
      <c r="K683" s="280">
        <v>0.35</v>
      </c>
      <c r="L683" s="277" t="s">
        <v>2364</v>
      </c>
      <c r="M683" s="83"/>
    </row>
    <row r="684" spans="1:13" ht="12.75" customHeight="1" x14ac:dyDescent="0.25">
      <c r="A684" s="277" t="s">
        <v>3439</v>
      </c>
      <c r="B684" s="277" t="s">
        <v>3440</v>
      </c>
      <c r="C684" s="277" t="s">
        <v>4499</v>
      </c>
      <c r="D684" s="277" t="s">
        <v>4500</v>
      </c>
      <c r="E684" s="278" t="s">
        <v>1043</v>
      </c>
      <c r="F684" s="277" t="s">
        <v>1043</v>
      </c>
      <c r="G684" s="279">
        <v>87441</v>
      </c>
      <c r="H684" s="277" t="s">
        <v>4783</v>
      </c>
      <c r="I684" s="277" t="s">
        <v>565</v>
      </c>
      <c r="J684" s="277" t="s">
        <v>2642</v>
      </c>
      <c r="K684" s="280">
        <v>0.3</v>
      </c>
      <c r="L684" s="277" t="s">
        <v>2364</v>
      </c>
      <c r="M684" s="83"/>
    </row>
    <row r="685" spans="1:13" ht="12.75" customHeight="1" x14ac:dyDescent="0.25">
      <c r="A685" s="277" t="s">
        <v>3439</v>
      </c>
      <c r="B685" s="277" t="s">
        <v>3440</v>
      </c>
      <c r="C685" s="277" t="s">
        <v>4499</v>
      </c>
      <c r="D685" s="277" t="s">
        <v>4500</v>
      </c>
      <c r="E685" s="278" t="s">
        <v>1043</v>
      </c>
      <c r="F685" s="277" t="s">
        <v>1043</v>
      </c>
      <c r="G685" s="279">
        <v>87442</v>
      </c>
      <c r="H685" s="277" t="s">
        <v>4785</v>
      </c>
      <c r="I685" s="277" t="s">
        <v>565</v>
      </c>
      <c r="J685" s="277" t="s">
        <v>2642</v>
      </c>
      <c r="K685" s="280">
        <v>0.06</v>
      </c>
      <c r="L685" s="277" t="s">
        <v>2364</v>
      </c>
      <c r="M685" s="83"/>
    </row>
    <row r="686" spans="1:13" ht="12.75" customHeight="1" x14ac:dyDescent="0.25">
      <c r="A686" s="277" t="s">
        <v>3439</v>
      </c>
      <c r="B686" s="277" t="s">
        <v>3440</v>
      </c>
      <c r="C686" s="277" t="s">
        <v>4499</v>
      </c>
      <c r="D686" s="277" t="s">
        <v>4500</v>
      </c>
      <c r="E686" s="278" t="s">
        <v>1043</v>
      </c>
      <c r="F686" s="277" t="s">
        <v>1043</v>
      </c>
      <c r="G686" s="279">
        <v>87443</v>
      </c>
      <c r="H686" s="277" t="s">
        <v>4788</v>
      </c>
      <c r="I686" s="277" t="s">
        <v>565</v>
      </c>
      <c r="J686" s="277" t="s">
        <v>2642</v>
      </c>
      <c r="K686" s="280">
        <v>0.28000000000000003</v>
      </c>
      <c r="L686" s="277" t="s">
        <v>2364</v>
      </c>
      <c r="M686" s="83"/>
    </row>
    <row r="687" spans="1:13" ht="12.75" customHeight="1" x14ac:dyDescent="0.25">
      <c r="A687" s="277" t="s">
        <v>3439</v>
      </c>
      <c r="B687" s="277" t="s">
        <v>3440</v>
      </c>
      <c r="C687" s="277" t="s">
        <v>4499</v>
      </c>
      <c r="D687" s="277" t="s">
        <v>4500</v>
      </c>
      <c r="E687" s="278" t="s">
        <v>1043</v>
      </c>
      <c r="F687" s="277" t="s">
        <v>1043</v>
      </c>
      <c r="G687" s="279">
        <v>87444</v>
      </c>
      <c r="H687" s="277" t="s">
        <v>4790</v>
      </c>
      <c r="I687" s="277" t="s">
        <v>565</v>
      </c>
      <c r="J687" s="277" t="s">
        <v>4167</v>
      </c>
      <c r="K687" s="280">
        <v>2.46</v>
      </c>
      <c r="L687" s="277" t="s">
        <v>2364</v>
      </c>
      <c r="M687" s="83"/>
    </row>
    <row r="688" spans="1:13" ht="12.75" customHeight="1" x14ac:dyDescent="0.25">
      <c r="A688" s="277" t="s">
        <v>3439</v>
      </c>
      <c r="B688" s="277" t="s">
        <v>3440</v>
      </c>
      <c r="C688" s="277" t="s">
        <v>4499</v>
      </c>
      <c r="D688" s="277" t="s">
        <v>4500</v>
      </c>
      <c r="E688" s="278" t="s">
        <v>1043</v>
      </c>
      <c r="F688" s="277" t="s">
        <v>1043</v>
      </c>
      <c r="G688" s="279">
        <v>88387</v>
      </c>
      <c r="H688" s="277" t="s">
        <v>4792</v>
      </c>
      <c r="I688" s="277" t="s">
        <v>565</v>
      </c>
      <c r="J688" s="277" t="s">
        <v>2642</v>
      </c>
      <c r="K688" s="280">
        <v>0.57999999999999996</v>
      </c>
      <c r="L688" s="277" t="s">
        <v>2364</v>
      </c>
      <c r="M688" s="83"/>
    </row>
    <row r="689" spans="1:13" ht="12.75" customHeight="1" x14ac:dyDescent="0.25">
      <c r="A689" s="277" t="s">
        <v>3439</v>
      </c>
      <c r="B689" s="277" t="s">
        <v>3440</v>
      </c>
      <c r="C689" s="277" t="s">
        <v>4499</v>
      </c>
      <c r="D689" s="277" t="s">
        <v>4500</v>
      </c>
      <c r="E689" s="278" t="s">
        <v>1043</v>
      </c>
      <c r="F689" s="277" t="s">
        <v>1043</v>
      </c>
      <c r="G689" s="279">
        <v>88389</v>
      </c>
      <c r="H689" s="277" t="s">
        <v>4795</v>
      </c>
      <c r="I689" s="277" t="s">
        <v>565</v>
      </c>
      <c r="J689" s="277" t="s">
        <v>2642</v>
      </c>
      <c r="K689" s="280">
        <v>0.13</v>
      </c>
      <c r="L689" s="277" t="s">
        <v>2364</v>
      </c>
      <c r="M689" s="83"/>
    </row>
    <row r="690" spans="1:13" ht="12.75" customHeight="1" x14ac:dyDescent="0.25">
      <c r="A690" s="277" t="s">
        <v>3439</v>
      </c>
      <c r="B690" s="277" t="s">
        <v>3440</v>
      </c>
      <c r="C690" s="277" t="s">
        <v>4499</v>
      </c>
      <c r="D690" s="277" t="s">
        <v>4500</v>
      </c>
      <c r="E690" s="278" t="s">
        <v>1043</v>
      </c>
      <c r="F690" s="277" t="s">
        <v>1043</v>
      </c>
      <c r="G690" s="279">
        <v>88390</v>
      </c>
      <c r="H690" s="277" t="s">
        <v>4797</v>
      </c>
      <c r="I690" s="277" t="s">
        <v>565</v>
      </c>
      <c r="J690" s="277" t="s">
        <v>2642</v>
      </c>
      <c r="K690" s="280">
        <v>0.72</v>
      </c>
      <c r="L690" s="277" t="s">
        <v>2364</v>
      </c>
      <c r="M690" s="83"/>
    </row>
    <row r="691" spans="1:13" ht="12.75" customHeight="1" x14ac:dyDescent="0.25">
      <c r="A691" s="277" t="s">
        <v>3439</v>
      </c>
      <c r="B691" s="277" t="s">
        <v>3440</v>
      </c>
      <c r="C691" s="277" t="s">
        <v>4499</v>
      </c>
      <c r="D691" s="277" t="s">
        <v>4500</v>
      </c>
      <c r="E691" s="278" t="s">
        <v>1043</v>
      </c>
      <c r="F691" s="277" t="s">
        <v>1043</v>
      </c>
      <c r="G691" s="279">
        <v>88391</v>
      </c>
      <c r="H691" s="277" t="s">
        <v>4800</v>
      </c>
      <c r="I691" s="277" t="s">
        <v>565</v>
      </c>
      <c r="J691" s="277" t="s">
        <v>2642</v>
      </c>
      <c r="K691" s="280">
        <v>2.06</v>
      </c>
      <c r="L691" s="277" t="s">
        <v>2364</v>
      </c>
      <c r="M691" s="83"/>
    </row>
    <row r="692" spans="1:13" ht="12.75" customHeight="1" x14ac:dyDescent="0.25">
      <c r="A692" s="277" t="s">
        <v>3439</v>
      </c>
      <c r="B692" s="277" t="s">
        <v>3440</v>
      </c>
      <c r="C692" s="277" t="s">
        <v>4499</v>
      </c>
      <c r="D692" s="277" t="s">
        <v>4500</v>
      </c>
      <c r="E692" s="278" t="s">
        <v>1043</v>
      </c>
      <c r="F692" s="277" t="s">
        <v>1043</v>
      </c>
      <c r="G692" s="279">
        <v>88394</v>
      </c>
      <c r="H692" s="277" t="s">
        <v>4803</v>
      </c>
      <c r="I692" s="277" t="s">
        <v>565</v>
      </c>
      <c r="J692" s="277" t="s">
        <v>2642</v>
      </c>
      <c r="K692" s="280">
        <v>0.69</v>
      </c>
      <c r="L692" s="277" t="s">
        <v>2364</v>
      </c>
      <c r="M692" s="83"/>
    </row>
    <row r="693" spans="1:13" ht="12.75" customHeight="1" x14ac:dyDescent="0.25">
      <c r="A693" s="277" t="s">
        <v>3439</v>
      </c>
      <c r="B693" s="277" t="s">
        <v>3440</v>
      </c>
      <c r="C693" s="277" t="s">
        <v>4499</v>
      </c>
      <c r="D693" s="277" t="s">
        <v>4500</v>
      </c>
      <c r="E693" s="278" t="s">
        <v>1043</v>
      </c>
      <c r="F693" s="277" t="s">
        <v>1043</v>
      </c>
      <c r="G693" s="279">
        <v>88395</v>
      </c>
      <c r="H693" s="277" t="s">
        <v>4805</v>
      </c>
      <c r="I693" s="277" t="s">
        <v>565</v>
      </c>
      <c r="J693" s="277" t="s">
        <v>2642</v>
      </c>
      <c r="K693" s="280">
        <v>0.15</v>
      </c>
      <c r="L693" s="277" t="s">
        <v>2364</v>
      </c>
      <c r="M693" s="83"/>
    </row>
    <row r="694" spans="1:13" ht="12.75" customHeight="1" x14ac:dyDescent="0.25">
      <c r="A694" s="277" t="s">
        <v>3439</v>
      </c>
      <c r="B694" s="277" t="s">
        <v>3440</v>
      </c>
      <c r="C694" s="277" t="s">
        <v>4499</v>
      </c>
      <c r="D694" s="277" t="s">
        <v>4500</v>
      </c>
      <c r="E694" s="278" t="s">
        <v>1043</v>
      </c>
      <c r="F694" s="277" t="s">
        <v>1043</v>
      </c>
      <c r="G694" s="279">
        <v>88396</v>
      </c>
      <c r="H694" s="277" t="s">
        <v>4808</v>
      </c>
      <c r="I694" s="277" t="s">
        <v>565</v>
      </c>
      <c r="J694" s="277" t="s">
        <v>2642</v>
      </c>
      <c r="K694" s="280">
        <v>0.86</v>
      </c>
      <c r="L694" s="277" t="s">
        <v>2364</v>
      </c>
      <c r="M694" s="83"/>
    </row>
    <row r="695" spans="1:13" ht="12.75" customHeight="1" x14ac:dyDescent="0.25">
      <c r="A695" s="277" t="s">
        <v>3439</v>
      </c>
      <c r="B695" s="277" t="s">
        <v>3440</v>
      </c>
      <c r="C695" s="277" t="s">
        <v>4499</v>
      </c>
      <c r="D695" s="277" t="s">
        <v>4500</v>
      </c>
      <c r="E695" s="278" t="s">
        <v>1043</v>
      </c>
      <c r="F695" s="277" t="s">
        <v>1043</v>
      </c>
      <c r="G695" s="279">
        <v>88397</v>
      </c>
      <c r="H695" s="277" t="s">
        <v>4810</v>
      </c>
      <c r="I695" s="277" t="s">
        <v>565</v>
      </c>
      <c r="J695" s="277" t="s">
        <v>2642</v>
      </c>
      <c r="K695" s="280">
        <v>3.09</v>
      </c>
      <c r="L695" s="277" t="s">
        <v>2364</v>
      </c>
      <c r="M695" s="83"/>
    </row>
    <row r="696" spans="1:13" ht="12.75" customHeight="1" x14ac:dyDescent="0.25">
      <c r="A696" s="277" t="s">
        <v>3439</v>
      </c>
      <c r="B696" s="277" t="s">
        <v>3440</v>
      </c>
      <c r="C696" s="277" t="s">
        <v>4499</v>
      </c>
      <c r="D696" s="277" t="s">
        <v>4500</v>
      </c>
      <c r="E696" s="278" t="s">
        <v>1043</v>
      </c>
      <c r="F696" s="277" t="s">
        <v>1043</v>
      </c>
      <c r="G696" s="279">
        <v>88400</v>
      </c>
      <c r="H696" s="277" t="s">
        <v>4812</v>
      </c>
      <c r="I696" s="277" t="s">
        <v>565</v>
      </c>
      <c r="J696" s="277" t="s">
        <v>2642</v>
      </c>
      <c r="K696" s="280">
        <v>0.55000000000000004</v>
      </c>
      <c r="L696" s="277" t="s">
        <v>2364</v>
      </c>
      <c r="M696" s="83"/>
    </row>
    <row r="697" spans="1:13" ht="12.75" customHeight="1" x14ac:dyDescent="0.25">
      <c r="A697" s="277" t="s">
        <v>3439</v>
      </c>
      <c r="B697" s="277" t="s">
        <v>3440</v>
      </c>
      <c r="C697" s="277" t="s">
        <v>4499</v>
      </c>
      <c r="D697" s="277" t="s">
        <v>4500</v>
      </c>
      <c r="E697" s="278" t="s">
        <v>1043</v>
      </c>
      <c r="F697" s="277" t="s">
        <v>1043</v>
      </c>
      <c r="G697" s="279">
        <v>88401</v>
      </c>
      <c r="H697" s="277" t="s">
        <v>4815</v>
      </c>
      <c r="I697" s="277" t="s">
        <v>565</v>
      </c>
      <c r="J697" s="277" t="s">
        <v>2642</v>
      </c>
      <c r="K697" s="280">
        <v>0.12</v>
      </c>
      <c r="L697" s="277" t="s">
        <v>2364</v>
      </c>
      <c r="M697" s="83"/>
    </row>
    <row r="698" spans="1:13" ht="12.75" customHeight="1" x14ac:dyDescent="0.25">
      <c r="A698" s="277" t="s">
        <v>3439</v>
      </c>
      <c r="B698" s="277" t="s">
        <v>3440</v>
      </c>
      <c r="C698" s="277" t="s">
        <v>4499</v>
      </c>
      <c r="D698" s="277" t="s">
        <v>4500</v>
      </c>
      <c r="E698" s="278" t="s">
        <v>1043</v>
      </c>
      <c r="F698" s="277" t="s">
        <v>1043</v>
      </c>
      <c r="G698" s="279">
        <v>88402</v>
      </c>
      <c r="H698" s="277" t="s">
        <v>4817</v>
      </c>
      <c r="I698" s="277" t="s">
        <v>565</v>
      </c>
      <c r="J698" s="277" t="s">
        <v>2642</v>
      </c>
      <c r="K698" s="280">
        <v>0.68</v>
      </c>
      <c r="L698" s="277" t="s">
        <v>2364</v>
      </c>
      <c r="M698" s="83"/>
    </row>
    <row r="699" spans="1:13" ht="12.75" customHeight="1" x14ac:dyDescent="0.25">
      <c r="A699" s="277" t="s">
        <v>3439</v>
      </c>
      <c r="B699" s="277" t="s">
        <v>3440</v>
      </c>
      <c r="C699" s="277" t="s">
        <v>4499</v>
      </c>
      <c r="D699" s="277" t="s">
        <v>4500</v>
      </c>
      <c r="E699" s="278" t="s">
        <v>1043</v>
      </c>
      <c r="F699" s="277" t="s">
        <v>1043</v>
      </c>
      <c r="G699" s="279">
        <v>88403</v>
      </c>
      <c r="H699" s="277" t="s">
        <v>4819</v>
      </c>
      <c r="I699" s="277" t="s">
        <v>565</v>
      </c>
      <c r="J699" s="277" t="s">
        <v>2642</v>
      </c>
      <c r="K699" s="280">
        <v>1.24</v>
      </c>
      <c r="L699" s="277" t="s">
        <v>2364</v>
      </c>
      <c r="M699" s="83"/>
    </row>
    <row r="700" spans="1:13" ht="12.75" customHeight="1" x14ac:dyDescent="0.25">
      <c r="A700" s="277" t="s">
        <v>3439</v>
      </c>
      <c r="B700" s="277" t="s">
        <v>3440</v>
      </c>
      <c r="C700" s="277" t="s">
        <v>4499</v>
      </c>
      <c r="D700" s="277" t="s">
        <v>4500</v>
      </c>
      <c r="E700" s="278" t="s">
        <v>1043</v>
      </c>
      <c r="F700" s="277" t="s">
        <v>1043</v>
      </c>
      <c r="G700" s="279">
        <v>88419</v>
      </c>
      <c r="H700" s="277" t="s">
        <v>4822</v>
      </c>
      <c r="I700" s="277" t="s">
        <v>565</v>
      </c>
      <c r="J700" s="277" t="s">
        <v>2642</v>
      </c>
      <c r="K700" s="280">
        <v>3.58</v>
      </c>
      <c r="L700" s="277" t="s">
        <v>2364</v>
      </c>
      <c r="M700" s="83"/>
    </row>
    <row r="701" spans="1:13" ht="12.75" customHeight="1" x14ac:dyDescent="0.25">
      <c r="A701" s="277" t="s">
        <v>3439</v>
      </c>
      <c r="B701" s="277" t="s">
        <v>3440</v>
      </c>
      <c r="C701" s="277" t="s">
        <v>4499</v>
      </c>
      <c r="D701" s="277" t="s">
        <v>4500</v>
      </c>
      <c r="E701" s="278" t="s">
        <v>1043</v>
      </c>
      <c r="F701" s="277" t="s">
        <v>1043</v>
      </c>
      <c r="G701" s="279">
        <v>88422</v>
      </c>
      <c r="H701" s="277" t="s">
        <v>4824</v>
      </c>
      <c r="I701" s="277" t="s">
        <v>565</v>
      </c>
      <c r="J701" s="277" t="s">
        <v>2642</v>
      </c>
      <c r="K701" s="280">
        <v>0.8</v>
      </c>
      <c r="L701" s="277" t="s">
        <v>2364</v>
      </c>
      <c r="M701" s="83"/>
    </row>
    <row r="702" spans="1:13" ht="12.75" customHeight="1" x14ac:dyDescent="0.25">
      <c r="A702" s="277" t="s">
        <v>3439</v>
      </c>
      <c r="B702" s="277" t="s">
        <v>3440</v>
      </c>
      <c r="C702" s="277" t="s">
        <v>4499</v>
      </c>
      <c r="D702" s="277" t="s">
        <v>4500</v>
      </c>
      <c r="E702" s="278" t="s">
        <v>1043</v>
      </c>
      <c r="F702" s="277" t="s">
        <v>1043</v>
      </c>
      <c r="G702" s="279">
        <v>88425</v>
      </c>
      <c r="H702" s="277" t="s">
        <v>4826</v>
      </c>
      <c r="I702" s="277" t="s">
        <v>565</v>
      </c>
      <c r="J702" s="277" t="s">
        <v>2642</v>
      </c>
      <c r="K702" s="280">
        <v>3.92</v>
      </c>
      <c r="L702" s="277" t="s">
        <v>2364</v>
      </c>
      <c r="M702" s="83"/>
    </row>
    <row r="703" spans="1:13" ht="12.75" customHeight="1" x14ac:dyDescent="0.25">
      <c r="A703" s="277" t="s">
        <v>3439</v>
      </c>
      <c r="B703" s="277" t="s">
        <v>3440</v>
      </c>
      <c r="C703" s="277" t="s">
        <v>4499</v>
      </c>
      <c r="D703" s="277" t="s">
        <v>4500</v>
      </c>
      <c r="E703" s="278" t="s">
        <v>1043</v>
      </c>
      <c r="F703" s="277" t="s">
        <v>1043</v>
      </c>
      <c r="G703" s="279">
        <v>88427</v>
      </c>
      <c r="H703" s="277" t="s">
        <v>4829</v>
      </c>
      <c r="I703" s="277" t="s">
        <v>565</v>
      </c>
      <c r="J703" s="277" t="s">
        <v>2642</v>
      </c>
      <c r="K703" s="280">
        <v>3.14</v>
      </c>
      <c r="L703" s="277" t="s">
        <v>2364</v>
      </c>
      <c r="M703" s="83"/>
    </row>
    <row r="704" spans="1:13" ht="12.75" customHeight="1" x14ac:dyDescent="0.25">
      <c r="A704" s="277" t="s">
        <v>3439</v>
      </c>
      <c r="B704" s="277" t="s">
        <v>3440</v>
      </c>
      <c r="C704" s="277" t="s">
        <v>4499</v>
      </c>
      <c r="D704" s="277" t="s">
        <v>4500</v>
      </c>
      <c r="E704" s="278" t="s">
        <v>1043</v>
      </c>
      <c r="F704" s="277" t="s">
        <v>1043</v>
      </c>
      <c r="G704" s="279">
        <v>88434</v>
      </c>
      <c r="H704" s="277" t="s">
        <v>4831</v>
      </c>
      <c r="I704" s="277" t="s">
        <v>565</v>
      </c>
      <c r="J704" s="277" t="s">
        <v>2642</v>
      </c>
      <c r="K704" s="280">
        <v>4.75</v>
      </c>
      <c r="L704" s="277" t="s">
        <v>2364</v>
      </c>
      <c r="M704" s="83"/>
    </row>
    <row r="705" spans="1:13" ht="12.75" customHeight="1" x14ac:dyDescent="0.25">
      <c r="A705" s="277" t="s">
        <v>3439</v>
      </c>
      <c r="B705" s="277" t="s">
        <v>3440</v>
      </c>
      <c r="C705" s="277" t="s">
        <v>4499</v>
      </c>
      <c r="D705" s="277" t="s">
        <v>4500</v>
      </c>
      <c r="E705" s="278" t="s">
        <v>1043</v>
      </c>
      <c r="F705" s="277" t="s">
        <v>1043</v>
      </c>
      <c r="G705" s="279">
        <v>88435</v>
      </c>
      <c r="H705" s="277" t="s">
        <v>4833</v>
      </c>
      <c r="I705" s="277" t="s">
        <v>565</v>
      </c>
      <c r="J705" s="277" t="s">
        <v>2642</v>
      </c>
      <c r="K705" s="280">
        <v>1.07</v>
      </c>
      <c r="L705" s="277" t="s">
        <v>2364</v>
      </c>
      <c r="M705" s="83"/>
    </row>
    <row r="706" spans="1:13" ht="12.75" customHeight="1" x14ac:dyDescent="0.25">
      <c r="A706" s="277" t="s">
        <v>3439</v>
      </c>
      <c r="B706" s="277" t="s">
        <v>3440</v>
      </c>
      <c r="C706" s="277" t="s">
        <v>4499</v>
      </c>
      <c r="D706" s="277" t="s">
        <v>4500</v>
      </c>
      <c r="E706" s="278" t="s">
        <v>1043</v>
      </c>
      <c r="F706" s="277" t="s">
        <v>1043</v>
      </c>
      <c r="G706" s="279">
        <v>88436</v>
      </c>
      <c r="H706" s="277" t="s">
        <v>4835</v>
      </c>
      <c r="I706" s="277" t="s">
        <v>565</v>
      </c>
      <c r="J706" s="277" t="s">
        <v>2642</v>
      </c>
      <c r="K706" s="280">
        <v>5.2</v>
      </c>
      <c r="L706" s="277" t="s">
        <v>2364</v>
      </c>
      <c r="M706" s="83"/>
    </row>
    <row r="707" spans="1:13" ht="12.75" customHeight="1" x14ac:dyDescent="0.25">
      <c r="A707" s="277" t="s">
        <v>3439</v>
      </c>
      <c r="B707" s="277" t="s">
        <v>3440</v>
      </c>
      <c r="C707" s="277" t="s">
        <v>4499</v>
      </c>
      <c r="D707" s="277" t="s">
        <v>4500</v>
      </c>
      <c r="E707" s="278" t="s">
        <v>1043</v>
      </c>
      <c r="F707" s="277" t="s">
        <v>1043</v>
      </c>
      <c r="G707" s="279">
        <v>88437</v>
      </c>
      <c r="H707" s="277" t="s">
        <v>4837</v>
      </c>
      <c r="I707" s="277" t="s">
        <v>565</v>
      </c>
      <c r="J707" s="277" t="s">
        <v>2642</v>
      </c>
      <c r="K707" s="280">
        <v>3.14</v>
      </c>
      <c r="L707" s="277" t="s">
        <v>2364</v>
      </c>
      <c r="M707" s="83"/>
    </row>
    <row r="708" spans="1:13" ht="12.75" customHeight="1" x14ac:dyDescent="0.25">
      <c r="A708" s="277" t="s">
        <v>3439</v>
      </c>
      <c r="B708" s="277" t="s">
        <v>3440</v>
      </c>
      <c r="C708" s="277" t="s">
        <v>4499</v>
      </c>
      <c r="D708" s="277" t="s">
        <v>4500</v>
      </c>
      <c r="E708" s="278" t="s">
        <v>1043</v>
      </c>
      <c r="F708" s="277" t="s">
        <v>1043</v>
      </c>
      <c r="G708" s="279">
        <v>88569</v>
      </c>
      <c r="H708" s="277" t="s">
        <v>4840</v>
      </c>
      <c r="I708" s="277" t="s">
        <v>565</v>
      </c>
      <c r="J708" s="277" t="s">
        <v>2363</v>
      </c>
      <c r="K708" s="280">
        <v>2.46</v>
      </c>
      <c r="L708" s="277" t="s">
        <v>2364</v>
      </c>
      <c r="M708" s="83"/>
    </row>
    <row r="709" spans="1:13" ht="12.75" customHeight="1" x14ac:dyDescent="0.25">
      <c r="A709" s="277" t="s">
        <v>3439</v>
      </c>
      <c r="B709" s="277" t="s">
        <v>3440</v>
      </c>
      <c r="C709" s="277" t="s">
        <v>4499</v>
      </c>
      <c r="D709" s="277" t="s">
        <v>4500</v>
      </c>
      <c r="E709" s="278" t="s">
        <v>1043</v>
      </c>
      <c r="F709" s="277" t="s">
        <v>1043</v>
      </c>
      <c r="G709" s="279">
        <v>88570</v>
      </c>
      <c r="H709" s="277" t="s">
        <v>4842</v>
      </c>
      <c r="I709" s="277" t="s">
        <v>565</v>
      </c>
      <c r="J709" s="277" t="s">
        <v>2363</v>
      </c>
      <c r="K709" s="280">
        <v>0.83</v>
      </c>
      <c r="L709" s="277" t="s">
        <v>2364</v>
      </c>
      <c r="M709" s="83"/>
    </row>
    <row r="710" spans="1:13" ht="12.75" customHeight="1" x14ac:dyDescent="0.25">
      <c r="A710" s="277" t="s">
        <v>3439</v>
      </c>
      <c r="B710" s="277" t="s">
        <v>3440</v>
      </c>
      <c r="C710" s="277" t="s">
        <v>4499</v>
      </c>
      <c r="D710" s="277" t="s">
        <v>4500</v>
      </c>
      <c r="E710" s="278" t="s">
        <v>1043</v>
      </c>
      <c r="F710" s="277" t="s">
        <v>1043</v>
      </c>
      <c r="G710" s="279">
        <v>88826</v>
      </c>
      <c r="H710" s="277" t="s">
        <v>4845</v>
      </c>
      <c r="I710" s="277" t="s">
        <v>565</v>
      </c>
      <c r="J710" s="277" t="s">
        <v>4167</v>
      </c>
      <c r="K710" s="280">
        <v>0.22</v>
      </c>
      <c r="L710" s="277" t="s">
        <v>2364</v>
      </c>
      <c r="M710" s="83"/>
    </row>
    <row r="711" spans="1:13" ht="12.75" customHeight="1" x14ac:dyDescent="0.25">
      <c r="A711" s="277" t="s">
        <v>3439</v>
      </c>
      <c r="B711" s="277" t="s">
        <v>3440</v>
      </c>
      <c r="C711" s="277" t="s">
        <v>4499</v>
      </c>
      <c r="D711" s="277" t="s">
        <v>4500</v>
      </c>
      <c r="E711" s="278" t="s">
        <v>1043</v>
      </c>
      <c r="F711" s="277" t="s">
        <v>1043</v>
      </c>
      <c r="G711" s="279">
        <v>88827</v>
      </c>
      <c r="H711" s="277" t="s">
        <v>4847</v>
      </c>
      <c r="I711" s="277" t="s">
        <v>565</v>
      </c>
      <c r="J711" s="277" t="s">
        <v>4167</v>
      </c>
      <c r="K711" s="280">
        <v>0.04</v>
      </c>
      <c r="L711" s="277" t="s">
        <v>2364</v>
      </c>
      <c r="M711" s="83"/>
    </row>
    <row r="712" spans="1:13" ht="12.75" customHeight="1" x14ac:dyDescent="0.25">
      <c r="A712" s="277" t="s">
        <v>3439</v>
      </c>
      <c r="B712" s="277" t="s">
        <v>3440</v>
      </c>
      <c r="C712" s="277" t="s">
        <v>4499</v>
      </c>
      <c r="D712" s="277" t="s">
        <v>4500</v>
      </c>
      <c r="E712" s="278" t="s">
        <v>1043</v>
      </c>
      <c r="F712" s="277" t="s">
        <v>1043</v>
      </c>
      <c r="G712" s="279">
        <v>88828</v>
      </c>
      <c r="H712" s="277" t="s">
        <v>4849</v>
      </c>
      <c r="I712" s="277" t="s">
        <v>565</v>
      </c>
      <c r="J712" s="277" t="s">
        <v>4167</v>
      </c>
      <c r="K712" s="280">
        <v>0.2</v>
      </c>
      <c r="L712" s="277" t="s">
        <v>2364</v>
      </c>
      <c r="M712" s="83"/>
    </row>
    <row r="713" spans="1:13" ht="12.75" customHeight="1" x14ac:dyDescent="0.25">
      <c r="A713" s="277" t="s">
        <v>3439</v>
      </c>
      <c r="B713" s="277" t="s">
        <v>3440</v>
      </c>
      <c r="C713" s="277" t="s">
        <v>4499</v>
      </c>
      <c r="D713" s="277" t="s">
        <v>4500</v>
      </c>
      <c r="E713" s="278" t="s">
        <v>1043</v>
      </c>
      <c r="F713" s="277" t="s">
        <v>1043</v>
      </c>
      <c r="G713" s="279">
        <v>88829</v>
      </c>
      <c r="H713" s="277" t="s">
        <v>4852</v>
      </c>
      <c r="I713" s="277" t="s">
        <v>565</v>
      </c>
      <c r="J713" s="277" t="s">
        <v>2642</v>
      </c>
      <c r="K713" s="280">
        <v>0.82</v>
      </c>
      <c r="L713" s="277" t="s">
        <v>2364</v>
      </c>
      <c r="M713" s="83"/>
    </row>
    <row r="714" spans="1:13" ht="12.75" customHeight="1" x14ac:dyDescent="0.25">
      <c r="A714" s="277" t="s">
        <v>3439</v>
      </c>
      <c r="B714" s="277" t="s">
        <v>3440</v>
      </c>
      <c r="C714" s="277" t="s">
        <v>4499</v>
      </c>
      <c r="D714" s="277" t="s">
        <v>4500</v>
      </c>
      <c r="E714" s="278" t="s">
        <v>1043</v>
      </c>
      <c r="F714" s="277" t="s">
        <v>1043</v>
      </c>
      <c r="G714" s="279">
        <v>88832</v>
      </c>
      <c r="H714" s="277" t="s">
        <v>4854</v>
      </c>
      <c r="I714" s="277" t="s">
        <v>565</v>
      </c>
      <c r="J714" s="277" t="s">
        <v>2363</v>
      </c>
      <c r="K714" s="280">
        <v>21.73</v>
      </c>
      <c r="L714" s="277" t="s">
        <v>2364</v>
      </c>
      <c r="M714" s="83"/>
    </row>
    <row r="715" spans="1:13" ht="12.75" customHeight="1" x14ac:dyDescent="0.25">
      <c r="A715" s="277" t="s">
        <v>3439</v>
      </c>
      <c r="B715" s="277" t="s">
        <v>3440</v>
      </c>
      <c r="C715" s="277" t="s">
        <v>4499</v>
      </c>
      <c r="D715" s="277" t="s">
        <v>4500</v>
      </c>
      <c r="E715" s="278" t="s">
        <v>1043</v>
      </c>
      <c r="F715" s="277" t="s">
        <v>1043</v>
      </c>
      <c r="G715" s="279">
        <v>88834</v>
      </c>
      <c r="H715" s="277" t="s">
        <v>4857</v>
      </c>
      <c r="I715" s="277" t="s">
        <v>565</v>
      </c>
      <c r="J715" s="277" t="s">
        <v>2363</v>
      </c>
      <c r="K715" s="280">
        <v>5.58</v>
      </c>
      <c r="L715" s="277" t="s">
        <v>2364</v>
      </c>
      <c r="M715" s="83"/>
    </row>
    <row r="716" spans="1:13" ht="12.75" customHeight="1" x14ac:dyDescent="0.25">
      <c r="A716" s="277" t="s">
        <v>3439</v>
      </c>
      <c r="B716" s="277" t="s">
        <v>3440</v>
      </c>
      <c r="C716" s="277" t="s">
        <v>4499</v>
      </c>
      <c r="D716" s="277" t="s">
        <v>4500</v>
      </c>
      <c r="E716" s="278" t="s">
        <v>1043</v>
      </c>
      <c r="F716" s="277" t="s">
        <v>1043</v>
      </c>
      <c r="G716" s="279">
        <v>88835</v>
      </c>
      <c r="H716" s="277" t="s">
        <v>4859</v>
      </c>
      <c r="I716" s="277" t="s">
        <v>565</v>
      </c>
      <c r="J716" s="277" t="s">
        <v>2363</v>
      </c>
      <c r="K716" s="280">
        <v>27.17</v>
      </c>
      <c r="L716" s="277" t="s">
        <v>2364</v>
      </c>
      <c r="M716" s="83"/>
    </row>
    <row r="717" spans="1:13" ht="12.75" customHeight="1" x14ac:dyDescent="0.25">
      <c r="A717" s="277" t="s">
        <v>3439</v>
      </c>
      <c r="B717" s="277" t="s">
        <v>3440</v>
      </c>
      <c r="C717" s="277" t="s">
        <v>4499</v>
      </c>
      <c r="D717" s="277" t="s">
        <v>4500</v>
      </c>
      <c r="E717" s="278" t="s">
        <v>1043</v>
      </c>
      <c r="F717" s="277" t="s">
        <v>1043</v>
      </c>
      <c r="G717" s="279">
        <v>88836</v>
      </c>
      <c r="H717" s="277" t="s">
        <v>4862</v>
      </c>
      <c r="I717" s="277" t="s">
        <v>565</v>
      </c>
      <c r="J717" s="277" t="s">
        <v>4167</v>
      </c>
      <c r="K717" s="280">
        <v>54.35</v>
      </c>
      <c r="L717" s="277" t="s">
        <v>2364</v>
      </c>
      <c r="M717" s="83"/>
    </row>
    <row r="718" spans="1:13" ht="12.75" customHeight="1" x14ac:dyDescent="0.25">
      <c r="A718" s="277" t="s">
        <v>3439</v>
      </c>
      <c r="B718" s="277" t="s">
        <v>3440</v>
      </c>
      <c r="C718" s="277" t="s">
        <v>4499</v>
      </c>
      <c r="D718" s="277" t="s">
        <v>4500</v>
      </c>
      <c r="E718" s="278" t="s">
        <v>1043</v>
      </c>
      <c r="F718" s="277" t="s">
        <v>1043</v>
      </c>
      <c r="G718" s="279">
        <v>88839</v>
      </c>
      <c r="H718" s="277" t="s">
        <v>4864</v>
      </c>
      <c r="I718" s="277" t="s">
        <v>565</v>
      </c>
      <c r="J718" s="277" t="s">
        <v>2363</v>
      </c>
      <c r="K718" s="280">
        <v>17.57</v>
      </c>
      <c r="L718" s="277" t="s">
        <v>2364</v>
      </c>
      <c r="M718" s="83"/>
    </row>
    <row r="719" spans="1:13" ht="12.75" customHeight="1" x14ac:dyDescent="0.25">
      <c r="A719" s="277" t="s">
        <v>3439</v>
      </c>
      <c r="B719" s="277" t="s">
        <v>3440</v>
      </c>
      <c r="C719" s="277" t="s">
        <v>4499</v>
      </c>
      <c r="D719" s="277" t="s">
        <v>4500</v>
      </c>
      <c r="E719" s="278" t="s">
        <v>1043</v>
      </c>
      <c r="F719" s="277" t="s">
        <v>1043</v>
      </c>
      <c r="G719" s="279">
        <v>88840</v>
      </c>
      <c r="H719" s="277" t="s">
        <v>4866</v>
      </c>
      <c r="I719" s="277" t="s">
        <v>565</v>
      </c>
      <c r="J719" s="277" t="s">
        <v>2363</v>
      </c>
      <c r="K719" s="280">
        <v>7.51</v>
      </c>
      <c r="L719" s="277" t="s">
        <v>2364</v>
      </c>
      <c r="M719" s="83"/>
    </row>
    <row r="720" spans="1:13" ht="12.75" customHeight="1" x14ac:dyDescent="0.25">
      <c r="A720" s="277" t="s">
        <v>3439</v>
      </c>
      <c r="B720" s="277" t="s">
        <v>3440</v>
      </c>
      <c r="C720" s="277" t="s">
        <v>4499</v>
      </c>
      <c r="D720" s="277" t="s">
        <v>4500</v>
      </c>
      <c r="E720" s="278" t="s">
        <v>1043</v>
      </c>
      <c r="F720" s="277" t="s">
        <v>1043</v>
      </c>
      <c r="G720" s="279">
        <v>88841</v>
      </c>
      <c r="H720" s="277" t="s">
        <v>4868</v>
      </c>
      <c r="I720" s="277" t="s">
        <v>565</v>
      </c>
      <c r="J720" s="277" t="s">
        <v>2363</v>
      </c>
      <c r="K720" s="280">
        <v>31.42</v>
      </c>
      <c r="L720" s="277" t="s">
        <v>2364</v>
      </c>
      <c r="M720" s="83"/>
    </row>
    <row r="721" spans="1:13" ht="12.75" customHeight="1" x14ac:dyDescent="0.25">
      <c r="A721" s="277" t="s">
        <v>3439</v>
      </c>
      <c r="B721" s="277" t="s">
        <v>3440</v>
      </c>
      <c r="C721" s="277" t="s">
        <v>4499</v>
      </c>
      <c r="D721" s="277" t="s">
        <v>4500</v>
      </c>
      <c r="E721" s="278" t="s">
        <v>1043</v>
      </c>
      <c r="F721" s="277" t="s">
        <v>1043</v>
      </c>
      <c r="G721" s="279">
        <v>88842</v>
      </c>
      <c r="H721" s="277" t="s">
        <v>4871</v>
      </c>
      <c r="I721" s="277" t="s">
        <v>565</v>
      </c>
      <c r="J721" s="277" t="s">
        <v>4167</v>
      </c>
      <c r="K721" s="280">
        <v>61.78</v>
      </c>
      <c r="L721" s="277" t="s">
        <v>2364</v>
      </c>
      <c r="M721" s="83"/>
    </row>
    <row r="722" spans="1:13" ht="12.75" customHeight="1" x14ac:dyDescent="0.25">
      <c r="A722" s="277" t="s">
        <v>3439</v>
      </c>
      <c r="B722" s="277" t="s">
        <v>3440</v>
      </c>
      <c r="C722" s="277" t="s">
        <v>4499</v>
      </c>
      <c r="D722" s="277" t="s">
        <v>4500</v>
      </c>
      <c r="E722" s="278" t="s">
        <v>1043</v>
      </c>
      <c r="F722" s="277" t="s">
        <v>1043</v>
      </c>
      <c r="G722" s="279">
        <v>88847</v>
      </c>
      <c r="H722" s="277" t="s">
        <v>4873</v>
      </c>
      <c r="I722" s="277" t="s">
        <v>565</v>
      </c>
      <c r="J722" s="277" t="s">
        <v>2363</v>
      </c>
      <c r="K722" s="280">
        <v>14.55</v>
      </c>
      <c r="L722" s="277" t="s">
        <v>2364</v>
      </c>
      <c r="M722" s="83"/>
    </row>
    <row r="723" spans="1:13" ht="12.75" customHeight="1" x14ac:dyDescent="0.25">
      <c r="A723" s="277" t="s">
        <v>3439</v>
      </c>
      <c r="B723" s="277" t="s">
        <v>3440</v>
      </c>
      <c r="C723" s="277" t="s">
        <v>4499</v>
      </c>
      <c r="D723" s="277" t="s">
        <v>4500</v>
      </c>
      <c r="E723" s="278" t="s">
        <v>1043</v>
      </c>
      <c r="F723" s="277" t="s">
        <v>1043</v>
      </c>
      <c r="G723" s="279">
        <v>88848</v>
      </c>
      <c r="H723" s="277" t="s">
        <v>4876</v>
      </c>
      <c r="I723" s="277" t="s">
        <v>565</v>
      </c>
      <c r="J723" s="277" t="s">
        <v>2363</v>
      </c>
      <c r="K723" s="280">
        <v>5.81</v>
      </c>
      <c r="L723" s="277" t="s">
        <v>2364</v>
      </c>
      <c r="M723" s="83"/>
    </row>
    <row r="724" spans="1:13" ht="12.75" customHeight="1" x14ac:dyDescent="0.25">
      <c r="A724" s="277" t="s">
        <v>3439</v>
      </c>
      <c r="B724" s="277" t="s">
        <v>3440</v>
      </c>
      <c r="C724" s="277" t="s">
        <v>4499</v>
      </c>
      <c r="D724" s="277" t="s">
        <v>4500</v>
      </c>
      <c r="E724" s="278" t="s">
        <v>1043</v>
      </c>
      <c r="F724" s="277" t="s">
        <v>1043</v>
      </c>
      <c r="G724" s="279">
        <v>88853</v>
      </c>
      <c r="H724" s="277" t="s">
        <v>4878</v>
      </c>
      <c r="I724" s="277" t="s">
        <v>565</v>
      </c>
      <c r="J724" s="277" t="s">
        <v>2642</v>
      </c>
      <c r="K724" s="280">
        <v>0.15</v>
      </c>
      <c r="L724" s="277" t="s">
        <v>2364</v>
      </c>
      <c r="M724" s="83"/>
    </row>
    <row r="725" spans="1:13" ht="12.75" customHeight="1" x14ac:dyDescent="0.25">
      <c r="A725" s="277" t="s">
        <v>3439</v>
      </c>
      <c r="B725" s="277" t="s">
        <v>3440</v>
      </c>
      <c r="C725" s="277" t="s">
        <v>4499</v>
      </c>
      <c r="D725" s="277" t="s">
        <v>4500</v>
      </c>
      <c r="E725" s="278" t="s">
        <v>1043</v>
      </c>
      <c r="F725" s="277" t="s">
        <v>1043</v>
      </c>
      <c r="G725" s="279">
        <v>88854</v>
      </c>
      <c r="H725" s="277" t="s">
        <v>4880</v>
      </c>
      <c r="I725" s="277" t="s">
        <v>565</v>
      </c>
      <c r="J725" s="277" t="s">
        <v>2642</v>
      </c>
      <c r="K725" s="280">
        <v>0.03</v>
      </c>
      <c r="L725" s="277" t="s">
        <v>2364</v>
      </c>
      <c r="M725" s="83"/>
    </row>
    <row r="726" spans="1:13" ht="12.75" customHeight="1" x14ac:dyDescent="0.25">
      <c r="A726" s="277" t="s">
        <v>3439</v>
      </c>
      <c r="B726" s="277" t="s">
        <v>3440</v>
      </c>
      <c r="C726" s="277" t="s">
        <v>4499</v>
      </c>
      <c r="D726" s="277" t="s">
        <v>4500</v>
      </c>
      <c r="E726" s="278" t="s">
        <v>1043</v>
      </c>
      <c r="F726" s="277" t="s">
        <v>1043</v>
      </c>
      <c r="G726" s="279">
        <v>88855</v>
      </c>
      <c r="H726" s="277" t="s">
        <v>4883</v>
      </c>
      <c r="I726" s="277" t="s">
        <v>565</v>
      </c>
      <c r="J726" s="277" t="s">
        <v>2363</v>
      </c>
      <c r="K726" s="280">
        <v>1.71</v>
      </c>
      <c r="L726" s="277" t="s">
        <v>2364</v>
      </c>
      <c r="M726" s="83"/>
    </row>
    <row r="727" spans="1:13" ht="12.75" customHeight="1" x14ac:dyDescent="0.25">
      <c r="A727" s="277" t="s">
        <v>3439</v>
      </c>
      <c r="B727" s="277" t="s">
        <v>3440</v>
      </c>
      <c r="C727" s="277" t="s">
        <v>4499</v>
      </c>
      <c r="D727" s="277" t="s">
        <v>4500</v>
      </c>
      <c r="E727" s="278" t="s">
        <v>1043</v>
      </c>
      <c r="F727" s="277" t="s">
        <v>1043</v>
      </c>
      <c r="G727" s="279">
        <v>88856</v>
      </c>
      <c r="H727" s="277" t="s">
        <v>4885</v>
      </c>
      <c r="I727" s="277" t="s">
        <v>565</v>
      </c>
      <c r="J727" s="277" t="s">
        <v>2363</v>
      </c>
      <c r="K727" s="280">
        <v>0.45</v>
      </c>
      <c r="L727" s="277" t="s">
        <v>2364</v>
      </c>
      <c r="M727" s="83"/>
    </row>
    <row r="728" spans="1:13" ht="12.75" customHeight="1" x14ac:dyDescent="0.25">
      <c r="A728" s="277" t="s">
        <v>3439</v>
      </c>
      <c r="B728" s="277" t="s">
        <v>3440</v>
      </c>
      <c r="C728" s="277" t="s">
        <v>4499</v>
      </c>
      <c r="D728" s="277" t="s">
        <v>4500</v>
      </c>
      <c r="E728" s="278" t="s">
        <v>1043</v>
      </c>
      <c r="F728" s="277" t="s">
        <v>1043</v>
      </c>
      <c r="G728" s="279">
        <v>88857</v>
      </c>
      <c r="H728" s="277" t="s">
        <v>4888</v>
      </c>
      <c r="I728" s="277" t="s">
        <v>565</v>
      </c>
      <c r="J728" s="277" t="s">
        <v>2363</v>
      </c>
      <c r="K728" s="280">
        <v>13.64</v>
      </c>
      <c r="L728" s="277" t="s">
        <v>2364</v>
      </c>
      <c r="M728" s="83"/>
    </row>
    <row r="729" spans="1:13" ht="12.75" customHeight="1" x14ac:dyDescent="0.25">
      <c r="A729" s="277" t="s">
        <v>3439</v>
      </c>
      <c r="B729" s="277" t="s">
        <v>3440</v>
      </c>
      <c r="C729" s="277" t="s">
        <v>4499</v>
      </c>
      <c r="D729" s="277" t="s">
        <v>4500</v>
      </c>
      <c r="E729" s="278" t="s">
        <v>1043</v>
      </c>
      <c r="F729" s="277" t="s">
        <v>1043</v>
      </c>
      <c r="G729" s="279">
        <v>88858</v>
      </c>
      <c r="H729" s="277" t="s">
        <v>4890</v>
      </c>
      <c r="I729" s="277" t="s">
        <v>565</v>
      </c>
      <c r="J729" s="277" t="s">
        <v>2363</v>
      </c>
      <c r="K729" s="280">
        <v>3.5</v>
      </c>
      <c r="L729" s="277" t="s">
        <v>2364</v>
      </c>
      <c r="M729" s="83"/>
    </row>
    <row r="730" spans="1:13" ht="12.75" customHeight="1" x14ac:dyDescent="0.25">
      <c r="A730" s="277" t="s">
        <v>3439</v>
      </c>
      <c r="B730" s="277" t="s">
        <v>3440</v>
      </c>
      <c r="C730" s="277" t="s">
        <v>4499</v>
      </c>
      <c r="D730" s="277" t="s">
        <v>4500</v>
      </c>
      <c r="E730" s="278" t="s">
        <v>1043</v>
      </c>
      <c r="F730" s="277" t="s">
        <v>1043</v>
      </c>
      <c r="G730" s="279">
        <v>88859</v>
      </c>
      <c r="H730" s="277" t="s">
        <v>4893</v>
      </c>
      <c r="I730" s="277" t="s">
        <v>565</v>
      </c>
      <c r="J730" s="277" t="s">
        <v>2363</v>
      </c>
      <c r="K730" s="280">
        <v>12.13</v>
      </c>
      <c r="L730" s="277" t="s">
        <v>2364</v>
      </c>
      <c r="M730" s="83"/>
    </row>
    <row r="731" spans="1:13" ht="12.75" customHeight="1" x14ac:dyDescent="0.25">
      <c r="A731" s="277" t="s">
        <v>3439</v>
      </c>
      <c r="B731" s="277" t="s">
        <v>3440</v>
      </c>
      <c r="C731" s="277" t="s">
        <v>4499</v>
      </c>
      <c r="D731" s="277" t="s">
        <v>4500</v>
      </c>
      <c r="E731" s="278" t="s">
        <v>1043</v>
      </c>
      <c r="F731" s="277" t="s">
        <v>1043</v>
      </c>
      <c r="G731" s="279">
        <v>88860</v>
      </c>
      <c r="H731" s="277" t="s">
        <v>4895</v>
      </c>
      <c r="I731" s="277" t="s">
        <v>565</v>
      </c>
      <c r="J731" s="277" t="s">
        <v>2363</v>
      </c>
      <c r="K731" s="280">
        <v>3.11</v>
      </c>
      <c r="L731" s="277" t="s">
        <v>2364</v>
      </c>
      <c r="M731" s="83"/>
    </row>
    <row r="732" spans="1:13" ht="12.75" customHeight="1" x14ac:dyDescent="0.25">
      <c r="A732" s="277" t="s">
        <v>3439</v>
      </c>
      <c r="B732" s="277" t="s">
        <v>3440</v>
      </c>
      <c r="C732" s="277" t="s">
        <v>4499</v>
      </c>
      <c r="D732" s="277" t="s">
        <v>4500</v>
      </c>
      <c r="E732" s="278" t="s">
        <v>1043</v>
      </c>
      <c r="F732" s="277" t="s">
        <v>1043</v>
      </c>
      <c r="G732" s="279">
        <v>88900</v>
      </c>
      <c r="H732" s="277" t="s">
        <v>4897</v>
      </c>
      <c r="I732" s="277" t="s">
        <v>565</v>
      </c>
      <c r="J732" s="277" t="s">
        <v>2363</v>
      </c>
      <c r="K732" s="280">
        <v>25.34</v>
      </c>
      <c r="L732" s="277" t="s">
        <v>2364</v>
      </c>
      <c r="M732" s="83"/>
    </row>
    <row r="733" spans="1:13" ht="12.75" customHeight="1" x14ac:dyDescent="0.25">
      <c r="A733" s="277" t="s">
        <v>3439</v>
      </c>
      <c r="B733" s="277" t="s">
        <v>3440</v>
      </c>
      <c r="C733" s="277" t="s">
        <v>4499</v>
      </c>
      <c r="D733" s="277" t="s">
        <v>4500</v>
      </c>
      <c r="E733" s="278" t="s">
        <v>1043</v>
      </c>
      <c r="F733" s="277" t="s">
        <v>1043</v>
      </c>
      <c r="G733" s="279">
        <v>88902</v>
      </c>
      <c r="H733" s="277" t="s">
        <v>4900</v>
      </c>
      <c r="I733" s="277" t="s">
        <v>565</v>
      </c>
      <c r="J733" s="277" t="s">
        <v>2363</v>
      </c>
      <c r="K733" s="280">
        <v>6.51</v>
      </c>
      <c r="L733" s="277" t="s">
        <v>2364</v>
      </c>
      <c r="M733" s="83"/>
    </row>
    <row r="734" spans="1:13" ht="12.75" customHeight="1" x14ac:dyDescent="0.25">
      <c r="A734" s="277" t="s">
        <v>3439</v>
      </c>
      <c r="B734" s="277" t="s">
        <v>3440</v>
      </c>
      <c r="C734" s="277" t="s">
        <v>4499</v>
      </c>
      <c r="D734" s="277" t="s">
        <v>4500</v>
      </c>
      <c r="E734" s="278" t="s">
        <v>1043</v>
      </c>
      <c r="F734" s="277" t="s">
        <v>1043</v>
      </c>
      <c r="G734" s="279">
        <v>88903</v>
      </c>
      <c r="H734" s="277" t="s">
        <v>4904</v>
      </c>
      <c r="I734" s="277" t="s">
        <v>565</v>
      </c>
      <c r="J734" s="277" t="s">
        <v>2363</v>
      </c>
      <c r="K734" s="280">
        <v>31.68</v>
      </c>
      <c r="L734" s="277" t="s">
        <v>2364</v>
      </c>
      <c r="M734" s="83"/>
    </row>
    <row r="735" spans="1:13" ht="12.75" customHeight="1" x14ac:dyDescent="0.25">
      <c r="A735" s="277" t="s">
        <v>3439</v>
      </c>
      <c r="B735" s="277" t="s">
        <v>3440</v>
      </c>
      <c r="C735" s="277" t="s">
        <v>4499</v>
      </c>
      <c r="D735" s="277" t="s">
        <v>4500</v>
      </c>
      <c r="E735" s="278" t="s">
        <v>1043</v>
      </c>
      <c r="F735" s="277" t="s">
        <v>1043</v>
      </c>
      <c r="G735" s="279">
        <v>88904</v>
      </c>
      <c r="H735" s="277" t="s">
        <v>4907</v>
      </c>
      <c r="I735" s="277" t="s">
        <v>565</v>
      </c>
      <c r="J735" s="277" t="s">
        <v>4167</v>
      </c>
      <c r="K735" s="280">
        <v>76.58</v>
      </c>
      <c r="L735" s="277" t="s">
        <v>2364</v>
      </c>
      <c r="M735" s="83"/>
    </row>
    <row r="736" spans="1:13" ht="12.75" customHeight="1" x14ac:dyDescent="0.25">
      <c r="A736" s="277" t="s">
        <v>3439</v>
      </c>
      <c r="B736" s="277" t="s">
        <v>3440</v>
      </c>
      <c r="C736" s="277" t="s">
        <v>4499</v>
      </c>
      <c r="D736" s="277" t="s">
        <v>4500</v>
      </c>
      <c r="E736" s="278" t="s">
        <v>1043</v>
      </c>
      <c r="F736" s="277" t="s">
        <v>1043</v>
      </c>
      <c r="G736" s="279">
        <v>89009</v>
      </c>
      <c r="H736" s="277" t="s">
        <v>4909</v>
      </c>
      <c r="I736" s="277" t="s">
        <v>565</v>
      </c>
      <c r="J736" s="277" t="s">
        <v>2363</v>
      </c>
      <c r="K736" s="280">
        <v>21.77</v>
      </c>
      <c r="L736" s="277" t="s">
        <v>2364</v>
      </c>
      <c r="M736" s="83"/>
    </row>
    <row r="737" spans="1:13" ht="12.75" customHeight="1" x14ac:dyDescent="0.25">
      <c r="A737" s="277" t="s">
        <v>3439</v>
      </c>
      <c r="B737" s="277" t="s">
        <v>3440</v>
      </c>
      <c r="C737" s="277" t="s">
        <v>4499</v>
      </c>
      <c r="D737" s="277" t="s">
        <v>4500</v>
      </c>
      <c r="E737" s="278" t="s">
        <v>1043</v>
      </c>
      <c r="F737" s="277" t="s">
        <v>1043</v>
      </c>
      <c r="G737" s="279">
        <v>89010</v>
      </c>
      <c r="H737" s="277" t="s">
        <v>4911</v>
      </c>
      <c r="I737" s="277" t="s">
        <v>565</v>
      </c>
      <c r="J737" s="277" t="s">
        <v>2363</v>
      </c>
      <c r="K737" s="280">
        <v>9.31</v>
      </c>
      <c r="L737" s="277" t="s">
        <v>2364</v>
      </c>
      <c r="M737" s="83"/>
    </row>
    <row r="738" spans="1:13" ht="12.75" customHeight="1" x14ac:dyDescent="0.25">
      <c r="A738" s="277" t="s">
        <v>3439</v>
      </c>
      <c r="B738" s="277" t="s">
        <v>3440</v>
      </c>
      <c r="C738" s="277" t="s">
        <v>4499</v>
      </c>
      <c r="D738" s="277" t="s">
        <v>4500</v>
      </c>
      <c r="E738" s="278" t="s">
        <v>1043</v>
      </c>
      <c r="F738" s="277" t="s">
        <v>1043</v>
      </c>
      <c r="G738" s="279">
        <v>89011</v>
      </c>
      <c r="H738" s="277" t="s">
        <v>4914</v>
      </c>
      <c r="I738" s="277" t="s">
        <v>565</v>
      </c>
      <c r="J738" s="277" t="s">
        <v>2363</v>
      </c>
      <c r="K738" s="280">
        <v>13.16</v>
      </c>
      <c r="L738" s="277" t="s">
        <v>2364</v>
      </c>
      <c r="M738" s="83"/>
    </row>
    <row r="739" spans="1:13" ht="12.75" customHeight="1" x14ac:dyDescent="0.25">
      <c r="A739" s="277" t="s">
        <v>3439</v>
      </c>
      <c r="B739" s="277" t="s">
        <v>3440</v>
      </c>
      <c r="C739" s="277" t="s">
        <v>4499</v>
      </c>
      <c r="D739" s="277" t="s">
        <v>4500</v>
      </c>
      <c r="E739" s="278" t="s">
        <v>1043</v>
      </c>
      <c r="F739" s="277" t="s">
        <v>1043</v>
      </c>
      <c r="G739" s="279">
        <v>89012</v>
      </c>
      <c r="H739" s="277" t="s">
        <v>4916</v>
      </c>
      <c r="I739" s="277" t="s">
        <v>565</v>
      </c>
      <c r="J739" s="277" t="s">
        <v>2363</v>
      </c>
      <c r="K739" s="280">
        <v>3.38</v>
      </c>
      <c r="L739" s="277" t="s">
        <v>2364</v>
      </c>
      <c r="M739" s="83"/>
    </row>
    <row r="740" spans="1:13" ht="12.75" customHeight="1" x14ac:dyDescent="0.25">
      <c r="A740" s="277" t="s">
        <v>3439</v>
      </c>
      <c r="B740" s="277" t="s">
        <v>3440</v>
      </c>
      <c r="C740" s="277" t="s">
        <v>4499</v>
      </c>
      <c r="D740" s="277" t="s">
        <v>4500</v>
      </c>
      <c r="E740" s="278" t="s">
        <v>1043</v>
      </c>
      <c r="F740" s="277" t="s">
        <v>1043</v>
      </c>
      <c r="G740" s="279">
        <v>89013</v>
      </c>
      <c r="H740" s="277" t="s">
        <v>4918</v>
      </c>
      <c r="I740" s="277" t="s">
        <v>565</v>
      </c>
      <c r="J740" s="277" t="s">
        <v>2363</v>
      </c>
      <c r="K740" s="280">
        <v>71.3</v>
      </c>
      <c r="L740" s="277" t="s">
        <v>2364</v>
      </c>
      <c r="M740" s="83"/>
    </row>
    <row r="741" spans="1:13" ht="12.75" customHeight="1" x14ac:dyDescent="0.25">
      <c r="A741" s="277" t="s">
        <v>3439</v>
      </c>
      <c r="B741" s="277" t="s">
        <v>3440</v>
      </c>
      <c r="C741" s="277" t="s">
        <v>4499</v>
      </c>
      <c r="D741" s="277" t="s">
        <v>4500</v>
      </c>
      <c r="E741" s="278" t="s">
        <v>1043</v>
      </c>
      <c r="F741" s="277" t="s">
        <v>1043</v>
      </c>
      <c r="G741" s="279">
        <v>89014</v>
      </c>
      <c r="H741" s="277" t="s">
        <v>4921</v>
      </c>
      <c r="I741" s="277" t="s">
        <v>565</v>
      </c>
      <c r="J741" s="277" t="s">
        <v>2363</v>
      </c>
      <c r="K741" s="280">
        <v>30.49</v>
      </c>
      <c r="L741" s="277" t="s">
        <v>2364</v>
      </c>
      <c r="M741" s="83"/>
    </row>
    <row r="742" spans="1:13" ht="12.75" customHeight="1" x14ac:dyDescent="0.25">
      <c r="A742" s="277" t="s">
        <v>3439</v>
      </c>
      <c r="B742" s="277" t="s">
        <v>3440</v>
      </c>
      <c r="C742" s="277" t="s">
        <v>4499</v>
      </c>
      <c r="D742" s="277" t="s">
        <v>4500</v>
      </c>
      <c r="E742" s="278" t="s">
        <v>1043</v>
      </c>
      <c r="F742" s="277" t="s">
        <v>1043</v>
      </c>
      <c r="G742" s="279">
        <v>89015</v>
      </c>
      <c r="H742" s="277" t="s">
        <v>4923</v>
      </c>
      <c r="I742" s="277" t="s">
        <v>565</v>
      </c>
      <c r="J742" s="277" t="s">
        <v>2363</v>
      </c>
      <c r="K742" s="280">
        <v>1.97</v>
      </c>
      <c r="L742" s="277" t="s">
        <v>2364</v>
      </c>
      <c r="M742" s="83"/>
    </row>
    <row r="743" spans="1:13" ht="12.75" customHeight="1" x14ac:dyDescent="0.25">
      <c r="A743" s="277" t="s">
        <v>3439</v>
      </c>
      <c r="B743" s="277" t="s">
        <v>3440</v>
      </c>
      <c r="C743" s="277" t="s">
        <v>4499</v>
      </c>
      <c r="D743" s="277" t="s">
        <v>4500</v>
      </c>
      <c r="E743" s="278" t="s">
        <v>1043</v>
      </c>
      <c r="F743" s="277" t="s">
        <v>1043</v>
      </c>
      <c r="G743" s="279">
        <v>89016</v>
      </c>
      <c r="H743" s="277" t="s">
        <v>4926</v>
      </c>
      <c r="I743" s="277" t="s">
        <v>565</v>
      </c>
      <c r="J743" s="277" t="s">
        <v>2363</v>
      </c>
      <c r="K743" s="280">
        <v>0.5</v>
      </c>
      <c r="L743" s="277" t="s">
        <v>2364</v>
      </c>
      <c r="M743" s="83"/>
    </row>
    <row r="744" spans="1:13" ht="12.75" customHeight="1" x14ac:dyDescent="0.25">
      <c r="A744" s="277" t="s">
        <v>3439</v>
      </c>
      <c r="B744" s="277" t="s">
        <v>3440</v>
      </c>
      <c r="C744" s="277" t="s">
        <v>4499</v>
      </c>
      <c r="D744" s="277" t="s">
        <v>4500</v>
      </c>
      <c r="E744" s="278" t="s">
        <v>1043</v>
      </c>
      <c r="F744" s="277" t="s">
        <v>1043</v>
      </c>
      <c r="G744" s="279">
        <v>89017</v>
      </c>
      <c r="H744" s="277" t="s">
        <v>4928</v>
      </c>
      <c r="I744" s="277" t="s">
        <v>565</v>
      </c>
      <c r="J744" s="277" t="s">
        <v>2363</v>
      </c>
      <c r="K744" s="280">
        <v>21.63</v>
      </c>
      <c r="L744" s="277" t="s">
        <v>2364</v>
      </c>
      <c r="M744" s="83"/>
    </row>
    <row r="745" spans="1:13" ht="12.75" customHeight="1" x14ac:dyDescent="0.25">
      <c r="A745" s="277" t="s">
        <v>3439</v>
      </c>
      <c r="B745" s="277" t="s">
        <v>3440</v>
      </c>
      <c r="C745" s="277" t="s">
        <v>4499</v>
      </c>
      <c r="D745" s="277" t="s">
        <v>4500</v>
      </c>
      <c r="E745" s="278" t="s">
        <v>1043</v>
      </c>
      <c r="F745" s="277" t="s">
        <v>1043</v>
      </c>
      <c r="G745" s="279">
        <v>89018</v>
      </c>
      <c r="H745" s="277" t="s">
        <v>4930</v>
      </c>
      <c r="I745" s="277" t="s">
        <v>565</v>
      </c>
      <c r="J745" s="277" t="s">
        <v>2363</v>
      </c>
      <c r="K745" s="280">
        <v>9.25</v>
      </c>
      <c r="L745" s="277" t="s">
        <v>2364</v>
      </c>
      <c r="M745" s="83"/>
    </row>
    <row r="746" spans="1:13" ht="12.75" customHeight="1" x14ac:dyDescent="0.25">
      <c r="A746" s="277" t="s">
        <v>3439</v>
      </c>
      <c r="B746" s="277" t="s">
        <v>3440</v>
      </c>
      <c r="C746" s="277" t="s">
        <v>4499</v>
      </c>
      <c r="D746" s="277" t="s">
        <v>4500</v>
      </c>
      <c r="E746" s="278" t="s">
        <v>1043</v>
      </c>
      <c r="F746" s="277" t="s">
        <v>1043</v>
      </c>
      <c r="G746" s="279">
        <v>89019</v>
      </c>
      <c r="H746" s="277" t="s">
        <v>4934</v>
      </c>
      <c r="I746" s="277" t="s">
        <v>565</v>
      </c>
      <c r="J746" s="277" t="s">
        <v>2642</v>
      </c>
      <c r="K746" s="280">
        <v>0.27</v>
      </c>
      <c r="L746" s="277" t="s">
        <v>2364</v>
      </c>
      <c r="M746" s="83"/>
    </row>
    <row r="747" spans="1:13" ht="12.75" customHeight="1" x14ac:dyDescent="0.25">
      <c r="A747" s="277" t="s">
        <v>3439</v>
      </c>
      <c r="B747" s="277" t="s">
        <v>3440</v>
      </c>
      <c r="C747" s="277" t="s">
        <v>4499</v>
      </c>
      <c r="D747" s="277" t="s">
        <v>4500</v>
      </c>
      <c r="E747" s="278" t="s">
        <v>1043</v>
      </c>
      <c r="F747" s="277" t="s">
        <v>1043</v>
      </c>
      <c r="G747" s="279">
        <v>89020</v>
      </c>
      <c r="H747" s="277" t="s">
        <v>4938</v>
      </c>
      <c r="I747" s="277" t="s">
        <v>565</v>
      </c>
      <c r="J747" s="277" t="s">
        <v>2642</v>
      </c>
      <c r="K747" s="280">
        <v>0.06</v>
      </c>
      <c r="L747" s="277" t="s">
        <v>2364</v>
      </c>
      <c r="M747" s="83"/>
    </row>
    <row r="748" spans="1:13" ht="12.75" customHeight="1" x14ac:dyDescent="0.25">
      <c r="A748" s="277" t="s">
        <v>3439</v>
      </c>
      <c r="B748" s="277" t="s">
        <v>3440</v>
      </c>
      <c r="C748" s="277" t="s">
        <v>4499</v>
      </c>
      <c r="D748" s="277" t="s">
        <v>4500</v>
      </c>
      <c r="E748" s="278" t="s">
        <v>1043</v>
      </c>
      <c r="F748" s="277" t="s">
        <v>1043</v>
      </c>
      <c r="G748" s="279">
        <v>89023</v>
      </c>
      <c r="H748" s="277" t="s">
        <v>4941</v>
      </c>
      <c r="I748" s="277" t="s">
        <v>565</v>
      </c>
      <c r="J748" s="277" t="s">
        <v>2363</v>
      </c>
      <c r="K748" s="280">
        <v>2.38</v>
      </c>
      <c r="L748" s="277" t="s">
        <v>2364</v>
      </c>
      <c r="M748" s="83"/>
    </row>
    <row r="749" spans="1:13" ht="12.75" customHeight="1" x14ac:dyDescent="0.25">
      <c r="A749" s="277" t="s">
        <v>3439</v>
      </c>
      <c r="B749" s="277" t="s">
        <v>3440</v>
      </c>
      <c r="C749" s="277" t="s">
        <v>4499</v>
      </c>
      <c r="D749" s="277" t="s">
        <v>4500</v>
      </c>
      <c r="E749" s="278" t="s">
        <v>1043</v>
      </c>
      <c r="F749" s="277" t="s">
        <v>1043</v>
      </c>
      <c r="G749" s="279">
        <v>89024</v>
      </c>
      <c r="H749" s="277" t="s">
        <v>4944</v>
      </c>
      <c r="I749" s="277" t="s">
        <v>565</v>
      </c>
      <c r="J749" s="277" t="s">
        <v>2363</v>
      </c>
      <c r="K749" s="280">
        <v>0.95</v>
      </c>
      <c r="L749" s="277" t="s">
        <v>2364</v>
      </c>
      <c r="M749" s="83"/>
    </row>
    <row r="750" spans="1:13" ht="12.75" customHeight="1" x14ac:dyDescent="0.25">
      <c r="A750" s="277" t="s">
        <v>3439</v>
      </c>
      <c r="B750" s="277" t="s">
        <v>3440</v>
      </c>
      <c r="C750" s="277" t="s">
        <v>4499</v>
      </c>
      <c r="D750" s="277" t="s">
        <v>4500</v>
      </c>
      <c r="E750" s="278" t="s">
        <v>1043</v>
      </c>
      <c r="F750" s="277" t="s">
        <v>1043</v>
      </c>
      <c r="G750" s="279">
        <v>89025</v>
      </c>
      <c r="H750" s="277" t="s">
        <v>4947</v>
      </c>
      <c r="I750" s="277" t="s">
        <v>565</v>
      </c>
      <c r="J750" s="277" t="s">
        <v>2363</v>
      </c>
      <c r="K750" s="280">
        <v>4.47</v>
      </c>
      <c r="L750" s="277" t="s">
        <v>2364</v>
      </c>
      <c r="M750" s="83"/>
    </row>
    <row r="751" spans="1:13" ht="12.75" customHeight="1" x14ac:dyDescent="0.25">
      <c r="A751" s="277" t="s">
        <v>3439</v>
      </c>
      <c r="B751" s="277" t="s">
        <v>3440</v>
      </c>
      <c r="C751" s="277" t="s">
        <v>4499</v>
      </c>
      <c r="D751" s="277" t="s">
        <v>4500</v>
      </c>
      <c r="E751" s="278" t="s">
        <v>1043</v>
      </c>
      <c r="F751" s="277" t="s">
        <v>1043</v>
      </c>
      <c r="G751" s="279">
        <v>89026</v>
      </c>
      <c r="H751" s="277" t="s">
        <v>4950</v>
      </c>
      <c r="I751" s="277" t="s">
        <v>565</v>
      </c>
      <c r="J751" s="277" t="s">
        <v>4167</v>
      </c>
      <c r="K751" s="280">
        <v>146.97</v>
      </c>
      <c r="L751" s="277" t="s">
        <v>2364</v>
      </c>
      <c r="M751" s="83"/>
    </row>
    <row r="752" spans="1:13" ht="12.75" customHeight="1" x14ac:dyDescent="0.25">
      <c r="A752" s="277" t="s">
        <v>3439</v>
      </c>
      <c r="B752" s="277" t="s">
        <v>3440</v>
      </c>
      <c r="C752" s="277" t="s">
        <v>4499</v>
      </c>
      <c r="D752" s="277" t="s">
        <v>4500</v>
      </c>
      <c r="E752" s="278" t="s">
        <v>1043</v>
      </c>
      <c r="F752" s="277" t="s">
        <v>1043</v>
      </c>
      <c r="G752" s="279">
        <v>89029</v>
      </c>
      <c r="H752" s="277" t="s">
        <v>4952</v>
      </c>
      <c r="I752" s="277" t="s">
        <v>565</v>
      </c>
      <c r="J752" s="277" t="s">
        <v>2363</v>
      </c>
      <c r="K752" s="280">
        <v>16.79</v>
      </c>
      <c r="L752" s="277" t="s">
        <v>2364</v>
      </c>
      <c r="M752" s="83"/>
    </row>
    <row r="753" spans="1:13" ht="12.75" customHeight="1" x14ac:dyDescent="0.25">
      <c r="A753" s="277" t="s">
        <v>3439</v>
      </c>
      <c r="B753" s="277" t="s">
        <v>3440</v>
      </c>
      <c r="C753" s="277" t="s">
        <v>4499</v>
      </c>
      <c r="D753" s="277" t="s">
        <v>4500</v>
      </c>
      <c r="E753" s="278" t="s">
        <v>1043</v>
      </c>
      <c r="F753" s="277" t="s">
        <v>1043</v>
      </c>
      <c r="G753" s="279">
        <v>89030</v>
      </c>
      <c r="H753" s="277" t="s">
        <v>4954</v>
      </c>
      <c r="I753" s="277" t="s">
        <v>565</v>
      </c>
      <c r="J753" s="277" t="s">
        <v>2363</v>
      </c>
      <c r="K753" s="280">
        <v>7.18</v>
      </c>
      <c r="L753" s="277" t="s">
        <v>2364</v>
      </c>
      <c r="M753" s="83"/>
    </row>
    <row r="754" spans="1:13" ht="12.75" customHeight="1" x14ac:dyDescent="0.25">
      <c r="A754" s="277" t="s">
        <v>3439</v>
      </c>
      <c r="B754" s="277" t="s">
        <v>3440</v>
      </c>
      <c r="C754" s="277" t="s">
        <v>4499</v>
      </c>
      <c r="D754" s="277" t="s">
        <v>4500</v>
      </c>
      <c r="E754" s="278" t="s">
        <v>1043</v>
      </c>
      <c r="F754" s="277" t="s">
        <v>1043</v>
      </c>
      <c r="G754" s="279">
        <v>89033</v>
      </c>
      <c r="H754" s="277" t="s">
        <v>4956</v>
      </c>
      <c r="I754" s="277" t="s">
        <v>565</v>
      </c>
      <c r="J754" s="277" t="s">
        <v>2363</v>
      </c>
      <c r="K754" s="280">
        <v>7.06</v>
      </c>
      <c r="L754" s="277" t="s">
        <v>2364</v>
      </c>
      <c r="M754" s="83"/>
    </row>
    <row r="755" spans="1:13" ht="12.75" customHeight="1" x14ac:dyDescent="0.25">
      <c r="A755" s="277" t="s">
        <v>3439</v>
      </c>
      <c r="B755" s="277" t="s">
        <v>3440</v>
      </c>
      <c r="C755" s="277" t="s">
        <v>4499</v>
      </c>
      <c r="D755" s="277" t="s">
        <v>4500</v>
      </c>
      <c r="E755" s="278" t="s">
        <v>1043</v>
      </c>
      <c r="F755" s="277" t="s">
        <v>1043</v>
      </c>
      <c r="G755" s="279">
        <v>89034</v>
      </c>
      <c r="H755" s="277" t="s">
        <v>4959</v>
      </c>
      <c r="I755" s="277" t="s">
        <v>565</v>
      </c>
      <c r="J755" s="277" t="s">
        <v>2363</v>
      </c>
      <c r="K755" s="280">
        <v>1.85</v>
      </c>
      <c r="L755" s="277" t="s">
        <v>2364</v>
      </c>
      <c r="M755" s="83"/>
    </row>
    <row r="756" spans="1:13" ht="12.75" customHeight="1" x14ac:dyDescent="0.25">
      <c r="A756" s="277" t="s">
        <v>3439</v>
      </c>
      <c r="B756" s="277" t="s">
        <v>3440</v>
      </c>
      <c r="C756" s="277" t="s">
        <v>4499</v>
      </c>
      <c r="D756" s="277" t="s">
        <v>4500</v>
      </c>
      <c r="E756" s="278" t="s">
        <v>1043</v>
      </c>
      <c r="F756" s="277" t="s">
        <v>1043</v>
      </c>
      <c r="G756" s="279">
        <v>89128</v>
      </c>
      <c r="H756" s="277" t="s">
        <v>4961</v>
      </c>
      <c r="I756" s="277" t="s">
        <v>565</v>
      </c>
      <c r="J756" s="277" t="s">
        <v>2363</v>
      </c>
      <c r="K756" s="280">
        <v>20.53</v>
      </c>
      <c r="L756" s="277" t="s">
        <v>2364</v>
      </c>
      <c r="M756" s="83"/>
    </row>
    <row r="757" spans="1:13" ht="12.75" customHeight="1" x14ac:dyDescent="0.25">
      <c r="A757" s="277" t="s">
        <v>3439</v>
      </c>
      <c r="B757" s="277" t="s">
        <v>3440</v>
      </c>
      <c r="C757" s="277" t="s">
        <v>4499</v>
      </c>
      <c r="D757" s="277" t="s">
        <v>4500</v>
      </c>
      <c r="E757" s="278" t="s">
        <v>1043</v>
      </c>
      <c r="F757" s="277" t="s">
        <v>1043</v>
      </c>
      <c r="G757" s="279">
        <v>89129</v>
      </c>
      <c r="H757" s="277" t="s">
        <v>4964</v>
      </c>
      <c r="I757" s="277" t="s">
        <v>565</v>
      </c>
      <c r="J757" s="277" t="s">
        <v>2363</v>
      </c>
      <c r="K757" s="280">
        <v>5.27</v>
      </c>
      <c r="L757" s="277" t="s">
        <v>2364</v>
      </c>
      <c r="M757" s="83"/>
    </row>
    <row r="758" spans="1:13" ht="12.75" customHeight="1" x14ac:dyDescent="0.25">
      <c r="A758" s="277" t="s">
        <v>3439</v>
      </c>
      <c r="B758" s="277" t="s">
        <v>3440</v>
      </c>
      <c r="C758" s="277" t="s">
        <v>4499</v>
      </c>
      <c r="D758" s="277" t="s">
        <v>4500</v>
      </c>
      <c r="E758" s="278" t="s">
        <v>1043</v>
      </c>
      <c r="F758" s="277" t="s">
        <v>1043</v>
      </c>
      <c r="G758" s="279">
        <v>89130</v>
      </c>
      <c r="H758" s="277" t="s">
        <v>4966</v>
      </c>
      <c r="I758" s="277" t="s">
        <v>565</v>
      </c>
      <c r="J758" s="277" t="s">
        <v>2363</v>
      </c>
      <c r="K758" s="280">
        <v>28.46</v>
      </c>
      <c r="L758" s="277" t="s">
        <v>2364</v>
      </c>
      <c r="M758" s="83"/>
    </row>
    <row r="759" spans="1:13" ht="12.75" customHeight="1" x14ac:dyDescent="0.25">
      <c r="A759" s="277" t="s">
        <v>3439</v>
      </c>
      <c r="B759" s="277" t="s">
        <v>3440</v>
      </c>
      <c r="C759" s="277" t="s">
        <v>4499</v>
      </c>
      <c r="D759" s="277" t="s">
        <v>4500</v>
      </c>
      <c r="E759" s="278" t="s">
        <v>1043</v>
      </c>
      <c r="F759" s="277" t="s">
        <v>1043</v>
      </c>
      <c r="G759" s="279">
        <v>89131</v>
      </c>
      <c r="H759" s="277" t="s">
        <v>4968</v>
      </c>
      <c r="I759" s="277" t="s">
        <v>565</v>
      </c>
      <c r="J759" s="277" t="s">
        <v>2363</v>
      </c>
      <c r="K759" s="280">
        <v>7.32</v>
      </c>
      <c r="L759" s="277" t="s">
        <v>2364</v>
      </c>
      <c r="M759" s="83"/>
    </row>
    <row r="760" spans="1:13" ht="12.75" customHeight="1" x14ac:dyDescent="0.25">
      <c r="A760" s="277" t="s">
        <v>3439</v>
      </c>
      <c r="B760" s="277" t="s">
        <v>3440</v>
      </c>
      <c r="C760" s="277" t="s">
        <v>4499</v>
      </c>
      <c r="D760" s="277" t="s">
        <v>4500</v>
      </c>
      <c r="E760" s="278" t="s">
        <v>1043</v>
      </c>
      <c r="F760" s="277" t="s">
        <v>1043</v>
      </c>
      <c r="G760" s="279">
        <v>89210</v>
      </c>
      <c r="H760" s="277" t="s">
        <v>4971</v>
      </c>
      <c r="I760" s="277" t="s">
        <v>565</v>
      </c>
      <c r="J760" s="277" t="s">
        <v>2363</v>
      </c>
      <c r="K760" s="280">
        <v>14.57</v>
      </c>
      <c r="L760" s="277" t="s">
        <v>2364</v>
      </c>
      <c r="M760" s="83"/>
    </row>
    <row r="761" spans="1:13" ht="12.75" customHeight="1" x14ac:dyDescent="0.25">
      <c r="A761" s="277" t="s">
        <v>3439</v>
      </c>
      <c r="B761" s="277" t="s">
        <v>3440</v>
      </c>
      <c r="C761" s="277" t="s">
        <v>4499</v>
      </c>
      <c r="D761" s="277" t="s">
        <v>4500</v>
      </c>
      <c r="E761" s="278" t="s">
        <v>1043</v>
      </c>
      <c r="F761" s="277" t="s">
        <v>1043</v>
      </c>
      <c r="G761" s="279">
        <v>89211</v>
      </c>
      <c r="H761" s="277" t="s">
        <v>4973</v>
      </c>
      <c r="I761" s="277" t="s">
        <v>565</v>
      </c>
      <c r="J761" s="277" t="s">
        <v>2363</v>
      </c>
      <c r="K761" s="280">
        <v>3.82</v>
      </c>
      <c r="L761" s="277" t="s">
        <v>2364</v>
      </c>
      <c r="M761" s="83"/>
    </row>
    <row r="762" spans="1:13" ht="12.75" customHeight="1" x14ac:dyDescent="0.25">
      <c r="A762" s="277" t="s">
        <v>3439</v>
      </c>
      <c r="B762" s="277" t="s">
        <v>3440</v>
      </c>
      <c r="C762" s="277" t="s">
        <v>4499</v>
      </c>
      <c r="D762" s="277" t="s">
        <v>4500</v>
      </c>
      <c r="E762" s="278" t="s">
        <v>1043</v>
      </c>
      <c r="F762" s="277" t="s">
        <v>1043</v>
      </c>
      <c r="G762" s="279">
        <v>89212</v>
      </c>
      <c r="H762" s="277" t="s">
        <v>4976</v>
      </c>
      <c r="I762" s="277" t="s">
        <v>565</v>
      </c>
      <c r="J762" s="277" t="s">
        <v>2363</v>
      </c>
      <c r="K762" s="280">
        <v>14.49</v>
      </c>
      <c r="L762" s="277" t="s">
        <v>2364</v>
      </c>
      <c r="M762" s="83"/>
    </row>
    <row r="763" spans="1:13" ht="12.75" customHeight="1" x14ac:dyDescent="0.25">
      <c r="A763" s="277" t="s">
        <v>3439</v>
      </c>
      <c r="B763" s="277" t="s">
        <v>3440</v>
      </c>
      <c r="C763" s="277" t="s">
        <v>4499</v>
      </c>
      <c r="D763" s="277" t="s">
        <v>4500</v>
      </c>
      <c r="E763" s="278" t="s">
        <v>1043</v>
      </c>
      <c r="F763" s="277" t="s">
        <v>1043</v>
      </c>
      <c r="G763" s="279">
        <v>89213</v>
      </c>
      <c r="H763" s="277" t="s">
        <v>4978</v>
      </c>
      <c r="I763" s="277" t="s">
        <v>565</v>
      </c>
      <c r="J763" s="277" t="s">
        <v>2363</v>
      </c>
      <c r="K763" s="280">
        <v>4.34</v>
      </c>
      <c r="L763" s="277" t="s">
        <v>2364</v>
      </c>
      <c r="M763" s="83"/>
    </row>
    <row r="764" spans="1:13" ht="12.75" customHeight="1" x14ac:dyDescent="0.25">
      <c r="A764" s="277" t="s">
        <v>3439</v>
      </c>
      <c r="B764" s="277" t="s">
        <v>3440</v>
      </c>
      <c r="C764" s="277" t="s">
        <v>4499</v>
      </c>
      <c r="D764" s="277" t="s">
        <v>4500</v>
      </c>
      <c r="E764" s="278" t="s">
        <v>1043</v>
      </c>
      <c r="F764" s="277" t="s">
        <v>1043</v>
      </c>
      <c r="G764" s="279">
        <v>89214</v>
      </c>
      <c r="H764" s="277" t="s">
        <v>4981</v>
      </c>
      <c r="I764" s="277" t="s">
        <v>565</v>
      </c>
      <c r="J764" s="277" t="s">
        <v>2363</v>
      </c>
      <c r="K764" s="280">
        <v>13.6</v>
      </c>
      <c r="L764" s="277" t="s">
        <v>2364</v>
      </c>
      <c r="M764" s="83"/>
    </row>
    <row r="765" spans="1:13" ht="12.75" customHeight="1" x14ac:dyDescent="0.25">
      <c r="A765" s="277" t="s">
        <v>3439</v>
      </c>
      <c r="B765" s="277" t="s">
        <v>3440</v>
      </c>
      <c r="C765" s="277" t="s">
        <v>4499</v>
      </c>
      <c r="D765" s="277" t="s">
        <v>4500</v>
      </c>
      <c r="E765" s="278" t="s">
        <v>1043</v>
      </c>
      <c r="F765" s="277" t="s">
        <v>1043</v>
      </c>
      <c r="G765" s="279">
        <v>89215</v>
      </c>
      <c r="H765" s="277" t="s">
        <v>4983</v>
      </c>
      <c r="I765" s="277" t="s">
        <v>565</v>
      </c>
      <c r="J765" s="277" t="s">
        <v>4167</v>
      </c>
      <c r="K765" s="280">
        <v>79.08</v>
      </c>
      <c r="L765" s="277" t="s">
        <v>2364</v>
      </c>
      <c r="M765" s="83"/>
    </row>
    <row r="766" spans="1:13" ht="12.75" customHeight="1" x14ac:dyDescent="0.25">
      <c r="A766" s="277" t="s">
        <v>3439</v>
      </c>
      <c r="B766" s="277" t="s">
        <v>3440</v>
      </c>
      <c r="C766" s="277" t="s">
        <v>4499</v>
      </c>
      <c r="D766" s="277" t="s">
        <v>4500</v>
      </c>
      <c r="E766" s="278" t="s">
        <v>1043</v>
      </c>
      <c r="F766" s="277" t="s">
        <v>1043</v>
      </c>
      <c r="G766" s="279">
        <v>89221</v>
      </c>
      <c r="H766" s="277" t="s">
        <v>4986</v>
      </c>
      <c r="I766" s="277" t="s">
        <v>565</v>
      </c>
      <c r="J766" s="277" t="s">
        <v>2642</v>
      </c>
      <c r="K766" s="280">
        <v>0.89</v>
      </c>
      <c r="L766" s="277" t="s">
        <v>2364</v>
      </c>
      <c r="M766" s="83"/>
    </row>
    <row r="767" spans="1:13" ht="12.75" customHeight="1" x14ac:dyDescent="0.25">
      <c r="A767" s="277" t="s">
        <v>3439</v>
      </c>
      <c r="B767" s="277" t="s">
        <v>3440</v>
      </c>
      <c r="C767" s="277" t="s">
        <v>4499</v>
      </c>
      <c r="D767" s="277" t="s">
        <v>4500</v>
      </c>
      <c r="E767" s="278" t="s">
        <v>1043</v>
      </c>
      <c r="F767" s="277" t="s">
        <v>1043</v>
      </c>
      <c r="G767" s="279">
        <v>89222</v>
      </c>
      <c r="H767" s="277" t="s">
        <v>4988</v>
      </c>
      <c r="I767" s="277" t="s">
        <v>565</v>
      </c>
      <c r="J767" s="277" t="s">
        <v>2642</v>
      </c>
      <c r="K767" s="280">
        <v>0.2</v>
      </c>
      <c r="L767" s="277" t="s">
        <v>2364</v>
      </c>
      <c r="M767" s="83"/>
    </row>
    <row r="768" spans="1:13" ht="12.75" customHeight="1" x14ac:dyDescent="0.25">
      <c r="A768" s="277" t="s">
        <v>3439</v>
      </c>
      <c r="B768" s="277" t="s">
        <v>3440</v>
      </c>
      <c r="C768" s="277" t="s">
        <v>4499</v>
      </c>
      <c r="D768" s="277" t="s">
        <v>4500</v>
      </c>
      <c r="E768" s="278" t="s">
        <v>1043</v>
      </c>
      <c r="F768" s="277" t="s">
        <v>1043</v>
      </c>
      <c r="G768" s="279">
        <v>89223</v>
      </c>
      <c r="H768" s="277" t="s">
        <v>4992</v>
      </c>
      <c r="I768" s="277" t="s">
        <v>565</v>
      </c>
      <c r="J768" s="277" t="s">
        <v>2642</v>
      </c>
      <c r="K768" s="280">
        <v>0.83</v>
      </c>
      <c r="L768" s="277" t="s">
        <v>2364</v>
      </c>
      <c r="M768" s="83"/>
    </row>
    <row r="769" spans="1:13" ht="12.75" customHeight="1" x14ac:dyDescent="0.25">
      <c r="A769" s="277" t="s">
        <v>3439</v>
      </c>
      <c r="B769" s="277" t="s">
        <v>3440</v>
      </c>
      <c r="C769" s="277" t="s">
        <v>4499</v>
      </c>
      <c r="D769" s="277" t="s">
        <v>4500</v>
      </c>
      <c r="E769" s="278" t="s">
        <v>1043</v>
      </c>
      <c r="F769" s="277" t="s">
        <v>1043</v>
      </c>
      <c r="G769" s="279">
        <v>89224</v>
      </c>
      <c r="H769" s="277" t="s">
        <v>4995</v>
      </c>
      <c r="I769" s="277" t="s">
        <v>565</v>
      </c>
      <c r="J769" s="277" t="s">
        <v>2642</v>
      </c>
      <c r="K769" s="280">
        <v>1.65</v>
      </c>
      <c r="L769" s="277" t="s">
        <v>2364</v>
      </c>
      <c r="M769" s="83"/>
    </row>
    <row r="770" spans="1:13" ht="12.75" customHeight="1" x14ac:dyDescent="0.25">
      <c r="A770" s="277" t="s">
        <v>3439</v>
      </c>
      <c r="B770" s="277" t="s">
        <v>3440</v>
      </c>
      <c r="C770" s="277" t="s">
        <v>4499</v>
      </c>
      <c r="D770" s="277" t="s">
        <v>4500</v>
      </c>
      <c r="E770" s="278" t="s">
        <v>1043</v>
      </c>
      <c r="F770" s="277" t="s">
        <v>1043</v>
      </c>
      <c r="G770" s="279">
        <v>89228</v>
      </c>
      <c r="H770" s="277" t="s">
        <v>4998</v>
      </c>
      <c r="I770" s="277" t="s">
        <v>565</v>
      </c>
      <c r="J770" s="277" t="s">
        <v>2363</v>
      </c>
      <c r="K770" s="280">
        <v>21.8</v>
      </c>
      <c r="L770" s="277" t="s">
        <v>2364</v>
      </c>
      <c r="M770" s="83"/>
    </row>
    <row r="771" spans="1:13" ht="12.75" customHeight="1" x14ac:dyDescent="0.25">
      <c r="A771" s="277" t="s">
        <v>3439</v>
      </c>
      <c r="B771" s="277" t="s">
        <v>3440</v>
      </c>
      <c r="C771" s="277" t="s">
        <v>4499</v>
      </c>
      <c r="D771" s="277" t="s">
        <v>4500</v>
      </c>
      <c r="E771" s="278" t="s">
        <v>1043</v>
      </c>
      <c r="F771" s="277" t="s">
        <v>1043</v>
      </c>
      <c r="G771" s="279">
        <v>89229</v>
      </c>
      <c r="H771" s="277" t="s">
        <v>5000</v>
      </c>
      <c r="I771" s="277" t="s">
        <v>565</v>
      </c>
      <c r="J771" s="277" t="s">
        <v>2363</v>
      </c>
      <c r="K771" s="280">
        <v>7.46</v>
      </c>
      <c r="L771" s="277" t="s">
        <v>2364</v>
      </c>
      <c r="M771" s="83"/>
    </row>
    <row r="772" spans="1:13" ht="12.75" customHeight="1" x14ac:dyDescent="0.25">
      <c r="A772" s="277" t="s">
        <v>3439</v>
      </c>
      <c r="B772" s="277" t="s">
        <v>3440</v>
      </c>
      <c r="C772" s="277" t="s">
        <v>4499</v>
      </c>
      <c r="D772" s="277" t="s">
        <v>4500</v>
      </c>
      <c r="E772" s="278" t="s">
        <v>1043</v>
      </c>
      <c r="F772" s="277" t="s">
        <v>1043</v>
      </c>
      <c r="G772" s="279">
        <v>89230</v>
      </c>
      <c r="H772" s="277" t="s">
        <v>5002</v>
      </c>
      <c r="I772" s="277" t="s">
        <v>565</v>
      </c>
      <c r="J772" s="277" t="s">
        <v>2363</v>
      </c>
      <c r="K772" s="280">
        <v>82.21</v>
      </c>
      <c r="L772" s="277" t="s">
        <v>2364</v>
      </c>
      <c r="M772" s="83"/>
    </row>
    <row r="773" spans="1:13" ht="12.75" customHeight="1" x14ac:dyDescent="0.25">
      <c r="A773" s="277" t="s">
        <v>3439</v>
      </c>
      <c r="B773" s="277" t="s">
        <v>3440</v>
      </c>
      <c r="C773" s="277" t="s">
        <v>4499</v>
      </c>
      <c r="D773" s="277" t="s">
        <v>4500</v>
      </c>
      <c r="E773" s="278" t="s">
        <v>1043</v>
      </c>
      <c r="F773" s="277" t="s">
        <v>1043</v>
      </c>
      <c r="G773" s="279">
        <v>89231</v>
      </c>
      <c r="H773" s="277" t="s">
        <v>5005</v>
      </c>
      <c r="I773" s="277" t="s">
        <v>565</v>
      </c>
      <c r="J773" s="277" t="s">
        <v>2363</v>
      </c>
      <c r="K773" s="280">
        <v>24.64</v>
      </c>
      <c r="L773" s="277" t="s">
        <v>2364</v>
      </c>
      <c r="M773" s="83"/>
    </row>
    <row r="774" spans="1:13" ht="12.75" customHeight="1" x14ac:dyDescent="0.25">
      <c r="A774" s="277" t="s">
        <v>3439</v>
      </c>
      <c r="B774" s="277" t="s">
        <v>3440</v>
      </c>
      <c r="C774" s="277" t="s">
        <v>4499</v>
      </c>
      <c r="D774" s="277" t="s">
        <v>4500</v>
      </c>
      <c r="E774" s="278" t="s">
        <v>1043</v>
      </c>
      <c r="F774" s="277" t="s">
        <v>1043</v>
      </c>
      <c r="G774" s="279">
        <v>89232</v>
      </c>
      <c r="H774" s="277" t="s">
        <v>5007</v>
      </c>
      <c r="I774" s="277" t="s">
        <v>565</v>
      </c>
      <c r="J774" s="277" t="s">
        <v>2363</v>
      </c>
      <c r="K774" s="280">
        <v>146.63999999999999</v>
      </c>
      <c r="L774" s="277" t="s">
        <v>2364</v>
      </c>
      <c r="M774" s="83"/>
    </row>
    <row r="775" spans="1:13" ht="12.75" customHeight="1" x14ac:dyDescent="0.25">
      <c r="A775" s="277" t="s">
        <v>3439</v>
      </c>
      <c r="B775" s="277" t="s">
        <v>3440</v>
      </c>
      <c r="C775" s="277" t="s">
        <v>4499</v>
      </c>
      <c r="D775" s="277" t="s">
        <v>4500</v>
      </c>
      <c r="E775" s="278" t="s">
        <v>1043</v>
      </c>
      <c r="F775" s="277" t="s">
        <v>1043</v>
      </c>
      <c r="G775" s="279">
        <v>89233</v>
      </c>
      <c r="H775" s="277" t="s">
        <v>5009</v>
      </c>
      <c r="I775" s="277" t="s">
        <v>565</v>
      </c>
      <c r="J775" s="277" t="s">
        <v>4167</v>
      </c>
      <c r="K775" s="280">
        <v>102.78</v>
      </c>
      <c r="L775" s="277" t="s">
        <v>2364</v>
      </c>
      <c r="M775" s="83"/>
    </row>
    <row r="776" spans="1:13" ht="12.75" customHeight="1" x14ac:dyDescent="0.25">
      <c r="A776" s="277" t="s">
        <v>3439</v>
      </c>
      <c r="B776" s="277" t="s">
        <v>3440</v>
      </c>
      <c r="C776" s="277" t="s">
        <v>4499</v>
      </c>
      <c r="D776" s="277" t="s">
        <v>4500</v>
      </c>
      <c r="E776" s="278" t="s">
        <v>1043</v>
      </c>
      <c r="F776" s="277" t="s">
        <v>1043</v>
      </c>
      <c r="G776" s="279">
        <v>89236</v>
      </c>
      <c r="H776" s="277" t="s">
        <v>5012</v>
      </c>
      <c r="I776" s="277" t="s">
        <v>565</v>
      </c>
      <c r="J776" s="277" t="s">
        <v>2363</v>
      </c>
      <c r="K776" s="280">
        <v>192.05</v>
      </c>
      <c r="L776" s="277" t="s">
        <v>2364</v>
      </c>
      <c r="M776" s="83"/>
    </row>
    <row r="777" spans="1:13" ht="12.75" customHeight="1" x14ac:dyDescent="0.25">
      <c r="A777" s="277" t="s">
        <v>3439</v>
      </c>
      <c r="B777" s="277" t="s">
        <v>3440</v>
      </c>
      <c r="C777" s="277" t="s">
        <v>4499</v>
      </c>
      <c r="D777" s="277" t="s">
        <v>4500</v>
      </c>
      <c r="E777" s="278" t="s">
        <v>1043</v>
      </c>
      <c r="F777" s="277" t="s">
        <v>1043</v>
      </c>
      <c r="G777" s="279">
        <v>89237</v>
      </c>
      <c r="H777" s="277" t="s">
        <v>5014</v>
      </c>
      <c r="I777" s="277" t="s">
        <v>565</v>
      </c>
      <c r="J777" s="277" t="s">
        <v>2363</v>
      </c>
      <c r="K777" s="280">
        <v>57.57</v>
      </c>
      <c r="L777" s="277" t="s">
        <v>2364</v>
      </c>
      <c r="M777" s="83"/>
    </row>
    <row r="778" spans="1:13" ht="12.75" customHeight="1" x14ac:dyDescent="0.25">
      <c r="A778" s="277" t="s">
        <v>3439</v>
      </c>
      <c r="B778" s="277" t="s">
        <v>3440</v>
      </c>
      <c r="C778" s="277" t="s">
        <v>4499</v>
      </c>
      <c r="D778" s="277" t="s">
        <v>4500</v>
      </c>
      <c r="E778" s="278" t="s">
        <v>1043</v>
      </c>
      <c r="F778" s="277" t="s">
        <v>1043</v>
      </c>
      <c r="G778" s="279">
        <v>89238</v>
      </c>
      <c r="H778" s="277" t="s">
        <v>5017</v>
      </c>
      <c r="I778" s="277" t="s">
        <v>565</v>
      </c>
      <c r="J778" s="277" t="s">
        <v>2363</v>
      </c>
      <c r="K778" s="280">
        <v>342.56</v>
      </c>
      <c r="L778" s="277" t="s">
        <v>2364</v>
      </c>
      <c r="M778" s="83"/>
    </row>
    <row r="779" spans="1:13" ht="12.75" customHeight="1" x14ac:dyDescent="0.25">
      <c r="A779" s="277" t="s">
        <v>3439</v>
      </c>
      <c r="B779" s="277" t="s">
        <v>3440</v>
      </c>
      <c r="C779" s="277" t="s">
        <v>4499</v>
      </c>
      <c r="D779" s="277" t="s">
        <v>4500</v>
      </c>
      <c r="E779" s="278" t="s">
        <v>1043</v>
      </c>
      <c r="F779" s="277" t="s">
        <v>1043</v>
      </c>
      <c r="G779" s="279">
        <v>89239</v>
      </c>
      <c r="H779" s="277" t="s">
        <v>5019</v>
      </c>
      <c r="I779" s="277" t="s">
        <v>565</v>
      </c>
      <c r="J779" s="277" t="s">
        <v>4167</v>
      </c>
      <c r="K779" s="280">
        <v>271.8</v>
      </c>
      <c r="L779" s="277" t="s">
        <v>2364</v>
      </c>
      <c r="M779" s="83"/>
    </row>
    <row r="780" spans="1:13" ht="12.75" customHeight="1" x14ac:dyDescent="0.25">
      <c r="A780" s="277" t="s">
        <v>3439</v>
      </c>
      <c r="B780" s="277" t="s">
        <v>3440</v>
      </c>
      <c r="C780" s="277" t="s">
        <v>4499</v>
      </c>
      <c r="D780" s="277" t="s">
        <v>4500</v>
      </c>
      <c r="E780" s="278" t="s">
        <v>1043</v>
      </c>
      <c r="F780" s="277" t="s">
        <v>1043</v>
      </c>
      <c r="G780" s="279">
        <v>89240</v>
      </c>
      <c r="H780" s="277" t="s">
        <v>5022</v>
      </c>
      <c r="I780" s="277" t="s">
        <v>565</v>
      </c>
      <c r="J780" s="277" t="s">
        <v>2363</v>
      </c>
      <c r="K780" s="280">
        <v>58.93</v>
      </c>
      <c r="L780" s="277" t="s">
        <v>2364</v>
      </c>
      <c r="M780" s="83"/>
    </row>
    <row r="781" spans="1:13" ht="12.75" customHeight="1" x14ac:dyDescent="0.25">
      <c r="A781" s="277" t="s">
        <v>3439</v>
      </c>
      <c r="B781" s="277" t="s">
        <v>3440</v>
      </c>
      <c r="C781" s="277" t="s">
        <v>4499</v>
      </c>
      <c r="D781" s="277" t="s">
        <v>4500</v>
      </c>
      <c r="E781" s="278" t="s">
        <v>1043</v>
      </c>
      <c r="F781" s="277" t="s">
        <v>1043</v>
      </c>
      <c r="G781" s="279">
        <v>89241</v>
      </c>
      <c r="H781" s="277" t="s">
        <v>5024</v>
      </c>
      <c r="I781" s="277" t="s">
        <v>565</v>
      </c>
      <c r="J781" s="277" t="s">
        <v>2363</v>
      </c>
      <c r="K781" s="280">
        <v>20.18</v>
      </c>
      <c r="L781" s="277" t="s">
        <v>2364</v>
      </c>
      <c r="M781" s="83"/>
    </row>
    <row r="782" spans="1:13" ht="12.75" customHeight="1" x14ac:dyDescent="0.25">
      <c r="A782" s="277" t="s">
        <v>3439</v>
      </c>
      <c r="B782" s="277" t="s">
        <v>3440</v>
      </c>
      <c r="C782" s="277" t="s">
        <v>4499</v>
      </c>
      <c r="D782" s="277" t="s">
        <v>4500</v>
      </c>
      <c r="E782" s="278" t="s">
        <v>1043</v>
      </c>
      <c r="F782" s="277" t="s">
        <v>1043</v>
      </c>
      <c r="G782" s="279">
        <v>89246</v>
      </c>
      <c r="H782" s="277" t="s">
        <v>5026</v>
      </c>
      <c r="I782" s="277" t="s">
        <v>565</v>
      </c>
      <c r="J782" s="277" t="s">
        <v>2363</v>
      </c>
      <c r="K782" s="280">
        <v>166.88</v>
      </c>
      <c r="L782" s="277" t="s">
        <v>2364</v>
      </c>
      <c r="M782" s="83"/>
    </row>
    <row r="783" spans="1:13" ht="12.75" customHeight="1" x14ac:dyDescent="0.25">
      <c r="A783" s="277" t="s">
        <v>3439</v>
      </c>
      <c r="B783" s="277" t="s">
        <v>3440</v>
      </c>
      <c r="C783" s="277" t="s">
        <v>4499</v>
      </c>
      <c r="D783" s="277" t="s">
        <v>4500</v>
      </c>
      <c r="E783" s="278" t="s">
        <v>1043</v>
      </c>
      <c r="F783" s="277" t="s">
        <v>1043</v>
      </c>
      <c r="G783" s="279">
        <v>89247</v>
      </c>
      <c r="H783" s="277" t="s">
        <v>5029</v>
      </c>
      <c r="I783" s="277" t="s">
        <v>565</v>
      </c>
      <c r="J783" s="277" t="s">
        <v>2363</v>
      </c>
      <c r="K783" s="280">
        <v>50.02</v>
      </c>
      <c r="L783" s="277" t="s">
        <v>2364</v>
      </c>
      <c r="M783" s="83"/>
    </row>
    <row r="784" spans="1:13" ht="12.75" customHeight="1" x14ac:dyDescent="0.25">
      <c r="A784" s="277" t="s">
        <v>3439</v>
      </c>
      <c r="B784" s="277" t="s">
        <v>3440</v>
      </c>
      <c r="C784" s="277" t="s">
        <v>4499</v>
      </c>
      <c r="D784" s="277" t="s">
        <v>4500</v>
      </c>
      <c r="E784" s="278" t="s">
        <v>1043</v>
      </c>
      <c r="F784" s="277" t="s">
        <v>1043</v>
      </c>
      <c r="G784" s="279">
        <v>89248</v>
      </c>
      <c r="H784" s="277" t="s">
        <v>5031</v>
      </c>
      <c r="I784" s="277" t="s">
        <v>565</v>
      </c>
      <c r="J784" s="277" t="s">
        <v>2363</v>
      </c>
      <c r="K784" s="280">
        <v>297.67</v>
      </c>
      <c r="L784" s="277" t="s">
        <v>2364</v>
      </c>
      <c r="M784" s="83"/>
    </row>
    <row r="785" spans="1:13" ht="12.75" customHeight="1" x14ac:dyDescent="0.25">
      <c r="A785" s="277" t="s">
        <v>3439</v>
      </c>
      <c r="B785" s="277" t="s">
        <v>3440</v>
      </c>
      <c r="C785" s="277" t="s">
        <v>4499</v>
      </c>
      <c r="D785" s="277" t="s">
        <v>4500</v>
      </c>
      <c r="E785" s="278" t="s">
        <v>1043</v>
      </c>
      <c r="F785" s="277" t="s">
        <v>1043</v>
      </c>
      <c r="G785" s="279">
        <v>89249</v>
      </c>
      <c r="H785" s="277" t="s">
        <v>5034</v>
      </c>
      <c r="I785" s="277" t="s">
        <v>565</v>
      </c>
      <c r="J785" s="277" t="s">
        <v>4167</v>
      </c>
      <c r="K785" s="280">
        <v>208.54</v>
      </c>
      <c r="L785" s="277" t="s">
        <v>2364</v>
      </c>
      <c r="M785" s="83"/>
    </row>
    <row r="786" spans="1:13" ht="12.75" customHeight="1" x14ac:dyDescent="0.25">
      <c r="A786" s="277" t="s">
        <v>3439</v>
      </c>
      <c r="B786" s="277" t="s">
        <v>3440</v>
      </c>
      <c r="C786" s="277" t="s">
        <v>4499</v>
      </c>
      <c r="D786" s="277" t="s">
        <v>4500</v>
      </c>
      <c r="E786" s="278" t="s">
        <v>1043</v>
      </c>
      <c r="F786" s="277" t="s">
        <v>1043</v>
      </c>
      <c r="G786" s="279">
        <v>89253</v>
      </c>
      <c r="H786" s="277" t="s">
        <v>5037</v>
      </c>
      <c r="I786" s="277" t="s">
        <v>565</v>
      </c>
      <c r="J786" s="277" t="s">
        <v>2363</v>
      </c>
      <c r="K786" s="280">
        <v>48.29</v>
      </c>
      <c r="L786" s="277" t="s">
        <v>2364</v>
      </c>
      <c r="M786" s="83"/>
    </row>
    <row r="787" spans="1:13" ht="12.75" customHeight="1" x14ac:dyDescent="0.25">
      <c r="A787" s="277" t="s">
        <v>3439</v>
      </c>
      <c r="B787" s="277" t="s">
        <v>3440</v>
      </c>
      <c r="C787" s="277" t="s">
        <v>4499</v>
      </c>
      <c r="D787" s="277" t="s">
        <v>4500</v>
      </c>
      <c r="E787" s="278" t="s">
        <v>1043</v>
      </c>
      <c r="F787" s="277" t="s">
        <v>1043</v>
      </c>
      <c r="G787" s="279">
        <v>89254</v>
      </c>
      <c r="H787" s="277" t="s">
        <v>5040</v>
      </c>
      <c r="I787" s="277" t="s">
        <v>565</v>
      </c>
      <c r="J787" s="277" t="s">
        <v>2363</v>
      </c>
      <c r="K787" s="280">
        <v>16.54</v>
      </c>
      <c r="L787" s="277" t="s">
        <v>2364</v>
      </c>
      <c r="M787" s="83"/>
    </row>
    <row r="788" spans="1:13" ht="12.75" customHeight="1" x14ac:dyDescent="0.25">
      <c r="A788" s="277" t="s">
        <v>3439</v>
      </c>
      <c r="B788" s="277" t="s">
        <v>3440</v>
      </c>
      <c r="C788" s="277" t="s">
        <v>4499</v>
      </c>
      <c r="D788" s="277" t="s">
        <v>4500</v>
      </c>
      <c r="E788" s="278" t="s">
        <v>1043</v>
      </c>
      <c r="F788" s="277" t="s">
        <v>1043</v>
      </c>
      <c r="G788" s="279">
        <v>89255</v>
      </c>
      <c r="H788" s="277" t="s">
        <v>5044</v>
      </c>
      <c r="I788" s="277" t="s">
        <v>565</v>
      </c>
      <c r="J788" s="277" t="s">
        <v>2363</v>
      </c>
      <c r="K788" s="280">
        <v>77.64</v>
      </c>
      <c r="L788" s="277" t="s">
        <v>2364</v>
      </c>
      <c r="M788" s="83"/>
    </row>
    <row r="789" spans="1:13" ht="12.75" customHeight="1" x14ac:dyDescent="0.25">
      <c r="A789" s="277" t="s">
        <v>3439</v>
      </c>
      <c r="B789" s="277" t="s">
        <v>3440</v>
      </c>
      <c r="C789" s="277" t="s">
        <v>4499</v>
      </c>
      <c r="D789" s="277" t="s">
        <v>4500</v>
      </c>
      <c r="E789" s="278" t="s">
        <v>1043</v>
      </c>
      <c r="F789" s="277" t="s">
        <v>1043</v>
      </c>
      <c r="G789" s="279">
        <v>89256</v>
      </c>
      <c r="H789" s="277" t="s">
        <v>5049</v>
      </c>
      <c r="I789" s="277" t="s">
        <v>565</v>
      </c>
      <c r="J789" s="277" t="s">
        <v>4167</v>
      </c>
      <c r="K789" s="280">
        <v>49.42</v>
      </c>
      <c r="L789" s="277" t="s">
        <v>2364</v>
      </c>
      <c r="M789" s="83"/>
    </row>
    <row r="790" spans="1:13" ht="12.75" customHeight="1" x14ac:dyDescent="0.25">
      <c r="A790" s="277" t="s">
        <v>3439</v>
      </c>
      <c r="B790" s="277" t="s">
        <v>3440</v>
      </c>
      <c r="C790" s="277" t="s">
        <v>4499</v>
      </c>
      <c r="D790" s="277" t="s">
        <v>4500</v>
      </c>
      <c r="E790" s="278" t="s">
        <v>1043</v>
      </c>
      <c r="F790" s="277" t="s">
        <v>1043</v>
      </c>
      <c r="G790" s="279">
        <v>89259</v>
      </c>
      <c r="H790" s="277" t="s">
        <v>5052</v>
      </c>
      <c r="I790" s="277" t="s">
        <v>565</v>
      </c>
      <c r="J790" s="277" t="s">
        <v>2363</v>
      </c>
      <c r="K790" s="280">
        <v>9.3800000000000008</v>
      </c>
      <c r="L790" s="277" t="s">
        <v>2364</v>
      </c>
      <c r="M790" s="83"/>
    </row>
    <row r="791" spans="1:13" ht="12.75" customHeight="1" x14ac:dyDescent="0.25">
      <c r="A791" s="277" t="s">
        <v>3439</v>
      </c>
      <c r="B791" s="277" t="s">
        <v>3440</v>
      </c>
      <c r="C791" s="277" t="s">
        <v>4499</v>
      </c>
      <c r="D791" s="277" t="s">
        <v>4500</v>
      </c>
      <c r="E791" s="278" t="s">
        <v>1043</v>
      </c>
      <c r="F791" s="277" t="s">
        <v>1043</v>
      </c>
      <c r="G791" s="279">
        <v>89260</v>
      </c>
      <c r="H791" s="277" t="s">
        <v>5056</v>
      </c>
      <c r="I791" s="277" t="s">
        <v>565</v>
      </c>
      <c r="J791" s="277" t="s">
        <v>2363</v>
      </c>
      <c r="K791" s="280">
        <v>3.74</v>
      </c>
      <c r="L791" s="277" t="s">
        <v>2364</v>
      </c>
      <c r="M791" s="83"/>
    </row>
    <row r="792" spans="1:13" ht="12.75" customHeight="1" x14ac:dyDescent="0.25">
      <c r="A792" s="277" t="s">
        <v>3439</v>
      </c>
      <c r="B792" s="277" t="s">
        <v>3440</v>
      </c>
      <c r="C792" s="277" t="s">
        <v>4499</v>
      </c>
      <c r="D792" s="277" t="s">
        <v>4500</v>
      </c>
      <c r="E792" s="278" t="s">
        <v>1043</v>
      </c>
      <c r="F792" s="277" t="s">
        <v>1043</v>
      </c>
      <c r="G792" s="279">
        <v>89262</v>
      </c>
      <c r="H792" s="277" t="s">
        <v>5059</v>
      </c>
      <c r="I792" s="277" t="s">
        <v>565</v>
      </c>
      <c r="J792" s="277" t="s">
        <v>2363</v>
      </c>
      <c r="K792" s="280">
        <v>17.59</v>
      </c>
      <c r="L792" s="277" t="s">
        <v>2364</v>
      </c>
      <c r="M792" s="83"/>
    </row>
    <row r="793" spans="1:13" ht="12.75" customHeight="1" x14ac:dyDescent="0.25">
      <c r="A793" s="277" t="s">
        <v>3439</v>
      </c>
      <c r="B793" s="277" t="s">
        <v>3440</v>
      </c>
      <c r="C793" s="277" t="s">
        <v>4499</v>
      </c>
      <c r="D793" s="277" t="s">
        <v>4500</v>
      </c>
      <c r="E793" s="278" t="s">
        <v>1043</v>
      </c>
      <c r="F793" s="277" t="s">
        <v>1043</v>
      </c>
      <c r="G793" s="279">
        <v>89264</v>
      </c>
      <c r="H793" s="277" t="s">
        <v>5062</v>
      </c>
      <c r="I793" s="277" t="s">
        <v>565</v>
      </c>
      <c r="J793" s="277" t="s">
        <v>2363</v>
      </c>
      <c r="K793" s="280">
        <v>7.53</v>
      </c>
      <c r="L793" s="277" t="s">
        <v>2364</v>
      </c>
      <c r="M793" s="83"/>
    </row>
    <row r="794" spans="1:13" ht="12.75" customHeight="1" x14ac:dyDescent="0.25">
      <c r="A794" s="277" t="s">
        <v>3439</v>
      </c>
      <c r="B794" s="277" t="s">
        <v>3440</v>
      </c>
      <c r="C794" s="277" t="s">
        <v>4499</v>
      </c>
      <c r="D794" s="277" t="s">
        <v>4500</v>
      </c>
      <c r="E794" s="278" t="s">
        <v>1043</v>
      </c>
      <c r="F794" s="277" t="s">
        <v>1043</v>
      </c>
      <c r="G794" s="279">
        <v>89265</v>
      </c>
      <c r="H794" s="277" t="s">
        <v>5065</v>
      </c>
      <c r="I794" s="277" t="s">
        <v>565</v>
      </c>
      <c r="J794" s="277" t="s">
        <v>2363</v>
      </c>
      <c r="K794" s="280">
        <v>3.01</v>
      </c>
      <c r="L794" s="277" t="s">
        <v>2364</v>
      </c>
      <c r="M794" s="83"/>
    </row>
    <row r="795" spans="1:13" ht="12.75" customHeight="1" x14ac:dyDescent="0.25">
      <c r="A795" s="277" t="s">
        <v>3439</v>
      </c>
      <c r="B795" s="277" t="s">
        <v>3440</v>
      </c>
      <c r="C795" s="277" t="s">
        <v>4499</v>
      </c>
      <c r="D795" s="277" t="s">
        <v>4500</v>
      </c>
      <c r="E795" s="278" t="s">
        <v>1043</v>
      </c>
      <c r="F795" s="277" t="s">
        <v>1043</v>
      </c>
      <c r="G795" s="279">
        <v>89266</v>
      </c>
      <c r="H795" s="277" t="s">
        <v>5069</v>
      </c>
      <c r="I795" s="277" t="s">
        <v>565</v>
      </c>
      <c r="J795" s="277" t="s">
        <v>2363</v>
      </c>
      <c r="K795" s="280">
        <v>0.61</v>
      </c>
      <c r="L795" s="277" t="s">
        <v>2364</v>
      </c>
      <c r="M795" s="83"/>
    </row>
    <row r="796" spans="1:13" ht="12.75" customHeight="1" x14ac:dyDescent="0.25">
      <c r="A796" s="277" t="s">
        <v>3439</v>
      </c>
      <c r="B796" s="277" t="s">
        <v>3440</v>
      </c>
      <c r="C796" s="277" t="s">
        <v>4499</v>
      </c>
      <c r="D796" s="277" t="s">
        <v>4500</v>
      </c>
      <c r="E796" s="278" t="s">
        <v>1043</v>
      </c>
      <c r="F796" s="277" t="s">
        <v>1043</v>
      </c>
      <c r="G796" s="279">
        <v>89267</v>
      </c>
      <c r="H796" s="277" t="s">
        <v>5072</v>
      </c>
      <c r="I796" s="277" t="s">
        <v>565</v>
      </c>
      <c r="J796" s="277" t="s">
        <v>2363</v>
      </c>
      <c r="K796" s="280">
        <v>25.23</v>
      </c>
      <c r="L796" s="277" t="s">
        <v>2364</v>
      </c>
      <c r="M796" s="83"/>
    </row>
    <row r="797" spans="1:13" ht="12.75" customHeight="1" x14ac:dyDescent="0.25">
      <c r="A797" s="277" t="s">
        <v>3439</v>
      </c>
      <c r="B797" s="277" t="s">
        <v>3440</v>
      </c>
      <c r="C797" s="277" t="s">
        <v>4499</v>
      </c>
      <c r="D797" s="277" t="s">
        <v>4500</v>
      </c>
      <c r="E797" s="278" t="s">
        <v>1043</v>
      </c>
      <c r="F797" s="277" t="s">
        <v>1043</v>
      </c>
      <c r="G797" s="279">
        <v>89268</v>
      </c>
      <c r="H797" s="277" t="s">
        <v>5076</v>
      </c>
      <c r="I797" s="277" t="s">
        <v>565</v>
      </c>
      <c r="J797" s="277" t="s">
        <v>2363</v>
      </c>
      <c r="K797" s="280">
        <v>8.64</v>
      </c>
      <c r="L797" s="277" t="s">
        <v>2364</v>
      </c>
      <c r="M797" s="83"/>
    </row>
    <row r="798" spans="1:13" ht="12.75" customHeight="1" x14ac:dyDescent="0.25">
      <c r="A798" s="277" t="s">
        <v>3439</v>
      </c>
      <c r="B798" s="277" t="s">
        <v>3440</v>
      </c>
      <c r="C798" s="277" t="s">
        <v>4499</v>
      </c>
      <c r="D798" s="277" t="s">
        <v>4500</v>
      </c>
      <c r="E798" s="278" t="s">
        <v>1043</v>
      </c>
      <c r="F798" s="277" t="s">
        <v>1043</v>
      </c>
      <c r="G798" s="279">
        <v>89269</v>
      </c>
      <c r="H798" s="277" t="s">
        <v>5079</v>
      </c>
      <c r="I798" s="277" t="s">
        <v>565</v>
      </c>
      <c r="J798" s="277" t="s">
        <v>2363</v>
      </c>
      <c r="K798" s="280">
        <v>1.76</v>
      </c>
      <c r="L798" s="277" t="s">
        <v>2364</v>
      </c>
      <c r="M798" s="83"/>
    </row>
    <row r="799" spans="1:13" ht="12.75" customHeight="1" x14ac:dyDescent="0.25">
      <c r="A799" s="277" t="s">
        <v>3439</v>
      </c>
      <c r="B799" s="277" t="s">
        <v>3440</v>
      </c>
      <c r="C799" s="277" t="s">
        <v>4499</v>
      </c>
      <c r="D799" s="277" t="s">
        <v>4500</v>
      </c>
      <c r="E799" s="278" t="s">
        <v>1043</v>
      </c>
      <c r="F799" s="277" t="s">
        <v>1043</v>
      </c>
      <c r="G799" s="279">
        <v>89270</v>
      </c>
      <c r="H799" s="277" t="s">
        <v>5082</v>
      </c>
      <c r="I799" s="277" t="s">
        <v>565</v>
      </c>
      <c r="J799" s="277" t="s">
        <v>2363</v>
      </c>
      <c r="K799" s="280">
        <v>40.549999999999997</v>
      </c>
      <c r="L799" s="277" t="s">
        <v>2364</v>
      </c>
      <c r="M799" s="83"/>
    </row>
    <row r="800" spans="1:13" ht="12.75" customHeight="1" x14ac:dyDescent="0.25">
      <c r="A800" s="277" t="s">
        <v>3439</v>
      </c>
      <c r="B800" s="277" t="s">
        <v>3440</v>
      </c>
      <c r="C800" s="277" t="s">
        <v>4499</v>
      </c>
      <c r="D800" s="277" t="s">
        <v>4500</v>
      </c>
      <c r="E800" s="278" t="s">
        <v>1043</v>
      </c>
      <c r="F800" s="277" t="s">
        <v>1043</v>
      </c>
      <c r="G800" s="279">
        <v>89271</v>
      </c>
      <c r="H800" s="277" t="s">
        <v>5085</v>
      </c>
      <c r="I800" s="277" t="s">
        <v>565</v>
      </c>
      <c r="J800" s="277" t="s">
        <v>4167</v>
      </c>
      <c r="K800" s="280">
        <v>64.25</v>
      </c>
      <c r="L800" s="277" t="s">
        <v>2364</v>
      </c>
      <c r="M800" s="83"/>
    </row>
    <row r="801" spans="1:13" ht="12.75" customHeight="1" x14ac:dyDescent="0.25">
      <c r="A801" s="277" t="s">
        <v>3439</v>
      </c>
      <c r="B801" s="277" t="s">
        <v>3440</v>
      </c>
      <c r="C801" s="277" t="s">
        <v>4499</v>
      </c>
      <c r="D801" s="277" t="s">
        <v>4500</v>
      </c>
      <c r="E801" s="278" t="s">
        <v>1043</v>
      </c>
      <c r="F801" s="277" t="s">
        <v>1043</v>
      </c>
      <c r="G801" s="279">
        <v>89274</v>
      </c>
      <c r="H801" s="277" t="s">
        <v>5089</v>
      </c>
      <c r="I801" s="277" t="s">
        <v>565</v>
      </c>
      <c r="J801" s="277" t="s">
        <v>2642</v>
      </c>
      <c r="K801" s="280">
        <v>1.08</v>
      </c>
      <c r="L801" s="277" t="s">
        <v>2364</v>
      </c>
      <c r="M801" s="83"/>
    </row>
    <row r="802" spans="1:13" ht="12.75" customHeight="1" x14ac:dyDescent="0.25">
      <c r="A802" s="277" t="s">
        <v>3439</v>
      </c>
      <c r="B802" s="277" t="s">
        <v>3440</v>
      </c>
      <c r="C802" s="277" t="s">
        <v>4499</v>
      </c>
      <c r="D802" s="277" t="s">
        <v>4500</v>
      </c>
      <c r="E802" s="278" t="s">
        <v>1043</v>
      </c>
      <c r="F802" s="277" t="s">
        <v>1043</v>
      </c>
      <c r="G802" s="279">
        <v>89275</v>
      </c>
      <c r="H802" s="277" t="s">
        <v>5092</v>
      </c>
      <c r="I802" s="277" t="s">
        <v>565</v>
      </c>
      <c r="J802" s="277" t="s">
        <v>2642</v>
      </c>
      <c r="K802" s="280">
        <v>0.24</v>
      </c>
      <c r="L802" s="277" t="s">
        <v>2364</v>
      </c>
      <c r="M802" s="83"/>
    </row>
    <row r="803" spans="1:13" ht="12.75" customHeight="1" x14ac:dyDescent="0.25">
      <c r="A803" s="277" t="s">
        <v>3439</v>
      </c>
      <c r="B803" s="277" t="s">
        <v>3440</v>
      </c>
      <c r="C803" s="277" t="s">
        <v>4499</v>
      </c>
      <c r="D803" s="277" t="s">
        <v>4500</v>
      </c>
      <c r="E803" s="278" t="s">
        <v>1043</v>
      </c>
      <c r="F803" s="277" t="s">
        <v>1043</v>
      </c>
      <c r="G803" s="279">
        <v>89276</v>
      </c>
      <c r="H803" s="277" t="s">
        <v>5095</v>
      </c>
      <c r="I803" s="277" t="s">
        <v>565</v>
      </c>
      <c r="J803" s="277" t="s">
        <v>2642</v>
      </c>
      <c r="K803" s="280">
        <v>1.02</v>
      </c>
      <c r="L803" s="277" t="s">
        <v>2364</v>
      </c>
      <c r="M803" s="83"/>
    </row>
    <row r="804" spans="1:13" ht="12.75" customHeight="1" x14ac:dyDescent="0.25">
      <c r="A804" s="277" t="s">
        <v>3439</v>
      </c>
      <c r="B804" s="277" t="s">
        <v>3440</v>
      </c>
      <c r="C804" s="277" t="s">
        <v>4499</v>
      </c>
      <c r="D804" s="277" t="s">
        <v>4500</v>
      </c>
      <c r="E804" s="278" t="s">
        <v>1043</v>
      </c>
      <c r="F804" s="277" t="s">
        <v>1043</v>
      </c>
      <c r="G804" s="279">
        <v>89277</v>
      </c>
      <c r="H804" s="277" t="s">
        <v>5098</v>
      </c>
      <c r="I804" s="277" t="s">
        <v>565</v>
      </c>
      <c r="J804" s="277" t="s">
        <v>4167</v>
      </c>
      <c r="K804" s="280">
        <v>4.93</v>
      </c>
      <c r="L804" s="277" t="s">
        <v>2364</v>
      </c>
      <c r="M804" s="83"/>
    </row>
    <row r="805" spans="1:13" ht="12.75" customHeight="1" x14ac:dyDescent="0.25">
      <c r="A805" s="277" t="s">
        <v>3439</v>
      </c>
      <c r="B805" s="277" t="s">
        <v>3440</v>
      </c>
      <c r="C805" s="277" t="s">
        <v>4499</v>
      </c>
      <c r="D805" s="277" t="s">
        <v>4500</v>
      </c>
      <c r="E805" s="278" t="s">
        <v>1043</v>
      </c>
      <c r="F805" s="277" t="s">
        <v>1043</v>
      </c>
      <c r="G805" s="279">
        <v>89280</v>
      </c>
      <c r="H805" s="277" t="s">
        <v>5101</v>
      </c>
      <c r="I805" s="277" t="s">
        <v>565</v>
      </c>
      <c r="J805" s="277" t="s">
        <v>2363</v>
      </c>
      <c r="K805" s="280">
        <v>17.899999999999999</v>
      </c>
      <c r="L805" s="277" t="s">
        <v>2364</v>
      </c>
      <c r="M805" s="83"/>
    </row>
    <row r="806" spans="1:13" ht="12.75" customHeight="1" x14ac:dyDescent="0.25">
      <c r="A806" s="277" t="s">
        <v>3439</v>
      </c>
      <c r="B806" s="277" t="s">
        <v>3440</v>
      </c>
      <c r="C806" s="277" t="s">
        <v>4499</v>
      </c>
      <c r="D806" s="277" t="s">
        <v>4500</v>
      </c>
      <c r="E806" s="278" t="s">
        <v>1043</v>
      </c>
      <c r="F806" s="277" t="s">
        <v>1043</v>
      </c>
      <c r="G806" s="279">
        <v>89281</v>
      </c>
      <c r="H806" s="277" t="s">
        <v>5103</v>
      </c>
      <c r="I806" s="277" t="s">
        <v>565</v>
      </c>
      <c r="J806" s="277" t="s">
        <v>2363</v>
      </c>
      <c r="K806" s="280">
        <v>4.7</v>
      </c>
      <c r="L806" s="277" t="s">
        <v>2364</v>
      </c>
      <c r="M806" s="83"/>
    </row>
    <row r="807" spans="1:13" ht="12.75" customHeight="1" x14ac:dyDescent="0.25">
      <c r="A807" s="277" t="s">
        <v>3439</v>
      </c>
      <c r="B807" s="277" t="s">
        <v>3440</v>
      </c>
      <c r="C807" s="277" t="s">
        <v>4499</v>
      </c>
      <c r="D807" s="277" t="s">
        <v>4500</v>
      </c>
      <c r="E807" s="278" t="s">
        <v>1043</v>
      </c>
      <c r="F807" s="277" t="s">
        <v>1043</v>
      </c>
      <c r="G807" s="279">
        <v>89870</v>
      </c>
      <c r="H807" s="277" t="s">
        <v>5106</v>
      </c>
      <c r="I807" s="277" t="s">
        <v>565</v>
      </c>
      <c r="J807" s="277" t="s">
        <v>2363</v>
      </c>
      <c r="K807" s="280">
        <v>16.739999999999998</v>
      </c>
      <c r="L807" s="277" t="s">
        <v>2364</v>
      </c>
      <c r="M807" s="83"/>
    </row>
    <row r="808" spans="1:13" ht="12.75" customHeight="1" x14ac:dyDescent="0.25">
      <c r="A808" s="277" t="s">
        <v>3439</v>
      </c>
      <c r="B808" s="277" t="s">
        <v>3440</v>
      </c>
      <c r="C808" s="277" t="s">
        <v>4499</v>
      </c>
      <c r="D808" s="277" t="s">
        <v>4500</v>
      </c>
      <c r="E808" s="278" t="s">
        <v>1043</v>
      </c>
      <c r="F808" s="277" t="s">
        <v>1043</v>
      </c>
      <c r="G808" s="279">
        <v>89871</v>
      </c>
      <c r="H808" s="277" t="s">
        <v>5110</v>
      </c>
      <c r="I808" s="277" t="s">
        <v>565</v>
      </c>
      <c r="J808" s="277" t="s">
        <v>2363</v>
      </c>
      <c r="K808" s="280">
        <v>5.86</v>
      </c>
      <c r="L808" s="277" t="s">
        <v>2364</v>
      </c>
      <c r="M808" s="83"/>
    </row>
    <row r="809" spans="1:13" ht="12.75" customHeight="1" x14ac:dyDescent="0.25">
      <c r="A809" s="277" t="s">
        <v>3439</v>
      </c>
      <c r="B809" s="277" t="s">
        <v>3440</v>
      </c>
      <c r="C809" s="277" t="s">
        <v>4499</v>
      </c>
      <c r="D809" s="277" t="s">
        <v>4500</v>
      </c>
      <c r="E809" s="278" t="s">
        <v>1043</v>
      </c>
      <c r="F809" s="277" t="s">
        <v>1043</v>
      </c>
      <c r="G809" s="279">
        <v>89872</v>
      </c>
      <c r="H809" s="277" t="s">
        <v>5114</v>
      </c>
      <c r="I809" s="277" t="s">
        <v>565</v>
      </c>
      <c r="J809" s="277" t="s">
        <v>2363</v>
      </c>
      <c r="K809" s="280">
        <v>1.21</v>
      </c>
      <c r="L809" s="277" t="s">
        <v>2364</v>
      </c>
      <c r="M809" s="83"/>
    </row>
    <row r="810" spans="1:13" ht="12.75" customHeight="1" x14ac:dyDescent="0.25">
      <c r="A810" s="277" t="s">
        <v>3439</v>
      </c>
      <c r="B810" s="277" t="s">
        <v>3440</v>
      </c>
      <c r="C810" s="277" t="s">
        <v>4499</v>
      </c>
      <c r="D810" s="277" t="s">
        <v>4500</v>
      </c>
      <c r="E810" s="278" t="s">
        <v>1043</v>
      </c>
      <c r="F810" s="277" t="s">
        <v>1043</v>
      </c>
      <c r="G810" s="279">
        <v>89873</v>
      </c>
      <c r="H810" s="277" t="s">
        <v>5118</v>
      </c>
      <c r="I810" s="277" t="s">
        <v>565</v>
      </c>
      <c r="J810" s="277" t="s">
        <v>2363</v>
      </c>
      <c r="K810" s="280">
        <v>31.4</v>
      </c>
      <c r="L810" s="277" t="s">
        <v>2364</v>
      </c>
      <c r="M810" s="83"/>
    </row>
    <row r="811" spans="1:13" ht="12.75" customHeight="1" x14ac:dyDescent="0.25">
      <c r="A811" s="277" t="s">
        <v>3439</v>
      </c>
      <c r="B811" s="277" t="s">
        <v>3440</v>
      </c>
      <c r="C811" s="277" t="s">
        <v>4499</v>
      </c>
      <c r="D811" s="277" t="s">
        <v>4500</v>
      </c>
      <c r="E811" s="278" t="s">
        <v>1043</v>
      </c>
      <c r="F811" s="277" t="s">
        <v>1043</v>
      </c>
      <c r="G811" s="279">
        <v>89874</v>
      </c>
      <c r="H811" s="277" t="s">
        <v>5121</v>
      </c>
      <c r="I811" s="277" t="s">
        <v>565</v>
      </c>
      <c r="J811" s="277" t="s">
        <v>4167</v>
      </c>
      <c r="K811" s="280">
        <v>139.43</v>
      </c>
      <c r="L811" s="277" t="s">
        <v>2364</v>
      </c>
      <c r="M811" s="83"/>
    </row>
    <row r="812" spans="1:13" ht="12.75" customHeight="1" x14ac:dyDescent="0.25">
      <c r="A812" s="277" t="s">
        <v>3439</v>
      </c>
      <c r="B812" s="277" t="s">
        <v>3440</v>
      </c>
      <c r="C812" s="277" t="s">
        <v>4499</v>
      </c>
      <c r="D812" s="277" t="s">
        <v>4500</v>
      </c>
      <c r="E812" s="278" t="s">
        <v>1043</v>
      </c>
      <c r="F812" s="277" t="s">
        <v>1043</v>
      </c>
      <c r="G812" s="279">
        <v>89878</v>
      </c>
      <c r="H812" s="277" t="s">
        <v>5124</v>
      </c>
      <c r="I812" s="277" t="s">
        <v>565</v>
      </c>
      <c r="J812" s="277" t="s">
        <v>2363</v>
      </c>
      <c r="K812" s="280">
        <v>17.73</v>
      </c>
      <c r="L812" s="277" t="s">
        <v>2364</v>
      </c>
      <c r="M812" s="83"/>
    </row>
    <row r="813" spans="1:13" ht="12.75" customHeight="1" x14ac:dyDescent="0.25">
      <c r="A813" s="277" t="s">
        <v>3439</v>
      </c>
      <c r="B813" s="277" t="s">
        <v>3440</v>
      </c>
      <c r="C813" s="277" t="s">
        <v>4499</v>
      </c>
      <c r="D813" s="277" t="s">
        <v>4500</v>
      </c>
      <c r="E813" s="278" t="s">
        <v>1043</v>
      </c>
      <c r="F813" s="277" t="s">
        <v>1043</v>
      </c>
      <c r="G813" s="279">
        <v>89879</v>
      </c>
      <c r="H813" s="277" t="s">
        <v>5127</v>
      </c>
      <c r="I813" s="277" t="s">
        <v>565</v>
      </c>
      <c r="J813" s="277" t="s">
        <v>2363</v>
      </c>
      <c r="K813" s="280">
        <v>6.2</v>
      </c>
      <c r="L813" s="277" t="s">
        <v>2364</v>
      </c>
      <c r="M813" s="83"/>
    </row>
    <row r="814" spans="1:13" ht="12.75" customHeight="1" x14ac:dyDescent="0.25">
      <c r="A814" s="277" t="s">
        <v>3439</v>
      </c>
      <c r="B814" s="277" t="s">
        <v>3440</v>
      </c>
      <c r="C814" s="277" t="s">
        <v>4499</v>
      </c>
      <c r="D814" s="277" t="s">
        <v>4500</v>
      </c>
      <c r="E814" s="278" t="s">
        <v>1043</v>
      </c>
      <c r="F814" s="277" t="s">
        <v>1043</v>
      </c>
      <c r="G814" s="279">
        <v>89880</v>
      </c>
      <c r="H814" s="277" t="s">
        <v>5130</v>
      </c>
      <c r="I814" s="277" t="s">
        <v>565</v>
      </c>
      <c r="J814" s="277" t="s">
        <v>2363</v>
      </c>
      <c r="K814" s="280">
        <v>1.28</v>
      </c>
      <c r="L814" s="277" t="s">
        <v>2364</v>
      </c>
      <c r="M814" s="83"/>
    </row>
    <row r="815" spans="1:13" ht="12.75" customHeight="1" x14ac:dyDescent="0.25">
      <c r="A815" s="277" t="s">
        <v>3439</v>
      </c>
      <c r="B815" s="277" t="s">
        <v>3440</v>
      </c>
      <c r="C815" s="277" t="s">
        <v>4499</v>
      </c>
      <c r="D815" s="277" t="s">
        <v>4500</v>
      </c>
      <c r="E815" s="278" t="s">
        <v>1043</v>
      </c>
      <c r="F815" s="277" t="s">
        <v>1043</v>
      </c>
      <c r="G815" s="279">
        <v>89881</v>
      </c>
      <c r="H815" s="277" t="s">
        <v>5134</v>
      </c>
      <c r="I815" s="277" t="s">
        <v>565</v>
      </c>
      <c r="J815" s="277" t="s">
        <v>2363</v>
      </c>
      <c r="K815" s="280">
        <v>33.24</v>
      </c>
      <c r="L815" s="277" t="s">
        <v>2364</v>
      </c>
      <c r="M815" s="83"/>
    </row>
    <row r="816" spans="1:13" ht="12.75" customHeight="1" x14ac:dyDescent="0.25">
      <c r="A816" s="277" t="s">
        <v>3439</v>
      </c>
      <c r="B816" s="277" t="s">
        <v>3440</v>
      </c>
      <c r="C816" s="277" t="s">
        <v>4499</v>
      </c>
      <c r="D816" s="277" t="s">
        <v>4500</v>
      </c>
      <c r="E816" s="278" t="s">
        <v>1043</v>
      </c>
      <c r="F816" s="277" t="s">
        <v>1043</v>
      </c>
      <c r="G816" s="279">
        <v>89882</v>
      </c>
      <c r="H816" s="277" t="s">
        <v>5137</v>
      </c>
      <c r="I816" s="277" t="s">
        <v>565</v>
      </c>
      <c r="J816" s="277" t="s">
        <v>4167</v>
      </c>
      <c r="K816" s="280">
        <v>160.88</v>
      </c>
      <c r="L816" s="277" t="s">
        <v>2364</v>
      </c>
      <c r="M816" s="83"/>
    </row>
    <row r="817" spans="1:13" ht="12.75" customHeight="1" x14ac:dyDescent="0.25">
      <c r="A817" s="277" t="s">
        <v>3439</v>
      </c>
      <c r="B817" s="277" t="s">
        <v>3440</v>
      </c>
      <c r="C817" s="277" t="s">
        <v>4499</v>
      </c>
      <c r="D817" s="277" t="s">
        <v>4500</v>
      </c>
      <c r="E817" s="278" t="s">
        <v>1043</v>
      </c>
      <c r="F817" s="277" t="s">
        <v>1043</v>
      </c>
      <c r="G817" s="279">
        <v>90582</v>
      </c>
      <c r="H817" s="277" t="s">
        <v>5140</v>
      </c>
      <c r="I817" s="277" t="s">
        <v>565</v>
      </c>
      <c r="J817" s="277" t="s">
        <v>2363</v>
      </c>
      <c r="K817" s="280">
        <v>0.24</v>
      </c>
      <c r="L817" s="277" t="s">
        <v>2364</v>
      </c>
      <c r="M817" s="83"/>
    </row>
    <row r="818" spans="1:13" ht="12.75" customHeight="1" x14ac:dyDescent="0.25">
      <c r="A818" s="277" t="s">
        <v>3439</v>
      </c>
      <c r="B818" s="277" t="s">
        <v>3440</v>
      </c>
      <c r="C818" s="277" t="s">
        <v>4499</v>
      </c>
      <c r="D818" s="277" t="s">
        <v>4500</v>
      </c>
      <c r="E818" s="278" t="s">
        <v>1043</v>
      </c>
      <c r="F818" s="277" t="s">
        <v>1043</v>
      </c>
      <c r="G818" s="279">
        <v>90583</v>
      </c>
      <c r="H818" s="277" t="s">
        <v>5143</v>
      </c>
      <c r="I818" s="277" t="s">
        <v>565</v>
      </c>
      <c r="J818" s="277" t="s">
        <v>2363</v>
      </c>
      <c r="K818" s="280">
        <v>0.05</v>
      </c>
      <c r="L818" s="277" t="s">
        <v>2364</v>
      </c>
      <c r="M818" s="83"/>
    </row>
    <row r="819" spans="1:13" ht="12.75" customHeight="1" x14ac:dyDescent="0.25">
      <c r="A819" s="277" t="s">
        <v>3439</v>
      </c>
      <c r="B819" s="277" t="s">
        <v>3440</v>
      </c>
      <c r="C819" s="277" t="s">
        <v>4499</v>
      </c>
      <c r="D819" s="277" t="s">
        <v>4500</v>
      </c>
      <c r="E819" s="278" t="s">
        <v>1043</v>
      </c>
      <c r="F819" s="277" t="s">
        <v>1043</v>
      </c>
      <c r="G819" s="279">
        <v>90584</v>
      </c>
      <c r="H819" s="277" t="s">
        <v>5147</v>
      </c>
      <c r="I819" s="277" t="s">
        <v>565</v>
      </c>
      <c r="J819" s="277" t="s">
        <v>2363</v>
      </c>
      <c r="K819" s="280">
        <v>0.19</v>
      </c>
      <c r="L819" s="277" t="s">
        <v>2364</v>
      </c>
      <c r="M819" s="83"/>
    </row>
    <row r="820" spans="1:13" ht="12.75" customHeight="1" x14ac:dyDescent="0.25">
      <c r="A820" s="277" t="s">
        <v>3439</v>
      </c>
      <c r="B820" s="277" t="s">
        <v>3440</v>
      </c>
      <c r="C820" s="277" t="s">
        <v>4499</v>
      </c>
      <c r="D820" s="277" t="s">
        <v>4500</v>
      </c>
      <c r="E820" s="278" t="s">
        <v>1043</v>
      </c>
      <c r="F820" s="277" t="s">
        <v>1043</v>
      </c>
      <c r="G820" s="279">
        <v>90585</v>
      </c>
      <c r="H820" s="277" t="s">
        <v>5150</v>
      </c>
      <c r="I820" s="277" t="s">
        <v>565</v>
      </c>
      <c r="J820" s="277" t="s">
        <v>2642</v>
      </c>
      <c r="K820" s="280">
        <v>0.82</v>
      </c>
      <c r="L820" s="277" t="s">
        <v>2364</v>
      </c>
      <c r="M820" s="83"/>
    </row>
    <row r="821" spans="1:13" ht="12.75" customHeight="1" x14ac:dyDescent="0.25">
      <c r="A821" s="277" t="s">
        <v>3439</v>
      </c>
      <c r="B821" s="277" t="s">
        <v>3440</v>
      </c>
      <c r="C821" s="277" t="s">
        <v>4499</v>
      </c>
      <c r="D821" s="277" t="s">
        <v>4500</v>
      </c>
      <c r="E821" s="278" t="s">
        <v>1043</v>
      </c>
      <c r="F821" s="277" t="s">
        <v>1043</v>
      </c>
      <c r="G821" s="279">
        <v>90621</v>
      </c>
      <c r="H821" s="277" t="s">
        <v>5153</v>
      </c>
      <c r="I821" s="277" t="s">
        <v>565</v>
      </c>
      <c r="J821" s="277" t="s">
        <v>2363</v>
      </c>
      <c r="K821" s="280">
        <v>1.1299999999999999</v>
      </c>
      <c r="L821" s="277" t="s">
        <v>2364</v>
      </c>
      <c r="M821" s="83"/>
    </row>
    <row r="822" spans="1:13" ht="12.75" customHeight="1" x14ac:dyDescent="0.25">
      <c r="A822" s="277" t="s">
        <v>3439</v>
      </c>
      <c r="B822" s="277" t="s">
        <v>3440</v>
      </c>
      <c r="C822" s="277" t="s">
        <v>4499</v>
      </c>
      <c r="D822" s="277" t="s">
        <v>4500</v>
      </c>
      <c r="E822" s="278" t="s">
        <v>1043</v>
      </c>
      <c r="F822" s="277" t="s">
        <v>1043</v>
      </c>
      <c r="G822" s="279">
        <v>90622</v>
      </c>
      <c r="H822" s="277" t="s">
        <v>5156</v>
      </c>
      <c r="I822" s="277" t="s">
        <v>565</v>
      </c>
      <c r="J822" s="277" t="s">
        <v>2363</v>
      </c>
      <c r="K822" s="280">
        <v>0.25</v>
      </c>
      <c r="L822" s="277" t="s">
        <v>2364</v>
      </c>
      <c r="M822" s="83"/>
    </row>
    <row r="823" spans="1:13" ht="12.75" customHeight="1" x14ac:dyDescent="0.25">
      <c r="A823" s="277" t="s">
        <v>3439</v>
      </c>
      <c r="B823" s="277" t="s">
        <v>3440</v>
      </c>
      <c r="C823" s="277" t="s">
        <v>4499</v>
      </c>
      <c r="D823" s="277" t="s">
        <v>4500</v>
      </c>
      <c r="E823" s="278" t="s">
        <v>1043</v>
      </c>
      <c r="F823" s="277" t="s">
        <v>1043</v>
      </c>
      <c r="G823" s="279">
        <v>90623</v>
      </c>
      <c r="H823" s="277" t="s">
        <v>5160</v>
      </c>
      <c r="I823" s="277" t="s">
        <v>565</v>
      </c>
      <c r="J823" s="277" t="s">
        <v>2363</v>
      </c>
      <c r="K823" s="280">
        <v>1.41</v>
      </c>
      <c r="L823" s="277" t="s">
        <v>2364</v>
      </c>
      <c r="M823" s="83"/>
    </row>
    <row r="824" spans="1:13" ht="12.75" customHeight="1" x14ac:dyDescent="0.25">
      <c r="A824" s="277" t="s">
        <v>3439</v>
      </c>
      <c r="B824" s="277" t="s">
        <v>3440</v>
      </c>
      <c r="C824" s="277" t="s">
        <v>4499</v>
      </c>
      <c r="D824" s="277" t="s">
        <v>4500</v>
      </c>
      <c r="E824" s="278" t="s">
        <v>1043</v>
      </c>
      <c r="F824" s="277" t="s">
        <v>1043</v>
      </c>
      <c r="G824" s="279">
        <v>90624</v>
      </c>
      <c r="H824" s="277" t="s">
        <v>5165</v>
      </c>
      <c r="I824" s="277" t="s">
        <v>565</v>
      </c>
      <c r="J824" s="277" t="s">
        <v>2642</v>
      </c>
      <c r="K824" s="280">
        <v>2.06</v>
      </c>
      <c r="L824" s="277" t="s">
        <v>2364</v>
      </c>
      <c r="M824" s="83"/>
    </row>
    <row r="825" spans="1:13" ht="12.75" customHeight="1" x14ac:dyDescent="0.25">
      <c r="A825" s="277" t="s">
        <v>3439</v>
      </c>
      <c r="B825" s="277" t="s">
        <v>3440</v>
      </c>
      <c r="C825" s="277" t="s">
        <v>4499</v>
      </c>
      <c r="D825" s="277" t="s">
        <v>4500</v>
      </c>
      <c r="E825" s="278" t="s">
        <v>1043</v>
      </c>
      <c r="F825" s="277" t="s">
        <v>1043</v>
      </c>
      <c r="G825" s="279">
        <v>90627</v>
      </c>
      <c r="H825" s="277" t="s">
        <v>5168</v>
      </c>
      <c r="I825" s="277" t="s">
        <v>565</v>
      </c>
      <c r="J825" s="277" t="s">
        <v>2363</v>
      </c>
      <c r="K825" s="280">
        <v>23.18</v>
      </c>
      <c r="L825" s="277" t="s">
        <v>2364</v>
      </c>
      <c r="M825" s="83"/>
    </row>
    <row r="826" spans="1:13" ht="12.75" customHeight="1" x14ac:dyDescent="0.25">
      <c r="A826" s="277" t="s">
        <v>3439</v>
      </c>
      <c r="B826" s="277" t="s">
        <v>3440</v>
      </c>
      <c r="C826" s="277" t="s">
        <v>4499</v>
      </c>
      <c r="D826" s="277" t="s">
        <v>4500</v>
      </c>
      <c r="E826" s="278" t="s">
        <v>1043</v>
      </c>
      <c r="F826" s="277" t="s">
        <v>1043</v>
      </c>
      <c r="G826" s="279">
        <v>90628</v>
      </c>
      <c r="H826" s="277" t="s">
        <v>5170</v>
      </c>
      <c r="I826" s="277" t="s">
        <v>565</v>
      </c>
      <c r="J826" s="277" t="s">
        <v>2363</v>
      </c>
      <c r="K826" s="280">
        <v>6.09</v>
      </c>
      <c r="L826" s="277" t="s">
        <v>2364</v>
      </c>
      <c r="M826" s="83"/>
    </row>
    <row r="827" spans="1:13" ht="12.75" customHeight="1" x14ac:dyDescent="0.25">
      <c r="A827" s="277" t="s">
        <v>3439</v>
      </c>
      <c r="B827" s="277" t="s">
        <v>3440</v>
      </c>
      <c r="C827" s="277" t="s">
        <v>4499</v>
      </c>
      <c r="D827" s="277" t="s">
        <v>4500</v>
      </c>
      <c r="E827" s="278" t="s">
        <v>1043</v>
      </c>
      <c r="F827" s="277" t="s">
        <v>1043</v>
      </c>
      <c r="G827" s="279">
        <v>90629</v>
      </c>
      <c r="H827" s="277" t="s">
        <v>5172</v>
      </c>
      <c r="I827" s="277" t="s">
        <v>565</v>
      </c>
      <c r="J827" s="277" t="s">
        <v>2363</v>
      </c>
      <c r="K827" s="280">
        <v>29.01</v>
      </c>
      <c r="L827" s="277" t="s">
        <v>2364</v>
      </c>
      <c r="M827" s="83"/>
    </row>
    <row r="828" spans="1:13" ht="12.75" customHeight="1" x14ac:dyDescent="0.25">
      <c r="A828" s="277" t="s">
        <v>3439</v>
      </c>
      <c r="B828" s="277" t="s">
        <v>3440</v>
      </c>
      <c r="C828" s="277" t="s">
        <v>4499</v>
      </c>
      <c r="D828" s="277" t="s">
        <v>4500</v>
      </c>
      <c r="E828" s="278" t="s">
        <v>1043</v>
      </c>
      <c r="F828" s="277" t="s">
        <v>1043</v>
      </c>
      <c r="G828" s="279">
        <v>90630</v>
      </c>
      <c r="H828" s="277" t="s">
        <v>5174</v>
      </c>
      <c r="I828" s="277" t="s">
        <v>565</v>
      </c>
      <c r="J828" s="277" t="s">
        <v>2642</v>
      </c>
      <c r="K828" s="280">
        <v>8.36</v>
      </c>
      <c r="L828" s="277" t="s">
        <v>2364</v>
      </c>
      <c r="M828" s="83"/>
    </row>
    <row r="829" spans="1:13" ht="12.75" customHeight="1" x14ac:dyDescent="0.25">
      <c r="A829" s="277" t="s">
        <v>3439</v>
      </c>
      <c r="B829" s="277" t="s">
        <v>3440</v>
      </c>
      <c r="C829" s="277" t="s">
        <v>4499</v>
      </c>
      <c r="D829" s="277" t="s">
        <v>4500</v>
      </c>
      <c r="E829" s="278" t="s">
        <v>1043</v>
      </c>
      <c r="F829" s="277" t="s">
        <v>1043</v>
      </c>
      <c r="G829" s="279">
        <v>90633</v>
      </c>
      <c r="H829" s="277" t="s">
        <v>5176</v>
      </c>
      <c r="I829" s="277" t="s">
        <v>565</v>
      </c>
      <c r="J829" s="277" t="s">
        <v>2642</v>
      </c>
      <c r="K829" s="280">
        <v>2.76</v>
      </c>
      <c r="L829" s="277" t="s">
        <v>2364</v>
      </c>
      <c r="M829" s="83"/>
    </row>
    <row r="830" spans="1:13" ht="12.75" customHeight="1" x14ac:dyDescent="0.25">
      <c r="A830" s="277" t="s">
        <v>3439</v>
      </c>
      <c r="B830" s="277" t="s">
        <v>3440</v>
      </c>
      <c r="C830" s="277" t="s">
        <v>4499</v>
      </c>
      <c r="D830" s="277" t="s">
        <v>4500</v>
      </c>
      <c r="E830" s="278" t="s">
        <v>1043</v>
      </c>
      <c r="F830" s="277" t="s">
        <v>1043</v>
      </c>
      <c r="G830" s="279">
        <v>90634</v>
      </c>
      <c r="H830" s="277" t="s">
        <v>5180</v>
      </c>
      <c r="I830" s="277" t="s">
        <v>565</v>
      </c>
      <c r="J830" s="277" t="s">
        <v>2642</v>
      </c>
      <c r="K830" s="280">
        <v>0.62</v>
      </c>
      <c r="L830" s="277" t="s">
        <v>2364</v>
      </c>
      <c r="M830" s="83"/>
    </row>
    <row r="831" spans="1:13" ht="12.75" customHeight="1" x14ac:dyDescent="0.25">
      <c r="A831" s="277" t="s">
        <v>3439</v>
      </c>
      <c r="B831" s="277" t="s">
        <v>3440</v>
      </c>
      <c r="C831" s="277" t="s">
        <v>4499</v>
      </c>
      <c r="D831" s="277" t="s">
        <v>4500</v>
      </c>
      <c r="E831" s="278" t="s">
        <v>1043</v>
      </c>
      <c r="F831" s="277" t="s">
        <v>1043</v>
      </c>
      <c r="G831" s="279">
        <v>90635</v>
      </c>
      <c r="H831" s="277" t="s">
        <v>5183</v>
      </c>
      <c r="I831" s="277" t="s">
        <v>565</v>
      </c>
      <c r="J831" s="277" t="s">
        <v>2642</v>
      </c>
      <c r="K831" s="280">
        <v>3.01</v>
      </c>
      <c r="L831" s="277" t="s">
        <v>2364</v>
      </c>
      <c r="M831" s="83"/>
    </row>
    <row r="832" spans="1:13" ht="12.75" customHeight="1" x14ac:dyDescent="0.25">
      <c r="A832" s="277" t="s">
        <v>3439</v>
      </c>
      <c r="B832" s="277" t="s">
        <v>3440</v>
      </c>
      <c r="C832" s="277" t="s">
        <v>4499</v>
      </c>
      <c r="D832" s="277" t="s">
        <v>4500</v>
      </c>
      <c r="E832" s="278" t="s">
        <v>1043</v>
      </c>
      <c r="F832" s="277" t="s">
        <v>1043</v>
      </c>
      <c r="G832" s="279">
        <v>90636</v>
      </c>
      <c r="H832" s="277" t="s">
        <v>5185</v>
      </c>
      <c r="I832" s="277" t="s">
        <v>565</v>
      </c>
      <c r="J832" s="277" t="s">
        <v>2642</v>
      </c>
      <c r="K832" s="280">
        <v>4.13</v>
      </c>
      <c r="L832" s="277" t="s">
        <v>2364</v>
      </c>
      <c r="M832" s="83"/>
    </row>
    <row r="833" spans="1:13" ht="12.75" customHeight="1" x14ac:dyDescent="0.25">
      <c r="A833" s="277" t="s">
        <v>3439</v>
      </c>
      <c r="B833" s="277" t="s">
        <v>3440</v>
      </c>
      <c r="C833" s="277" t="s">
        <v>4499</v>
      </c>
      <c r="D833" s="277" t="s">
        <v>4500</v>
      </c>
      <c r="E833" s="278" t="s">
        <v>1043</v>
      </c>
      <c r="F833" s="277" t="s">
        <v>1043</v>
      </c>
      <c r="G833" s="279">
        <v>90639</v>
      </c>
      <c r="H833" s="277" t="s">
        <v>5188</v>
      </c>
      <c r="I833" s="277" t="s">
        <v>565</v>
      </c>
      <c r="J833" s="277" t="s">
        <v>2642</v>
      </c>
      <c r="K833" s="280">
        <v>4.12</v>
      </c>
      <c r="L833" s="277" t="s">
        <v>2364</v>
      </c>
      <c r="M833" s="83"/>
    </row>
    <row r="834" spans="1:13" ht="12.75" customHeight="1" x14ac:dyDescent="0.25">
      <c r="A834" s="277" t="s">
        <v>3439</v>
      </c>
      <c r="B834" s="277" t="s">
        <v>3440</v>
      </c>
      <c r="C834" s="277" t="s">
        <v>4499</v>
      </c>
      <c r="D834" s="277" t="s">
        <v>4500</v>
      </c>
      <c r="E834" s="278" t="s">
        <v>1043</v>
      </c>
      <c r="F834" s="277" t="s">
        <v>1043</v>
      </c>
      <c r="G834" s="279">
        <v>90640</v>
      </c>
      <c r="H834" s="277" t="s">
        <v>5190</v>
      </c>
      <c r="I834" s="277" t="s">
        <v>565</v>
      </c>
      <c r="J834" s="277" t="s">
        <v>2642</v>
      </c>
      <c r="K834" s="280">
        <v>0.92</v>
      </c>
      <c r="L834" s="277" t="s">
        <v>2364</v>
      </c>
      <c r="M834" s="83"/>
    </row>
    <row r="835" spans="1:13" ht="12.75" customHeight="1" x14ac:dyDescent="0.25">
      <c r="A835" s="277" t="s">
        <v>3439</v>
      </c>
      <c r="B835" s="277" t="s">
        <v>3440</v>
      </c>
      <c r="C835" s="277" t="s">
        <v>4499</v>
      </c>
      <c r="D835" s="277" t="s">
        <v>4500</v>
      </c>
      <c r="E835" s="278" t="s">
        <v>1043</v>
      </c>
      <c r="F835" s="277" t="s">
        <v>1043</v>
      </c>
      <c r="G835" s="279">
        <v>90641</v>
      </c>
      <c r="H835" s="277" t="s">
        <v>5193</v>
      </c>
      <c r="I835" s="277" t="s">
        <v>565</v>
      </c>
      <c r="J835" s="277" t="s">
        <v>2642</v>
      </c>
      <c r="K835" s="280">
        <v>4.5</v>
      </c>
      <c r="L835" s="277" t="s">
        <v>2364</v>
      </c>
      <c r="M835" s="83"/>
    </row>
    <row r="836" spans="1:13" ht="12.75" customHeight="1" x14ac:dyDescent="0.25">
      <c r="A836" s="277" t="s">
        <v>3439</v>
      </c>
      <c r="B836" s="277" t="s">
        <v>3440</v>
      </c>
      <c r="C836" s="277" t="s">
        <v>4499</v>
      </c>
      <c r="D836" s="277" t="s">
        <v>4500</v>
      </c>
      <c r="E836" s="278" t="s">
        <v>1043</v>
      </c>
      <c r="F836" s="277" t="s">
        <v>1043</v>
      </c>
      <c r="G836" s="279">
        <v>90642</v>
      </c>
      <c r="H836" s="277" t="s">
        <v>5195</v>
      </c>
      <c r="I836" s="277" t="s">
        <v>565</v>
      </c>
      <c r="J836" s="277" t="s">
        <v>4167</v>
      </c>
      <c r="K836" s="280">
        <v>5.37</v>
      </c>
      <c r="L836" s="277" t="s">
        <v>2364</v>
      </c>
      <c r="M836" s="83"/>
    </row>
    <row r="837" spans="1:13" ht="12.75" customHeight="1" x14ac:dyDescent="0.25">
      <c r="A837" s="277" t="s">
        <v>3439</v>
      </c>
      <c r="B837" s="277" t="s">
        <v>3440</v>
      </c>
      <c r="C837" s="277" t="s">
        <v>4499</v>
      </c>
      <c r="D837" s="277" t="s">
        <v>4500</v>
      </c>
      <c r="E837" s="278" t="s">
        <v>1043</v>
      </c>
      <c r="F837" s="277" t="s">
        <v>1043</v>
      </c>
      <c r="G837" s="279">
        <v>90646</v>
      </c>
      <c r="H837" s="277" t="s">
        <v>5198</v>
      </c>
      <c r="I837" s="277" t="s">
        <v>565</v>
      </c>
      <c r="J837" s="277" t="s">
        <v>2642</v>
      </c>
      <c r="K837" s="280">
        <v>0.52</v>
      </c>
      <c r="L837" s="277" t="s">
        <v>2364</v>
      </c>
      <c r="M837" s="83"/>
    </row>
    <row r="838" spans="1:13" ht="12.75" customHeight="1" x14ac:dyDescent="0.25">
      <c r="A838" s="277" t="s">
        <v>3439</v>
      </c>
      <c r="B838" s="277" t="s">
        <v>3440</v>
      </c>
      <c r="C838" s="277" t="s">
        <v>4499</v>
      </c>
      <c r="D838" s="277" t="s">
        <v>4500</v>
      </c>
      <c r="E838" s="278" t="s">
        <v>1043</v>
      </c>
      <c r="F838" s="277" t="s">
        <v>1043</v>
      </c>
      <c r="G838" s="279">
        <v>90647</v>
      </c>
      <c r="H838" s="277" t="s">
        <v>5201</v>
      </c>
      <c r="I838" s="277" t="s">
        <v>565</v>
      </c>
      <c r="J838" s="277" t="s">
        <v>2642</v>
      </c>
      <c r="K838" s="280">
        <v>0.11</v>
      </c>
      <c r="L838" s="277" t="s">
        <v>2364</v>
      </c>
      <c r="M838" s="83"/>
    </row>
    <row r="839" spans="1:13" ht="12.75" customHeight="1" x14ac:dyDescent="0.25">
      <c r="A839" s="277" t="s">
        <v>3439</v>
      </c>
      <c r="B839" s="277" t="s">
        <v>3440</v>
      </c>
      <c r="C839" s="277" t="s">
        <v>4499</v>
      </c>
      <c r="D839" s="277" t="s">
        <v>4500</v>
      </c>
      <c r="E839" s="278" t="s">
        <v>1043</v>
      </c>
      <c r="F839" s="277" t="s">
        <v>1043</v>
      </c>
      <c r="G839" s="279">
        <v>90648</v>
      </c>
      <c r="H839" s="277" t="s">
        <v>5203</v>
      </c>
      <c r="I839" s="277" t="s">
        <v>565</v>
      </c>
      <c r="J839" s="277" t="s">
        <v>2642</v>
      </c>
      <c r="K839" s="280">
        <v>0.56999999999999995</v>
      </c>
      <c r="L839" s="277" t="s">
        <v>2364</v>
      </c>
      <c r="M839" s="83"/>
    </row>
    <row r="840" spans="1:13" ht="12.75" customHeight="1" x14ac:dyDescent="0.25">
      <c r="A840" s="277" t="s">
        <v>3439</v>
      </c>
      <c r="B840" s="277" t="s">
        <v>3440</v>
      </c>
      <c r="C840" s="277" t="s">
        <v>4499</v>
      </c>
      <c r="D840" s="277" t="s">
        <v>4500</v>
      </c>
      <c r="E840" s="278" t="s">
        <v>1043</v>
      </c>
      <c r="F840" s="277" t="s">
        <v>1043</v>
      </c>
      <c r="G840" s="279">
        <v>90649</v>
      </c>
      <c r="H840" s="277" t="s">
        <v>5206</v>
      </c>
      <c r="I840" s="277" t="s">
        <v>565</v>
      </c>
      <c r="J840" s="277" t="s">
        <v>4167</v>
      </c>
      <c r="K840" s="280">
        <v>6.46</v>
      </c>
      <c r="L840" s="277" t="s">
        <v>2364</v>
      </c>
      <c r="M840" s="83"/>
    </row>
    <row r="841" spans="1:13" ht="12.75" customHeight="1" x14ac:dyDescent="0.25">
      <c r="A841" s="277" t="s">
        <v>3439</v>
      </c>
      <c r="B841" s="277" t="s">
        <v>3440</v>
      </c>
      <c r="C841" s="277" t="s">
        <v>4499</v>
      </c>
      <c r="D841" s="277" t="s">
        <v>4500</v>
      </c>
      <c r="E841" s="278" t="s">
        <v>1043</v>
      </c>
      <c r="F841" s="277" t="s">
        <v>1043</v>
      </c>
      <c r="G841" s="279">
        <v>90652</v>
      </c>
      <c r="H841" s="277" t="s">
        <v>5208</v>
      </c>
      <c r="I841" s="277" t="s">
        <v>565</v>
      </c>
      <c r="J841" s="277" t="s">
        <v>2642</v>
      </c>
      <c r="K841" s="280">
        <v>2.68</v>
      </c>
      <c r="L841" s="277" t="s">
        <v>2364</v>
      </c>
      <c r="M841" s="83"/>
    </row>
    <row r="842" spans="1:13" ht="12.75" customHeight="1" x14ac:dyDescent="0.25">
      <c r="A842" s="277" t="s">
        <v>3439</v>
      </c>
      <c r="B842" s="277" t="s">
        <v>3440</v>
      </c>
      <c r="C842" s="277" t="s">
        <v>4499</v>
      </c>
      <c r="D842" s="277" t="s">
        <v>4500</v>
      </c>
      <c r="E842" s="278" t="s">
        <v>1043</v>
      </c>
      <c r="F842" s="277" t="s">
        <v>1043</v>
      </c>
      <c r="G842" s="279">
        <v>90653</v>
      </c>
      <c r="H842" s="277" t="s">
        <v>5211</v>
      </c>
      <c r="I842" s="277" t="s">
        <v>565</v>
      </c>
      <c r="J842" s="277" t="s">
        <v>2642</v>
      </c>
      <c r="K842" s="280">
        <v>0.6</v>
      </c>
      <c r="L842" s="277" t="s">
        <v>2364</v>
      </c>
      <c r="M842" s="83"/>
    </row>
    <row r="843" spans="1:13" ht="12.75" customHeight="1" x14ac:dyDescent="0.25">
      <c r="A843" s="277" t="s">
        <v>3439</v>
      </c>
      <c r="B843" s="277" t="s">
        <v>3440</v>
      </c>
      <c r="C843" s="277" t="s">
        <v>4499</v>
      </c>
      <c r="D843" s="277" t="s">
        <v>4500</v>
      </c>
      <c r="E843" s="278" t="s">
        <v>1043</v>
      </c>
      <c r="F843" s="277" t="s">
        <v>1043</v>
      </c>
      <c r="G843" s="279">
        <v>90654</v>
      </c>
      <c r="H843" s="277" t="s">
        <v>5213</v>
      </c>
      <c r="I843" s="277" t="s">
        <v>565</v>
      </c>
      <c r="J843" s="277" t="s">
        <v>2642</v>
      </c>
      <c r="K843" s="280">
        <v>2.93</v>
      </c>
      <c r="L843" s="277" t="s">
        <v>2364</v>
      </c>
      <c r="M843" s="83"/>
    </row>
    <row r="844" spans="1:13" ht="12.75" customHeight="1" x14ac:dyDescent="0.25">
      <c r="A844" s="277" t="s">
        <v>3439</v>
      </c>
      <c r="B844" s="277" t="s">
        <v>3440</v>
      </c>
      <c r="C844" s="277" t="s">
        <v>4499</v>
      </c>
      <c r="D844" s="277" t="s">
        <v>4500</v>
      </c>
      <c r="E844" s="278" t="s">
        <v>1043</v>
      </c>
      <c r="F844" s="277" t="s">
        <v>1043</v>
      </c>
      <c r="G844" s="279">
        <v>90655</v>
      </c>
      <c r="H844" s="277" t="s">
        <v>5215</v>
      </c>
      <c r="I844" s="277" t="s">
        <v>565</v>
      </c>
      <c r="J844" s="277" t="s">
        <v>4167</v>
      </c>
      <c r="K844" s="280">
        <v>4.25</v>
      </c>
      <c r="L844" s="277" t="s">
        <v>2364</v>
      </c>
      <c r="M844" s="83"/>
    </row>
    <row r="845" spans="1:13" ht="12.75" customHeight="1" x14ac:dyDescent="0.25">
      <c r="A845" s="277" t="s">
        <v>3439</v>
      </c>
      <c r="B845" s="277" t="s">
        <v>3440</v>
      </c>
      <c r="C845" s="277" t="s">
        <v>4499</v>
      </c>
      <c r="D845" s="277" t="s">
        <v>4500</v>
      </c>
      <c r="E845" s="278" t="s">
        <v>1043</v>
      </c>
      <c r="F845" s="277" t="s">
        <v>1043</v>
      </c>
      <c r="G845" s="279">
        <v>90658</v>
      </c>
      <c r="H845" s="277" t="s">
        <v>5218</v>
      </c>
      <c r="I845" s="277" t="s">
        <v>565</v>
      </c>
      <c r="J845" s="277" t="s">
        <v>2642</v>
      </c>
      <c r="K845" s="280">
        <v>2.87</v>
      </c>
      <c r="L845" s="277" t="s">
        <v>2364</v>
      </c>
      <c r="M845" s="83"/>
    </row>
    <row r="846" spans="1:13" ht="12.75" customHeight="1" x14ac:dyDescent="0.25">
      <c r="A846" s="277" t="s">
        <v>3439</v>
      </c>
      <c r="B846" s="277" t="s">
        <v>3440</v>
      </c>
      <c r="C846" s="277" t="s">
        <v>4499</v>
      </c>
      <c r="D846" s="277" t="s">
        <v>4500</v>
      </c>
      <c r="E846" s="278" t="s">
        <v>1043</v>
      </c>
      <c r="F846" s="277" t="s">
        <v>1043</v>
      </c>
      <c r="G846" s="279">
        <v>90659</v>
      </c>
      <c r="H846" s="277" t="s">
        <v>5221</v>
      </c>
      <c r="I846" s="277" t="s">
        <v>565</v>
      </c>
      <c r="J846" s="277" t="s">
        <v>2642</v>
      </c>
      <c r="K846" s="280">
        <v>0.64</v>
      </c>
      <c r="L846" s="277" t="s">
        <v>2364</v>
      </c>
      <c r="M846" s="83"/>
    </row>
    <row r="847" spans="1:13" ht="12.75" customHeight="1" x14ac:dyDescent="0.25">
      <c r="A847" s="277" t="s">
        <v>3439</v>
      </c>
      <c r="B847" s="277" t="s">
        <v>3440</v>
      </c>
      <c r="C847" s="277" t="s">
        <v>4499</v>
      </c>
      <c r="D847" s="277" t="s">
        <v>4500</v>
      </c>
      <c r="E847" s="278" t="s">
        <v>1043</v>
      </c>
      <c r="F847" s="277" t="s">
        <v>1043</v>
      </c>
      <c r="G847" s="279">
        <v>90660</v>
      </c>
      <c r="H847" s="277" t="s">
        <v>5223</v>
      </c>
      <c r="I847" s="277" t="s">
        <v>565</v>
      </c>
      <c r="J847" s="277" t="s">
        <v>2642</v>
      </c>
      <c r="K847" s="280">
        <v>3.14</v>
      </c>
      <c r="L847" s="277" t="s">
        <v>2364</v>
      </c>
      <c r="M847" s="83"/>
    </row>
    <row r="848" spans="1:13" ht="12.75" customHeight="1" x14ac:dyDescent="0.25">
      <c r="A848" s="277" t="s">
        <v>3439</v>
      </c>
      <c r="B848" s="277" t="s">
        <v>3440</v>
      </c>
      <c r="C848" s="277" t="s">
        <v>4499</v>
      </c>
      <c r="D848" s="277" t="s">
        <v>4500</v>
      </c>
      <c r="E848" s="278" t="s">
        <v>1043</v>
      </c>
      <c r="F848" s="277" t="s">
        <v>1043</v>
      </c>
      <c r="G848" s="279">
        <v>90661</v>
      </c>
      <c r="H848" s="277" t="s">
        <v>5226</v>
      </c>
      <c r="I848" s="277" t="s">
        <v>565</v>
      </c>
      <c r="J848" s="277" t="s">
        <v>4167</v>
      </c>
      <c r="K848" s="280">
        <v>4.25</v>
      </c>
      <c r="L848" s="277" t="s">
        <v>2364</v>
      </c>
      <c r="M848" s="83"/>
    </row>
    <row r="849" spans="1:13" ht="12.75" customHeight="1" x14ac:dyDescent="0.25">
      <c r="A849" s="277" t="s">
        <v>3439</v>
      </c>
      <c r="B849" s="277" t="s">
        <v>3440</v>
      </c>
      <c r="C849" s="277" t="s">
        <v>4499</v>
      </c>
      <c r="D849" s="277" t="s">
        <v>4500</v>
      </c>
      <c r="E849" s="278" t="s">
        <v>1043</v>
      </c>
      <c r="F849" s="277" t="s">
        <v>1043</v>
      </c>
      <c r="G849" s="279">
        <v>90664</v>
      </c>
      <c r="H849" s="277" t="s">
        <v>5228</v>
      </c>
      <c r="I849" s="277" t="s">
        <v>565</v>
      </c>
      <c r="J849" s="277" t="s">
        <v>2363</v>
      </c>
      <c r="K849" s="280">
        <v>3.76</v>
      </c>
      <c r="L849" s="277" t="s">
        <v>2364</v>
      </c>
      <c r="M849" s="83"/>
    </row>
    <row r="850" spans="1:13" ht="12.75" customHeight="1" x14ac:dyDescent="0.25">
      <c r="A850" s="277" t="s">
        <v>3439</v>
      </c>
      <c r="B850" s="277" t="s">
        <v>3440</v>
      </c>
      <c r="C850" s="277" t="s">
        <v>4499</v>
      </c>
      <c r="D850" s="277" t="s">
        <v>4500</v>
      </c>
      <c r="E850" s="278" t="s">
        <v>1043</v>
      </c>
      <c r="F850" s="277" t="s">
        <v>1043</v>
      </c>
      <c r="G850" s="279">
        <v>90665</v>
      </c>
      <c r="H850" s="277" t="s">
        <v>5231</v>
      </c>
      <c r="I850" s="277" t="s">
        <v>565</v>
      </c>
      <c r="J850" s="277" t="s">
        <v>2363</v>
      </c>
      <c r="K850" s="280">
        <v>0.84</v>
      </c>
      <c r="L850" s="277" t="s">
        <v>2364</v>
      </c>
      <c r="M850" s="83"/>
    </row>
    <row r="851" spans="1:13" ht="12.75" customHeight="1" x14ac:dyDescent="0.25">
      <c r="A851" s="277" t="s">
        <v>3439</v>
      </c>
      <c r="B851" s="277" t="s">
        <v>3440</v>
      </c>
      <c r="C851" s="277" t="s">
        <v>4499</v>
      </c>
      <c r="D851" s="277" t="s">
        <v>4500</v>
      </c>
      <c r="E851" s="278" t="s">
        <v>1043</v>
      </c>
      <c r="F851" s="277" t="s">
        <v>1043</v>
      </c>
      <c r="G851" s="279">
        <v>90666</v>
      </c>
      <c r="H851" s="277" t="s">
        <v>5234</v>
      </c>
      <c r="I851" s="277" t="s">
        <v>565</v>
      </c>
      <c r="J851" s="277" t="s">
        <v>2363</v>
      </c>
      <c r="K851" s="280">
        <v>4.12</v>
      </c>
      <c r="L851" s="277" t="s">
        <v>2364</v>
      </c>
      <c r="M851" s="83"/>
    </row>
    <row r="852" spans="1:13" ht="12.75" customHeight="1" x14ac:dyDescent="0.25">
      <c r="A852" s="277" t="s">
        <v>3439</v>
      </c>
      <c r="B852" s="277" t="s">
        <v>3440</v>
      </c>
      <c r="C852" s="277" t="s">
        <v>4499</v>
      </c>
      <c r="D852" s="277" t="s">
        <v>4500</v>
      </c>
      <c r="E852" s="278" t="s">
        <v>1043</v>
      </c>
      <c r="F852" s="277" t="s">
        <v>1043</v>
      </c>
      <c r="G852" s="279">
        <v>90667</v>
      </c>
      <c r="H852" s="277" t="s">
        <v>5237</v>
      </c>
      <c r="I852" s="277" t="s">
        <v>565</v>
      </c>
      <c r="J852" s="277" t="s">
        <v>4167</v>
      </c>
      <c r="K852" s="280">
        <v>9.75</v>
      </c>
      <c r="L852" s="277" t="s">
        <v>2364</v>
      </c>
      <c r="M852" s="83"/>
    </row>
    <row r="853" spans="1:13" ht="12.75" customHeight="1" x14ac:dyDescent="0.25">
      <c r="A853" s="277" t="s">
        <v>3439</v>
      </c>
      <c r="B853" s="277" t="s">
        <v>3440</v>
      </c>
      <c r="C853" s="277" t="s">
        <v>4499</v>
      </c>
      <c r="D853" s="277" t="s">
        <v>4500</v>
      </c>
      <c r="E853" s="278" t="s">
        <v>1043</v>
      </c>
      <c r="F853" s="277" t="s">
        <v>1043</v>
      </c>
      <c r="G853" s="279">
        <v>90670</v>
      </c>
      <c r="H853" s="277" t="s">
        <v>5240</v>
      </c>
      <c r="I853" s="277" t="s">
        <v>565</v>
      </c>
      <c r="J853" s="277" t="s">
        <v>2363</v>
      </c>
      <c r="K853" s="280">
        <v>106.42</v>
      </c>
      <c r="L853" s="277" t="s">
        <v>2364</v>
      </c>
      <c r="M853" s="83"/>
    </row>
    <row r="854" spans="1:13" ht="12.75" customHeight="1" x14ac:dyDescent="0.25">
      <c r="A854" s="277" t="s">
        <v>3439</v>
      </c>
      <c r="B854" s="277" t="s">
        <v>3440</v>
      </c>
      <c r="C854" s="277" t="s">
        <v>4499</v>
      </c>
      <c r="D854" s="277" t="s">
        <v>4500</v>
      </c>
      <c r="E854" s="278" t="s">
        <v>1043</v>
      </c>
      <c r="F854" s="277" t="s">
        <v>1043</v>
      </c>
      <c r="G854" s="279">
        <v>90671</v>
      </c>
      <c r="H854" s="277" t="s">
        <v>5242</v>
      </c>
      <c r="I854" s="277" t="s">
        <v>565</v>
      </c>
      <c r="J854" s="277" t="s">
        <v>2363</v>
      </c>
      <c r="K854" s="280">
        <v>27.95</v>
      </c>
      <c r="L854" s="277" t="s">
        <v>2364</v>
      </c>
      <c r="M854" s="83"/>
    </row>
    <row r="855" spans="1:13" ht="12.75" customHeight="1" x14ac:dyDescent="0.25">
      <c r="A855" s="277" t="s">
        <v>3439</v>
      </c>
      <c r="B855" s="277" t="s">
        <v>3440</v>
      </c>
      <c r="C855" s="277" t="s">
        <v>4499</v>
      </c>
      <c r="D855" s="277" t="s">
        <v>4500</v>
      </c>
      <c r="E855" s="278" t="s">
        <v>1043</v>
      </c>
      <c r="F855" s="277" t="s">
        <v>1043</v>
      </c>
      <c r="G855" s="279">
        <v>90672</v>
      </c>
      <c r="H855" s="277" t="s">
        <v>5245</v>
      </c>
      <c r="I855" s="277" t="s">
        <v>565</v>
      </c>
      <c r="J855" s="277" t="s">
        <v>2363</v>
      </c>
      <c r="K855" s="280">
        <v>133.16999999999999</v>
      </c>
      <c r="L855" s="277" t="s">
        <v>2364</v>
      </c>
      <c r="M855" s="83"/>
    </row>
    <row r="856" spans="1:13" ht="12.75" customHeight="1" x14ac:dyDescent="0.25">
      <c r="A856" s="277" t="s">
        <v>3439</v>
      </c>
      <c r="B856" s="277" t="s">
        <v>3440</v>
      </c>
      <c r="C856" s="277" t="s">
        <v>4499</v>
      </c>
      <c r="D856" s="277" t="s">
        <v>4500</v>
      </c>
      <c r="E856" s="278" t="s">
        <v>1043</v>
      </c>
      <c r="F856" s="277" t="s">
        <v>1043</v>
      </c>
      <c r="G856" s="279">
        <v>90673</v>
      </c>
      <c r="H856" s="277" t="s">
        <v>5249</v>
      </c>
      <c r="I856" s="277" t="s">
        <v>565</v>
      </c>
      <c r="J856" s="277" t="s">
        <v>4167</v>
      </c>
      <c r="K856" s="280">
        <v>132.44</v>
      </c>
      <c r="L856" s="277" t="s">
        <v>2364</v>
      </c>
      <c r="M856" s="83"/>
    </row>
    <row r="857" spans="1:13" ht="12.75" customHeight="1" x14ac:dyDescent="0.25">
      <c r="A857" s="277" t="s">
        <v>3439</v>
      </c>
      <c r="B857" s="277" t="s">
        <v>3440</v>
      </c>
      <c r="C857" s="277" t="s">
        <v>4499</v>
      </c>
      <c r="D857" s="277" t="s">
        <v>4500</v>
      </c>
      <c r="E857" s="278" t="s">
        <v>1043</v>
      </c>
      <c r="F857" s="277" t="s">
        <v>1043</v>
      </c>
      <c r="G857" s="279">
        <v>90676</v>
      </c>
      <c r="H857" s="277" t="s">
        <v>5252</v>
      </c>
      <c r="I857" s="277" t="s">
        <v>565</v>
      </c>
      <c r="J857" s="277" t="s">
        <v>2363</v>
      </c>
      <c r="K857" s="280">
        <v>56.28</v>
      </c>
      <c r="L857" s="277" t="s">
        <v>2364</v>
      </c>
      <c r="M857" s="83"/>
    </row>
    <row r="858" spans="1:13" ht="12.75" customHeight="1" x14ac:dyDescent="0.25">
      <c r="A858" s="277" t="s">
        <v>3439</v>
      </c>
      <c r="B858" s="277" t="s">
        <v>3440</v>
      </c>
      <c r="C858" s="277" t="s">
        <v>4499</v>
      </c>
      <c r="D858" s="277" t="s">
        <v>4500</v>
      </c>
      <c r="E858" s="278" t="s">
        <v>1043</v>
      </c>
      <c r="F858" s="277" t="s">
        <v>1043</v>
      </c>
      <c r="G858" s="279">
        <v>90677</v>
      </c>
      <c r="H858" s="277" t="s">
        <v>5255</v>
      </c>
      <c r="I858" s="277" t="s">
        <v>565</v>
      </c>
      <c r="J858" s="277" t="s">
        <v>2363</v>
      </c>
      <c r="K858" s="280">
        <v>14.78</v>
      </c>
      <c r="L858" s="277" t="s">
        <v>2364</v>
      </c>
      <c r="M858" s="83"/>
    </row>
    <row r="859" spans="1:13" ht="12.75" customHeight="1" x14ac:dyDescent="0.25">
      <c r="A859" s="277" t="s">
        <v>3439</v>
      </c>
      <c r="B859" s="277" t="s">
        <v>3440</v>
      </c>
      <c r="C859" s="277" t="s">
        <v>4499</v>
      </c>
      <c r="D859" s="277" t="s">
        <v>4500</v>
      </c>
      <c r="E859" s="278" t="s">
        <v>1043</v>
      </c>
      <c r="F859" s="277" t="s">
        <v>1043</v>
      </c>
      <c r="G859" s="279">
        <v>90678</v>
      </c>
      <c r="H859" s="277" t="s">
        <v>5258</v>
      </c>
      <c r="I859" s="277" t="s">
        <v>565</v>
      </c>
      <c r="J859" s="277" t="s">
        <v>2363</v>
      </c>
      <c r="K859" s="280">
        <v>70.430000000000007</v>
      </c>
      <c r="L859" s="277" t="s">
        <v>2364</v>
      </c>
      <c r="M859" s="83"/>
    </row>
    <row r="860" spans="1:13" ht="12.75" customHeight="1" x14ac:dyDescent="0.25">
      <c r="A860" s="277" t="s">
        <v>3439</v>
      </c>
      <c r="B860" s="277" t="s">
        <v>3440</v>
      </c>
      <c r="C860" s="277" t="s">
        <v>4499</v>
      </c>
      <c r="D860" s="277" t="s">
        <v>4500</v>
      </c>
      <c r="E860" s="278" t="s">
        <v>1043</v>
      </c>
      <c r="F860" s="277" t="s">
        <v>1043</v>
      </c>
      <c r="G860" s="279">
        <v>90679</v>
      </c>
      <c r="H860" s="277" t="s">
        <v>5261</v>
      </c>
      <c r="I860" s="277" t="s">
        <v>565</v>
      </c>
      <c r="J860" s="277" t="s">
        <v>4167</v>
      </c>
      <c r="K860" s="280">
        <v>67.709999999999994</v>
      </c>
      <c r="L860" s="277" t="s">
        <v>2364</v>
      </c>
      <c r="M860" s="83"/>
    </row>
    <row r="861" spans="1:13" ht="12.75" customHeight="1" x14ac:dyDescent="0.25">
      <c r="A861" s="277" t="s">
        <v>3439</v>
      </c>
      <c r="B861" s="277" t="s">
        <v>3440</v>
      </c>
      <c r="C861" s="277" t="s">
        <v>4499</v>
      </c>
      <c r="D861" s="277" t="s">
        <v>4500</v>
      </c>
      <c r="E861" s="278" t="s">
        <v>1043</v>
      </c>
      <c r="F861" s="277" t="s">
        <v>1043</v>
      </c>
      <c r="G861" s="279">
        <v>90682</v>
      </c>
      <c r="H861" s="277" t="s">
        <v>5263</v>
      </c>
      <c r="I861" s="277" t="s">
        <v>565</v>
      </c>
      <c r="J861" s="277" t="s">
        <v>2363</v>
      </c>
      <c r="K861" s="280">
        <v>27.34</v>
      </c>
      <c r="L861" s="277" t="s">
        <v>2364</v>
      </c>
      <c r="M861" s="83"/>
    </row>
    <row r="862" spans="1:13" ht="12.75" customHeight="1" x14ac:dyDescent="0.25">
      <c r="A862" s="277" t="s">
        <v>3439</v>
      </c>
      <c r="B862" s="277" t="s">
        <v>3440</v>
      </c>
      <c r="C862" s="277" t="s">
        <v>4499</v>
      </c>
      <c r="D862" s="277" t="s">
        <v>4500</v>
      </c>
      <c r="E862" s="278" t="s">
        <v>1043</v>
      </c>
      <c r="F862" s="277" t="s">
        <v>1043</v>
      </c>
      <c r="G862" s="279">
        <v>90683</v>
      </c>
      <c r="H862" s="277" t="s">
        <v>5266</v>
      </c>
      <c r="I862" s="277" t="s">
        <v>565</v>
      </c>
      <c r="J862" s="277" t="s">
        <v>2363</v>
      </c>
      <c r="K862" s="280">
        <v>6.15</v>
      </c>
      <c r="L862" s="277" t="s">
        <v>2364</v>
      </c>
      <c r="M862" s="83"/>
    </row>
    <row r="863" spans="1:13" ht="12.75" customHeight="1" x14ac:dyDescent="0.25">
      <c r="A863" s="277" t="s">
        <v>3439</v>
      </c>
      <c r="B863" s="277" t="s">
        <v>3440</v>
      </c>
      <c r="C863" s="277" t="s">
        <v>4499</v>
      </c>
      <c r="D863" s="277" t="s">
        <v>4500</v>
      </c>
      <c r="E863" s="278" t="s">
        <v>1043</v>
      </c>
      <c r="F863" s="277" t="s">
        <v>1043</v>
      </c>
      <c r="G863" s="279">
        <v>90684</v>
      </c>
      <c r="H863" s="277" t="s">
        <v>5268</v>
      </c>
      <c r="I863" s="277" t="s">
        <v>565</v>
      </c>
      <c r="J863" s="277" t="s">
        <v>2363</v>
      </c>
      <c r="K863" s="280">
        <v>29.91</v>
      </c>
      <c r="L863" s="277" t="s">
        <v>2364</v>
      </c>
      <c r="M863" s="83"/>
    </row>
    <row r="864" spans="1:13" ht="12.75" customHeight="1" x14ac:dyDescent="0.25">
      <c r="A864" s="277" t="s">
        <v>3439</v>
      </c>
      <c r="B864" s="277" t="s">
        <v>3440</v>
      </c>
      <c r="C864" s="277" t="s">
        <v>4499</v>
      </c>
      <c r="D864" s="277" t="s">
        <v>4500</v>
      </c>
      <c r="E864" s="278" t="s">
        <v>1043</v>
      </c>
      <c r="F864" s="277" t="s">
        <v>1043</v>
      </c>
      <c r="G864" s="279">
        <v>90685</v>
      </c>
      <c r="H864" s="277" t="s">
        <v>5270</v>
      </c>
      <c r="I864" s="277" t="s">
        <v>565</v>
      </c>
      <c r="J864" s="277" t="s">
        <v>4167</v>
      </c>
      <c r="K864" s="280">
        <v>41.98</v>
      </c>
      <c r="L864" s="277" t="s">
        <v>2364</v>
      </c>
      <c r="M864" s="83"/>
    </row>
    <row r="865" spans="1:13" ht="12.75" customHeight="1" x14ac:dyDescent="0.25">
      <c r="A865" s="277" t="s">
        <v>3439</v>
      </c>
      <c r="B865" s="277" t="s">
        <v>3440</v>
      </c>
      <c r="C865" s="277" t="s">
        <v>4499</v>
      </c>
      <c r="D865" s="277" t="s">
        <v>4500</v>
      </c>
      <c r="E865" s="278" t="s">
        <v>1043</v>
      </c>
      <c r="F865" s="277" t="s">
        <v>1043</v>
      </c>
      <c r="G865" s="279">
        <v>90688</v>
      </c>
      <c r="H865" s="277" t="s">
        <v>5273</v>
      </c>
      <c r="I865" s="277" t="s">
        <v>565</v>
      </c>
      <c r="J865" s="277" t="s">
        <v>2363</v>
      </c>
      <c r="K865" s="280">
        <v>12.71</v>
      </c>
      <c r="L865" s="277" t="s">
        <v>2364</v>
      </c>
      <c r="M865" s="83"/>
    </row>
    <row r="866" spans="1:13" ht="12.75" customHeight="1" x14ac:dyDescent="0.25">
      <c r="A866" s="277" t="s">
        <v>3439</v>
      </c>
      <c r="B866" s="277" t="s">
        <v>3440</v>
      </c>
      <c r="C866" s="277" t="s">
        <v>4499</v>
      </c>
      <c r="D866" s="277" t="s">
        <v>4500</v>
      </c>
      <c r="E866" s="278" t="s">
        <v>1043</v>
      </c>
      <c r="F866" s="277" t="s">
        <v>1043</v>
      </c>
      <c r="G866" s="279">
        <v>90689</v>
      </c>
      <c r="H866" s="277" t="s">
        <v>5276</v>
      </c>
      <c r="I866" s="277" t="s">
        <v>565</v>
      </c>
      <c r="J866" s="277" t="s">
        <v>2363</v>
      </c>
      <c r="K866" s="280">
        <v>2.44</v>
      </c>
      <c r="L866" s="277" t="s">
        <v>2364</v>
      </c>
      <c r="M866" s="83"/>
    </row>
    <row r="867" spans="1:13" ht="12.75" customHeight="1" x14ac:dyDescent="0.25">
      <c r="A867" s="277" t="s">
        <v>3439</v>
      </c>
      <c r="B867" s="277" t="s">
        <v>3440</v>
      </c>
      <c r="C867" s="277" t="s">
        <v>4499</v>
      </c>
      <c r="D867" s="277" t="s">
        <v>4500</v>
      </c>
      <c r="E867" s="278" t="s">
        <v>1043</v>
      </c>
      <c r="F867" s="277" t="s">
        <v>1043</v>
      </c>
      <c r="G867" s="279">
        <v>90690</v>
      </c>
      <c r="H867" s="277" t="s">
        <v>5278</v>
      </c>
      <c r="I867" s="277" t="s">
        <v>565</v>
      </c>
      <c r="J867" s="277" t="s">
        <v>2363</v>
      </c>
      <c r="K867" s="280">
        <v>15.88</v>
      </c>
      <c r="L867" s="277" t="s">
        <v>2364</v>
      </c>
      <c r="M867" s="83"/>
    </row>
    <row r="868" spans="1:13" ht="12.75" customHeight="1" x14ac:dyDescent="0.25">
      <c r="A868" s="277" t="s">
        <v>3439</v>
      </c>
      <c r="B868" s="277" t="s">
        <v>3440</v>
      </c>
      <c r="C868" s="277" t="s">
        <v>4499</v>
      </c>
      <c r="D868" s="277" t="s">
        <v>4500</v>
      </c>
      <c r="E868" s="278" t="s">
        <v>1043</v>
      </c>
      <c r="F868" s="277" t="s">
        <v>1043</v>
      </c>
      <c r="G868" s="279">
        <v>90691</v>
      </c>
      <c r="H868" s="277" t="s">
        <v>5281</v>
      </c>
      <c r="I868" s="277" t="s">
        <v>565</v>
      </c>
      <c r="J868" s="277" t="s">
        <v>4167</v>
      </c>
      <c r="K868" s="280">
        <v>23.22</v>
      </c>
      <c r="L868" s="277" t="s">
        <v>2364</v>
      </c>
      <c r="M868" s="83"/>
    </row>
    <row r="869" spans="1:13" ht="12.75" customHeight="1" x14ac:dyDescent="0.25">
      <c r="A869" s="277" t="s">
        <v>3439</v>
      </c>
      <c r="B869" s="277" t="s">
        <v>3440</v>
      </c>
      <c r="C869" s="277" t="s">
        <v>4499</v>
      </c>
      <c r="D869" s="277" t="s">
        <v>4500</v>
      </c>
      <c r="E869" s="278" t="s">
        <v>1043</v>
      </c>
      <c r="F869" s="277" t="s">
        <v>1043</v>
      </c>
      <c r="G869" s="279">
        <v>90957</v>
      </c>
      <c r="H869" s="277" t="s">
        <v>5283</v>
      </c>
      <c r="I869" s="277" t="s">
        <v>565</v>
      </c>
      <c r="J869" s="277" t="s">
        <v>2363</v>
      </c>
      <c r="K869" s="280">
        <v>2.33</v>
      </c>
      <c r="L869" s="277" t="s">
        <v>2364</v>
      </c>
      <c r="M869" s="83"/>
    </row>
    <row r="870" spans="1:13" ht="12.75" customHeight="1" x14ac:dyDescent="0.25">
      <c r="A870" s="277" t="s">
        <v>3439</v>
      </c>
      <c r="B870" s="277" t="s">
        <v>3440</v>
      </c>
      <c r="C870" s="277" t="s">
        <v>4499</v>
      </c>
      <c r="D870" s="277" t="s">
        <v>4500</v>
      </c>
      <c r="E870" s="278" t="s">
        <v>1043</v>
      </c>
      <c r="F870" s="277" t="s">
        <v>1043</v>
      </c>
      <c r="G870" s="279">
        <v>90958</v>
      </c>
      <c r="H870" s="277" t="s">
        <v>5286</v>
      </c>
      <c r="I870" s="277" t="s">
        <v>565</v>
      </c>
      <c r="J870" s="277" t="s">
        <v>2363</v>
      </c>
      <c r="K870" s="280">
        <v>0.61</v>
      </c>
      <c r="L870" s="277" t="s">
        <v>2364</v>
      </c>
      <c r="M870" s="83"/>
    </row>
    <row r="871" spans="1:13" ht="12.75" customHeight="1" x14ac:dyDescent="0.25">
      <c r="A871" s="277" t="s">
        <v>3439</v>
      </c>
      <c r="B871" s="277" t="s">
        <v>3440</v>
      </c>
      <c r="C871" s="277" t="s">
        <v>4499</v>
      </c>
      <c r="D871" s="277" t="s">
        <v>4500</v>
      </c>
      <c r="E871" s="278" t="s">
        <v>1043</v>
      </c>
      <c r="F871" s="277" t="s">
        <v>1043</v>
      </c>
      <c r="G871" s="279">
        <v>90960</v>
      </c>
      <c r="H871" s="277" t="s">
        <v>5289</v>
      </c>
      <c r="I871" s="277" t="s">
        <v>565</v>
      </c>
      <c r="J871" s="277" t="s">
        <v>2363</v>
      </c>
      <c r="K871" s="280">
        <v>3.11</v>
      </c>
      <c r="L871" s="277" t="s">
        <v>2364</v>
      </c>
      <c r="M871" s="83"/>
    </row>
    <row r="872" spans="1:13" ht="12.75" customHeight="1" x14ac:dyDescent="0.25">
      <c r="A872" s="277" t="s">
        <v>3439</v>
      </c>
      <c r="B872" s="277" t="s">
        <v>3440</v>
      </c>
      <c r="C872" s="277" t="s">
        <v>4499</v>
      </c>
      <c r="D872" s="277" t="s">
        <v>4500</v>
      </c>
      <c r="E872" s="278" t="s">
        <v>1043</v>
      </c>
      <c r="F872" s="277" t="s">
        <v>1043</v>
      </c>
      <c r="G872" s="279">
        <v>90961</v>
      </c>
      <c r="H872" s="277" t="s">
        <v>5292</v>
      </c>
      <c r="I872" s="277" t="s">
        <v>565</v>
      </c>
      <c r="J872" s="277" t="s">
        <v>2363</v>
      </c>
      <c r="K872" s="280">
        <v>0.81</v>
      </c>
      <c r="L872" s="277" t="s">
        <v>2364</v>
      </c>
      <c r="M872" s="83"/>
    </row>
    <row r="873" spans="1:13" ht="12.75" customHeight="1" x14ac:dyDescent="0.25">
      <c r="A873" s="277" t="s">
        <v>3439</v>
      </c>
      <c r="B873" s="277" t="s">
        <v>3440</v>
      </c>
      <c r="C873" s="277" t="s">
        <v>4499</v>
      </c>
      <c r="D873" s="277" t="s">
        <v>4500</v>
      </c>
      <c r="E873" s="278" t="s">
        <v>1043</v>
      </c>
      <c r="F873" s="277" t="s">
        <v>1043</v>
      </c>
      <c r="G873" s="279">
        <v>90962</v>
      </c>
      <c r="H873" s="277" t="s">
        <v>5294</v>
      </c>
      <c r="I873" s="277" t="s">
        <v>565</v>
      </c>
      <c r="J873" s="277" t="s">
        <v>2363</v>
      </c>
      <c r="K873" s="280">
        <v>3.89</v>
      </c>
      <c r="L873" s="277" t="s">
        <v>2364</v>
      </c>
      <c r="M873" s="83"/>
    </row>
    <row r="874" spans="1:13" ht="12.75" customHeight="1" x14ac:dyDescent="0.25">
      <c r="A874" s="277" t="s">
        <v>3439</v>
      </c>
      <c r="B874" s="277" t="s">
        <v>3440</v>
      </c>
      <c r="C874" s="277" t="s">
        <v>4499</v>
      </c>
      <c r="D874" s="277" t="s">
        <v>4500</v>
      </c>
      <c r="E874" s="278" t="s">
        <v>1043</v>
      </c>
      <c r="F874" s="277" t="s">
        <v>1043</v>
      </c>
      <c r="G874" s="279">
        <v>90963</v>
      </c>
      <c r="H874" s="277" t="s">
        <v>5297</v>
      </c>
      <c r="I874" s="277" t="s">
        <v>565</v>
      </c>
      <c r="J874" s="277" t="s">
        <v>4167</v>
      </c>
      <c r="K874" s="280">
        <v>9.75</v>
      </c>
      <c r="L874" s="277" t="s">
        <v>2364</v>
      </c>
      <c r="M874" s="83"/>
    </row>
    <row r="875" spans="1:13" ht="12.75" customHeight="1" x14ac:dyDescent="0.25">
      <c r="A875" s="277" t="s">
        <v>3439</v>
      </c>
      <c r="B875" s="277" t="s">
        <v>3440</v>
      </c>
      <c r="C875" s="277" t="s">
        <v>4499</v>
      </c>
      <c r="D875" s="277" t="s">
        <v>4500</v>
      </c>
      <c r="E875" s="278" t="s">
        <v>1043</v>
      </c>
      <c r="F875" s="277" t="s">
        <v>1043</v>
      </c>
      <c r="G875" s="279">
        <v>90968</v>
      </c>
      <c r="H875" s="277" t="s">
        <v>5300</v>
      </c>
      <c r="I875" s="277" t="s">
        <v>565</v>
      </c>
      <c r="J875" s="277" t="s">
        <v>2363</v>
      </c>
      <c r="K875" s="280">
        <v>3.12</v>
      </c>
      <c r="L875" s="277" t="s">
        <v>2364</v>
      </c>
      <c r="M875" s="83"/>
    </row>
    <row r="876" spans="1:13" ht="12.75" customHeight="1" x14ac:dyDescent="0.25">
      <c r="A876" s="277" t="s">
        <v>3439</v>
      </c>
      <c r="B876" s="277" t="s">
        <v>3440</v>
      </c>
      <c r="C876" s="277" t="s">
        <v>4499</v>
      </c>
      <c r="D876" s="277" t="s">
        <v>4500</v>
      </c>
      <c r="E876" s="278" t="s">
        <v>1043</v>
      </c>
      <c r="F876" s="277" t="s">
        <v>1043</v>
      </c>
      <c r="G876" s="279">
        <v>90969</v>
      </c>
      <c r="H876" s="277" t="s">
        <v>5303</v>
      </c>
      <c r="I876" s="277" t="s">
        <v>565</v>
      </c>
      <c r="J876" s="277" t="s">
        <v>2363</v>
      </c>
      <c r="K876" s="280">
        <v>0.82</v>
      </c>
      <c r="L876" s="277" t="s">
        <v>2364</v>
      </c>
      <c r="M876" s="83"/>
    </row>
    <row r="877" spans="1:13" ht="12.75" customHeight="1" x14ac:dyDescent="0.25">
      <c r="A877" s="277" t="s">
        <v>3439</v>
      </c>
      <c r="B877" s="277" t="s">
        <v>3440</v>
      </c>
      <c r="C877" s="277" t="s">
        <v>4499</v>
      </c>
      <c r="D877" s="277" t="s">
        <v>4500</v>
      </c>
      <c r="E877" s="278" t="s">
        <v>1043</v>
      </c>
      <c r="F877" s="277" t="s">
        <v>1043</v>
      </c>
      <c r="G877" s="279">
        <v>90970</v>
      </c>
      <c r="H877" s="277" t="s">
        <v>5305</v>
      </c>
      <c r="I877" s="277" t="s">
        <v>565</v>
      </c>
      <c r="J877" s="277" t="s">
        <v>2363</v>
      </c>
      <c r="K877" s="280">
        <v>3.91</v>
      </c>
      <c r="L877" s="277" t="s">
        <v>2364</v>
      </c>
      <c r="M877" s="83"/>
    </row>
    <row r="878" spans="1:13" ht="12.75" customHeight="1" x14ac:dyDescent="0.25">
      <c r="A878" s="277" t="s">
        <v>3439</v>
      </c>
      <c r="B878" s="277" t="s">
        <v>3440</v>
      </c>
      <c r="C878" s="277" t="s">
        <v>4499</v>
      </c>
      <c r="D878" s="277" t="s">
        <v>4500</v>
      </c>
      <c r="E878" s="278" t="s">
        <v>1043</v>
      </c>
      <c r="F878" s="277" t="s">
        <v>1043</v>
      </c>
      <c r="G878" s="279">
        <v>90971</v>
      </c>
      <c r="H878" s="277" t="s">
        <v>5308</v>
      </c>
      <c r="I878" s="277" t="s">
        <v>565</v>
      </c>
      <c r="J878" s="277" t="s">
        <v>4167</v>
      </c>
      <c r="K878" s="280">
        <v>39.479999999999997</v>
      </c>
      <c r="L878" s="277" t="s">
        <v>2364</v>
      </c>
      <c r="M878" s="83"/>
    </row>
    <row r="879" spans="1:13" ht="12.75" customHeight="1" x14ac:dyDescent="0.25">
      <c r="A879" s="277" t="s">
        <v>3439</v>
      </c>
      <c r="B879" s="277" t="s">
        <v>3440</v>
      </c>
      <c r="C879" s="277" t="s">
        <v>4499</v>
      </c>
      <c r="D879" s="277" t="s">
        <v>4500</v>
      </c>
      <c r="E879" s="278" t="s">
        <v>1043</v>
      </c>
      <c r="F879" s="277" t="s">
        <v>1043</v>
      </c>
      <c r="G879" s="279">
        <v>90975</v>
      </c>
      <c r="H879" s="277" t="s">
        <v>5311</v>
      </c>
      <c r="I879" s="277" t="s">
        <v>565</v>
      </c>
      <c r="J879" s="277" t="s">
        <v>2363</v>
      </c>
      <c r="K879" s="280">
        <v>7.93</v>
      </c>
      <c r="L879" s="277" t="s">
        <v>2364</v>
      </c>
      <c r="M879" s="83"/>
    </row>
    <row r="880" spans="1:13" ht="12.75" customHeight="1" x14ac:dyDescent="0.25">
      <c r="A880" s="277" t="s">
        <v>3439</v>
      </c>
      <c r="B880" s="277" t="s">
        <v>3440</v>
      </c>
      <c r="C880" s="277" t="s">
        <v>4499</v>
      </c>
      <c r="D880" s="277" t="s">
        <v>4500</v>
      </c>
      <c r="E880" s="278" t="s">
        <v>1043</v>
      </c>
      <c r="F880" s="277" t="s">
        <v>1043</v>
      </c>
      <c r="G880" s="279">
        <v>90976</v>
      </c>
      <c r="H880" s="277" t="s">
        <v>5314</v>
      </c>
      <c r="I880" s="277" t="s">
        <v>565</v>
      </c>
      <c r="J880" s="277" t="s">
        <v>2363</v>
      </c>
      <c r="K880" s="280">
        <v>2.08</v>
      </c>
      <c r="L880" s="277" t="s">
        <v>2364</v>
      </c>
      <c r="M880" s="83"/>
    </row>
    <row r="881" spans="1:13" ht="12.75" customHeight="1" x14ac:dyDescent="0.25">
      <c r="A881" s="277" t="s">
        <v>3439</v>
      </c>
      <c r="B881" s="277" t="s">
        <v>3440</v>
      </c>
      <c r="C881" s="277" t="s">
        <v>4499</v>
      </c>
      <c r="D881" s="277" t="s">
        <v>4500</v>
      </c>
      <c r="E881" s="278" t="s">
        <v>1043</v>
      </c>
      <c r="F881" s="277" t="s">
        <v>1043</v>
      </c>
      <c r="G881" s="279">
        <v>90977</v>
      </c>
      <c r="H881" s="277" t="s">
        <v>5317</v>
      </c>
      <c r="I881" s="277" t="s">
        <v>565</v>
      </c>
      <c r="J881" s="277" t="s">
        <v>2363</v>
      </c>
      <c r="K881" s="280">
        <v>9.92</v>
      </c>
      <c r="L881" s="277" t="s">
        <v>2364</v>
      </c>
      <c r="M881" s="83"/>
    </row>
    <row r="882" spans="1:13" ht="12.75" customHeight="1" x14ac:dyDescent="0.25">
      <c r="A882" s="277" t="s">
        <v>3439</v>
      </c>
      <c r="B882" s="277" t="s">
        <v>3440</v>
      </c>
      <c r="C882" s="277" t="s">
        <v>4499</v>
      </c>
      <c r="D882" s="277" t="s">
        <v>4500</v>
      </c>
      <c r="E882" s="278" t="s">
        <v>1043</v>
      </c>
      <c r="F882" s="277" t="s">
        <v>1043</v>
      </c>
      <c r="G882" s="279">
        <v>90978</v>
      </c>
      <c r="H882" s="277" t="s">
        <v>5319</v>
      </c>
      <c r="I882" s="277" t="s">
        <v>565</v>
      </c>
      <c r="J882" s="277" t="s">
        <v>4167</v>
      </c>
      <c r="K882" s="280">
        <v>102.37</v>
      </c>
      <c r="L882" s="277" t="s">
        <v>2364</v>
      </c>
      <c r="M882" s="83"/>
    </row>
    <row r="883" spans="1:13" ht="12.75" customHeight="1" x14ac:dyDescent="0.25">
      <c r="A883" s="277" t="s">
        <v>3439</v>
      </c>
      <c r="B883" s="277" t="s">
        <v>3440</v>
      </c>
      <c r="C883" s="277" t="s">
        <v>4499</v>
      </c>
      <c r="D883" s="277" t="s">
        <v>4500</v>
      </c>
      <c r="E883" s="278" t="s">
        <v>1043</v>
      </c>
      <c r="F883" s="277" t="s">
        <v>1043</v>
      </c>
      <c r="G883" s="279">
        <v>90992</v>
      </c>
      <c r="H883" s="277" t="s">
        <v>5322</v>
      </c>
      <c r="I883" s="277" t="s">
        <v>565</v>
      </c>
      <c r="J883" s="277" t="s">
        <v>2363</v>
      </c>
      <c r="K883" s="280">
        <v>3.7</v>
      </c>
      <c r="L883" s="277" t="s">
        <v>2364</v>
      </c>
      <c r="M883" s="83"/>
    </row>
    <row r="884" spans="1:13" ht="12.75" customHeight="1" x14ac:dyDescent="0.25">
      <c r="A884" s="277" t="s">
        <v>3439</v>
      </c>
      <c r="B884" s="277" t="s">
        <v>3440</v>
      </c>
      <c r="C884" s="277" t="s">
        <v>4499</v>
      </c>
      <c r="D884" s="277" t="s">
        <v>4500</v>
      </c>
      <c r="E884" s="278" t="s">
        <v>1043</v>
      </c>
      <c r="F884" s="277" t="s">
        <v>1043</v>
      </c>
      <c r="G884" s="279">
        <v>90993</v>
      </c>
      <c r="H884" s="277" t="s">
        <v>5324</v>
      </c>
      <c r="I884" s="277" t="s">
        <v>565</v>
      </c>
      <c r="J884" s="277" t="s">
        <v>2363</v>
      </c>
      <c r="K884" s="280">
        <v>0.97</v>
      </c>
      <c r="L884" s="277" t="s">
        <v>2364</v>
      </c>
      <c r="M884" s="83"/>
    </row>
    <row r="885" spans="1:13" ht="12.75" customHeight="1" x14ac:dyDescent="0.25">
      <c r="A885" s="277" t="s">
        <v>3439</v>
      </c>
      <c r="B885" s="277" t="s">
        <v>3440</v>
      </c>
      <c r="C885" s="277" t="s">
        <v>4499</v>
      </c>
      <c r="D885" s="277" t="s">
        <v>4500</v>
      </c>
      <c r="E885" s="278" t="s">
        <v>1043</v>
      </c>
      <c r="F885" s="277" t="s">
        <v>1043</v>
      </c>
      <c r="G885" s="279">
        <v>90994</v>
      </c>
      <c r="H885" s="277" t="s">
        <v>5328</v>
      </c>
      <c r="I885" s="277" t="s">
        <v>565</v>
      </c>
      <c r="J885" s="277" t="s">
        <v>2363</v>
      </c>
      <c r="K885" s="280">
        <v>4.63</v>
      </c>
      <c r="L885" s="277" t="s">
        <v>2364</v>
      </c>
      <c r="M885" s="83"/>
    </row>
    <row r="886" spans="1:13" ht="12.75" customHeight="1" x14ac:dyDescent="0.25">
      <c r="A886" s="277" t="s">
        <v>3439</v>
      </c>
      <c r="B886" s="277" t="s">
        <v>3440</v>
      </c>
      <c r="C886" s="277" t="s">
        <v>4499</v>
      </c>
      <c r="D886" s="277" t="s">
        <v>4500</v>
      </c>
      <c r="E886" s="278" t="s">
        <v>1043</v>
      </c>
      <c r="F886" s="277" t="s">
        <v>1043</v>
      </c>
      <c r="G886" s="279">
        <v>90995</v>
      </c>
      <c r="H886" s="277" t="s">
        <v>5331</v>
      </c>
      <c r="I886" s="277" t="s">
        <v>565</v>
      </c>
      <c r="J886" s="277" t="s">
        <v>4167</v>
      </c>
      <c r="K886" s="280">
        <v>53.61</v>
      </c>
      <c r="L886" s="277" t="s">
        <v>2364</v>
      </c>
      <c r="M886" s="83"/>
    </row>
    <row r="887" spans="1:13" ht="12.75" customHeight="1" x14ac:dyDescent="0.25">
      <c r="A887" s="277" t="s">
        <v>3439</v>
      </c>
      <c r="B887" s="277" t="s">
        <v>3440</v>
      </c>
      <c r="C887" s="277" t="s">
        <v>4499</v>
      </c>
      <c r="D887" s="277" t="s">
        <v>4500</v>
      </c>
      <c r="E887" s="278" t="s">
        <v>1043</v>
      </c>
      <c r="F887" s="277" t="s">
        <v>1043</v>
      </c>
      <c r="G887" s="279">
        <v>91021</v>
      </c>
      <c r="H887" s="277" t="s">
        <v>5334</v>
      </c>
      <c r="I887" s="277" t="s">
        <v>565</v>
      </c>
      <c r="J887" s="277" t="s">
        <v>2363</v>
      </c>
      <c r="K887" s="280">
        <v>3.05</v>
      </c>
      <c r="L887" s="277" t="s">
        <v>2364</v>
      </c>
      <c r="M887" s="83"/>
    </row>
    <row r="888" spans="1:13" ht="12.75" customHeight="1" x14ac:dyDescent="0.25">
      <c r="A888" s="277" t="s">
        <v>3439</v>
      </c>
      <c r="B888" s="277" t="s">
        <v>3440</v>
      </c>
      <c r="C888" s="277" t="s">
        <v>4499</v>
      </c>
      <c r="D888" s="277" t="s">
        <v>4500</v>
      </c>
      <c r="E888" s="278" t="s">
        <v>1043</v>
      </c>
      <c r="F888" s="277" t="s">
        <v>1043</v>
      </c>
      <c r="G888" s="279">
        <v>91026</v>
      </c>
      <c r="H888" s="277" t="s">
        <v>5337</v>
      </c>
      <c r="I888" s="277" t="s">
        <v>565</v>
      </c>
      <c r="J888" s="277" t="s">
        <v>2363</v>
      </c>
      <c r="K888" s="280">
        <v>10.66</v>
      </c>
      <c r="L888" s="277" t="s">
        <v>2364</v>
      </c>
      <c r="M888" s="83"/>
    </row>
    <row r="889" spans="1:13" ht="12.75" customHeight="1" x14ac:dyDescent="0.25">
      <c r="A889" s="277" t="s">
        <v>3439</v>
      </c>
      <c r="B889" s="277" t="s">
        <v>3440</v>
      </c>
      <c r="C889" s="277" t="s">
        <v>4499</v>
      </c>
      <c r="D889" s="277" t="s">
        <v>4500</v>
      </c>
      <c r="E889" s="278" t="s">
        <v>1043</v>
      </c>
      <c r="F889" s="277" t="s">
        <v>1043</v>
      </c>
      <c r="G889" s="279">
        <v>91027</v>
      </c>
      <c r="H889" s="277" t="s">
        <v>5339</v>
      </c>
      <c r="I889" s="277" t="s">
        <v>565</v>
      </c>
      <c r="J889" s="277" t="s">
        <v>2363</v>
      </c>
      <c r="K889" s="280">
        <v>4.25</v>
      </c>
      <c r="L889" s="277" t="s">
        <v>2364</v>
      </c>
      <c r="M889" s="83"/>
    </row>
    <row r="890" spans="1:13" ht="12.75" customHeight="1" x14ac:dyDescent="0.25">
      <c r="A890" s="277" t="s">
        <v>3439</v>
      </c>
      <c r="B890" s="277" t="s">
        <v>3440</v>
      </c>
      <c r="C890" s="277" t="s">
        <v>4499</v>
      </c>
      <c r="D890" s="277" t="s">
        <v>4500</v>
      </c>
      <c r="E890" s="278" t="s">
        <v>1043</v>
      </c>
      <c r="F890" s="277" t="s">
        <v>1043</v>
      </c>
      <c r="G890" s="279">
        <v>91028</v>
      </c>
      <c r="H890" s="277" t="s">
        <v>5342</v>
      </c>
      <c r="I890" s="277" t="s">
        <v>565</v>
      </c>
      <c r="J890" s="277" t="s">
        <v>2363</v>
      </c>
      <c r="K890" s="280">
        <v>0.86</v>
      </c>
      <c r="L890" s="277" t="s">
        <v>2364</v>
      </c>
      <c r="M890" s="83"/>
    </row>
    <row r="891" spans="1:13" ht="12.75" customHeight="1" x14ac:dyDescent="0.25">
      <c r="A891" s="277" t="s">
        <v>3439</v>
      </c>
      <c r="B891" s="277" t="s">
        <v>3440</v>
      </c>
      <c r="C891" s="277" t="s">
        <v>4499</v>
      </c>
      <c r="D891" s="277" t="s">
        <v>4500</v>
      </c>
      <c r="E891" s="278" t="s">
        <v>1043</v>
      </c>
      <c r="F891" s="277" t="s">
        <v>1043</v>
      </c>
      <c r="G891" s="279">
        <v>91029</v>
      </c>
      <c r="H891" s="277" t="s">
        <v>5344</v>
      </c>
      <c r="I891" s="277" t="s">
        <v>565</v>
      </c>
      <c r="J891" s="277" t="s">
        <v>2363</v>
      </c>
      <c r="K891" s="280">
        <v>19.989999999999998</v>
      </c>
      <c r="L891" s="277" t="s">
        <v>2364</v>
      </c>
      <c r="M891" s="83"/>
    </row>
    <row r="892" spans="1:13" ht="12.75" customHeight="1" x14ac:dyDescent="0.25">
      <c r="A892" s="277" t="s">
        <v>3439</v>
      </c>
      <c r="B892" s="277" t="s">
        <v>3440</v>
      </c>
      <c r="C892" s="277" t="s">
        <v>4499</v>
      </c>
      <c r="D892" s="277" t="s">
        <v>4500</v>
      </c>
      <c r="E892" s="278" t="s">
        <v>1043</v>
      </c>
      <c r="F892" s="277" t="s">
        <v>1043</v>
      </c>
      <c r="G892" s="279">
        <v>91030</v>
      </c>
      <c r="H892" s="277" t="s">
        <v>5347</v>
      </c>
      <c r="I892" s="277" t="s">
        <v>565</v>
      </c>
      <c r="J892" s="277" t="s">
        <v>4167</v>
      </c>
      <c r="K892" s="280">
        <v>112.6</v>
      </c>
      <c r="L892" s="277" t="s">
        <v>2364</v>
      </c>
      <c r="M892" s="83"/>
    </row>
    <row r="893" spans="1:13" ht="12.75" customHeight="1" x14ac:dyDescent="0.25">
      <c r="A893" s="277" t="s">
        <v>3439</v>
      </c>
      <c r="B893" s="277" t="s">
        <v>3440</v>
      </c>
      <c r="C893" s="277" t="s">
        <v>4499</v>
      </c>
      <c r="D893" s="277" t="s">
        <v>4500</v>
      </c>
      <c r="E893" s="278" t="s">
        <v>1043</v>
      </c>
      <c r="F893" s="277" t="s">
        <v>1043</v>
      </c>
      <c r="G893" s="279">
        <v>91273</v>
      </c>
      <c r="H893" s="277" t="s">
        <v>5349</v>
      </c>
      <c r="I893" s="277" t="s">
        <v>565</v>
      </c>
      <c r="J893" s="277" t="s">
        <v>2642</v>
      </c>
      <c r="K893" s="280">
        <v>0.49</v>
      </c>
      <c r="L893" s="277" t="s">
        <v>2364</v>
      </c>
      <c r="M893" s="83"/>
    </row>
    <row r="894" spans="1:13" ht="12.75" customHeight="1" x14ac:dyDescent="0.25">
      <c r="A894" s="277" t="s">
        <v>3439</v>
      </c>
      <c r="B894" s="277" t="s">
        <v>3440</v>
      </c>
      <c r="C894" s="277" t="s">
        <v>4499</v>
      </c>
      <c r="D894" s="277" t="s">
        <v>4500</v>
      </c>
      <c r="E894" s="278" t="s">
        <v>1043</v>
      </c>
      <c r="F894" s="277" t="s">
        <v>1043</v>
      </c>
      <c r="G894" s="279">
        <v>91274</v>
      </c>
      <c r="H894" s="277" t="s">
        <v>5353</v>
      </c>
      <c r="I894" s="277" t="s">
        <v>565</v>
      </c>
      <c r="J894" s="277" t="s">
        <v>2642</v>
      </c>
      <c r="K894" s="280">
        <v>0.12</v>
      </c>
      <c r="L894" s="277" t="s">
        <v>2364</v>
      </c>
      <c r="M894" s="83"/>
    </row>
    <row r="895" spans="1:13" ht="12.75" customHeight="1" x14ac:dyDescent="0.25">
      <c r="A895" s="277" t="s">
        <v>3439</v>
      </c>
      <c r="B895" s="277" t="s">
        <v>3440</v>
      </c>
      <c r="C895" s="277" t="s">
        <v>4499</v>
      </c>
      <c r="D895" s="277" t="s">
        <v>4500</v>
      </c>
      <c r="E895" s="278" t="s">
        <v>1043</v>
      </c>
      <c r="F895" s="277" t="s">
        <v>1043</v>
      </c>
      <c r="G895" s="279">
        <v>91275</v>
      </c>
      <c r="H895" s="277" t="s">
        <v>5356</v>
      </c>
      <c r="I895" s="277" t="s">
        <v>565</v>
      </c>
      <c r="J895" s="277" t="s">
        <v>2642</v>
      </c>
      <c r="K895" s="280">
        <v>0.61</v>
      </c>
      <c r="L895" s="277" t="s">
        <v>2364</v>
      </c>
      <c r="M895" s="83"/>
    </row>
    <row r="896" spans="1:13" ht="12.75" customHeight="1" x14ac:dyDescent="0.25">
      <c r="A896" s="277" t="s">
        <v>3439</v>
      </c>
      <c r="B896" s="277" t="s">
        <v>3440</v>
      </c>
      <c r="C896" s="277" t="s">
        <v>4499</v>
      </c>
      <c r="D896" s="277" t="s">
        <v>4500</v>
      </c>
      <c r="E896" s="278" t="s">
        <v>1043</v>
      </c>
      <c r="F896" s="277" t="s">
        <v>1043</v>
      </c>
      <c r="G896" s="279">
        <v>91276</v>
      </c>
      <c r="H896" s="277" t="s">
        <v>5360</v>
      </c>
      <c r="I896" s="277" t="s">
        <v>565</v>
      </c>
      <c r="J896" s="277" t="s">
        <v>4167</v>
      </c>
      <c r="K896" s="280">
        <v>3.39</v>
      </c>
      <c r="L896" s="277" t="s">
        <v>2364</v>
      </c>
      <c r="M896" s="83"/>
    </row>
    <row r="897" spans="1:13" ht="12.75" customHeight="1" x14ac:dyDescent="0.25">
      <c r="A897" s="277" t="s">
        <v>3439</v>
      </c>
      <c r="B897" s="277" t="s">
        <v>3440</v>
      </c>
      <c r="C897" s="277" t="s">
        <v>4499</v>
      </c>
      <c r="D897" s="277" t="s">
        <v>4500</v>
      </c>
      <c r="E897" s="278" t="s">
        <v>1043</v>
      </c>
      <c r="F897" s="277" t="s">
        <v>1043</v>
      </c>
      <c r="G897" s="279">
        <v>91279</v>
      </c>
      <c r="H897" s="277" t="s">
        <v>5363</v>
      </c>
      <c r="I897" s="277" t="s">
        <v>565</v>
      </c>
      <c r="J897" s="277" t="s">
        <v>2642</v>
      </c>
      <c r="K897" s="280">
        <v>0.56000000000000005</v>
      </c>
      <c r="L897" s="277" t="s">
        <v>2364</v>
      </c>
      <c r="M897" s="83"/>
    </row>
    <row r="898" spans="1:13" ht="12.75" customHeight="1" x14ac:dyDescent="0.25">
      <c r="A898" s="277" t="s">
        <v>3439</v>
      </c>
      <c r="B898" s="277" t="s">
        <v>3440</v>
      </c>
      <c r="C898" s="277" t="s">
        <v>4499</v>
      </c>
      <c r="D898" s="277" t="s">
        <v>4500</v>
      </c>
      <c r="E898" s="278" t="s">
        <v>1043</v>
      </c>
      <c r="F898" s="277" t="s">
        <v>1043</v>
      </c>
      <c r="G898" s="279">
        <v>91280</v>
      </c>
      <c r="H898" s="277" t="s">
        <v>5365</v>
      </c>
      <c r="I898" s="277" t="s">
        <v>565</v>
      </c>
      <c r="J898" s="277" t="s">
        <v>2642</v>
      </c>
      <c r="K898" s="280">
        <v>0.11</v>
      </c>
      <c r="L898" s="277" t="s">
        <v>2364</v>
      </c>
      <c r="M898" s="83"/>
    </row>
    <row r="899" spans="1:13" ht="12.75" customHeight="1" x14ac:dyDescent="0.25">
      <c r="A899" s="277" t="s">
        <v>3439</v>
      </c>
      <c r="B899" s="277" t="s">
        <v>3440</v>
      </c>
      <c r="C899" s="277" t="s">
        <v>4499</v>
      </c>
      <c r="D899" s="277" t="s">
        <v>4500</v>
      </c>
      <c r="E899" s="278" t="s">
        <v>1043</v>
      </c>
      <c r="F899" s="277" t="s">
        <v>1043</v>
      </c>
      <c r="G899" s="279">
        <v>91281</v>
      </c>
      <c r="H899" s="277" t="s">
        <v>5368</v>
      </c>
      <c r="I899" s="277" t="s">
        <v>565</v>
      </c>
      <c r="J899" s="277" t="s">
        <v>2642</v>
      </c>
      <c r="K899" s="280">
        <v>0.7</v>
      </c>
      <c r="L899" s="277" t="s">
        <v>2364</v>
      </c>
      <c r="M899" s="83"/>
    </row>
    <row r="900" spans="1:13" ht="12.75" customHeight="1" x14ac:dyDescent="0.25">
      <c r="A900" s="277" t="s">
        <v>3439</v>
      </c>
      <c r="B900" s="277" t="s">
        <v>3440</v>
      </c>
      <c r="C900" s="277" t="s">
        <v>4499</v>
      </c>
      <c r="D900" s="277" t="s">
        <v>4500</v>
      </c>
      <c r="E900" s="278" t="s">
        <v>1043</v>
      </c>
      <c r="F900" s="277" t="s">
        <v>1043</v>
      </c>
      <c r="G900" s="279">
        <v>91282</v>
      </c>
      <c r="H900" s="277" t="s">
        <v>5370</v>
      </c>
      <c r="I900" s="277" t="s">
        <v>565</v>
      </c>
      <c r="J900" s="277" t="s">
        <v>4167</v>
      </c>
      <c r="K900" s="280">
        <v>8.1199999999999992</v>
      </c>
      <c r="L900" s="277" t="s">
        <v>2364</v>
      </c>
      <c r="M900" s="83"/>
    </row>
    <row r="901" spans="1:13" ht="12.75" customHeight="1" x14ac:dyDescent="0.25">
      <c r="A901" s="277" t="s">
        <v>3439</v>
      </c>
      <c r="B901" s="277" t="s">
        <v>3440</v>
      </c>
      <c r="C901" s="277" t="s">
        <v>4499</v>
      </c>
      <c r="D901" s="277" t="s">
        <v>4500</v>
      </c>
      <c r="E901" s="278" t="s">
        <v>1043</v>
      </c>
      <c r="F901" s="277" t="s">
        <v>1043</v>
      </c>
      <c r="G901" s="279">
        <v>91354</v>
      </c>
      <c r="H901" s="277" t="s">
        <v>5373</v>
      </c>
      <c r="I901" s="277" t="s">
        <v>565</v>
      </c>
      <c r="J901" s="277" t="s">
        <v>2363</v>
      </c>
      <c r="K901" s="280">
        <v>8.2899999999999991</v>
      </c>
      <c r="L901" s="277" t="s">
        <v>2364</v>
      </c>
      <c r="M901" s="83"/>
    </row>
    <row r="902" spans="1:13" ht="12.75" customHeight="1" x14ac:dyDescent="0.25">
      <c r="A902" s="277" t="s">
        <v>3439</v>
      </c>
      <c r="B902" s="277" t="s">
        <v>3440</v>
      </c>
      <c r="C902" s="277" t="s">
        <v>4499</v>
      </c>
      <c r="D902" s="277" t="s">
        <v>4500</v>
      </c>
      <c r="E902" s="278" t="s">
        <v>1043</v>
      </c>
      <c r="F902" s="277" t="s">
        <v>1043</v>
      </c>
      <c r="G902" s="279">
        <v>91355</v>
      </c>
      <c r="H902" s="277" t="s">
        <v>5376</v>
      </c>
      <c r="I902" s="277" t="s">
        <v>565</v>
      </c>
      <c r="J902" s="277" t="s">
        <v>2363</v>
      </c>
      <c r="K902" s="280">
        <v>3.31</v>
      </c>
      <c r="L902" s="277" t="s">
        <v>2364</v>
      </c>
      <c r="M902" s="83"/>
    </row>
    <row r="903" spans="1:13" ht="12.75" customHeight="1" x14ac:dyDescent="0.25">
      <c r="A903" s="277" t="s">
        <v>3439</v>
      </c>
      <c r="B903" s="277" t="s">
        <v>3440</v>
      </c>
      <c r="C903" s="277" t="s">
        <v>4499</v>
      </c>
      <c r="D903" s="277" t="s">
        <v>4500</v>
      </c>
      <c r="E903" s="278" t="s">
        <v>1043</v>
      </c>
      <c r="F903" s="277" t="s">
        <v>1043</v>
      </c>
      <c r="G903" s="279">
        <v>91356</v>
      </c>
      <c r="H903" s="277" t="s">
        <v>5379</v>
      </c>
      <c r="I903" s="277" t="s">
        <v>565</v>
      </c>
      <c r="J903" s="277" t="s">
        <v>2363</v>
      </c>
      <c r="K903" s="280">
        <v>0.67</v>
      </c>
      <c r="L903" s="277" t="s">
        <v>2364</v>
      </c>
      <c r="M903" s="83"/>
    </row>
    <row r="904" spans="1:13" ht="12.75" customHeight="1" x14ac:dyDescent="0.25">
      <c r="A904" s="277" t="s">
        <v>3439</v>
      </c>
      <c r="B904" s="277" t="s">
        <v>3440</v>
      </c>
      <c r="C904" s="277" t="s">
        <v>4499</v>
      </c>
      <c r="D904" s="277" t="s">
        <v>4500</v>
      </c>
      <c r="E904" s="278" t="s">
        <v>1043</v>
      </c>
      <c r="F904" s="277" t="s">
        <v>1043</v>
      </c>
      <c r="G904" s="279">
        <v>91359</v>
      </c>
      <c r="H904" s="277" t="s">
        <v>5383</v>
      </c>
      <c r="I904" s="277" t="s">
        <v>565</v>
      </c>
      <c r="J904" s="277" t="s">
        <v>2363</v>
      </c>
      <c r="K904" s="280">
        <v>9.3699999999999992</v>
      </c>
      <c r="L904" s="277" t="s">
        <v>2364</v>
      </c>
      <c r="M904" s="83"/>
    </row>
    <row r="905" spans="1:13" ht="12.75" customHeight="1" x14ac:dyDescent="0.25">
      <c r="A905" s="277" t="s">
        <v>3439</v>
      </c>
      <c r="B905" s="277" t="s">
        <v>3440</v>
      </c>
      <c r="C905" s="277" t="s">
        <v>4499</v>
      </c>
      <c r="D905" s="277" t="s">
        <v>4500</v>
      </c>
      <c r="E905" s="278" t="s">
        <v>1043</v>
      </c>
      <c r="F905" s="277" t="s">
        <v>1043</v>
      </c>
      <c r="G905" s="279">
        <v>91360</v>
      </c>
      <c r="H905" s="277" t="s">
        <v>5386</v>
      </c>
      <c r="I905" s="277" t="s">
        <v>565</v>
      </c>
      <c r="J905" s="277" t="s">
        <v>2363</v>
      </c>
      <c r="K905" s="280">
        <v>3.74</v>
      </c>
      <c r="L905" s="277" t="s">
        <v>2364</v>
      </c>
      <c r="M905" s="83"/>
    </row>
    <row r="906" spans="1:13" ht="12.75" customHeight="1" x14ac:dyDescent="0.25">
      <c r="A906" s="277" t="s">
        <v>3439</v>
      </c>
      <c r="B906" s="277" t="s">
        <v>3440</v>
      </c>
      <c r="C906" s="277" t="s">
        <v>4499</v>
      </c>
      <c r="D906" s="277" t="s">
        <v>4500</v>
      </c>
      <c r="E906" s="278" t="s">
        <v>1043</v>
      </c>
      <c r="F906" s="277" t="s">
        <v>1043</v>
      </c>
      <c r="G906" s="279">
        <v>91361</v>
      </c>
      <c r="H906" s="277" t="s">
        <v>5390</v>
      </c>
      <c r="I906" s="277" t="s">
        <v>565</v>
      </c>
      <c r="J906" s="277" t="s">
        <v>2363</v>
      </c>
      <c r="K906" s="280">
        <v>0.75</v>
      </c>
      <c r="L906" s="277" t="s">
        <v>2364</v>
      </c>
      <c r="M906" s="83"/>
    </row>
    <row r="907" spans="1:13" ht="12.75" customHeight="1" x14ac:dyDescent="0.25">
      <c r="A907" s="277" t="s">
        <v>3439</v>
      </c>
      <c r="B907" s="277" t="s">
        <v>3440</v>
      </c>
      <c r="C907" s="277" t="s">
        <v>4499</v>
      </c>
      <c r="D907" s="277" t="s">
        <v>4500</v>
      </c>
      <c r="E907" s="278" t="s">
        <v>1043</v>
      </c>
      <c r="F907" s="277" t="s">
        <v>1043</v>
      </c>
      <c r="G907" s="279">
        <v>91367</v>
      </c>
      <c r="H907" s="277" t="s">
        <v>5393</v>
      </c>
      <c r="I907" s="277" t="s">
        <v>565</v>
      </c>
      <c r="J907" s="277" t="s">
        <v>2363</v>
      </c>
      <c r="K907" s="280">
        <v>12.09</v>
      </c>
      <c r="L907" s="277" t="s">
        <v>2364</v>
      </c>
      <c r="M907" s="83"/>
    </row>
    <row r="908" spans="1:13" ht="12.75" customHeight="1" x14ac:dyDescent="0.25">
      <c r="A908" s="277" t="s">
        <v>3439</v>
      </c>
      <c r="B908" s="277" t="s">
        <v>3440</v>
      </c>
      <c r="C908" s="277" t="s">
        <v>4499</v>
      </c>
      <c r="D908" s="277" t="s">
        <v>4500</v>
      </c>
      <c r="E908" s="278" t="s">
        <v>1043</v>
      </c>
      <c r="F908" s="277" t="s">
        <v>1043</v>
      </c>
      <c r="G908" s="279">
        <v>91368</v>
      </c>
      <c r="H908" s="277" t="s">
        <v>5396</v>
      </c>
      <c r="I908" s="277" t="s">
        <v>565</v>
      </c>
      <c r="J908" s="277" t="s">
        <v>2363</v>
      </c>
      <c r="K908" s="280">
        <v>4.22</v>
      </c>
      <c r="L908" s="277" t="s">
        <v>2364</v>
      </c>
      <c r="M908" s="83"/>
    </row>
    <row r="909" spans="1:13" ht="12.75" customHeight="1" x14ac:dyDescent="0.25">
      <c r="A909" s="277" t="s">
        <v>3439</v>
      </c>
      <c r="B909" s="277" t="s">
        <v>3440</v>
      </c>
      <c r="C909" s="277" t="s">
        <v>4499</v>
      </c>
      <c r="D909" s="277" t="s">
        <v>4500</v>
      </c>
      <c r="E909" s="278" t="s">
        <v>1043</v>
      </c>
      <c r="F909" s="277" t="s">
        <v>1043</v>
      </c>
      <c r="G909" s="279">
        <v>91369</v>
      </c>
      <c r="H909" s="277" t="s">
        <v>5400</v>
      </c>
      <c r="I909" s="277" t="s">
        <v>565</v>
      </c>
      <c r="J909" s="277" t="s">
        <v>2363</v>
      </c>
      <c r="K909" s="280">
        <v>0.86</v>
      </c>
      <c r="L909" s="277" t="s">
        <v>2364</v>
      </c>
      <c r="M909" s="83"/>
    </row>
    <row r="910" spans="1:13" ht="12.75" customHeight="1" x14ac:dyDescent="0.25">
      <c r="A910" s="277" t="s">
        <v>3439</v>
      </c>
      <c r="B910" s="277" t="s">
        <v>3440</v>
      </c>
      <c r="C910" s="277" t="s">
        <v>4499</v>
      </c>
      <c r="D910" s="277" t="s">
        <v>4500</v>
      </c>
      <c r="E910" s="278" t="s">
        <v>1043</v>
      </c>
      <c r="F910" s="277" t="s">
        <v>1043</v>
      </c>
      <c r="G910" s="279">
        <v>91375</v>
      </c>
      <c r="H910" s="277" t="s">
        <v>5403</v>
      </c>
      <c r="I910" s="277" t="s">
        <v>565</v>
      </c>
      <c r="J910" s="277" t="s">
        <v>2363</v>
      </c>
      <c r="K910" s="280">
        <v>6.98</v>
      </c>
      <c r="L910" s="277" t="s">
        <v>2364</v>
      </c>
      <c r="M910" s="83"/>
    </row>
    <row r="911" spans="1:13" ht="12.75" customHeight="1" x14ac:dyDescent="0.25">
      <c r="A911" s="277" t="s">
        <v>3439</v>
      </c>
      <c r="B911" s="277" t="s">
        <v>3440</v>
      </c>
      <c r="C911" s="277" t="s">
        <v>4499</v>
      </c>
      <c r="D911" s="277" t="s">
        <v>4500</v>
      </c>
      <c r="E911" s="278" t="s">
        <v>1043</v>
      </c>
      <c r="F911" s="277" t="s">
        <v>1043</v>
      </c>
      <c r="G911" s="279">
        <v>91376</v>
      </c>
      <c r="H911" s="277" t="s">
        <v>5407</v>
      </c>
      <c r="I911" s="277" t="s">
        <v>565</v>
      </c>
      <c r="J911" s="277" t="s">
        <v>2363</v>
      </c>
      <c r="K911" s="280">
        <v>2.79</v>
      </c>
      <c r="L911" s="277" t="s">
        <v>2364</v>
      </c>
      <c r="M911" s="83"/>
    </row>
    <row r="912" spans="1:13" ht="12.75" customHeight="1" x14ac:dyDescent="0.25">
      <c r="A912" s="277" t="s">
        <v>3439</v>
      </c>
      <c r="B912" s="277" t="s">
        <v>3440</v>
      </c>
      <c r="C912" s="277" t="s">
        <v>4499</v>
      </c>
      <c r="D912" s="277" t="s">
        <v>4500</v>
      </c>
      <c r="E912" s="278" t="s">
        <v>1043</v>
      </c>
      <c r="F912" s="277" t="s">
        <v>1043</v>
      </c>
      <c r="G912" s="279">
        <v>91377</v>
      </c>
      <c r="H912" s="277" t="s">
        <v>5411</v>
      </c>
      <c r="I912" s="277" t="s">
        <v>565</v>
      </c>
      <c r="J912" s="277" t="s">
        <v>2363</v>
      </c>
      <c r="K912" s="280">
        <v>0.56999999999999995</v>
      </c>
      <c r="L912" s="277" t="s">
        <v>2364</v>
      </c>
      <c r="M912" s="83"/>
    </row>
    <row r="913" spans="1:13" ht="12.75" customHeight="1" x14ac:dyDescent="0.25">
      <c r="A913" s="277" t="s">
        <v>3439</v>
      </c>
      <c r="B913" s="277" t="s">
        <v>3440</v>
      </c>
      <c r="C913" s="277" t="s">
        <v>4499</v>
      </c>
      <c r="D913" s="277" t="s">
        <v>4500</v>
      </c>
      <c r="E913" s="278" t="s">
        <v>1043</v>
      </c>
      <c r="F913" s="277" t="s">
        <v>1043</v>
      </c>
      <c r="G913" s="279">
        <v>91380</v>
      </c>
      <c r="H913" s="277" t="s">
        <v>5414</v>
      </c>
      <c r="I913" s="277" t="s">
        <v>565</v>
      </c>
      <c r="J913" s="277" t="s">
        <v>2363</v>
      </c>
      <c r="K913" s="280">
        <v>13.65</v>
      </c>
      <c r="L913" s="277" t="s">
        <v>2364</v>
      </c>
      <c r="M913" s="83"/>
    </row>
    <row r="914" spans="1:13" ht="12.75" customHeight="1" x14ac:dyDescent="0.25">
      <c r="A914" s="277" t="s">
        <v>3439</v>
      </c>
      <c r="B914" s="277" t="s">
        <v>3440</v>
      </c>
      <c r="C914" s="277" t="s">
        <v>4499</v>
      </c>
      <c r="D914" s="277" t="s">
        <v>4500</v>
      </c>
      <c r="E914" s="278" t="s">
        <v>1043</v>
      </c>
      <c r="F914" s="277" t="s">
        <v>1043</v>
      </c>
      <c r="G914" s="279">
        <v>91381</v>
      </c>
      <c r="H914" s="277" t="s">
        <v>5417</v>
      </c>
      <c r="I914" s="277" t="s">
        <v>565</v>
      </c>
      <c r="J914" s="277" t="s">
        <v>2363</v>
      </c>
      <c r="K914" s="280">
        <v>4.7699999999999996</v>
      </c>
      <c r="L914" s="277" t="s">
        <v>2364</v>
      </c>
      <c r="M914" s="83"/>
    </row>
    <row r="915" spans="1:13" ht="12.75" customHeight="1" x14ac:dyDescent="0.25">
      <c r="A915" s="277" t="s">
        <v>3439</v>
      </c>
      <c r="B915" s="277" t="s">
        <v>3440</v>
      </c>
      <c r="C915" s="277" t="s">
        <v>4499</v>
      </c>
      <c r="D915" s="277" t="s">
        <v>4500</v>
      </c>
      <c r="E915" s="278" t="s">
        <v>1043</v>
      </c>
      <c r="F915" s="277" t="s">
        <v>1043</v>
      </c>
      <c r="G915" s="279">
        <v>91382</v>
      </c>
      <c r="H915" s="277" t="s">
        <v>5421</v>
      </c>
      <c r="I915" s="277" t="s">
        <v>565</v>
      </c>
      <c r="J915" s="277" t="s">
        <v>2363</v>
      </c>
      <c r="K915" s="280">
        <v>0.98</v>
      </c>
      <c r="L915" s="277" t="s">
        <v>2364</v>
      </c>
      <c r="M915" s="83"/>
    </row>
    <row r="916" spans="1:13" ht="12.75" customHeight="1" x14ac:dyDescent="0.25">
      <c r="A916" s="277" t="s">
        <v>3439</v>
      </c>
      <c r="B916" s="277" t="s">
        <v>3440</v>
      </c>
      <c r="C916" s="277" t="s">
        <v>4499</v>
      </c>
      <c r="D916" s="277" t="s">
        <v>4500</v>
      </c>
      <c r="E916" s="278" t="s">
        <v>1043</v>
      </c>
      <c r="F916" s="277" t="s">
        <v>1043</v>
      </c>
      <c r="G916" s="279">
        <v>91383</v>
      </c>
      <c r="H916" s="277" t="s">
        <v>5425</v>
      </c>
      <c r="I916" s="277" t="s">
        <v>565</v>
      </c>
      <c r="J916" s="277" t="s">
        <v>2363</v>
      </c>
      <c r="K916" s="280">
        <v>25.59</v>
      </c>
      <c r="L916" s="277" t="s">
        <v>2364</v>
      </c>
      <c r="M916" s="83"/>
    </row>
    <row r="917" spans="1:13" ht="12.75" customHeight="1" x14ac:dyDescent="0.25">
      <c r="A917" s="277" t="s">
        <v>3439</v>
      </c>
      <c r="B917" s="277" t="s">
        <v>3440</v>
      </c>
      <c r="C917" s="277" t="s">
        <v>4499</v>
      </c>
      <c r="D917" s="277" t="s">
        <v>4500</v>
      </c>
      <c r="E917" s="278" t="s">
        <v>1043</v>
      </c>
      <c r="F917" s="277" t="s">
        <v>1043</v>
      </c>
      <c r="G917" s="279">
        <v>91384</v>
      </c>
      <c r="H917" s="277" t="s">
        <v>5428</v>
      </c>
      <c r="I917" s="277" t="s">
        <v>565</v>
      </c>
      <c r="J917" s="277" t="s">
        <v>4167</v>
      </c>
      <c r="K917" s="280">
        <v>112.12</v>
      </c>
      <c r="L917" s="277" t="s">
        <v>2364</v>
      </c>
      <c r="M917" s="83"/>
    </row>
    <row r="918" spans="1:13" ht="12.75" customHeight="1" x14ac:dyDescent="0.25">
      <c r="A918" s="277" t="s">
        <v>3439</v>
      </c>
      <c r="B918" s="277" t="s">
        <v>3440</v>
      </c>
      <c r="C918" s="277" t="s">
        <v>4499</v>
      </c>
      <c r="D918" s="277" t="s">
        <v>4500</v>
      </c>
      <c r="E918" s="278" t="s">
        <v>1043</v>
      </c>
      <c r="F918" s="277" t="s">
        <v>1043</v>
      </c>
      <c r="G918" s="279">
        <v>91390</v>
      </c>
      <c r="H918" s="277" t="s">
        <v>5431</v>
      </c>
      <c r="I918" s="277" t="s">
        <v>565</v>
      </c>
      <c r="J918" s="277" t="s">
        <v>2363</v>
      </c>
      <c r="K918" s="280">
        <v>8.9499999999999993</v>
      </c>
      <c r="L918" s="277" t="s">
        <v>2364</v>
      </c>
      <c r="M918" s="83"/>
    </row>
    <row r="919" spans="1:13" ht="12.75" customHeight="1" x14ac:dyDescent="0.25">
      <c r="A919" s="277" t="s">
        <v>3439</v>
      </c>
      <c r="B919" s="277" t="s">
        <v>3440</v>
      </c>
      <c r="C919" s="277" t="s">
        <v>4499</v>
      </c>
      <c r="D919" s="277" t="s">
        <v>4500</v>
      </c>
      <c r="E919" s="278" t="s">
        <v>1043</v>
      </c>
      <c r="F919" s="277" t="s">
        <v>1043</v>
      </c>
      <c r="G919" s="279">
        <v>91391</v>
      </c>
      <c r="H919" s="277" t="s">
        <v>5435</v>
      </c>
      <c r="I919" s="277" t="s">
        <v>565</v>
      </c>
      <c r="J919" s="277" t="s">
        <v>2363</v>
      </c>
      <c r="K919" s="280">
        <v>3.57</v>
      </c>
      <c r="L919" s="277" t="s">
        <v>2364</v>
      </c>
      <c r="M919" s="83"/>
    </row>
    <row r="920" spans="1:13" ht="12.75" customHeight="1" x14ac:dyDescent="0.25">
      <c r="A920" s="277" t="s">
        <v>3439</v>
      </c>
      <c r="B920" s="277" t="s">
        <v>3440</v>
      </c>
      <c r="C920" s="277" t="s">
        <v>4499</v>
      </c>
      <c r="D920" s="277" t="s">
        <v>4500</v>
      </c>
      <c r="E920" s="278" t="s">
        <v>1043</v>
      </c>
      <c r="F920" s="277" t="s">
        <v>1043</v>
      </c>
      <c r="G920" s="279">
        <v>91392</v>
      </c>
      <c r="H920" s="277" t="s">
        <v>5438</v>
      </c>
      <c r="I920" s="277" t="s">
        <v>565</v>
      </c>
      <c r="J920" s="277" t="s">
        <v>2363</v>
      </c>
      <c r="K920" s="280">
        <v>0.72</v>
      </c>
      <c r="L920" s="277" t="s">
        <v>2364</v>
      </c>
      <c r="M920" s="83"/>
    </row>
    <row r="921" spans="1:13" ht="12.75" customHeight="1" x14ac:dyDescent="0.25">
      <c r="A921" s="277" t="s">
        <v>3439</v>
      </c>
      <c r="B921" s="277" t="s">
        <v>3440</v>
      </c>
      <c r="C921" s="277" t="s">
        <v>4499</v>
      </c>
      <c r="D921" s="277" t="s">
        <v>4500</v>
      </c>
      <c r="E921" s="278" t="s">
        <v>1043</v>
      </c>
      <c r="F921" s="277" t="s">
        <v>1043</v>
      </c>
      <c r="G921" s="279">
        <v>91396</v>
      </c>
      <c r="H921" s="277" t="s">
        <v>5445</v>
      </c>
      <c r="I921" s="277" t="s">
        <v>565</v>
      </c>
      <c r="J921" s="277" t="s">
        <v>2363</v>
      </c>
      <c r="K921" s="280">
        <v>12.02</v>
      </c>
      <c r="L921" s="277" t="s">
        <v>2364</v>
      </c>
      <c r="M921" s="83"/>
    </row>
    <row r="922" spans="1:13" ht="12.75" customHeight="1" x14ac:dyDescent="0.25">
      <c r="A922" s="277" t="s">
        <v>3439</v>
      </c>
      <c r="B922" s="277" t="s">
        <v>3440</v>
      </c>
      <c r="C922" s="277" t="s">
        <v>4499</v>
      </c>
      <c r="D922" s="277" t="s">
        <v>4500</v>
      </c>
      <c r="E922" s="278" t="s">
        <v>1043</v>
      </c>
      <c r="F922" s="277" t="s">
        <v>1043</v>
      </c>
      <c r="G922" s="279">
        <v>91397</v>
      </c>
      <c r="H922" s="277" t="s">
        <v>5450</v>
      </c>
      <c r="I922" s="277" t="s">
        <v>565</v>
      </c>
      <c r="J922" s="277" t="s">
        <v>2363</v>
      </c>
      <c r="K922" s="280">
        <v>4.79</v>
      </c>
      <c r="L922" s="277" t="s">
        <v>2364</v>
      </c>
      <c r="M922" s="83"/>
    </row>
    <row r="923" spans="1:13" ht="12.75" customHeight="1" x14ac:dyDescent="0.25">
      <c r="A923" s="277" t="s">
        <v>3439</v>
      </c>
      <c r="B923" s="277" t="s">
        <v>3440</v>
      </c>
      <c r="C923" s="277" t="s">
        <v>4499</v>
      </c>
      <c r="D923" s="277" t="s">
        <v>4500</v>
      </c>
      <c r="E923" s="278" t="s">
        <v>1043</v>
      </c>
      <c r="F923" s="277" t="s">
        <v>1043</v>
      </c>
      <c r="G923" s="279">
        <v>91398</v>
      </c>
      <c r="H923" s="277" t="s">
        <v>5455</v>
      </c>
      <c r="I923" s="277" t="s">
        <v>565</v>
      </c>
      <c r="J923" s="277" t="s">
        <v>2363</v>
      </c>
      <c r="K923" s="280">
        <v>0.98</v>
      </c>
      <c r="L923" s="277" t="s">
        <v>2364</v>
      </c>
      <c r="M923" s="83"/>
    </row>
    <row r="924" spans="1:13" ht="12.75" customHeight="1" x14ac:dyDescent="0.25">
      <c r="A924" s="277" t="s">
        <v>3439</v>
      </c>
      <c r="B924" s="277" t="s">
        <v>3440</v>
      </c>
      <c r="C924" s="277" t="s">
        <v>4499</v>
      </c>
      <c r="D924" s="277" t="s">
        <v>4500</v>
      </c>
      <c r="E924" s="278" t="s">
        <v>1043</v>
      </c>
      <c r="F924" s="277" t="s">
        <v>1043</v>
      </c>
      <c r="G924" s="279">
        <v>91402</v>
      </c>
      <c r="H924" s="277" t="s">
        <v>5461</v>
      </c>
      <c r="I924" s="277" t="s">
        <v>565</v>
      </c>
      <c r="J924" s="277" t="s">
        <v>2363</v>
      </c>
      <c r="K924" s="280">
        <v>0.82</v>
      </c>
      <c r="L924" s="277" t="s">
        <v>2364</v>
      </c>
      <c r="M924" s="83"/>
    </row>
    <row r="925" spans="1:13" ht="12.75" customHeight="1" x14ac:dyDescent="0.25">
      <c r="A925" s="277" t="s">
        <v>3439</v>
      </c>
      <c r="B925" s="277" t="s">
        <v>3440</v>
      </c>
      <c r="C925" s="277" t="s">
        <v>4499</v>
      </c>
      <c r="D925" s="277" t="s">
        <v>4500</v>
      </c>
      <c r="E925" s="278" t="s">
        <v>1043</v>
      </c>
      <c r="F925" s="277" t="s">
        <v>1043</v>
      </c>
      <c r="G925" s="279">
        <v>91466</v>
      </c>
      <c r="H925" s="277" t="s">
        <v>5466</v>
      </c>
      <c r="I925" s="277" t="s">
        <v>565</v>
      </c>
      <c r="J925" s="277" t="s">
        <v>2363</v>
      </c>
      <c r="K925" s="280">
        <v>0.76</v>
      </c>
      <c r="L925" s="277" t="s">
        <v>2364</v>
      </c>
      <c r="M925" s="83"/>
    </row>
    <row r="926" spans="1:13" ht="12.75" customHeight="1" x14ac:dyDescent="0.25">
      <c r="A926" s="277" t="s">
        <v>3439</v>
      </c>
      <c r="B926" s="277" t="s">
        <v>3440</v>
      </c>
      <c r="C926" s="277" t="s">
        <v>4499</v>
      </c>
      <c r="D926" s="277" t="s">
        <v>4500</v>
      </c>
      <c r="E926" s="278" t="s">
        <v>1043</v>
      </c>
      <c r="F926" s="277" t="s">
        <v>1043</v>
      </c>
      <c r="G926" s="279">
        <v>91467</v>
      </c>
      <c r="H926" s="277" t="s">
        <v>5469</v>
      </c>
      <c r="I926" s="277" t="s">
        <v>565</v>
      </c>
      <c r="J926" s="277" t="s">
        <v>4167</v>
      </c>
      <c r="K926" s="280">
        <v>92.14</v>
      </c>
      <c r="L926" s="277" t="s">
        <v>2364</v>
      </c>
      <c r="M926" s="83"/>
    </row>
    <row r="927" spans="1:13" ht="12.75" customHeight="1" x14ac:dyDescent="0.25">
      <c r="A927" s="277" t="s">
        <v>3439</v>
      </c>
      <c r="B927" s="277" t="s">
        <v>3440</v>
      </c>
      <c r="C927" s="277" t="s">
        <v>4499</v>
      </c>
      <c r="D927" s="277" t="s">
        <v>4500</v>
      </c>
      <c r="E927" s="278" t="s">
        <v>1043</v>
      </c>
      <c r="F927" s="277" t="s">
        <v>1043</v>
      </c>
      <c r="G927" s="279">
        <v>91468</v>
      </c>
      <c r="H927" s="277" t="s">
        <v>5473</v>
      </c>
      <c r="I927" s="277" t="s">
        <v>565</v>
      </c>
      <c r="J927" s="277" t="s">
        <v>2363</v>
      </c>
      <c r="K927" s="280">
        <v>13.28</v>
      </c>
      <c r="L927" s="277" t="s">
        <v>2364</v>
      </c>
      <c r="M927" s="83"/>
    </row>
    <row r="928" spans="1:13" ht="12.75" customHeight="1" x14ac:dyDescent="0.25">
      <c r="A928" s="277" t="s">
        <v>3439</v>
      </c>
      <c r="B928" s="277" t="s">
        <v>3440</v>
      </c>
      <c r="C928" s="277" t="s">
        <v>4499</v>
      </c>
      <c r="D928" s="277" t="s">
        <v>4500</v>
      </c>
      <c r="E928" s="278" t="s">
        <v>1043</v>
      </c>
      <c r="F928" s="277" t="s">
        <v>1043</v>
      </c>
      <c r="G928" s="279">
        <v>91469</v>
      </c>
      <c r="H928" s="277" t="s">
        <v>5475</v>
      </c>
      <c r="I928" s="277" t="s">
        <v>565</v>
      </c>
      <c r="J928" s="277" t="s">
        <v>2363</v>
      </c>
      <c r="K928" s="280">
        <v>4.5</v>
      </c>
      <c r="L928" s="277" t="s">
        <v>2364</v>
      </c>
      <c r="M928" s="83"/>
    </row>
    <row r="929" spans="1:13" ht="12.75" customHeight="1" x14ac:dyDescent="0.25">
      <c r="A929" s="277" t="s">
        <v>3439</v>
      </c>
      <c r="B929" s="277" t="s">
        <v>3440</v>
      </c>
      <c r="C929" s="277" t="s">
        <v>4499</v>
      </c>
      <c r="D929" s="277" t="s">
        <v>4500</v>
      </c>
      <c r="E929" s="278" t="s">
        <v>1043</v>
      </c>
      <c r="F929" s="277" t="s">
        <v>1043</v>
      </c>
      <c r="G929" s="279">
        <v>91484</v>
      </c>
      <c r="H929" s="277" t="s">
        <v>5477</v>
      </c>
      <c r="I929" s="277" t="s">
        <v>565</v>
      </c>
      <c r="J929" s="277" t="s">
        <v>2363</v>
      </c>
      <c r="K929" s="280">
        <v>0.91</v>
      </c>
      <c r="L929" s="277" t="s">
        <v>2364</v>
      </c>
      <c r="M929" s="83"/>
    </row>
    <row r="930" spans="1:13" ht="12.75" customHeight="1" x14ac:dyDescent="0.25">
      <c r="A930" s="277" t="s">
        <v>3439</v>
      </c>
      <c r="B930" s="277" t="s">
        <v>3440</v>
      </c>
      <c r="C930" s="277" t="s">
        <v>4499</v>
      </c>
      <c r="D930" s="277" t="s">
        <v>4500</v>
      </c>
      <c r="E930" s="278" t="s">
        <v>1043</v>
      </c>
      <c r="F930" s="277" t="s">
        <v>1043</v>
      </c>
      <c r="G930" s="279">
        <v>91485</v>
      </c>
      <c r="H930" s="277" t="s">
        <v>5480</v>
      </c>
      <c r="I930" s="277" t="s">
        <v>565</v>
      </c>
      <c r="J930" s="277" t="s">
        <v>4167</v>
      </c>
      <c r="K930" s="280">
        <v>126.99</v>
      </c>
      <c r="L930" s="277" t="s">
        <v>2364</v>
      </c>
      <c r="M930" s="83"/>
    </row>
    <row r="931" spans="1:13" ht="12.75" customHeight="1" x14ac:dyDescent="0.25">
      <c r="A931" s="277" t="s">
        <v>3439</v>
      </c>
      <c r="B931" s="277" t="s">
        <v>3440</v>
      </c>
      <c r="C931" s="277" t="s">
        <v>4499</v>
      </c>
      <c r="D931" s="277" t="s">
        <v>4500</v>
      </c>
      <c r="E931" s="278" t="s">
        <v>1043</v>
      </c>
      <c r="F931" s="277" t="s">
        <v>1043</v>
      </c>
      <c r="G931" s="279">
        <v>91529</v>
      </c>
      <c r="H931" s="277" t="s">
        <v>5483</v>
      </c>
      <c r="I931" s="277" t="s">
        <v>565</v>
      </c>
      <c r="J931" s="277" t="s">
        <v>2642</v>
      </c>
      <c r="K931" s="280">
        <v>0.72</v>
      </c>
      <c r="L931" s="277" t="s">
        <v>2364</v>
      </c>
      <c r="M931" s="83"/>
    </row>
    <row r="932" spans="1:13" ht="12.75" customHeight="1" x14ac:dyDescent="0.25">
      <c r="A932" s="277" t="s">
        <v>3439</v>
      </c>
      <c r="B932" s="277" t="s">
        <v>3440</v>
      </c>
      <c r="C932" s="277" t="s">
        <v>4499</v>
      </c>
      <c r="D932" s="277" t="s">
        <v>4500</v>
      </c>
      <c r="E932" s="278" t="s">
        <v>1043</v>
      </c>
      <c r="F932" s="277" t="s">
        <v>1043</v>
      </c>
      <c r="G932" s="279">
        <v>91530</v>
      </c>
      <c r="H932" s="277" t="s">
        <v>5486</v>
      </c>
      <c r="I932" s="277" t="s">
        <v>565</v>
      </c>
      <c r="J932" s="277" t="s">
        <v>2642</v>
      </c>
      <c r="K932" s="280">
        <v>0.19</v>
      </c>
      <c r="L932" s="277" t="s">
        <v>2364</v>
      </c>
      <c r="M932" s="83"/>
    </row>
    <row r="933" spans="1:13" ht="12.75" customHeight="1" x14ac:dyDescent="0.25">
      <c r="A933" s="277" t="s">
        <v>3439</v>
      </c>
      <c r="B933" s="277" t="s">
        <v>3440</v>
      </c>
      <c r="C933" s="277" t="s">
        <v>4499</v>
      </c>
      <c r="D933" s="277" t="s">
        <v>4500</v>
      </c>
      <c r="E933" s="278" t="s">
        <v>1043</v>
      </c>
      <c r="F933" s="277" t="s">
        <v>1043</v>
      </c>
      <c r="G933" s="279">
        <v>91531</v>
      </c>
      <c r="H933" s="277" t="s">
        <v>5489</v>
      </c>
      <c r="I933" s="277" t="s">
        <v>565</v>
      </c>
      <c r="J933" s="277" t="s">
        <v>2642</v>
      </c>
      <c r="K933" s="280">
        <v>0.9</v>
      </c>
      <c r="L933" s="277" t="s">
        <v>2364</v>
      </c>
      <c r="M933" s="83"/>
    </row>
    <row r="934" spans="1:13" ht="12.75" customHeight="1" x14ac:dyDescent="0.25">
      <c r="A934" s="277" t="s">
        <v>3439</v>
      </c>
      <c r="B934" s="277" t="s">
        <v>3440</v>
      </c>
      <c r="C934" s="277" t="s">
        <v>4499</v>
      </c>
      <c r="D934" s="277" t="s">
        <v>4500</v>
      </c>
      <c r="E934" s="278" t="s">
        <v>1043</v>
      </c>
      <c r="F934" s="277" t="s">
        <v>1043</v>
      </c>
      <c r="G934" s="279">
        <v>91532</v>
      </c>
      <c r="H934" s="277" t="s">
        <v>5493</v>
      </c>
      <c r="I934" s="277" t="s">
        <v>565</v>
      </c>
      <c r="J934" s="277" t="s">
        <v>4167</v>
      </c>
      <c r="K934" s="280">
        <v>2.4700000000000002</v>
      </c>
      <c r="L934" s="277" t="s">
        <v>2364</v>
      </c>
      <c r="M934" s="83"/>
    </row>
    <row r="935" spans="1:13" ht="12.75" customHeight="1" x14ac:dyDescent="0.25">
      <c r="A935" s="277" t="s">
        <v>3439</v>
      </c>
      <c r="B935" s="277" t="s">
        <v>3440</v>
      </c>
      <c r="C935" s="277" t="s">
        <v>4499</v>
      </c>
      <c r="D935" s="277" t="s">
        <v>4500</v>
      </c>
      <c r="E935" s="278" t="s">
        <v>1043</v>
      </c>
      <c r="F935" s="277" t="s">
        <v>1043</v>
      </c>
      <c r="G935" s="279">
        <v>91629</v>
      </c>
      <c r="H935" s="277" t="s">
        <v>5498</v>
      </c>
      <c r="I935" s="277" t="s">
        <v>565</v>
      </c>
      <c r="J935" s="277" t="s">
        <v>2363</v>
      </c>
      <c r="K935" s="280">
        <v>8.68</v>
      </c>
      <c r="L935" s="277" t="s">
        <v>2364</v>
      </c>
      <c r="M935" s="83"/>
    </row>
    <row r="936" spans="1:13" ht="12.75" customHeight="1" x14ac:dyDescent="0.25">
      <c r="A936" s="277" t="s">
        <v>3439</v>
      </c>
      <c r="B936" s="277" t="s">
        <v>3440</v>
      </c>
      <c r="C936" s="277" t="s">
        <v>4499</v>
      </c>
      <c r="D936" s="277" t="s">
        <v>4500</v>
      </c>
      <c r="E936" s="278" t="s">
        <v>1043</v>
      </c>
      <c r="F936" s="277" t="s">
        <v>1043</v>
      </c>
      <c r="G936" s="279">
        <v>91630</v>
      </c>
      <c r="H936" s="277" t="s">
        <v>5501</v>
      </c>
      <c r="I936" s="277" t="s">
        <v>565</v>
      </c>
      <c r="J936" s="277" t="s">
        <v>2363</v>
      </c>
      <c r="K936" s="280">
        <v>3.47</v>
      </c>
      <c r="L936" s="277" t="s">
        <v>2364</v>
      </c>
      <c r="M936" s="83"/>
    </row>
    <row r="937" spans="1:13" ht="12.75" customHeight="1" x14ac:dyDescent="0.25">
      <c r="A937" s="277" t="s">
        <v>3439</v>
      </c>
      <c r="B937" s="277" t="s">
        <v>3440</v>
      </c>
      <c r="C937" s="277" t="s">
        <v>4499</v>
      </c>
      <c r="D937" s="277" t="s">
        <v>4500</v>
      </c>
      <c r="E937" s="278" t="s">
        <v>1043</v>
      </c>
      <c r="F937" s="277" t="s">
        <v>1043</v>
      </c>
      <c r="G937" s="279">
        <v>91631</v>
      </c>
      <c r="H937" s="277" t="s">
        <v>5506</v>
      </c>
      <c r="I937" s="277" t="s">
        <v>565</v>
      </c>
      <c r="J937" s="277" t="s">
        <v>2363</v>
      </c>
      <c r="K937" s="280">
        <v>0.7</v>
      </c>
      <c r="L937" s="277" t="s">
        <v>2364</v>
      </c>
      <c r="M937" s="83"/>
    </row>
    <row r="938" spans="1:13" ht="12.75" customHeight="1" x14ac:dyDescent="0.25">
      <c r="A938" s="277" t="s">
        <v>3439</v>
      </c>
      <c r="B938" s="277" t="s">
        <v>3440</v>
      </c>
      <c r="C938" s="277" t="s">
        <v>4499</v>
      </c>
      <c r="D938" s="277" t="s">
        <v>4500</v>
      </c>
      <c r="E938" s="278" t="s">
        <v>1043</v>
      </c>
      <c r="F938" s="277" t="s">
        <v>1043</v>
      </c>
      <c r="G938" s="279">
        <v>91632</v>
      </c>
      <c r="H938" s="277" t="s">
        <v>5511</v>
      </c>
      <c r="I938" s="277" t="s">
        <v>565</v>
      </c>
      <c r="J938" s="277" t="s">
        <v>2363</v>
      </c>
      <c r="K938" s="280">
        <v>16.28</v>
      </c>
      <c r="L938" s="277" t="s">
        <v>2364</v>
      </c>
      <c r="M938" s="83"/>
    </row>
    <row r="939" spans="1:13" ht="12.75" customHeight="1" x14ac:dyDescent="0.25">
      <c r="A939" s="277" t="s">
        <v>3439</v>
      </c>
      <c r="B939" s="277" t="s">
        <v>3440</v>
      </c>
      <c r="C939" s="277" t="s">
        <v>4499</v>
      </c>
      <c r="D939" s="277" t="s">
        <v>4500</v>
      </c>
      <c r="E939" s="278" t="s">
        <v>1043</v>
      </c>
      <c r="F939" s="277" t="s">
        <v>1043</v>
      </c>
      <c r="G939" s="279">
        <v>91633</v>
      </c>
      <c r="H939" s="277" t="s">
        <v>5513</v>
      </c>
      <c r="I939" s="277" t="s">
        <v>565</v>
      </c>
      <c r="J939" s="277" t="s">
        <v>4167</v>
      </c>
      <c r="K939" s="280">
        <v>78.010000000000005</v>
      </c>
      <c r="L939" s="277" t="s">
        <v>2364</v>
      </c>
      <c r="M939" s="83"/>
    </row>
    <row r="940" spans="1:13" ht="12.75" customHeight="1" x14ac:dyDescent="0.25">
      <c r="A940" s="277" t="s">
        <v>3439</v>
      </c>
      <c r="B940" s="277" t="s">
        <v>3440</v>
      </c>
      <c r="C940" s="277" t="s">
        <v>4499</v>
      </c>
      <c r="D940" s="277" t="s">
        <v>4500</v>
      </c>
      <c r="E940" s="278" t="s">
        <v>1043</v>
      </c>
      <c r="F940" s="277" t="s">
        <v>1043</v>
      </c>
      <c r="G940" s="279">
        <v>91640</v>
      </c>
      <c r="H940" s="277" t="s">
        <v>5517</v>
      </c>
      <c r="I940" s="277" t="s">
        <v>565</v>
      </c>
      <c r="J940" s="277" t="s">
        <v>2363</v>
      </c>
      <c r="K940" s="280">
        <v>17.45</v>
      </c>
      <c r="L940" s="277" t="s">
        <v>2364</v>
      </c>
      <c r="M940" s="83"/>
    </row>
    <row r="941" spans="1:13" ht="12.75" customHeight="1" x14ac:dyDescent="0.25">
      <c r="A941" s="277" t="s">
        <v>3439</v>
      </c>
      <c r="B941" s="277" t="s">
        <v>3440</v>
      </c>
      <c r="C941" s="277" t="s">
        <v>4499</v>
      </c>
      <c r="D941" s="277" t="s">
        <v>4500</v>
      </c>
      <c r="E941" s="278" t="s">
        <v>1043</v>
      </c>
      <c r="F941" s="277" t="s">
        <v>1043</v>
      </c>
      <c r="G941" s="279">
        <v>91641</v>
      </c>
      <c r="H941" s="277" t="s">
        <v>5520</v>
      </c>
      <c r="I941" s="277" t="s">
        <v>565</v>
      </c>
      <c r="J941" s="277" t="s">
        <v>2363</v>
      </c>
      <c r="K941" s="280">
        <v>6.97</v>
      </c>
      <c r="L941" s="277" t="s">
        <v>2364</v>
      </c>
      <c r="M941" s="83"/>
    </row>
    <row r="942" spans="1:13" ht="12.75" customHeight="1" x14ac:dyDescent="0.25">
      <c r="A942" s="277" t="s">
        <v>3439</v>
      </c>
      <c r="B942" s="277" t="s">
        <v>3440</v>
      </c>
      <c r="C942" s="277" t="s">
        <v>4499</v>
      </c>
      <c r="D942" s="277" t="s">
        <v>4500</v>
      </c>
      <c r="E942" s="278" t="s">
        <v>1043</v>
      </c>
      <c r="F942" s="277" t="s">
        <v>1043</v>
      </c>
      <c r="G942" s="279">
        <v>91642</v>
      </c>
      <c r="H942" s="277" t="s">
        <v>5523</v>
      </c>
      <c r="I942" s="277" t="s">
        <v>565</v>
      </c>
      <c r="J942" s="277" t="s">
        <v>2363</v>
      </c>
      <c r="K942" s="280">
        <v>1.41</v>
      </c>
      <c r="L942" s="277" t="s">
        <v>2364</v>
      </c>
      <c r="M942" s="83"/>
    </row>
    <row r="943" spans="1:13" ht="12.75" customHeight="1" x14ac:dyDescent="0.25">
      <c r="A943" s="277" t="s">
        <v>3439</v>
      </c>
      <c r="B943" s="277" t="s">
        <v>3440</v>
      </c>
      <c r="C943" s="277" t="s">
        <v>4499</v>
      </c>
      <c r="D943" s="277" t="s">
        <v>4500</v>
      </c>
      <c r="E943" s="278" t="s">
        <v>1043</v>
      </c>
      <c r="F943" s="277" t="s">
        <v>1043</v>
      </c>
      <c r="G943" s="279">
        <v>91643</v>
      </c>
      <c r="H943" s="277" t="s">
        <v>5526</v>
      </c>
      <c r="I943" s="277" t="s">
        <v>565</v>
      </c>
      <c r="J943" s="277" t="s">
        <v>2363</v>
      </c>
      <c r="K943" s="280">
        <v>32.72</v>
      </c>
      <c r="L943" s="277" t="s">
        <v>2364</v>
      </c>
      <c r="M943" s="83"/>
    </row>
    <row r="944" spans="1:13" ht="12.75" customHeight="1" x14ac:dyDescent="0.25">
      <c r="A944" s="277" t="s">
        <v>3439</v>
      </c>
      <c r="B944" s="277" t="s">
        <v>3440</v>
      </c>
      <c r="C944" s="277" t="s">
        <v>4499</v>
      </c>
      <c r="D944" s="277" t="s">
        <v>4500</v>
      </c>
      <c r="E944" s="278" t="s">
        <v>1043</v>
      </c>
      <c r="F944" s="277" t="s">
        <v>1043</v>
      </c>
      <c r="G944" s="279">
        <v>91644</v>
      </c>
      <c r="H944" s="277" t="s">
        <v>5529</v>
      </c>
      <c r="I944" s="277" t="s">
        <v>565</v>
      </c>
      <c r="J944" s="277" t="s">
        <v>4167</v>
      </c>
      <c r="K944" s="280">
        <v>175.49</v>
      </c>
      <c r="L944" s="277" t="s">
        <v>2364</v>
      </c>
      <c r="M944" s="83"/>
    </row>
    <row r="945" spans="1:13" ht="12.75" customHeight="1" x14ac:dyDescent="0.25">
      <c r="A945" s="277" t="s">
        <v>3439</v>
      </c>
      <c r="B945" s="277" t="s">
        <v>3440</v>
      </c>
      <c r="C945" s="277" t="s">
        <v>4499</v>
      </c>
      <c r="D945" s="277" t="s">
        <v>4500</v>
      </c>
      <c r="E945" s="278" t="s">
        <v>1043</v>
      </c>
      <c r="F945" s="277" t="s">
        <v>1043</v>
      </c>
      <c r="G945" s="279">
        <v>91688</v>
      </c>
      <c r="H945" s="277" t="s">
        <v>5533</v>
      </c>
      <c r="I945" s="277" t="s">
        <v>565</v>
      </c>
      <c r="J945" s="277" t="s">
        <v>2642</v>
      </c>
      <c r="K945" s="280">
        <v>0.06</v>
      </c>
      <c r="L945" s="277" t="s">
        <v>2364</v>
      </c>
      <c r="M945" s="83"/>
    </row>
    <row r="946" spans="1:13" ht="12.75" customHeight="1" x14ac:dyDescent="0.25">
      <c r="A946" s="277" t="s">
        <v>3439</v>
      </c>
      <c r="B946" s="277" t="s">
        <v>3440</v>
      </c>
      <c r="C946" s="277" t="s">
        <v>4499</v>
      </c>
      <c r="D946" s="277" t="s">
        <v>4500</v>
      </c>
      <c r="E946" s="278" t="s">
        <v>1043</v>
      </c>
      <c r="F946" s="277" t="s">
        <v>1043</v>
      </c>
      <c r="G946" s="279">
        <v>91689</v>
      </c>
      <c r="H946" s="277" t="s">
        <v>5537</v>
      </c>
      <c r="I946" s="277" t="s">
        <v>565</v>
      </c>
      <c r="J946" s="277" t="s">
        <v>2642</v>
      </c>
      <c r="K946" s="280">
        <v>0.01</v>
      </c>
      <c r="L946" s="277" t="s">
        <v>2364</v>
      </c>
      <c r="M946" s="83"/>
    </row>
    <row r="947" spans="1:13" ht="12.75" customHeight="1" x14ac:dyDescent="0.25">
      <c r="A947" s="277" t="s">
        <v>3439</v>
      </c>
      <c r="B947" s="277" t="s">
        <v>3440</v>
      </c>
      <c r="C947" s="277" t="s">
        <v>4499</v>
      </c>
      <c r="D947" s="277" t="s">
        <v>4500</v>
      </c>
      <c r="E947" s="278" t="s">
        <v>1043</v>
      </c>
      <c r="F947" s="277" t="s">
        <v>1043</v>
      </c>
      <c r="G947" s="279">
        <v>91690</v>
      </c>
      <c r="H947" s="277" t="s">
        <v>5540</v>
      </c>
      <c r="I947" s="277" t="s">
        <v>565</v>
      </c>
      <c r="J947" s="277" t="s">
        <v>2642</v>
      </c>
      <c r="K947" s="280">
        <v>0.04</v>
      </c>
      <c r="L947" s="277" t="s">
        <v>2364</v>
      </c>
      <c r="M947" s="83"/>
    </row>
    <row r="948" spans="1:13" ht="12.75" customHeight="1" x14ac:dyDescent="0.25">
      <c r="A948" s="277" t="s">
        <v>3439</v>
      </c>
      <c r="B948" s="277" t="s">
        <v>3440</v>
      </c>
      <c r="C948" s="277" t="s">
        <v>4499</v>
      </c>
      <c r="D948" s="277" t="s">
        <v>4500</v>
      </c>
      <c r="E948" s="278" t="s">
        <v>1043</v>
      </c>
      <c r="F948" s="277" t="s">
        <v>1043</v>
      </c>
      <c r="G948" s="279">
        <v>91691</v>
      </c>
      <c r="H948" s="277" t="s">
        <v>5543</v>
      </c>
      <c r="I948" s="277" t="s">
        <v>565</v>
      </c>
      <c r="J948" s="277" t="s">
        <v>2642</v>
      </c>
      <c r="K948" s="280">
        <v>2.09</v>
      </c>
      <c r="L948" s="277" t="s">
        <v>2364</v>
      </c>
      <c r="M948" s="83"/>
    </row>
    <row r="949" spans="1:13" ht="12.75" customHeight="1" x14ac:dyDescent="0.25">
      <c r="A949" s="277" t="s">
        <v>3439</v>
      </c>
      <c r="B949" s="277" t="s">
        <v>3440</v>
      </c>
      <c r="C949" s="277" t="s">
        <v>4499</v>
      </c>
      <c r="D949" s="277" t="s">
        <v>4500</v>
      </c>
      <c r="E949" s="278" t="s">
        <v>1043</v>
      </c>
      <c r="F949" s="277" t="s">
        <v>1043</v>
      </c>
      <c r="G949" s="279">
        <v>92040</v>
      </c>
      <c r="H949" s="277" t="s">
        <v>5546</v>
      </c>
      <c r="I949" s="277" t="s">
        <v>565</v>
      </c>
      <c r="J949" s="277" t="s">
        <v>2363</v>
      </c>
      <c r="K949" s="280">
        <v>4.13</v>
      </c>
      <c r="L949" s="277" t="s">
        <v>2364</v>
      </c>
      <c r="M949" s="83"/>
    </row>
    <row r="950" spans="1:13" ht="12.75" customHeight="1" x14ac:dyDescent="0.25">
      <c r="A950" s="277" t="s">
        <v>3439</v>
      </c>
      <c r="B950" s="277" t="s">
        <v>3440</v>
      </c>
      <c r="C950" s="277" t="s">
        <v>4499</v>
      </c>
      <c r="D950" s="277" t="s">
        <v>4500</v>
      </c>
      <c r="E950" s="278" t="s">
        <v>1043</v>
      </c>
      <c r="F950" s="277" t="s">
        <v>1043</v>
      </c>
      <c r="G950" s="279">
        <v>92041</v>
      </c>
      <c r="H950" s="277" t="s">
        <v>5549</v>
      </c>
      <c r="I950" s="277" t="s">
        <v>565</v>
      </c>
      <c r="J950" s="277" t="s">
        <v>2363</v>
      </c>
      <c r="K950" s="280">
        <v>0.82</v>
      </c>
      <c r="L950" s="277" t="s">
        <v>2364</v>
      </c>
      <c r="M950" s="83"/>
    </row>
    <row r="951" spans="1:13" ht="12.75" customHeight="1" x14ac:dyDescent="0.25">
      <c r="A951" s="277" t="s">
        <v>3439</v>
      </c>
      <c r="B951" s="277" t="s">
        <v>3440</v>
      </c>
      <c r="C951" s="277" t="s">
        <v>4499</v>
      </c>
      <c r="D951" s="277" t="s">
        <v>4500</v>
      </c>
      <c r="E951" s="278" t="s">
        <v>1043</v>
      </c>
      <c r="F951" s="277" t="s">
        <v>1043</v>
      </c>
      <c r="G951" s="279">
        <v>92042</v>
      </c>
      <c r="H951" s="277" t="s">
        <v>5553</v>
      </c>
      <c r="I951" s="277" t="s">
        <v>565</v>
      </c>
      <c r="J951" s="277" t="s">
        <v>2363</v>
      </c>
      <c r="K951" s="280">
        <v>3.44</v>
      </c>
      <c r="L951" s="277" t="s">
        <v>2364</v>
      </c>
      <c r="M951" s="83"/>
    </row>
    <row r="952" spans="1:13" ht="12.75" customHeight="1" x14ac:dyDescent="0.25">
      <c r="A952" s="277" t="s">
        <v>3439</v>
      </c>
      <c r="B952" s="277" t="s">
        <v>3440</v>
      </c>
      <c r="C952" s="277" t="s">
        <v>4499</v>
      </c>
      <c r="D952" s="277" t="s">
        <v>4500</v>
      </c>
      <c r="E952" s="278" t="s">
        <v>1043</v>
      </c>
      <c r="F952" s="277" t="s">
        <v>1043</v>
      </c>
      <c r="G952" s="279">
        <v>92101</v>
      </c>
      <c r="H952" s="277" t="s">
        <v>5556</v>
      </c>
      <c r="I952" s="277" t="s">
        <v>565</v>
      </c>
      <c r="J952" s="277" t="s">
        <v>2363</v>
      </c>
      <c r="K952" s="280">
        <v>13.68</v>
      </c>
      <c r="L952" s="277" t="s">
        <v>2364</v>
      </c>
      <c r="M952" s="83"/>
    </row>
    <row r="953" spans="1:13" ht="12.75" customHeight="1" x14ac:dyDescent="0.25">
      <c r="A953" s="277" t="s">
        <v>3439</v>
      </c>
      <c r="B953" s="277" t="s">
        <v>3440</v>
      </c>
      <c r="C953" s="277" t="s">
        <v>4499</v>
      </c>
      <c r="D953" s="277" t="s">
        <v>4500</v>
      </c>
      <c r="E953" s="278" t="s">
        <v>1043</v>
      </c>
      <c r="F953" s="277" t="s">
        <v>1043</v>
      </c>
      <c r="G953" s="279">
        <v>92102</v>
      </c>
      <c r="H953" s="277" t="s">
        <v>5559</v>
      </c>
      <c r="I953" s="277" t="s">
        <v>565</v>
      </c>
      <c r="J953" s="277" t="s">
        <v>2363</v>
      </c>
      <c r="K953" s="280">
        <v>5.45</v>
      </c>
      <c r="L953" s="277" t="s">
        <v>2364</v>
      </c>
      <c r="M953" s="83"/>
    </row>
    <row r="954" spans="1:13" ht="12.75" customHeight="1" x14ac:dyDescent="0.25">
      <c r="A954" s="277" t="s">
        <v>3439</v>
      </c>
      <c r="B954" s="277" t="s">
        <v>3440</v>
      </c>
      <c r="C954" s="277" t="s">
        <v>4499</v>
      </c>
      <c r="D954" s="277" t="s">
        <v>4500</v>
      </c>
      <c r="E954" s="278" t="s">
        <v>1043</v>
      </c>
      <c r="F954" s="277" t="s">
        <v>1043</v>
      </c>
      <c r="G954" s="279">
        <v>92103</v>
      </c>
      <c r="H954" s="277" t="s">
        <v>5562</v>
      </c>
      <c r="I954" s="277" t="s">
        <v>565</v>
      </c>
      <c r="J954" s="277" t="s">
        <v>2363</v>
      </c>
      <c r="K954" s="280">
        <v>1.1100000000000001</v>
      </c>
      <c r="L954" s="277" t="s">
        <v>2364</v>
      </c>
      <c r="M954" s="83"/>
    </row>
    <row r="955" spans="1:13" ht="12.75" customHeight="1" x14ac:dyDescent="0.25">
      <c r="A955" s="277" t="s">
        <v>3439</v>
      </c>
      <c r="B955" s="277" t="s">
        <v>3440</v>
      </c>
      <c r="C955" s="277" t="s">
        <v>4499</v>
      </c>
      <c r="D955" s="277" t="s">
        <v>4500</v>
      </c>
      <c r="E955" s="278" t="s">
        <v>1043</v>
      </c>
      <c r="F955" s="277" t="s">
        <v>1043</v>
      </c>
      <c r="G955" s="279">
        <v>92104</v>
      </c>
      <c r="H955" s="277" t="s">
        <v>5566</v>
      </c>
      <c r="I955" s="277" t="s">
        <v>565</v>
      </c>
      <c r="J955" s="277" t="s">
        <v>2363</v>
      </c>
      <c r="K955" s="280">
        <v>25.66</v>
      </c>
      <c r="L955" s="277" t="s">
        <v>2364</v>
      </c>
      <c r="M955" s="83"/>
    </row>
    <row r="956" spans="1:13" ht="12.75" customHeight="1" x14ac:dyDescent="0.25">
      <c r="A956" s="277" t="s">
        <v>3439</v>
      </c>
      <c r="B956" s="277" t="s">
        <v>3440</v>
      </c>
      <c r="C956" s="277" t="s">
        <v>4499</v>
      </c>
      <c r="D956" s="277" t="s">
        <v>4500</v>
      </c>
      <c r="E956" s="278" t="s">
        <v>1043</v>
      </c>
      <c r="F956" s="277" t="s">
        <v>1043</v>
      </c>
      <c r="G956" s="279">
        <v>92105</v>
      </c>
      <c r="H956" s="277" t="s">
        <v>5569</v>
      </c>
      <c r="I956" s="277" t="s">
        <v>565</v>
      </c>
      <c r="J956" s="277" t="s">
        <v>4167</v>
      </c>
      <c r="K956" s="280">
        <v>112.12</v>
      </c>
      <c r="L956" s="277" t="s">
        <v>2364</v>
      </c>
      <c r="M956" s="83"/>
    </row>
    <row r="957" spans="1:13" ht="12.75" customHeight="1" x14ac:dyDescent="0.25">
      <c r="A957" s="277" t="s">
        <v>3439</v>
      </c>
      <c r="B957" s="277" t="s">
        <v>3440</v>
      </c>
      <c r="C957" s="277" t="s">
        <v>4499</v>
      </c>
      <c r="D957" s="277" t="s">
        <v>4500</v>
      </c>
      <c r="E957" s="278" t="s">
        <v>1043</v>
      </c>
      <c r="F957" s="277" t="s">
        <v>1043</v>
      </c>
      <c r="G957" s="279">
        <v>92108</v>
      </c>
      <c r="H957" s="277" t="s">
        <v>5574</v>
      </c>
      <c r="I957" s="277" t="s">
        <v>565</v>
      </c>
      <c r="J957" s="277" t="s">
        <v>2642</v>
      </c>
      <c r="K957" s="280">
        <v>0.64</v>
      </c>
      <c r="L957" s="277" t="s">
        <v>2364</v>
      </c>
      <c r="M957" s="83"/>
    </row>
    <row r="958" spans="1:13" ht="12.75" customHeight="1" x14ac:dyDescent="0.25">
      <c r="A958" s="277" t="s">
        <v>3439</v>
      </c>
      <c r="B958" s="277" t="s">
        <v>3440</v>
      </c>
      <c r="C958" s="277" t="s">
        <v>4499</v>
      </c>
      <c r="D958" s="277" t="s">
        <v>4500</v>
      </c>
      <c r="E958" s="278" t="s">
        <v>1043</v>
      </c>
      <c r="F958" s="277" t="s">
        <v>1043</v>
      </c>
      <c r="G958" s="279">
        <v>92109</v>
      </c>
      <c r="H958" s="277" t="s">
        <v>5579</v>
      </c>
      <c r="I958" s="277" t="s">
        <v>565</v>
      </c>
      <c r="J958" s="277" t="s">
        <v>2642</v>
      </c>
      <c r="K958" s="280">
        <v>0.14000000000000001</v>
      </c>
      <c r="L958" s="277" t="s">
        <v>2364</v>
      </c>
      <c r="M958" s="83"/>
    </row>
    <row r="959" spans="1:13" ht="12.75" customHeight="1" x14ac:dyDescent="0.25">
      <c r="A959" s="277" t="s">
        <v>3439</v>
      </c>
      <c r="B959" s="277" t="s">
        <v>3440</v>
      </c>
      <c r="C959" s="277" t="s">
        <v>4499</v>
      </c>
      <c r="D959" s="277" t="s">
        <v>4500</v>
      </c>
      <c r="E959" s="278" t="s">
        <v>1043</v>
      </c>
      <c r="F959" s="277" t="s">
        <v>1043</v>
      </c>
      <c r="G959" s="279">
        <v>92110</v>
      </c>
      <c r="H959" s="277" t="s">
        <v>5583</v>
      </c>
      <c r="I959" s="277" t="s">
        <v>565</v>
      </c>
      <c r="J959" s="277" t="s">
        <v>2642</v>
      </c>
      <c r="K959" s="280">
        <v>0.5</v>
      </c>
      <c r="L959" s="277" t="s">
        <v>2364</v>
      </c>
      <c r="M959" s="83"/>
    </row>
    <row r="960" spans="1:13" ht="12.75" customHeight="1" x14ac:dyDescent="0.25">
      <c r="A960" s="277" t="s">
        <v>3439</v>
      </c>
      <c r="B960" s="277" t="s">
        <v>3440</v>
      </c>
      <c r="C960" s="277" t="s">
        <v>4499</v>
      </c>
      <c r="D960" s="277" t="s">
        <v>4500</v>
      </c>
      <c r="E960" s="278" t="s">
        <v>1043</v>
      </c>
      <c r="F960" s="277" t="s">
        <v>1043</v>
      </c>
      <c r="G960" s="279">
        <v>92111</v>
      </c>
      <c r="H960" s="277" t="s">
        <v>5588</v>
      </c>
      <c r="I960" s="277" t="s">
        <v>565</v>
      </c>
      <c r="J960" s="277" t="s">
        <v>2642</v>
      </c>
      <c r="K960" s="280">
        <v>0.82</v>
      </c>
      <c r="L960" s="277" t="s">
        <v>2364</v>
      </c>
      <c r="M960" s="83"/>
    </row>
    <row r="961" spans="1:13" ht="12.75" customHeight="1" x14ac:dyDescent="0.25">
      <c r="A961" s="277" t="s">
        <v>3439</v>
      </c>
      <c r="B961" s="277" t="s">
        <v>3440</v>
      </c>
      <c r="C961" s="277" t="s">
        <v>4499</v>
      </c>
      <c r="D961" s="277" t="s">
        <v>4500</v>
      </c>
      <c r="E961" s="278" t="s">
        <v>1043</v>
      </c>
      <c r="F961" s="277" t="s">
        <v>1043</v>
      </c>
      <c r="G961" s="279">
        <v>92114</v>
      </c>
      <c r="H961" s="277" t="s">
        <v>5593</v>
      </c>
      <c r="I961" s="277" t="s">
        <v>565</v>
      </c>
      <c r="J961" s="277" t="s">
        <v>2642</v>
      </c>
      <c r="K961" s="280">
        <v>7.0000000000000007E-2</v>
      </c>
      <c r="L961" s="277" t="s">
        <v>2364</v>
      </c>
      <c r="M961" s="83"/>
    </row>
    <row r="962" spans="1:13" ht="12.75" customHeight="1" x14ac:dyDescent="0.25">
      <c r="A962" s="277" t="s">
        <v>3439</v>
      </c>
      <c r="B962" s="277" t="s">
        <v>3440</v>
      </c>
      <c r="C962" s="277" t="s">
        <v>4499</v>
      </c>
      <c r="D962" s="277" t="s">
        <v>4500</v>
      </c>
      <c r="E962" s="278" t="s">
        <v>1043</v>
      </c>
      <c r="F962" s="277" t="s">
        <v>1043</v>
      </c>
      <c r="G962" s="279">
        <v>92115</v>
      </c>
      <c r="H962" s="277" t="s">
        <v>5597</v>
      </c>
      <c r="I962" s="277" t="s">
        <v>565</v>
      </c>
      <c r="J962" s="277" t="s">
        <v>2642</v>
      </c>
      <c r="K962" s="280">
        <v>0.01</v>
      </c>
      <c r="L962" s="277" t="s">
        <v>2364</v>
      </c>
      <c r="M962" s="83"/>
    </row>
    <row r="963" spans="1:13" ht="12.75" customHeight="1" x14ac:dyDescent="0.25">
      <c r="A963" s="277" t="s">
        <v>3439</v>
      </c>
      <c r="B963" s="277" t="s">
        <v>3440</v>
      </c>
      <c r="C963" s="277" t="s">
        <v>4499</v>
      </c>
      <c r="D963" s="277" t="s">
        <v>4500</v>
      </c>
      <c r="E963" s="278" t="s">
        <v>1043</v>
      </c>
      <c r="F963" s="277" t="s">
        <v>1043</v>
      </c>
      <c r="G963" s="279">
        <v>92116</v>
      </c>
      <c r="H963" s="277" t="s">
        <v>5601</v>
      </c>
      <c r="I963" s="277" t="s">
        <v>565</v>
      </c>
      <c r="J963" s="277" t="s">
        <v>2642</v>
      </c>
      <c r="K963" s="280">
        <v>0.09</v>
      </c>
      <c r="L963" s="277" t="s">
        <v>2364</v>
      </c>
      <c r="M963" s="83"/>
    </row>
    <row r="964" spans="1:13" ht="12.75" customHeight="1" x14ac:dyDescent="0.25">
      <c r="A964" s="277" t="s">
        <v>3439</v>
      </c>
      <c r="B964" s="277" t="s">
        <v>3440</v>
      </c>
      <c r="C964" s="277" t="s">
        <v>4499</v>
      </c>
      <c r="D964" s="277" t="s">
        <v>4500</v>
      </c>
      <c r="E964" s="278" t="s">
        <v>1043</v>
      </c>
      <c r="F964" s="277" t="s">
        <v>1043</v>
      </c>
      <c r="G964" s="279">
        <v>92133</v>
      </c>
      <c r="H964" s="277" t="s">
        <v>5606</v>
      </c>
      <c r="I964" s="277" t="s">
        <v>565</v>
      </c>
      <c r="J964" s="277" t="s">
        <v>2642</v>
      </c>
      <c r="K964" s="280">
        <v>7.27</v>
      </c>
      <c r="L964" s="277" t="s">
        <v>2364</v>
      </c>
      <c r="M964" s="83"/>
    </row>
    <row r="965" spans="1:13" ht="12.75" customHeight="1" x14ac:dyDescent="0.25">
      <c r="A965" s="277" t="s">
        <v>3439</v>
      </c>
      <c r="B965" s="277" t="s">
        <v>3440</v>
      </c>
      <c r="C965" s="277" t="s">
        <v>4499</v>
      </c>
      <c r="D965" s="277" t="s">
        <v>4500</v>
      </c>
      <c r="E965" s="278" t="s">
        <v>1043</v>
      </c>
      <c r="F965" s="277" t="s">
        <v>1043</v>
      </c>
      <c r="G965" s="279">
        <v>92134</v>
      </c>
      <c r="H965" s="277" t="s">
        <v>5610</v>
      </c>
      <c r="I965" s="277" t="s">
        <v>565</v>
      </c>
      <c r="J965" s="277" t="s">
        <v>2642</v>
      </c>
      <c r="K965" s="280">
        <v>2.1800000000000002</v>
      </c>
      <c r="L965" s="277" t="s">
        <v>2364</v>
      </c>
      <c r="M965" s="83"/>
    </row>
    <row r="966" spans="1:13" ht="12.75" customHeight="1" x14ac:dyDescent="0.25">
      <c r="A966" s="277" t="s">
        <v>3439</v>
      </c>
      <c r="B966" s="277" t="s">
        <v>3440</v>
      </c>
      <c r="C966" s="277" t="s">
        <v>4499</v>
      </c>
      <c r="D966" s="277" t="s">
        <v>4500</v>
      </c>
      <c r="E966" s="278" t="s">
        <v>1043</v>
      </c>
      <c r="F966" s="277" t="s">
        <v>1043</v>
      </c>
      <c r="G966" s="279">
        <v>92135</v>
      </c>
      <c r="H966" s="277" t="s">
        <v>5614</v>
      </c>
      <c r="I966" s="277" t="s">
        <v>565</v>
      </c>
      <c r="J966" s="277" t="s">
        <v>2642</v>
      </c>
      <c r="K966" s="280">
        <v>0.45</v>
      </c>
      <c r="L966" s="277" t="s">
        <v>2364</v>
      </c>
      <c r="M966" s="83"/>
    </row>
    <row r="967" spans="1:13" ht="12.75" customHeight="1" x14ac:dyDescent="0.25">
      <c r="A967" s="277" t="s">
        <v>3439</v>
      </c>
      <c r="B967" s="277" t="s">
        <v>3440</v>
      </c>
      <c r="C967" s="277" t="s">
        <v>4499</v>
      </c>
      <c r="D967" s="277" t="s">
        <v>4500</v>
      </c>
      <c r="E967" s="278" t="s">
        <v>1043</v>
      </c>
      <c r="F967" s="277" t="s">
        <v>1043</v>
      </c>
      <c r="G967" s="279">
        <v>92136</v>
      </c>
      <c r="H967" s="277" t="s">
        <v>5618</v>
      </c>
      <c r="I967" s="277" t="s">
        <v>565</v>
      </c>
      <c r="J967" s="277" t="s">
        <v>2642</v>
      </c>
      <c r="K967" s="280">
        <v>9.09</v>
      </c>
      <c r="L967" s="277" t="s">
        <v>2364</v>
      </c>
      <c r="M967" s="83"/>
    </row>
    <row r="968" spans="1:13" ht="12.75" customHeight="1" x14ac:dyDescent="0.25">
      <c r="A968" s="277" t="s">
        <v>3439</v>
      </c>
      <c r="B968" s="277" t="s">
        <v>3440</v>
      </c>
      <c r="C968" s="277" t="s">
        <v>4499</v>
      </c>
      <c r="D968" s="277" t="s">
        <v>4500</v>
      </c>
      <c r="E968" s="278" t="s">
        <v>1043</v>
      </c>
      <c r="F968" s="277" t="s">
        <v>1043</v>
      </c>
      <c r="G968" s="279">
        <v>92137</v>
      </c>
      <c r="H968" s="277" t="s">
        <v>5622</v>
      </c>
      <c r="I968" s="277" t="s">
        <v>565</v>
      </c>
      <c r="J968" s="277" t="s">
        <v>4167</v>
      </c>
      <c r="K968" s="280">
        <v>87.76</v>
      </c>
      <c r="L968" s="277" t="s">
        <v>2364</v>
      </c>
      <c r="M968" s="83"/>
    </row>
    <row r="969" spans="1:13" ht="12.75" customHeight="1" x14ac:dyDescent="0.25">
      <c r="A969" s="277" t="s">
        <v>3439</v>
      </c>
      <c r="B969" s="277" t="s">
        <v>3440</v>
      </c>
      <c r="C969" s="277" t="s">
        <v>4499</v>
      </c>
      <c r="D969" s="277" t="s">
        <v>4500</v>
      </c>
      <c r="E969" s="278" t="s">
        <v>1043</v>
      </c>
      <c r="F969" s="277" t="s">
        <v>1043</v>
      </c>
      <c r="G969" s="279">
        <v>92140</v>
      </c>
      <c r="H969" s="277" t="s">
        <v>5625</v>
      </c>
      <c r="I969" s="277" t="s">
        <v>565</v>
      </c>
      <c r="J969" s="277" t="s">
        <v>2642</v>
      </c>
      <c r="K969" s="280">
        <v>2.21</v>
      </c>
      <c r="L969" s="277" t="s">
        <v>2364</v>
      </c>
      <c r="M969" s="83"/>
    </row>
    <row r="970" spans="1:13" ht="12.75" customHeight="1" x14ac:dyDescent="0.25">
      <c r="A970" s="277" t="s">
        <v>3439</v>
      </c>
      <c r="B970" s="277" t="s">
        <v>3440</v>
      </c>
      <c r="C970" s="277" t="s">
        <v>4499</v>
      </c>
      <c r="D970" s="277" t="s">
        <v>4500</v>
      </c>
      <c r="E970" s="278" t="s">
        <v>1043</v>
      </c>
      <c r="F970" s="277" t="s">
        <v>1043</v>
      </c>
      <c r="G970" s="279">
        <v>92141</v>
      </c>
      <c r="H970" s="277" t="s">
        <v>5630</v>
      </c>
      <c r="I970" s="277" t="s">
        <v>565</v>
      </c>
      <c r="J970" s="277" t="s">
        <v>2642</v>
      </c>
      <c r="K970" s="280">
        <v>0.66</v>
      </c>
      <c r="L970" s="277" t="s">
        <v>2364</v>
      </c>
      <c r="M970" s="83"/>
    </row>
    <row r="971" spans="1:13" ht="12.75" customHeight="1" x14ac:dyDescent="0.25">
      <c r="A971" s="277" t="s">
        <v>3439</v>
      </c>
      <c r="B971" s="277" t="s">
        <v>3440</v>
      </c>
      <c r="C971" s="277" t="s">
        <v>4499</v>
      </c>
      <c r="D971" s="277" t="s">
        <v>4500</v>
      </c>
      <c r="E971" s="278" t="s">
        <v>1043</v>
      </c>
      <c r="F971" s="277" t="s">
        <v>1043</v>
      </c>
      <c r="G971" s="279">
        <v>92142</v>
      </c>
      <c r="H971" s="277" t="s">
        <v>5636</v>
      </c>
      <c r="I971" s="277" t="s">
        <v>565</v>
      </c>
      <c r="J971" s="277" t="s">
        <v>2642</v>
      </c>
      <c r="K971" s="280">
        <v>0.13</v>
      </c>
      <c r="L971" s="277" t="s">
        <v>2364</v>
      </c>
      <c r="M971" s="83"/>
    </row>
    <row r="972" spans="1:13" ht="12.75" customHeight="1" x14ac:dyDescent="0.25">
      <c r="A972" s="277" t="s">
        <v>3439</v>
      </c>
      <c r="B972" s="277" t="s">
        <v>3440</v>
      </c>
      <c r="C972" s="277" t="s">
        <v>4499</v>
      </c>
      <c r="D972" s="277" t="s">
        <v>4500</v>
      </c>
      <c r="E972" s="278" t="s">
        <v>1043</v>
      </c>
      <c r="F972" s="277" t="s">
        <v>1043</v>
      </c>
      <c r="G972" s="279">
        <v>92143</v>
      </c>
      <c r="H972" s="277" t="s">
        <v>5640</v>
      </c>
      <c r="I972" s="277" t="s">
        <v>565</v>
      </c>
      <c r="J972" s="277" t="s">
        <v>2642</v>
      </c>
      <c r="K972" s="280">
        <v>2.77</v>
      </c>
      <c r="L972" s="277" t="s">
        <v>2364</v>
      </c>
      <c r="M972" s="83"/>
    </row>
    <row r="973" spans="1:13" ht="12.75" customHeight="1" x14ac:dyDescent="0.25">
      <c r="A973" s="277" t="s">
        <v>3439</v>
      </c>
      <c r="B973" s="277" t="s">
        <v>3440</v>
      </c>
      <c r="C973" s="277" t="s">
        <v>4499</v>
      </c>
      <c r="D973" s="277" t="s">
        <v>4500</v>
      </c>
      <c r="E973" s="278" t="s">
        <v>1043</v>
      </c>
      <c r="F973" s="277" t="s">
        <v>1043</v>
      </c>
      <c r="G973" s="279">
        <v>92144</v>
      </c>
      <c r="H973" s="277" t="s">
        <v>5644</v>
      </c>
      <c r="I973" s="277" t="s">
        <v>565</v>
      </c>
      <c r="J973" s="277" t="s">
        <v>4167</v>
      </c>
      <c r="K973" s="280">
        <v>62.3</v>
      </c>
      <c r="L973" s="277" t="s">
        <v>2364</v>
      </c>
      <c r="M973" s="83"/>
    </row>
    <row r="974" spans="1:13" ht="12.75" customHeight="1" x14ac:dyDescent="0.25">
      <c r="A974" s="277" t="s">
        <v>3439</v>
      </c>
      <c r="B974" s="277" t="s">
        <v>3440</v>
      </c>
      <c r="C974" s="277" t="s">
        <v>4499</v>
      </c>
      <c r="D974" s="277" t="s">
        <v>4500</v>
      </c>
      <c r="E974" s="278" t="s">
        <v>1043</v>
      </c>
      <c r="F974" s="277" t="s">
        <v>1043</v>
      </c>
      <c r="G974" s="279">
        <v>92237</v>
      </c>
      <c r="H974" s="277" t="s">
        <v>5647</v>
      </c>
      <c r="I974" s="277" t="s">
        <v>565</v>
      </c>
      <c r="J974" s="277" t="s">
        <v>2363</v>
      </c>
      <c r="K974" s="280">
        <v>12.8</v>
      </c>
      <c r="L974" s="277" t="s">
        <v>2364</v>
      </c>
      <c r="M974" s="83"/>
    </row>
    <row r="975" spans="1:13" ht="12.75" customHeight="1" x14ac:dyDescent="0.25">
      <c r="A975" s="277" t="s">
        <v>3439</v>
      </c>
      <c r="B975" s="277" t="s">
        <v>3440</v>
      </c>
      <c r="C975" s="277" t="s">
        <v>4499</v>
      </c>
      <c r="D975" s="277" t="s">
        <v>4500</v>
      </c>
      <c r="E975" s="278" t="s">
        <v>1043</v>
      </c>
      <c r="F975" s="277" t="s">
        <v>1043</v>
      </c>
      <c r="G975" s="279">
        <v>92238</v>
      </c>
      <c r="H975" s="277" t="s">
        <v>5651</v>
      </c>
      <c r="I975" s="277" t="s">
        <v>565</v>
      </c>
      <c r="J975" s="277" t="s">
        <v>2363</v>
      </c>
      <c r="K975" s="280">
        <v>5.1100000000000003</v>
      </c>
      <c r="L975" s="277" t="s">
        <v>2364</v>
      </c>
      <c r="M975" s="83"/>
    </row>
    <row r="976" spans="1:13" ht="12.75" customHeight="1" x14ac:dyDescent="0.25">
      <c r="A976" s="277" t="s">
        <v>3439</v>
      </c>
      <c r="B976" s="277" t="s">
        <v>3440</v>
      </c>
      <c r="C976" s="277" t="s">
        <v>4499</v>
      </c>
      <c r="D976" s="277" t="s">
        <v>4500</v>
      </c>
      <c r="E976" s="278" t="s">
        <v>1043</v>
      </c>
      <c r="F976" s="277" t="s">
        <v>1043</v>
      </c>
      <c r="G976" s="279">
        <v>92239</v>
      </c>
      <c r="H976" s="277" t="s">
        <v>5655</v>
      </c>
      <c r="I976" s="277" t="s">
        <v>565</v>
      </c>
      <c r="J976" s="277" t="s">
        <v>2363</v>
      </c>
      <c r="K976" s="280">
        <v>1.04</v>
      </c>
      <c r="L976" s="277" t="s">
        <v>2364</v>
      </c>
      <c r="M976" s="83"/>
    </row>
    <row r="977" spans="1:13" ht="12.75" customHeight="1" x14ac:dyDescent="0.25">
      <c r="A977" s="277" t="s">
        <v>3439</v>
      </c>
      <c r="B977" s="277" t="s">
        <v>3440</v>
      </c>
      <c r="C977" s="277" t="s">
        <v>4499</v>
      </c>
      <c r="D977" s="277" t="s">
        <v>4500</v>
      </c>
      <c r="E977" s="278" t="s">
        <v>1043</v>
      </c>
      <c r="F977" s="277" t="s">
        <v>1043</v>
      </c>
      <c r="G977" s="279">
        <v>92240</v>
      </c>
      <c r="H977" s="277" t="s">
        <v>5661</v>
      </c>
      <c r="I977" s="277" t="s">
        <v>565</v>
      </c>
      <c r="J977" s="277" t="s">
        <v>2363</v>
      </c>
      <c r="K977" s="280">
        <v>24</v>
      </c>
      <c r="L977" s="277" t="s">
        <v>2364</v>
      </c>
      <c r="M977" s="83"/>
    </row>
    <row r="978" spans="1:13" ht="12.75" customHeight="1" x14ac:dyDescent="0.25">
      <c r="A978" s="277" t="s">
        <v>3439</v>
      </c>
      <c r="B978" s="277" t="s">
        <v>3440</v>
      </c>
      <c r="C978" s="277" t="s">
        <v>4499</v>
      </c>
      <c r="D978" s="277" t="s">
        <v>4500</v>
      </c>
      <c r="E978" s="278" t="s">
        <v>1043</v>
      </c>
      <c r="F978" s="277" t="s">
        <v>1043</v>
      </c>
      <c r="G978" s="279">
        <v>92241</v>
      </c>
      <c r="H978" s="277" t="s">
        <v>5665</v>
      </c>
      <c r="I978" s="277" t="s">
        <v>565</v>
      </c>
      <c r="J978" s="277" t="s">
        <v>4167</v>
      </c>
      <c r="K978" s="280">
        <v>160.88</v>
      </c>
      <c r="L978" s="277" t="s">
        <v>2364</v>
      </c>
      <c r="M978" s="83"/>
    </row>
    <row r="979" spans="1:13" ht="12.75" customHeight="1" x14ac:dyDescent="0.25">
      <c r="A979" s="277" t="s">
        <v>3439</v>
      </c>
      <c r="B979" s="277" t="s">
        <v>3440</v>
      </c>
      <c r="C979" s="277" t="s">
        <v>4499</v>
      </c>
      <c r="D979" s="277" t="s">
        <v>4500</v>
      </c>
      <c r="E979" s="278" t="s">
        <v>1043</v>
      </c>
      <c r="F979" s="277" t="s">
        <v>1043</v>
      </c>
      <c r="G979" s="279">
        <v>92712</v>
      </c>
      <c r="H979" s="277" t="s">
        <v>5670</v>
      </c>
      <c r="I979" s="277" t="s">
        <v>565</v>
      </c>
      <c r="J979" s="277" t="s">
        <v>2363</v>
      </c>
      <c r="K979" s="280">
        <v>0.18</v>
      </c>
      <c r="L979" s="277" t="s">
        <v>2364</v>
      </c>
      <c r="M979" s="83"/>
    </row>
    <row r="980" spans="1:13" ht="12.75" customHeight="1" x14ac:dyDescent="0.25">
      <c r="A980" s="277" t="s">
        <v>3439</v>
      </c>
      <c r="B980" s="277" t="s">
        <v>3440</v>
      </c>
      <c r="C980" s="277" t="s">
        <v>4499</v>
      </c>
      <c r="D980" s="277" t="s">
        <v>4500</v>
      </c>
      <c r="E980" s="278" t="s">
        <v>1043</v>
      </c>
      <c r="F980" s="277" t="s">
        <v>1043</v>
      </c>
      <c r="G980" s="279">
        <v>92713</v>
      </c>
      <c r="H980" s="277" t="s">
        <v>5675</v>
      </c>
      <c r="I980" s="277" t="s">
        <v>565</v>
      </c>
      <c r="J980" s="277" t="s">
        <v>2363</v>
      </c>
      <c r="K980" s="280">
        <v>0.04</v>
      </c>
      <c r="L980" s="277" t="s">
        <v>2364</v>
      </c>
      <c r="M980" s="83"/>
    </row>
    <row r="981" spans="1:13" ht="12.75" customHeight="1" x14ac:dyDescent="0.25">
      <c r="A981" s="277" t="s">
        <v>3439</v>
      </c>
      <c r="B981" s="277" t="s">
        <v>3440</v>
      </c>
      <c r="C981" s="277" t="s">
        <v>4499</v>
      </c>
      <c r="D981" s="277" t="s">
        <v>4500</v>
      </c>
      <c r="E981" s="278" t="s">
        <v>1043</v>
      </c>
      <c r="F981" s="277" t="s">
        <v>1043</v>
      </c>
      <c r="G981" s="279">
        <v>92714</v>
      </c>
      <c r="H981" s="277" t="s">
        <v>5679</v>
      </c>
      <c r="I981" s="277" t="s">
        <v>565</v>
      </c>
      <c r="J981" s="277" t="s">
        <v>2363</v>
      </c>
      <c r="K981" s="280">
        <v>0.23</v>
      </c>
      <c r="L981" s="277" t="s">
        <v>2364</v>
      </c>
      <c r="M981" s="83"/>
    </row>
    <row r="982" spans="1:13" ht="12.75" customHeight="1" x14ac:dyDescent="0.25">
      <c r="A982" s="277" t="s">
        <v>3439</v>
      </c>
      <c r="B982" s="277" t="s">
        <v>3440</v>
      </c>
      <c r="C982" s="277" t="s">
        <v>4499</v>
      </c>
      <c r="D982" s="277" t="s">
        <v>4500</v>
      </c>
      <c r="E982" s="278" t="s">
        <v>1043</v>
      </c>
      <c r="F982" s="277" t="s">
        <v>1043</v>
      </c>
      <c r="G982" s="279">
        <v>92715</v>
      </c>
      <c r="H982" s="277" t="s">
        <v>5683</v>
      </c>
      <c r="I982" s="277" t="s">
        <v>565</v>
      </c>
      <c r="J982" s="277" t="s">
        <v>2642</v>
      </c>
      <c r="K982" s="280">
        <v>15.93</v>
      </c>
      <c r="L982" s="277" t="s">
        <v>2364</v>
      </c>
      <c r="M982" s="83"/>
    </row>
    <row r="983" spans="1:13" ht="12.75" customHeight="1" x14ac:dyDescent="0.25">
      <c r="A983" s="277" t="s">
        <v>3439</v>
      </c>
      <c r="B983" s="277" t="s">
        <v>3440</v>
      </c>
      <c r="C983" s="277" t="s">
        <v>4499</v>
      </c>
      <c r="D983" s="277" t="s">
        <v>4500</v>
      </c>
      <c r="E983" s="278" t="s">
        <v>1043</v>
      </c>
      <c r="F983" s="277" t="s">
        <v>1043</v>
      </c>
      <c r="G983" s="279">
        <v>92956</v>
      </c>
      <c r="H983" s="277" t="s">
        <v>5688</v>
      </c>
      <c r="I983" s="277" t="s">
        <v>565</v>
      </c>
      <c r="J983" s="277" t="s">
        <v>2363</v>
      </c>
      <c r="K983" s="280">
        <v>5.01</v>
      </c>
      <c r="L983" s="277" t="s">
        <v>2364</v>
      </c>
      <c r="M983" s="83"/>
    </row>
    <row r="984" spans="1:13" ht="12.75" customHeight="1" x14ac:dyDescent="0.25">
      <c r="A984" s="277" t="s">
        <v>3439</v>
      </c>
      <c r="B984" s="277" t="s">
        <v>3440</v>
      </c>
      <c r="C984" s="277" t="s">
        <v>4499</v>
      </c>
      <c r="D984" s="277" t="s">
        <v>4500</v>
      </c>
      <c r="E984" s="278" t="s">
        <v>1043</v>
      </c>
      <c r="F984" s="277" t="s">
        <v>1043</v>
      </c>
      <c r="G984" s="279">
        <v>92957</v>
      </c>
      <c r="H984" s="277" t="s">
        <v>5694</v>
      </c>
      <c r="I984" s="277" t="s">
        <v>565</v>
      </c>
      <c r="J984" s="277" t="s">
        <v>2363</v>
      </c>
      <c r="K984" s="280">
        <v>1.1200000000000001</v>
      </c>
      <c r="L984" s="277" t="s">
        <v>2364</v>
      </c>
      <c r="M984" s="83"/>
    </row>
    <row r="985" spans="1:13" ht="12.75" customHeight="1" x14ac:dyDescent="0.25">
      <c r="A985" s="277" t="s">
        <v>3439</v>
      </c>
      <c r="B985" s="277" t="s">
        <v>3440</v>
      </c>
      <c r="C985" s="277" t="s">
        <v>4499</v>
      </c>
      <c r="D985" s="277" t="s">
        <v>4500</v>
      </c>
      <c r="E985" s="278" t="s">
        <v>1043</v>
      </c>
      <c r="F985" s="277" t="s">
        <v>1043</v>
      </c>
      <c r="G985" s="279">
        <v>92958</v>
      </c>
      <c r="H985" s="277" t="s">
        <v>5700</v>
      </c>
      <c r="I985" s="277" t="s">
        <v>565</v>
      </c>
      <c r="J985" s="277" t="s">
        <v>2363</v>
      </c>
      <c r="K985" s="280">
        <v>5.48</v>
      </c>
      <c r="L985" s="277" t="s">
        <v>2364</v>
      </c>
      <c r="M985" s="83"/>
    </row>
    <row r="986" spans="1:13" ht="12.75" customHeight="1" x14ac:dyDescent="0.25">
      <c r="A986" s="277" t="s">
        <v>3439</v>
      </c>
      <c r="B986" s="277" t="s">
        <v>3440</v>
      </c>
      <c r="C986" s="277" t="s">
        <v>4499</v>
      </c>
      <c r="D986" s="277" t="s">
        <v>4500</v>
      </c>
      <c r="E986" s="278" t="s">
        <v>1043</v>
      </c>
      <c r="F986" s="277" t="s">
        <v>1043</v>
      </c>
      <c r="G986" s="279">
        <v>92959</v>
      </c>
      <c r="H986" s="277" t="s">
        <v>5705</v>
      </c>
      <c r="I986" s="277" t="s">
        <v>565</v>
      </c>
      <c r="J986" s="277" t="s">
        <v>4167</v>
      </c>
      <c r="K986" s="280">
        <v>6.8</v>
      </c>
      <c r="L986" s="277" t="s">
        <v>2364</v>
      </c>
      <c r="M986" s="83"/>
    </row>
    <row r="987" spans="1:13" ht="12.75" customHeight="1" x14ac:dyDescent="0.25">
      <c r="A987" s="277" t="s">
        <v>3439</v>
      </c>
      <c r="B987" s="277" t="s">
        <v>3440</v>
      </c>
      <c r="C987" s="277" t="s">
        <v>4499</v>
      </c>
      <c r="D987" s="277" t="s">
        <v>4500</v>
      </c>
      <c r="E987" s="278" t="s">
        <v>1043</v>
      </c>
      <c r="F987" s="277" t="s">
        <v>1043</v>
      </c>
      <c r="G987" s="279">
        <v>92963</v>
      </c>
      <c r="H987" s="277" t="s">
        <v>5710</v>
      </c>
      <c r="I987" s="277" t="s">
        <v>565</v>
      </c>
      <c r="J987" s="277" t="s">
        <v>2363</v>
      </c>
      <c r="K987" s="280">
        <v>0.87</v>
      </c>
      <c r="L987" s="277" t="s">
        <v>2364</v>
      </c>
      <c r="M987" s="83"/>
    </row>
    <row r="988" spans="1:13" ht="12.75" customHeight="1" x14ac:dyDescent="0.25">
      <c r="A988" s="277" t="s">
        <v>3439</v>
      </c>
      <c r="B988" s="277" t="s">
        <v>3440</v>
      </c>
      <c r="C988" s="277" t="s">
        <v>4499</v>
      </c>
      <c r="D988" s="277" t="s">
        <v>4500</v>
      </c>
      <c r="E988" s="278" t="s">
        <v>1043</v>
      </c>
      <c r="F988" s="277" t="s">
        <v>1043</v>
      </c>
      <c r="G988" s="279">
        <v>92964</v>
      </c>
      <c r="H988" s="277" t="s">
        <v>5714</v>
      </c>
      <c r="I988" s="277" t="s">
        <v>565</v>
      </c>
      <c r="J988" s="277" t="s">
        <v>2363</v>
      </c>
      <c r="K988" s="280">
        <v>0.19</v>
      </c>
      <c r="L988" s="277" t="s">
        <v>2364</v>
      </c>
      <c r="M988" s="83"/>
    </row>
    <row r="989" spans="1:13" ht="12.75" customHeight="1" x14ac:dyDescent="0.25">
      <c r="A989" s="277" t="s">
        <v>3439</v>
      </c>
      <c r="B989" s="277" t="s">
        <v>3440</v>
      </c>
      <c r="C989" s="277" t="s">
        <v>4499</v>
      </c>
      <c r="D989" s="277" t="s">
        <v>4500</v>
      </c>
      <c r="E989" s="278" t="s">
        <v>1043</v>
      </c>
      <c r="F989" s="277" t="s">
        <v>1043</v>
      </c>
      <c r="G989" s="279">
        <v>92965</v>
      </c>
      <c r="H989" s="277" t="s">
        <v>5718</v>
      </c>
      <c r="I989" s="277" t="s">
        <v>565</v>
      </c>
      <c r="J989" s="277" t="s">
        <v>2363</v>
      </c>
      <c r="K989" s="280">
        <v>1.0900000000000001</v>
      </c>
      <c r="L989" s="277" t="s">
        <v>2364</v>
      </c>
      <c r="M989" s="83"/>
    </row>
    <row r="990" spans="1:13" ht="12.75" customHeight="1" x14ac:dyDescent="0.25">
      <c r="A990" s="277" t="s">
        <v>3439</v>
      </c>
      <c r="B990" s="277" t="s">
        <v>3440</v>
      </c>
      <c r="C990" s="277" t="s">
        <v>4499</v>
      </c>
      <c r="D990" s="277" t="s">
        <v>4500</v>
      </c>
      <c r="E990" s="278" t="s">
        <v>1043</v>
      </c>
      <c r="F990" s="277" t="s">
        <v>1043</v>
      </c>
      <c r="G990" s="279">
        <v>93220</v>
      </c>
      <c r="H990" s="277" t="s">
        <v>5723</v>
      </c>
      <c r="I990" s="277" t="s">
        <v>565</v>
      </c>
      <c r="J990" s="277" t="s">
        <v>2363</v>
      </c>
      <c r="K990" s="280">
        <v>165.47</v>
      </c>
      <c r="L990" s="277" t="s">
        <v>2364</v>
      </c>
      <c r="M990" s="83"/>
    </row>
    <row r="991" spans="1:13" ht="12.75" customHeight="1" x14ac:dyDescent="0.25">
      <c r="A991" s="277" t="s">
        <v>3439</v>
      </c>
      <c r="B991" s="277" t="s">
        <v>3440</v>
      </c>
      <c r="C991" s="277" t="s">
        <v>4499</v>
      </c>
      <c r="D991" s="277" t="s">
        <v>4500</v>
      </c>
      <c r="E991" s="278" t="s">
        <v>1043</v>
      </c>
      <c r="F991" s="277" t="s">
        <v>1043</v>
      </c>
      <c r="G991" s="279">
        <v>93221</v>
      </c>
      <c r="H991" s="277" t="s">
        <v>5729</v>
      </c>
      <c r="I991" s="277" t="s">
        <v>565</v>
      </c>
      <c r="J991" s="277" t="s">
        <v>2363</v>
      </c>
      <c r="K991" s="280">
        <v>43.46</v>
      </c>
      <c r="L991" s="277" t="s">
        <v>2364</v>
      </c>
      <c r="M991" s="83"/>
    </row>
    <row r="992" spans="1:13" ht="12.75" customHeight="1" x14ac:dyDescent="0.25">
      <c r="A992" s="277" t="s">
        <v>3439</v>
      </c>
      <c r="B992" s="277" t="s">
        <v>3440</v>
      </c>
      <c r="C992" s="277" t="s">
        <v>4499</v>
      </c>
      <c r="D992" s="277" t="s">
        <v>4500</v>
      </c>
      <c r="E992" s="278" t="s">
        <v>1043</v>
      </c>
      <c r="F992" s="277" t="s">
        <v>1043</v>
      </c>
      <c r="G992" s="279">
        <v>93222</v>
      </c>
      <c r="H992" s="277" t="s">
        <v>5734</v>
      </c>
      <c r="I992" s="277" t="s">
        <v>565</v>
      </c>
      <c r="J992" s="277" t="s">
        <v>2363</v>
      </c>
      <c r="K992" s="280">
        <v>207.08</v>
      </c>
      <c r="L992" s="277" t="s">
        <v>2364</v>
      </c>
      <c r="M992" s="83"/>
    </row>
    <row r="993" spans="1:13" ht="12.75" customHeight="1" x14ac:dyDescent="0.25">
      <c r="A993" s="277" t="s">
        <v>3439</v>
      </c>
      <c r="B993" s="277" t="s">
        <v>3440</v>
      </c>
      <c r="C993" s="277" t="s">
        <v>4499</v>
      </c>
      <c r="D993" s="277" t="s">
        <v>4500</v>
      </c>
      <c r="E993" s="278" t="s">
        <v>1043</v>
      </c>
      <c r="F993" s="277" t="s">
        <v>1043</v>
      </c>
      <c r="G993" s="279">
        <v>93223</v>
      </c>
      <c r="H993" s="277" t="s">
        <v>5739</v>
      </c>
      <c r="I993" s="277" t="s">
        <v>565</v>
      </c>
      <c r="J993" s="277" t="s">
        <v>4167</v>
      </c>
      <c r="K993" s="280">
        <v>172.96</v>
      </c>
      <c r="L993" s="277" t="s">
        <v>2364</v>
      </c>
      <c r="M993" s="83"/>
    </row>
    <row r="994" spans="1:13" ht="12.75" customHeight="1" x14ac:dyDescent="0.25">
      <c r="A994" s="277" t="s">
        <v>3439</v>
      </c>
      <c r="B994" s="277" t="s">
        <v>3440</v>
      </c>
      <c r="C994" s="277" t="s">
        <v>4499</v>
      </c>
      <c r="D994" s="277" t="s">
        <v>4500</v>
      </c>
      <c r="E994" s="278" t="s">
        <v>1043</v>
      </c>
      <c r="F994" s="277" t="s">
        <v>1043</v>
      </c>
      <c r="G994" s="279">
        <v>93229</v>
      </c>
      <c r="H994" s="277" t="s">
        <v>5744</v>
      </c>
      <c r="I994" s="277" t="s">
        <v>565</v>
      </c>
      <c r="J994" s="277" t="s">
        <v>2642</v>
      </c>
      <c r="K994" s="280">
        <v>0.27</v>
      </c>
      <c r="L994" s="277" t="s">
        <v>2364</v>
      </c>
      <c r="M994" s="83"/>
    </row>
    <row r="995" spans="1:13" ht="12.75" customHeight="1" x14ac:dyDescent="0.25">
      <c r="A995" s="277" t="s">
        <v>3439</v>
      </c>
      <c r="B995" s="277" t="s">
        <v>3440</v>
      </c>
      <c r="C995" s="277" t="s">
        <v>4499</v>
      </c>
      <c r="D995" s="277" t="s">
        <v>4500</v>
      </c>
      <c r="E995" s="278" t="s">
        <v>1043</v>
      </c>
      <c r="F995" s="277" t="s">
        <v>1043</v>
      </c>
      <c r="G995" s="279">
        <v>93230</v>
      </c>
      <c r="H995" s="277" t="s">
        <v>5749</v>
      </c>
      <c r="I995" s="277" t="s">
        <v>565</v>
      </c>
      <c r="J995" s="277" t="s">
        <v>2642</v>
      </c>
      <c r="K995" s="280">
        <v>0.06</v>
      </c>
      <c r="L995" s="277" t="s">
        <v>2364</v>
      </c>
      <c r="M995" s="83"/>
    </row>
    <row r="996" spans="1:13" ht="12.75" customHeight="1" x14ac:dyDescent="0.25">
      <c r="A996" s="277" t="s">
        <v>3439</v>
      </c>
      <c r="B996" s="277" t="s">
        <v>3440</v>
      </c>
      <c r="C996" s="277" t="s">
        <v>4499</v>
      </c>
      <c r="D996" s="277" t="s">
        <v>4500</v>
      </c>
      <c r="E996" s="278" t="s">
        <v>1043</v>
      </c>
      <c r="F996" s="277" t="s">
        <v>1043</v>
      </c>
      <c r="G996" s="279">
        <v>93231</v>
      </c>
      <c r="H996" s="277" t="s">
        <v>5753</v>
      </c>
      <c r="I996" s="277" t="s">
        <v>565</v>
      </c>
      <c r="J996" s="277" t="s">
        <v>2642</v>
      </c>
      <c r="K996" s="280">
        <v>0.25</v>
      </c>
      <c r="L996" s="277" t="s">
        <v>2364</v>
      </c>
      <c r="M996" s="83"/>
    </row>
    <row r="997" spans="1:13" ht="12.75" customHeight="1" x14ac:dyDescent="0.25">
      <c r="A997" s="277" t="s">
        <v>3439</v>
      </c>
      <c r="B997" s="277" t="s">
        <v>3440</v>
      </c>
      <c r="C997" s="277" t="s">
        <v>4499</v>
      </c>
      <c r="D997" s="277" t="s">
        <v>4500</v>
      </c>
      <c r="E997" s="278" t="s">
        <v>1043</v>
      </c>
      <c r="F997" s="277" t="s">
        <v>1043</v>
      </c>
      <c r="G997" s="279">
        <v>93232</v>
      </c>
      <c r="H997" s="277" t="s">
        <v>5757</v>
      </c>
      <c r="I997" s="277" t="s">
        <v>565</v>
      </c>
      <c r="J997" s="277" t="s">
        <v>4167</v>
      </c>
      <c r="K997" s="280">
        <v>3.43</v>
      </c>
      <c r="L997" s="277" t="s">
        <v>2364</v>
      </c>
      <c r="M997" s="83"/>
    </row>
    <row r="998" spans="1:13" ht="12.75" customHeight="1" x14ac:dyDescent="0.25">
      <c r="A998" s="277" t="s">
        <v>3439</v>
      </c>
      <c r="B998" s="277" t="s">
        <v>3440</v>
      </c>
      <c r="C998" s="277" t="s">
        <v>4499</v>
      </c>
      <c r="D998" s="277" t="s">
        <v>4500</v>
      </c>
      <c r="E998" s="278" t="s">
        <v>1043</v>
      </c>
      <c r="F998" s="277" t="s">
        <v>1043</v>
      </c>
      <c r="G998" s="279">
        <v>93235</v>
      </c>
      <c r="H998" s="277" t="s">
        <v>5760</v>
      </c>
      <c r="I998" s="277" t="s">
        <v>565</v>
      </c>
      <c r="J998" s="277" t="s">
        <v>2363</v>
      </c>
      <c r="K998" s="280">
        <v>1.4</v>
      </c>
      <c r="L998" s="277" t="s">
        <v>2364</v>
      </c>
      <c r="M998" s="83"/>
    </row>
    <row r="999" spans="1:13" ht="12.75" customHeight="1" x14ac:dyDescent="0.25">
      <c r="A999" s="277" t="s">
        <v>3439</v>
      </c>
      <c r="B999" s="277" t="s">
        <v>3440</v>
      </c>
      <c r="C999" s="277" t="s">
        <v>4499</v>
      </c>
      <c r="D999" s="277" t="s">
        <v>4500</v>
      </c>
      <c r="E999" s="278" t="s">
        <v>1043</v>
      </c>
      <c r="F999" s="277" t="s">
        <v>1043</v>
      </c>
      <c r="G999" s="279">
        <v>93238</v>
      </c>
      <c r="H999" s="277" t="s">
        <v>5763</v>
      </c>
      <c r="I999" s="277" t="s">
        <v>565</v>
      </c>
      <c r="J999" s="277" t="s">
        <v>2363</v>
      </c>
      <c r="K999" s="280">
        <v>1.1499999999999999</v>
      </c>
      <c r="L999" s="277" t="s">
        <v>2364</v>
      </c>
      <c r="M999" s="83"/>
    </row>
    <row r="1000" spans="1:13" ht="12.75" customHeight="1" x14ac:dyDescent="0.25">
      <c r="A1000" s="277" t="s">
        <v>3439</v>
      </c>
      <c r="B1000" s="277" t="s">
        <v>3440</v>
      </c>
      <c r="C1000" s="277" t="s">
        <v>4499</v>
      </c>
      <c r="D1000" s="277" t="s">
        <v>4500</v>
      </c>
      <c r="E1000" s="278" t="s">
        <v>1043</v>
      </c>
      <c r="F1000" s="277" t="s">
        <v>1043</v>
      </c>
      <c r="G1000" s="279">
        <v>93239</v>
      </c>
      <c r="H1000" s="277" t="s">
        <v>5766</v>
      </c>
      <c r="I1000" s="277" t="s">
        <v>565</v>
      </c>
      <c r="J1000" s="277" t="s">
        <v>2363</v>
      </c>
      <c r="K1000" s="280">
        <v>5.23</v>
      </c>
      <c r="L1000" s="277" t="s">
        <v>2364</v>
      </c>
      <c r="M1000" s="83"/>
    </row>
    <row r="1001" spans="1:13" ht="12.75" customHeight="1" x14ac:dyDescent="0.25">
      <c r="A1001" s="277" t="s">
        <v>3439</v>
      </c>
      <c r="B1001" s="277" t="s">
        <v>3440</v>
      </c>
      <c r="C1001" s="277" t="s">
        <v>4499</v>
      </c>
      <c r="D1001" s="277" t="s">
        <v>4500</v>
      </c>
      <c r="E1001" s="278" t="s">
        <v>1043</v>
      </c>
      <c r="F1001" s="277" t="s">
        <v>1043</v>
      </c>
      <c r="G1001" s="279">
        <v>93240</v>
      </c>
      <c r="H1001" s="277" t="s">
        <v>5770</v>
      </c>
      <c r="I1001" s="277" t="s">
        <v>565</v>
      </c>
      <c r="J1001" s="277" t="s">
        <v>4167</v>
      </c>
      <c r="K1001" s="280">
        <v>8.2799999999999994</v>
      </c>
      <c r="L1001" s="277" t="s">
        <v>2364</v>
      </c>
      <c r="M1001" s="83"/>
    </row>
    <row r="1002" spans="1:13" ht="12.75" customHeight="1" x14ac:dyDescent="0.25">
      <c r="A1002" s="277" t="s">
        <v>3439</v>
      </c>
      <c r="B1002" s="277" t="s">
        <v>3440</v>
      </c>
      <c r="C1002" s="277" t="s">
        <v>4499</v>
      </c>
      <c r="D1002" s="277" t="s">
        <v>4500</v>
      </c>
      <c r="E1002" s="278" t="s">
        <v>1043</v>
      </c>
      <c r="F1002" s="277" t="s">
        <v>1043</v>
      </c>
      <c r="G1002" s="279">
        <v>93267</v>
      </c>
      <c r="H1002" s="277" t="s">
        <v>5773</v>
      </c>
      <c r="I1002" s="277" t="s">
        <v>565</v>
      </c>
      <c r="J1002" s="277" t="s">
        <v>2363</v>
      </c>
      <c r="K1002" s="280">
        <v>23.08</v>
      </c>
      <c r="L1002" s="277" t="s">
        <v>2364</v>
      </c>
      <c r="M1002" s="83"/>
    </row>
    <row r="1003" spans="1:13" ht="12.75" customHeight="1" x14ac:dyDescent="0.25">
      <c r="A1003" s="277" t="s">
        <v>3439</v>
      </c>
      <c r="B1003" s="277" t="s">
        <v>3440</v>
      </c>
      <c r="C1003" s="277" t="s">
        <v>4499</v>
      </c>
      <c r="D1003" s="277" t="s">
        <v>4500</v>
      </c>
      <c r="E1003" s="278" t="s">
        <v>1043</v>
      </c>
      <c r="F1003" s="277" t="s">
        <v>1043</v>
      </c>
      <c r="G1003" s="279">
        <v>93269</v>
      </c>
      <c r="H1003" s="277" t="s">
        <v>5777</v>
      </c>
      <c r="I1003" s="277" t="s">
        <v>565</v>
      </c>
      <c r="J1003" s="277" t="s">
        <v>2363</v>
      </c>
      <c r="K1003" s="280">
        <v>5.19</v>
      </c>
      <c r="L1003" s="277" t="s">
        <v>2364</v>
      </c>
      <c r="M1003" s="83"/>
    </row>
    <row r="1004" spans="1:13" ht="12.75" customHeight="1" x14ac:dyDescent="0.25">
      <c r="A1004" s="277" t="s">
        <v>3439</v>
      </c>
      <c r="B1004" s="277" t="s">
        <v>3440</v>
      </c>
      <c r="C1004" s="277" t="s">
        <v>4499</v>
      </c>
      <c r="D1004" s="277" t="s">
        <v>4500</v>
      </c>
      <c r="E1004" s="278" t="s">
        <v>1043</v>
      </c>
      <c r="F1004" s="277" t="s">
        <v>1043</v>
      </c>
      <c r="G1004" s="279">
        <v>93270</v>
      </c>
      <c r="H1004" s="277" t="s">
        <v>5781</v>
      </c>
      <c r="I1004" s="277" t="s">
        <v>565</v>
      </c>
      <c r="J1004" s="277" t="s">
        <v>2363</v>
      </c>
      <c r="K1004" s="280">
        <v>25.25</v>
      </c>
      <c r="L1004" s="277" t="s">
        <v>2364</v>
      </c>
      <c r="M1004" s="83"/>
    </row>
    <row r="1005" spans="1:13" ht="12.75" customHeight="1" x14ac:dyDescent="0.25">
      <c r="A1005" s="277" t="s">
        <v>3439</v>
      </c>
      <c r="B1005" s="277" t="s">
        <v>3440</v>
      </c>
      <c r="C1005" s="277" t="s">
        <v>4499</v>
      </c>
      <c r="D1005" s="277" t="s">
        <v>4500</v>
      </c>
      <c r="E1005" s="278" t="s">
        <v>1043</v>
      </c>
      <c r="F1005" s="277" t="s">
        <v>1043</v>
      </c>
      <c r="G1005" s="279">
        <v>93271</v>
      </c>
      <c r="H1005" s="277" t="s">
        <v>5783</v>
      </c>
      <c r="I1005" s="277" t="s">
        <v>565</v>
      </c>
      <c r="J1005" s="277" t="s">
        <v>2642</v>
      </c>
      <c r="K1005" s="280">
        <v>6.17</v>
      </c>
      <c r="L1005" s="277" t="s">
        <v>2364</v>
      </c>
      <c r="M1005" s="83"/>
    </row>
    <row r="1006" spans="1:13" ht="12.75" customHeight="1" x14ac:dyDescent="0.25">
      <c r="A1006" s="277" t="s">
        <v>3439</v>
      </c>
      <c r="B1006" s="277" t="s">
        <v>3440</v>
      </c>
      <c r="C1006" s="277" t="s">
        <v>4499</v>
      </c>
      <c r="D1006" s="277" t="s">
        <v>4500</v>
      </c>
      <c r="E1006" s="278" t="s">
        <v>1043</v>
      </c>
      <c r="F1006" s="277" t="s">
        <v>1043</v>
      </c>
      <c r="G1006" s="279">
        <v>93277</v>
      </c>
      <c r="H1006" s="277" t="s">
        <v>5786</v>
      </c>
      <c r="I1006" s="277" t="s">
        <v>565</v>
      </c>
      <c r="J1006" s="277" t="s">
        <v>2363</v>
      </c>
      <c r="K1006" s="280">
        <v>0.27</v>
      </c>
      <c r="L1006" s="277" t="s">
        <v>2364</v>
      </c>
      <c r="M1006" s="83"/>
    </row>
    <row r="1007" spans="1:13" ht="12.75" customHeight="1" x14ac:dyDescent="0.25">
      <c r="A1007" s="277" t="s">
        <v>3439</v>
      </c>
      <c r="B1007" s="277" t="s">
        <v>3440</v>
      </c>
      <c r="C1007" s="277" t="s">
        <v>4499</v>
      </c>
      <c r="D1007" s="277" t="s">
        <v>4500</v>
      </c>
      <c r="E1007" s="278" t="s">
        <v>1043</v>
      </c>
      <c r="F1007" s="277" t="s">
        <v>1043</v>
      </c>
      <c r="G1007" s="279">
        <v>93278</v>
      </c>
      <c r="H1007" s="277" t="s">
        <v>5789</v>
      </c>
      <c r="I1007" s="277" t="s">
        <v>565</v>
      </c>
      <c r="J1007" s="277" t="s">
        <v>2363</v>
      </c>
      <c r="K1007" s="280">
        <v>0.06</v>
      </c>
      <c r="L1007" s="277" t="s">
        <v>2364</v>
      </c>
      <c r="M1007" s="83"/>
    </row>
    <row r="1008" spans="1:13" ht="12.75" customHeight="1" x14ac:dyDescent="0.25">
      <c r="A1008" s="277" t="s">
        <v>3439</v>
      </c>
      <c r="B1008" s="277" t="s">
        <v>3440</v>
      </c>
      <c r="C1008" s="277" t="s">
        <v>4499</v>
      </c>
      <c r="D1008" s="277" t="s">
        <v>4500</v>
      </c>
      <c r="E1008" s="278" t="s">
        <v>1043</v>
      </c>
      <c r="F1008" s="277" t="s">
        <v>1043</v>
      </c>
      <c r="G1008" s="279">
        <v>93279</v>
      </c>
      <c r="H1008" s="277" t="s">
        <v>5792</v>
      </c>
      <c r="I1008" s="277" t="s">
        <v>565</v>
      </c>
      <c r="J1008" s="277" t="s">
        <v>2363</v>
      </c>
      <c r="K1008" s="280">
        <v>0.25</v>
      </c>
      <c r="L1008" s="277" t="s">
        <v>2364</v>
      </c>
      <c r="M1008" s="83"/>
    </row>
    <row r="1009" spans="1:13" ht="12.75" customHeight="1" x14ac:dyDescent="0.25">
      <c r="A1009" s="277" t="s">
        <v>3439</v>
      </c>
      <c r="B1009" s="277" t="s">
        <v>3440</v>
      </c>
      <c r="C1009" s="277" t="s">
        <v>4499</v>
      </c>
      <c r="D1009" s="277" t="s">
        <v>4500</v>
      </c>
      <c r="E1009" s="278" t="s">
        <v>1043</v>
      </c>
      <c r="F1009" s="277" t="s">
        <v>1043</v>
      </c>
      <c r="G1009" s="279">
        <v>93280</v>
      </c>
      <c r="H1009" s="277" t="s">
        <v>5796</v>
      </c>
      <c r="I1009" s="277" t="s">
        <v>565</v>
      </c>
      <c r="J1009" s="277" t="s">
        <v>2642</v>
      </c>
      <c r="K1009" s="280">
        <v>0.51</v>
      </c>
      <c r="L1009" s="277" t="s">
        <v>2364</v>
      </c>
      <c r="M1009" s="83"/>
    </row>
    <row r="1010" spans="1:13" ht="12.75" customHeight="1" x14ac:dyDescent="0.25">
      <c r="A1010" s="277" t="s">
        <v>3439</v>
      </c>
      <c r="B1010" s="277" t="s">
        <v>3440</v>
      </c>
      <c r="C1010" s="277" t="s">
        <v>4499</v>
      </c>
      <c r="D1010" s="277" t="s">
        <v>4500</v>
      </c>
      <c r="E1010" s="278" t="s">
        <v>1043</v>
      </c>
      <c r="F1010" s="277" t="s">
        <v>1043</v>
      </c>
      <c r="G1010" s="279">
        <v>93283</v>
      </c>
      <c r="H1010" s="277" t="s">
        <v>5798</v>
      </c>
      <c r="I1010" s="277" t="s">
        <v>565</v>
      </c>
      <c r="J1010" s="277" t="s">
        <v>2363</v>
      </c>
      <c r="K1010" s="280">
        <v>48.52</v>
      </c>
      <c r="L1010" s="277" t="s">
        <v>2364</v>
      </c>
      <c r="M1010" s="83"/>
    </row>
    <row r="1011" spans="1:13" ht="12.75" customHeight="1" x14ac:dyDescent="0.25">
      <c r="A1011" s="277" t="s">
        <v>3439</v>
      </c>
      <c r="B1011" s="277" t="s">
        <v>3440</v>
      </c>
      <c r="C1011" s="277" t="s">
        <v>4499</v>
      </c>
      <c r="D1011" s="277" t="s">
        <v>4500</v>
      </c>
      <c r="E1011" s="278" t="s">
        <v>1043</v>
      </c>
      <c r="F1011" s="277" t="s">
        <v>1043</v>
      </c>
      <c r="G1011" s="279">
        <v>93284</v>
      </c>
      <c r="H1011" s="277" t="s">
        <v>5801</v>
      </c>
      <c r="I1011" s="277" t="s">
        <v>565</v>
      </c>
      <c r="J1011" s="277" t="s">
        <v>2363</v>
      </c>
      <c r="K1011" s="280">
        <v>16.61</v>
      </c>
      <c r="L1011" s="277" t="s">
        <v>2364</v>
      </c>
      <c r="M1011" s="83"/>
    </row>
    <row r="1012" spans="1:13" ht="12.75" customHeight="1" x14ac:dyDescent="0.25">
      <c r="A1012" s="277" t="s">
        <v>3439</v>
      </c>
      <c r="B1012" s="277" t="s">
        <v>3440</v>
      </c>
      <c r="C1012" s="277" t="s">
        <v>4499</v>
      </c>
      <c r="D1012" s="277" t="s">
        <v>4500</v>
      </c>
      <c r="E1012" s="278" t="s">
        <v>1043</v>
      </c>
      <c r="F1012" s="277" t="s">
        <v>1043</v>
      </c>
      <c r="G1012" s="279">
        <v>93285</v>
      </c>
      <c r="H1012" s="277" t="s">
        <v>5805</v>
      </c>
      <c r="I1012" s="277" t="s">
        <v>565</v>
      </c>
      <c r="J1012" s="277" t="s">
        <v>2363</v>
      </c>
      <c r="K1012" s="280">
        <v>77.989999999999995</v>
      </c>
      <c r="L1012" s="277" t="s">
        <v>2364</v>
      </c>
      <c r="M1012" s="83"/>
    </row>
    <row r="1013" spans="1:13" ht="12.75" customHeight="1" x14ac:dyDescent="0.25">
      <c r="A1013" s="277" t="s">
        <v>3439</v>
      </c>
      <c r="B1013" s="277" t="s">
        <v>3440</v>
      </c>
      <c r="C1013" s="277" t="s">
        <v>4499</v>
      </c>
      <c r="D1013" s="277" t="s">
        <v>4500</v>
      </c>
      <c r="E1013" s="278" t="s">
        <v>1043</v>
      </c>
      <c r="F1013" s="277" t="s">
        <v>1043</v>
      </c>
      <c r="G1013" s="279">
        <v>93286</v>
      </c>
      <c r="H1013" s="277" t="s">
        <v>5808</v>
      </c>
      <c r="I1013" s="277" t="s">
        <v>565</v>
      </c>
      <c r="J1013" s="277" t="s">
        <v>2642</v>
      </c>
      <c r="K1013" s="280">
        <v>145.86000000000001</v>
      </c>
      <c r="L1013" s="277" t="s">
        <v>2364</v>
      </c>
      <c r="M1013" s="83"/>
    </row>
    <row r="1014" spans="1:13" ht="12.75" customHeight="1" x14ac:dyDescent="0.25">
      <c r="A1014" s="277" t="s">
        <v>3439</v>
      </c>
      <c r="B1014" s="277" t="s">
        <v>3440</v>
      </c>
      <c r="C1014" s="277" t="s">
        <v>4499</v>
      </c>
      <c r="D1014" s="277" t="s">
        <v>4500</v>
      </c>
      <c r="E1014" s="278" t="s">
        <v>1043</v>
      </c>
      <c r="F1014" s="277" t="s">
        <v>1043</v>
      </c>
      <c r="G1014" s="279">
        <v>93296</v>
      </c>
      <c r="H1014" s="277" t="s">
        <v>5812</v>
      </c>
      <c r="I1014" s="277" t="s">
        <v>565</v>
      </c>
      <c r="J1014" s="277" t="s">
        <v>2363</v>
      </c>
      <c r="K1014" s="280">
        <v>3.39</v>
      </c>
      <c r="L1014" s="277" t="s">
        <v>2364</v>
      </c>
      <c r="M1014" s="83"/>
    </row>
    <row r="1015" spans="1:13" ht="12.75" customHeight="1" x14ac:dyDescent="0.25">
      <c r="A1015" s="277" t="s">
        <v>3439</v>
      </c>
      <c r="B1015" s="277" t="s">
        <v>3440</v>
      </c>
      <c r="C1015" s="277" t="s">
        <v>4499</v>
      </c>
      <c r="D1015" s="277" t="s">
        <v>4500</v>
      </c>
      <c r="E1015" s="278" t="s">
        <v>1043</v>
      </c>
      <c r="F1015" s="277" t="s">
        <v>1043</v>
      </c>
      <c r="G1015" s="279">
        <v>93397</v>
      </c>
      <c r="H1015" s="277" t="s">
        <v>5815</v>
      </c>
      <c r="I1015" s="277" t="s">
        <v>565</v>
      </c>
      <c r="J1015" s="277" t="s">
        <v>2363</v>
      </c>
      <c r="K1015" s="280">
        <v>8.68</v>
      </c>
      <c r="L1015" s="277" t="s">
        <v>2364</v>
      </c>
      <c r="M1015" s="83"/>
    </row>
    <row r="1016" spans="1:13" ht="12.75" customHeight="1" x14ac:dyDescent="0.25">
      <c r="A1016" s="277" t="s">
        <v>3439</v>
      </c>
      <c r="B1016" s="277" t="s">
        <v>3440</v>
      </c>
      <c r="C1016" s="277" t="s">
        <v>4499</v>
      </c>
      <c r="D1016" s="277" t="s">
        <v>4500</v>
      </c>
      <c r="E1016" s="278" t="s">
        <v>1043</v>
      </c>
      <c r="F1016" s="277" t="s">
        <v>1043</v>
      </c>
      <c r="G1016" s="279">
        <v>93398</v>
      </c>
      <c r="H1016" s="277" t="s">
        <v>5819</v>
      </c>
      <c r="I1016" s="277" t="s">
        <v>565</v>
      </c>
      <c r="J1016" s="277" t="s">
        <v>2363</v>
      </c>
      <c r="K1016" s="280">
        <v>3.47</v>
      </c>
      <c r="L1016" s="277" t="s">
        <v>2364</v>
      </c>
      <c r="M1016" s="83"/>
    </row>
    <row r="1017" spans="1:13" ht="12.75" customHeight="1" x14ac:dyDescent="0.25">
      <c r="A1017" s="277" t="s">
        <v>3439</v>
      </c>
      <c r="B1017" s="277" t="s">
        <v>3440</v>
      </c>
      <c r="C1017" s="277" t="s">
        <v>4499</v>
      </c>
      <c r="D1017" s="277" t="s">
        <v>4500</v>
      </c>
      <c r="E1017" s="278" t="s">
        <v>1043</v>
      </c>
      <c r="F1017" s="277" t="s">
        <v>1043</v>
      </c>
      <c r="G1017" s="279">
        <v>93399</v>
      </c>
      <c r="H1017" s="277" t="s">
        <v>5822</v>
      </c>
      <c r="I1017" s="277" t="s">
        <v>565</v>
      </c>
      <c r="J1017" s="277" t="s">
        <v>2363</v>
      </c>
      <c r="K1017" s="280">
        <v>0.7</v>
      </c>
      <c r="L1017" s="277" t="s">
        <v>2364</v>
      </c>
      <c r="M1017" s="83"/>
    </row>
    <row r="1018" spans="1:13" ht="12.75" customHeight="1" x14ac:dyDescent="0.25">
      <c r="A1018" s="277" t="s">
        <v>3439</v>
      </c>
      <c r="B1018" s="277" t="s">
        <v>3440</v>
      </c>
      <c r="C1018" s="277" t="s">
        <v>4499</v>
      </c>
      <c r="D1018" s="277" t="s">
        <v>4500</v>
      </c>
      <c r="E1018" s="278" t="s">
        <v>1043</v>
      </c>
      <c r="F1018" s="277" t="s">
        <v>1043</v>
      </c>
      <c r="G1018" s="279">
        <v>93400</v>
      </c>
      <c r="H1018" s="277" t="s">
        <v>5825</v>
      </c>
      <c r="I1018" s="277" t="s">
        <v>565</v>
      </c>
      <c r="J1018" s="277" t="s">
        <v>2363</v>
      </c>
      <c r="K1018" s="280">
        <v>16.28</v>
      </c>
      <c r="L1018" s="277" t="s">
        <v>2364</v>
      </c>
      <c r="M1018" s="83"/>
    </row>
    <row r="1019" spans="1:13" ht="12.75" customHeight="1" x14ac:dyDescent="0.25">
      <c r="A1019" s="277" t="s">
        <v>3439</v>
      </c>
      <c r="B1019" s="277" t="s">
        <v>3440</v>
      </c>
      <c r="C1019" s="277" t="s">
        <v>4499</v>
      </c>
      <c r="D1019" s="277" t="s">
        <v>4500</v>
      </c>
      <c r="E1019" s="278" t="s">
        <v>1043</v>
      </c>
      <c r="F1019" s="277" t="s">
        <v>1043</v>
      </c>
      <c r="G1019" s="279">
        <v>93401</v>
      </c>
      <c r="H1019" s="277" t="s">
        <v>5828</v>
      </c>
      <c r="I1019" s="277" t="s">
        <v>565</v>
      </c>
      <c r="J1019" s="277" t="s">
        <v>4167</v>
      </c>
      <c r="K1019" s="280">
        <v>92.14</v>
      </c>
      <c r="L1019" s="277" t="s">
        <v>2364</v>
      </c>
      <c r="M1019" s="83"/>
    </row>
    <row r="1020" spans="1:13" ht="12.75" customHeight="1" x14ac:dyDescent="0.25">
      <c r="A1020" s="277" t="s">
        <v>3439</v>
      </c>
      <c r="B1020" s="277" t="s">
        <v>3440</v>
      </c>
      <c r="C1020" s="277" t="s">
        <v>4499</v>
      </c>
      <c r="D1020" s="277" t="s">
        <v>4500</v>
      </c>
      <c r="E1020" s="278" t="s">
        <v>1043</v>
      </c>
      <c r="F1020" s="277" t="s">
        <v>1043</v>
      </c>
      <c r="G1020" s="279">
        <v>93404</v>
      </c>
      <c r="H1020" s="277" t="s">
        <v>5833</v>
      </c>
      <c r="I1020" s="277" t="s">
        <v>565</v>
      </c>
      <c r="J1020" s="277" t="s">
        <v>2363</v>
      </c>
      <c r="K1020" s="280">
        <v>4.3899999999999997</v>
      </c>
      <c r="L1020" s="277" t="s">
        <v>2364</v>
      </c>
      <c r="M1020" s="83"/>
    </row>
    <row r="1021" spans="1:13" ht="12.75" customHeight="1" x14ac:dyDescent="0.25">
      <c r="A1021" s="277" t="s">
        <v>3439</v>
      </c>
      <c r="B1021" s="277" t="s">
        <v>3440</v>
      </c>
      <c r="C1021" s="277" t="s">
        <v>4499</v>
      </c>
      <c r="D1021" s="277" t="s">
        <v>4500</v>
      </c>
      <c r="E1021" s="278" t="s">
        <v>1043</v>
      </c>
      <c r="F1021" s="277" t="s">
        <v>1043</v>
      </c>
      <c r="G1021" s="279">
        <v>93405</v>
      </c>
      <c r="H1021" s="277" t="s">
        <v>5838</v>
      </c>
      <c r="I1021" s="277" t="s">
        <v>565</v>
      </c>
      <c r="J1021" s="277" t="s">
        <v>2363</v>
      </c>
      <c r="K1021" s="280">
        <v>0.87</v>
      </c>
      <c r="L1021" s="277" t="s">
        <v>2364</v>
      </c>
      <c r="M1021" s="83"/>
    </row>
    <row r="1022" spans="1:13" ht="12.75" customHeight="1" x14ac:dyDescent="0.25">
      <c r="A1022" s="277" t="s">
        <v>3439</v>
      </c>
      <c r="B1022" s="277" t="s">
        <v>3440</v>
      </c>
      <c r="C1022" s="277" t="s">
        <v>4499</v>
      </c>
      <c r="D1022" s="277" t="s">
        <v>4500</v>
      </c>
      <c r="E1022" s="278" t="s">
        <v>1043</v>
      </c>
      <c r="F1022" s="277" t="s">
        <v>1043</v>
      </c>
      <c r="G1022" s="279">
        <v>93406</v>
      </c>
      <c r="H1022" s="277" t="s">
        <v>5841</v>
      </c>
      <c r="I1022" s="277" t="s">
        <v>565</v>
      </c>
      <c r="J1022" s="277" t="s">
        <v>2363</v>
      </c>
      <c r="K1022" s="280">
        <v>5.49</v>
      </c>
      <c r="L1022" s="277" t="s">
        <v>2364</v>
      </c>
      <c r="M1022" s="83"/>
    </row>
    <row r="1023" spans="1:13" ht="12.75" customHeight="1" x14ac:dyDescent="0.25">
      <c r="A1023" s="277" t="s">
        <v>3439</v>
      </c>
      <c r="B1023" s="277" t="s">
        <v>3440</v>
      </c>
      <c r="C1023" s="277" t="s">
        <v>4499</v>
      </c>
      <c r="D1023" s="277" t="s">
        <v>4500</v>
      </c>
      <c r="E1023" s="278" t="s">
        <v>1043</v>
      </c>
      <c r="F1023" s="277" t="s">
        <v>1043</v>
      </c>
      <c r="G1023" s="279">
        <v>93407</v>
      </c>
      <c r="H1023" s="277" t="s">
        <v>5846</v>
      </c>
      <c r="I1023" s="277" t="s">
        <v>565</v>
      </c>
      <c r="J1023" s="277" t="s">
        <v>4167</v>
      </c>
      <c r="K1023" s="280">
        <v>30.72</v>
      </c>
      <c r="L1023" s="277" t="s">
        <v>2364</v>
      </c>
      <c r="M1023" s="83"/>
    </row>
    <row r="1024" spans="1:13" ht="12.75" customHeight="1" x14ac:dyDescent="0.25">
      <c r="A1024" s="277" t="s">
        <v>3439</v>
      </c>
      <c r="B1024" s="277" t="s">
        <v>3440</v>
      </c>
      <c r="C1024" s="277" t="s">
        <v>4499</v>
      </c>
      <c r="D1024" s="277" t="s">
        <v>4500</v>
      </c>
      <c r="E1024" s="278" t="s">
        <v>1043</v>
      </c>
      <c r="F1024" s="277" t="s">
        <v>1043</v>
      </c>
      <c r="G1024" s="279">
        <v>93411</v>
      </c>
      <c r="H1024" s="277" t="s">
        <v>5849</v>
      </c>
      <c r="I1024" s="277" t="s">
        <v>565</v>
      </c>
      <c r="J1024" s="277" t="s">
        <v>2363</v>
      </c>
      <c r="K1024" s="280">
        <v>0.19</v>
      </c>
      <c r="L1024" s="277" t="s">
        <v>2364</v>
      </c>
      <c r="M1024" s="83"/>
    </row>
    <row r="1025" spans="1:13" ht="12.75" customHeight="1" x14ac:dyDescent="0.25">
      <c r="A1025" s="277" t="s">
        <v>3439</v>
      </c>
      <c r="B1025" s="277" t="s">
        <v>3440</v>
      </c>
      <c r="C1025" s="277" t="s">
        <v>4499</v>
      </c>
      <c r="D1025" s="277" t="s">
        <v>4500</v>
      </c>
      <c r="E1025" s="278" t="s">
        <v>1043</v>
      </c>
      <c r="F1025" s="277" t="s">
        <v>1043</v>
      </c>
      <c r="G1025" s="279">
        <v>93412</v>
      </c>
      <c r="H1025" s="277" t="s">
        <v>5852</v>
      </c>
      <c r="I1025" s="277" t="s">
        <v>565</v>
      </c>
      <c r="J1025" s="277" t="s">
        <v>2363</v>
      </c>
      <c r="K1025" s="280">
        <v>0.06</v>
      </c>
      <c r="L1025" s="277" t="s">
        <v>2364</v>
      </c>
      <c r="M1025" s="83"/>
    </row>
    <row r="1026" spans="1:13" ht="12.75" customHeight="1" x14ac:dyDescent="0.25">
      <c r="A1026" s="277" t="s">
        <v>3439</v>
      </c>
      <c r="B1026" s="277" t="s">
        <v>3440</v>
      </c>
      <c r="C1026" s="277" t="s">
        <v>4499</v>
      </c>
      <c r="D1026" s="277" t="s">
        <v>4500</v>
      </c>
      <c r="E1026" s="278" t="s">
        <v>1043</v>
      </c>
      <c r="F1026" s="277" t="s">
        <v>1043</v>
      </c>
      <c r="G1026" s="279">
        <v>93413</v>
      </c>
      <c r="H1026" s="277" t="s">
        <v>5855</v>
      </c>
      <c r="I1026" s="277" t="s">
        <v>565</v>
      </c>
      <c r="J1026" s="277" t="s">
        <v>2363</v>
      </c>
      <c r="K1026" s="280">
        <v>0.17</v>
      </c>
      <c r="L1026" s="277" t="s">
        <v>2364</v>
      </c>
      <c r="M1026" s="83"/>
    </row>
    <row r="1027" spans="1:13" ht="12.75" customHeight="1" x14ac:dyDescent="0.25">
      <c r="A1027" s="277" t="s">
        <v>3439</v>
      </c>
      <c r="B1027" s="277" t="s">
        <v>3440</v>
      </c>
      <c r="C1027" s="277" t="s">
        <v>4499</v>
      </c>
      <c r="D1027" s="277" t="s">
        <v>4500</v>
      </c>
      <c r="E1027" s="278" t="s">
        <v>1043</v>
      </c>
      <c r="F1027" s="277" t="s">
        <v>1043</v>
      </c>
      <c r="G1027" s="279">
        <v>93414</v>
      </c>
      <c r="H1027" s="277" t="s">
        <v>5859</v>
      </c>
      <c r="I1027" s="277" t="s">
        <v>565</v>
      </c>
      <c r="J1027" s="277" t="s">
        <v>4167</v>
      </c>
      <c r="K1027" s="280">
        <v>8</v>
      </c>
      <c r="L1027" s="277" t="s">
        <v>2364</v>
      </c>
      <c r="M1027" s="83"/>
    </row>
    <row r="1028" spans="1:13" ht="12.75" customHeight="1" x14ac:dyDescent="0.25">
      <c r="A1028" s="277" t="s">
        <v>3439</v>
      </c>
      <c r="B1028" s="277" t="s">
        <v>3440</v>
      </c>
      <c r="C1028" s="277" t="s">
        <v>4499</v>
      </c>
      <c r="D1028" s="277" t="s">
        <v>4500</v>
      </c>
      <c r="E1028" s="278" t="s">
        <v>1043</v>
      </c>
      <c r="F1028" s="277" t="s">
        <v>1043</v>
      </c>
      <c r="G1028" s="279">
        <v>93417</v>
      </c>
      <c r="H1028" s="277" t="s">
        <v>5862</v>
      </c>
      <c r="I1028" s="277" t="s">
        <v>565</v>
      </c>
      <c r="J1028" s="277" t="s">
        <v>2363</v>
      </c>
      <c r="K1028" s="280">
        <v>2.57</v>
      </c>
      <c r="L1028" s="277" t="s">
        <v>2364</v>
      </c>
      <c r="M1028" s="83"/>
    </row>
    <row r="1029" spans="1:13" ht="12.75" customHeight="1" x14ac:dyDescent="0.25">
      <c r="A1029" s="277" t="s">
        <v>3439</v>
      </c>
      <c r="B1029" s="277" t="s">
        <v>3440</v>
      </c>
      <c r="C1029" s="277" t="s">
        <v>4499</v>
      </c>
      <c r="D1029" s="277" t="s">
        <v>4500</v>
      </c>
      <c r="E1029" s="278" t="s">
        <v>1043</v>
      </c>
      <c r="F1029" s="277" t="s">
        <v>1043</v>
      </c>
      <c r="G1029" s="279">
        <v>93418</v>
      </c>
      <c r="H1029" s="277" t="s">
        <v>5864</v>
      </c>
      <c r="I1029" s="277" t="s">
        <v>565</v>
      </c>
      <c r="J1029" s="277" t="s">
        <v>2363</v>
      </c>
      <c r="K1029" s="280">
        <v>0.88</v>
      </c>
      <c r="L1029" s="277" t="s">
        <v>2364</v>
      </c>
      <c r="M1029" s="83"/>
    </row>
    <row r="1030" spans="1:13" ht="12.75" customHeight="1" x14ac:dyDescent="0.25">
      <c r="A1030" s="277" t="s">
        <v>3439</v>
      </c>
      <c r="B1030" s="277" t="s">
        <v>3440</v>
      </c>
      <c r="C1030" s="277" t="s">
        <v>4499</v>
      </c>
      <c r="D1030" s="277" t="s">
        <v>4500</v>
      </c>
      <c r="E1030" s="278" t="s">
        <v>1043</v>
      </c>
      <c r="F1030" s="277" t="s">
        <v>1043</v>
      </c>
      <c r="G1030" s="279">
        <v>93419</v>
      </c>
      <c r="H1030" s="277" t="s">
        <v>5867</v>
      </c>
      <c r="I1030" s="277" t="s">
        <v>565</v>
      </c>
      <c r="J1030" s="277" t="s">
        <v>2363</v>
      </c>
      <c r="K1030" s="280">
        <v>2.29</v>
      </c>
      <c r="L1030" s="277" t="s">
        <v>2364</v>
      </c>
      <c r="M1030" s="83"/>
    </row>
    <row r="1031" spans="1:13" ht="12.75" customHeight="1" x14ac:dyDescent="0.25">
      <c r="A1031" s="277" t="s">
        <v>3439</v>
      </c>
      <c r="B1031" s="277" t="s">
        <v>3440</v>
      </c>
      <c r="C1031" s="277" t="s">
        <v>4499</v>
      </c>
      <c r="D1031" s="277" t="s">
        <v>4500</v>
      </c>
      <c r="E1031" s="278" t="s">
        <v>1043</v>
      </c>
      <c r="F1031" s="277" t="s">
        <v>1043</v>
      </c>
      <c r="G1031" s="279">
        <v>93420</v>
      </c>
      <c r="H1031" s="277" t="s">
        <v>5869</v>
      </c>
      <c r="I1031" s="277" t="s">
        <v>565</v>
      </c>
      <c r="J1031" s="277" t="s">
        <v>4167</v>
      </c>
      <c r="K1031" s="280">
        <v>39.08</v>
      </c>
      <c r="L1031" s="277" t="s">
        <v>2364</v>
      </c>
      <c r="M1031" s="83"/>
    </row>
    <row r="1032" spans="1:13" ht="12.75" customHeight="1" x14ac:dyDescent="0.25">
      <c r="A1032" s="277" t="s">
        <v>3439</v>
      </c>
      <c r="B1032" s="277" t="s">
        <v>3440</v>
      </c>
      <c r="C1032" s="277" t="s">
        <v>4499</v>
      </c>
      <c r="D1032" s="277" t="s">
        <v>4500</v>
      </c>
      <c r="E1032" s="278" t="s">
        <v>1043</v>
      </c>
      <c r="F1032" s="277" t="s">
        <v>1043</v>
      </c>
      <c r="G1032" s="279">
        <v>93423</v>
      </c>
      <c r="H1032" s="277" t="s">
        <v>5872</v>
      </c>
      <c r="I1032" s="277" t="s">
        <v>565</v>
      </c>
      <c r="J1032" s="277" t="s">
        <v>2363</v>
      </c>
      <c r="K1032" s="280">
        <v>3.64</v>
      </c>
      <c r="L1032" s="277" t="s">
        <v>2364</v>
      </c>
      <c r="M1032" s="83"/>
    </row>
    <row r="1033" spans="1:13" ht="12.75" customHeight="1" x14ac:dyDescent="0.25">
      <c r="A1033" s="277" t="s">
        <v>3439</v>
      </c>
      <c r="B1033" s="277" t="s">
        <v>3440</v>
      </c>
      <c r="C1033" s="277" t="s">
        <v>4499</v>
      </c>
      <c r="D1033" s="277" t="s">
        <v>4500</v>
      </c>
      <c r="E1033" s="278" t="s">
        <v>1043</v>
      </c>
      <c r="F1033" s="277" t="s">
        <v>1043</v>
      </c>
      <c r="G1033" s="279">
        <v>93424</v>
      </c>
      <c r="H1033" s="277" t="s">
        <v>5874</v>
      </c>
      <c r="I1033" s="277" t="s">
        <v>565</v>
      </c>
      <c r="J1033" s="277" t="s">
        <v>2363</v>
      </c>
      <c r="K1033" s="280">
        <v>1.24</v>
      </c>
      <c r="L1033" s="277" t="s">
        <v>2364</v>
      </c>
      <c r="M1033" s="83"/>
    </row>
    <row r="1034" spans="1:13" ht="12.75" customHeight="1" x14ac:dyDescent="0.25">
      <c r="A1034" s="277" t="s">
        <v>3439</v>
      </c>
      <c r="B1034" s="277" t="s">
        <v>3440</v>
      </c>
      <c r="C1034" s="277" t="s">
        <v>4499</v>
      </c>
      <c r="D1034" s="277" t="s">
        <v>4500</v>
      </c>
      <c r="E1034" s="278" t="s">
        <v>1043</v>
      </c>
      <c r="F1034" s="277" t="s">
        <v>1043</v>
      </c>
      <c r="G1034" s="279">
        <v>93425</v>
      </c>
      <c r="H1034" s="277" t="s">
        <v>5876</v>
      </c>
      <c r="I1034" s="277" t="s">
        <v>565</v>
      </c>
      <c r="J1034" s="277" t="s">
        <v>2363</v>
      </c>
      <c r="K1034" s="280">
        <v>3.25</v>
      </c>
      <c r="L1034" s="277" t="s">
        <v>2364</v>
      </c>
      <c r="M1034" s="83"/>
    </row>
    <row r="1035" spans="1:13" ht="12.75" customHeight="1" x14ac:dyDescent="0.25">
      <c r="A1035" s="277" t="s">
        <v>3439</v>
      </c>
      <c r="B1035" s="277" t="s">
        <v>3440</v>
      </c>
      <c r="C1035" s="277" t="s">
        <v>4499</v>
      </c>
      <c r="D1035" s="277" t="s">
        <v>4500</v>
      </c>
      <c r="E1035" s="278" t="s">
        <v>1043</v>
      </c>
      <c r="F1035" s="277" t="s">
        <v>1043</v>
      </c>
      <c r="G1035" s="279">
        <v>93426</v>
      </c>
      <c r="H1035" s="277" t="s">
        <v>5879</v>
      </c>
      <c r="I1035" s="277" t="s">
        <v>565</v>
      </c>
      <c r="J1035" s="277" t="s">
        <v>4167</v>
      </c>
      <c r="K1035" s="280">
        <v>93.39</v>
      </c>
      <c r="L1035" s="277" t="s">
        <v>2364</v>
      </c>
      <c r="M1035" s="83"/>
    </row>
    <row r="1036" spans="1:13" ht="12.75" customHeight="1" x14ac:dyDescent="0.25">
      <c r="A1036" s="277" t="s">
        <v>3439</v>
      </c>
      <c r="B1036" s="277" t="s">
        <v>3440</v>
      </c>
      <c r="C1036" s="277" t="s">
        <v>4499</v>
      </c>
      <c r="D1036" s="277" t="s">
        <v>4500</v>
      </c>
      <c r="E1036" s="278" t="s">
        <v>1043</v>
      </c>
      <c r="F1036" s="277" t="s">
        <v>1043</v>
      </c>
      <c r="G1036" s="279">
        <v>93429</v>
      </c>
      <c r="H1036" s="277" t="s">
        <v>5881</v>
      </c>
      <c r="I1036" s="277" t="s">
        <v>565</v>
      </c>
      <c r="J1036" s="277" t="s">
        <v>2363</v>
      </c>
      <c r="K1036" s="280">
        <v>61.6</v>
      </c>
      <c r="L1036" s="277" t="s">
        <v>2364</v>
      </c>
      <c r="M1036" s="83"/>
    </row>
    <row r="1037" spans="1:13" ht="12.75" customHeight="1" x14ac:dyDescent="0.25">
      <c r="A1037" s="277" t="s">
        <v>3439</v>
      </c>
      <c r="B1037" s="277" t="s">
        <v>3440</v>
      </c>
      <c r="C1037" s="277" t="s">
        <v>4499</v>
      </c>
      <c r="D1037" s="277" t="s">
        <v>4500</v>
      </c>
      <c r="E1037" s="278" t="s">
        <v>1043</v>
      </c>
      <c r="F1037" s="277" t="s">
        <v>1043</v>
      </c>
      <c r="G1037" s="279">
        <v>93430</v>
      </c>
      <c r="H1037" s="277" t="s">
        <v>5884</v>
      </c>
      <c r="I1037" s="277" t="s">
        <v>565</v>
      </c>
      <c r="J1037" s="277" t="s">
        <v>2363</v>
      </c>
      <c r="K1037" s="280">
        <v>21.09</v>
      </c>
      <c r="L1037" s="277" t="s">
        <v>2364</v>
      </c>
      <c r="M1037" s="83"/>
    </row>
    <row r="1038" spans="1:13" ht="12.75" customHeight="1" x14ac:dyDescent="0.25">
      <c r="A1038" s="277" t="s">
        <v>3439</v>
      </c>
      <c r="B1038" s="277" t="s">
        <v>3440</v>
      </c>
      <c r="C1038" s="277" t="s">
        <v>4499</v>
      </c>
      <c r="D1038" s="277" t="s">
        <v>4500</v>
      </c>
      <c r="E1038" s="278" t="s">
        <v>1043</v>
      </c>
      <c r="F1038" s="277" t="s">
        <v>1043</v>
      </c>
      <c r="G1038" s="279">
        <v>93431</v>
      </c>
      <c r="H1038" s="277" t="s">
        <v>5888</v>
      </c>
      <c r="I1038" s="277" t="s">
        <v>565</v>
      </c>
      <c r="J1038" s="277" t="s">
        <v>2363</v>
      </c>
      <c r="K1038" s="280">
        <v>99.02</v>
      </c>
      <c r="L1038" s="277" t="s">
        <v>2364</v>
      </c>
      <c r="M1038" s="83"/>
    </row>
    <row r="1039" spans="1:13" ht="12.75" customHeight="1" x14ac:dyDescent="0.25">
      <c r="A1039" s="277" t="s">
        <v>3439</v>
      </c>
      <c r="B1039" s="277" t="s">
        <v>3440</v>
      </c>
      <c r="C1039" s="277" t="s">
        <v>4499</v>
      </c>
      <c r="D1039" s="277" t="s">
        <v>4500</v>
      </c>
      <c r="E1039" s="278" t="s">
        <v>1043</v>
      </c>
      <c r="F1039" s="277" t="s">
        <v>1043</v>
      </c>
      <c r="G1039" s="279">
        <v>93432</v>
      </c>
      <c r="H1039" s="277" t="s">
        <v>5892</v>
      </c>
      <c r="I1039" s="277" t="s">
        <v>565</v>
      </c>
      <c r="J1039" s="277" t="s">
        <v>4167</v>
      </c>
      <c r="K1039" s="280">
        <v>1766.4</v>
      </c>
      <c r="L1039" s="277" t="s">
        <v>2364</v>
      </c>
      <c r="M1039" s="83"/>
    </row>
    <row r="1040" spans="1:13" ht="12.75" customHeight="1" x14ac:dyDescent="0.25">
      <c r="A1040" s="277" t="s">
        <v>3439</v>
      </c>
      <c r="B1040" s="277" t="s">
        <v>3440</v>
      </c>
      <c r="C1040" s="277" t="s">
        <v>4499</v>
      </c>
      <c r="D1040" s="277" t="s">
        <v>4500</v>
      </c>
      <c r="E1040" s="278" t="s">
        <v>1043</v>
      </c>
      <c r="F1040" s="277" t="s">
        <v>1043</v>
      </c>
      <c r="G1040" s="279">
        <v>93435</v>
      </c>
      <c r="H1040" s="277" t="s">
        <v>5896</v>
      </c>
      <c r="I1040" s="277" t="s">
        <v>565</v>
      </c>
      <c r="J1040" s="277" t="s">
        <v>2363</v>
      </c>
      <c r="K1040" s="280">
        <v>3.33</v>
      </c>
      <c r="L1040" s="277" t="s">
        <v>2364</v>
      </c>
      <c r="M1040" s="83"/>
    </row>
    <row r="1041" spans="1:13" ht="12.75" customHeight="1" x14ac:dyDescent="0.25">
      <c r="A1041" s="277" t="s">
        <v>3439</v>
      </c>
      <c r="B1041" s="277" t="s">
        <v>3440</v>
      </c>
      <c r="C1041" s="277" t="s">
        <v>4499</v>
      </c>
      <c r="D1041" s="277" t="s">
        <v>4500</v>
      </c>
      <c r="E1041" s="278" t="s">
        <v>1043</v>
      </c>
      <c r="F1041" s="277" t="s">
        <v>1043</v>
      </c>
      <c r="G1041" s="279">
        <v>93436</v>
      </c>
      <c r="H1041" s="277" t="s">
        <v>5901</v>
      </c>
      <c r="I1041" s="277" t="s">
        <v>565</v>
      </c>
      <c r="J1041" s="277" t="s">
        <v>2363</v>
      </c>
      <c r="K1041" s="280">
        <v>1.33</v>
      </c>
      <c r="L1041" s="277" t="s">
        <v>2364</v>
      </c>
      <c r="M1041" s="83"/>
    </row>
    <row r="1042" spans="1:13" ht="12.75" customHeight="1" x14ac:dyDescent="0.25">
      <c r="A1042" s="277" t="s">
        <v>3439</v>
      </c>
      <c r="B1042" s="277" t="s">
        <v>3440</v>
      </c>
      <c r="C1042" s="277" t="s">
        <v>4499</v>
      </c>
      <c r="D1042" s="277" t="s">
        <v>4500</v>
      </c>
      <c r="E1042" s="278" t="s">
        <v>1043</v>
      </c>
      <c r="F1042" s="277" t="s">
        <v>1043</v>
      </c>
      <c r="G1042" s="279">
        <v>93437</v>
      </c>
      <c r="H1042" s="277" t="s">
        <v>5903</v>
      </c>
      <c r="I1042" s="277" t="s">
        <v>565</v>
      </c>
      <c r="J1042" s="277" t="s">
        <v>2363</v>
      </c>
      <c r="K1042" s="280">
        <v>6.25</v>
      </c>
      <c r="L1042" s="277" t="s">
        <v>2364</v>
      </c>
      <c r="M1042" s="83"/>
    </row>
    <row r="1043" spans="1:13" ht="12.75" customHeight="1" x14ac:dyDescent="0.25">
      <c r="A1043" s="277" t="s">
        <v>3439</v>
      </c>
      <c r="B1043" s="277" t="s">
        <v>3440</v>
      </c>
      <c r="C1043" s="277" t="s">
        <v>4499</v>
      </c>
      <c r="D1043" s="277" t="s">
        <v>4500</v>
      </c>
      <c r="E1043" s="278" t="s">
        <v>1043</v>
      </c>
      <c r="F1043" s="277" t="s">
        <v>1043</v>
      </c>
      <c r="G1043" s="279">
        <v>93438</v>
      </c>
      <c r="H1043" s="277" t="s">
        <v>5905</v>
      </c>
      <c r="I1043" s="277" t="s">
        <v>565</v>
      </c>
      <c r="J1043" s="277" t="s">
        <v>4167</v>
      </c>
      <c r="K1043" s="280">
        <v>17.329999999999998</v>
      </c>
      <c r="L1043" s="277" t="s">
        <v>2364</v>
      </c>
      <c r="M1043" s="83"/>
    </row>
    <row r="1044" spans="1:13" ht="12.75" customHeight="1" x14ac:dyDescent="0.25">
      <c r="A1044" s="277" t="s">
        <v>3439</v>
      </c>
      <c r="B1044" s="277" t="s">
        <v>3440</v>
      </c>
      <c r="C1044" s="277" t="s">
        <v>4499</v>
      </c>
      <c r="D1044" s="277" t="s">
        <v>4500</v>
      </c>
      <c r="E1044" s="278" t="s">
        <v>1043</v>
      </c>
      <c r="F1044" s="277" t="s">
        <v>1043</v>
      </c>
      <c r="G1044" s="279">
        <v>95114</v>
      </c>
      <c r="H1044" s="277" t="s">
        <v>5908</v>
      </c>
      <c r="I1044" s="277" t="s">
        <v>565</v>
      </c>
      <c r="J1044" s="277" t="s">
        <v>2363</v>
      </c>
      <c r="K1044" s="280">
        <v>0.85</v>
      </c>
      <c r="L1044" s="277" t="s">
        <v>2364</v>
      </c>
      <c r="M1044" s="83"/>
    </row>
    <row r="1045" spans="1:13" ht="12.75" customHeight="1" x14ac:dyDescent="0.25">
      <c r="A1045" s="277" t="s">
        <v>3439</v>
      </c>
      <c r="B1045" s="277" t="s">
        <v>3440</v>
      </c>
      <c r="C1045" s="277" t="s">
        <v>4499</v>
      </c>
      <c r="D1045" s="277" t="s">
        <v>4500</v>
      </c>
      <c r="E1045" s="278" t="s">
        <v>1043</v>
      </c>
      <c r="F1045" s="277" t="s">
        <v>1043</v>
      </c>
      <c r="G1045" s="279">
        <v>95115</v>
      </c>
      <c r="H1045" s="277" t="s">
        <v>5911</v>
      </c>
      <c r="I1045" s="277" t="s">
        <v>565</v>
      </c>
      <c r="J1045" s="277" t="s">
        <v>2363</v>
      </c>
      <c r="K1045" s="280">
        <v>0.19</v>
      </c>
      <c r="L1045" s="277" t="s">
        <v>2364</v>
      </c>
      <c r="M1045" s="83"/>
    </row>
    <row r="1046" spans="1:13" ht="12.75" customHeight="1" x14ac:dyDescent="0.25">
      <c r="A1046" s="277" t="s">
        <v>3439</v>
      </c>
      <c r="B1046" s="277" t="s">
        <v>3440</v>
      </c>
      <c r="C1046" s="277" t="s">
        <v>4499</v>
      </c>
      <c r="D1046" s="277" t="s">
        <v>4500</v>
      </c>
      <c r="E1046" s="278" t="s">
        <v>1043</v>
      </c>
      <c r="F1046" s="277" t="s">
        <v>1043</v>
      </c>
      <c r="G1046" s="279">
        <v>95116</v>
      </c>
      <c r="H1046" s="277" t="s">
        <v>5915</v>
      </c>
      <c r="I1046" s="277" t="s">
        <v>565</v>
      </c>
      <c r="J1046" s="277" t="s">
        <v>2363</v>
      </c>
      <c r="K1046" s="280">
        <v>31.99</v>
      </c>
      <c r="L1046" s="277" t="s">
        <v>2364</v>
      </c>
      <c r="M1046" s="83"/>
    </row>
    <row r="1047" spans="1:13" ht="12.75" customHeight="1" x14ac:dyDescent="0.25">
      <c r="A1047" s="277" t="s">
        <v>3439</v>
      </c>
      <c r="B1047" s="277" t="s">
        <v>3440</v>
      </c>
      <c r="C1047" s="277" t="s">
        <v>4499</v>
      </c>
      <c r="D1047" s="277" t="s">
        <v>4500</v>
      </c>
      <c r="E1047" s="278" t="s">
        <v>1043</v>
      </c>
      <c r="F1047" s="277" t="s">
        <v>1043</v>
      </c>
      <c r="G1047" s="279">
        <v>95117</v>
      </c>
      <c r="H1047" s="277" t="s">
        <v>5918</v>
      </c>
      <c r="I1047" s="277" t="s">
        <v>565</v>
      </c>
      <c r="J1047" s="277" t="s">
        <v>2363</v>
      </c>
      <c r="K1047" s="280">
        <v>9.59</v>
      </c>
      <c r="L1047" s="277" t="s">
        <v>2364</v>
      </c>
      <c r="M1047" s="83"/>
    </row>
    <row r="1048" spans="1:13" ht="12.75" customHeight="1" x14ac:dyDescent="0.25">
      <c r="A1048" s="277" t="s">
        <v>3439</v>
      </c>
      <c r="B1048" s="277" t="s">
        <v>3440</v>
      </c>
      <c r="C1048" s="277" t="s">
        <v>4499</v>
      </c>
      <c r="D1048" s="277" t="s">
        <v>4500</v>
      </c>
      <c r="E1048" s="278" t="s">
        <v>1043</v>
      </c>
      <c r="F1048" s="277" t="s">
        <v>1043</v>
      </c>
      <c r="G1048" s="279">
        <v>95118</v>
      </c>
      <c r="H1048" s="277" t="s">
        <v>5922</v>
      </c>
      <c r="I1048" s="277" t="s">
        <v>565</v>
      </c>
      <c r="J1048" s="277" t="s">
        <v>2363</v>
      </c>
      <c r="K1048" s="280">
        <v>31.77</v>
      </c>
      <c r="L1048" s="277" t="s">
        <v>2364</v>
      </c>
      <c r="M1048" s="83"/>
    </row>
    <row r="1049" spans="1:13" ht="12.75" customHeight="1" x14ac:dyDescent="0.25">
      <c r="A1049" s="277" t="s">
        <v>3439</v>
      </c>
      <c r="B1049" s="277" t="s">
        <v>3440</v>
      </c>
      <c r="C1049" s="277" t="s">
        <v>4499</v>
      </c>
      <c r="D1049" s="277" t="s">
        <v>4500</v>
      </c>
      <c r="E1049" s="278" t="s">
        <v>1043</v>
      </c>
      <c r="F1049" s="277" t="s">
        <v>1043</v>
      </c>
      <c r="G1049" s="279">
        <v>95119</v>
      </c>
      <c r="H1049" s="277" t="s">
        <v>5925</v>
      </c>
      <c r="I1049" s="277" t="s">
        <v>565</v>
      </c>
      <c r="J1049" s="277" t="s">
        <v>2363</v>
      </c>
      <c r="K1049" s="280">
        <v>10.88</v>
      </c>
      <c r="L1049" s="277" t="s">
        <v>2364</v>
      </c>
      <c r="M1049" s="83"/>
    </row>
    <row r="1050" spans="1:13" ht="12.75" customHeight="1" x14ac:dyDescent="0.25">
      <c r="A1050" s="277" t="s">
        <v>3439</v>
      </c>
      <c r="B1050" s="277" t="s">
        <v>3440</v>
      </c>
      <c r="C1050" s="277" t="s">
        <v>4499</v>
      </c>
      <c r="D1050" s="277" t="s">
        <v>4500</v>
      </c>
      <c r="E1050" s="278" t="s">
        <v>1043</v>
      </c>
      <c r="F1050" s="277" t="s">
        <v>1043</v>
      </c>
      <c r="G1050" s="279">
        <v>95120</v>
      </c>
      <c r="H1050" s="277" t="s">
        <v>5928</v>
      </c>
      <c r="I1050" s="277" t="s">
        <v>565</v>
      </c>
      <c r="J1050" s="277" t="s">
        <v>2642</v>
      </c>
      <c r="K1050" s="280">
        <v>42.07</v>
      </c>
      <c r="L1050" s="277" t="s">
        <v>2364</v>
      </c>
      <c r="M1050" s="83"/>
    </row>
    <row r="1051" spans="1:13" ht="12.75" customHeight="1" x14ac:dyDescent="0.25">
      <c r="A1051" s="277" t="s">
        <v>3439</v>
      </c>
      <c r="B1051" s="277" t="s">
        <v>3440</v>
      </c>
      <c r="C1051" s="277" t="s">
        <v>4499</v>
      </c>
      <c r="D1051" s="277" t="s">
        <v>4500</v>
      </c>
      <c r="E1051" s="278" t="s">
        <v>1043</v>
      </c>
      <c r="F1051" s="277" t="s">
        <v>1043</v>
      </c>
      <c r="G1051" s="279">
        <v>95123</v>
      </c>
      <c r="H1051" s="277" t="s">
        <v>5931</v>
      </c>
      <c r="I1051" s="277" t="s">
        <v>565</v>
      </c>
      <c r="J1051" s="277" t="s">
        <v>2363</v>
      </c>
      <c r="K1051" s="280">
        <v>11.4</v>
      </c>
      <c r="L1051" s="277" t="s">
        <v>2364</v>
      </c>
      <c r="M1051" s="83"/>
    </row>
    <row r="1052" spans="1:13" ht="12.75" customHeight="1" x14ac:dyDescent="0.25">
      <c r="A1052" s="277" t="s">
        <v>3439</v>
      </c>
      <c r="B1052" s="277" t="s">
        <v>3440</v>
      </c>
      <c r="C1052" s="277" t="s">
        <v>4499</v>
      </c>
      <c r="D1052" s="277" t="s">
        <v>4500</v>
      </c>
      <c r="E1052" s="278" t="s">
        <v>1043</v>
      </c>
      <c r="F1052" s="277" t="s">
        <v>1043</v>
      </c>
      <c r="G1052" s="279">
        <v>95124</v>
      </c>
      <c r="H1052" s="277" t="s">
        <v>5935</v>
      </c>
      <c r="I1052" s="277" t="s">
        <v>565</v>
      </c>
      <c r="J1052" s="277" t="s">
        <v>2363</v>
      </c>
      <c r="K1052" s="280">
        <v>3.41</v>
      </c>
      <c r="L1052" s="277" t="s">
        <v>2364</v>
      </c>
      <c r="M1052" s="83"/>
    </row>
    <row r="1053" spans="1:13" ht="12.75" customHeight="1" x14ac:dyDescent="0.25">
      <c r="A1053" s="277" t="s">
        <v>3439</v>
      </c>
      <c r="B1053" s="277" t="s">
        <v>3440</v>
      </c>
      <c r="C1053" s="277" t="s">
        <v>4499</v>
      </c>
      <c r="D1053" s="277" t="s">
        <v>4500</v>
      </c>
      <c r="E1053" s="278" t="s">
        <v>1043</v>
      </c>
      <c r="F1053" s="277" t="s">
        <v>1043</v>
      </c>
      <c r="G1053" s="279">
        <v>95125</v>
      </c>
      <c r="H1053" s="277" t="s">
        <v>5938</v>
      </c>
      <c r="I1053" s="277" t="s">
        <v>565</v>
      </c>
      <c r="J1053" s="277" t="s">
        <v>2363</v>
      </c>
      <c r="K1053" s="280">
        <v>12.47</v>
      </c>
      <c r="L1053" s="277" t="s">
        <v>2364</v>
      </c>
      <c r="M1053" s="83"/>
    </row>
    <row r="1054" spans="1:13" ht="12.75" customHeight="1" x14ac:dyDescent="0.25">
      <c r="A1054" s="277" t="s">
        <v>3439</v>
      </c>
      <c r="B1054" s="277" t="s">
        <v>3440</v>
      </c>
      <c r="C1054" s="277" t="s">
        <v>4499</v>
      </c>
      <c r="D1054" s="277" t="s">
        <v>4500</v>
      </c>
      <c r="E1054" s="278" t="s">
        <v>1043</v>
      </c>
      <c r="F1054" s="277" t="s">
        <v>1043</v>
      </c>
      <c r="G1054" s="279">
        <v>95126</v>
      </c>
      <c r="H1054" s="277" t="s">
        <v>5942</v>
      </c>
      <c r="I1054" s="277" t="s">
        <v>565</v>
      </c>
      <c r="J1054" s="277" t="s">
        <v>4167</v>
      </c>
      <c r="K1054" s="280">
        <v>85.81</v>
      </c>
      <c r="L1054" s="277" t="s">
        <v>2364</v>
      </c>
      <c r="M1054" s="83"/>
    </row>
    <row r="1055" spans="1:13" ht="12.75" customHeight="1" x14ac:dyDescent="0.25">
      <c r="A1055" s="277" t="s">
        <v>3439</v>
      </c>
      <c r="B1055" s="277" t="s">
        <v>3440</v>
      </c>
      <c r="C1055" s="277" t="s">
        <v>4499</v>
      </c>
      <c r="D1055" s="277" t="s">
        <v>4500</v>
      </c>
      <c r="E1055" s="278" t="s">
        <v>1043</v>
      </c>
      <c r="F1055" s="277" t="s">
        <v>1043</v>
      </c>
      <c r="G1055" s="279">
        <v>95129</v>
      </c>
      <c r="H1055" s="277" t="s">
        <v>5945</v>
      </c>
      <c r="I1055" s="277" t="s">
        <v>565</v>
      </c>
      <c r="J1055" s="277" t="s">
        <v>2363</v>
      </c>
      <c r="K1055" s="280">
        <v>20.23</v>
      </c>
      <c r="L1055" s="277" t="s">
        <v>2364</v>
      </c>
      <c r="M1055" s="83"/>
    </row>
    <row r="1056" spans="1:13" ht="12.75" customHeight="1" x14ac:dyDescent="0.25">
      <c r="A1056" s="277" t="s">
        <v>3439</v>
      </c>
      <c r="B1056" s="277" t="s">
        <v>3440</v>
      </c>
      <c r="C1056" s="277" t="s">
        <v>4499</v>
      </c>
      <c r="D1056" s="277" t="s">
        <v>4500</v>
      </c>
      <c r="E1056" s="278" t="s">
        <v>1043</v>
      </c>
      <c r="F1056" s="277" t="s">
        <v>1043</v>
      </c>
      <c r="G1056" s="279">
        <v>95130</v>
      </c>
      <c r="H1056" s="277" t="s">
        <v>5948</v>
      </c>
      <c r="I1056" s="277" t="s">
        <v>565</v>
      </c>
      <c r="J1056" s="277" t="s">
        <v>2363</v>
      </c>
      <c r="K1056" s="280">
        <v>7.08</v>
      </c>
      <c r="L1056" s="277" t="s">
        <v>2364</v>
      </c>
      <c r="M1056" s="83"/>
    </row>
    <row r="1057" spans="1:13" ht="12.75" customHeight="1" x14ac:dyDescent="0.25">
      <c r="A1057" s="277" t="s">
        <v>3439</v>
      </c>
      <c r="B1057" s="277" t="s">
        <v>3440</v>
      </c>
      <c r="C1057" s="277" t="s">
        <v>4499</v>
      </c>
      <c r="D1057" s="277" t="s">
        <v>4500</v>
      </c>
      <c r="E1057" s="278" t="s">
        <v>1043</v>
      </c>
      <c r="F1057" s="277" t="s">
        <v>1043</v>
      </c>
      <c r="G1057" s="279">
        <v>95131</v>
      </c>
      <c r="H1057" s="277" t="s">
        <v>5954</v>
      </c>
      <c r="I1057" s="277" t="s">
        <v>565</v>
      </c>
      <c r="J1057" s="277" t="s">
        <v>2363</v>
      </c>
      <c r="K1057" s="280">
        <v>37.94</v>
      </c>
      <c r="L1057" s="277" t="s">
        <v>2364</v>
      </c>
      <c r="M1057" s="83"/>
    </row>
    <row r="1058" spans="1:13" ht="12.75" customHeight="1" x14ac:dyDescent="0.25">
      <c r="A1058" s="277" t="s">
        <v>3439</v>
      </c>
      <c r="B1058" s="277" t="s">
        <v>3440</v>
      </c>
      <c r="C1058" s="277" t="s">
        <v>4499</v>
      </c>
      <c r="D1058" s="277" t="s">
        <v>4500</v>
      </c>
      <c r="E1058" s="278" t="s">
        <v>1043</v>
      </c>
      <c r="F1058" s="277" t="s">
        <v>1043</v>
      </c>
      <c r="G1058" s="279">
        <v>95132</v>
      </c>
      <c r="H1058" s="277" t="s">
        <v>5957</v>
      </c>
      <c r="I1058" s="277" t="s">
        <v>565</v>
      </c>
      <c r="J1058" s="277" t="s">
        <v>4167</v>
      </c>
      <c r="K1058" s="280">
        <v>18.760000000000002</v>
      </c>
      <c r="L1058" s="277" t="s">
        <v>2364</v>
      </c>
      <c r="M1058" s="83"/>
    </row>
    <row r="1059" spans="1:13" ht="12.75" customHeight="1" x14ac:dyDescent="0.25">
      <c r="A1059" s="277" t="s">
        <v>3439</v>
      </c>
      <c r="B1059" s="277" t="s">
        <v>3440</v>
      </c>
      <c r="C1059" s="277" t="s">
        <v>4499</v>
      </c>
      <c r="D1059" s="277" t="s">
        <v>4500</v>
      </c>
      <c r="E1059" s="278" t="s">
        <v>1043</v>
      </c>
      <c r="F1059" s="277" t="s">
        <v>1043</v>
      </c>
      <c r="G1059" s="279">
        <v>95136</v>
      </c>
      <c r="H1059" s="277" t="s">
        <v>5960</v>
      </c>
      <c r="I1059" s="277" t="s">
        <v>565</v>
      </c>
      <c r="J1059" s="277" t="s">
        <v>2363</v>
      </c>
      <c r="K1059" s="280">
        <v>0.03</v>
      </c>
      <c r="L1059" s="277" t="s">
        <v>2364</v>
      </c>
      <c r="M1059" s="83"/>
    </row>
    <row r="1060" spans="1:13" ht="12.75" customHeight="1" x14ac:dyDescent="0.25">
      <c r="A1060" s="277" t="s">
        <v>3439</v>
      </c>
      <c r="B1060" s="277" t="s">
        <v>3440</v>
      </c>
      <c r="C1060" s="277" t="s">
        <v>4499</v>
      </c>
      <c r="D1060" s="277" t="s">
        <v>4500</v>
      </c>
      <c r="E1060" s="278" t="s">
        <v>1043</v>
      </c>
      <c r="F1060" s="277" t="s">
        <v>1043</v>
      </c>
      <c r="G1060" s="279">
        <v>95137</v>
      </c>
      <c r="H1060" s="277" t="s">
        <v>5964</v>
      </c>
      <c r="I1060" s="277" t="s">
        <v>565</v>
      </c>
      <c r="J1060" s="277" t="s">
        <v>2363</v>
      </c>
      <c r="K1060" s="280">
        <v>0.01</v>
      </c>
      <c r="L1060" s="277" t="s">
        <v>2364</v>
      </c>
      <c r="M1060" s="83"/>
    </row>
    <row r="1061" spans="1:13" ht="12.75" customHeight="1" x14ac:dyDescent="0.25">
      <c r="A1061" s="277" t="s">
        <v>3439</v>
      </c>
      <c r="B1061" s="277" t="s">
        <v>3440</v>
      </c>
      <c r="C1061" s="277" t="s">
        <v>4499</v>
      </c>
      <c r="D1061" s="277" t="s">
        <v>4500</v>
      </c>
      <c r="E1061" s="278" t="s">
        <v>1043</v>
      </c>
      <c r="F1061" s="277" t="s">
        <v>1043</v>
      </c>
      <c r="G1061" s="279">
        <v>95138</v>
      </c>
      <c r="H1061" s="277" t="s">
        <v>5967</v>
      </c>
      <c r="I1061" s="277" t="s">
        <v>565</v>
      </c>
      <c r="J1061" s="277" t="s">
        <v>2363</v>
      </c>
      <c r="K1061" s="280">
        <v>0.02</v>
      </c>
      <c r="L1061" s="277" t="s">
        <v>2364</v>
      </c>
      <c r="M1061" s="83"/>
    </row>
    <row r="1062" spans="1:13" ht="12.75" customHeight="1" x14ac:dyDescent="0.25">
      <c r="A1062" s="277" t="s">
        <v>3439</v>
      </c>
      <c r="B1062" s="277" t="s">
        <v>3440</v>
      </c>
      <c r="C1062" s="277" t="s">
        <v>4499</v>
      </c>
      <c r="D1062" s="277" t="s">
        <v>4500</v>
      </c>
      <c r="E1062" s="278" t="s">
        <v>1043</v>
      </c>
      <c r="F1062" s="277" t="s">
        <v>1043</v>
      </c>
      <c r="G1062" s="279">
        <v>95208</v>
      </c>
      <c r="H1062" s="277" t="s">
        <v>5970</v>
      </c>
      <c r="I1062" s="277" t="s">
        <v>565</v>
      </c>
      <c r="J1062" s="277" t="s">
        <v>2363</v>
      </c>
      <c r="K1062" s="280">
        <v>26.15</v>
      </c>
      <c r="L1062" s="277" t="s">
        <v>2364</v>
      </c>
      <c r="M1062" s="83"/>
    </row>
    <row r="1063" spans="1:13" ht="12.75" customHeight="1" x14ac:dyDescent="0.25">
      <c r="A1063" s="277" t="s">
        <v>3439</v>
      </c>
      <c r="B1063" s="277" t="s">
        <v>3440</v>
      </c>
      <c r="C1063" s="277" t="s">
        <v>4499</v>
      </c>
      <c r="D1063" s="277" t="s">
        <v>4500</v>
      </c>
      <c r="E1063" s="278" t="s">
        <v>1043</v>
      </c>
      <c r="F1063" s="277" t="s">
        <v>1043</v>
      </c>
      <c r="G1063" s="279">
        <v>95209</v>
      </c>
      <c r="H1063" s="277" t="s">
        <v>5974</v>
      </c>
      <c r="I1063" s="277" t="s">
        <v>565</v>
      </c>
      <c r="J1063" s="277" t="s">
        <v>2363</v>
      </c>
      <c r="K1063" s="280">
        <v>5.88</v>
      </c>
      <c r="L1063" s="277" t="s">
        <v>2364</v>
      </c>
      <c r="M1063" s="83"/>
    </row>
    <row r="1064" spans="1:13" ht="12.75" customHeight="1" x14ac:dyDescent="0.25">
      <c r="A1064" s="277" t="s">
        <v>3439</v>
      </c>
      <c r="B1064" s="277" t="s">
        <v>3440</v>
      </c>
      <c r="C1064" s="277" t="s">
        <v>4499</v>
      </c>
      <c r="D1064" s="277" t="s">
        <v>4500</v>
      </c>
      <c r="E1064" s="278" t="s">
        <v>1043</v>
      </c>
      <c r="F1064" s="277" t="s">
        <v>1043</v>
      </c>
      <c r="G1064" s="279">
        <v>95210</v>
      </c>
      <c r="H1064" s="277" t="s">
        <v>5977</v>
      </c>
      <c r="I1064" s="277" t="s">
        <v>565</v>
      </c>
      <c r="J1064" s="277" t="s">
        <v>2363</v>
      </c>
      <c r="K1064" s="280">
        <v>28.6</v>
      </c>
      <c r="L1064" s="277" t="s">
        <v>2364</v>
      </c>
      <c r="M1064" s="83"/>
    </row>
    <row r="1065" spans="1:13" ht="12.75" customHeight="1" x14ac:dyDescent="0.25">
      <c r="A1065" s="277" t="s">
        <v>3439</v>
      </c>
      <c r="B1065" s="277" t="s">
        <v>3440</v>
      </c>
      <c r="C1065" s="277" t="s">
        <v>4499</v>
      </c>
      <c r="D1065" s="277" t="s">
        <v>4500</v>
      </c>
      <c r="E1065" s="278" t="s">
        <v>1043</v>
      </c>
      <c r="F1065" s="277" t="s">
        <v>1043</v>
      </c>
      <c r="G1065" s="279">
        <v>95211</v>
      </c>
      <c r="H1065" s="277" t="s">
        <v>5980</v>
      </c>
      <c r="I1065" s="277" t="s">
        <v>565</v>
      </c>
      <c r="J1065" s="277" t="s">
        <v>2642</v>
      </c>
      <c r="K1065" s="280">
        <v>6.17</v>
      </c>
      <c r="L1065" s="277" t="s">
        <v>2364</v>
      </c>
      <c r="M1065" s="83"/>
    </row>
    <row r="1066" spans="1:13" ht="12.75" customHeight="1" x14ac:dyDescent="0.25">
      <c r="A1066" s="277" t="s">
        <v>3439</v>
      </c>
      <c r="B1066" s="277" t="s">
        <v>3440</v>
      </c>
      <c r="C1066" s="277" t="s">
        <v>4499</v>
      </c>
      <c r="D1066" s="277" t="s">
        <v>4500</v>
      </c>
      <c r="E1066" s="278" t="s">
        <v>1043</v>
      </c>
      <c r="F1066" s="277" t="s">
        <v>1043</v>
      </c>
      <c r="G1066" s="279">
        <v>95214</v>
      </c>
      <c r="H1066" s="277" t="s">
        <v>5983</v>
      </c>
      <c r="I1066" s="277" t="s">
        <v>565</v>
      </c>
      <c r="J1066" s="277" t="s">
        <v>2642</v>
      </c>
      <c r="K1066" s="280">
        <v>0.22</v>
      </c>
      <c r="L1066" s="277" t="s">
        <v>2364</v>
      </c>
      <c r="M1066" s="83"/>
    </row>
    <row r="1067" spans="1:13" ht="12.75" customHeight="1" x14ac:dyDescent="0.25">
      <c r="A1067" s="277" t="s">
        <v>3439</v>
      </c>
      <c r="B1067" s="277" t="s">
        <v>3440</v>
      </c>
      <c r="C1067" s="277" t="s">
        <v>4499</v>
      </c>
      <c r="D1067" s="277" t="s">
        <v>4500</v>
      </c>
      <c r="E1067" s="278" t="s">
        <v>1043</v>
      </c>
      <c r="F1067" s="277" t="s">
        <v>1043</v>
      </c>
      <c r="G1067" s="279">
        <v>95215</v>
      </c>
      <c r="H1067" s="277" t="s">
        <v>5987</v>
      </c>
      <c r="I1067" s="277" t="s">
        <v>565</v>
      </c>
      <c r="J1067" s="277" t="s">
        <v>2642</v>
      </c>
      <c r="K1067" s="280">
        <v>0.04</v>
      </c>
      <c r="L1067" s="277" t="s">
        <v>2364</v>
      </c>
      <c r="M1067" s="83"/>
    </row>
    <row r="1068" spans="1:13" ht="12.75" customHeight="1" x14ac:dyDescent="0.25">
      <c r="A1068" s="277" t="s">
        <v>3439</v>
      </c>
      <c r="B1068" s="277" t="s">
        <v>3440</v>
      </c>
      <c r="C1068" s="277" t="s">
        <v>4499</v>
      </c>
      <c r="D1068" s="277" t="s">
        <v>4500</v>
      </c>
      <c r="E1068" s="278" t="s">
        <v>1043</v>
      </c>
      <c r="F1068" s="277" t="s">
        <v>1043</v>
      </c>
      <c r="G1068" s="279">
        <v>95216</v>
      </c>
      <c r="H1068" s="277" t="s">
        <v>5990</v>
      </c>
      <c r="I1068" s="277" t="s">
        <v>565</v>
      </c>
      <c r="J1068" s="277" t="s">
        <v>2642</v>
      </c>
      <c r="K1068" s="280">
        <v>0.15</v>
      </c>
      <c r="L1068" s="277" t="s">
        <v>2364</v>
      </c>
      <c r="M1068" s="83"/>
    </row>
    <row r="1069" spans="1:13" ht="12.75" customHeight="1" x14ac:dyDescent="0.25">
      <c r="A1069" s="277" t="s">
        <v>3439</v>
      </c>
      <c r="B1069" s="277" t="s">
        <v>3440</v>
      </c>
      <c r="C1069" s="277" t="s">
        <v>4499</v>
      </c>
      <c r="D1069" s="277" t="s">
        <v>4500</v>
      </c>
      <c r="E1069" s="278" t="s">
        <v>1043</v>
      </c>
      <c r="F1069" s="277" t="s">
        <v>1043</v>
      </c>
      <c r="G1069" s="279">
        <v>95217</v>
      </c>
      <c r="H1069" s="277" t="s">
        <v>5993</v>
      </c>
      <c r="I1069" s="277" t="s">
        <v>565</v>
      </c>
      <c r="J1069" s="277" t="s">
        <v>2642</v>
      </c>
      <c r="K1069" s="280">
        <v>0.41</v>
      </c>
      <c r="L1069" s="277" t="s">
        <v>2364</v>
      </c>
      <c r="M1069" s="83"/>
    </row>
    <row r="1070" spans="1:13" ht="12.75" customHeight="1" x14ac:dyDescent="0.25">
      <c r="A1070" s="277" t="s">
        <v>3439</v>
      </c>
      <c r="B1070" s="277" t="s">
        <v>3440</v>
      </c>
      <c r="C1070" s="277" t="s">
        <v>4499</v>
      </c>
      <c r="D1070" s="277" t="s">
        <v>4500</v>
      </c>
      <c r="E1070" s="278" t="s">
        <v>1043</v>
      </c>
      <c r="F1070" s="277" t="s">
        <v>1043</v>
      </c>
      <c r="G1070" s="279">
        <v>95255</v>
      </c>
      <c r="H1070" s="277" t="s">
        <v>5996</v>
      </c>
      <c r="I1070" s="277" t="s">
        <v>565</v>
      </c>
      <c r="J1070" s="277" t="s">
        <v>2363</v>
      </c>
      <c r="K1070" s="280">
        <v>0.75</v>
      </c>
      <c r="L1070" s="277" t="s">
        <v>2364</v>
      </c>
      <c r="M1070" s="83"/>
    </row>
    <row r="1071" spans="1:13" ht="12.75" customHeight="1" x14ac:dyDescent="0.25">
      <c r="A1071" s="277" t="s">
        <v>3439</v>
      </c>
      <c r="B1071" s="277" t="s">
        <v>3440</v>
      </c>
      <c r="C1071" s="277" t="s">
        <v>4499</v>
      </c>
      <c r="D1071" s="277" t="s">
        <v>4500</v>
      </c>
      <c r="E1071" s="278" t="s">
        <v>1043</v>
      </c>
      <c r="F1071" s="277" t="s">
        <v>1043</v>
      </c>
      <c r="G1071" s="279">
        <v>95256</v>
      </c>
      <c r="H1071" s="277" t="s">
        <v>6000</v>
      </c>
      <c r="I1071" s="277" t="s">
        <v>565</v>
      </c>
      <c r="J1071" s="277" t="s">
        <v>2363</v>
      </c>
      <c r="K1071" s="280">
        <v>0.17</v>
      </c>
      <c r="L1071" s="277" t="s">
        <v>2364</v>
      </c>
      <c r="M1071" s="83"/>
    </row>
    <row r="1072" spans="1:13" ht="12.75" customHeight="1" x14ac:dyDescent="0.25">
      <c r="A1072" s="277" t="s">
        <v>3439</v>
      </c>
      <c r="B1072" s="277" t="s">
        <v>3440</v>
      </c>
      <c r="C1072" s="277" t="s">
        <v>4499</v>
      </c>
      <c r="D1072" s="277" t="s">
        <v>4500</v>
      </c>
      <c r="E1072" s="278" t="s">
        <v>1043</v>
      </c>
      <c r="F1072" s="277" t="s">
        <v>1043</v>
      </c>
      <c r="G1072" s="279">
        <v>95257</v>
      </c>
      <c r="H1072" s="277" t="s">
        <v>6003</v>
      </c>
      <c r="I1072" s="277" t="s">
        <v>565</v>
      </c>
      <c r="J1072" s="277" t="s">
        <v>2363</v>
      </c>
      <c r="K1072" s="280">
        <v>0.94</v>
      </c>
      <c r="L1072" s="277" t="s">
        <v>2364</v>
      </c>
      <c r="M1072" s="83"/>
    </row>
    <row r="1073" spans="1:13" ht="12.75" customHeight="1" x14ac:dyDescent="0.25">
      <c r="A1073" s="277" t="s">
        <v>3439</v>
      </c>
      <c r="B1073" s="277" t="s">
        <v>3440</v>
      </c>
      <c r="C1073" s="277" t="s">
        <v>4499</v>
      </c>
      <c r="D1073" s="277" t="s">
        <v>4500</v>
      </c>
      <c r="E1073" s="278" t="s">
        <v>1043</v>
      </c>
      <c r="F1073" s="277" t="s">
        <v>1043</v>
      </c>
      <c r="G1073" s="279">
        <v>95260</v>
      </c>
      <c r="H1073" s="277" t="s">
        <v>6006</v>
      </c>
      <c r="I1073" s="277" t="s">
        <v>565</v>
      </c>
      <c r="J1073" s="277" t="s">
        <v>4167</v>
      </c>
      <c r="K1073" s="280">
        <v>0.57999999999999996</v>
      </c>
      <c r="L1073" s="277" t="s">
        <v>2364</v>
      </c>
      <c r="M1073" s="83"/>
    </row>
    <row r="1074" spans="1:13" ht="12.75" customHeight="1" x14ac:dyDescent="0.25">
      <c r="A1074" s="277" t="s">
        <v>3439</v>
      </c>
      <c r="B1074" s="277" t="s">
        <v>3440</v>
      </c>
      <c r="C1074" s="277" t="s">
        <v>4499</v>
      </c>
      <c r="D1074" s="277" t="s">
        <v>4500</v>
      </c>
      <c r="E1074" s="278" t="s">
        <v>1043</v>
      </c>
      <c r="F1074" s="277" t="s">
        <v>1043</v>
      </c>
      <c r="G1074" s="279">
        <v>95261</v>
      </c>
      <c r="H1074" s="277" t="s">
        <v>6009</v>
      </c>
      <c r="I1074" s="277" t="s">
        <v>565</v>
      </c>
      <c r="J1074" s="277" t="s">
        <v>2363</v>
      </c>
      <c r="K1074" s="280">
        <v>0.16</v>
      </c>
      <c r="L1074" s="277" t="s">
        <v>2364</v>
      </c>
      <c r="M1074" s="83"/>
    </row>
    <row r="1075" spans="1:13" ht="12.75" customHeight="1" x14ac:dyDescent="0.25">
      <c r="A1075" s="277" t="s">
        <v>3439</v>
      </c>
      <c r="B1075" s="277" t="s">
        <v>3440</v>
      </c>
      <c r="C1075" s="277" t="s">
        <v>4499</v>
      </c>
      <c r="D1075" s="277" t="s">
        <v>4500</v>
      </c>
      <c r="E1075" s="278" t="s">
        <v>1043</v>
      </c>
      <c r="F1075" s="277" t="s">
        <v>1043</v>
      </c>
      <c r="G1075" s="279">
        <v>95262</v>
      </c>
      <c r="H1075" s="277" t="s">
        <v>6013</v>
      </c>
      <c r="I1075" s="277" t="s">
        <v>565</v>
      </c>
      <c r="J1075" s="277" t="s">
        <v>2363</v>
      </c>
      <c r="K1075" s="280">
        <v>0.78</v>
      </c>
      <c r="L1075" s="277" t="s">
        <v>2364</v>
      </c>
      <c r="M1075" s="83"/>
    </row>
    <row r="1076" spans="1:13" ht="12.75" customHeight="1" x14ac:dyDescent="0.25">
      <c r="A1076" s="277" t="s">
        <v>3439</v>
      </c>
      <c r="B1076" s="277" t="s">
        <v>3440</v>
      </c>
      <c r="C1076" s="277" t="s">
        <v>4499</v>
      </c>
      <c r="D1076" s="277" t="s">
        <v>4500</v>
      </c>
      <c r="E1076" s="278" t="s">
        <v>1043</v>
      </c>
      <c r="F1076" s="277" t="s">
        <v>1043</v>
      </c>
      <c r="G1076" s="279">
        <v>95263</v>
      </c>
      <c r="H1076" s="277" t="s">
        <v>6015</v>
      </c>
      <c r="I1076" s="277" t="s">
        <v>565</v>
      </c>
      <c r="J1076" s="277" t="s">
        <v>4167</v>
      </c>
      <c r="K1076" s="280">
        <v>1.84</v>
      </c>
      <c r="L1076" s="277" t="s">
        <v>2364</v>
      </c>
      <c r="M1076" s="83"/>
    </row>
    <row r="1077" spans="1:13" ht="12.75" customHeight="1" x14ac:dyDescent="0.25">
      <c r="A1077" s="277" t="s">
        <v>3439</v>
      </c>
      <c r="B1077" s="277" t="s">
        <v>3440</v>
      </c>
      <c r="C1077" s="277" t="s">
        <v>4499</v>
      </c>
      <c r="D1077" s="277" t="s">
        <v>4500</v>
      </c>
      <c r="E1077" s="278" t="s">
        <v>1043</v>
      </c>
      <c r="F1077" s="277" t="s">
        <v>1043</v>
      </c>
      <c r="G1077" s="279">
        <v>95266</v>
      </c>
      <c r="H1077" s="277" t="s">
        <v>6018</v>
      </c>
      <c r="I1077" s="277" t="s">
        <v>565</v>
      </c>
      <c r="J1077" s="277" t="s">
        <v>2363</v>
      </c>
      <c r="K1077" s="280">
        <v>0.41</v>
      </c>
      <c r="L1077" s="277" t="s">
        <v>2364</v>
      </c>
      <c r="M1077" s="83"/>
    </row>
    <row r="1078" spans="1:13" ht="12.75" customHeight="1" x14ac:dyDescent="0.25">
      <c r="A1078" s="277" t="s">
        <v>3439</v>
      </c>
      <c r="B1078" s="277" t="s">
        <v>3440</v>
      </c>
      <c r="C1078" s="277" t="s">
        <v>4499</v>
      </c>
      <c r="D1078" s="277" t="s">
        <v>4500</v>
      </c>
      <c r="E1078" s="278" t="s">
        <v>1043</v>
      </c>
      <c r="F1078" s="277" t="s">
        <v>1043</v>
      </c>
      <c r="G1078" s="279">
        <v>95267</v>
      </c>
      <c r="H1078" s="277" t="s">
        <v>6022</v>
      </c>
      <c r="I1078" s="277" t="s">
        <v>565</v>
      </c>
      <c r="J1078" s="277" t="s">
        <v>2363</v>
      </c>
      <c r="K1078" s="280">
        <v>0.08</v>
      </c>
      <c r="L1078" s="277" t="s">
        <v>2364</v>
      </c>
      <c r="M1078" s="83"/>
    </row>
    <row r="1079" spans="1:13" ht="12.75" customHeight="1" x14ac:dyDescent="0.25">
      <c r="A1079" s="277" t="s">
        <v>3439</v>
      </c>
      <c r="B1079" s="277" t="s">
        <v>3440</v>
      </c>
      <c r="C1079" s="277" t="s">
        <v>4499</v>
      </c>
      <c r="D1079" s="277" t="s">
        <v>4500</v>
      </c>
      <c r="E1079" s="278" t="s">
        <v>1043</v>
      </c>
      <c r="F1079" s="277" t="s">
        <v>1043</v>
      </c>
      <c r="G1079" s="279">
        <v>95268</v>
      </c>
      <c r="H1079" s="277" t="s">
        <v>6025</v>
      </c>
      <c r="I1079" s="277" t="s">
        <v>565</v>
      </c>
      <c r="J1079" s="277" t="s">
        <v>2363</v>
      </c>
      <c r="K1079" s="280">
        <v>0.4</v>
      </c>
      <c r="L1079" s="277" t="s">
        <v>2364</v>
      </c>
      <c r="M1079" s="83"/>
    </row>
    <row r="1080" spans="1:13" ht="12.75" customHeight="1" x14ac:dyDescent="0.25">
      <c r="A1080" s="277" t="s">
        <v>3439</v>
      </c>
      <c r="B1080" s="277" t="s">
        <v>3440</v>
      </c>
      <c r="C1080" s="277" t="s">
        <v>4499</v>
      </c>
      <c r="D1080" s="277" t="s">
        <v>4500</v>
      </c>
      <c r="E1080" s="278" t="s">
        <v>1043</v>
      </c>
      <c r="F1080" s="277" t="s">
        <v>1043</v>
      </c>
      <c r="G1080" s="279">
        <v>95269</v>
      </c>
      <c r="H1080" s="277" t="s">
        <v>6027</v>
      </c>
      <c r="I1080" s="277" t="s">
        <v>565</v>
      </c>
      <c r="J1080" s="277" t="s">
        <v>4167</v>
      </c>
      <c r="K1080" s="280">
        <v>3.43</v>
      </c>
      <c r="L1080" s="277" t="s">
        <v>2364</v>
      </c>
      <c r="M1080" s="83"/>
    </row>
    <row r="1081" spans="1:13" ht="12.75" customHeight="1" x14ac:dyDescent="0.25">
      <c r="A1081" s="277" t="s">
        <v>3439</v>
      </c>
      <c r="B1081" s="277" t="s">
        <v>3440</v>
      </c>
      <c r="C1081" s="277" t="s">
        <v>4499</v>
      </c>
      <c r="D1081" s="277" t="s">
        <v>4500</v>
      </c>
      <c r="E1081" s="278" t="s">
        <v>1043</v>
      </c>
      <c r="F1081" s="277" t="s">
        <v>1043</v>
      </c>
      <c r="G1081" s="279">
        <v>95272</v>
      </c>
      <c r="H1081" s="277" t="s">
        <v>6030</v>
      </c>
      <c r="I1081" s="277" t="s">
        <v>565</v>
      </c>
      <c r="J1081" s="277" t="s">
        <v>2363</v>
      </c>
      <c r="K1081" s="280">
        <v>0.4</v>
      </c>
      <c r="L1081" s="277" t="s">
        <v>2364</v>
      </c>
      <c r="M1081" s="83"/>
    </row>
    <row r="1082" spans="1:13" ht="12.75" customHeight="1" x14ac:dyDescent="0.25">
      <c r="A1082" s="277" t="s">
        <v>3439</v>
      </c>
      <c r="B1082" s="277" t="s">
        <v>3440</v>
      </c>
      <c r="C1082" s="277" t="s">
        <v>4499</v>
      </c>
      <c r="D1082" s="277" t="s">
        <v>4500</v>
      </c>
      <c r="E1082" s="278" t="s">
        <v>1043</v>
      </c>
      <c r="F1082" s="277" t="s">
        <v>1043</v>
      </c>
      <c r="G1082" s="279">
        <v>95273</v>
      </c>
      <c r="H1082" s="277" t="s">
        <v>6032</v>
      </c>
      <c r="I1082" s="277" t="s">
        <v>565</v>
      </c>
      <c r="J1082" s="277" t="s">
        <v>2363</v>
      </c>
      <c r="K1082" s="280">
        <v>0.09</v>
      </c>
      <c r="L1082" s="277" t="s">
        <v>2364</v>
      </c>
      <c r="M1082" s="83"/>
    </row>
    <row r="1083" spans="1:13" ht="12.75" customHeight="1" x14ac:dyDescent="0.25">
      <c r="A1083" s="277" t="s">
        <v>3439</v>
      </c>
      <c r="B1083" s="277" t="s">
        <v>3440</v>
      </c>
      <c r="C1083" s="277" t="s">
        <v>4499</v>
      </c>
      <c r="D1083" s="277" t="s">
        <v>4500</v>
      </c>
      <c r="E1083" s="278" t="s">
        <v>1043</v>
      </c>
      <c r="F1083" s="277" t="s">
        <v>1043</v>
      </c>
      <c r="G1083" s="279">
        <v>95274</v>
      </c>
      <c r="H1083" s="277" t="s">
        <v>6035</v>
      </c>
      <c r="I1083" s="277" t="s">
        <v>565</v>
      </c>
      <c r="J1083" s="277" t="s">
        <v>2363</v>
      </c>
      <c r="K1083" s="280">
        <v>0.31</v>
      </c>
      <c r="L1083" s="277" t="s">
        <v>2364</v>
      </c>
      <c r="M1083" s="83"/>
    </row>
    <row r="1084" spans="1:13" ht="12.75" customHeight="1" x14ac:dyDescent="0.25">
      <c r="A1084" s="277" t="s">
        <v>3439</v>
      </c>
      <c r="B1084" s="277" t="s">
        <v>3440</v>
      </c>
      <c r="C1084" s="277" t="s">
        <v>4499</v>
      </c>
      <c r="D1084" s="277" t="s">
        <v>4500</v>
      </c>
      <c r="E1084" s="278" t="s">
        <v>1043</v>
      </c>
      <c r="F1084" s="277" t="s">
        <v>1043</v>
      </c>
      <c r="G1084" s="279">
        <v>95275</v>
      </c>
      <c r="H1084" s="277" t="s">
        <v>6037</v>
      </c>
      <c r="I1084" s="277" t="s">
        <v>565</v>
      </c>
      <c r="J1084" s="277" t="s">
        <v>2642</v>
      </c>
      <c r="K1084" s="280">
        <v>1.67</v>
      </c>
      <c r="L1084" s="277" t="s">
        <v>2364</v>
      </c>
      <c r="M1084" s="83"/>
    </row>
    <row r="1085" spans="1:13" ht="12.75" customHeight="1" x14ac:dyDescent="0.25">
      <c r="A1085" s="277" t="s">
        <v>3439</v>
      </c>
      <c r="B1085" s="277" t="s">
        <v>3440</v>
      </c>
      <c r="C1085" s="277" t="s">
        <v>4499</v>
      </c>
      <c r="D1085" s="277" t="s">
        <v>4500</v>
      </c>
      <c r="E1085" s="278" t="s">
        <v>1043</v>
      </c>
      <c r="F1085" s="277" t="s">
        <v>1043</v>
      </c>
      <c r="G1085" s="279">
        <v>95278</v>
      </c>
      <c r="H1085" s="277" t="s">
        <v>6040</v>
      </c>
      <c r="I1085" s="277" t="s">
        <v>565</v>
      </c>
      <c r="J1085" s="277" t="s">
        <v>2363</v>
      </c>
      <c r="K1085" s="280">
        <v>0.44</v>
      </c>
      <c r="L1085" s="277" t="s">
        <v>2364</v>
      </c>
      <c r="M1085" s="83"/>
    </row>
    <row r="1086" spans="1:13" ht="12.75" customHeight="1" x14ac:dyDescent="0.25">
      <c r="A1086" s="277" t="s">
        <v>3439</v>
      </c>
      <c r="B1086" s="277" t="s">
        <v>3440</v>
      </c>
      <c r="C1086" s="277" t="s">
        <v>4499</v>
      </c>
      <c r="D1086" s="277" t="s">
        <v>4500</v>
      </c>
      <c r="E1086" s="278" t="s">
        <v>1043</v>
      </c>
      <c r="F1086" s="277" t="s">
        <v>1043</v>
      </c>
      <c r="G1086" s="279">
        <v>95279</v>
      </c>
      <c r="H1086" s="277" t="s">
        <v>6043</v>
      </c>
      <c r="I1086" s="277" t="s">
        <v>565</v>
      </c>
      <c r="J1086" s="277" t="s">
        <v>2363</v>
      </c>
      <c r="K1086" s="280">
        <v>0.09</v>
      </c>
      <c r="L1086" s="277" t="s">
        <v>2364</v>
      </c>
      <c r="M1086" s="83"/>
    </row>
    <row r="1087" spans="1:13" ht="12.75" customHeight="1" x14ac:dyDescent="0.25">
      <c r="A1087" s="277" t="s">
        <v>3439</v>
      </c>
      <c r="B1087" s="277" t="s">
        <v>3440</v>
      </c>
      <c r="C1087" s="277" t="s">
        <v>4499</v>
      </c>
      <c r="D1087" s="277" t="s">
        <v>4500</v>
      </c>
      <c r="E1087" s="278" t="s">
        <v>1043</v>
      </c>
      <c r="F1087" s="277" t="s">
        <v>1043</v>
      </c>
      <c r="G1087" s="279">
        <v>95280</v>
      </c>
      <c r="H1087" s="277" t="s">
        <v>6047</v>
      </c>
      <c r="I1087" s="277" t="s">
        <v>565</v>
      </c>
      <c r="J1087" s="277" t="s">
        <v>2363</v>
      </c>
      <c r="K1087" s="280">
        <v>0.34</v>
      </c>
      <c r="L1087" s="277" t="s">
        <v>2364</v>
      </c>
      <c r="M1087" s="83"/>
    </row>
    <row r="1088" spans="1:13" ht="12.75" customHeight="1" x14ac:dyDescent="0.25">
      <c r="A1088" s="277" t="s">
        <v>3439</v>
      </c>
      <c r="B1088" s="277" t="s">
        <v>3440</v>
      </c>
      <c r="C1088" s="277" t="s">
        <v>4499</v>
      </c>
      <c r="D1088" s="277" t="s">
        <v>4500</v>
      </c>
      <c r="E1088" s="278" t="s">
        <v>1043</v>
      </c>
      <c r="F1088" s="277" t="s">
        <v>1043</v>
      </c>
      <c r="G1088" s="279">
        <v>95281</v>
      </c>
      <c r="H1088" s="277" t="s">
        <v>6050</v>
      </c>
      <c r="I1088" s="277" t="s">
        <v>565</v>
      </c>
      <c r="J1088" s="277" t="s">
        <v>4167</v>
      </c>
      <c r="K1088" s="280">
        <v>3.43</v>
      </c>
      <c r="L1088" s="277" t="s">
        <v>2364</v>
      </c>
      <c r="M1088" s="83"/>
    </row>
    <row r="1089" spans="1:13" ht="12.75" customHeight="1" x14ac:dyDescent="0.25">
      <c r="A1089" s="277" t="s">
        <v>3439</v>
      </c>
      <c r="B1089" s="277" t="s">
        <v>3440</v>
      </c>
      <c r="C1089" s="277" t="s">
        <v>4499</v>
      </c>
      <c r="D1089" s="277" t="s">
        <v>4500</v>
      </c>
      <c r="E1089" s="278" t="s">
        <v>1043</v>
      </c>
      <c r="F1089" s="277" t="s">
        <v>1043</v>
      </c>
      <c r="G1089" s="279">
        <v>95617</v>
      </c>
      <c r="H1089" s="277" t="s">
        <v>6053</v>
      </c>
      <c r="I1089" s="277" t="s">
        <v>565</v>
      </c>
      <c r="J1089" s="277" t="s">
        <v>2363</v>
      </c>
      <c r="K1089" s="280">
        <v>0.62</v>
      </c>
      <c r="L1089" s="277" t="s">
        <v>2364</v>
      </c>
      <c r="M1089" s="83"/>
    </row>
    <row r="1090" spans="1:13" ht="12.75" customHeight="1" x14ac:dyDescent="0.25">
      <c r="A1090" s="277" t="s">
        <v>3439</v>
      </c>
      <c r="B1090" s="277" t="s">
        <v>3440</v>
      </c>
      <c r="C1090" s="277" t="s">
        <v>4499</v>
      </c>
      <c r="D1090" s="277" t="s">
        <v>4500</v>
      </c>
      <c r="E1090" s="278" t="s">
        <v>1043</v>
      </c>
      <c r="F1090" s="277" t="s">
        <v>1043</v>
      </c>
      <c r="G1090" s="279">
        <v>95618</v>
      </c>
      <c r="H1090" s="277" t="s">
        <v>6059</v>
      </c>
      <c r="I1090" s="277" t="s">
        <v>565</v>
      </c>
      <c r="J1090" s="277" t="s">
        <v>2363</v>
      </c>
      <c r="K1090" s="280">
        <v>0.13</v>
      </c>
      <c r="L1090" s="277" t="s">
        <v>2364</v>
      </c>
      <c r="M1090" s="83"/>
    </row>
    <row r="1091" spans="1:13" ht="12.75" customHeight="1" x14ac:dyDescent="0.25">
      <c r="A1091" s="277" t="s">
        <v>3439</v>
      </c>
      <c r="B1091" s="277" t="s">
        <v>3440</v>
      </c>
      <c r="C1091" s="277" t="s">
        <v>4499</v>
      </c>
      <c r="D1091" s="277" t="s">
        <v>4500</v>
      </c>
      <c r="E1091" s="278" t="s">
        <v>1043</v>
      </c>
      <c r="F1091" s="277" t="s">
        <v>1043</v>
      </c>
      <c r="G1091" s="279">
        <v>95619</v>
      </c>
      <c r="H1091" s="277" t="s">
        <v>6063</v>
      </c>
      <c r="I1091" s="277" t="s">
        <v>565</v>
      </c>
      <c r="J1091" s="277" t="s">
        <v>2363</v>
      </c>
      <c r="K1091" s="280">
        <v>0.77</v>
      </c>
      <c r="L1091" s="277" t="s">
        <v>2364</v>
      </c>
      <c r="M1091" s="83"/>
    </row>
    <row r="1092" spans="1:13" ht="12.75" customHeight="1" x14ac:dyDescent="0.25">
      <c r="A1092" s="277" t="s">
        <v>3439</v>
      </c>
      <c r="B1092" s="277" t="s">
        <v>3440</v>
      </c>
      <c r="C1092" s="277" t="s">
        <v>4499</v>
      </c>
      <c r="D1092" s="277" t="s">
        <v>4500</v>
      </c>
      <c r="E1092" s="278" t="s">
        <v>1043</v>
      </c>
      <c r="F1092" s="277" t="s">
        <v>1043</v>
      </c>
      <c r="G1092" s="279">
        <v>95627</v>
      </c>
      <c r="H1092" s="277" t="s">
        <v>6068</v>
      </c>
      <c r="I1092" s="277" t="s">
        <v>565</v>
      </c>
      <c r="J1092" s="277" t="s">
        <v>2363</v>
      </c>
      <c r="K1092" s="280">
        <v>21.8</v>
      </c>
      <c r="L1092" s="277" t="s">
        <v>2364</v>
      </c>
      <c r="M1092" s="83"/>
    </row>
    <row r="1093" spans="1:13" ht="12.75" customHeight="1" x14ac:dyDescent="0.25">
      <c r="A1093" s="277" t="s">
        <v>3439</v>
      </c>
      <c r="B1093" s="277" t="s">
        <v>3440</v>
      </c>
      <c r="C1093" s="277" t="s">
        <v>4499</v>
      </c>
      <c r="D1093" s="277" t="s">
        <v>4500</v>
      </c>
      <c r="E1093" s="278" t="s">
        <v>1043</v>
      </c>
      <c r="F1093" s="277" t="s">
        <v>1043</v>
      </c>
      <c r="G1093" s="279">
        <v>95628</v>
      </c>
      <c r="H1093" s="277" t="s">
        <v>6073</v>
      </c>
      <c r="I1093" s="277" t="s">
        <v>565</v>
      </c>
      <c r="J1093" s="277" t="s">
        <v>2363</v>
      </c>
      <c r="K1093" s="280">
        <v>5.72</v>
      </c>
      <c r="L1093" s="277" t="s">
        <v>2364</v>
      </c>
      <c r="M1093" s="83"/>
    </row>
    <row r="1094" spans="1:13" ht="12.75" customHeight="1" x14ac:dyDescent="0.25">
      <c r="A1094" s="277" t="s">
        <v>3439</v>
      </c>
      <c r="B1094" s="277" t="s">
        <v>3440</v>
      </c>
      <c r="C1094" s="277" t="s">
        <v>4499</v>
      </c>
      <c r="D1094" s="277" t="s">
        <v>4500</v>
      </c>
      <c r="E1094" s="278" t="s">
        <v>1043</v>
      </c>
      <c r="F1094" s="277" t="s">
        <v>1043</v>
      </c>
      <c r="G1094" s="279">
        <v>95629</v>
      </c>
      <c r="H1094" s="277" t="s">
        <v>6077</v>
      </c>
      <c r="I1094" s="277" t="s">
        <v>565</v>
      </c>
      <c r="J1094" s="277" t="s">
        <v>2363</v>
      </c>
      <c r="K1094" s="280">
        <v>27.29</v>
      </c>
      <c r="L1094" s="277" t="s">
        <v>2364</v>
      </c>
      <c r="M1094" s="83"/>
    </row>
    <row r="1095" spans="1:13" ht="12.75" customHeight="1" x14ac:dyDescent="0.25">
      <c r="A1095" s="277" t="s">
        <v>3439</v>
      </c>
      <c r="B1095" s="277" t="s">
        <v>3440</v>
      </c>
      <c r="C1095" s="277" t="s">
        <v>4499</v>
      </c>
      <c r="D1095" s="277" t="s">
        <v>4500</v>
      </c>
      <c r="E1095" s="278" t="s">
        <v>1043</v>
      </c>
      <c r="F1095" s="277" t="s">
        <v>1043</v>
      </c>
      <c r="G1095" s="279">
        <v>95630</v>
      </c>
      <c r="H1095" s="277" t="s">
        <v>6083</v>
      </c>
      <c r="I1095" s="277" t="s">
        <v>565</v>
      </c>
      <c r="J1095" s="277" t="s">
        <v>4167</v>
      </c>
      <c r="K1095" s="280">
        <v>61.78</v>
      </c>
      <c r="L1095" s="277" t="s">
        <v>2364</v>
      </c>
      <c r="M1095" s="83"/>
    </row>
    <row r="1096" spans="1:13" ht="12.75" customHeight="1" x14ac:dyDescent="0.25">
      <c r="A1096" s="277" t="s">
        <v>3439</v>
      </c>
      <c r="B1096" s="277" t="s">
        <v>3440</v>
      </c>
      <c r="C1096" s="277" t="s">
        <v>4499</v>
      </c>
      <c r="D1096" s="277" t="s">
        <v>4500</v>
      </c>
      <c r="E1096" s="278" t="s">
        <v>1043</v>
      </c>
      <c r="F1096" s="277" t="s">
        <v>1043</v>
      </c>
      <c r="G1096" s="279">
        <v>95698</v>
      </c>
      <c r="H1096" s="277" t="s">
        <v>6088</v>
      </c>
      <c r="I1096" s="277" t="s">
        <v>565</v>
      </c>
      <c r="J1096" s="277" t="s">
        <v>2363</v>
      </c>
      <c r="K1096" s="280">
        <v>2.5099999999999998</v>
      </c>
      <c r="L1096" s="277" t="s">
        <v>2364</v>
      </c>
      <c r="M1096" s="83"/>
    </row>
    <row r="1097" spans="1:13" ht="12.75" customHeight="1" x14ac:dyDescent="0.25">
      <c r="A1097" s="277" t="s">
        <v>3439</v>
      </c>
      <c r="B1097" s="277" t="s">
        <v>3440</v>
      </c>
      <c r="C1097" s="277" t="s">
        <v>4499</v>
      </c>
      <c r="D1097" s="277" t="s">
        <v>4500</v>
      </c>
      <c r="E1097" s="278" t="s">
        <v>1043</v>
      </c>
      <c r="F1097" s="277" t="s">
        <v>1043</v>
      </c>
      <c r="G1097" s="279">
        <v>95699</v>
      </c>
      <c r="H1097" s="277" t="s">
        <v>6092</v>
      </c>
      <c r="I1097" s="277" t="s">
        <v>565</v>
      </c>
      <c r="J1097" s="277" t="s">
        <v>2363</v>
      </c>
      <c r="K1097" s="280">
        <v>0.56000000000000005</v>
      </c>
      <c r="L1097" s="277" t="s">
        <v>2364</v>
      </c>
      <c r="M1097" s="83"/>
    </row>
    <row r="1098" spans="1:13" ht="12.75" customHeight="1" x14ac:dyDescent="0.25">
      <c r="A1098" s="277" t="s">
        <v>3439</v>
      </c>
      <c r="B1098" s="277" t="s">
        <v>3440</v>
      </c>
      <c r="C1098" s="277" t="s">
        <v>4499</v>
      </c>
      <c r="D1098" s="277" t="s">
        <v>4500</v>
      </c>
      <c r="E1098" s="278" t="s">
        <v>1043</v>
      </c>
      <c r="F1098" s="277" t="s">
        <v>1043</v>
      </c>
      <c r="G1098" s="279">
        <v>95700</v>
      </c>
      <c r="H1098" s="277" t="s">
        <v>6096</v>
      </c>
      <c r="I1098" s="277" t="s">
        <v>565</v>
      </c>
      <c r="J1098" s="277" t="s">
        <v>2363</v>
      </c>
      <c r="K1098" s="280">
        <v>3.14</v>
      </c>
      <c r="L1098" s="277" t="s">
        <v>2364</v>
      </c>
      <c r="M1098" s="83"/>
    </row>
    <row r="1099" spans="1:13" ht="12.75" customHeight="1" x14ac:dyDescent="0.25">
      <c r="A1099" s="277" t="s">
        <v>3439</v>
      </c>
      <c r="B1099" s="277" t="s">
        <v>3440</v>
      </c>
      <c r="C1099" s="277" t="s">
        <v>4499</v>
      </c>
      <c r="D1099" s="277" t="s">
        <v>4500</v>
      </c>
      <c r="E1099" s="278" t="s">
        <v>1043</v>
      </c>
      <c r="F1099" s="277" t="s">
        <v>1043</v>
      </c>
      <c r="G1099" s="279">
        <v>95701</v>
      </c>
      <c r="H1099" s="277" t="s">
        <v>6099</v>
      </c>
      <c r="I1099" s="277" t="s">
        <v>565</v>
      </c>
      <c r="J1099" s="277" t="s">
        <v>2642</v>
      </c>
      <c r="K1099" s="280">
        <v>2.06</v>
      </c>
      <c r="L1099" s="277" t="s">
        <v>2364</v>
      </c>
      <c r="M1099" s="83"/>
    </row>
    <row r="1100" spans="1:13" ht="12.75" customHeight="1" x14ac:dyDescent="0.25">
      <c r="A1100" s="277" t="s">
        <v>3439</v>
      </c>
      <c r="B1100" s="277" t="s">
        <v>3440</v>
      </c>
      <c r="C1100" s="277" t="s">
        <v>4499</v>
      </c>
      <c r="D1100" s="277" t="s">
        <v>4500</v>
      </c>
      <c r="E1100" s="278" t="s">
        <v>1043</v>
      </c>
      <c r="F1100" s="277" t="s">
        <v>1043</v>
      </c>
      <c r="G1100" s="279">
        <v>95704</v>
      </c>
      <c r="H1100" s="277" t="s">
        <v>6103</v>
      </c>
      <c r="I1100" s="277" t="s">
        <v>565</v>
      </c>
      <c r="J1100" s="277" t="s">
        <v>2363</v>
      </c>
      <c r="K1100" s="280">
        <v>22.22</v>
      </c>
      <c r="L1100" s="277" t="s">
        <v>2364</v>
      </c>
      <c r="M1100" s="83"/>
    </row>
    <row r="1101" spans="1:13" ht="12.75" customHeight="1" x14ac:dyDescent="0.25">
      <c r="A1101" s="277" t="s">
        <v>3439</v>
      </c>
      <c r="B1101" s="277" t="s">
        <v>3440</v>
      </c>
      <c r="C1101" s="277" t="s">
        <v>4499</v>
      </c>
      <c r="D1101" s="277" t="s">
        <v>4500</v>
      </c>
      <c r="E1101" s="278" t="s">
        <v>1043</v>
      </c>
      <c r="F1101" s="277" t="s">
        <v>1043</v>
      </c>
      <c r="G1101" s="279">
        <v>95705</v>
      </c>
      <c r="H1101" s="277" t="s">
        <v>6107</v>
      </c>
      <c r="I1101" s="277" t="s">
        <v>565</v>
      </c>
      <c r="J1101" s="277" t="s">
        <v>2363</v>
      </c>
      <c r="K1101" s="280">
        <v>5.83</v>
      </c>
      <c r="L1101" s="277" t="s">
        <v>2364</v>
      </c>
      <c r="M1101" s="83"/>
    </row>
    <row r="1102" spans="1:13" ht="12.75" customHeight="1" x14ac:dyDescent="0.25">
      <c r="A1102" s="277" t="s">
        <v>3439</v>
      </c>
      <c r="B1102" s="277" t="s">
        <v>3440</v>
      </c>
      <c r="C1102" s="277" t="s">
        <v>4499</v>
      </c>
      <c r="D1102" s="277" t="s">
        <v>4500</v>
      </c>
      <c r="E1102" s="278" t="s">
        <v>1043</v>
      </c>
      <c r="F1102" s="277" t="s">
        <v>1043</v>
      </c>
      <c r="G1102" s="279">
        <v>95706</v>
      </c>
      <c r="H1102" s="277" t="s">
        <v>6111</v>
      </c>
      <c r="I1102" s="277" t="s">
        <v>565</v>
      </c>
      <c r="J1102" s="277" t="s">
        <v>2363</v>
      </c>
      <c r="K1102" s="280">
        <v>27.81</v>
      </c>
      <c r="L1102" s="277" t="s">
        <v>2364</v>
      </c>
      <c r="M1102" s="83"/>
    </row>
    <row r="1103" spans="1:13" ht="12.75" customHeight="1" x14ac:dyDescent="0.25">
      <c r="A1103" s="277" t="s">
        <v>3439</v>
      </c>
      <c r="B1103" s="277" t="s">
        <v>3440</v>
      </c>
      <c r="C1103" s="277" t="s">
        <v>4499</v>
      </c>
      <c r="D1103" s="277" t="s">
        <v>4500</v>
      </c>
      <c r="E1103" s="278" t="s">
        <v>1043</v>
      </c>
      <c r="F1103" s="277" t="s">
        <v>1043</v>
      </c>
      <c r="G1103" s="279">
        <v>95707</v>
      </c>
      <c r="H1103" s="277" t="s">
        <v>6115</v>
      </c>
      <c r="I1103" s="277" t="s">
        <v>565</v>
      </c>
      <c r="J1103" s="277" t="s">
        <v>2642</v>
      </c>
      <c r="K1103" s="280">
        <v>23.02</v>
      </c>
      <c r="L1103" s="277" t="s">
        <v>2364</v>
      </c>
      <c r="M1103" s="83"/>
    </row>
    <row r="1104" spans="1:13" ht="12.75" customHeight="1" x14ac:dyDescent="0.25">
      <c r="A1104" s="277" t="s">
        <v>3439</v>
      </c>
      <c r="B1104" s="277" t="s">
        <v>3440</v>
      </c>
      <c r="C1104" s="277" t="s">
        <v>4499</v>
      </c>
      <c r="D1104" s="277" t="s">
        <v>4500</v>
      </c>
      <c r="E1104" s="278" t="s">
        <v>1043</v>
      </c>
      <c r="F1104" s="277" t="s">
        <v>1043</v>
      </c>
      <c r="G1104" s="279">
        <v>95710</v>
      </c>
      <c r="H1104" s="277" t="s">
        <v>6118</v>
      </c>
      <c r="I1104" s="277" t="s">
        <v>565</v>
      </c>
      <c r="J1104" s="277" t="s">
        <v>2363</v>
      </c>
      <c r="K1104" s="280">
        <v>26.71</v>
      </c>
      <c r="L1104" s="277" t="s">
        <v>2364</v>
      </c>
      <c r="M1104" s="83"/>
    </row>
    <row r="1105" spans="1:13" ht="12.75" customHeight="1" x14ac:dyDescent="0.25">
      <c r="A1105" s="277" t="s">
        <v>3439</v>
      </c>
      <c r="B1105" s="277" t="s">
        <v>3440</v>
      </c>
      <c r="C1105" s="277" t="s">
        <v>4499</v>
      </c>
      <c r="D1105" s="277" t="s">
        <v>4500</v>
      </c>
      <c r="E1105" s="278" t="s">
        <v>1043</v>
      </c>
      <c r="F1105" s="277" t="s">
        <v>1043</v>
      </c>
      <c r="G1105" s="279">
        <v>95711</v>
      </c>
      <c r="H1105" s="277" t="s">
        <v>6122</v>
      </c>
      <c r="I1105" s="277" t="s">
        <v>565</v>
      </c>
      <c r="J1105" s="277" t="s">
        <v>2363</v>
      </c>
      <c r="K1105" s="280">
        <v>6.86</v>
      </c>
      <c r="L1105" s="277" t="s">
        <v>2364</v>
      </c>
      <c r="M1105" s="83"/>
    </row>
    <row r="1106" spans="1:13" ht="12.75" customHeight="1" x14ac:dyDescent="0.25">
      <c r="A1106" s="277" t="s">
        <v>3439</v>
      </c>
      <c r="B1106" s="277" t="s">
        <v>3440</v>
      </c>
      <c r="C1106" s="277" t="s">
        <v>4499</v>
      </c>
      <c r="D1106" s="277" t="s">
        <v>4500</v>
      </c>
      <c r="E1106" s="278" t="s">
        <v>1043</v>
      </c>
      <c r="F1106" s="277" t="s">
        <v>1043</v>
      </c>
      <c r="G1106" s="279">
        <v>95712</v>
      </c>
      <c r="H1106" s="277" t="s">
        <v>6127</v>
      </c>
      <c r="I1106" s="277" t="s">
        <v>565</v>
      </c>
      <c r="J1106" s="277" t="s">
        <v>2363</v>
      </c>
      <c r="K1106" s="280">
        <v>33.39</v>
      </c>
      <c r="L1106" s="277" t="s">
        <v>2364</v>
      </c>
      <c r="M1106" s="83"/>
    </row>
    <row r="1107" spans="1:13" ht="12.75" customHeight="1" x14ac:dyDescent="0.25">
      <c r="A1107" s="277" t="s">
        <v>3439</v>
      </c>
      <c r="B1107" s="277" t="s">
        <v>3440</v>
      </c>
      <c r="C1107" s="277" t="s">
        <v>4499</v>
      </c>
      <c r="D1107" s="277" t="s">
        <v>4500</v>
      </c>
      <c r="E1107" s="278" t="s">
        <v>1043</v>
      </c>
      <c r="F1107" s="277" t="s">
        <v>1043</v>
      </c>
      <c r="G1107" s="279">
        <v>95713</v>
      </c>
      <c r="H1107" s="277" t="s">
        <v>6131</v>
      </c>
      <c r="I1107" s="277" t="s">
        <v>565</v>
      </c>
      <c r="J1107" s="277" t="s">
        <v>4167</v>
      </c>
      <c r="K1107" s="280">
        <v>76.58</v>
      </c>
      <c r="L1107" s="277" t="s">
        <v>2364</v>
      </c>
      <c r="M1107" s="83"/>
    </row>
    <row r="1108" spans="1:13" ht="12.75" customHeight="1" x14ac:dyDescent="0.25">
      <c r="A1108" s="277" t="s">
        <v>3439</v>
      </c>
      <c r="B1108" s="277" t="s">
        <v>3440</v>
      </c>
      <c r="C1108" s="277" t="s">
        <v>4499</v>
      </c>
      <c r="D1108" s="277" t="s">
        <v>4500</v>
      </c>
      <c r="E1108" s="278" t="s">
        <v>1043</v>
      </c>
      <c r="F1108" s="277" t="s">
        <v>1043</v>
      </c>
      <c r="G1108" s="279">
        <v>95716</v>
      </c>
      <c r="H1108" s="277" t="s">
        <v>6136</v>
      </c>
      <c r="I1108" s="277" t="s">
        <v>565</v>
      </c>
      <c r="J1108" s="277" t="s">
        <v>2363</v>
      </c>
      <c r="K1108" s="280">
        <v>25.71</v>
      </c>
      <c r="L1108" s="277" t="s">
        <v>2364</v>
      </c>
      <c r="M1108" s="83"/>
    </row>
    <row r="1109" spans="1:13" ht="12.75" customHeight="1" x14ac:dyDescent="0.25">
      <c r="A1109" s="277" t="s">
        <v>3439</v>
      </c>
      <c r="B1109" s="277" t="s">
        <v>3440</v>
      </c>
      <c r="C1109" s="277" t="s">
        <v>4499</v>
      </c>
      <c r="D1109" s="277" t="s">
        <v>4500</v>
      </c>
      <c r="E1109" s="278" t="s">
        <v>1043</v>
      </c>
      <c r="F1109" s="277" t="s">
        <v>1043</v>
      </c>
      <c r="G1109" s="279">
        <v>95717</v>
      </c>
      <c r="H1109" s="277" t="s">
        <v>6141</v>
      </c>
      <c r="I1109" s="277" t="s">
        <v>565</v>
      </c>
      <c r="J1109" s="277" t="s">
        <v>2363</v>
      </c>
      <c r="K1109" s="280">
        <v>6.61</v>
      </c>
      <c r="L1109" s="277" t="s">
        <v>2364</v>
      </c>
      <c r="M1109" s="83"/>
    </row>
    <row r="1110" spans="1:13" ht="12.75" customHeight="1" x14ac:dyDescent="0.25">
      <c r="A1110" s="277" t="s">
        <v>3439</v>
      </c>
      <c r="B1110" s="277" t="s">
        <v>3440</v>
      </c>
      <c r="C1110" s="277" t="s">
        <v>4499</v>
      </c>
      <c r="D1110" s="277" t="s">
        <v>4500</v>
      </c>
      <c r="E1110" s="278" t="s">
        <v>1043</v>
      </c>
      <c r="F1110" s="277" t="s">
        <v>1043</v>
      </c>
      <c r="G1110" s="279">
        <v>95718</v>
      </c>
      <c r="H1110" s="277" t="s">
        <v>6146</v>
      </c>
      <c r="I1110" s="277" t="s">
        <v>565</v>
      </c>
      <c r="J1110" s="277" t="s">
        <v>2363</v>
      </c>
      <c r="K1110" s="280">
        <v>32.14</v>
      </c>
      <c r="L1110" s="277" t="s">
        <v>2364</v>
      </c>
      <c r="M1110" s="83"/>
    </row>
    <row r="1111" spans="1:13" ht="12.75" customHeight="1" x14ac:dyDescent="0.25">
      <c r="A1111" s="277" t="s">
        <v>3439</v>
      </c>
      <c r="B1111" s="277" t="s">
        <v>3440</v>
      </c>
      <c r="C1111" s="277" t="s">
        <v>4499</v>
      </c>
      <c r="D1111" s="277" t="s">
        <v>4500</v>
      </c>
      <c r="E1111" s="278" t="s">
        <v>1043</v>
      </c>
      <c r="F1111" s="277" t="s">
        <v>1043</v>
      </c>
      <c r="G1111" s="279">
        <v>95719</v>
      </c>
      <c r="H1111" s="277" t="s">
        <v>6150</v>
      </c>
      <c r="I1111" s="277" t="s">
        <v>565</v>
      </c>
      <c r="J1111" s="277" t="s">
        <v>4167</v>
      </c>
      <c r="K1111" s="280">
        <v>76.58</v>
      </c>
      <c r="L1111" s="277" t="s">
        <v>2364</v>
      </c>
      <c r="M1111" s="83"/>
    </row>
    <row r="1112" spans="1:13" ht="12.75" customHeight="1" x14ac:dyDescent="0.25">
      <c r="A1112" s="277" t="s">
        <v>3439</v>
      </c>
      <c r="B1112" s="277" t="s">
        <v>3440</v>
      </c>
      <c r="C1112" s="277" t="s">
        <v>4499</v>
      </c>
      <c r="D1112" s="277" t="s">
        <v>4500</v>
      </c>
      <c r="E1112" s="278" t="s">
        <v>1043</v>
      </c>
      <c r="F1112" s="277" t="s">
        <v>1043</v>
      </c>
      <c r="G1112" s="279">
        <v>95869</v>
      </c>
      <c r="H1112" s="277" t="s">
        <v>6154</v>
      </c>
      <c r="I1112" s="277" t="s">
        <v>565</v>
      </c>
      <c r="J1112" s="277" t="s">
        <v>2363</v>
      </c>
      <c r="K1112" s="280">
        <v>1.99</v>
      </c>
      <c r="L1112" s="277" t="s">
        <v>2364</v>
      </c>
      <c r="M1112" s="83"/>
    </row>
    <row r="1113" spans="1:13" ht="12.75" customHeight="1" x14ac:dyDescent="0.25">
      <c r="A1113" s="277" t="s">
        <v>3439</v>
      </c>
      <c r="B1113" s="277" t="s">
        <v>3440</v>
      </c>
      <c r="C1113" s="277" t="s">
        <v>4499</v>
      </c>
      <c r="D1113" s="277" t="s">
        <v>4500</v>
      </c>
      <c r="E1113" s="278" t="s">
        <v>1043</v>
      </c>
      <c r="F1113" s="277" t="s">
        <v>1043</v>
      </c>
      <c r="G1113" s="279">
        <v>95870</v>
      </c>
      <c r="H1113" s="277" t="s">
        <v>6159</v>
      </c>
      <c r="I1113" s="277" t="s">
        <v>565</v>
      </c>
      <c r="J1113" s="277" t="s">
        <v>2363</v>
      </c>
      <c r="K1113" s="280">
        <v>5.19</v>
      </c>
      <c r="L1113" s="277" t="s">
        <v>2364</v>
      </c>
      <c r="M1113" s="83"/>
    </row>
    <row r="1114" spans="1:13" ht="12.75" customHeight="1" x14ac:dyDescent="0.25">
      <c r="A1114" s="277" t="s">
        <v>3439</v>
      </c>
      <c r="B1114" s="277" t="s">
        <v>3440</v>
      </c>
      <c r="C1114" s="277" t="s">
        <v>4499</v>
      </c>
      <c r="D1114" s="277" t="s">
        <v>4500</v>
      </c>
      <c r="E1114" s="278" t="s">
        <v>1043</v>
      </c>
      <c r="F1114" s="277" t="s">
        <v>1043</v>
      </c>
      <c r="G1114" s="279">
        <v>95871</v>
      </c>
      <c r="H1114" s="277" t="s">
        <v>6163</v>
      </c>
      <c r="I1114" s="277" t="s">
        <v>565</v>
      </c>
      <c r="J1114" s="277" t="s">
        <v>4167</v>
      </c>
      <c r="K1114" s="280">
        <v>159.12</v>
      </c>
      <c r="L1114" s="277" t="s">
        <v>2364</v>
      </c>
      <c r="M1114" s="83"/>
    </row>
    <row r="1115" spans="1:13" ht="12.75" customHeight="1" x14ac:dyDescent="0.25">
      <c r="A1115" s="277" t="s">
        <v>3439</v>
      </c>
      <c r="B1115" s="277" t="s">
        <v>3440</v>
      </c>
      <c r="C1115" s="277" t="s">
        <v>4499</v>
      </c>
      <c r="D1115" s="277" t="s">
        <v>4500</v>
      </c>
      <c r="E1115" s="278" t="s">
        <v>1043</v>
      </c>
      <c r="F1115" s="277" t="s">
        <v>1043</v>
      </c>
      <c r="G1115" s="279">
        <v>95874</v>
      </c>
      <c r="H1115" s="277" t="s">
        <v>6168</v>
      </c>
      <c r="I1115" s="277" t="s">
        <v>565</v>
      </c>
      <c r="J1115" s="277" t="s">
        <v>2363</v>
      </c>
      <c r="K1115" s="280">
        <v>5.82</v>
      </c>
      <c r="L1115" s="277" t="s">
        <v>2364</v>
      </c>
      <c r="M1115" s="83"/>
    </row>
    <row r="1116" spans="1:13" ht="12.75" customHeight="1" x14ac:dyDescent="0.25">
      <c r="A1116" s="277" t="s">
        <v>3439</v>
      </c>
      <c r="B1116" s="277" t="s">
        <v>3440</v>
      </c>
      <c r="C1116" s="277" t="s">
        <v>4499</v>
      </c>
      <c r="D1116" s="277" t="s">
        <v>4500</v>
      </c>
      <c r="E1116" s="278" t="s">
        <v>1043</v>
      </c>
      <c r="F1116" s="277" t="s">
        <v>1043</v>
      </c>
      <c r="G1116" s="279">
        <v>96008</v>
      </c>
      <c r="H1116" s="277" t="s">
        <v>6173</v>
      </c>
      <c r="I1116" s="277" t="s">
        <v>565</v>
      </c>
      <c r="J1116" s="277" t="s">
        <v>2363</v>
      </c>
      <c r="K1116" s="280">
        <v>11.5</v>
      </c>
      <c r="L1116" s="277" t="s">
        <v>2364</v>
      </c>
      <c r="M1116" s="83"/>
    </row>
    <row r="1117" spans="1:13" ht="12.75" customHeight="1" x14ac:dyDescent="0.25">
      <c r="A1117" s="277" t="s">
        <v>3439</v>
      </c>
      <c r="B1117" s="277" t="s">
        <v>3440</v>
      </c>
      <c r="C1117" s="277" t="s">
        <v>4499</v>
      </c>
      <c r="D1117" s="277" t="s">
        <v>4500</v>
      </c>
      <c r="E1117" s="278" t="s">
        <v>1043</v>
      </c>
      <c r="F1117" s="277" t="s">
        <v>1043</v>
      </c>
      <c r="G1117" s="279">
        <v>96009</v>
      </c>
      <c r="H1117" s="277" t="s">
        <v>6178</v>
      </c>
      <c r="I1117" s="277" t="s">
        <v>565</v>
      </c>
      <c r="J1117" s="277" t="s">
        <v>2363</v>
      </c>
      <c r="K1117" s="280">
        <v>3.02</v>
      </c>
      <c r="L1117" s="277" t="s">
        <v>2364</v>
      </c>
      <c r="M1117" s="83"/>
    </row>
    <row r="1118" spans="1:13" ht="12.75" customHeight="1" x14ac:dyDescent="0.25">
      <c r="A1118" s="277" t="s">
        <v>3439</v>
      </c>
      <c r="B1118" s="277" t="s">
        <v>3440</v>
      </c>
      <c r="C1118" s="277" t="s">
        <v>4499</v>
      </c>
      <c r="D1118" s="277" t="s">
        <v>4500</v>
      </c>
      <c r="E1118" s="278" t="s">
        <v>1043</v>
      </c>
      <c r="F1118" s="277" t="s">
        <v>1043</v>
      </c>
      <c r="G1118" s="279">
        <v>96011</v>
      </c>
      <c r="H1118" s="277" t="s">
        <v>6183</v>
      </c>
      <c r="I1118" s="277" t="s">
        <v>565</v>
      </c>
      <c r="J1118" s="277" t="s">
        <v>2363</v>
      </c>
      <c r="K1118" s="280">
        <v>12.59</v>
      </c>
      <c r="L1118" s="277" t="s">
        <v>2364</v>
      </c>
      <c r="M1118" s="83"/>
    </row>
    <row r="1119" spans="1:13" ht="12.75" customHeight="1" x14ac:dyDescent="0.25">
      <c r="A1119" s="277" t="s">
        <v>3439</v>
      </c>
      <c r="B1119" s="277" t="s">
        <v>3440</v>
      </c>
      <c r="C1119" s="277" t="s">
        <v>4499</v>
      </c>
      <c r="D1119" s="277" t="s">
        <v>4500</v>
      </c>
      <c r="E1119" s="278" t="s">
        <v>1043</v>
      </c>
      <c r="F1119" s="277" t="s">
        <v>1043</v>
      </c>
      <c r="G1119" s="279">
        <v>96012</v>
      </c>
      <c r="H1119" s="277" t="s">
        <v>6188</v>
      </c>
      <c r="I1119" s="277" t="s">
        <v>565</v>
      </c>
      <c r="J1119" s="277" t="s">
        <v>4167</v>
      </c>
      <c r="K1119" s="280">
        <v>59.46</v>
      </c>
      <c r="L1119" s="277" t="s">
        <v>2364</v>
      </c>
      <c r="M1119" s="83"/>
    </row>
    <row r="1120" spans="1:13" ht="12.75" customHeight="1" x14ac:dyDescent="0.25">
      <c r="A1120" s="277" t="s">
        <v>3439</v>
      </c>
      <c r="B1120" s="277" t="s">
        <v>3440</v>
      </c>
      <c r="C1120" s="277" t="s">
        <v>4499</v>
      </c>
      <c r="D1120" s="277" t="s">
        <v>4500</v>
      </c>
      <c r="E1120" s="278" t="s">
        <v>1043</v>
      </c>
      <c r="F1120" s="277" t="s">
        <v>1043</v>
      </c>
      <c r="G1120" s="279">
        <v>96015</v>
      </c>
      <c r="H1120" s="277" t="s">
        <v>6192</v>
      </c>
      <c r="I1120" s="277" t="s">
        <v>565</v>
      </c>
      <c r="J1120" s="277" t="s">
        <v>2363</v>
      </c>
      <c r="K1120" s="280">
        <v>11.4</v>
      </c>
      <c r="L1120" s="277" t="s">
        <v>2364</v>
      </c>
      <c r="M1120" s="83"/>
    </row>
    <row r="1121" spans="1:13" ht="12.75" customHeight="1" x14ac:dyDescent="0.25">
      <c r="A1121" s="277" t="s">
        <v>3439</v>
      </c>
      <c r="B1121" s="277" t="s">
        <v>3440</v>
      </c>
      <c r="C1121" s="277" t="s">
        <v>4499</v>
      </c>
      <c r="D1121" s="277" t="s">
        <v>4500</v>
      </c>
      <c r="E1121" s="278" t="s">
        <v>1043</v>
      </c>
      <c r="F1121" s="277" t="s">
        <v>1043</v>
      </c>
      <c r="G1121" s="279">
        <v>96016</v>
      </c>
      <c r="H1121" s="277" t="s">
        <v>6197</v>
      </c>
      <c r="I1121" s="277" t="s">
        <v>565</v>
      </c>
      <c r="J1121" s="277" t="s">
        <v>2363</v>
      </c>
      <c r="K1121" s="280">
        <v>2.99</v>
      </c>
      <c r="L1121" s="277" t="s">
        <v>2364</v>
      </c>
      <c r="M1121" s="83"/>
    </row>
    <row r="1122" spans="1:13" ht="12.75" customHeight="1" x14ac:dyDescent="0.25">
      <c r="A1122" s="277" t="s">
        <v>3439</v>
      </c>
      <c r="B1122" s="277" t="s">
        <v>3440</v>
      </c>
      <c r="C1122" s="277" t="s">
        <v>4499</v>
      </c>
      <c r="D1122" s="277" t="s">
        <v>4500</v>
      </c>
      <c r="E1122" s="278" t="s">
        <v>1043</v>
      </c>
      <c r="F1122" s="277" t="s">
        <v>1043</v>
      </c>
      <c r="G1122" s="279">
        <v>96018</v>
      </c>
      <c r="H1122" s="277" t="s">
        <v>6202</v>
      </c>
      <c r="I1122" s="277" t="s">
        <v>565</v>
      </c>
      <c r="J1122" s="277" t="s">
        <v>2363</v>
      </c>
      <c r="K1122" s="280">
        <v>12.47</v>
      </c>
      <c r="L1122" s="277" t="s">
        <v>2364</v>
      </c>
      <c r="M1122" s="83"/>
    </row>
    <row r="1123" spans="1:13" ht="12.75" customHeight="1" x14ac:dyDescent="0.25">
      <c r="A1123" s="277" t="s">
        <v>3439</v>
      </c>
      <c r="B1123" s="277" t="s">
        <v>3440</v>
      </c>
      <c r="C1123" s="277" t="s">
        <v>4499</v>
      </c>
      <c r="D1123" s="277" t="s">
        <v>4500</v>
      </c>
      <c r="E1123" s="278" t="s">
        <v>1043</v>
      </c>
      <c r="F1123" s="277" t="s">
        <v>1043</v>
      </c>
      <c r="G1123" s="279">
        <v>96019</v>
      </c>
      <c r="H1123" s="277" t="s">
        <v>6207</v>
      </c>
      <c r="I1123" s="277" t="s">
        <v>565</v>
      </c>
      <c r="J1123" s="277" t="s">
        <v>4167</v>
      </c>
      <c r="K1123" s="280">
        <v>59.46</v>
      </c>
      <c r="L1123" s="277" t="s">
        <v>2364</v>
      </c>
      <c r="M1123" s="83"/>
    </row>
    <row r="1124" spans="1:13" ht="12.75" customHeight="1" x14ac:dyDescent="0.25">
      <c r="A1124" s="277" t="s">
        <v>3439</v>
      </c>
      <c r="B1124" s="277" t="s">
        <v>3440</v>
      </c>
      <c r="C1124" s="277" t="s">
        <v>4499</v>
      </c>
      <c r="D1124" s="277" t="s">
        <v>4500</v>
      </c>
      <c r="E1124" s="278" t="s">
        <v>1043</v>
      </c>
      <c r="F1124" s="277" t="s">
        <v>1043</v>
      </c>
      <c r="G1124" s="279">
        <v>96023</v>
      </c>
      <c r="H1124" s="277" t="s">
        <v>6210</v>
      </c>
      <c r="I1124" s="277" t="s">
        <v>565</v>
      </c>
      <c r="J1124" s="277" t="s">
        <v>2363</v>
      </c>
      <c r="K1124" s="280">
        <v>8.83</v>
      </c>
      <c r="L1124" s="277" t="s">
        <v>2364</v>
      </c>
      <c r="M1124" s="83"/>
    </row>
    <row r="1125" spans="1:13" ht="12.75" customHeight="1" x14ac:dyDescent="0.25">
      <c r="A1125" s="277" t="s">
        <v>3439</v>
      </c>
      <c r="B1125" s="277" t="s">
        <v>3440</v>
      </c>
      <c r="C1125" s="277" t="s">
        <v>4499</v>
      </c>
      <c r="D1125" s="277" t="s">
        <v>4500</v>
      </c>
      <c r="E1125" s="278" t="s">
        <v>1043</v>
      </c>
      <c r="F1125" s="277" t="s">
        <v>1043</v>
      </c>
      <c r="G1125" s="279">
        <v>96024</v>
      </c>
      <c r="H1125" s="277" t="s">
        <v>6215</v>
      </c>
      <c r="I1125" s="277" t="s">
        <v>565</v>
      </c>
      <c r="J1125" s="277" t="s">
        <v>2363</v>
      </c>
      <c r="K1125" s="280">
        <v>2.31</v>
      </c>
      <c r="L1125" s="277" t="s">
        <v>2364</v>
      </c>
      <c r="M1125" s="83"/>
    </row>
    <row r="1126" spans="1:13" ht="12.75" customHeight="1" x14ac:dyDescent="0.25">
      <c r="A1126" s="277" t="s">
        <v>3439</v>
      </c>
      <c r="B1126" s="277" t="s">
        <v>3440</v>
      </c>
      <c r="C1126" s="277" t="s">
        <v>4499</v>
      </c>
      <c r="D1126" s="277" t="s">
        <v>4500</v>
      </c>
      <c r="E1126" s="278" t="s">
        <v>1043</v>
      </c>
      <c r="F1126" s="277" t="s">
        <v>1043</v>
      </c>
      <c r="G1126" s="279">
        <v>96026</v>
      </c>
      <c r="H1126" s="277" t="s">
        <v>6220</v>
      </c>
      <c r="I1126" s="277" t="s">
        <v>565</v>
      </c>
      <c r="J1126" s="277" t="s">
        <v>2363</v>
      </c>
      <c r="K1126" s="280">
        <v>9.65</v>
      </c>
      <c r="L1126" s="277" t="s">
        <v>2364</v>
      </c>
      <c r="M1126" s="83"/>
    </row>
    <row r="1127" spans="1:13" ht="12.75" customHeight="1" x14ac:dyDescent="0.25">
      <c r="A1127" s="277" t="s">
        <v>3439</v>
      </c>
      <c r="B1127" s="277" t="s">
        <v>3440</v>
      </c>
      <c r="C1127" s="277" t="s">
        <v>4499</v>
      </c>
      <c r="D1127" s="277" t="s">
        <v>4500</v>
      </c>
      <c r="E1127" s="278" t="s">
        <v>1043</v>
      </c>
      <c r="F1127" s="277" t="s">
        <v>1043</v>
      </c>
      <c r="G1127" s="279">
        <v>96027</v>
      </c>
      <c r="H1127" s="277" t="s">
        <v>6225</v>
      </c>
      <c r="I1127" s="277" t="s">
        <v>565</v>
      </c>
      <c r="J1127" s="277" t="s">
        <v>4167</v>
      </c>
      <c r="K1127" s="280">
        <v>41.43</v>
      </c>
      <c r="L1127" s="277" t="s">
        <v>2364</v>
      </c>
      <c r="M1127" s="83"/>
    </row>
    <row r="1128" spans="1:13" ht="12.75" customHeight="1" x14ac:dyDescent="0.25">
      <c r="A1128" s="277" t="s">
        <v>3439</v>
      </c>
      <c r="B1128" s="277" t="s">
        <v>3440</v>
      </c>
      <c r="C1128" s="277" t="s">
        <v>4499</v>
      </c>
      <c r="D1128" s="277" t="s">
        <v>4500</v>
      </c>
      <c r="E1128" s="278" t="s">
        <v>1043</v>
      </c>
      <c r="F1128" s="277" t="s">
        <v>1043</v>
      </c>
      <c r="G1128" s="279">
        <v>96030</v>
      </c>
      <c r="H1128" s="277" t="s">
        <v>6229</v>
      </c>
      <c r="I1128" s="277" t="s">
        <v>565</v>
      </c>
      <c r="J1128" s="277" t="s">
        <v>2363</v>
      </c>
      <c r="K1128" s="280">
        <v>15.94</v>
      </c>
      <c r="L1128" s="277" t="s">
        <v>2364</v>
      </c>
      <c r="M1128" s="83"/>
    </row>
    <row r="1129" spans="1:13" ht="12.75" customHeight="1" x14ac:dyDescent="0.25">
      <c r="A1129" s="277" t="s">
        <v>3439</v>
      </c>
      <c r="B1129" s="277" t="s">
        <v>3440</v>
      </c>
      <c r="C1129" s="277" t="s">
        <v>4499</v>
      </c>
      <c r="D1129" s="277" t="s">
        <v>4500</v>
      </c>
      <c r="E1129" s="278" t="s">
        <v>1043</v>
      </c>
      <c r="F1129" s="277" t="s">
        <v>1043</v>
      </c>
      <c r="G1129" s="279">
        <v>96031</v>
      </c>
      <c r="H1129" s="277" t="s">
        <v>6234</v>
      </c>
      <c r="I1129" s="277" t="s">
        <v>565</v>
      </c>
      <c r="J1129" s="277" t="s">
        <v>2363</v>
      </c>
      <c r="K1129" s="280">
        <v>5.57</v>
      </c>
      <c r="L1129" s="277" t="s">
        <v>2364</v>
      </c>
      <c r="M1129" s="83"/>
    </row>
    <row r="1130" spans="1:13" ht="12.75" customHeight="1" x14ac:dyDescent="0.25">
      <c r="A1130" s="277" t="s">
        <v>3439</v>
      </c>
      <c r="B1130" s="277" t="s">
        <v>3440</v>
      </c>
      <c r="C1130" s="277" t="s">
        <v>4499</v>
      </c>
      <c r="D1130" s="277" t="s">
        <v>4500</v>
      </c>
      <c r="E1130" s="278" t="s">
        <v>1043</v>
      </c>
      <c r="F1130" s="277" t="s">
        <v>1043</v>
      </c>
      <c r="G1130" s="279">
        <v>96032</v>
      </c>
      <c r="H1130" s="277" t="s">
        <v>6238</v>
      </c>
      <c r="I1130" s="277" t="s">
        <v>565</v>
      </c>
      <c r="J1130" s="277" t="s">
        <v>2363</v>
      </c>
      <c r="K1130" s="280">
        <v>1.1399999999999999</v>
      </c>
      <c r="L1130" s="277" t="s">
        <v>2364</v>
      </c>
      <c r="M1130" s="83"/>
    </row>
    <row r="1131" spans="1:13" ht="12.75" customHeight="1" x14ac:dyDescent="0.25">
      <c r="A1131" s="277" t="s">
        <v>3439</v>
      </c>
      <c r="B1131" s="277" t="s">
        <v>3440</v>
      </c>
      <c r="C1131" s="277" t="s">
        <v>4499</v>
      </c>
      <c r="D1131" s="277" t="s">
        <v>4500</v>
      </c>
      <c r="E1131" s="278" t="s">
        <v>1043</v>
      </c>
      <c r="F1131" s="277" t="s">
        <v>1043</v>
      </c>
      <c r="G1131" s="279">
        <v>96033</v>
      </c>
      <c r="H1131" s="277" t="s">
        <v>6242</v>
      </c>
      <c r="I1131" s="277" t="s">
        <v>565</v>
      </c>
      <c r="J1131" s="277" t="s">
        <v>2363</v>
      </c>
      <c r="K1131" s="280">
        <v>29.89</v>
      </c>
      <c r="L1131" s="277" t="s">
        <v>2364</v>
      </c>
      <c r="M1131" s="83"/>
    </row>
    <row r="1132" spans="1:13" ht="12.75" customHeight="1" x14ac:dyDescent="0.25">
      <c r="A1132" s="277" t="s">
        <v>3439</v>
      </c>
      <c r="B1132" s="277" t="s">
        <v>3440</v>
      </c>
      <c r="C1132" s="277" t="s">
        <v>4499</v>
      </c>
      <c r="D1132" s="277" t="s">
        <v>4500</v>
      </c>
      <c r="E1132" s="278" t="s">
        <v>1043</v>
      </c>
      <c r="F1132" s="277" t="s">
        <v>1043</v>
      </c>
      <c r="G1132" s="279">
        <v>96034</v>
      </c>
      <c r="H1132" s="277" t="s">
        <v>6245</v>
      </c>
      <c r="I1132" s="277" t="s">
        <v>565</v>
      </c>
      <c r="J1132" s="277" t="s">
        <v>4167</v>
      </c>
      <c r="K1132" s="280">
        <v>112.12</v>
      </c>
      <c r="L1132" s="277" t="s">
        <v>2364</v>
      </c>
      <c r="M1132" s="83"/>
    </row>
    <row r="1133" spans="1:13" ht="12.75" customHeight="1" x14ac:dyDescent="0.25">
      <c r="A1133" s="277" t="s">
        <v>3439</v>
      </c>
      <c r="B1133" s="277" t="s">
        <v>3440</v>
      </c>
      <c r="C1133" s="277" t="s">
        <v>4499</v>
      </c>
      <c r="D1133" s="277" t="s">
        <v>4500</v>
      </c>
      <c r="E1133" s="278" t="s">
        <v>1043</v>
      </c>
      <c r="F1133" s="277" t="s">
        <v>1043</v>
      </c>
      <c r="G1133" s="279">
        <v>96053</v>
      </c>
      <c r="H1133" s="277" t="s">
        <v>6248</v>
      </c>
      <c r="I1133" s="277" t="s">
        <v>565</v>
      </c>
      <c r="J1133" s="277" t="s">
        <v>2363</v>
      </c>
      <c r="K1133" s="280">
        <v>8.93</v>
      </c>
      <c r="L1133" s="277" t="s">
        <v>2364</v>
      </c>
      <c r="M1133" s="83"/>
    </row>
    <row r="1134" spans="1:13" ht="12.75" customHeight="1" x14ac:dyDescent="0.25">
      <c r="A1134" s="277" t="s">
        <v>3439</v>
      </c>
      <c r="B1134" s="277" t="s">
        <v>3440</v>
      </c>
      <c r="C1134" s="277" t="s">
        <v>4499</v>
      </c>
      <c r="D1134" s="277" t="s">
        <v>4500</v>
      </c>
      <c r="E1134" s="278" t="s">
        <v>1043</v>
      </c>
      <c r="F1134" s="277" t="s">
        <v>1043</v>
      </c>
      <c r="G1134" s="279">
        <v>96054</v>
      </c>
      <c r="H1134" s="277" t="s">
        <v>6252</v>
      </c>
      <c r="I1134" s="277" t="s">
        <v>565</v>
      </c>
      <c r="J1134" s="277" t="s">
        <v>2363</v>
      </c>
      <c r="K1134" s="280">
        <v>15.53</v>
      </c>
      <c r="L1134" s="277" t="s">
        <v>2364</v>
      </c>
      <c r="M1134" s="83"/>
    </row>
    <row r="1135" spans="1:13" ht="12.75" customHeight="1" x14ac:dyDescent="0.25">
      <c r="A1135" s="277" t="s">
        <v>3439</v>
      </c>
      <c r="B1135" s="277" t="s">
        <v>3440</v>
      </c>
      <c r="C1135" s="277" t="s">
        <v>4499</v>
      </c>
      <c r="D1135" s="277" t="s">
        <v>4500</v>
      </c>
      <c r="E1135" s="278" t="s">
        <v>1043</v>
      </c>
      <c r="F1135" s="277" t="s">
        <v>1043</v>
      </c>
      <c r="G1135" s="279">
        <v>96055</v>
      </c>
      <c r="H1135" s="277" t="s">
        <v>6255</v>
      </c>
      <c r="I1135" s="277" t="s">
        <v>565</v>
      </c>
      <c r="J1135" s="277" t="s">
        <v>2363</v>
      </c>
      <c r="K1135" s="280">
        <v>2.34</v>
      </c>
      <c r="L1135" s="277" t="s">
        <v>2364</v>
      </c>
      <c r="M1135" s="83"/>
    </row>
    <row r="1136" spans="1:13" ht="12.75" customHeight="1" x14ac:dyDescent="0.25">
      <c r="A1136" s="277" t="s">
        <v>3439</v>
      </c>
      <c r="B1136" s="277" t="s">
        <v>3440</v>
      </c>
      <c r="C1136" s="277" t="s">
        <v>4499</v>
      </c>
      <c r="D1136" s="277" t="s">
        <v>4500</v>
      </c>
      <c r="E1136" s="278" t="s">
        <v>1043</v>
      </c>
      <c r="F1136" s="277" t="s">
        <v>1043</v>
      </c>
      <c r="G1136" s="279">
        <v>96056</v>
      </c>
      <c r="H1136" s="277" t="s">
        <v>6259</v>
      </c>
      <c r="I1136" s="277" t="s">
        <v>565</v>
      </c>
      <c r="J1136" s="277" t="s">
        <v>2363</v>
      </c>
      <c r="K1136" s="280">
        <v>9.77</v>
      </c>
      <c r="L1136" s="277" t="s">
        <v>2364</v>
      </c>
      <c r="M1136" s="83"/>
    </row>
    <row r="1137" spans="1:13" ht="12.75" customHeight="1" x14ac:dyDescent="0.25">
      <c r="A1137" s="277" t="s">
        <v>3439</v>
      </c>
      <c r="B1137" s="277" t="s">
        <v>3440</v>
      </c>
      <c r="C1137" s="277" t="s">
        <v>4499</v>
      </c>
      <c r="D1137" s="277" t="s">
        <v>4500</v>
      </c>
      <c r="E1137" s="278" t="s">
        <v>1043</v>
      </c>
      <c r="F1137" s="277" t="s">
        <v>1043</v>
      </c>
      <c r="G1137" s="279">
        <v>96057</v>
      </c>
      <c r="H1137" s="277" t="s">
        <v>6262</v>
      </c>
      <c r="I1137" s="277" t="s">
        <v>565</v>
      </c>
      <c r="J1137" s="277" t="s">
        <v>4167</v>
      </c>
      <c r="K1137" s="280">
        <v>41.43</v>
      </c>
      <c r="L1137" s="277" t="s">
        <v>2364</v>
      </c>
      <c r="M1137" s="83"/>
    </row>
    <row r="1138" spans="1:13" ht="12.75" customHeight="1" x14ac:dyDescent="0.25">
      <c r="A1138" s="277" t="s">
        <v>3439</v>
      </c>
      <c r="B1138" s="277" t="s">
        <v>3440</v>
      </c>
      <c r="C1138" s="277" t="s">
        <v>4499</v>
      </c>
      <c r="D1138" s="277" t="s">
        <v>4500</v>
      </c>
      <c r="E1138" s="278" t="s">
        <v>1043</v>
      </c>
      <c r="F1138" s="277" t="s">
        <v>1043</v>
      </c>
      <c r="G1138" s="279">
        <v>96060</v>
      </c>
      <c r="H1138" s="277" t="s">
        <v>6265</v>
      </c>
      <c r="I1138" s="277" t="s">
        <v>565</v>
      </c>
      <c r="J1138" s="277" t="s">
        <v>2363</v>
      </c>
      <c r="K1138" s="280">
        <v>2.98</v>
      </c>
      <c r="L1138" s="277" t="s">
        <v>2364</v>
      </c>
      <c r="M1138" s="83"/>
    </row>
    <row r="1139" spans="1:13" ht="12.75" customHeight="1" x14ac:dyDescent="0.25">
      <c r="A1139" s="277" t="s">
        <v>3439</v>
      </c>
      <c r="B1139" s="277" t="s">
        <v>3440</v>
      </c>
      <c r="C1139" s="277" t="s">
        <v>4499</v>
      </c>
      <c r="D1139" s="277" t="s">
        <v>4500</v>
      </c>
      <c r="E1139" s="278" t="s">
        <v>1043</v>
      </c>
      <c r="F1139" s="277" t="s">
        <v>1043</v>
      </c>
      <c r="G1139" s="279">
        <v>96061</v>
      </c>
      <c r="H1139" s="277" t="s">
        <v>6269</v>
      </c>
      <c r="I1139" s="277" t="s">
        <v>565</v>
      </c>
      <c r="J1139" s="277" t="s">
        <v>2363</v>
      </c>
      <c r="K1139" s="280">
        <v>19.399999999999999</v>
      </c>
      <c r="L1139" s="277" t="s">
        <v>2364</v>
      </c>
      <c r="M1139" s="83"/>
    </row>
    <row r="1140" spans="1:13" ht="12.75" customHeight="1" x14ac:dyDescent="0.25">
      <c r="A1140" s="277" t="s">
        <v>3439</v>
      </c>
      <c r="B1140" s="277" t="s">
        <v>3440</v>
      </c>
      <c r="C1140" s="277" t="s">
        <v>4499</v>
      </c>
      <c r="D1140" s="277" t="s">
        <v>4500</v>
      </c>
      <c r="E1140" s="278" t="s">
        <v>1043</v>
      </c>
      <c r="F1140" s="277" t="s">
        <v>1043</v>
      </c>
      <c r="G1140" s="279">
        <v>96062</v>
      </c>
      <c r="H1140" s="277" t="s">
        <v>6272</v>
      </c>
      <c r="I1140" s="277" t="s">
        <v>565</v>
      </c>
      <c r="J1140" s="277" t="s">
        <v>4167</v>
      </c>
      <c r="K1140" s="280">
        <v>23.22</v>
      </c>
      <c r="L1140" s="277" t="s">
        <v>2364</v>
      </c>
      <c r="M1140" s="83"/>
    </row>
    <row r="1141" spans="1:13" ht="12.75" customHeight="1" x14ac:dyDescent="0.25">
      <c r="A1141" s="277" t="s">
        <v>3439</v>
      </c>
      <c r="B1141" s="277" t="s">
        <v>3440</v>
      </c>
      <c r="C1141" s="277" t="s">
        <v>4499</v>
      </c>
      <c r="D1141" s="277" t="s">
        <v>4500</v>
      </c>
      <c r="E1141" s="278" t="s">
        <v>1043</v>
      </c>
      <c r="F1141" s="277" t="s">
        <v>1043</v>
      </c>
      <c r="G1141" s="279">
        <v>96241</v>
      </c>
      <c r="H1141" s="277" t="s">
        <v>6275</v>
      </c>
      <c r="I1141" s="277" t="s">
        <v>565</v>
      </c>
      <c r="J1141" s="277" t="s">
        <v>2363</v>
      </c>
      <c r="K1141" s="280">
        <v>13.5</v>
      </c>
      <c r="L1141" s="277" t="s">
        <v>2364</v>
      </c>
      <c r="M1141" s="83"/>
    </row>
    <row r="1142" spans="1:13" ht="12.75" customHeight="1" x14ac:dyDescent="0.25">
      <c r="A1142" s="277" t="s">
        <v>3439</v>
      </c>
      <c r="B1142" s="277" t="s">
        <v>3440</v>
      </c>
      <c r="C1142" s="277" t="s">
        <v>4499</v>
      </c>
      <c r="D1142" s="277" t="s">
        <v>4500</v>
      </c>
      <c r="E1142" s="278" t="s">
        <v>1043</v>
      </c>
      <c r="F1142" s="277" t="s">
        <v>1043</v>
      </c>
      <c r="G1142" s="279">
        <v>96242</v>
      </c>
      <c r="H1142" s="277" t="s">
        <v>6279</v>
      </c>
      <c r="I1142" s="277" t="s">
        <v>565</v>
      </c>
      <c r="J1142" s="277" t="s">
        <v>2363</v>
      </c>
      <c r="K1142" s="280">
        <v>3.47</v>
      </c>
      <c r="L1142" s="277" t="s">
        <v>2364</v>
      </c>
      <c r="M1142" s="83"/>
    </row>
    <row r="1143" spans="1:13" ht="12.75" customHeight="1" x14ac:dyDescent="0.25">
      <c r="A1143" s="277" t="s">
        <v>3439</v>
      </c>
      <c r="B1143" s="277" t="s">
        <v>3440</v>
      </c>
      <c r="C1143" s="277" t="s">
        <v>4499</v>
      </c>
      <c r="D1143" s="277" t="s">
        <v>4500</v>
      </c>
      <c r="E1143" s="278" t="s">
        <v>1043</v>
      </c>
      <c r="F1143" s="277" t="s">
        <v>1043</v>
      </c>
      <c r="G1143" s="279">
        <v>96243</v>
      </c>
      <c r="H1143" s="277" t="s">
        <v>6282</v>
      </c>
      <c r="I1143" s="277" t="s">
        <v>565</v>
      </c>
      <c r="J1143" s="277" t="s">
        <v>2363</v>
      </c>
      <c r="K1143" s="280">
        <v>16.88</v>
      </c>
      <c r="L1143" s="277" t="s">
        <v>2364</v>
      </c>
      <c r="M1143" s="83"/>
    </row>
    <row r="1144" spans="1:13" ht="12.75" customHeight="1" x14ac:dyDescent="0.25">
      <c r="A1144" s="277" t="s">
        <v>3439</v>
      </c>
      <c r="B1144" s="277" t="s">
        <v>3440</v>
      </c>
      <c r="C1144" s="277" t="s">
        <v>4499</v>
      </c>
      <c r="D1144" s="277" t="s">
        <v>4500</v>
      </c>
      <c r="E1144" s="278" t="s">
        <v>1043</v>
      </c>
      <c r="F1144" s="277" t="s">
        <v>1043</v>
      </c>
      <c r="G1144" s="279">
        <v>96244</v>
      </c>
      <c r="H1144" s="277" t="s">
        <v>6286</v>
      </c>
      <c r="I1144" s="277" t="s">
        <v>565</v>
      </c>
      <c r="J1144" s="277" t="s">
        <v>4167</v>
      </c>
      <c r="K1144" s="280">
        <v>14.83</v>
      </c>
      <c r="L1144" s="277" t="s">
        <v>2364</v>
      </c>
      <c r="M1144" s="83"/>
    </row>
    <row r="1145" spans="1:13" ht="12.75" customHeight="1" x14ac:dyDescent="0.25">
      <c r="A1145" s="277" t="s">
        <v>3439</v>
      </c>
      <c r="B1145" s="277" t="s">
        <v>3440</v>
      </c>
      <c r="C1145" s="277" t="s">
        <v>4499</v>
      </c>
      <c r="D1145" s="277" t="s">
        <v>4500</v>
      </c>
      <c r="E1145" s="278" t="s">
        <v>1043</v>
      </c>
      <c r="F1145" s="277" t="s">
        <v>1043</v>
      </c>
      <c r="G1145" s="279">
        <v>96298</v>
      </c>
      <c r="H1145" s="277" t="s">
        <v>6289</v>
      </c>
      <c r="I1145" s="277" t="s">
        <v>565</v>
      </c>
      <c r="J1145" s="277" t="s">
        <v>2363</v>
      </c>
      <c r="K1145" s="280">
        <v>34.69</v>
      </c>
      <c r="L1145" s="277" t="s">
        <v>2364</v>
      </c>
      <c r="M1145" s="83"/>
    </row>
    <row r="1146" spans="1:13" ht="12.75" customHeight="1" x14ac:dyDescent="0.25">
      <c r="A1146" s="277" t="s">
        <v>3439</v>
      </c>
      <c r="B1146" s="277" t="s">
        <v>3440</v>
      </c>
      <c r="C1146" s="277" t="s">
        <v>4499</v>
      </c>
      <c r="D1146" s="277" t="s">
        <v>4500</v>
      </c>
      <c r="E1146" s="278" t="s">
        <v>1043</v>
      </c>
      <c r="F1146" s="277" t="s">
        <v>1043</v>
      </c>
      <c r="G1146" s="279">
        <v>96299</v>
      </c>
      <c r="H1146" s="277" t="s">
        <v>6292</v>
      </c>
      <c r="I1146" s="277" t="s">
        <v>565</v>
      </c>
      <c r="J1146" s="277" t="s">
        <v>2363</v>
      </c>
      <c r="K1146" s="280">
        <v>9.11</v>
      </c>
      <c r="L1146" s="277" t="s">
        <v>2364</v>
      </c>
      <c r="M1146" s="83"/>
    </row>
    <row r="1147" spans="1:13" ht="12.75" customHeight="1" x14ac:dyDescent="0.25">
      <c r="A1147" s="277" t="s">
        <v>3439</v>
      </c>
      <c r="B1147" s="277" t="s">
        <v>3440</v>
      </c>
      <c r="C1147" s="277" t="s">
        <v>4499</v>
      </c>
      <c r="D1147" s="277" t="s">
        <v>4500</v>
      </c>
      <c r="E1147" s="278" t="s">
        <v>1043</v>
      </c>
      <c r="F1147" s="277" t="s">
        <v>1043</v>
      </c>
      <c r="G1147" s="279">
        <v>96300</v>
      </c>
      <c r="H1147" s="277" t="s">
        <v>6296</v>
      </c>
      <c r="I1147" s="277" t="s">
        <v>565</v>
      </c>
      <c r="J1147" s="277" t="s">
        <v>2363</v>
      </c>
      <c r="K1147" s="280">
        <v>43.42</v>
      </c>
      <c r="L1147" s="277" t="s">
        <v>2364</v>
      </c>
      <c r="M1147" s="83"/>
    </row>
    <row r="1148" spans="1:13" ht="12.75" customHeight="1" x14ac:dyDescent="0.25">
      <c r="A1148" s="277" t="s">
        <v>3439</v>
      </c>
      <c r="B1148" s="277" t="s">
        <v>3440</v>
      </c>
      <c r="C1148" s="277" t="s">
        <v>4499</v>
      </c>
      <c r="D1148" s="277" t="s">
        <v>4500</v>
      </c>
      <c r="E1148" s="278" t="s">
        <v>1043</v>
      </c>
      <c r="F1148" s="277" t="s">
        <v>1043</v>
      </c>
      <c r="G1148" s="279">
        <v>96301</v>
      </c>
      <c r="H1148" s="277" t="s">
        <v>6298</v>
      </c>
      <c r="I1148" s="277" t="s">
        <v>565</v>
      </c>
      <c r="J1148" s="277" t="s">
        <v>4167</v>
      </c>
      <c r="K1148" s="280">
        <v>54.35</v>
      </c>
      <c r="L1148" s="277" t="s">
        <v>2364</v>
      </c>
      <c r="M1148" s="83"/>
    </row>
    <row r="1149" spans="1:13" ht="12.75" customHeight="1" x14ac:dyDescent="0.25">
      <c r="A1149" s="277" t="s">
        <v>3439</v>
      </c>
      <c r="B1149" s="277" t="s">
        <v>3440</v>
      </c>
      <c r="C1149" s="277" t="s">
        <v>4499</v>
      </c>
      <c r="D1149" s="277" t="s">
        <v>4500</v>
      </c>
      <c r="E1149" s="278" t="s">
        <v>1043</v>
      </c>
      <c r="F1149" s="277" t="s">
        <v>1043</v>
      </c>
      <c r="G1149" s="279">
        <v>96304</v>
      </c>
      <c r="H1149" s="277" t="s">
        <v>6301</v>
      </c>
      <c r="I1149" s="277" t="s">
        <v>565</v>
      </c>
      <c r="J1149" s="277" t="s">
        <v>2363</v>
      </c>
      <c r="K1149" s="280">
        <v>0.11</v>
      </c>
      <c r="L1149" s="277" t="s">
        <v>2364</v>
      </c>
      <c r="M1149" s="83"/>
    </row>
    <row r="1150" spans="1:13" ht="12.75" customHeight="1" x14ac:dyDescent="0.25">
      <c r="A1150" s="277" t="s">
        <v>3439</v>
      </c>
      <c r="B1150" s="277" t="s">
        <v>3440</v>
      </c>
      <c r="C1150" s="277" t="s">
        <v>4499</v>
      </c>
      <c r="D1150" s="277" t="s">
        <v>4500</v>
      </c>
      <c r="E1150" s="278" t="s">
        <v>1043</v>
      </c>
      <c r="F1150" s="277" t="s">
        <v>1043</v>
      </c>
      <c r="G1150" s="279">
        <v>96305</v>
      </c>
      <c r="H1150" s="277" t="s">
        <v>6305</v>
      </c>
      <c r="I1150" s="277" t="s">
        <v>565</v>
      </c>
      <c r="J1150" s="277" t="s">
        <v>2363</v>
      </c>
      <c r="K1150" s="280">
        <v>0.03</v>
      </c>
      <c r="L1150" s="277" t="s">
        <v>2364</v>
      </c>
      <c r="M1150" s="83"/>
    </row>
    <row r="1151" spans="1:13" ht="12.75" customHeight="1" x14ac:dyDescent="0.25">
      <c r="A1151" s="277" t="s">
        <v>3439</v>
      </c>
      <c r="B1151" s="277" t="s">
        <v>3440</v>
      </c>
      <c r="C1151" s="277" t="s">
        <v>4499</v>
      </c>
      <c r="D1151" s="277" t="s">
        <v>4500</v>
      </c>
      <c r="E1151" s="278" t="s">
        <v>1043</v>
      </c>
      <c r="F1151" s="277" t="s">
        <v>1043</v>
      </c>
      <c r="G1151" s="279">
        <v>96306</v>
      </c>
      <c r="H1151" s="277" t="s">
        <v>6309</v>
      </c>
      <c r="I1151" s="277" t="s">
        <v>565</v>
      </c>
      <c r="J1151" s="277" t="s">
        <v>2363</v>
      </c>
      <c r="K1151" s="280">
        <v>0.14000000000000001</v>
      </c>
      <c r="L1151" s="277" t="s">
        <v>2364</v>
      </c>
      <c r="M1151" s="83"/>
    </row>
    <row r="1152" spans="1:13" ht="12.75" customHeight="1" x14ac:dyDescent="0.25">
      <c r="A1152" s="277" t="s">
        <v>3439</v>
      </c>
      <c r="B1152" s="277" t="s">
        <v>3440</v>
      </c>
      <c r="C1152" s="277" t="s">
        <v>4499</v>
      </c>
      <c r="D1152" s="277" t="s">
        <v>4500</v>
      </c>
      <c r="E1152" s="278" t="s">
        <v>1043</v>
      </c>
      <c r="F1152" s="277" t="s">
        <v>1043</v>
      </c>
      <c r="G1152" s="279">
        <v>96307</v>
      </c>
      <c r="H1152" s="277" t="s">
        <v>6314</v>
      </c>
      <c r="I1152" s="277" t="s">
        <v>565</v>
      </c>
      <c r="J1152" s="277" t="s">
        <v>2642</v>
      </c>
      <c r="K1152" s="280">
        <v>0.83</v>
      </c>
      <c r="L1152" s="277" t="s">
        <v>2364</v>
      </c>
      <c r="M1152" s="83"/>
    </row>
    <row r="1153" spans="1:13" ht="12.75" customHeight="1" x14ac:dyDescent="0.25">
      <c r="A1153" s="277" t="s">
        <v>3439</v>
      </c>
      <c r="B1153" s="277" t="s">
        <v>3440</v>
      </c>
      <c r="C1153" s="277" t="s">
        <v>4499</v>
      </c>
      <c r="D1153" s="277" t="s">
        <v>4500</v>
      </c>
      <c r="E1153" s="278" t="s">
        <v>1043</v>
      </c>
      <c r="F1153" s="277" t="s">
        <v>1043</v>
      </c>
      <c r="G1153" s="279">
        <v>96457</v>
      </c>
      <c r="H1153" s="277" t="s">
        <v>6319</v>
      </c>
      <c r="I1153" s="277" t="s">
        <v>565</v>
      </c>
      <c r="J1153" s="277" t="s">
        <v>4167</v>
      </c>
      <c r="K1153" s="280">
        <v>54.35</v>
      </c>
      <c r="L1153" s="277" t="s">
        <v>2364</v>
      </c>
      <c r="M1153" s="83"/>
    </row>
    <row r="1154" spans="1:13" ht="12.75" customHeight="1" x14ac:dyDescent="0.25">
      <c r="A1154" s="277" t="s">
        <v>3439</v>
      </c>
      <c r="B1154" s="277" t="s">
        <v>3440</v>
      </c>
      <c r="C1154" s="277" t="s">
        <v>4499</v>
      </c>
      <c r="D1154" s="277" t="s">
        <v>4500</v>
      </c>
      <c r="E1154" s="278" t="s">
        <v>1043</v>
      </c>
      <c r="F1154" s="277" t="s">
        <v>1043</v>
      </c>
      <c r="G1154" s="279">
        <v>96458</v>
      </c>
      <c r="H1154" s="277" t="s">
        <v>6323</v>
      </c>
      <c r="I1154" s="277" t="s">
        <v>565</v>
      </c>
      <c r="J1154" s="277" t="s">
        <v>2363</v>
      </c>
      <c r="K1154" s="280">
        <v>30.26</v>
      </c>
      <c r="L1154" s="277" t="s">
        <v>2364</v>
      </c>
      <c r="M1154" s="83"/>
    </row>
    <row r="1155" spans="1:13" ht="12.75" customHeight="1" x14ac:dyDescent="0.25">
      <c r="A1155" s="277" t="s">
        <v>3439</v>
      </c>
      <c r="B1155" s="277" t="s">
        <v>3440</v>
      </c>
      <c r="C1155" s="277" t="s">
        <v>4499</v>
      </c>
      <c r="D1155" s="277" t="s">
        <v>4500</v>
      </c>
      <c r="E1155" s="278" t="s">
        <v>1043</v>
      </c>
      <c r="F1155" s="277" t="s">
        <v>1043</v>
      </c>
      <c r="G1155" s="279">
        <v>96459</v>
      </c>
      <c r="H1155" s="277" t="s">
        <v>6327</v>
      </c>
      <c r="I1155" s="277" t="s">
        <v>565</v>
      </c>
      <c r="J1155" s="277" t="s">
        <v>2363</v>
      </c>
      <c r="K1155" s="280">
        <v>6.35</v>
      </c>
      <c r="L1155" s="277" t="s">
        <v>2364</v>
      </c>
      <c r="M1155" s="83"/>
    </row>
    <row r="1156" spans="1:13" ht="12.75" customHeight="1" x14ac:dyDescent="0.25">
      <c r="A1156" s="277" t="s">
        <v>3439</v>
      </c>
      <c r="B1156" s="277" t="s">
        <v>3440</v>
      </c>
      <c r="C1156" s="277" t="s">
        <v>4499</v>
      </c>
      <c r="D1156" s="277" t="s">
        <v>4500</v>
      </c>
      <c r="E1156" s="278" t="s">
        <v>1043</v>
      </c>
      <c r="F1156" s="277" t="s">
        <v>1043</v>
      </c>
      <c r="G1156" s="279">
        <v>96460</v>
      </c>
      <c r="H1156" s="277" t="s">
        <v>6332</v>
      </c>
      <c r="I1156" s="277" t="s">
        <v>565</v>
      </c>
      <c r="J1156" s="277" t="s">
        <v>2363</v>
      </c>
      <c r="K1156" s="280">
        <v>24.18</v>
      </c>
      <c r="L1156" s="277" t="s">
        <v>2364</v>
      </c>
      <c r="M1156" s="83"/>
    </row>
    <row r="1157" spans="1:13" ht="12.75" customHeight="1" x14ac:dyDescent="0.25">
      <c r="A1157" s="277" t="s">
        <v>3439</v>
      </c>
      <c r="B1157" s="277" t="s">
        <v>3440</v>
      </c>
      <c r="C1157" s="277" t="s">
        <v>4499</v>
      </c>
      <c r="D1157" s="277" t="s">
        <v>4500</v>
      </c>
      <c r="E1157" s="278" t="s">
        <v>1043</v>
      </c>
      <c r="F1157" s="277" t="s">
        <v>1043</v>
      </c>
      <c r="G1157" s="279">
        <v>98760</v>
      </c>
      <c r="H1157" s="277" t="s">
        <v>6337</v>
      </c>
      <c r="I1157" s="277" t="s">
        <v>565</v>
      </c>
      <c r="J1157" s="277" t="s">
        <v>2363</v>
      </c>
      <c r="K1157" s="280">
        <v>7.0000000000000007E-2</v>
      </c>
      <c r="L1157" s="277" t="s">
        <v>2364</v>
      </c>
      <c r="M1157" s="83"/>
    </row>
    <row r="1158" spans="1:13" ht="12.75" customHeight="1" x14ac:dyDescent="0.25">
      <c r="A1158" s="277" t="s">
        <v>3439</v>
      </c>
      <c r="B1158" s="277" t="s">
        <v>3440</v>
      </c>
      <c r="C1158" s="277" t="s">
        <v>4499</v>
      </c>
      <c r="D1158" s="277" t="s">
        <v>4500</v>
      </c>
      <c r="E1158" s="278" t="s">
        <v>1043</v>
      </c>
      <c r="F1158" s="277" t="s">
        <v>1043</v>
      </c>
      <c r="G1158" s="279">
        <v>98761</v>
      </c>
      <c r="H1158" s="277" t="s">
        <v>6339</v>
      </c>
      <c r="I1158" s="277" t="s">
        <v>565</v>
      </c>
      <c r="J1158" s="277" t="s">
        <v>2363</v>
      </c>
      <c r="K1158" s="280">
        <v>0.01</v>
      </c>
      <c r="L1158" s="277" t="s">
        <v>2364</v>
      </c>
      <c r="M1158" s="83"/>
    </row>
    <row r="1159" spans="1:13" ht="12.75" customHeight="1" x14ac:dyDescent="0.25">
      <c r="A1159" s="277" t="s">
        <v>3439</v>
      </c>
      <c r="B1159" s="277" t="s">
        <v>3440</v>
      </c>
      <c r="C1159" s="277" t="s">
        <v>4499</v>
      </c>
      <c r="D1159" s="277" t="s">
        <v>4500</v>
      </c>
      <c r="E1159" s="278" t="s">
        <v>1043</v>
      </c>
      <c r="F1159" s="277" t="s">
        <v>1043</v>
      </c>
      <c r="G1159" s="279">
        <v>98762</v>
      </c>
      <c r="H1159" s="277" t="s">
        <v>6343</v>
      </c>
      <c r="I1159" s="277" t="s">
        <v>565</v>
      </c>
      <c r="J1159" s="277" t="s">
        <v>2363</v>
      </c>
      <c r="K1159" s="280">
        <v>0.08</v>
      </c>
      <c r="L1159" s="277" t="s">
        <v>2364</v>
      </c>
      <c r="M1159" s="83"/>
    </row>
    <row r="1160" spans="1:13" ht="12.75" customHeight="1" x14ac:dyDescent="0.25">
      <c r="A1160" s="277" t="s">
        <v>3439</v>
      </c>
      <c r="B1160" s="277" t="s">
        <v>3440</v>
      </c>
      <c r="C1160" s="277" t="s">
        <v>4499</v>
      </c>
      <c r="D1160" s="277" t="s">
        <v>4500</v>
      </c>
      <c r="E1160" s="278" t="s">
        <v>1043</v>
      </c>
      <c r="F1160" s="277" t="s">
        <v>1043</v>
      </c>
      <c r="G1160" s="279">
        <v>98763</v>
      </c>
      <c r="H1160" s="277" t="s">
        <v>6347</v>
      </c>
      <c r="I1160" s="277" t="s">
        <v>565</v>
      </c>
      <c r="J1160" s="277" t="s">
        <v>2642</v>
      </c>
      <c r="K1160" s="280">
        <v>3.02</v>
      </c>
      <c r="L1160" s="277" t="s">
        <v>2364</v>
      </c>
      <c r="M1160" s="83"/>
    </row>
    <row r="1161" spans="1:13" ht="12.75" customHeight="1" x14ac:dyDescent="0.25">
      <c r="A1161" s="277" t="s">
        <v>3439</v>
      </c>
      <c r="B1161" s="277" t="s">
        <v>3440</v>
      </c>
      <c r="C1161" s="277" t="s">
        <v>4499</v>
      </c>
      <c r="D1161" s="277" t="s">
        <v>4500</v>
      </c>
      <c r="E1161" s="278" t="s">
        <v>1043</v>
      </c>
      <c r="F1161" s="277" t="s">
        <v>1043</v>
      </c>
      <c r="G1161" s="279">
        <v>99829</v>
      </c>
      <c r="H1161" s="277" t="s">
        <v>6351</v>
      </c>
      <c r="I1161" s="277" t="s">
        <v>565</v>
      </c>
      <c r="J1161" s="277" t="s">
        <v>4167</v>
      </c>
      <c r="K1161" s="280">
        <v>0.12</v>
      </c>
      <c r="L1161" s="277" t="s">
        <v>2364</v>
      </c>
      <c r="M1161" s="83"/>
    </row>
    <row r="1162" spans="1:13" ht="12.75" customHeight="1" x14ac:dyDescent="0.25">
      <c r="A1162" s="277" t="s">
        <v>3439</v>
      </c>
      <c r="B1162" s="277" t="s">
        <v>3440</v>
      </c>
      <c r="C1162" s="277" t="s">
        <v>4499</v>
      </c>
      <c r="D1162" s="277" t="s">
        <v>4500</v>
      </c>
      <c r="E1162" s="278" t="s">
        <v>1043</v>
      </c>
      <c r="F1162" s="277" t="s">
        <v>1043</v>
      </c>
      <c r="G1162" s="279">
        <v>99830</v>
      </c>
      <c r="H1162" s="277" t="s">
        <v>6355</v>
      </c>
      <c r="I1162" s="277" t="s">
        <v>565</v>
      </c>
      <c r="J1162" s="277" t="s">
        <v>4167</v>
      </c>
      <c r="K1162" s="280">
        <v>0.02</v>
      </c>
      <c r="L1162" s="277" t="s">
        <v>2364</v>
      </c>
      <c r="M1162" s="83"/>
    </row>
    <row r="1163" spans="1:13" ht="12.75" customHeight="1" x14ac:dyDescent="0.25">
      <c r="A1163" s="277" t="s">
        <v>3439</v>
      </c>
      <c r="B1163" s="277" t="s">
        <v>3440</v>
      </c>
      <c r="C1163" s="277" t="s">
        <v>4499</v>
      </c>
      <c r="D1163" s="277" t="s">
        <v>4500</v>
      </c>
      <c r="E1163" s="278" t="s">
        <v>1043</v>
      </c>
      <c r="F1163" s="277" t="s">
        <v>1043</v>
      </c>
      <c r="G1163" s="279">
        <v>99831</v>
      </c>
      <c r="H1163" s="277" t="s">
        <v>6359</v>
      </c>
      <c r="I1163" s="277" t="s">
        <v>565</v>
      </c>
      <c r="J1163" s="277" t="s">
        <v>4167</v>
      </c>
      <c r="K1163" s="280">
        <v>0.16</v>
      </c>
      <c r="L1163" s="277" t="s">
        <v>2364</v>
      </c>
      <c r="M1163" s="83"/>
    </row>
    <row r="1164" spans="1:13" ht="12.75" customHeight="1" x14ac:dyDescent="0.25">
      <c r="A1164" s="277" t="s">
        <v>3439</v>
      </c>
      <c r="B1164" s="277" t="s">
        <v>3440</v>
      </c>
      <c r="C1164" s="277" t="s">
        <v>4499</v>
      </c>
      <c r="D1164" s="277" t="s">
        <v>4500</v>
      </c>
      <c r="E1164" s="278" t="s">
        <v>1043</v>
      </c>
      <c r="F1164" s="277" t="s">
        <v>1043</v>
      </c>
      <c r="G1164" s="279">
        <v>99832</v>
      </c>
      <c r="H1164" s="277" t="s">
        <v>6363</v>
      </c>
      <c r="I1164" s="277" t="s">
        <v>565</v>
      </c>
      <c r="J1164" s="277" t="s">
        <v>2642</v>
      </c>
      <c r="K1164" s="280">
        <v>0.78</v>
      </c>
      <c r="L1164" s="277" t="s">
        <v>2364</v>
      </c>
      <c r="M1164" s="83"/>
    </row>
    <row r="1165" spans="1:13" ht="12.75" customHeight="1" x14ac:dyDescent="0.25">
      <c r="A1165" s="277" t="s">
        <v>6365</v>
      </c>
      <c r="B1165" s="277" t="s">
        <v>6367</v>
      </c>
      <c r="C1165" s="277" t="s">
        <v>6368</v>
      </c>
      <c r="D1165" s="277" t="s">
        <v>6369</v>
      </c>
      <c r="E1165" s="278" t="s">
        <v>1043</v>
      </c>
      <c r="F1165" s="277" t="s">
        <v>1043</v>
      </c>
      <c r="G1165" s="279">
        <v>55960</v>
      </c>
      <c r="H1165" s="277" t="s">
        <v>6371</v>
      </c>
      <c r="I1165" s="277" t="s">
        <v>648</v>
      </c>
      <c r="J1165" s="277" t="s">
        <v>2642</v>
      </c>
      <c r="K1165" s="280">
        <v>4.99</v>
      </c>
      <c r="L1165" s="277" t="s">
        <v>2364</v>
      </c>
      <c r="M1165" s="83"/>
    </row>
    <row r="1166" spans="1:13" ht="12.75" customHeight="1" x14ac:dyDescent="0.25">
      <c r="A1166" s="277" t="s">
        <v>6365</v>
      </c>
      <c r="B1166" s="277" t="s">
        <v>6367</v>
      </c>
      <c r="C1166" s="277" t="s">
        <v>6368</v>
      </c>
      <c r="D1166" s="277" t="s">
        <v>6369</v>
      </c>
      <c r="E1166" s="278" t="s">
        <v>1043</v>
      </c>
      <c r="F1166" s="277" t="s">
        <v>1043</v>
      </c>
      <c r="G1166" s="279">
        <v>92259</v>
      </c>
      <c r="H1166" s="277" t="s">
        <v>6376</v>
      </c>
      <c r="I1166" s="277" t="s">
        <v>833</v>
      </c>
      <c r="J1166" s="277" t="s">
        <v>2363</v>
      </c>
      <c r="K1166" s="280">
        <v>321.77</v>
      </c>
      <c r="L1166" s="277" t="s">
        <v>2364</v>
      </c>
      <c r="M1166" s="83"/>
    </row>
    <row r="1167" spans="1:13" ht="12.75" customHeight="1" x14ac:dyDescent="0.25">
      <c r="A1167" s="277" t="s">
        <v>6365</v>
      </c>
      <c r="B1167" s="277" t="s">
        <v>6367</v>
      </c>
      <c r="C1167" s="277" t="s">
        <v>6368</v>
      </c>
      <c r="D1167" s="277" t="s">
        <v>6369</v>
      </c>
      <c r="E1167" s="278" t="s">
        <v>1043</v>
      </c>
      <c r="F1167" s="277" t="s">
        <v>1043</v>
      </c>
      <c r="G1167" s="279">
        <v>92260</v>
      </c>
      <c r="H1167" s="277" t="s">
        <v>6379</v>
      </c>
      <c r="I1167" s="277" t="s">
        <v>833</v>
      </c>
      <c r="J1167" s="277" t="s">
        <v>2363</v>
      </c>
      <c r="K1167" s="280">
        <v>367.48</v>
      </c>
      <c r="L1167" s="277" t="s">
        <v>2364</v>
      </c>
      <c r="M1167" s="83"/>
    </row>
    <row r="1168" spans="1:13" ht="12.75" customHeight="1" x14ac:dyDescent="0.25">
      <c r="A1168" s="277" t="s">
        <v>6365</v>
      </c>
      <c r="B1168" s="277" t="s">
        <v>6367</v>
      </c>
      <c r="C1168" s="277" t="s">
        <v>6368</v>
      </c>
      <c r="D1168" s="277" t="s">
        <v>6369</v>
      </c>
      <c r="E1168" s="278" t="s">
        <v>1043</v>
      </c>
      <c r="F1168" s="277" t="s">
        <v>1043</v>
      </c>
      <c r="G1168" s="279">
        <v>92261</v>
      </c>
      <c r="H1168" s="277" t="s">
        <v>6384</v>
      </c>
      <c r="I1168" s="277" t="s">
        <v>833</v>
      </c>
      <c r="J1168" s="277" t="s">
        <v>2363</v>
      </c>
      <c r="K1168" s="280">
        <v>411.8</v>
      </c>
      <c r="L1168" s="277" t="s">
        <v>2364</v>
      </c>
      <c r="M1168" s="83"/>
    </row>
    <row r="1169" spans="1:13" ht="12.75" customHeight="1" x14ac:dyDescent="0.25">
      <c r="A1169" s="277" t="s">
        <v>6365</v>
      </c>
      <c r="B1169" s="277" t="s">
        <v>6367</v>
      </c>
      <c r="C1169" s="277" t="s">
        <v>6368</v>
      </c>
      <c r="D1169" s="277" t="s">
        <v>6369</v>
      </c>
      <c r="E1169" s="278" t="s">
        <v>1043</v>
      </c>
      <c r="F1169" s="277" t="s">
        <v>1043</v>
      </c>
      <c r="G1169" s="279">
        <v>92262</v>
      </c>
      <c r="H1169" s="277" t="s">
        <v>6389</v>
      </c>
      <c r="I1169" s="277" t="s">
        <v>833</v>
      </c>
      <c r="J1169" s="277" t="s">
        <v>2363</v>
      </c>
      <c r="K1169" s="280">
        <v>483.14</v>
      </c>
      <c r="L1169" s="277" t="s">
        <v>2364</v>
      </c>
      <c r="M1169" s="83"/>
    </row>
    <row r="1170" spans="1:13" ht="12.75" customHeight="1" x14ac:dyDescent="0.25">
      <c r="A1170" s="277" t="s">
        <v>6365</v>
      </c>
      <c r="B1170" s="277" t="s">
        <v>6367</v>
      </c>
      <c r="C1170" s="277" t="s">
        <v>6368</v>
      </c>
      <c r="D1170" s="277" t="s">
        <v>6369</v>
      </c>
      <c r="E1170" s="278" t="s">
        <v>1043</v>
      </c>
      <c r="F1170" s="277" t="s">
        <v>1043</v>
      </c>
      <c r="G1170" s="279">
        <v>92539</v>
      </c>
      <c r="H1170" s="277" t="s">
        <v>6393</v>
      </c>
      <c r="I1170" s="277" t="s">
        <v>648</v>
      </c>
      <c r="J1170" s="277" t="s">
        <v>2363</v>
      </c>
      <c r="K1170" s="280">
        <v>55.71</v>
      </c>
      <c r="L1170" s="277" t="s">
        <v>2364</v>
      </c>
      <c r="M1170" s="83"/>
    </row>
    <row r="1171" spans="1:13" ht="12.75" customHeight="1" x14ac:dyDescent="0.25">
      <c r="A1171" s="277" t="s">
        <v>6365</v>
      </c>
      <c r="B1171" s="277" t="s">
        <v>6367</v>
      </c>
      <c r="C1171" s="277" t="s">
        <v>6368</v>
      </c>
      <c r="D1171" s="277" t="s">
        <v>6369</v>
      </c>
      <c r="E1171" s="278" t="s">
        <v>1043</v>
      </c>
      <c r="F1171" s="277" t="s">
        <v>1043</v>
      </c>
      <c r="G1171" s="279">
        <v>92540</v>
      </c>
      <c r="H1171" s="277" t="s">
        <v>6398</v>
      </c>
      <c r="I1171" s="277" t="s">
        <v>648</v>
      </c>
      <c r="J1171" s="277" t="s">
        <v>2363</v>
      </c>
      <c r="K1171" s="280">
        <v>62.57</v>
      </c>
      <c r="L1171" s="277" t="s">
        <v>2364</v>
      </c>
      <c r="M1171" s="83"/>
    </row>
    <row r="1172" spans="1:13" ht="12.75" customHeight="1" x14ac:dyDescent="0.25">
      <c r="A1172" s="277" t="s">
        <v>6365</v>
      </c>
      <c r="B1172" s="277" t="s">
        <v>6367</v>
      </c>
      <c r="C1172" s="277" t="s">
        <v>6368</v>
      </c>
      <c r="D1172" s="277" t="s">
        <v>6369</v>
      </c>
      <c r="E1172" s="278" t="s">
        <v>1043</v>
      </c>
      <c r="F1172" s="277" t="s">
        <v>1043</v>
      </c>
      <c r="G1172" s="279">
        <v>92541</v>
      </c>
      <c r="H1172" s="277" t="s">
        <v>6403</v>
      </c>
      <c r="I1172" s="277" t="s">
        <v>648</v>
      </c>
      <c r="J1172" s="277" t="s">
        <v>2363</v>
      </c>
      <c r="K1172" s="280">
        <v>59.84</v>
      </c>
      <c r="L1172" s="277" t="s">
        <v>2364</v>
      </c>
      <c r="M1172" s="83"/>
    </row>
    <row r="1173" spans="1:13" ht="12.75" customHeight="1" x14ac:dyDescent="0.25">
      <c r="A1173" s="277" t="s">
        <v>6365</v>
      </c>
      <c r="B1173" s="277" t="s">
        <v>6367</v>
      </c>
      <c r="C1173" s="277" t="s">
        <v>6368</v>
      </c>
      <c r="D1173" s="277" t="s">
        <v>6369</v>
      </c>
      <c r="E1173" s="278" t="s">
        <v>1043</v>
      </c>
      <c r="F1173" s="277" t="s">
        <v>1043</v>
      </c>
      <c r="G1173" s="279">
        <v>92542</v>
      </c>
      <c r="H1173" s="277" t="s">
        <v>6407</v>
      </c>
      <c r="I1173" s="277" t="s">
        <v>648</v>
      </c>
      <c r="J1173" s="277" t="s">
        <v>2363</v>
      </c>
      <c r="K1173" s="280">
        <v>72.349999999999994</v>
      </c>
      <c r="L1173" s="277" t="s">
        <v>2364</v>
      </c>
      <c r="M1173" s="83"/>
    </row>
    <row r="1174" spans="1:13" ht="12.75" customHeight="1" x14ac:dyDescent="0.25">
      <c r="A1174" s="277" t="s">
        <v>6365</v>
      </c>
      <c r="B1174" s="277" t="s">
        <v>6367</v>
      </c>
      <c r="C1174" s="277" t="s">
        <v>6368</v>
      </c>
      <c r="D1174" s="277" t="s">
        <v>6369</v>
      </c>
      <c r="E1174" s="278" t="s">
        <v>1043</v>
      </c>
      <c r="F1174" s="277" t="s">
        <v>1043</v>
      </c>
      <c r="G1174" s="279">
        <v>92543</v>
      </c>
      <c r="H1174" s="277" t="s">
        <v>6409</v>
      </c>
      <c r="I1174" s="277" t="s">
        <v>648</v>
      </c>
      <c r="J1174" s="277" t="s">
        <v>2363</v>
      </c>
      <c r="K1174" s="280">
        <v>15.83</v>
      </c>
      <c r="L1174" s="277" t="s">
        <v>2364</v>
      </c>
      <c r="M1174" s="83"/>
    </row>
    <row r="1175" spans="1:13" ht="12.75" customHeight="1" x14ac:dyDescent="0.25">
      <c r="A1175" s="277" t="s">
        <v>6365</v>
      </c>
      <c r="B1175" s="277" t="s">
        <v>6367</v>
      </c>
      <c r="C1175" s="277" t="s">
        <v>6368</v>
      </c>
      <c r="D1175" s="277" t="s">
        <v>6369</v>
      </c>
      <c r="E1175" s="278" t="s">
        <v>1043</v>
      </c>
      <c r="F1175" s="277" t="s">
        <v>1043</v>
      </c>
      <c r="G1175" s="279">
        <v>92544</v>
      </c>
      <c r="H1175" s="277" t="s">
        <v>6413</v>
      </c>
      <c r="I1175" s="277" t="s">
        <v>648</v>
      </c>
      <c r="J1175" s="277" t="s">
        <v>2363</v>
      </c>
      <c r="K1175" s="280">
        <v>13.49</v>
      </c>
      <c r="L1175" s="277" t="s">
        <v>2364</v>
      </c>
      <c r="M1175" s="83"/>
    </row>
    <row r="1176" spans="1:13" ht="12.75" customHeight="1" x14ac:dyDescent="0.25">
      <c r="A1176" s="277" t="s">
        <v>6365</v>
      </c>
      <c r="B1176" s="277" t="s">
        <v>6367</v>
      </c>
      <c r="C1176" s="277" t="s">
        <v>6368</v>
      </c>
      <c r="D1176" s="277" t="s">
        <v>6369</v>
      </c>
      <c r="E1176" s="278" t="s">
        <v>1043</v>
      </c>
      <c r="F1176" s="277" t="s">
        <v>1043</v>
      </c>
      <c r="G1176" s="279">
        <v>92545</v>
      </c>
      <c r="H1176" s="277" t="s">
        <v>6416</v>
      </c>
      <c r="I1176" s="277" t="s">
        <v>833</v>
      </c>
      <c r="J1176" s="277" t="s">
        <v>2363</v>
      </c>
      <c r="K1176" s="280">
        <v>693.46</v>
      </c>
      <c r="L1176" s="277" t="s">
        <v>2364</v>
      </c>
      <c r="M1176" s="83"/>
    </row>
    <row r="1177" spans="1:13" ht="12.75" customHeight="1" x14ac:dyDescent="0.25">
      <c r="A1177" s="277" t="s">
        <v>6365</v>
      </c>
      <c r="B1177" s="277" t="s">
        <v>6367</v>
      </c>
      <c r="C1177" s="277" t="s">
        <v>6368</v>
      </c>
      <c r="D1177" s="277" t="s">
        <v>6369</v>
      </c>
      <c r="E1177" s="278" t="s">
        <v>1043</v>
      </c>
      <c r="F1177" s="277" t="s">
        <v>1043</v>
      </c>
      <c r="G1177" s="279">
        <v>92546</v>
      </c>
      <c r="H1177" s="277" t="s">
        <v>6420</v>
      </c>
      <c r="I1177" s="277" t="s">
        <v>833</v>
      </c>
      <c r="J1177" s="277" t="s">
        <v>2363</v>
      </c>
      <c r="K1177" s="280">
        <v>851.08</v>
      </c>
      <c r="L1177" s="277" t="s">
        <v>2364</v>
      </c>
      <c r="M1177" s="83"/>
    </row>
    <row r="1178" spans="1:13" ht="12.75" customHeight="1" x14ac:dyDescent="0.25">
      <c r="A1178" s="277" t="s">
        <v>6365</v>
      </c>
      <c r="B1178" s="277" t="s">
        <v>6367</v>
      </c>
      <c r="C1178" s="277" t="s">
        <v>6368</v>
      </c>
      <c r="D1178" s="277" t="s">
        <v>6369</v>
      </c>
      <c r="E1178" s="278" t="s">
        <v>1043</v>
      </c>
      <c r="F1178" s="277" t="s">
        <v>1043</v>
      </c>
      <c r="G1178" s="279">
        <v>92547</v>
      </c>
      <c r="H1178" s="277" t="s">
        <v>6424</v>
      </c>
      <c r="I1178" s="277" t="s">
        <v>833</v>
      </c>
      <c r="J1178" s="277" t="s">
        <v>2363</v>
      </c>
      <c r="K1178" s="280">
        <v>898.17</v>
      </c>
      <c r="L1178" s="277" t="s">
        <v>2364</v>
      </c>
      <c r="M1178" s="83"/>
    </row>
    <row r="1179" spans="1:13" ht="12.75" customHeight="1" x14ac:dyDescent="0.25">
      <c r="A1179" s="277" t="s">
        <v>6365</v>
      </c>
      <c r="B1179" s="277" t="s">
        <v>6367</v>
      </c>
      <c r="C1179" s="277" t="s">
        <v>6368</v>
      </c>
      <c r="D1179" s="277" t="s">
        <v>6369</v>
      </c>
      <c r="E1179" s="278" t="s">
        <v>1043</v>
      </c>
      <c r="F1179" s="277" t="s">
        <v>1043</v>
      </c>
      <c r="G1179" s="279">
        <v>92548</v>
      </c>
      <c r="H1179" s="277" t="s">
        <v>6427</v>
      </c>
      <c r="I1179" s="277" t="s">
        <v>833</v>
      </c>
      <c r="J1179" s="277" t="s">
        <v>2363</v>
      </c>
      <c r="K1179" s="280">
        <v>1000.5</v>
      </c>
      <c r="L1179" s="277" t="s">
        <v>2364</v>
      </c>
      <c r="M1179" s="83"/>
    </row>
    <row r="1180" spans="1:13" ht="12.75" customHeight="1" x14ac:dyDescent="0.25">
      <c r="A1180" s="277" t="s">
        <v>6365</v>
      </c>
      <c r="B1180" s="277" t="s">
        <v>6367</v>
      </c>
      <c r="C1180" s="277" t="s">
        <v>6368</v>
      </c>
      <c r="D1180" s="277" t="s">
        <v>6369</v>
      </c>
      <c r="E1180" s="278" t="s">
        <v>1043</v>
      </c>
      <c r="F1180" s="277" t="s">
        <v>1043</v>
      </c>
      <c r="G1180" s="279">
        <v>92549</v>
      </c>
      <c r="H1180" s="277" t="s">
        <v>6431</v>
      </c>
      <c r="I1180" s="277" t="s">
        <v>833</v>
      </c>
      <c r="J1180" s="277" t="s">
        <v>2363</v>
      </c>
      <c r="K1180" s="280">
        <v>1259.02</v>
      </c>
      <c r="L1180" s="277" t="s">
        <v>2364</v>
      </c>
      <c r="M1180" s="83"/>
    </row>
    <row r="1181" spans="1:13" ht="12.75" customHeight="1" x14ac:dyDescent="0.25">
      <c r="A1181" s="277" t="s">
        <v>6365</v>
      </c>
      <c r="B1181" s="277" t="s">
        <v>6367</v>
      </c>
      <c r="C1181" s="277" t="s">
        <v>6368</v>
      </c>
      <c r="D1181" s="277" t="s">
        <v>6369</v>
      </c>
      <c r="E1181" s="278" t="s">
        <v>1043</v>
      </c>
      <c r="F1181" s="277" t="s">
        <v>1043</v>
      </c>
      <c r="G1181" s="279">
        <v>92550</v>
      </c>
      <c r="H1181" s="277" t="s">
        <v>6434</v>
      </c>
      <c r="I1181" s="277" t="s">
        <v>833</v>
      </c>
      <c r="J1181" s="277" t="s">
        <v>2363</v>
      </c>
      <c r="K1181" s="280">
        <v>1517.96</v>
      </c>
      <c r="L1181" s="277" t="s">
        <v>2364</v>
      </c>
      <c r="M1181" s="83"/>
    </row>
    <row r="1182" spans="1:13" ht="12.75" customHeight="1" x14ac:dyDescent="0.25">
      <c r="A1182" s="277" t="s">
        <v>6365</v>
      </c>
      <c r="B1182" s="277" t="s">
        <v>6367</v>
      </c>
      <c r="C1182" s="277" t="s">
        <v>6368</v>
      </c>
      <c r="D1182" s="277" t="s">
        <v>6369</v>
      </c>
      <c r="E1182" s="278" t="s">
        <v>1043</v>
      </c>
      <c r="F1182" s="277" t="s">
        <v>1043</v>
      </c>
      <c r="G1182" s="279">
        <v>92551</v>
      </c>
      <c r="H1182" s="277" t="s">
        <v>6437</v>
      </c>
      <c r="I1182" s="277" t="s">
        <v>833</v>
      </c>
      <c r="J1182" s="277" t="s">
        <v>2363</v>
      </c>
      <c r="K1182" s="280">
        <v>1580.57</v>
      </c>
      <c r="L1182" s="277" t="s">
        <v>2364</v>
      </c>
      <c r="M1182" s="83"/>
    </row>
    <row r="1183" spans="1:13" ht="12.75" customHeight="1" x14ac:dyDescent="0.25">
      <c r="A1183" s="277" t="s">
        <v>6365</v>
      </c>
      <c r="B1183" s="277" t="s">
        <v>6367</v>
      </c>
      <c r="C1183" s="277" t="s">
        <v>6368</v>
      </c>
      <c r="D1183" s="277" t="s">
        <v>6369</v>
      </c>
      <c r="E1183" s="278" t="s">
        <v>1043</v>
      </c>
      <c r="F1183" s="277" t="s">
        <v>1043</v>
      </c>
      <c r="G1183" s="279">
        <v>92552</v>
      </c>
      <c r="H1183" s="277" t="s">
        <v>6441</v>
      </c>
      <c r="I1183" s="277" t="s">
        <v>833</v>
      </c>
      <c r="J1183" s="277" t="s">
        <v>2363</v>
      </c>
      <c r="K1183" s="280">
        <v>1724.06</v>
      </c>
      <c r="L1183" s="277" t="s">
        <v>2364</v>
      </c>
      <c r="M1183" s="83"/>
    </row>
    <row r="1184" spans="1:13" ht="12.75" customHeight="1" x14ac:dyDescent="0.25">
      <c r="A1184" s="277" t="s">
        <v>6365</v>
      </c>
      <c r="B1184" s="277" t="s">
        <v>6367</v>
      </c>
      <c r="C1184" s="277" t="s">
        <v>6368</v>
      </c>
      <c r="D1184" s="277" t="s">
        <v>6369</v>
      </c>
      <c r="E1184" s="278" t="s">
        <v>1043</v>
      </c>
      <c r="F1184" s="277" t="s">
        <v>1043</v>
      </c>
      <c r="G1184" s="279">
        <v>92553</v>
      </c>
      <c r="H1184" s="277" t="s">
        <v>6445</v>
      </c>
      <c r="I1184" s="277" t="s">
        <v>833</v>
      </c>
      <c r="J1184" s="277" t="s">
        <v>2363</v>
      </c>
      <c r="K1184" s="280">
        <v>1992.83</v>
      </c>
      <c r="L1184" s="277" t="s">
        <v>2364</v>
      </c>
      <c r="M1184" s="83"/>
    </row>
    <row r="1185" spans="1:13" ht="12.75" customHeight="1" x14ac:dyDescent="0.25">
      <c r="A1185" s="277" t="s">
        <v>6365</v>
      </c>
      <c r="B1185" s="277" t="s">
        <v>6367</v>
      </c>
      <c r="C1185" s="277" t="s">
        <v>6368</v>
      </c>
      <c r="D1185" s="277" t="s">
        <v>6369</v>
      </c>
      <c r="E1185" s="278" t="s">
        <v>1043</v>
      </c>
      <c r="F1185" s="277" t="s">
        <v>1043</v>
      </c>
      <c r="G1185" s="279">
        <v>92554</v>
      </c>
      <c r="H1185" s="277" t="s">
        <v>6448</v>
      </c>
      <c r="I1185" s="277" t="s">
        <v>833</v>
      </c>
      <c r="J1185" s="277" t="s">
        <v>2363</v>
      </c>
      <c r="K1185" s="280">
        <v>2064.08</v>
      </c>
      <c r="L1185" s="277" t="s">
        <v>2364</v>
      </c>
      <c r="M1185" s="83"/>
    </row>
    <row r="1186" spans="1:13" ht="12.75" customHeight="1" x14ac:dyDescent="0.25">
      <c r="A1186" s="277" t="s">
        <v>6365</v>
      </c>
      <c r="B1186" s="277" t="s">
        <v>6367</v>
      </c>
      <c r="C1186" s="277" t="s">
        <v>6368</v>
      </c>
      <c r="D1186" s="277" t="s">
        <v>6369</v>
      </c>
      <c r="E1186" s="278" t="s">
        <v>1043</v>
      </c>
      <c r="F1186" s="277" t="s">
        <v>1043</v>
      </c>
      <c r="G1186" s="279">
        <v>92555</v>
      </c>
      <c r="H1186" s="277" t="s">
        <v>6452</v>
      </c>
      <c r="I1186" s="277" t="s">
        <v>833</v>
      </c>
      <c r="J1186" s="277" t="s">
        <v>2363</v>
      </c>
      <c r="K1186" s="280">
        <v>683.94</v>
      </c>
      <c r="L1186" s="277" t="s">
        <v>2364</v>
      </c>
      <c r="M1186" s="83"/>
    </row>
    <row r="1187" spans="1:13" ht="12.75" customHeight="1" x14ac:dyDescent="0.25">
      <c r="A1187" s="277" t="s">
        <v>6365</v>
      </c>
      <c r="B1187" s="277" t="s">
        <v>6367</v>
      </c>
      <c r="C1187" s="277" t="s">
        <v>6368</v>
      </c>
      <c r="D1187" s="277" t="s">
        <v>6369</v>
      </c>
      <c r="E1187" s="278" t="s">
        <v>1043</v>
      </c>
      <c r="F1187" s="277" t="s">
        <v>1043</v>
      </c>
      <c r="G1187" s="279">
        <v>92556</v>
      </c>
      <c r="H1187" s="277" t="s">
        <v>6456</v>
      </c>
      <c r="I1187" s="277" t="s">
        <v>833</v>
      </c>
      <c r="J1187" s="277" t="s">
        <v>2363</v>
      </c>
      <c r="K1187" s="280">
        <v>835.35</v>
      </c>
      <c r="L1187" s="277" t="s">
        <v>2364</v>
      </c>
      <c r="M1187" s="83"/>
    </row>
    <row r="1188" spans="1:13" ht="12.75" customHeight="1" x14ac:dyDescent="0.25">
      <c r="A1188" s="277" t="s">
        <v>6365</v>
      </c>
      <c r="B1188" s="277" t="s">
        <v>6367</v>
      </c>
      <c r="C1188" s="277" t="s">
        <v>6368</v>
      </c>
      <c r="D1188" s="277" t="s">
        <v>6369</v>
      </c>
      <c r="E1188" s="278" t="s">
        <v>1043</v>
      </c>
      <c r="F1188" s="277" t="s">
        <v>1043</v>
      </c>
      <c r="G1188" s="279">
        <v>92557</v>
      </c>
      <c r="H1188" s="277" t="s">
        <v>6459</v>
      </c>
      <c r="I1188" s="277" t="s">
        <v>833</v>
      </c>
      <c r="J1188" s="277" t="s">
        <v>2363</v>
      </c>
      <c r="K1188" s="280">
        <v>882.44</v>
      </c>
      <c r="L1188" s="277" t="s">
        <v>2364</v>
      </c>
      <c r="M1188" s="83"/>
    </row>
    <row r="1189" spans="1:13" ht="12.75" customHeight="1" x14ac:dyDescent="0.25">
      <c r="A1189" s="277" t="s">
        <v>6365</v>
      </c>
      <c r="B1189" s="277" t="s">
        <v>6367</v>
      </c>
      <c r="C1189" s="277" t="s">
        <v>6368</v>
      </c>
      <c r="D1189" s="277" t="s">
        <v>6369</v>
      </c>
      <c r="E1189" s="278" t="s">
        <v>1043</v>
      </c>
      <c r="F1189" s="277" t="s">
        <v>1043</v>
      </c>
      <c r="G1189" s="279">
        <v>92558</v>
      </c>
      <c r="H1189" s="277" t="s">
        <v>6463</v>
      </c>
      <c r="I1189" s="277" t="s">
        <v>833</v>
      </c>
      <c r="J1189" s="277" t="s">
        <v>2363</v>
      </c>
      <c r="K1189" s="280">
        <v>990.97</v>
      </c>
      <c r="L1189" s="277" t="s">
        <v>2364</v>
      </c>
      <c r="M1189" s="83"/>
    </row>
    <row r="1190" spans="1:13" ht="12.75" customHeight="1" x14ac:dyDescent="0.25">
      <c r="A1190" s="277" t="s">
        <v>6365</v>
      </c>
      <c r="B1190" s="277" t="s">
        <v>6367</v>
      </c>
      <c r="C1190" s="277" t="s">
        <v>6368</v>
      </c>
      <c r="D1190" s="277" t="s">
        <v>6369</v>
      </c>
      <c r="E1190" s="278" t="s">
        <v>1043</v>
      </c>
      <c r="F1190" s="277" t="s">
        <v>1043</v>
      </c>
      <c r="G1190" s="279">
        <v>92559</v>
      </c>
      <c r="H1190" s="277" t="s">
        <v>6466</v>
      </c>
      <c r="I1190" s="277" t="s">
        <v>833</v>
      </c>
      <c r="J1190" s="277" t="s">
        <v>2363</v>
      </c>
      <c r="K1190" s="280">
        <v>1242.25</v>
      </c>
      <c r="L1190" s="277" t="s">
        <v>2364</v>
      </c>
      <c r="M1190" s="83"/>
    </row>
    <row r="1191" spans="1:13" ht="12.75" customHeight="1" x14ac:dyDescent="0.25">
      <c r="A1191" s="277" t="s">
        <v>6365</v>
      </c>
      <c r="B1191" s="277" t="s">
        <v>6367</v>
      </c>
      <c r="C1191" s="277" t="s">
        <v>6368</v>
      </c>
      <c r="D1191" s="277" t="s">
        <v>6369</v>
      </c>
      <c r="E1191" s="278" t="s">
        <v>1043</v>
      </c>
      <c r="F1191" s="277" t="s">
        <v>1043</v>
      </c>
      <c r="G1191" s="279">
        <v>92560</v>
      </c>
      <c r="H1191" s="277" t="s">
        <v>6469</v>
      </c>
      <c r="I1191" s="277" t="s">
        <v>833</v>
      </c>
      <c r="J1191" s="277" t="s">
        <v>2363</v>
      </c>
      <c r="K1191" s="280">
        <v>1492.38</v>
      </c>
      <c r="L1191" s="277" t="s">
        <v>2364</v>
      </c>
      <c r="M1191" s="83"/>
    </row>
    <row r="1192" spans="1:13" ht="12.75" customHeight="1" x14ac:dyDescent="0.25">
      <c r="A1192" s="277" t="s">
        <v>6365</v>
      </c>
      <c r="B1192" s="277" t="s">
        <v>6367</v>
      </c>
      <c r="C1192" s="277" t="s">
        <v>6368</v>
      </c>
      <c r="D1192" s="277" t="s">
        <v>6369</v>
      </c>
      <c r="E1192" s="278" t="s">
        <v>1043</v>
      </c>
      <c r="F1192" s="277" t="s">
        <v>1043</v>
      </c>
      <c r="G1192" s="279">
        <v>92561</v>
      </c>
      <c r="H1192" s="277" t="s">
        <v>6473</v>
      </c>
      <c r="I1192" s="277" t="s">
        <v>833</v>
      </c>
      <c r="J1192" s="277" t="s">
        <v>2363</v>
      </c>
      <c r="K1192" s="280">
        <v>1556.13</v>
      </c>
      <c r="L1192" s="277" t="s">
        <v>2364</v>
      </c>
      <c r="M1192" s="83"/>
    </row>
    <row r="1193" spans="1:13" ht="12.75" customHeight="1" x14ac:dyDescent="0.25">
      <c r="A1193" s="277" t="s">
        <v>6365</v>
      </c>
      <c r="B1193" s="277" t="s">
        <v>6367</v>
      </c>
      <c r="C1193" s="277" t="s">
        <v>6368</v>
      </c>
      <c r="D1193" s="277" t="s">
        <v>6369</v>
      </c>
      <c r="E1193" s="278" t="s">
        <v>1043</v>
      </c>
      <c r="F1193" s="277" t="s">
        <v>1043</v>
      </c>
      <c r="G1193" s="279">
        <v>92562</v>
      </c>
      <c r="H1193" s="277" t="s">
        <v>6475</v>
      </c>
      <c r="I1193" s="277" t="s">
        <v>833</v>
      </c>
      <c r="J1193" s="277" t="s">
        <v>2363</v>
      </c>
      <c r="K1193" s="280">
        <v>1683.89</v>
      </c>
      <c r="L1193" s="277" t="s">
        <v>2364</v>
      </c>
      <c r="M1193" s="83"/>
    </row>
    <row r="1194" spans="1:13" ht="12.75" customHeight="1" x14ac:dyDescent="0.25">
      <c r="A1194" s="277" t="s">
        <v>6365</v>
      </c>
      <c r="B1194" s="277" t="s">
        <v>6367</v>
      </c>
      <c r="C1194" s="277" t="s">
        <v>6368</v>
      </c>
      <c r="D1194" s="277" t="s">
        <v>6369</v>
      </c>
      <c r="E1194" s="278" t="s">
        <v>1043</v>
      </c>
      <c r="F1194" s="277" t="s">
        <v>1043</v>
      </c>
      <c r="G1194" s="279">
        <v>92563</v>
      </c>
      <c r="H1194" s="277" t="s">
        <v>6479</v>
      </c>
      <c r="I1194" s="277" t="s">
        <v>833</v>
      </c>
      <c r="J1194" s="277" t="s">
        <v>2363</v>
      </c>
      <c r="K1194" s="280">
        <v>1943.96</v>
      </c>
      <c r="L1194" s="277" t="s">
        <v>2364</v>
      </c>
      <c r="M1194" s="83"/>
    </row>
    <row r="1195" spans="1:13" ht="12.75" customHeight="1" x14ac:dyDescent="0.25">
      <c r="A1195" s="277" t="s">
        <v>6365</v>
      </c>
      <c r="B1195" s="277" t="s">
        <v>6367</v>
      </c>
      <c r="C1195" s="277" t="s">
        <v>6368</v>
      </c>
      <c r="D1195" s="277" t="s">
        <v>6369</v>
      </c>
      <c r="E1195" s="278" t="s">
        <v>1043</v>
      </c>
      <c r="F1195" s="277" t="s">
        <v>1043</v>
      </c>
      <c r="G1195" s="279">
        <v>92564</v>
      </c>
      <c r="H1195" s="277" t="s">
        <v>6483</v>
      </c>
      <c r="I1195" s="277" t="s">
        <v>833</v>
      </c>
      <c r="J1195" s="277" t="s">
        <v>2363</v>
      </c>
      <c r="K1195" s="280">
        <v>2004.65</v>
      </c>
      <c r="L1195" s="277" t="s">
        <v>2364</v>
      </c>
      <c r="M1195" s="83"/>
    </row>
    <row r="1196" spans="1:13" ht="12.75" customHeight="1" x14ac:dyDescent="0.25">
      <c r="A1196" s="277" t="s">
        <v>6365</v>
      </c>
      <c r="B1196" s="277" t="s">
        <v>6367</v>
      </c>
      <c r="C1196" s="277" t="s">
        <v>6368</v>
      </c>
      <c r="D1196" s="277" t="s">
        <v>6369</v>
      </c>
      <c r="E1196" s="278" t="s">
        <v>1043</v>
      </c>
      <c r="F1196" s="277" t="s">
        <v>1043</v>
      </c>
      <c r="G1196" s="279">
        <v>92565</v>
      </c>
      <c r="H1196" s="277" t="s">
        <v>6486</v>
      </c>
      <c r="I1196" s="277" t="s">
        <v>648</v>
      </c>
      <c r="J1196" s="277" t="s">
        <v>2363</v>
      </c>
      <c r="K1196" s="280">
        <v>26.53</v>
      </c>
      <c r="L1196" s="277" t="s">
        <v>2364</v>
      </c>
      <c r="M1196" s="83"/>
    </row>
    <row r="1197" spans="1:13" ht="12.75" customHeight="1" x14ac:dyDescent="0.25">
      <c r="A1197" s="277" t="s">
        <v>6365</v>
      </c>
      <c r="B1197" s="277" t="s">
        <v>6367</v>
      </c>
      <c r="C1197" s="277" t="s">
        <v>6368</v>
      </c>
      <c r="D1197" s="277" t="s">
        <v>6369</v>
      </c>
      <c r="E1197" s="278" t="s">
        <v>1043</v>
      </c>
      <c r="F1197" s="277" t="s">
        <v>1043</v>
      </c>
      <c r="G1197" s="279">
        <v>92566</v>
      </c>
      <c r="H1197" s="277" t="s">
        <v>6490</v>
      </c>
      <c r="I1197" s="277" t="s">
        <v>648</v>
      </c>
      <c r="J1197" s="277" t="s">
        <v>2363</v>
      </c>
      <c r="K1197" s="280">
        <v>16.440000000000001</v>
      </c>
      <c r="L1197" s="277" t="s">
        <v>2364</v>
      </c>
      <c r="M1197" s="83"/>
    </row>
    <row r="1198" spans="1:13" ht="12.75" customHeight="1" x14ac:dyDescent="0.25">
      <c r="A1198" s="277" t="s">
        <v>6365</v>
      </c>
      <c r="B1198" s="277" t="s">
        <v>6367</v>
      </c>
      <c r="C1198" s="277" t="s">
        <v>6368</v>
      </c>
      <c r="D1198" s="277" t="s">
        <v>6369</v>
      </c>
      <c r="E1198" s="278" t="s">
        <v>1043</v>
      </c>
      <c r="F1198" s="277" t="s">
        <v>1043</v>
      </c>
      <c r="G1198" s="279">
        <v>92567</v>
      </c>
      <c r="H1198" s="277" t="s">
        <v>6494</v>
      </c>
      <c r="I1198" s="277" t="s">
        <v>648</v>
      </c>
      <c r="J1198" s="277" t="s">
        <v>2363</v>
      </c>
      <c r="K1198" s="280">
        <v>23.78</v>
      </c>
      <c r="L1198" s="277" t="s">
        <v>2364</v>
      </c>
      <c r="M1198" s="83"/>
    </row>
    <row r="1199" spans="1:13" ht="12.75" customHeight="1" x14ac:dyDescent="0.25">
      <c r="A1199" s="277" t="s">
        <v>6365</v>
      </c>
      <c r="B1199" s="277" t="s">
        <v>6367</v>
      </c>
      <c r="C1199" s="277" t="s">
        <v>6368</v>
      </c>
      <c r="D1199" s="277" t="s">
        <v>6369</v>
      </c>
      <c r="E1199" s="278" t="s">
        <v>1043</v>
      </c>
      <c r="F1199" s="277" t="s">
        <v>1043</v>
      </c>
      <c r="G1199" s="279">
        <v>100379</v>
      </c>
      <c r="H1199" s="277" t="s">
        <v>6497</v>
      </c>
      <c r="I1199" s="277" t="s">
        <v>648</v>
      </c>
      <c r="J1199" s="277" t="s">
        <v>2363</v>
      </c>
      <c r="K1199" s="280">
        <v>26.53</v>
      </c>
      <c r="L1199" s="277" t="s">
        <v>2364</v>
      </c>
      <c r="M1199" s="83"/>
    </row>
    <row r="1200" spans="1:13" ht="12.75" customHeight="1" x14ac:dyDescent="0.25">
      <c r="A1200" s="277" t="s">
        <v>6365</v>
      </c>
      <c r="B1200" s="277" t="s">
        <v>6367</v>
      </c>
      <c r="C1200" s="277" t="s">
        <v>6368</v>
      </c>
      <c r="D1200" s="277" t="s">
        <v>6369</v>
      </c>
      <c r="E1200" s="278" t="s">
        <v>1043</v>
      </c>
      <c r="F1200" s="277" t="s">
        <v>1043</v>
      </c>
      <c r="G1200" s="279">
        <v>100380</v>
      </c>
      <c r="H1200" s="277" t="s">
        <v>6501</v>
      </c>
      <c r="I1200" s="277" t="s">
        <v>648</v>
      </c>
      <c r="J1200" s="277" t="s">
        <v>2363</v>
      </c>
      <c r="K1200" s="280">
        <v>35.39</v>
      </c>
      <c r="L1200" s="277" t="s">
        <v>2364</v>
      </c>
      <c r="M1200" s="83"/>
    </row>
    <row r="1201" spans="1:13" ht="12.75" customHeight="1" x14ac:dyDescent="0.25">
      <c r="A1201" s="277" t="s">
        <v>6365</v>
      </c>
      <c r="B1201" s="277" t="s">
        <v>6367</v>
      </c>
      <c r="C1201" s="277" t="s">
        <v>6368</v>
      </c>
      <c r="D1201" s="277" t="s">
        <v>6369</v>
      </c>
      <c r="E1201" s="278" t="s">
        <v>1043</v>
      </c>
      <c r="F1201" s="277" t="s">
        <v>1043</v>
      </c>
      <c r="G1201" s="279">
        <v>100381</v>
      </c>
      <c r="H1201" s="277" t="s">
        <v>6504</v>
      </c>
      <c r="I1201" s="277" t="s">
        <v>648</v>
      </c>
      <c r="J1201" s="277" t="s">
        <v>2363</v>
      </c>
      <c r="K1201" s="280">
        <v>39.82</v>
      </c>
      <c r="L1201" s="277" t="s">
        <v>2364</v>
      </c>
      <c r="M1201" s="83"/>
    </row>
    <row r="1202" spans="1:13" ht="12.75" customHeight="1" x14ac:dyDescent="0.25">
      <c r="A1202" s="277" t="s">
        <v>6365</v>
      </c>
      <c r="B1202" s="277" t="s">
        <v>6367</v>
      </c>
      <c r="C1202" s="277" t="s">
        <v>6368</v>
      </c>
      <c r="D1202" s="277" t="s">
        <v>6369</v>
      </c>
      <c r="E1202" s="278" t="s">
        <v>1043</v>
      </c>
      <c r="F1202" s="277" t="s">
        <v>1043</v>
      </c>
      <c r="G1202" s="279">
        <v>100383</v>
      </c>
      <c r="H1202" s="277" t="s">
        <v>6508</v>
      </c>
      <c r="I1202" s="277" t="s">
        <v>648</v>
      </c>
      <c r="J1202" s="277" t="s">
        <v>2363</v>
      </c>
      <c r="K1202" s="280">
        <v>17.86</v>
      </c>
      <c r="L1202" s="277" t="s">
        <v>2364</v>
      </c>
      <c r="M1202" s="83"/>
    </row>
    <row r="1203" spans="1:13" ht="12.75" customHeight="1" x14ac:dyDescent="0.25">
      <c r="A1203" s="277" t="s">
        <v>6365</v>
      </c>
      <c r="B1203" s="277" t="s">
        <v>6367</v>
      </c>
      <c r="C1203" s="277" t="s">
        <v>6368</v>
      </c>
      <c r="D1203" s="277" t="s">
        <v>6369</v>
      </c>
      <c r="E1203" s="278" t="s">
        <v>1043</v>
      </c>
      <c r="F1203" s="277" t="s">
        <v>1043</v>
      </c>
      <c r="G1203" s="279">
        <v>100384</v>
      </c>
      <c r="H1203" s="277" t="s">
        <v>6512</v>
      </c>
      <c r="I1203" s="277" t="s">
        <v>648</v>
      </c>
      <c r="J1203" s="277" t="s">
        <v>2363</v>
      </c>
      <c r="K1203" s="280">
        <v>18.84</v>
      </c>
      <c r="L1203" s="277" t="s">
        <v>2364</v>
      </c>
      <c r="M1203" s="83"/>
    </row>
    <row r="1204" spans="1:13" ht="12.75" customHeight="1" x14ac:dyDescent="0.25">
      <c r="A1204" s="277" t="s">
        <v>6365</v>
      </c>
      <c r="B1204" s="277" t="s">
        <v>6367</v>
      </c>
      <c r="C1204" s="277" t="s">
        <v>6368</v>
      </c>
      <c r="D1204" s="277" t="s">
        <v>6369</v>
      </c>
      <c r="E1204" s="278" t="s">
        <v>1043</v>
      </c>
      <c r="F1204" s="277" t="s">
        <v>1043</v>
      </c>
      <c r="G1204" s="279">
        <v>100385</v>
      </c>
      <c r="H1204" s="277" t="s">
        <v>6515</v>
      </c>
      <c r="I1204" s="277" t="s">
        <v>648</v>
      </c>
      <c r="J1204" s="277" t="s">
        <v>2363</v>
      </c>
      <c r="K1204" s="280">
        <v>23.78</v>
      </c>
      <c r="L1204" s="277" t="s">
        <v>2364</v>
      </c>
      <c r="M1204" s="83"/>
    </row>
    <row r="1205" spans="1:13" ht="12.75" customHeight="1" x14ac:dyDescent="0.25">
      <c r="A1205" s="277" t="s">
        <v>6365</v>
      </c>
      <c r="B1205" s="277" t="s">
        <v>6367</v>
      </c>
      <c r="C1205" s="277" t="s">
        <v>6368</v>
      </c>
      <c r="D1205" s="277" t="s">
        <v>6369</v>
      </c>
      <c r="E1205" s="278" t="s">
        <v>1043</v>
      </c>
      <c r="F1205" s="277" t="s">
        <v>1043</v>
      </c>
      <c r="G1205" s="279">
        <v>100386</v>
      </c>
      <c r="H1205" s="277" t="s">
        <v>6518</v>
      </c>
      <c r="I1205" s="277" t="s">
        <v>648</v>
      </c>
      <c r="J1205" s="277" t="s">
        <v>2363</v>
      </c>
      <c r="K1205" s="280">
        <v>30.77</v>
      </c>
      <c r="L1205" s="277" t="s">
        <v>2364</v>
      </c>
      <c r="M1205" s="83"/>
    </row>
    <row r="1206" spans="1:13" ht="12.75" customHeight="1" x14ac:dyDescent="0.25">
      <c r="A1206" s="277" t="s">
        <v>6365</v>
      </c>
      <c r="B1206" s="277" t="s">
        <v>6367</v>
      </c>
      <c r="C1206" s="277" t="s">
        <v>6368</v>
      </c>
      <c r="D1206" s="277" t="s">
        <v>6369</v>
      </c>
      <c r="E1206" s="278" t="s">
        <v>1043</v>
      </c>
      <c r="F1206" s="277" t="s">
        <v>1043</v>
      </c>
      <c r="G1206" s="279">
        <v>100387</v>
      </c>
      <c r="H1206" s="277" t="s">
        <v>6522</v>
      </c>
      <c r="I1206" s="277" t="s">
        <v>648</v>
      </c>
      <c r="J1206" s="277" t="s">
        <v>2363</v>
      </c>
      <c r="K1206" s="280">
        <v>37.869999999999997</v>
      </c>
      <c r="L1206" s="277" t="s">
        <v>2364</v>
      </c>
      <c r="M1206" s="83"/>
    </row>
    <row r="1207" spans="1:13" ht="12.75" customHeight="1" x14ac:dyDescent="0.25">
      <c r="A1207" s="277" t="s">
        <v>6365</v>
      </c>
      <c r="B1207" s="277" t="s">
        <v>6367</v>
      </c>
      <c r="C1207" s="277" t="s">
        <v>6368</v>
      </c>
      <c r="D1207" s="277" t="s">
        <v>6369</v>
      </c>
      <c r="E1207" s="278" t="s">
        <v>1043</v>
      </c>
      <c r="F1207" s="277" t="s">
        <v>1043</v>
      </c>
      <c r="G1207" s="279">
        <v>100388</v>
      </c>
      <c r="H1207" s="277" t="s">
        <v>6526</v>
      </c>
      <c r="I1207" s="277" t="s">
        <v>648</v>
      </c>
      <c r="J1207" s="277" t="s">
        <v>2363</v>
      </c>
      <c r="K1207" s="280">
        <v>14.91</v>
      </c>
      <c r="L1207" s="277" t="s">
        <v>2364</v>
      </c>
      <c r="M1207" s="83"/>
    </row>
    <row r="1208" spans="1:13" ht="12.75" customHeight="1" x14ac:dyDescent="0.25">
      <c r="A1208" s="277" t="s">
        <v>6365</v>
      </c>
      <c r="B1208" s="277" t="s">
        <v>6367</v>
      </c>
      <c r="C1208" s="277" t="s">
        <v>6368</v>
      </c>
      <c r="D1208" s="277" t="s">
        <v>6369</v>
      </c>
      <c r="E1208" s="278" t="s">
        <v>1043</v>
      </c>
      <c r="F1208" s="277" t="s">
        <v>1043</v>
      </c>
      <c r="G1208" s="279">
        <v>100389</v>
      </c>
      <c r="H1208" s="277" t="s">
        <v>6530</v>
      </c>
      <c r="I1208" s="277" t="s">
        <v>648</v>
      </c>
      <c r="J1208" s="277" t="s">
        <v>2363</v>
      </c>
      <c r="K1208" s="280">
        <v>12.33</v>
      </c>
      <c r="L1208" s="277" t="s">
        <v>2364</v>
      </c>
      <c r="M1208" s="83"/>
    </row>
    <row r="1209" spans="1:13" ht="12.75" customHeight="1" x14ac:dyDescent="0.25">
      <c r="A1209" s="277" t="s">
        <v>6365</v>
      </c>
      <c r="B1209" s="277" t="s">
        <v>6367</v>
      </c>
      <c r="C1209" s="277" t="s">
        <v>6368</v>
      </c>
      <c r="D1209" s="277" t="s">
        <v>6369</v>
      </c>
      <c r="E1209" s="278" t="s">
        <v>1043</v>
      </c>
      <c r="F1209" s="277" t="s">
        <v>1043</v>
      </c>
      <c r="G1209" s="279">
        <v>100390</v>
      </c>
      <c r="H1209" s="277" t="s">
        <v>6532</v>
      </c>
      <c r="I1209" s="277" t="s">
        <v>648</v>
      </c>
      <c r="J1209" s="277" t="s">
        <v>2363</v>
      </c>
      <c r="K1209" s="280">
        <v>17.62</v>
      </c>
      <c r="L1209" s="277" t="s">
        <v>2364</v>
      </c>
      <c r="M1209" s="83"/>
    </row>
    <row r="1210" spans="1:13" ht="12.75" customHeight="1" x14ac:dyDescent="0.25">
      <c r="A1210" s="277" t="s">
        <v>6365</v>
      </c>
      <c r="B1210" s="277" t="s">
        <v>6367</v>
      </c>
      <c r="C1210" s="277" t="s">
        <v>6368</v>
      </c>
      <c r="D1210" s="277" t="s">
        <v>6369</v>
      </c>
      <c r="E1210" s="278" t="s">
        <v>1043</v>
      </c>
      <c r="F1210" s="277" t="s">
        <v>1043</v>
      </c>
      <c r="G1210" s="279">
        <v>100391</v>
      </c>
      <c r="H1210" s="277" t="s">
        <v>6536</v>
      </c>
      <c r="I1210" s="277" t="s">
        <v>648</v>
      </c>
      <c r="J1210" s="277" t="s">
        <v>2363</v>
      </c>
      <c r="K1210" s="280">
        <v>14.18</v>
      </c>
      <c r="L1210" s="277" t="s">
        <v>2364</v>
      </c>
      <c r="M1210" s="83"/>
    </row>
    <row r="1211" spans="1:13" ht="12.75" customHeight="1" x14ac:dyDescent="0.25">
      <c r="A1211" s="277" t="s">
        <v>6365</v>
      </c>
      <c r="B1211" s="277" t="s">
        <v>6367</v>
      </c>
      <c r="C1211" s="277" t="s">
        <v>6368</v>
      </c>
      <c r="D1211" s="277" t="s">
        <v>6369</v>
      </c>
      <c r="E1211" s="278" t="s">
        <v>1043</v>
      </c>
      <c r="F1211" s="277" t="s">
        <v>1043</v>
      </c>
      <c r="G1211" s="279">
        <v>100392</v>
      </c>
      <c r="H1211" s="277" t="s">
        <v>6537</v>
      </c>
      <c r="I1211" s="277" t="s">
        <v>648</v>
      </c>
      <c r="J1211" s="277" t="s">
        <v>2363</v>
      </c>
      <c r="K1211" s="280">
        <v>11.72</v>
      </c>
      <c r="L1211" s="277" t="s">
        <v>2364</v>
      </c>
      <c r="M1211" s="83"/>
    </row>
    <row r="1212" spans="1:13" ht="12.75" customHeight="1" x14ac:dyDescent="0.25">
      <c r="A1212" s="277" t="s">
        <v>6365</v>
      </c>
      <c r="B1212" s="277" t="s">
        <v>6367</v>
      </c>
      <c r="C1212" s="277" t="s">
        <v>6368</v>
      </c>
      <c r="D1212" s="277" t="s">
        <v>6369</v>
      </c>
      <c r="E1212" s="278" t="s">
        <v>1043</v>
      </c>
      <c r="F1212" s="277" t="s">
        <v>1043</v>
      </c>
      <c r="G1212" s="279">
        <v>100393</v>
      </c>
      <c r="H1212" s="277" t="s">
        <v>6539</v>
      </c>
      <c r="I1212" s="277" t="s">
        <v>648</v>
      </c>
      <c r="J1212" s="277" t="s">
        <v>2363</v>
      </c>
      <c r="K1212" s="280">
        <v>14.23</v>
      </c>
      <c r="L1212" s="277" t="s">
        <v>2364</v>
      </c>
      <c r="M1212" s="83"/>
    </row>
    <row r="1213" spans="1:13" ht="12.75" customHeight="1" x14ac:dyDescent="0.25">
      <c r="A1213" s="277" t="s">
        <v>6365</v>
      </c>
      <c r="B1213" s="277" t="s">
        <v>6367</v>
      </c>
      <c r="C1213" s="277" t="s">
        <v>6368</v>
      </c>
      <c r="D1213" s="277" t="s">
        <v>6369</v>
      </c>
      <c r="E1213" s="278" t="s">
        <v>1043</v>
      </c>
      <c r="F1213" s="277" t="s">
        <v>1043</v>
      </c>
      <c r="G1213" s="279">
        <v>100394</v>
      </c>
      <c r="H1213" s="277" t="s">
        <v>6542</v>
      </c>
      <c r="I1213" s="277" t="s">
        <v>648</v>
      </c>
      <c r="J1213" s="277" t="s">
        <v>2363</v>
      </c>
      <c r="K1213" s="280">
        <v>13.84</v>
      </c>
      <c r="L1213" s="277" t="s">
        <v>2364</v>
      </c>
      <c r="M1213" s="83"/>
    </row>
    <row r="1214" spans="1:13" ht="12.75" customHeight="1" x14ac:dyDescent="0.25">
      <c r="A1214" s="277" t="s">
        <v>6365</v>
      </c>
      <c r="B1214" s="277" t="s">
        <v>6367</v>
      </c>
      <c r="C1214" s="277" t="s">
        <v>6368</v>
      </c>
      <c r="D1214" s="277" t="s">
        <v>6369</v>
      </c>
      <c r="E1214" s="278" t="s">
        <v>1043</v>
      </c>
      <c r="F1214" s="277" t="s">
        <v>1043</v>
      </c>
      <c r="G1214" s="279">
        <v>100395</v>
      </c>
      <c r="H1214" s="277" t="s">
        <v>6547</v>
      </c>
      <c r="I1214" s="277" t="s">
        <v>648</v>
      </c>
      <c r="J1214" s="277" t="s">
        <v>2363</v>
      </c>
      <c r="K1214" s="280">
        <v>16.940000000000001</v>
      </c>
      <c r="L1214" s="277" t="s">
        <v>2364</v>
      </c>
      <c r="M1214" s="83"/>
    </row>
    <row r="1215" spans="1:13" ht="12.75" customHeight="1" x14ac:dyDescent="0.25">
      <c r="A1215" s="277" t="s">
        <v>6365</v>
      </c>
      <c r="B1215" s="277" t="s">
        <v>6367</v>
      </c>
      <c r="C1215" s="277" t="s">
        <v>6550</v>
      </c>
      <c r="D1215" s="277" t="s">
        <v>6551</v>
      </c>
      <c r="E1215" s="278" t="s">
        <v>1043</v>
      </c>
      <c r="F1215" s="277" t="s">
        <v>1043</v>
      </c>
      <c r="G1215" s="279">
        <v>94189</v>
      </c>
      <c r="H1215" s="277" t="s">
        <v>6553</v>
      </c>
      <c r="I1215" s="277" t="s">
        <v>648</v>
      </c>
      <c r="J1215" s="277" t="s">
        <v>2363</v>
      </c>
      <c r="K1215" s="280">
        <v>22.22</v>
      </c>
      <c r="L1215" s="277" t="s">
        <v>2364</v>
      </c>
      <c r="M1215" s="83"/>
    </row>
    <row r="1216" spans="1:13" ht="12.75" customHeight="1" x14ac:dyDescent="0.25">
      <c r="A1216" s="277" t="s">
        <v>6365</v>
      </c>
      <c r="B1216" s="277" t="s">
        <v>6367</v>
      </c>
      <c r="C1216" s="277" t="s">
        <v>6550</v>
      </c>
      <c r="D1216" s="277" t="s">
        <v>6551</v>
      </c>
      <c r="E1216" s="278" t="s">
        <v>1043</v>
      </c>
      <c r="F1216" s="277" t="s">
        <v>1043</v>
      </c>
      <c r="G1216" s="279">
        <v>94192</v>
      </c>
      <c r="H1216" s="277" t="s">
        <v>6556</v>
      </c>
      <c r="I1216" s="277" t="s">
        <v>648</v>
      </c>
      <c r="J1216" s="277" t="s">
        <v>2363</v>
      </c>
      <c r="K1216" s="280">
        <v>24.1</v>
      </c>
      <c r="L1216" s="277" t="s">
        <v>2364</v>
      </c>
      <c r="M1216" s="83"/>
    </row>
    <row r="1217" spans="1:13" ht="12.75" customHeight="1" x14ac:dyDescent="0.25">
      <c r="A1217" s="277" t="s">
        <v>6365</v>
      </c>
      <c r="B1217" s="277" t="s">
        <v>6367</v>
      </c>
      <c r="C1217" s="277" t="s">
        <v>6550</v>
      </c>
      <c r="D1217" s="277" t="s">
        <v>6551</v>
      </c>
      <c r="E1217" s="278" t="s">
        <v>1043</v>
      </c>
      <c r="F1217" s="277" t="s">
        <v>1043</v>
      </c>
      <c r="G1217" s="279">
        <v>94195</v>
      </c>
      <c r="H1217" s="277" t="s">
        <v>6560</v>
      </c>
      <c r="I1217" s="277" t="s">
        <v>648</v>
      </c>
      <c r="J1217" s="277" t="s">
        <v>2363</v>
      </c>
      <c r="K1217" s="280">
        <v>31.03</v>
      </c>
      <c r="L1217" s="277" t="s">
        <v>2364</v>
      </c>
      <c r="M1217" s="83"/>
    </row>
    <row r="1218" spans="1:13" ht="12.75" customHeight="1" x14ac:dyDescent="0.25">
      <c r="A1218" s="277" t="s">
        <v>6365</v>
      </c>
      <c r="B1218" s="277" t="s">
        <v>6367</v>
      </c>
      <c r="C1218" s="277" t="s">
        <v>6550</v>
      </c>
      <c r="D1218" s="277" t="s">
        <v>6551</v>
      </c>
      <c r="E1218" s="278" t="s">
        <v>1043</v>
      </c>
      <c r="F1218" s="277" t="s">
        <v>1043</v>
      </c>
      <c r="G1218" s="279">
        <v>94198</v>
      </c>
      <c r="H1218" s="277" t="s">
        <v>6563</v>
      </c>
      <c r="I1218" s="277" t="s">
        <v>648</v>
      </c>
      <c r="J1218" s="277" t="s">
        <v>2363</v>
      </c>
      <c r="K1218" s="280">
        <v>33.5</v>
      </c>
      <c r="L1218" s="277" t="s">
        <v>2364</v>
      </c>
      <c r="M1218" s="83"/>
    </row>
    <row r="1219" spans="1:13" ht="12.75" customHeight="1" x14ac:dyDescent="0.25">
      <c r="A1219" s="277" t="s">
        <v>6365</v>
      </c>
      <c r="B1219" s="277" t="s">
        <v>6367</v>
      </c>
      <c r="C1219" s="277" t="s">
        <v>6550</v>
      </c>
      <c r="D1219" s="277" t="s">
        <v>6551</v>
      </c>
      <c r="E1219" s="278" t="s">
        <v>1043</v>
      </c>
      <c r="F1219" s="277" t="s">
        <v>1043</v>
      </c>
      <c r="G1219" s="279">
        <v>94201</v>
      </c>
      <c r="H1219" s="277" t="s">
        <v>6567</v>
      </c>
      <c r="I1219" s="277" t="s">
        <v>648</v>
      </c>
      <c r="J1219" s="277" t="s">
        <v>2363</v>
      </c>
      <c r="K1219" s="280">
        <v>43.9</v>
      </c>
      <c r="L1219" s="277" t="s">
        <v>2364</v>
      </c>
      <c r="M1219" s="83"/>
    </row>
    <row r="1220" spans="1:13" ht="12.75" customHeight="1" x14ac:dyDescent="0.25">
      <c r="A1220" s="277" t="s">
        <v>6365</v>
      </c>
      <c r="B1220" s="277" t="s">
        <v>6367</v>
      </c>
      <c r="C1220" s="277" t="s">
        <v>6550</v>
      </c>
      <c r="D1220" s="277" t="s">
        <v>6551</v>
      </c>
      <c r="E1220" s="278" t="s">
        <v>1043</v>
      </c>
      <c r="F1220" s="277" t="s">
        <v>1043</v>
      </c>
      <c r="G1220" s="279">
        <v>94204</v>
      </c>
      <c r="H1220" s="277" t="s">
        <v>6570</v>
      </c>
      <c r="I1220" s="277" t="s">
        <v>648</v>
      </c>
      <c r="J1220" s="277" t="s">
        <v>2363</v>
      </c>
      <c r="K1220" s="280">
        <v>48.13</v>
      </c>
      <c r="L1220" s="277" t="s">
        <v>2364</v>
      </c>
      <c r="M1220" s="83"/>
    </row>
    <row r="1221" spans="1:13" ht="12.75" customHeight="1" x14ac:dyDescent="0.25">
      <c r="A1221" s="277" t="s">
        <v>6365</v>
      </c>
      <c r="B1221" s="277" t="s">
        <v>6367</v>
      </c>
      <c r="C1221" s="277" t="s">
        <v>6550</v>
      </c>
      <c r="D1221" s="277" t="s">
        <v>6551</v>
      </c>
      <c r="E1221" s="278" t="s">
        <v>1043</v>
      </c>
      <c r="F1221" s="277" t="s">
        <v>1043</v>
      </c>
      <c r="G1221" s="279">
        <v>94224</v>
      </c>
      <c r="H1221" s="277" t="s">
        <v>6574</v>
      </c>
      <c r="I1221" s="277" t="s">
        <v>871</v>
      </c>
      <c r="J1221" s="277" t="s">
        <v>2642</v>
      </c>
      <c r="K1221" s="280">
        <v>18.670000000000002</v>
      </c>
      <c r="L1221" s="277" t="s">
        <v>2364</v>
      </c>
      <c r="M1221" s="83"/>
    </row>
    <row r="1222" spans="1:13" ht="12.75" customHeight="1" x14ac:dyDescent="0.25">
      <c r="A1222" s="277" t="s">
        <v>6365</v>
      </c>
      <c r="B1222" s="277" t="s">
        <v>6367</v>
      </c>
      <c r="C1222" s="277" t="s">
        <v>6550</v>
      </c>
      <c r="D1222" s="277" t="s">
        <v>6551</v>
      </c>
      <c r="E1222" s="278" t="s">
        <v>1043</v>
      </c>
      <c r="F1222" s="277" t="s">
        <v>1043</v>
      </c>
      <c r="G1222" s="279">
        <v>94225</v>
      </c>
      <c r="H1222" s="277" t="s">
        <v>6577</v>
      </c>
      <c r="I1222" s="277" t="s">
        <v>648</v>
      </c>
      <c r="J1222" s="277" t="s">
        <v>2363</v>
      </c>
      <c r="K1222" s="280">
        <v>27.27</v>
      </c>
      <c r="L1222" s="277" t="s">
        <v>2364</v>
      </c>
      <c r="M1222" s="83"/>
    </row>
    <row r="1223" spans="1:13" ht="12.75" customHeight="1" x14ac:dyDescent="0.25">
      <c r="A1223" s="277" t="s">
        <v>6365</v>
      </c>
      <c r="B1223" s="277" t="s">
        <v>6367</v>
      </c>
      <c r="C1223" s="277" t="s">
        <v>6550</v>
      </c>
      <c r="D1223" s="277" t="s">
        <v>6551</v>
      </c>
      <c r="E1223" s="278" t="s">
        <v>1043</v>
      </c>
      <c r="F1223" s="277" t="s">
        <v>1043</v>
      </c>
      <c r="G1223" s="279">
        <v>94226</v>
      </c>
      <c r="H1223" s="277" t="s">
        <v>6580</v>
      </c>
      <c r="I1223" s="277" t="s">
        <v>648</v>
      </c>
      <c r="J1223" s="277" t="s">
        <v>2363</v>
      </c>
      <c r="K1223" s="280">
        <v>14.52</v>
      </c>
      <c r="L1223" s="277" t="s">
        <v>2364</v>
      </c>
      <c r="M1223" s="83"/>
    </row>
    <row r="1224" spans="1:13" ht="12.75" customHeight="1" x14ac:dyDescent="0.25">
      <c r="A1224" s="277" t="s">
        <v>6365</v>
      </c>
      <c r="B1224" s="277" t="s">
        <v>6367</v>
      </c>
      <c r="C1224" s="277" t="s">
        <v>6550</v>
      </c>
      <c r="D1224" s="277" t="s">
        <v>6551</v>
      </c>
      <c r="E1224" s="278" t="s">
        <v>1043</v>
      </c>
      <c r="F1224" s="277" t="s">
        <v>1043</v>
      </c>
      <c r="G1224" s="279">
        <v>94232</v>
      </c>
      <c r="H1224" s="277" t="s">
        <v>6581</v>
      </c>
      <c r="I1224" s="277" t="s">
        <v>833</v>
      </c>
      <c r="J1224" s="277" t="s">
        <v>2642</v>
      </c>
      <c r="K1224" s="280">
        <v>2.16</v>
      </c>
      <c r="L1224" s="277" t="s">
        <v>2364</v>
      </c>
      <c r="M1224" s="83"/>
    </row>
    <row r="1225" spans="1:13" ht="12.75" customHeight="1" x14ac:dyDescent="0.25">
      <c r="A1225" s="277" t="s">
        <v>6365</v>
      </c>
      <c r="B1225" s="277" t="s">
        <v>6367</v>
      </c>
      <c r="C1225" s="277" t="s">
        <v>6550</v>
      </c>
      <c r="D1225" s="277" t="s">
        <v>6551</v>
      </c>
      <c r="E1225" s="278" t="s">
        <v>1043</v>
      </c>
      <c r="F1225" s="277" t="s">
        <v>1043</v>
      </c>
      <c r="G1225" s="279">
        <v>94440</v>
      </c>
      <c r="H1225" s="277" t="s">
        <v>6584</v>
      </c>
      <c r="I1225" s="277" t="s">
        <v>648</v>
      </c>
      <c r="J1225" s="277" t="s">
        <v>2363</v>
      </c>
      <c r="K1225" s="280">
        <v>31.03</v>
      </c>
      <c r="L1225" s="277" t="s">
        <v>2364</v>
      </c>
      <c r="M1225" s="83"/>
    </row>
    <row r="1226" spans="1:13" ht="12.75" customHeight="1" x14ac:dyDescent="0.25">
      <c r="A1226" s="277" t="s">
        <v>6365</v>
      </c>
      <c r="B1226" s="277" t="s">
        <v>6367</v>
      </c>
      <c r="C1226" s="277" t="s">
        <v>6550</v>
      </c>
      <c r="D1226" s="277" t="s">
        <v>6551</v>
      </c>
      <c r="E1226" s="278" t="s">
        <v>1043</v>
      </c>
      <c r="F1226" s="277" t="s">
        <v>1043</v>
      </c>
      <c r="G1226" s="279">
        <v>94441</v>
      </c>
      <c r="H1226" s="277" t="s">
        <v>6586</v>
      </c>
      <c r="I1226" s="277" t="s">
        <v>648</v>
      </c>
      <c r="J1226" s="277" t="s">
        <v>2363</v>
      </c>
      <c r="K1226" s="280">
        <v>33.5</v>
      </c>
      <c r="L1226" s="277" t="s">
        <v>2364</v>
      </c>
      <c r="M1226" s="83"/>
    </row>
    <row r="1227" spans="1:13" ht="12.75" customHeight="1" x14ac:dyDescent="0.25">
      <c r="A1227" s="277" t="s">
        <v>6365</v>
      </c>
      <c r="B1227" s="277" t="s">
        <v>6367</v>
      </c>
      <c r="C1227" s="277" t="s">
        <v>6550</v>
      </c>
      <c r="D1227" s="277" t="s">
        <v>6551</v>
      </c>
      <c r="E1227" s="278" t="s">
        <v>1043</v>
      </c>
      <c r="F1227" s="277" t="s">
        <v>1043</v>
      </c>
      <c r="G1227" s="279">
        <v>94442</v>
      </c>
      <c r="H1227" s="277" t="s">
        <v>6589</v>
      </c>
      <c r="I1227" s="277" t="s">
        <v>648</v>
      </c>
      <c r="J1227" s="277" t="s">
        <v>2363</v>
      </c>
      <c r="K1227" s="280">
        <v>31.03</v>
      </c>
      <c r="L1227" s="277" t="s">
        <v>2364</v>
      </c>
      <c r="M1227" s="83"/>
    </row>
    <row r="1228" spans="1:13" ht="12.75" customHeight="1" x14ac:dyDescent="0.25">
      <c r="A1228" s="277" t="s">
        <v>6365</v>
      </c>
      <c r="B1228" s="277" t="s">
        <v>6367</v>
      </c>
      <c r="C1228" s="277" t="s">
        <v>6550</v>
      </c>
      <c r="D1228" s="277" t="s">
        <v>6551</v>
      </c>
      <c r="E1228" s="278" t="s">
        <v>1043</v>
      </c>
      <c r="F1228" s="277" t="s">
        <v>1043</v>
      </c>
      <c r="G1228" s="279">
        <v>94443</v>
      </c>
      <c r="H1228" s="277" t="s">
        <v>6591</v>
      </c>
      <c r="I1228" s="277" t="s">
        <v>648</v>
      </c>
      <c r="J1228" s="277" t="s">
        <v>2363</v>
      </c>
      <c r="K1228" s="280">
        <v>33.5</v>
      </c>
      <c r="L1228" s="277" t="s">
        <v>2364</v>
      </c>
      <c r="M1228" s="83"/>
    </row>
    <row r="1229" spans="1:13" ht="12.75" customHeight="1" x14ac:dyDescent="0.25">
      <c r="A1229" s="277" t="s">
        <v>6365</v>
      </c>
      <c r="B1229" s="277" t="s">
        <v>6367</v>
      </c>
      <c r="C1229" s="277" t="s">
        <v>6550</v>
      </c>
      <c r="D1229" s="277" t="s">
        <v>6551</v>
      </c>
      <c r="E1229" s="278" t="s">
        <v>1043</v>
      </c>
      <c r="F1229" s="277" t="s">
        <v>1043</v>
      </c>
      <c r="G1229" s="279">
        <v>94445</v>
      </c>
      <c r="H1229" s="277" t="s">
        <v>6593</v>
      </c>
      <c r="I1229" s="277" t="s">
        <v>648</v>
      </c>
      <c r="J1229" s="277" t="s">
        <v>2363</v>
      </c>
      <c r="K1229" s="280">
        <v>43.9</v>
      </c>
      <c r="L1229" s="277" t="s">
        <v>2364</v>
      </c>
      <c r="M1229" s="83"/>
    </row>
    <row r="1230" spans="1:13" ht="12.75" customHeight="1" x14ac:dyDescent="0.25">
      <c r="A1230" s="277" t="s">
        <v>6365</v>
      </c>
      <c r="B1230" s="277" t="s">
        <v>6367</v>
      </c>
      <c r="C1230" s="277" t="s">
        <v>6550</v>
      </c>
      <c r="D1230" s="277" t="s">
        <v>6551</v>
      </c>
      <c r="E1230" s="278" t="s">
        <v>1043</v>
      </c>
      <c r="F1230" s="277" t="s">
        <v>1043</v>
      </c>
      <c r="G1230" s="279">
        <v>94446</v>
      </c>
      <c r="H1230" s="277" t="s">
        <v>6596</v>
      </c>
      <c r="I1230" s="277" t="s">
        <v>648</v>
      </c>
      <c r="J1230" s="277" t="s">
        <v>2363</v>
      </c>
      <c r="K1230" s="280">
        <v>48.13</v>
      </c>
      <c r="L1230" s="277" t="s">
        <v>2364</v>
      </c>
      <c r="M1230" s="83"/>
    </row>
    <row r="1231" spans="1:13" ht="12.75" customHeight="1" x14ac:dyDescent="0.25">
      <c r="A1231" s="277" t="s">
        <v>6365</v>
      </c>
      <c r="B1231" s="277" t="s">
        <v>6367</v>
      </c>
      <c r="C1231" s="277" t="s">
        <v>6550</v>
      </c>
      <c r="D1231" s="277" t="s">
        <v>6551</v>
      </c>
      <c r="E1231" s="278" t="s">
        <v>1043</v>
      </c>
      <c r="F1231" s="277" t="s">
        <v>1043</v>
      </c>
      <c r="G1231" s="279">
        <v>94447</v>
      </c>
      <c r="H1231" s="277" t="s">
        <v>6598</v>
      </c>
      <c r="I1231" s="277" t="s">
        <v>648</v>
      </c>
      <c r="J1231" s="277" t="s">
        <v>2363</v>
      </c>
      <c r="K1231" s="280">
        <v>43.9</v>
      </c>
      <c r="L1231" s="277" t="s">
        <v>2364</v>
      </c>
      <c r="M1231" s="83"/>
    </row>
    <row r="1232" spans="1:13" ht="12.75" customHeight="1" x14ac:dyDescent="0.25">
      <c r="A1232" s="277" t="s">
        <v>6365</v>
      </c>
      <c r="B1232" s="277" t="s">
        <v>6367</v>
      </c>
      <c r="C1232" s="277" t="s">
        <v>6550</v>
      </c>
      <c r="D1232" s="277" t="s">
        <v>6551</v>
      </c>
      <c r="E1232" s="278" t="s">
        <v>1043</v>
      </c>
      <c r="F1232" s="277" t="s">
        <v>1043</v>
      </c>
      <c r="G1232" s="279">
        <v>94448</v>
      </c>
      <c r="H1232" s="277" t="s">
        <v>6601</v>
      </c>
      <c r="I1232" s="277" t="s">
        <v>648</v>
      </c>
      <c r="J1232" s="277" t="s">
        <v>2363</v>
      </c>
      <c r="K1232" s="280">
        <v>48.13</v>
      </c>
      <c r="L1232" s="277" t="s">
        <v>2364</v>
      </c>
      <c r="M1232" s="83"/>
    </row>
    <row r="1233" spans="1:13" ht="12.75" customHeight="1" x14ac:dyDescent="0.25">
      <c r="A1233" s="277" t="s">
        <v>6365</v>
      </c>
      <c r="B1233" s="277" t="s">
        <v>6367</v>
      </c>
      <c r="C1233" s="277" t="s">
        <v>6603</v>
      </c>
      <c r="D1233" s="277" t="s">
        <v>6604</v>
      </c>
      <c r="E1233" s="278" t="s">
        <v>1043</v>
      </c>
      <c r="F1233" s="277" t="s">
        <v>1043</v>
      </c>
      <c r="G1233" s="279">
        <v>94207</v>
      </c>
      <c r="H1233" s="277" t="s">
        <v>6605</v>
      </c>
      <c r="I1233" s="277" t="s">
        <v>648</v>
      </c>
      <c r="J1233" s="277" t="s">
        <v>2363</v>
      </c>
      <c r="K1233" s="280">
        <v>33.5</v>
      </c>
      <c r="L1233" s="277" t="s">
        <v>2364</v>
      </c>
      <c r="M1233" s="83"/>
    </row>
    <row r="1234" spans="1:13" ht="12.75" customHeight="1" x14ac:dyDescent="0.25">
      <c r="A1234" s="277" t="s">
        <v>6365</v>
      </c>
      <c r="B1234" s="277" t="s">
        <v>6367</v>
      </c>
      <c r="C1234" s="277" t="s">
        <v>6603</v>
      </c>
      <c r="D1234" s="277" t="s">
        <v>6604</v>
      </c>
      <c r="E1234" s="278" t="s">
        <v>1043</v>
      </c>
      <c r="F1234" s="277" t="s">
        <v>1043</v>
      </c>
      <c r="G1234" s="279">
        <v>94210</v>
      </c>
      <c r="H1234" s="277" t="s">
        <v>6608</v>
      </c>
      <c r="I1234" s="277" t="s">
        <v>648</v>
      </c>
      <c r="J1234" s="277" t="s">
        <v>2363</v>
      </c>
      <c r="K1234" s="280">
        <v>35.64</v>
      </c>
      <c r="L1234" s="277" t="s">
        <v>2364</v>
      </c>
      <c r="M1234" s="83"/>
    </row>
    <row r="1235" spans="1:13" ht="12.75" customHeight="1" x14ac:dyDescent="0.25">
      <c r="A1235" s="277" t="s">
        <v>6365</v>
      </c>
      <c r="B1235" s="277" t="s">
        <v>6367</v>
      </c>
      <c r="C1235" s="277" t="s">
        <v>6603</v>
      </c>
      <c r="D1235" s="277" t="s">
        <v>6604</v>
      </c>
      <c r="E1235" s="278" t="s">
        <v>1043</v>
      </c>
      <c r="F1235" s="277" t="s">
        <v>1043</v>
      </c>
      <c r="G1235" s="279">
        <v>94218</v>
      </c>
      <c r="H1235" s="277" t="s">
        <v>6611</v>
      </c>
      <c r="I1235" s="277" t="s">
        <v>648</v>
      </c>
      <c r="J1235" s="277" t="s">
        <v>2363</v>
      </c>
      <c r="K1235" s="280">
        <v>74.099999999999994</v>
      </c>
      <c r="L1235" s="277" t="s">
        <v>2364</v>
      </c>
      <c r="M1235" s="83"/>
    </row>
    <row r="1236" spans="1:13" ht="12.75" customHeight="1" x14ac:dyDescent="0.25">
      <c r="A1236" s="277" t="s">
        <v>6365</v>
      </c>
      <c r="B1236" s="277" t="s">
        <v>6367</v>
      </c>
      <c r="C1236" s="277" t="s">
        <v>6613</v>
      </c>
      <c r="D1236" s="277" t="s">
        <v>6614</v>
      </c>
      <c r="E1236" s="278">
        <v>73866</v>
      </c>
      <c r="F1236" s="277" t="s">
        <v>6615</v>
      </c>
      <c r="G1236" s="279" t="s">
        <v>6616</v>
      </c>
      <c r="H1236" s="277" t="s">
        <v>6617</v>
      </c>
      <c r="I1236" s="277" t="s">
        <v>648</v>
      </c>
      <c r="J1236" s="277" t="s">
        <v>2363</v>
      </c>
      <c r="K1236" s="280">
        <v>399.41</v>
      </c>
      <c r="L1236" s="277" t="s">
        <v>2364</v>
      </c>
      <c r="M1236" s="83"/>
    </row>
    <row r="1237" spans="1:13" ht="12.75" customHeight="1" x14ac:dyDescent="0.25">
      <c r="A1237" s="277" t="s">
        <v>6365</v>
      </c>
      <c r="B1237" s="277" t="s">
        <v>6367</v>
      </c>
      <c r="C1237" s="277" t="s">
        <v>6613</v>
      </c>
      <c r="D1237" s="277" t="s">
        <v>6614</v>
      </c>
      <c r="E1237" s="278">
        <v>73866</v>
      </c>
      <c r="F1237" s="277" t="s">
        <v>6615</v>
      </c>
      <c r="G1237" s="279" t="s">
        <v>6620</v>
      </c>
      <c r="H1237" s="277" t="s">
        <v>6621</v>
      </c>
      <c r="I1237" s="277" t="s">
        <v>648</v>
      </c>
      <c r="J1237" s="277" t="s">
        <v>2363</v>
      </c>
      <c r="K1237" s="280">
        <v>424.9</v>
      </c>
      <c r="L1237" s="277" t="s">
        <v>2364</v>
      </c>
      <c r="M1237" s="83"/>
    </row>
    <row r="1238" spans="1:13" ht="12.75" customHeight="1" x14ac:dyDescent="0.25">
      <c r="A1238" s="277" t="s">
        <v>6365</v>
      </c>
      <c r="B1238" s="277" t="s">
        <v>6367</v>
      </c>
      <c r="C1238" s="277" t="s">
        <v>6613</v>
      </c>
      <c r="D1238" s="277" t="s">
        <v>6614</v>
      </c>
      <c r="E1238" s="278">
        <v>73866</v>
      </c>
      <c r="F1238" s="277" t="s">
        <v>6615</v>
      </c>
      <c r="G1238" s="279" t="s">
        <v>6623</v>
      </c>
      <c r="H1238" s="277" t="s">
        <v>6624</v>
      </c>
      <c r="I1238" s="277" t="s">
        <v>648</v>
      </c>
      <c r="J1238" s="277" t="s">
        <v>2363</v>
      </c>
      <c r="K1238" s="280">
        <v>445.36</v>
      </c>
      <c r="L1238" s="277" t="s">
        <v>2364</v>
      </c>
      <c r="M1238" s="83"/>
    </row>
    <row r="1239" spans="1:13" ht="12.75" customHeight="1" x14ac:dyDescent="0.25">
      <c r="A1239" s="277" t="s">
        <v>6365</v>
      </c>
      <c r="B1239" s="277" t="s">
        <v>6367</v>
      </c>
      <c r="C1239" s="277" t="s">
        <v>6613</v>
      </c>
      <c r="D1239" s="277" t="s">
        <v>6614</v>
      </c>
      <c r="E1239" s="278">
        <v>73866</v>
      </c>
      <c r="F1239" s="277" t="s">
        <v>6615</v>
      </c>
      <c r="G1239" s="279" t="s">
        <v>6626</v>
      </c>
      <c r="H1239" s="277" t="s">
        <v>6627</v>
      </c>
      <c r="I1239" s="277" t="s">
        <v>648</v>
      </c>
      <c r="J1239" s="277" t="s">
        <v>2363</v>
      </c>
      <c r="K1239" s="280">
        <v>479.03</v>
      </c>
      <c r="L1239" s="277" t="s">
        <v>2364</v>
      </c>
      <c r="M1239" s="83"/>
    </row>
    <row r="1240" spans="1:13" ht="12.75" customHeight="1" x14ac:dyDescent="0.25">
      <c r="A1240" s="277" t="s">
        <v>6365</v>
      </c>
      <c r="B1240" s="277" t="s">
        <v>6367</v>
      </c>
      <c r="C1240" s="277" t="s">
        <v>6613</v>
      </c>
      <c r="D1240" s="277" t="s">
        <v>6614</v>
      </c>
      <c r="E1240" s="278">
        <v>73866</v>
      </c>
      <c r="F1240" s="277" t="s">
        <v>6615</v>
      </c>
      <c r="G1240" s="279" t="s">
        <v>6630</v>
      </c>
      <c r="H1240" s="277" t="s">
        <v>6631</v>
      </c>
      <c r="I1240" s="277" t="s">
        <v>648</v>
      </c>
      <c r="J1240" s="277" t="s">
        <v>2363</v>
      </c>
      <c r="K1240" s="280">
        <v>576.53</v>
      </c>
      <c r="L1240" s="277" t="s">
        <v>2364</v>
      </c>
      <c r="M1240" s="83"/>
    </row>
    <row r="1241" spans="1:13" ht="12.75" customHeight="1" x14ac:dyDescent="0.25">
      <c r="A1241" s="277" t="s">
        <v>6365</v>
      </c>
      <c r="B1241" s="277" t="s">
        <v>6367</v>
      </c>
      <c r="C1241" s="277" t="s">
        <v>6613</v>
      </c>
      <c r="D1241" s="277" t="s">
        <v>6614</v>
      </c>
      <c r="E1241" s="278">
        <v>73866</v>
      </c>
      <c r="F1241" s="277" t="s">
        <v>6615</v>
      </c>
      <c r="G1241" s="279" t="s">
        <v>6633</v>
      </c>
      <c r="H1241" s="277" t="s">
        <v>6634</v>
      </c>
      <c r="I1241" s="277" t="s">
        <v>648</v>
      </c>
      <c r="J1241" s="277" t="s">
        <v>2363</v>
      </c>
      <c r="K1241" s="280">
        <v>597.97</v>
      </c>
      <c r="L1241" s="277" t="s">
        <v>2364</v>
      </c>
      <c r="M1241" s="83"/>
    </row>
    <row r="1242" spans="1:13" ht="12.75" customHeight="1" x14ac:dyDescent="0.25">
      <c r="A1242" s="277" t="s">
        <v>6365</v>
      </c>
      <c r="B1242" s="277" t="s">
        <v>6367</v>
      </c>
      <c r="C1242" s="277" t="s">
        <v>6613</v>
      </c>
      <c r="D1242" s="277" t="s">
        <v>6614</v>
      </c>
      <c r="E1242" s="278">
        <v>73867</v>
      </c>
      <c r="F1242" s="277" t="s">
        <v>6637</v>
      </c>
      <c r="G1242" s="279" t="s">
        <v>6638</v>
      </c>
      <c r="H1242" s="277" t="s">
        <v>6639</v>
      </c>
      <c r="I1242" s="277" t="s">
        <v>648</v>
      </c>
      <c r="J1242" s="277" t="s">
        <v>2363</v>
      </c>
      <c r="K1242" s="280">
        <v>188.49</v>
      </c>
      <c r="L1242" s="277" t="s">
        <v>2364</v>
      </c>
      <c r="M1242" s="83"/>
    </row>
    <row r="1243" spans="1:13" ht="12.75" customHeight="1" x14ac:dyDescent="0.25">
      <c r="A1243" s="277" t="s">
        <v>6365</v>
      </c>
      <c r="B1243" s="277" t="s">
        <v>6367</v>
      </c>
      <c r="C1243" s="277" t="s">
        <v>6613</v>
      </c>
      <c r="D1243" s="277" t="s">
        <v>6614</v>
      </c>
      <c r="E1243" s="278">
        <v>73867</v>
      </c>
      <c r="F1243" s="277" t="s">
        <v>6637</v>
      </c>
      <c r="G1243" s="279" t="s">
        <v>6641</v>
      </c>
      <c r="H1243" s="277" t="s">
        <v>6643</v>
      </c>
      <c r="I1243" s="277" t="s">
        <v>648</v>
      </c>
      <c r="J1243" s="277" t="s">
        <v>2363</v>
      </c>
      <c r="K1243" s="280">
        <v>211.26</v>
      </c>
      <c r="L1243" s="277" t="s">
        <v>2364</v>
      </c>
      <c r="M1243" s="83"/>
    </row>
    <row r="1244" spans="1:13" ht="12.75" customHeight="1" x14ac:dyDescent="0.25">
      <c r="A1244" s="277" t="s">
        <v>6365</v>
      </c>
      <c r="B1244" s="277" t="s">
        <v>6367</v>
      </c>
      <c r="C1244" s="277" t="s">
        <v>6613</v>
      </c>
      <c r="D1244" s="277" t="s">
        <v>6614</v>
      </c>
      <c r="E1244" s="278">
        <v>73867</v>
      </c>
      <c r="F1244" s="277" t="s">
        <v>6637</v>
      </c>
      <c r="G1244" s="279" t="s">
        <v>6645</v>
      </c>
      <c r="H1244" s="277" t="s">
        <v>6646</v>
      </c>
      <c r="I1244" s="277" t="s">
        <v>648</v>
      </c>
      <c r="J1244" s="277" t="s">
        <v>2363</v>
      </c>
      <c r="K1244" s="280">
        <v>261.86</v>
      </c>
      <c r="L1244" s="277" t="s">
        <v>2364</v>
      </c>
      <c r="M1244" s="83"/>
    </row>
    <row r="1245" spans="1:13" ht="12.75" customHeight="1" x14ac:dyDescent="0.25">
      <c r="A1245" s="277" t="s">
        <v>6365</v>
      </c>
      <c r="B1245" s="277" t="s">
        <v>6367</v>
      </c>
      <c r="C1245" s="277" t="s">
        <v>6613</v>
      </c>
      <c r="D1245" s="277" t="s">
        <v>6614</v>
      </c>
      <c r="E1245" s="278">
        <v>73867</v>
      </c>
      <c r="F1245" s="277" t="s">
        <v>6637</v>
      </c>
      <c r="G1245" s="279" t="s">
        <v>6649</v>
      </c>
      <c r="H1245" s="277" t="s">
        <v>6650</v>
      </c>
      <c r="I1245" s="277" t="s">
        <v>648</v>
      </c>
      <c r="J1245" s="277" t="s">
        <v>2363</v>
      </c>
      <c r="K1245" s="280">
        <v>271.98</v>
      </c>
      <c r="L1245" s="277" t="s">
        <v>2364</v>
      </c>
      <c r="M1245" s="83"/>
    </row>
    <row r="1246" spans="1:13" ht="12.75" customHeight="1" x14ac:dyDescent="0.25">
      <c r="A1246" s="277" t="s">
        <v>6365</v>
      </c>
      <c r="B1246" s="277" t="s">
        <v>6367</v>
      </c>
      <c r="C1246" s="277" t="s">
        <v>6613</v>
      </c>
      <c r="D1246" s="277" t="s">
        <v>6614</v>
      </c>
      <c r="E1246" s="278" t="s">
        <v>1043</v>
      </c>
      <c r="F1246" s="277" t="s">
        <v>1043</v>
      </c>
      <c r="G1246" s="279">
        <v>94213</v>
      </c>
      <c r="H1246" s="277" t="s">
        <v>6653</v>
      </c>
      <c r="I1246" s="277" t="s">
        <v>648</v>
      </c>
      <c r="J1246" s="277" t="s">
        <v>2363</v>
      </c>
      <c r="K1246" s="280">
        <v>40.69</v>
      </c>
      <c r="L1246" s="277" t="s">
        <v>2364</v>
      </c>
      <c r="M1246" s="83"/>
    </row>
    <row r="1247" spans="1:13" ht="12.75" customHeight="1" x14ac:dyDescent="0.25">
      <c r="A1247" s="277" t="s">
        <v>6365</v>
      </c>
      <c r="B1247" s="277" t="s">
        <v>6367</v>
      </c>
      <c r="C1247" s="277" t="s">
        <v>6613</v>
      </c>
      <c r="D1247" s="277" t="s">
        <v>6614</v>
      </c>
      <c r="E1247" s="278" t="s">
        <v>1043</v>
      </c>
      <c r="F1247" s="277" t="s">
        <v>1043</v>
      </c>
      <c r="G1247" s="279">
        <v>94216</v>
      </c>
      <c r="H1247" s="277" t="s">
        <v>6656</v>
      </c>
      <c r="I1247" s="277" t="s">
        <v>648</v>
      </c>
      <c r="J1247" s="277" t="s">
        <v>2363</v>
      </c>
      <c r="K1247" s="280">
        <v>158.15</v>
      </c>
      <c r="L1247" s="277" t="s">
        <v>2364</v>
      </c>
      <c r="M1247" s="83"/>
    </row>
    <row r="1248" spans="1:13" ht="12.75" customHeight="1" x14ac:dyDescent="0.25">
      <c r="A1248" s="277" t="s">
        <v>6365</v>
      </c>
      <c r="B1248" s="277" t="s">
        <v>6367</v>
      </c>
      <c r="C1248" s="277" t="s">
        <v>6658</v>
      </c>
      <c r="D1248" s="277" t="s">
        <v>6659</v>
      </c>
      <c r="E1248" s="278" t="s">
        <v>1043</v>
      </c>
      <c r="F1248" s="277" t="s">
        <v>1043</v>
      </c>
      <c r="G1248" s="279">
        <v>94219</v>
      </c>
      <c r="H1248" s="277" t="s">
        <v>6661</v>
      </c>
      <c r="I1248" s="277" t="s">
        <v>871</v>
      </c>
      <c r="J1248" s="277" t="s">
        <v>2363</v>
      </c>
      <c r="K1248" s="280">
        <v>25.57</v>
      </c>
      <c r="L1248" s="277" t="s">
        <v>2364</v>
      </c>
      <c r="M1248" s="83"/>
    </row>
    <row r="1249" spans="1:13" ht="12.75" customHeight="1" x14ac:dyDescent="0.25">
      <c r="A1249" s="277" t="s">
        <v>6365</v>
      </c>
      <c r="B1249" s="277" t="s">
        <v>6367</v>
      </c>
      <c r="C1249" s="277" t="s">
        <v>6658</v>
      </c>
      <c r="D1249" s="277" t="s">
        <v>6659</v>
      </c>
      <c r="E1249" s="278" t="s">
        <v>1043</v>
      </c>
      <c r="F1249" s="277" t="s">
        <v>1043</v>
      </c>
      <c r="G1249" s="279">
        <v>94220</v>
      </c>
      <c r="H1249" s="277" t="s">
        <v>6664</v>
      </c>
      <c r="I1249" s="277" t="s">
        <v>871</v>
      </c>
      <c r="J1249" s="277" t="s">
        <v>2363</v>
      </c>
      <c r="K1249" s="280">
        <v>33.85</v>
      </c>
      <c r="L1249" s="277" t="s">
        <v>2364</v>
      </c>
      <c r="M1249" s="83"/>
    </row>
    <row r="1250" spans="1:13" ht="12.75" customHeight="1" x14ac:dyDescent="0.25">
      <c r="A1250" s="277" t="s">
        <v>6365</v>
      </c>
      <c r="B1250" s="277" t="s">
        <v>6367</v>
      </c>
      <c r="C1250" s="277" t="s">
        <v>6658</v>
      </c>
      <c r="D1250" s="277" t="s">
        <v>6659</v>
      </c>
      <c r="E1250" s="278" t="s">
        <v>1043</v>
      </c>
      <c r="F1250" s="277" t="s">
        <v>1043</v>
      </c>
      <c r="G1250" s="279">
        <v>94221</v>
      </c>
      <c r="H1250" s="277" t="s">
        <v>6668</v>
      </c>
      <c r="I1250" s="277" t="s">
        <v>871</v>
      </c>
      <c r="J1250" s="277" t="s">
        <v>2363</v>
      </c>
      <c r="K1250" s="280">
        <v>20.68</v>
      </c>
      <c r="L1250" s="277" t="s">
        <v>2364</v>
      </c>
      <c r="M1250" s="83"/>
    </row>
    <row r="1251" spans="1:13" ht="12.75" customHeight="1" x14ac:dyDescent="0.25">
      <c r="A1251" s="277" t="s">
        <v>6365</v>
      </c>
      <c r="B1251" s="277" t="s">
        <v>6367</v>
      </c>
      <c r="C1251" s="277" t="s">
        <v>6658</v>
      </c>
      <c r="D1251" s="277" t="s">
        <v>6659</v>
      </c>
      <c r="E1251" s="278" t="s">
        <v>1043</v>
      </c>
      <c r="F1251" s="277" t="s">
        <v>1043</v>
      </c>
      <c r="G1251" s="279">
        <v>94222</v>
      </c>
      <c r="H1251" s="277" t="s">
        <v>6671</v>
      </c>
      <c r="I1251" s="277" t="s">
        <v>871</v>
      </c>
      <c r="J1251" s="277" t="s">
        <v>2363</v>
      </c>
      <c r="K1251" s="280">
        <v>28.96</v>
      </c>
      <c r="L1251" s="277" t="s">
        <v>2364</v>
      </c>
      <c r="M1251" s="83"/>
    </row>
    <row r="1252" spans="1:13" ht="12.75" customHeight="1" x14ac:dyDescent="0.25">
      <c r="A1252" s="277" t="s">
        <v>6365</v>
      </c>
      <c r="B1252" s="277" t="s">
        <v>6367</v>
      </c>
      <c r="C1252" s="277" t="s">
        <v>6674</v>
      </c>
      <c r="D1252" s="277" t="s">
        <v>6675</v>
      </c>
      <c r="E1252" s="278" t="s">
        <v>1043</v>
      </c>
      <c r="F1252" s="277" t="s">
        <v>1043</v>
      </c>
      <c r="G1252" s="279">
        <v>94223</v>
      </c>
      <c r="H1252" s="277" t="s">
        <v>6676</v>
      </c>
      <c r="I1252" s="277" t="s">
        <v>871</v>
      </c>
      <c r="J1252" s="277" t="s">
        <v>2363</v>
      </c>
      <c r="K1252" s="280">
        <v>41.86</v>
      </c>
      <c r="L1252" s="277" t="s">
        <v>2364</v>
      </c>
      <c r="M1252" s="83"/>
    </row>
    <row r="1253" spans="1:13" ht="12.75" customHeight="1" x14ac:dyDescent="0.25">
      <c r="A1253" s="277" t="s">
        <v>6365</v>
      </c>
      <c r="B1253" s="277" t="s">
        <v>6367</v>
      </c>
      <c r="C1253" s="277" t="s">
        <v>6674</v>
      </c>
      <c r="D1253" s="277" t="s">
        <v>6675</v>
      </c>
      <c r="E1253" s="278" t="s">
        <v>1043</v>
      </c>
      <c r="F1253" s="277" t="s">
        <v>1043</v>
      </c>
      <c r="G1253" s="279">
        <v>94451</v>
      </c>
      <c r="H1253" s="277" t="s">
        <v>6679</v>
      </c>
      <c r="I1253" s="277" t="s">
        <v>871</v>
      </c>
      <c r="J1253" s="277" t="s">
        <v>2363</v>
      </c>
      <c r="K1253" s="280">
        <v>95.87</v>
      </c>
      <c r="L1253" s="277" t="s">
        <v>2364</v>
      </c>
      <c r="M1253" s="83"/>
    </row>
    <row r="1254" spans="1:13" ht="12.75" customHeight="1" x14ac:dyDescent="0.25">
      <c r="A1254" s="277" t="s">
        <v>6365</v>
      </c>
      <c r="B1254" s="277" t="s">
        <v>6367</v>
      </c>
      <c r="C1254" s="277" t="s">
        <v>6674</v>
      </c>
      <c r="D1254" s="277" t="s">
        <v>6675</v>
      </c>
      <c r="E1254" s="278" t="s">
        <v>1043</v>
      </c>
      <c r="F1254" s="277" t="s">
        <v>1043</v>
      </c>
      <c r="G1254" s="279">
        <v>100325</v>
      </c>
      <c r="H1254" s="277" t="s">
        <v>6682</v>
      </c>
      <c r="I1254" s="277" t="s">
        <v>871</v>
      </c>
      <c r="J1254" s="277" t="s">
        <v>2363</v>
      </c>
      <c r="K1254" s="280">
        <v>40.200000000000003</v>
      </c>
      <c r="L1254" s="277" t="s">
        <v>2364</v>
      </c>
      <c r="M1254" s="83"/>
    </row>
    <row r="1255" spans="1:13" ht="12.75" customHeight="1" x14ac:dyDescent="0.25">
      <c r="A1255" s="277" t="s">
        <v>6365</v>
      </c>
      <c r="B1255" s="277" t="s">
        <v>6367</v>
      </c>
      <c r="C1255" s="277" t="s">
        <v>6674</v>
      </c>
      <c r="D1255" s="277" t="s">
        <v>6675</v>
      </c>
      <c r="E1255" s="278" t="s">
        <v>1043</v>
      </c>
      <c r="F1255" s="277" t="s">
        <v>1043</v>
      </c>
      <c r="G1255" s="279">
        <v>100327</v>
      </c>
      <c r="H1255" s="277" t="s">
        <v>6685</v>
      </c>
      <c r="I1255" s="277" t="s">
        <v>871</v>
      </c>
      <c r="J1255" s="277" t="s">
        <v>2363</v>
      </c>
      <c r="K1255" s="280">
        <v>38.549999999999997</v>
      </c>
      <c r="L1255" s="277" t="s">
        <v>2364</v>
      </c>
      <c r="M1255" s="83"/>
    </row>
    <row r="1256" spans="1:13" ht="12.75" customHeight="1" x14ac:dyDescent="0.25">
      <c r="A1256" s="277" t="s">
        <v>6365</v>
      </c>
      <c r="B1256" s="277" t="s">
        <v>6367</v>
      </c>
      <c r="C1256" s="277" t="s">
        <v>6674</v>
      </c>
      <c r="D1256" s="277" t="s">
        <v>6675</v>
      </c>
      <c r="E1256" s="278" t="s">
        <v>1043</v>
      </c>
      <c r="F1256" s="277" t="s">
        <v>1043</v>
      </c>
      <c r="G1256" s="279">
        <v>100328</v>
      </c>
      <c r="H1256" s="277" t="s">
        <v>6688</v>
      </c>
      <c r="I1256" s="277" t="s">
        <v>648</v>
      </c>
      <c r="J1256" s="277" t="s">
        <v>2363</v>
      </c>
      <c r="K1256" s="280">
        <v>10.97</v>
      </c>
      <c r="L1256" s="277" t="s">
        <v>2364</v>
      </c>
      <c r="M1256" s="83"/>
    </row>
    <row r="1257" spans="1:13" ht="12.75" customHeight="1" x14ac:dyDescent="0.25">
      <c r="A1257" s="277" t="s">
        <v>6365</v>
      </c>
      <c r="B1257" s="277" t="s">
        <v>6367</v>
      </c>
      <c r="C1257" s="277" t="s">
        <v>6674</v>
      </c>
      <c r="D1257" s="277" t="s">
        <v>6675</v>
      </c>
      <c r="E1257" s="278" t="s">
        <v>1043</v>
      </c>
      <c r="F1257" s="277" t="s">
        <v>1043</v>
      </c>
      <c r="G1257" s="279">
        <v>100329</v>
      </c>
      <c r="H1257" s="277" t="s">
        <v>6691</v>
      </c>
      <c r="I1257" s="277" t="s">
        <v>648</v>
      </c>
      <c r="J1257" s="277" t="s">
        <v>2363</v>
      </c>
      <c r="K1257" s="280">
        <v>13.46</v>
      </c>
      <c r="L1257" s="277" t="s">
        <v>2364</v>
      </c>
      <c r="M1257" s="83"/>
    </row>
    <row r="1258" spans="1:13" ht="12.75" customHeight="1" x14ac:dyDescent="0.25">
      <c r="A1258" s="277" t="s">
        <v>6365</v>
      </c>
      <c r="B1258" s="277" t="s">
        <v>6367</v>
      </c>
      <c r="C1258" s="277" t="s">
        <v>6674</v>
      </c>
      <c r="D1258" s="277" t="s">
        <v>6675</v>
      </c>
      <c r="E1258" s="278" t="s">
        <v>1043</v>
      </c>
      <c r="F1258" s="277" t="s">
        <v>1043</v>
      </c>
      <c r="G1258" s="279">
        <v>100330</v>
      </c>
      <c r="H1258" s="277" t="s">
        <v>6693</v>
      </c>
      <c r="I1258" s="277" t="s">
        <v>648</v>
      </c>
      <c r="J1258" s="277" t="s">
        <v>2363</v>
      </c>
      <c r="K1258" s="280">
        <v>14.88</v>
      </c>
      <c r="L1258" s="277" t="s">
        <v>2364</v>
      </c>
      <c r="M1258" s="83"/>
    </row>
    <row r="1259" spans="1:13" ht="12.75" customHeight="1" x14ac:dyDescent="0.25">
      <c r="A1259" s="277" t="s">
        <v>6365</v>
      </c>
      <c r="B1259" s="277" t="s">
        <v>6367</v>
      </c>
      <c r="C1259" s="277" t="s">
        <v>6674</v>
      </c>
      <c r="D1259" s="277" t="s">
        <v>6675</v>
      </c>
      <c r="E1259" s="278" t="s">
        <v>1043</v>
      </c>
      <c r="F1259" s="277" t="s">
        <v>1043</v>
      </c>
      <c r="G1259" s="279">
        <v>100331</v>
      </c>
      <c r="H1259" s="277" t="s">
        <v>6695</v>
      </c>
      <c r="I1259" s="277" t="s">
        <v>648</v>
      </c>
      <c r="J1259" s="277" t="s">
        <v>2363</v>
      </c>
      <c r="K1259" s="280">
        <v>19.12</v>
      </c>
      <c r="L1259" s="277" t="s">
        <v>2364</v>
      </c>
      <c r="M1259" s="83"/>
    </row>
    <row r="1260" spans="1:13" ht="12.75" customHeight="1" x14ac:dyDescent="0.25">
      <c r="A1260" s="277" t="s">
        <v>6365</v>
      </c>
      <c r="B1260" s="277" t="s">
        <v>6367</v>
      </c>
      <c r="C1260" s="277" t="s">
        <v>6698</v>
      </c>
      <c r="D1260" s="277" t="s">
        <v>6699</v>
      </c>
      <c r="E1260" s="278" t="s">
        <v>1043</v>
      </c>
      <c r="F1260" s="277" t="s">
        <v>1043</v>
      </c>
      <c r="G1260" s="279">
        <v>94227</v>
      </c>
      <c r="H1260" s="277" t="s">
        <v>6701</v>
      </c>
      <c r="I1260" s="277" t="s">
        <v>871</v>
      </c>
      <c r="J1260" s="277" t="s">
        <v>2363</v>
      </c>
      <c r="K1260" s="280">
        <v>37.44</v>
      </c>
      <c r="L1260" s="277" t="s">
        <v>2364</v>
      </c>
      <c r="M1260" s="83"/>
    </row>
    <row r="1261" spans="1:13" ht="12.75" customHeight="1" x14ac:dyDescent="0.25">
      <c r="A1261" s="277" t="s">
        <v>6365</v>
      </c>
      <c r="B1261" s="277" t="s">
        <v>6367</v>
      </c>
      <c r="C1261" s="277" t="s">
        <v>6698</v>
      </c>
      <c r="D1261" s="277" t="s">
        <v>6699</v>
      </c>
      <c r="E1261" s="278" t="s">
        <v>1043</v>
      </c>
      <c r="F1261" s="277" t="s">
        <v>1043</v>
      </c>
      <c r="G1261" s="279">
        <v>94228</v>
      </c>
      <c r="H1261" s="277" t="s">
        <v>6704</v>
      </c>
      <c r="I1261" s="277" t="s">
        <v>871</v>
      </c>
      <c r="J1261" s="277" t="s">
        <v>2363</v>
      </c>
      <c r="K1261" s="280">
        <v>55.91</v>
      </c>
      <c r="L1261" s="277" t="s">
        <v>2364</v>
      </c>
      <c r="M1261" s="83"/>
    </row>
    <row r="1262" spans="1:13" ht="12.75" customHeight="1" x14ac:dyDescent="0.25">
      <c r="A1262" s="277" t="s">
        <v>6365</v>
      </c>
      <c r="B1262" s="277" t="s">
        <v>6367</v>
      </c>
      <c r="C1262" s="277" t="s">
        <v>6698</v>
      </c>
      <c r="D1262" s="277" t="s">
        <v>6699</v>
      </c>
      <c r="E1262" s="278" t="s">
        <v>1043</v>
      </c>
      <c r="F1262" s="277" t="s">
        <v>1043</v>
      </c>
      <c r="G1262" s="279">
        <v>94229</v>
      </c>
      <c r="H1262" s="277" t="s">
        <v>6707</v>
      </c>
      <c r="I1262" s="277" t="s">
        <v>871</v>
      </c>
      <c r="J1262" s="277" t="s">
        <v>2363</v>
      </c>
      <c r="K1262" s="280">
        <v>109.22</v>
      </c>
      <c r="L1262" s="277" t="s">
        <v>2364</v>
      </c>
      <c r="M1262" s="83"/>
    </row>
    <row r="1263" spans="1:13" ht="12.75" customHeight="1" x14ac:dyDescent="0.25">
      <c r="A1263" s="277" t="s">
        <v>6365</v>
      </c>
      <c r="B1263" s="277" t="s">
        <v>6367</v>
      </c>
      <c r="C1263" s="277" t="s">
        <v>6711</v>
      </c>
      <c r="D1263" s="277" t="s">
        <v>6712</v>
      </c>
      <c r="E1263" s="278" t="s">
        <v>1043</v>
      </c>
      <c r="F1263" s="277" t="s">
        <v>1043</v>
      </c>
      <c r="G1263" s="279">
        <v>94231</v>
      </c>
      <c r="H1263" s="277" t="s">
        <v>6714</v>
      </c>
      <c r="I1263" s="277" t="s">
        <v>871</v>
      </c>
      <c r="J1263" s="277" t="s">
        <v>2363</v>
      </c>
      <c r="K1263" s="280">
        <v>32.880000000000003</v>
      </c>
      <c r="L1263" s="277" t="s">
        <v>2364</v>
      </c>
      <c r="M1263" s="83"/>
    </row>
    <row r="1264" spans="1:13" ht="12.75" customHeight="1" x14ac:dyDescent="0.25">
      <c r="A1264" s="277" t="s">
        <v>6365</v>
      </c>
      <c r="B1264" s="277" t="s">
        <v>6367</v>
      </c>
      <c r="C1264" s="277" t="s">
        <v>6716</v>
      </c>
      <c r="D1264" s="277" t="s">
        <v>6717</v>
      </c>
      <c r="E1264" s="278" t="s">
        <v>1043</v>
      </c>
      <c r="F1264" s="277" t="s">
        <v>1043</v>
      </c>
      <c r="G1264" s="279">
        <v>94449</v>
      </c>
      <c r="H1264" s="277" t="s">
        <v>6719</v>
      </c>
      <c r="I1264" s="277" t="s">
        <v>648</v>
      </c>
      <c r="J1264" s="277" t="s">
        <v>2363</v>
      </c>
      <c r="K1264" s="280">
        <v>43.18</v>
      </c>
      <c r="L1264" s="277" t="s">
        <v>2364</v>
      </c>
      <c r="M1264" s="83"/>
    </row>
    <row r="1265" spans="1:13" ht="12.75" customHeight="1" x14ac:dyDescent="0.25">
      <c r="A1265" s="277" t="s">
        <v>6365</v>
      </c>
      <c r="B1265" s="277" t="s">
        <v>6367</v>
      </c>
      <c r="C1265" s="277" t="s">
        <v>6720</v>
      </c>
      <c r="D1265" s="277" t="s">
        <v>6721</v>
      </c>
      <c r="E1265" s="278">
        <v>73970</v>
      </c>
      <c r="F1265" s="277" t="s">
        <v>6723</v>
      </c>
      <c r="G1265" s="279" t="s">
        <v>6724</v>
      </c>
      <c r="H1265" s="277" t="s">
        <v>6725</v>
      </c>
      <c r="I1265" s="277" t="s">
        <v>650</v>
      </c>
      <c r="J1265" s="277" t="s">
        <v>2363</v>
      </c>
      <c r="K1265" s="280">
        <v>10.67</v>
      </c>
      <c r="L1265" s="277" t="s">
        <v>2364</v>
      </c>
      <c r="M1265" s="83"/>
    </row>
    <row r="1266" spans="1:13" ht="12.75" customHeight="1" x14ac:dyDescent="0.25">
      <c r="A1266" s="277" t="s">
        <v>6365</v>
      </c>
      <c r="B1266" s="277" t="s">
        <v>6367</v>
      </c>
      <c r="C1266" s="277" t="s">
        <v>6720</v>
      </c>
      <c r="D1266" s="277" t="s">
        <v>6721</v>
      </c>
      <c r="E1266" s="278">
        <v>73970</v>
      </c>
      <c r="F1266" s="277" t="s">
        <v>6723</v>
      </c>
      <c r="G1266" s="279" t="s">
        <v>6729</v>
      </c>
      <c r="H1266" s="277" t="s">
        <v>6730</v>
      </c>
      <c r="I1266" s="277" t="s">
        <v>650</v>
      </c>
      <c r="J1266" s="277" t="s">
        <v>2363</v>
      </c>
      <c r="K1266" s="280">
        <v>7.99</v>
      </c>
      <c r="L1266" s="277" t="s">
        <v>2364</v>
      </c>
      <c r="M1266" s="83"/>
    </row>
    <row r="1267" spans="1:13" ht="12.75" customHeight="1" x14ac:dyDescent="0.25">
      <c r="A1267" s="277" t="s">
        <v>6365</v>
      </c>
      <c r="B1267" s="277" t="s">
        <v>6367</v>
      </c>
      <c r="C1267" s="277" t="s">
        <v>6720</v>
      </c>
      <c r="D1267" s="277" t="s">
        <v>6721</v>
      </c>
      <c r="E1267" s="278" t="s">
        <v>1043</v>
      </c>
      <c r="F1267" s="277" t="s">
        <v>1043</v>
      </c>
      <c r="G1267" s="279">
        <v>92255</v>
      </c>
      <c r="H1267" s="277" t="s">
        <v>6733</v>
      </c>
      <c r="I1267" s="277" t="s">
        <v>833</v>
      </c>
      <c r="J1267" s="277" t="s">
        <v>2363</v>
      </c>
      <c r="K1267" s="280">
        <v>127.07</v>
      </c>
      <c r="L1267" s="277" t="s">
        <v>2364</v>
      </c>
      <c r="M1267" s="83"/>
    </row>
    <row r="1268" spans="1:13" ht="12.75" customHeight="1" x14ac:dyDescent="0.25">
      <c r="A1268" s="277" t="s">
        <v>6365</v>
      </c>
      <c r="B1268" s="277" t="s">
        <v>6367</v>
      </c>
      <c r="C1268" s="277" t="s">
        <v>6720</v>
      </c>
      <c r="D1268" s="277" t="s">
        <v>6721</v>
      </c>
      <c r="E1268" s="278" t="s">
        <v>1043</v>
      </c>
      <c r="F1268" s="277" t="s">
        <v>1043</v>
      </c>
      <c r="G1268" s="279">
        <v>92256</v>
      </c>
      <c r="H1268" s="277" t="s">
        <v>6737</v>
      </c>
      <c r="I1268" s="277" t="s">
        <v>833</v>
      </c>
      <c r="J1268" s="277" t="s">
        <v>2363</v>
      </c>
      <c r="K1268" s="280">
        <v>154.07</v>
      </c>
      <c r="L1268" s="277" t="s">
        <v>2364</v>
      </c>
      <c r="M1268" s="83"/>
    </row>
    <row r="1269" spans="1:13" ht="12.75" customHeight="1" x14ac:dyDescent="0.25">
      <c r="A1269" s="277" t="s">
        <v>6365</v>
      </c>
      <c r="B1269" s="277" t="s">
        <v>6367</v>
      </c>
      <c r="C1269" s="277" t="s">
        <v>6720</v>
      </c>
      <c r="D1269" s="277" t="s">
        <v>6721</v>
      </c>
      <c r="E1269" s="278" t="s">
        <v>1043</v>
      </c>
      <c r="F1269" s="277" t="s">
        <v>1043</v>
      </c>
      <c r="G1269" s="279">
        <v>92257</v>
      </c>
      <c r="H1269" s="277" t="s">
        <v>6740</v>
      </c>
      <c r="I1269" s="277" t="s">
        <v>833</v>
      </c>
      <c r="J1269" s="277" t="s">
        <v>2363</v>
      </c>
      <c r="K1269" s="280">
        <v>180.83</v>
      </c>
      <c r="L1269" s="277" t="s">
        <v>2364</v>
      </c>
      <c r="M1269" s="83"/>
    </row>
    <row r="1270" spans="1:13" ht="12.75" customHeight="1" x14ac:dyDescent="0.25">
      <c r="A1270" s="277" t="s">
        <v>6365</v>
      </c>
      <c r="B1270" s="277" t="s">
        <v>6367</v>
      </c>
      <c r="C1270" s="277" t="s">
        <v>6720</v>
      </c>
      <c r="D1270" s="277" t="s">
        <v>6721</v>
      </c>
      <c r="E1270" s="278" t="s">
        <v>1043</v>
      </c>
      <c r="F1270" s="277" t="s">
        <v>1043</v>
      </c>
      <c r="G1270" s="279">
        <v>92258</v>
      </c>
      <c r="H1270" s="277" t="s">
        <v>6743</v>
      </c>
      <c r="I1270" s="277" t="s">
        <v>833</v>
      </c>
      <c r="J1270" s="277" t="s">
        <v>2363</v>
      </c>
      <c r="K1270" s="280">
        <v>223.86</v>
      </c>
      <c r="L1270" s="277" t="s">
        <v>2364</v>
      </c>
      <c r="M1270" s="83"/>
    </row>
    <row r="1271" spans="1:13" ht="12.75" customHeight="1" x14ac:dyDescent="0.25">
      <c r="A1271" s="277" t="s">
        <v>6365</v>
      </c>
      <c r="B1271" s="277" t="s">
        <v>6367</v>
      </c>
      <c r="C1271" s="277" t="s">
        <v>6720</v>
      </c>
      <c r="D1271" s="277" t="s">
        <v>6721</v>
      </c>
      <c r="E1271" s="278" t="s">
        <v>1043</v>
      </c>
      <c r="F1271" s="277" t="s">
        <v>1043</v>
      </c>
      <c r="G1271" s="279">
        <v>92568</v>
      </c>
      <c r="H1271" s="277" t="s">
        <v>6746</v>
      </c>
      <c r="I1271" s="277" t="s">
        <v>648</v>
      </c>
      <c r="J1271" s="277" t="s">
        <v>2363</v>
      </c>
      <c r="K1271" s="280">
        <v>74.709999999999994</v>
      </c>
      <c r="L1271" s="277" t="s">
        <v>2364</v>
      </c>
      <c r="M1271" s="83"/>
    </row>
    <row r="1272" spans="1:13" ht="12.75" customHeight="1" x14ac:dyDescent="0.25">
      <c r="A1272" s="277" t="s">
        <v>6365</v>
      </c>
      <c r="B1272" s="277" t="s">
        <v>6367</v>
      </c>
      <c r="C1272" s="277" t="s">
        <v>6720</v>
      </c>
      <c r="D1272" s="277" t="s">
        <v>6721</v>
      </c>
      <c r="E1272" s="278" t="s">
        <v>1043</v>
      </c>
      <c r="F1272" s="277" t="s">
        <v>1043</v>
      </c>
      <c r="G1272" s="279">
        <v>92569</v>
      </c>
      <c r="H1272" s="277" t="s">
        <v>6749</v>
      </c>
      <c r="I1272" s="277" t="s">
        <v>648</v>
      </c>
      <c r="J1272" s="277" t="s">
        <v>2363</v>
      </c>
      <c r="K1272" s="280">
        <v>34.159999999999997</v>
      </c>
      <c r="L1272" s="277" t="s">
        <v>2364</v>
      </c>
      <c r="M1272" s="83"/>
    </row>
    <row r="1273" spans="1:13" ht="12.75" customHeight="1" x14ac:dyDescent="0.25">
      <c r="A1273" s="277" t="s">
        <v>6365</v>
      </c>
      <c r="B1273" s="277" t="s">
        <v>6367</v>
      </c>
      <c r="C1273" s="277" t="s">
        <v>6720</v>
      </c>
      <c r="D1273" s="277" t="s">
        <v>6721</v>
      </c>
      <c r="E1273" s="278" t="s">
        <v>1043</v>
      </c>
      <c r="F1273" s="277" t="s">
        <v>1043</v>
      </c>
      <c r="G1273" s="279">
        <v>92570</v>
      </c>
      <c r="H1273" s="277" t="s">
        <v>6752</v>
      </c>
      <c r="I1273" s="277" t="s">
        <v>648</v>
      </c>
      <c r="J1273" s="277" t="s">
        <v>2363</v>
      </c>
      <c r="K1273" s="280">
        <v>15.59</v>
      </c>
      <c r="L1273" s="277" t="s">
        <v>2364</v>
      </c>
      <c r="M1273" s="83"/>
    </row>
    <row r="1274" spans="1:13" ht="12.75" customHeight="1" x14ac:dyDescent="0.25">
      <c r="A1274" s="277" t="s">
        <v>6365</v>
      </c>
      <c r="B1274" s="277" t="s">
        <v>6367</v>
      </c>
      <c r="C1274" s="277" t="s">
        <v>6720</v>
      </c>
      <c r="D1274" s="277" t="s">
        <v>6721</v>
      </c>
      <c r="E1274" s="278" t="s">
        <v>1043</v>
      </c>
      <c r="F1274" s="277" t="s">
        <v>1043</v>
      </c>
      <c r="G1274" s="279">
        <v>92571</v>
      </c>
      <c r="H1274" s="277" t="s">
        <v>6755</v>
      </c>
      <c r="I1274" s="277" t="s">
        <v>648</v>
      </c>
      <c r="J1274" s="277" t="s">
        <v>2363</v>
      </c>
      <c r="K1274" s="280">
        <v>79.97</v>
      </c>
      <c r="L1274" s="277" t="s">
        <v>2364</v>
      </c>
      <c r="M1274" s="83"/>
    </row>
    <row r="1275" spans="1:13" ht="12.75" customHeight="1" x14ac:dyDescent="0.25">
      <c r="A1275" s="277" t="s">
        <v>6365</v>
      </c>
      <c r="B1275" s="277" t="s">
        <v>6367</v>
      </c>
      <c r="C1275" s="277" t="s">
        <v>6720</v>
      </c>
      <c r="D1275" s="277" t="s">
        <v>6721</v>
      </c>
      <c r="E1275" s="278" t="s">
        <v>1043</v>
      </c>
      <c r="F1275" s="277" t="s">
        <v>1043</v>
      </c>
      <c r="G1275" s="279">
        <v>92572</v>
      </c>
      <c r="H1275" s="277" t="s">
        <v>6757</v>
      </c>
      <c r="I1275" s="277" t="s">
        <v>648</v>
      </c>
      <c r="J1275" s="277" t="s">
        <v>2363</v>
      </c>
      <c r="K1275" s="280">
        <v>41.31</v>
      </c>
      <c r="L1275" s="277" t="s">
        <v>2364</v>
      </c>
      <c r="M1275" s="83"/>
    </row>
    <row r="1276" spans="1:13" ht="12.75" customHeight="1" x14ac:dyDescent="0.25">
      <c r="A1276" s="277" t="s">
        <v>6365</v>
      </c>
      <c r="B1276" s="277" t="s">
        <v>6367</v>
      </c>
      <c r="C1276" s="277" t="s">
        <v>6720</v>
      </c>
      <c r="D1276" s="277" t="s">
        <v>6721</v>
      </c>
      <c r="E1276" s="278" t="s">
        <v>1043</v>
      </c>
      <c r="F1276" s="277" t="s">
        <v>1043</v>
      </c>
      <c r="G1276" s="279">
        <v>92573</v>
      </c>
      <c r="H1276" s="277" t="s">
        <v>6760</v>
      </c>
      <c r="I1276" s="277" t="s">
        <v>648</v>
      </c>
      <c r="J1276" s="277" t="s">
        <v>2363</v>
      </c>
      <c r="K1276" s="280">
        <v>17.760000000000002</v>
      </c>
      <c r="L1276" s="277" t="s">
        <v>2364</v>
      </c>
      <c r="M1276" s="83"/>
    </row>
    <row r="1277" spans="1:13" ht="12.75" customHeight="1" x14ac:dyDescent="0.25">
      <c r="A1277" s="277" t="s">
        <v>6365</v>
      </c>
      <c r="B1277" s="277" t="s">
        <v>6367</v>
      </c>
      <c r="C1277" s="277" t="s">
        <v>6720</v>
      </c>
      <c r="D1277" s="277" t="s">
        <v>6721</v>
      </c>
      <c r="E1277" s="278" t="s">
        <v>1043</v>
      </c>
      <c r="F1277" s="277" t="s">
        <v>1043</v>
      </c>
      <c r="G1277" s="279">
        <v>92574</v>
      </c>
      <c r="H1277" s="277" t="s">
        <v>6764</v>
      </c>
      <c r="I1277" s="277" t="s">
        <v>648</v>
      </c>
      <c r="J1277" s="277" t="s">
        <v>2363</v>
      </c>
      <c r="K1277" s="280">
        <v>80.05</v>
      </c>
      <c r="L1277" s="277" t="s">
        <v>2364</v>
      </c>
      <c r="M1277" s="83"/>
    </row>
    <row r="1278" spans="1:13" ht="12.75" customHeight="1" x14ac:dyDescent="0.25">
      <c r="A1278" s="277" t="s">
        <v>6365</v>
      </c>
      <c r="B1278" s="277" t="s">
        <v>6367</v>
      </c>
      <c r="C1278" s="277" t="s">
        <v>6720</v>
      </c>
      <c r="D1278" s="277" t="s">
        <v>6721</v>
      </c>
      <c r="E1278" s="278" t="s">
        <v>1043</v>
      </c>
      <c r="F1278" s="277" t="s">
        <v>1043</v>
      </c>
      <c r="G1278" s="279">
        <v>92575</v>
      </c>
      <c r="H1278" s="277" t="s">
        <v>6767</v>
      </c>
      <c r="I1278" s="277" t="s">
        <v>648</v>
      </c>
      <c r="J1278" s="277" t="s">
        <v>2363</v>
      </c>
      <c r="K1278" s="280">
        <v>33.54</v>
      </c>
      <c r="L1278" s="277" t="s">
        <v>2364</v>
      </c>
      <c r="M1278" s="83"/>
    </row>
    <row r="1279" spans="1:13" ht="12.75" customHeight="1" x14ac:dyDescent="0.25">
      <c r="A1279" s="277" t="s">
        <v>6365</v>
      </c>
      <c r="B1279" s="277" t="s">
        <v>6367</v>
      </c>
      <c r="C1279" s="277" t="s">
        <v>6720</v>
      </c>
      <c r="D1279" s="277" t="s">
        <v>6721</v>
      </c>
      <c r="E1279" s="278" t="s">
        <v>1043</v>
      </c>
      <c r="F1279" s="277" t="s">
        <v>1043</v>
      </c>
      <c r="G1279" s="279">
        <v>92576</v>
      </c>
      <c r="H1279" s="277" t="s">
        <v>6771</v>
      </c>
      <c r="I1279" s="277" t="s">
        <v>648</v>
      </c>
      <c r="J1279" s="277" t="s">
        <v>2363</v>
      </c>
      <c r="K1279" s="280">
        <v>12.46</v>
      </c>
      <c r="L1279" s="277" t="s">
        <v>2364</v>
      </c>
      <c r="M1279" s="83"/>
    </row>
    <row r="1280" spans="1:13" ht="12.75" customHeight="1" x14ac:dyDescent="0.25">
      <c r="A1280" s="277" t="s">
        <v>6365</v>
      </c>
      <c r="B1280" s="277" t="s">
        <v>6367</v>
      </c>
      <c r="C1280" s="277" t="s">
        <v>6720</v>
      </c>
      <c r="D1280" s="277" t="s">
        <v>6721</v>
      </c>
      <c r="E1280" s="278" t="s">
        <v>1043</v>
      </c>
      <c r="F1280" s="277" t="s">
        <v>1043</v>
      </c>
      <c r="G1280" s="279">
        <v>92577</v>
      </c>
      <c r="H1280" s="277" t="s">
        <v>6774</v>
      </c>
      <c r="I1280" s="277" t="s">
        <v>648</v>
      </c>
      <c r="J1280" s="277" t="s">
        <v>2363</v>
      </c>
      <c r="K1280" s="280">
        <v>85.67</v>
      </c>
      <c r="L1280" s="277" t="s">
        <v>2364</v>
      </c>
      <c r="M1280" s="83"/>
    </row>
    <row r="1281" spans="1:13" ht="12.75" customHeight="1" x14ac:dyDescent="0.25">
      <c r="A1281" s="277" t="s">
        <v>6365</v>
      </c>
      <c r="B1281" s="277" t="s">
        <v>6367</v>
      </c>
      <c r="C1281" s="277" t="s">
        <v>6720</v>
      </c>
      <c r="D1281" s="277" t="s">
        <v>6721</v>
      </c>
      <c r="E1281" s="278" t="s">
        <v>1043</v>
      </c>
      <c r="F1281" s="277" t="s">
        <v>1043</v>
      </c>
      <c r="G1281" s="279">
        <v>92578</v>
      </c>
      <c r="H1281" s="277" t="s">
        <v>6777</v>
      </c>
      <c r="I1281" s="277" t="s">
        <v>648</v>
      </c>
      <c r="J1281" s="277" t="s">
        <v>2363</v>
      </c>
      <c r="K1281" s="280">
        <v>36.630000000000003</v>
      </c>
      <c r="L1281" s="277" t="s">
        <v>2364</v>
      </c>
      <c r="M1281" s="83"/>
    </row>
    <row r="1282" spans="1:13" ht="12.75" customHeight="1" x14ac:dyDescent="0.25">
      <c r="A1282" s="277" t="s">
        <v>6365</v>
      </c>
      <c r="B1282" s="277" t="s">
        <v>6367</v>
      </c>
      <c r="C1282" s="277" t="s">
        <v>6720</v>
      </c>
      <c r="D1282" s="277" t="s">
        <v>6721</v>
      </c>
      <c r="E1282" s="278" t="s">
        <v>1043</v>
      </c>
      <c r="F1282" s="277" t="s">
        <v>1043</v>
      </c>
      <c r="G1282" s="279">
        <v>92579</v>
      </c>
      <c r="H1282" s="277" t="s">
        <v>6781</v>
      </c>
      <c r="I1282" s="277" t="s">
        <v>648</v>
      </c>
      <c r="J1282" s="277" t="s">
        <v>2363</v>
      </c>
      <c r="K1282" s="280">
        <v>14.19</v>
      </c>
      <c r="L1282" s="277" t="s">
        <v>2364</v>
      </c>
      <c r="M1282" s="83"/>
    </row>
    <row r="1283" spans="1:13" ht="12.75" customHeight="1" x14ac:dyDescent="0.25">
      <c r="A1283" s="277" t="s">
        <v>6365</v>
      </c>
      <c r="B1283" s="277" t="s">
        <v>6367</v>
      </c>
      <c r="C1283" s="277" t="s">
        <v>6720</v>
      </c>
      <c r="D1283" s="277" t="s">
        <v>6721</v>
      </c>
      <c r="E1283" s="278" t="s">
        <v>1043</v>
      </c>
      <c r="F1283" s="277" t="s">
        <v>1043</v>
      </c>
      <c r="G1283" s="279">
        <v>92580</v>
      </c>
      <c r="H1283" s="277" t="s">
        <v>6783</v>
      </c>
      <c r="I1283" s="277" t="s">
        <v>648</v>
      </c>
      <c r="J1283" s="277" t="s">
        <v>2363</v>
      </c>
      <c r="K1283" s="280">
        <v>35.01</v>
      </c>
      <c r="L1283" s="277" t="s">
        <v>2364</v>
      </c>
      <c r="M1283" s="83"/>
    </row>
    <row r="1284" spans="1:13" ht="12.75" customHeight="1" x14ac:dyDescent="0.25">
      <c r="A1284" s="277" t="s">
        <v>6365</v>
      </c>
      <c r="B1284" s="277" t="s">
        <v>6367</v>
      </c>
      <c r="C1284" s="277" t="s">
        <v>6720</v>
      </c>
      <c r="D1284" s="277" t="s">
        <v>6721</v>
      </c>
      <c r="E1284" s="278" t="s">
        <v>1043</v>
      </c>
      <c r="F1284" s="277" t="s">
        <v>1043</v>
      </c>
      <c r="G1284" s="279">
        <v>92581</v>
      </c>
      <c r="H1284" s="277" t="s">
        <v>6786</v>
      </c>
      <c r="I1284" s="277" t="s">
        <v>648</v>
      </c>
      <c r="J1284" s="277" t="s">
        <v>2363</v>
      </c>
      <c r="K1284" s="280">
        <v>36.590000000000003</v>
      </c>
      <c r="L1284" s="277" t="s">
        <v>2364</v>
      </c>
      <c r="M1284" s="83"/>
    </row>
    <row r="1285" spans="1:13" ht="12.75" customHeight="1" x14ac:dyDescent="0.25">
      <c r="A1285" s="277" t="s">
        <v>6365</v>
      </c>
      <c r="B1285" s="277" t="s">
        <v>6367</v>
      </c>
      <c r="C1285" s="277" t="s">
        <v>6720</v>
      </c>
      <c r="D1285" s="277" t="s">
        <v>6721</v>
      </c>
      <c r="E1285" s="278" t="s">
        <v>1043</v>
      </c>
      <c r="F1285" s="277" t="s">
        <v>1043</v>
      </c>
      <c r="G1285" s="279">
        <v>92582</v>
      </c>
      <c r="H1285" s="277" t="s">
        <v>6789</v>
      </c>
      <c r="I1285" s="277" t="s">
        <v>833</v>
      </c>
      <c r="J1285" s="277" t="s">
        <v>2363</v>
      </c>
      <c r="K1285" s="280">
        <v>492.31</v>
      </c>
      <c r="L1285" s="277" t="s">
        <v>2364</v>
      </c>
      <c r="M1285" s="83"/>
    </row>
    <row r="1286" spans="1:13" ht="12.75" customHeight="1" x14ac:dyDescent="0.25">
      <c r="A1286" s="277" t="s">
        <v>6365</v>
      </c>
      <c r="B1286" s="277" t="s">
        <v>6367</v>
      </c>
      <c r="C1286" s="277" t="s">
        <v>6720</v>
      </c>
      <c r="D1286" s="277" t="s">
        <v>6721</v>
      </c>
      <c r="E1286" s="278" t="s">
        <v>1043</v>
      </c>
      <c r="F1286" s="277" t="s">
        <v>1043</v>
      </c>
      <c r="G1286" s="279">
        <v>92584</v>
      </c>
      <c r="H1286" s="277" t="s">
        <v>6794</v>
      </c>
      <c r="I1286" s="277" t="s">
        <v>833</v>
      </c>
      <c r="J1286" s="277" t="s">
        <v>2363</v>
      </c>
      <c r="K1286" s="280">
        <v>578.04999999999995</v>
      </c>
      <c r="L1286" s="277" t="s">
        <v>2364</v>
      </c>
      <c r="M1286" s="83"/>
    </row>
    <row r="1287" spans="1:13" ht="12.75" customHeight="1" x14ac:dyDescent="0.25">
      <c r="A1287" s="277" t="s">
        <v>6365</v>
      </c>
      <c r="B1287" s="277" t="s">
        <v>6367</v>
      </c>
      <c r="C1287" s="277" t="s">
        <v>6720</v>
      </c>
      <c r="D1287" s="277" t="s">
        <v>6721</v>
      </c>
      <c r="E1287" s="278" t="s">
        <v>1043</v>
      </c>
      <c r="F1287" s="277" t="s">
        <v>1043</v>
      </c>
      <c r="G1287" s="279">
        <v>92586</v>
      </c>
      <c r="H1287" s="277" t="s">
        <v>6797</v>
      </c>
      <c r="I1287" s="277" t="s">
        <v>833</v>
      </c>
      <c r="J1287" s="277" t="s">
        <v>2363</v>
      </c>
      <c r="K1287" s="280">
        <v>663.79</v>
      </c>
      <c r="L1287" s="277" t="s">
        <v>2364</v>
      </c>
      <c r="M1287" s="83"/>
    </row>
    <row r="1288" spans="1:13" ht="12.75" customHeight="1" x14ac:dyDescent="0.25">
      <c r="A1288" s="277" t="s">
        <v>6365</v>
      </c>
      <c r="B1288" s="277" t="s">
        <v>6367</v>
      </c>
      <c r="C1288" s="277" t="s">
        <v>6720</v>
      </c>
      <c r="D1288" s="277" t="s">
        <v>6721</v>
      </c>
      <c r="E1288" s="278" t="s">
        <v>1043</v>
      </c>
      <c r="F1288" s="277" t="s">
        <v>1043</v>
      </c>
      <c r="G1288" s="279">
        <v>92588</v>
      </c>
      <c r="H1288" s="277" t="s">
        <v>6801</v>
      </c>
      <c r="I1288" s="277" t="s">
        <v>833</v>
      </c>
      <c r="J1288" s="277" t="s">
        <v>2363</v>
      </c>
      <c r="K1288" s="280">
        <v>825.33</v>
      </c>
      <c r="L1288" s="277" t="s">
        <v>2364</v>
      </c>
      <c r="M1288" s="83"/>
    </row>
    <row r="1289" spans="1:13" ht="12.75" customHeight="1" x14ac:dyDescent="0.25">
      <c r="A1289" s="277" t="s">
        <v>6365</v>
      </c>
      <c r="B1289" s="277" t="s">
        <v>6367</v>
      </c>
      <c r="C1289" s="277" t="s">
        <v>6720</v>
      </c>
      <c r="D1289" s="277" t="s">
        <v>6721</v>
      </c>
      <c r="E1289" s="278" t="s">
        <v>1043</v>
      </c>
      <c r="F1289" s="277" t="s">
        <v>1043</v>
      </c>
      <c r="G1289" s="279">
        <v>92590</v>
      </c>
      <c r="H1289" s="277" t="s">
        <v>6804</v>
      </c>
      <c r="I1289" s="277" t="s">
        <v>833</v>
      </c>
      <c r="J1289" s="277" t="s">
        <v>2363</v>
      </c>
      <c r="K1289" s="280">
        <v>911.07</v>
      </c>
      <c r="L1289" s="277" t="s">
        <v>2364</v>
      </c>
      <c r="M1289" s="83"/>
    </row>
    <row r="1290" spans="1:13" ht="12.75" customHeight="1" x14ac:dyDescent="0.25">
      <c r="A1290" s="277" t="s">
        <v>6365</v>
      </c>
      <c r="B1290" s="277" t="s">
        <v>6367</v>
      </c>
      <c r="C1290" s="277" t="s">
        <v>6720</v>
      </c>
      <c r="D1290" s="277" t="s">
        <v>6721</v>
      </c>
      <c r="E1290" s="278" t="s">
        <v>1043</v>
      </c>
      <c r="F1290" s="277" t="s">
        <v>1043</v>
      </c>
      <c r="G1290" s="279">
        <v>92592</v>
      </c>
      <c r="H1290" s="277" t="s">
        <v>6807</v>
      </c>
      <c r="I1290" s="277" t="s">
        <v>833</v>
      </c>
      <c r="J1290" s="277" t="s">
        <v>2363</v>
      </c>
      <c r="K1290" s="280">
        <v>1023.57</v>
      </c>
      <c r="L1290" s="277" t="s">
        <v>2364</v>
      </c>
      <c r="M1290" s="83"/>
    </row>
    <row r="1291" spans="1:13" ht="12.75" customHeight="1" x14ac:dyDescent="0.25">
      <c r="A1291" s="277" t="s">
        <v>6365</v>
      </c>
      <c r="B1291" s="277" t="s">
        <v>6367</v>
      </c>
      <c r="C1291" s="277" t="s">
        <v>6720</v>
      </c>
      <c r="D1291" s="277" t="s">
        <v>6721</v>
      </c>
      <c r="E1291" s="278" t="s">
        <v>1043</v>
      </c>
      <c r="F1291" s="277" t="s">
        <v>1043</v>
      </c>
      <c r="G1291" s="279">
        <v>92593</v>
      </c>
      <c r="H1291" s="277" t="s">
        <v>6810</v>
      </c>
      <c r="I1291" s="277" t="s">
        <v>650</v>
      </c>
      <c r="J1291" s="277" t="s">
        <v>2363</v>
      </c>
      <c r="K1291" s="280">
        <v>7.75</v>
      </c>
      <c r="L1291" s="277" t="s">
        <v>2364</v>
      </c>
      <c r="M1291" s="83"/>
    </row>
    <row r="1292" spans="1:13" ht="12.75" customHeight="1" x14ac:dyDescent="0.25">
      <c r="A1292" s="277" t="s">
        <v>6365</v>
      </c>
      <c r="B1292" s="277" t="s">
        <v>6367</v>
      </c>
      <c r="C1292" s="277" t="s">
        <v>6720</v>
      </c>
      <c r="D1292" s="277" t="s">
        <v>6721</v>
      </c>
      <c r="E1292" s="278" t="s">
        <v>1043</v>
      </c>
      <c r="F1292" s="277" t="s">
        <v>1043</v>
      </c>
      <c r="G1292" s="279">
        <v>92594</v>
      </c>
      <c r="H1292" s="277" t="s">
        <v>6813</v>
      </c>
      <c r="I1292" s="277" t="s">
        <v>833</v>
      </c>
      <c r="J1292" s="277" t="s">
        <v>2363</v>
      </c>
      <c r="K1292" s="280">
        <v>1174.81</v>
      </c>
      <c r="L1292" s="277" t="s">
        <v>2364</v>
      </c>
      <c r="M1292" s="83"/>
    </row>
    <row r="1293" spans="1:13" ht="12.75" customHeight="1" x14ac:dyDescent="0.25">
      <c r="A1293" s="277" t="s">
        <v>6365</v>
      </c>
      <c r="B1293" s="277" t="s">
        <v>6367</v>
      </c>
      <c r="C1293" s="277" t="s">
        <v>6720</v>
      </c>
      <c r="D1293" s="277" t="s">
        <v>6721</v>
      </c>
      <c r="E1293" s="278" t="s">
        <v>1043</v>
      </c>
      <c r="F1293" s="277" t="s">
        <v>1043</v>
      </c>
      <c r="G1293" s="279">
        <v>92596</v>
      </c>
      <c r="H1293" s="277" t="s">
        <v>6817</v>
      </c>
      <c r="I1293" s="277" t="s">
        <v>833</v>
      </c>
      <c r="J1293" s="277" t="s">
        <v>2363</v>
      </c>
      <c r="K1293" s="280">
        <v>1306.4100000000001</v>
      </c>
      <c r="L1293" s="277" t="s">
        <v>2364</v>
      </c>
      <c r="M1293" s="83"/>
    </row>
    <row r="1294" spans="1:13" ht="12.75" customHeight="1" x14ac:dyDescent="0.25">
      <c r="A1294" s="277" t="s">
        <v>6365</v>
      </c>
      <c r="B1294" s="277" t="s">
        <v>6367</v>
      </c>
      <c r="C1294" s="277" t="s">
        <v>6720</v>
      </c>
      <c r="D1294" s="277" t="s">
        <v>6721</v>
      </c>
      <c r="E1294" s="278" t="s">
        <v>1043</v>
      </c>
      <c r="F1294" s="277" t="s">
        <v>1043</v>
      </c>
      <c r="G1294" s="279">
        <v>92598</v>
      </c>
      <c r="H1294" s="277" t="s">
        <v>6820</v>
      </c>
      <c r="I1294" s="277" t="s">
        <v>833</v>
      </c>
      <c r="J1294" s="277" t="s">
        <v>2363</v>
      </c>
      <c r="K1294" s="280">
        <v>1392.15</v>
      </c>
      <c r="L1294" s="277" t="s">
        <v>2364</v>
      </c>
      <c r="M1294" s="83"/>
    </row>
    <row r="1295" spans="1:13" ht="12.75" customHeight="1" x14ac:dyDescent="0.25">
      <c r="A1295" s="277" t="s">
        <v>6365</v>
      </c>
      <c r="B1295" s="277" t="s">
        <v>6367</v>
      </c>
      <c r="C1295" s="277" t="s">
        <v>6720</v>
      </c>
      <c r="D1295" s="277" t="s">
        <v>6721</v>
      </c>
      <c r="E1295" s="278" t="s">
        <v>1043</v>
      </c>
      <c r="F1295" s="277" t="s">
        <v>1043</v>
      </c>
      <c r="G1295" s="279">
        <v>92600</v>
      </c>
      <c r="H1295" s="277" t="s">
        <v>6822</v>
      </c>
      <c r="I1295" s="277" t="s">
        <v>833</v>
      </c>
      <c r="J1295" s="277" t="s">
        <v>2363</v>
      </c>
      <c r="K1295" s="280">
        <v>1494.58</v>
      </c>
      <c r="L1295" s="277" t="s">
        <v>2364</v>
      </c>
      <c r="M1295" s="83"/>
    </row>
    <row r="1296" spans="1:13" ht="12.75" customHeight="1" x14ac:dyDescent="0.25">
      <c r="A1296" s="277" t="s">
        <v>6365</v>
      </c>
      <c r="B1296" s="277" t="s">
        <v>6367</v>
      </c>
      <c r="C1296" s="277" t="s">
        <v>6720</v>
      </c>
      <c r="D1296" s="277" t="s">
        <v>6721</v>
      </c>
      <c r="E1296" s="278" t="s">
        <v>1043</v>
      </c>
      <c r="F1296" s="277" t="s">
        <v>1043</v>
      </c>
      <c r="G1296" s="279">
        <v>92602</v>
      </c>
      <c r="H1296" s="277" t="s">
        <v>6826</v>
      </c>
      <c r="I1296" s="277" t="s">
        <v>833</v>
      </c>
      <c r="J1296" s="277" t="s">
        <v>2363</v>
      </c>
      <c r="K1296" s="280">
        <v>492.31</v>
      </c>
      <c r="L1296" s="277" t="s">
        <v>2364</v>
      </c>
      <c r="M1296" s="83"/>
    </row>
    <row r="1297" spans="1:13" ht="12.75" customHeight="1" x14ac:dyDescent="0.25">
      <c r="A1297" s="277" t="s">
        <v>6365</v>
      </c>
      <c r="B1297" s="277" t="s">
        <v>6367</v>
      </c>
      <c r="C1297" s="277" t="s">
        <v>6720</v>
      </c>
      <c r="D1297" s="277" t="s">
        <v>6721</v>
      </c>
      <c r="E1297" s="278" t="s">
        <v>1043</v>
      </c>
      <c r="F1297" s="277" t="s">
        <v>1043</v>
      </c>
      <c r="G1297" s="279">
        <v>92604</v>
      </c>
      <c r="H1297" s="277" t="s">
        <v>6830</v>
      </c>
      <c r="I1297" s="277" t="s">
        <v>833</v>
      </c>
      <c r="J1297" s="277" t="s">
        <v>2363</v>
      </c>
      <c r="K1297" s="280">
        <v>561.36</v>
      </c>
      <c r="L1297" s="277" t="s">
        <v>2364</v>
      </c>
      <c r="M1297" s="83"/>
    </row>
    <row r="1298" spans="1:13" ht="12.75" customHeight="1" x14ac:dyDescent="0.25">
      <c r="A1298" s="277" t="s">
        <v>6365</v>
      </c>
      <c r="B1298" s="277" t="s">
        <v>6367</v>
      </c>
      <c r="C1298" s="277" t="s">
        <v>6720</v>
      </c>
      <c r="D1298" s="277" t="s">
        <v>6721</v>
      </c>
      <c r="E1298" s="278" t="s">
        <v>1043</v>
      </c>
      <c r="F1298" s="277" t="s">
        <v>1043</v>
      </c>
      <c r="G1298" s="279">
        <v>92606</v>
      </c>
      <c r="H1298" s="277" t="s">
        <v>6833</v>
      </c>
      <c r="I1298" s="277" t="s">
        <v>833</v>
      </c>
      <c r="J1298" s="277" t="s">
        <v>2363</v>
      </c>
      <c r="K1298" s="280">
        <v>647.1</v>
      </c>
      <c r="L1298" s="277" t="s">
        <v>2364</v>
      </c>
      <c r="M1298" s="83"/>
    </row>
    <row r="1299" spans="1:13" ht="12.75" customHeight="1" x14ac:dyDescent="0.25">
      <c r="A1299" s="277" t="s">
        <v>6365</v>
      </c>
      <c r="B1299" s="277" t="s">
        <v>6367</v>
      </c>
      <c r="C1299" s="277" t="s">
        <v>6720</v>
      </c>
      <c r="D1299" s="277" t="s">
        <v>6721</v>
      </c>
      <c r="E1299" s="278" t="s">
        <v>1043</v>
      </c>
      <c r="F1299" s="277" t="s">
        <v>1043</v>
      </c>
      <c r="G1299" s="279">
        <v>92608</v>
      </c>
      <c r="H1299" s="277" t="s">
        <v>6837</v>
      </c>
      <c r="I1299" s="277" t="s">
        <v>833</v>
      </c>
      <c r="J1299" s="277" t="s">
        <v>2363</v>
      </c>
      <c r="K1299" s="280">
        <v>791.95</v>
      </c>
      <c r="L1299" s="277" t="s">
        <v>2364</v>
      </c>
      <c r="M1299" s="83"/>
    </row>
    <row r="1300" spans="1:13" ht="12.75" customHeight="1" x14ac:dyDescent="0.25">
      <c r="A1300" s="277" t="s">
        <v>6365</v>
      </c>
      <c r="B1300" s="277" t="s">
        <v>6367</v>
      </c>
      <c r="C1300" s="277" t="s">
        <v>6720</v>
      </c>
      <c r="D1300" s="277" t="s">
        <v>6721</v>
      </c>
      <c r="E1300" s="278" t="s">
        <v>1043</v>
      </c>
      <c r="F1300" s="277" t="s">
        <v>1043</v>
      </c>
      <c r="G1300" s="279">
        <v>92610</v>
      </c>
      <c r="H1300" s="277" t="s">
        <v>6839</v>
      </c>
      <c r="I1300" s="277" t="s">
        <v>833</v>
      </c>
      <c r="J1300" s="277" t="s">
        <v>2363</v>
      </c>
      <c r="K1300" s="280">
        <v>877.69</v>
      </c>
      <c r="L1300" s="277" t="s">
        <v>2364</v>
      </c>
      <c r="M1300" s="83"/>
    </row>
    <row r="1301" spans="1:13" ht="12.75" customHeight="1" x14ac:dyDescent="0.25">
      <c r="A1301" s="277" t="s">
        <v>6365</v>
      </c>
      <c r="B1301" s="277" t="s">
        <v>6367</v>
      </c>
      <c r="C1301" s="277" t="s">
        <v>6720</v>
      </c>
      <c r="D1301" s="277" t="s">
        <v>6721</v>
      </c>
      <c r="E1301" s="278" t="s">
        <v>1043</v>
      </c>
      <c r="F1301" s="277" t="s">
        <v>1043</v>
      </c>
      <c r="G1301" s="279">
        <v>92612</v>
      </c>
      <c r="H1301" s="277" t="s">
        <v>6842</v>
      </c>
      <c r="I1301" s="277" t="s">
        <v>833</v>
      </c>
      <c r="J1301" s="277" t="s">
        <v>2363</v>
      </c>
      <c r="K1301" s="280">
        <v>990.19</v>
      </c>
      <c r="L1301" s="277" t="s">
        <v>2364</v>
      </c>
      <c r="M1301" s="83"/>
    </row>
    <row r="1302" spans="1:13" ht="12.75" customHeight="1" x14ac:dyDescent="0.25">
      <c r="A1302" s="277" t="s">
        <v>6365</v>
      </c>
      <c r="B1302" s="277" t="s">
        <v>6367</v>
      </c>
      <c r="C1302" s="277" t="s">
        <v>6720</v>
      </c>
      <c r="D1302" s="277" t="s">
        <v>6721</v>
      </c>
      <c r="E1302" s="278" t="s">
        <v>1043</v>
      </c>
      <c r="F1302" s="277" t="s">
        <v>1043</v>
      </c>
      <c r="G1302" s="279">
        <v>92614</v>
      </c>
      <c r="H1302" s="277" t="s">
        <v>6844</v>
      </c>
      <c r="I1302" s="277" t="s">
        <v>833</v>
      </c>
      <c r="J1302" s="277" t="s">
        <v>2363</v>
      </c>
      <c r="K1302" s="280">
        <v>1108.05</v>
      </c>
      <c r="L1302" s="277" t="s">
        <v>2364</v>
      </c>
      <c r="M1302" s="83"/>
    </row>
    <row r="1303" spans="1:13" ht="12.75" customHeight="1" x14ac:dyDescent="0.25">
      <c r="A1303" s="277" t="s">
        <v>6365</v>
      </c>
      <c r="B1303" s="277" t="s">
        <v>6367</v>
      </c>
      <c r="C1303" s="277" t="s">
        <v>6720</v>
      </c>
      <c r="D1303" s="277" t="s">
        <v>6721</v>
      </c>
      <c r="E1303" s="278" t="s">
        <v>1043</v>
      </c>
      <c r="F1303" s="277" t="s">
        <v>1043</v>
      </c>
      <c r="G1303" s="279">
        <v>92616</v>
      </c>
      <c r="H1303" s="277" t="s">
        <v>6847</v>
      </c>
      <c r="I1303" s="277" t="s">
        <v>833</v>
      </c>
      <c r="J1303" s="277" t="s">
        <v>2363</v>
      </c>
      <c r="K1303" s="280">
        <v>1256.3399999999999</v>
      </c>
      <c r="L1303" s="277" t="s">
        <v>2364</v>
      </c>
      <c r="M1303" s="83"/>
    </row>
    <row r="1304" spans="1:13" ht="12.75" customHeight="1" x14ac:dyDescent="0.25">
      <c r="A1304" s="277" t="s">
        <v>6365</v>
      </c>
      <c r="B1304" s="277" t="s">
        <v>6367</v>
      </c>
      <c r="C1304" s="277" t="s">
        <v>6720</v>
      </c>
      <c r="D1304" s="277" t="s">
        <v>6721</v>
      </c>
      <c r="E1304" s="278" t="s">
        <v>1043</v>
      </c>
      <c r="F1304" s="277" t="s">
        <v>1043</v>
      </c>
      <c r="G1304" s="279">
        <v>92618</v>
      </c>
      <c r="H1304" s="277" t="s">
        <v>6850</v>
      </c>
      <c r="I1304" s="277" t="s">
        <v>833</v>
      </c>
      <c r="J1304" s="277" t="s">
        <v>2363</v>
      </c>
      <c r="K1304" s="280">
        <v>1342.08</v>
      </c>
      <c r="L1304" s="277" t="s">
        <v>2364</v>
      </c>
      <c r="M1304" s="83"/>
    </row>
    <row r="1305" spans="1:13" ht="12.75" customHeight="1" x14ac:dyDescent="0.25">
      <c r="A1305" s="277" t="s">
        <v>6365</v>
      </c>
      <c r="B1305" s="277" t="s">
        <v>6367</v>
      </c>
      <c r="C1305" s="277" t="s">
        <v>6720</v>
      </c>
      <c r="D1305" s="277" t="s">
        <v>6721</v>
      </c>
      <c r="E1305" s="278" t="s">
        <v>1043</v>
      </c>
      <c r="F1305" s="277" t="s">
        <v>1043</v>
      </c>
      <c r="G1305" s="279">
        <v>92620</v>
      </c>
      <c r="H1305" s="277" t="s">
        <v>6854</v>
      </c>
      <c r="I1305" s="277" t="s">
        <v>833</v>
      </c>
      <c r="J1305" s="277" t="s">
        <v>2363</v>
      </c>
      <c r="K1305" s="280">
        <v>1427.82</v>
      </c>
      <c r="L1305" s="277" t="s">
        <v>2364</v>
      </c>
      <c r="M1305" s="83"/>
    </row>
    <row r="1306" spans="1:13" ht="12.75" customHeight="1" x14ac:dyDescent="0.25">
      <c r="A1306" s="277" t="s">
        <v>6365</v>
      </c>
      <c r="B1306" s="277" t="s">
        <v>6367</v>
      </c>
      <c r="C1306" s="277" t="s">
        <v>6720</v>
      </c>
      <c r="D1306" s="277" t="s">
        <v>6721</v>
      </c>
      <c r="E1306" s="278" t="s">
        <v>1043</v>
      </c>
      <c r="F1306" s="277" t="s">
        <v>1043</v>
      </c>
      <c r="G1306" s="279">
        <v>100357</v>
      </c>
      <c r="H1306" s="277" t="s">
        <v>6857</v>
      </c>
      <c r="I1306" s="277" t="s">
        <v>833</v>
      </c>
      <c r="J1306" s="277" t="s">
        <v>2363</v>
      </c>
      <c r="K1306" s="280">
        <v>716.78</v>
      </c>
      <c r="L1306" s="277" t="s">
        <v>2364</v>
      </c>
      <c r="M1306" s="83"/>
    </row>
    <row r="1307" spans="1:13" ht="12.75" customHeight="1" x14ac:dyDescent="0.25">
      <c r="A1307" s="277" t="s">
        <v>6365</v>
      </c>
      <c r="B1307" s="277" t="s">
        <v>6367</v>
      </c>
      <c r="C1307" s="277" t="s">
        <v>6720</v>
      </c>
      <c r="D1307" s="277" t="s">
        <v>6721</v>
      </c>
      <c r="E1307" s="278" t="s">
        <v>1043</v>
      </c>
      <c r="F1307" s="277" t="s">
        <v>1043</v>
      </c>
      <c r="G1307" s="279">
        <v>100358</v>
      </c>
      <c r="H1307" s="277" t="s">
        <v>6860</v>
      </c>
      <c r="I1307" s="277" t="s">
        <v>833</v>
      </c>
      <c r="J1307" s="277" t="s">
        <v>2363</v>
      </c>
      <c r="K1307" s="280">
        <v>980.31</v>
      </c>
      <c r="L1307" s="277" t="s">
        <v>2364</v>
      </c>
      <c r="M1307" s="83"/>
    </row>
    <row r="1308" spans="1:13" ht="12.75" customHeight="1" x14ac:dyDescent="0.25">
      <c r="A1308" s="277" t="s">
        <v>6365</v>
      </c>
      <c r="B1308" s="277" t="s">
        <v>6367</v>
      </c>
      <c r="C1308" s="277" t="s">
        <v>6720</v>
      </c>
      <c r="D1308" s="277" t="s">
        <v>6721</v>
      </c>
      <c r="E1308" s="278" t="s">
        <v>1043</v>
      </c>
      <c r="F1308" s="277" t="s">
        <v>1043</v>
      </c>
      <c r="G1308" s="279">
        <v>100359</v>
      </c>
      <c r="H1308" s="277" t="s">
        <v>6863</v>
      </c>
      <c r="I1308" s="277" t="s">
        <v>833</v>
      </c>
      <c r="J1308" s="277" t="s">
        <v>2363</v>
      </c>
      <c r="K1308" s="280">
        <v>1029.07</v>
      </c>
      <c r="L1308" s="277" t="s">
        <v>2364</v>
      </c>
      <c r="M1308" s="83"/>
    </row>
    <row r="1309" spans="1:13" ht="12.75" customHeight="1" x14ac:dyDescent="0.25">
      <c r="A1309" s="277" t="s">
        <v>6365</v>
      </c>
      <c r="B1309" s="277" t="s">
        <v>6367</v>
      </c>
      <c r="C1309" s="277" t="s">
        <v>6720</v>
      </c>
      <c r="D1309" s="277" t="s">
        <v>6721</v>
      </c>
      <c r="E1309" s="278" t="s">
        <v>1043</v>
      </c>
      <c r="F1309" s="277" t="s">
        <v>1043</v>
      </c>
      <c r="G1309" s="279">
        <v>100360</v>
      </c>
      <c r="H1309" s="277" t="s">
        <v>6865</v>
      </c>
      <c r="I1309" s="277" t="s">
        <v>833</v>
      </c>
      <c r="J1309" s="277" t="s">
        <v>2363</v>
      </c>
      <c r="K1309" s="280">
        <v>1141.44</v>
      </c>
      <c r="L1309" s="277" t="s">
        <v>2364</v>
      </c>
      <c r="M1309" s="83"/>
    </row>
    <row r="1310" spans="1:13" ht="12.75" customHeight="1" x14ac:dyDescent="0.25">
      <c r="A1310" s="277" t="s">
        <v>6365</v>
      </c>
      <c r="B1310" s="277" t="s">
        <v>6367</v>
      </c>
      <c r="C1310" s="277" t="s">
        <v>6720</v>
      </c>
      <c r="D1310" s="277" t="s">
        <v>6721</v>
      </c>
      <c r="E1310" s="278" t="s">
        <v>1043</v>
      </c>
      <c r="F1310" s="277" t="s">
        <v>1043</v>
      </c>
      <c r="G1310" s="279">
        <v>100361</v>
      </c>
      <c r="H1310" s="277" t="s">
        <v>6868</v>
      </c>
      <c r="I1310" s="277" t="s">
        <v>833</v>
      </c>
      <c r="J1310" s="277" t="s">
        <v>2363</v>
      </c>
      <c r="K1310" s="280">
        <v>1426.07</v>
      </c>
      <c r="L1310" s="277" t="s">
        <v>2364</v>
      </c>
      <c r="M1310" s="83"/>
    </row>
    <row r="1311" spans="1:13" ht="12.75" customHeight="1" x14ac:dyDescent="0.25">
      <c r="A1311" s="277" t="s">
        <v>6365</v>
      </c>
      <c r="B1311" s="277" t="s">
        <v>6367</v>
      </c>
      <c r="C1311" s="277" t="s">
        <v>6720</v>
      </c>
      <c r="D1311" s="277" t="s">
        <v>6721</v>
      </c>
      <c r="E1311" s="278" t="s">
        <v>1043</v>
      </c>
      <c r="F1311" s="277" t="s">
        <v>1043</v>
      </c>
      <c r="G1311" s="279">
        <v>100362</v>
      </c>
      <c r="H1311" s="277" t="s">
        <v>6870</v>
      </c>
      <c r="I1311" s="277" t="s">
        <v>833</v>
      </c>
      <c r="J1311" s="277" t="s">
        <v>2363</v>
      </c>
      <c r="K1311" s="280">
        <v>1807.84</v>
      </c>
      <c r="L1311" s="277" t="s">
        <v>2364</v>
      </c>
      <c r="M1311" s="83"/>
    </row>
    <row r="1312" spans="1:13" ht="12.75" customHeight="1" x14ac:dyDescent="0.25">
      <c r="A1312" s="277" t="s">
        <v>6365</v>
      </c>
      <c r="B1312" s="277" t="s">
        <v>6367</v>
      </c>
      <c r="C1312" s="277" t="s">
        <v>6720</v>
      </c>
      <c r="D1312" s="277" t="s">
        <v>6721</v>
      </c>
      <c r="E1312" s="278" t="s">
        <v>1043</v>
      </c>
      <c r="F1312" s="277" t="s">
        <v>1043</v>
      </c>
      <c r="G1312" s="279">
        <v>100363</v>
      </c>
      <c r="H1312" s="277" t="s">
        <v>6873</v>
      </c>
      <c r="I1312" s="277" t="s">
        <v>833</v>
      </c>
      <c r="J1312" s="277" t="s">
        <v>2363</v>
      </c>
      <c r="K1312" s="280">
        <v>1879.21</v>
      </c>
      <c r="L1312" s="277" t="s">
        <v>2364</v>
      </c>
      <c r="M1312" s="83"/>
    </row>
    <row r="1313" spans="1:13" ht="12.75" customHeight="1" x14ac:dyDescent="0.25">
      <c r="A1313" s="277" t="s">
        <v>6365</v>
      </c>
      <c r="B1313" s="277" t="s">
        <v>6367</v>
      </c>
      <c r="C1313" s="277" t="s">
        <v>6720</v>
      </c>
      <c r="D1313" s="277" t="s">
        <v>6721</v>
      </c>
      <c r="E1313" s="278" t="s">
        <v>1043</v>
      </c>
      <c r="F1313" s="277" t="s">
        <v>1043</v>
      </c>
      <c r="G1313" s="279">
        <v>100364</v>
      </c>
      <c r="H1313" s="277" t="s">
        <v>6876</v>
      </c>
      <c r="I1313" s="277" t="s">
        <v>833</v>
      </c>
      <c r="J1313" s="277" t="s">
        <v>2363</v>
      </c>
      <c r="K1313" s="280">
        <v>2054.2199999999998</v>
      </c>
      <c r="L1313" s="277" t="s">
        <v>2364</v>
      </c>
      <c r="M1313" s="83"/>
    </row>
    <row r="1314" spans="1:13" ht="12.75" customHeight="1" x14ac:dyDescent="0.25">
      <c r="A1314" s="277" t="s">
        <v>6365</v>
      </c>
      <c r="B1314" s="277" t="s">
        <v>6367</v>
      </c>
      <c r="C1314" s="277" t="s">
        <v>6720</v>
      </c>
      <c r="D1314" s="277" t="s">
        <v>6721</v>
      </c>
      <c r="E1314" s="278" t="s">
        <v>1043</v>
      </c>
      <c r="F1314" s="277" t="s">
        <v>1043</v>
      </c>
      <c r="G1314" s="279">
        <v>100365</v>
      </c>
      <c r="H1314" s="277" t="s">
        <v>6879</v>
      </c>
      <c r="I1314" s="277" t="s">
        <v>833</v>
      </c>
      <c r="J1314" s="277" t="s">
        <v>2363</v>
      </c>
      <c r="K1314" s="280">
        <v>2378.98</v>
      </c>
      <c r="L1314" s="277" t="s">
        <v>2364</v>
      </c>
      <c r="M1314" s="83"/>
    </row>
    <row r="1315" spans="1:13" ht="12.75" customHeight="1" x14ac:dyDescent="0.25">
      <c r="A1315" s="277" t="s">
        <v>6365</v>
      </c>
      <c r="B1315" s="277" t="s">
        <v>6367</v>
      </c>
      <c r="C1315" s="277" t="s">
        <v>6720</v>
      </c>
      <c r="D1315" s="277" t="s">
        <v>6721</v>
      </c>
      <c r="E1315" s="278" t="s">
        <v>1043</v>
      </c>
      <c r="F1315" s="277" t="s">
        <v>1043</v>
      </c>
      <c r="G1315" s="279">
        <v>100366</v>
      </c>
      <c r="H1315" s="277" t="s">
        <v>6882</v>
      </c>
      <c r="I1315" s="277" t="s">
        <v>833</v>
      </c>
      <c r="J1315" s="277" t="s">
        <v>2363</v>
      </c>
      <c r="K1315" s="280">
        <v>2550.29</v>
      </c>
      <c r="L1315" s="277" t="s">
        <v>2364</v>
      </c>
      <c r="M1315" s="83"/>
    </row>
    <row r="1316" spans="1:13" ht="12.75" customHeight="1" x14ac:dyDescent="0.25">
      <c r="A1316" s="277" t="s">
        <v>6365</v>
      </c>
      <c r="B1316" s="277" t="s">
        <v>6367</v>
      </c>
      <c r="C1316" s="277" t="s">
        <v>6720</v>
      </c>
      <c r="D1316" s="277" t="s">
        <v>6721</v>
      </c>
      <c r="E1316" s="278" t="s">
        <v>1043</v>
      </c>
      <c r="F1316" s="277" t="s">
        <v>1043</v>
      </c>
      <c r="G1316" s="279">
        <v>100367</v>
      </c>
      <c r="H1316" s="277" t="s">
        <v>6884</v>
      </c>
      <c r="I1316" s="277" t="s">
        <v>833</v>
      </c>
      <c r="J1316" s="277" t="s">
        <v>2363</v>
      </c>
      <c r="K1316" s="280">
        <v>697.73</v>
      </c>
      <c r="L1316" s="277" t="s">
        <v>2364</v>
      </c>
      <c r="M1316" s="83"/>
    </row>
    <row r="1317" spans="1:13" ht="12.75" customHeight="1" x14ac:dyDescent="0.25">
      <c r="A1317" s="277" t="s">
        <v>6365</v>
      </c>
      <c r="B1317" s="277" t="s">
        <v>6367</v>
      </c>
      <c r="C1317" s="277" t="s">
        <v>6720</v>
      </c>
      <c r="D1317" s="277" t="s">
        <v>6721</v>
      </c>
      <c r="E1317" s="278" t="s">
        <v>1043</v>
      </c>
      <c r="F1317" s="277" t="s">
        <v>1043</v>
      </c>
      <c r="G1317" s="279">
        <v>100368</v>
      </c>
      <c r="H1317" s="277" t="s">
        <v>6887</v>
      </c>
      <c r="I1317" s="277" t="s">
        <v>833</v>
      </c>
      <c r="J1317" s="277" t="s">
        <v>2363</v>
      </c>
      <c r="K1317" s="280">
        <v>955.87</v>
      </c>
      <c r="L1317" s="277" t="s">
        <v>2364</v>
      </c>
      <c r="M1317" s="83"/>
    </row>
    <row r="1318" spans="1:13" ht="12.75" customHeight="1" x14ac:dyDescent="0.25">
      <c r="A1318" s="277" t="s">
        <v>6365</v>
      </c>
      <c r="B1318" s="277" t="s">
        <v>6367</v>
      </c>
      <c r="C1318" s="277" t="s">
        <v>6720</v>
      </c>
      <c r="D1318" s="277" t="s">
        <v>6721</v>
      </c>
      <c r="E1318" s="278" t="s">
        <v>1043</v>
      </c>
      <c r="F1318" s="277" t="s">
        <v>1043</v>
      </c>
      <c r="G1318" s="279">
        <v>100369</v>
      </c>
      <c r="H1318" s="277" t="s">
        <v>6889</v>
      </c>
      <c r="I1318" s="277" t="s">
        <v>833</v>
      </c>
      <c r="J1318" s="277" t="s">
        <v>2363</v>
      </c>
      <c r="K1318" s="280">
        <v>1004.63</v>
      </c>
      <c r="L1318" s="277" t="s">
        <v>2364</v>
      </c>
      <c r="M1318" s="83"/>
    </row>
    <row r="1319" spans="1:13" ht="12.75" customHeight="1" x14ac:dyDescent="0.25">
      <c r="A1319" s="277" t="s">
        <v>6365</v>
      </c>
      <c r="B1319" s="277" t="s">
        <v>6367</v>
      </c>
      <c r="C1319" s="277" t="s">
        <v>6720</v>
      </c>
      <c r="D1319" s="277" t="s">
        <v>6721</v>
      </c>
      <c r="E1319" s="278" t="s">
        <v>1043</v>
      </c>
      <c r="F1319" s="277" t="s">
        <v>1043</v>
      </c>
      <c r="G1319" s="279">
        <v>100370</v>
      </c>
      <c r="H1319" s="277" t="s">
        <v>6892</v>
      </c>
      <c r="I1319" s="277" t="s">
        <v>833</v>
      </c>
      <c r="J1319" s="277" t="s">
        <v>2363</v>
      </c>
      <c r="K1319" s="280">
        <v>1188.8599999999999</v>
      </c>
      <c r="L1319" s="277" t="s">
        <v>2364</v>
      </c>
      <c r="M1319" s="83"/>
    </row>
    <row r="1320" spans="1:13" ht="12.75" customHeight="1" x14ac:dyDescent="0.25">
      <c r="A1320" s="277" t="s">
        <v>6365</v>
      </c>
      <c r="B1320" s="277" t="s">
        <v>6367</v>
      </c>
      <c r="C1320" s="277" t="s">
        <v>6720</v>
      </c>
      <c r="D1320" s="277" t="s">
        <v>6721</v>
      </c>
      <c r="E1320" s="278" t="s">
        <v>1043</v>
      </c>
      <c r="F1320" s="277" t="s">
        <v>1043</v>
      </c>
      <c r="G1320" s="279">
        <v>100371</v>
      </c>
      <c r="H1320" s="277" t="s">
        <v>6894</v>
      </c>
      <c r="I1320" s="277" t="s">
        <v>833</v>
      </c>
      <c r="J1320" s="277" t="s">
        <v>2363</v>
      </c>
      <c r="K1320" s="280">
        <v>1360.12</v>
      </c>
      <c r="L1320" s="277" t="s">
        <v>2364</v>
      </c>
      <c r="M1320" s="83"/>
    </row>
    <row r="1321" spans="1:13" ht="12.75" customHeight="1" x14ac:dyDescent="0.25">
      <c r="A1321" s="277" t="s">
        <v>6365</v>
      </c>
      <c r="B1321" s="277" t="s">
        <v>6367</v>
      </c>
      <c r="C1321" s="277" t="s">
        <v>6720</v>
      </c>
      <c r="D1321" s="277" t="s">
        <v>6721</v>
      </c>
      <c r="E1321" s="278" t="s">
        <v>1043</v>
      </c>
      <c r="F1321" s="277" t="s">
        <v>1043</v>
      </c>
      <c r="G1321" s="279">
        <v>100372</v>
      </c>
      <c r="H1321" s="277" t="s">
        <v>6897</v>
      </c>
      <c r="I1321" s="277" t="s">
        <v>833</v>
      </c>
      <c r="J1321" s="277" t="s">
        <v>2363</v>
      </c>
      <c r="K1321" s="280">
        <v>1702.45</v>
      </c>
      <c r="L1321" s="277" t="s">
        <v>2364</v>
      </c>
      <c r="M1321" s="83"/>
    </row>
    <row r="1322" spans="1:13" ht="12.75" customHeight="1" x14ac:dyDescent="0.25">
      <c r="A1322" s="277" t="s">
        <v>6365</v>
      </c>
      <c r="B1322" s="277" t="s">
        <v>6367</v>
      </c>
      <c r="C1322" s="277" t="s">
        <v>6720</v>
      </c>
      <c r="D1322" s="277" t="s">
        <v>6721</v>
      </c>
      <c r="E1322" s="278" t="s">
        <v>1043</v>
      </c>
      <c r="F1322" s="277" t="s">
        <v>1043</v>
      </c>
      <c r="G1322" s="279">
        <v>100373</v>
      </c>
      <c r="H1322" s="277" t="s">
        <v>6899</v>
      </c>
      <c r="I1322" s="277" t="s">
        <v>833</v>
      </c>
      <c r="J1322" s="277" t="s">
        <v>2363</v>
      </c>
      <c r="K1322" s="280">
        <v>1762.38</v>
      </c>
      <c r="L1322" s="277" t="s">
        <v>2364</v>
      </c>
      <c r="M1322" s="83"/>
    </row>
    <row r="1323" spans="1:13" ht="12.75" customHeight="1" x14ac:dyDescent="0.25">
      <c r="A1323" s="277" t="s">
        <v>6365</v>
      </c>
      <c r="B1323" s="277" t="s">
        <v>6367</v>
      </c>
      <c r="C1323" s="277" t="s">
        <v>6720</v>
      </c>
      <c r="D1323" s="277" t="s">
        <v>6721</v>
      </c>
      <c r="E1323" s="278" t="s">
        <v>1043</v>
      </c>
      <c r="F1323" s="277" t="s">
        <v>1043</v>
      </c>
      <c r="G1323" s="279">
        <v>100374</v>
      </c>
      <c r="H1323" s="277" t="s">
        <v>6901</v>
      </c>
      <c r="I1323" s="277" t="s">
        <v>833</v>
      </c>
      <c r="J1323" s="277" t="s">
        <v>2363</v>
      </c>
      <c r="K1323" s="280">
        <v>1898.01</v>
      </c>
      <c r="L1323" s="277" t="s">
        <v>2364</v>
      </c>
      <c r="M1323" s="83"/>
    </row>
    <row r="1324" spans="1:13" ht="12.75" customHeight="1" x14ac:dyDescent="0.25">
      <c r="A1324" s="277" t="s">
        <v>6365</v>
      </c>
      <c r="B1324" s="277" t="s">
        <v>6367</v>
      </c>
      <c r="C1324" s="277" t="s">
        <v>6720</v>
      </c>
      <c r="D1324" s="277" t="s">
        <v>6721</v>
      </c>
      <c r="E1324" s="278" t="s">
        <v>1043</v>
      </c>
      <c r="F1324" s="277" t="s">
        <v>1043</v>
      </c>
      <c r="G1324" s="279">
        <v>100375</v>
      </c>
      <c r="H1324" s="277" t="s">
        <v>6904</v>
      </c>
      <c r="I1324" s="277" t="s">
        <v>833</v>
      </c>
      <c r="J1324" s="277" t="s">
        <v>2363</v>
      </c>
      <c r="K1324" s="280">
        <v>2151.37</v>
      </c>
      <c r="L1324" s="277" t="s">
        <v>2364</v>
      </c>
      <c r="M1324" s="83"/>
    </row>
    <row r="1325" spans="1:13" ht="12.75" customHeight="1" x14ac:dyDescent="0.25">
      <c r="A1325" s="277" t="s">
        <v>6365</v>
      </c>
      <c r="B1325" s="277" t="s">
        <v>6367</v>
      </c>
      <c r="C1325" s="277" t="s">
        <v>6720</v>
      </c>
      <c r="D1325" s="277" t="s">
        <v>6721</v>
      </c>
      <c r="E1325" s="278" t="s">
        <v>1043</v>
      </c>
      <c r="F1325" s="277" t="s">
        <v>1043</v>
      </c>
      <c r="G1325" s="279">
        <v>100376</v>
      </c>
      <c r="H1325" s="277" t="s">
        <v>6906</v>
      </c>
      <c r="I1325" s="277" t="s">
        <v>833</v>
      </c>
      <c r="J1325" s="277" t="s">
        <v>2363</v>
      </c>
      <c r="K1325" s="280">
        <v>2085.4899999999998</v>
      </c>
      <c r="L1325" s="277" t="s">
        <v>2364</v>
      </c>
      <c r="M1325" s="83"/>
    </row>
    <row r="1326" spans="1:13" ht="12.75" customHeight="1" x14ac:dyDescent="0.25">
      <c r="A1326" s="277" t="s">
        <v>6365</v>
      </c>
      <c r="B1326" s="277" t="s">
        <v>6367</v>
      </c>
      <c r="C1326" s="277" t="s">
        <v>6720</v>
      </c>
      <c r="D1326" s="277" t="s">
        <v>6721</v>
      </c>
      <c r="E1326" s="278" t="s">
        <v>1043</v>
      </c>
      <c r="F1326" s="277" t="s">
        <v>1043</v>
      </c>
      <c r="G1326" s="279">
        <v>100377</v>
      </c>
      <c r="H1326" s="277" t="s">
        <v>6908</v>
      </c>
      <c r="I1326" s="277" t="s">
        <v>650</v>
      </c>
      <c r="J1326" s="277" t="s">
        <v>2363</v>
      </c>
      <c r="K1326" s="280">
        <v>8.27</v>
      </c>
      <c r="L1326" s="277" t="s">
        <v>2364</v>
      </c>
      <c r="M1326" s="83"/>
    </row>
    <row r="1327" spans="1:13" ht="12.75" customHeight="1" x14ac:dyDescent="0.25">
      <c r="A1327" s="277" t="s">
        <v>6365</v>
      </c>
      <c r="B1327" s="277" t="s">
        <v>6367</v>
      </c>
      <c r="C1327" s="277" t="s">
        <v>6720</v>
      </c>
      <c r="D1327" s="277" t="s">
        <v>6721</v>
      </c>
      <c r="E1327" s="278" t="s">
        <v>1043</v>
      </c>
      <c r="F1327" s="277" t="s">
        <v>1043</v>
      </c>
      <c r="G1327" s="279">
        <v>100378</v>
      </c>
      <c r="H1327" s="277" t="s">
        <v>6910</v>
      </c>
      <c r="I1327" s="277" t="s">
        <v>650</v>
      </c>
      <c r="J1327" s="277" t="s">
        <v>2363</v>
      </c>
      <c r="K1327" s="280">
        <v>7.4</v>
      </c>
      <c r="L1327" s="277" t="s">
        <v>2364</v>
      </c>
      <c r="M1327" s="83"/>
    </row>
    <row r="1328" spans="1:13" ht="12.75" customHeight="1" x14ac:dyDescent="0.25">
      <c r="A1328" s="277" t="s">
        <v>6365</v>
      </c>
      <c r="B1328" s="277" t="s">
        <v>6367</v>
      </c>
      <c r="C1328" s="277" t="s">
        <v>6720</v>
      </c>
      <c r="D1328" s="277" t="s">
        <v>6721</v>
      </c>
      <c r="E1328" s="278" t="s">
        <v>1043</v>
      </c>
      <c r="F1328" s="277" t="s">
        <v>1043</v>
      </c>
      <c r="G1328" s="279">
        <v>100382</v>
      </c>
      <c r="H1328" s="277" t="s">
        <v>6912</v>
      </c>
      <c r="I1328" s="277" t="s">
        <v>648</v>
      </c>
      <c r="J1328" s="277" t="s">
        <v>2363</v>
      </c>
      <c r="K1328" s="280">
        <v>16.440000000000001</v>
      </c>
      <c r="L1328" s="277" t="s">
        <v>2364</v>
      </c>
      <c r="M1328" s="83"/>
    </row>
    <row r="1329" spans="1:13" ht="12.75" customHeight="1" x14ac:dyDescent="0.25">
      <c r="A1329" s="277" t="s">
        <v>6365</v>
      </c>
      <c r="B1329" s="277" t="s">
        <v>6367</v>
      </c>
      <c r="C1329" s="277" t="s">
        <v>6914</v>
      </c>
      <c r="D1329" s="277" t="s">
        <v>6915</v>
      </c>
      <c r="E1329" s="278" t="s">
        <v>1043</v>
      </c>
      <c r="F1329" s="277" t="s">
        <v>1043</v>
      </c>
      <c r="G1329" s="279">
        <v>94444</v>
      </c>
      <c r="H1329" s="277" t="s">
        <v>6916</v>
      </c>
      <c r="I1329" s="277" t="s">
        <v>648</v>
      </c>
      <c r="J1329" s="277" t="s">
        <v>2363</v>
      </c>
      <c r="K1329" s="280">
        <v>483.99</v>
      </c>
      <c r="L1329" s="277" t="s">
        <v>2364</v>
      </c>
      <c r="M1329" s="83"/>
    </row>
    <row r="1330" spans="1:13" ht="12.75" customHeight="1" x14ac:dyDescent="0.25">
      <c r="A1330" s="277" t="s">
        <v>6918</v>
      </c>
      <c r="B1330" s="277" t="s">
        <v>6919</v>
      </c>
      <c r="C1330" s="277" t="s">
        <v>6920</v>
      </c>
      <c r="D1330" s="277" t="s">
        <v>6921</v>
      </c>
      <c r="E1330" s="278">
        <v>73882</v>
      </c>
      <c r="F1330" s="277" t="s">
        <v>6923</v>
      </c>
      <c r="G1330" s="279" t="s">
        <v>6924</v>
      </c>
      <c r="H1330" s="277" t="s">
        <v>6925</v>
      </c>
      <c r="I1330" s="277" t="s">
        <v>871</v>
      </c>
      <c r="J1330" s="277" t="s">
        <v>2642</v>
      </c>
      <c r="K1330" s="280">
        <v>28</v>
      </c>
      <c r="L1330" s="277" t="s">
        <v>2364</v>
      </c>
      <c r="M1330" s="83"/>
    </row>
    <row r="1331" spans="1:13" ht="12.75" customHeight="1" x14ac:dyDescent="0.25">
      <c r="A1331" s="277" t="s">
        <v>6918</v>
      </c>
      <c r="B1331" s="277" t="s">
        <v>6919</v>
      </c>
      <c r="C1331" s="277" t="s">
        <v>6920</v>
      </c>
      <c r="D1331" s="277" t="s">
        <v>6921</v>
      </c>
      <c r="E1331" s="278">
        <v>73882</v>
      </c>
      <c r="F1331" s="277" t="s">
        <v>6923</v>
      </c>
      <c r="G1331" s="279" t="s">
        <v>6928</v>
      </c>
      <c r="H1331" s="277" t="s">
        <v>6929</v>
      </c>
      <c r="I1331" s="277" t="s">
        <v>871</v>
      </c>
      <c r="J1331" s="277" t="s">
        <v>2642</v>
      </c>
      <c r="K1331" s="280">
        <v>78.48</v>
      </c>
      <c r="L1331" s="277" t="s">
        <v>2364</v>
      </c>
      <c r="M1331" s="83"/>
    </row>
    <row r="1332" spans="1:13" ht="12.75" customHeight="1" x14ac:dyDescent="0.25">
      <c r="A1332" s="277" t="s">
        <v>6918</v>
      </c>
      <c r="B1332" s="277" t="s">
        <v>6919</v>
      </c>
      <c r="C1332" s="277" t="s">
        <v>6931</v>
      </c>
      <c r="D1332" s="277" t="s">
        <v>6932</v>
      </c>
      <c r="E1332" s="278">
        <v>73816</v>
      </c>
      <c r="F1332" s="277" t="s">
        <v>6934</v>
      </c>
      <c r="G1332" s="279" t="s">
        <v>6935</v>
      </c>
      <c r="H1332" s="277" t="s">
        <v>6937</v>
      </c>
      <c r="I1332" s="277" t="s">
        <v>871</v>
      </c>
      <c r="J1332" s="277" t="s">
        <v>2363</v>
      </c>
      <c r="K1332" s="280">
        <v>29.01</v>
      </c>
      <c r="L1332" s="277" t="s">
        <v>2364</v>
      </c>
      <c r="M1332" s="83"/>
    </row>
    <row r="1333" spans="1:13" ht="12.75" customHeight="1" x14ac:dyDescent="0.25">
      <c r="A1333" s="277" t="s">
        <v>6918</v>
      </c>
      <c r="B1333" s="277" t="s">
        <v>6919</v>
      </c>
      <c r="C1333" s="277" t="s">
        <v>6931</v>
      </c>
      <c r="D1333" s="277" t="s">
        <v>6932</v>
      </c>
      <c r="E1333" s="278">
        <v>73816</v>
      </c>
      <c r="F1333" s="277" t="s">
        <v>6934</v>
      </c>
      <c r="G1333" s="279" t="s">
        <v>6939</v>
      </c>
      <c r="H1333" s="277" t="s">
        <v>6940</v>
      </c>
      <c r="I1333" s="277" t="s">
        <v>871</v>
      </c>
      <c r="J1333" s="277" t="s">
        <v>2363</v>
      </c>
      <c r="K1333" s="280">
        <v>24.74</v>
      </c>
      <c r="L1333" s="277" t="s">
        <v>2364</v>
      </c>
      <c r="M1333" s="83"/>
    </row>
    <row r="1334" spans="1:13" ht="12.75" customHeight="1" x14ac:dyDescent="0.25">
      <c r="A1334" s="277" t="s">
        <v>6918</v>
      </c>
      <c r="B1334" s="277" t="s">
        <v>6919</v>
      </c>
      <c r="C1334" s="277" t="s">
        <v>6931</v>
      </c>
      <c r="D1334" s="277" t="s">
        <v>6932</v>
      </c>
      <c r="E1334" s="278">
        <v>73881</v>
      </c>
      <c r="F1334" s="277" t="s">
        <v>6942</v>
      </c>
      <c r="G1334" s="279" t="s">
        <v>6943</v>
      </c>
      <c r="H1334" s="277" t="s">
        <v>6944</v>
      </c>
      <c r="I1334" s="277" t="s">
        <v>648</v>
      </c>
      <c r="J1334" s="277" t="s">
        <v>2642</v>
      </c>
      <c r="K1334" s="280">
        <v>5.71</v>
      </c>
      <c r="L1334" s="277" t="s">
        <v>2364</v>
      </c>
      <c r="M1334" s="83"/>
    </row>
    <row r="1335" spans="1:13" ht="12.75" customHeight="1" x14ac:dyDescent="0.25">
      <c r="A1335" s="277" t="s">
        <v>6918</v>
      </c>
      <c r="B1335" s="277" t="s">
        <v>6919</v>
      </c>
      <c r="C1335" s="277" t="s">
        <v>6931</v>
      </c>
      <c r="D1335" s="277" t="s">
        <v>6932</v>
      </c>
      <c r="E1335" s="278">
        <v>73881</v>
      </c>
      <c r="F1335" s="277" t="s">
        <v>6942</v>
      </c>
      <c r="G1335" s="279" t="s">
        <v>6947</v>
      </c>
      <c r="H1335" s="277" t="s">
        <v>6948</v>
      </c>
      <c r="I1335" s="277" t="s">
        <v>648</v>
      </c>
      <c r="J1335" s="277" t="s">
        <v>2642</v>
      </c>
      <c r="K1335" s="280">
        <v>11.18</v>
      </c>
      <c r="L1335" s="277" t="s">
        <v>2364</v>
      </c>
      <c r="M1335" s="83"/>
    </row>
    <row r="1336" spans="1:13" ht="12.75" customHeight="1" x14ac:dyDescent="0.25">
      <c r="A1336" s="277" t="s">
        <v>6918</v>
      </c>
      <c r="B1336" s="277" t="s">
        <v>6919</v>
      </c>
      <c r="C1336" s="277" t="s">
        <v>6931</v>
      </c>
      <c r="D1336" s="277" t="s">
        <v>6932</v>
      </c>
      <c r="E1336" s="278">
        <v>73883</v>
      </c>
      <c r="F1336" s="277" t="s">
        <v>6950</v>
      </c>
      <c r="G1336" s="279" t="s">
        <v>208</v>
      </c>
      <c r="H1336" s="277" t="s">
        <v>6951</v>
      </c>
      <c r="I1336" s="277" t="s">
        <v>694</v>
      </c>
      <c r="J1336" s="277" t="s">
        <v>4167</v>
      </c>
      <c r="K1336" s="280">
        <v>125.66</v>
      </c>
      <c r="L1336" s="277" t="s">
        <v>2364</v>
      </c>
      <c r="M1336" s="83"/>
    </row>
    <row r="1337" spans="1:13" ht="12.75" customHeight="1" x14ac:dyDescent="0.25">
      <c r="A1337" s="277" t="s">
        <v>6918</v>
      </c>
      <c r="B1337" s="277" t="s">
        <v>6919</v>
      </c>
      <c r="C1337" s="277" t="s">
        <v>6931</v>
      </c>
      <c r="D1337" s="277" t="s">
        <v>6932</v>
      </c>
      <c r="E1337" s="278">
        <v>73883</v>
      </c>
      <c r="F1337" s="277" t="s">
        <v>6950</v>
      </c>
      <c r="G1337" s="279" t="s">
        <v>6954</v>
      </c>
      <c r="H1337" s="277" t="s">
        <v>6955</v>
      </c>
      <c r="I1337" s="277" t="s">
        <v>694</v>
      </c>
      <c r="J1337" s="277" t="s">
        <v>4167</v>
      </c>
      <c r="K1337" s="280">
        <v>122.64</v>
      </c>
      <c r="L1337" s="277" t="s">
        <v>2364</v>
      </c>
      <c r="M1337" s="83"/>
    </row>
    <row r="1338" spans="1:13" ht="12.75" customHeight="1" x14ac:dyDescent="0.25">
      <c r="A1338" s="277" t="s">
        <v>6918</v>
      </c>
      <c r="B1338" s="277" t="s">
        <v>6919</v>
      </c>
      <c r="C1338" s="277" t="s">
        <v>6931</v>
      </c>
      <c r="D1338" s="277" t="s">
        <v>6932</v>
      </c>
      <c r="E1338" s="278">
        <v>73883</v>
      </c>
      <c r="F1338" s="277" t="s">
        <v>6950</v>
      </c>
      <c r="G1338" s="279" t="s">
        <v>6957</v>
      </c>
      <c r="H1338" s="277" t="s">
        <v>6958</v>
      </c>
      <c r="I1338" s="277" t="s">
        <v>694</v>
      </c>
      <c r="J1338" s="277" t="s">
        <v>2642</v>
      </c>
      <c r="K1338" s="280">
        <v>75.58</v>
      </c>
      <c r="L1338" s="277" t="s">
        <v>2364</v>
      </c>
      <c r="M1338" s="83"/>
    </row>
    <row r="1339" spans="1:13" ht="12.75" customHeight="1" x14ac:dyDescent="0.25">
      <c r="A1339" s="277" t="s">
        <v>6918</v>
      </c>
      <c r="B1339" s="277" t="s">
        <v>6919</v>
      </c>
      <c r="C1339" s="277" t="s">
        <v>6931</v>
      </c>
      <c r="D1339" s="277" t="s">
        <v>6932</v>
      </c>
      <c r="E1339" s="278">
        <v>73969</v>
      </c>
      <c r="F1339" s="277" t="s">
        <v>6961</v>
      </c>
      <c r="G1339" s="279" t="s">
        <v>6962</v>
      </c>
      <c r="H1339" s="277" t="s">
        <v>6963</v>
      </c>
      <c r="I1339" s="277" t="s">
        <v>871</v>
      </c>
      <c r="J1339" s="277" t="s">
        <v>2642</v>
      </c>
      <c r="K1339" s="280">
        <v>72.45</v>
      </c>
      <c r="L1339" s="277" t="s">
        <v>2364</v>
      </c>
      <c r="M1339" s="83"/>
    </row>
    <row r="1340" spans="1:13" ht="12.75" customHeight="1" x14ac:dyDescent="0.25">
      <c r="A1340" s="277" t="s">
        <v>6918</v>
      </c>
      <c r="B1340" s="277" t="s">
        <v>6919</v>
      </c>
      <c r="C1340" s="277" t="s">
        <v>6931</v>
      </c>
      <c r="D1340" s="277" t="s">
        <v>6932</v>
      </c>
      <c r="E1340" s="278">
        <v>74017</v>
      </c>
      <c r="F1340" s="277" t="s">
        <v>6965</v>
      </c>
      <c r="G1340" s="279" t="s">
        <v>6967</v>
      </c>
      <c r="H1340" s="277" t="s">
        <v>6968</v>
      </c>
      <c r="I1340" s="277" t="s">
        <v>871</v>
      </c>
      <c r="J1340" s="277" t="s">
        <v>2363</v>
      </c>
      <c r="K1340" s="280">
        <v>48.42</v>
      </c>
      <c r="L1340" s="277" t="s">
        <v>2364</v>
      </c>
      <c r="M1340" s="83"/>
    </row>
    <row r="1341" spans="1:13" ht="12.75" customHeight="1" x14ac:dyDescent="0.25">
      <c r="A1341" s="277" t="s">
        <v>6918</v>
      </c>
      <c r="B1341" s="277" t="s">
        <v>6919</v>
      </c>
      <c r="C1341" s="277" t="s">
        <v>6931</v>
      </c>
      <c r="D1341" s="277" t="s">
        <v>6932</v>
      </c>
      <c r="E1341" s="278">
        <v>74017</v>
      </c>
      <c r="F1341" s="277" t="s">
        <v>6965</v>
      </c>
      <c r="G1341" s="279" t="s">
        <v>6970</v>
      </c>
      <c r="H1341" s="277" t="s">
        <v>6971</v>
      </c>
      <c r="I1341" s="277" t="s">
        <v>871</v>
      </c>
      <c r="J1341" s="277" t="s">
        <v>2363</v>
      </c>
      <c r="K1341" s="280">
        <v>66.150000000000006</v>
      </c>
      <c r="L1341" s="277" t="s">
        <v>2364</v>
      </c>
      <c r="M1341" s="83"/>
    </row>
    <row r="1342" spans="1:13" ht="12.75" customHeight="1" x14ac:dyDescent="0.25">
      <c r="A1342" s="277" t="s">
        <v>6918</v>
      </c>
      <c r="B1342" s="277" t="s">
        <v>6919</v>
      </c>
      <c r="C1342" s="277" t="s">
        <v>6931</v>
      </c>
      <c r="D1342" s="277" t="s">
        <v>6932</v>
      </c>
      <c r="E1342" s="278">
        <v>75029</v>
      </c>
      <c r="F1342" s="277" t="s">
        <v>6973</v>
      </c>
      <c r="G1342" s="279" t="s">
        <v>6974</v>
      </c>
      <c r="H1342" s="277" t="s">
        <v>6976</v>
      </c>
      <c r="I1342" s="277" t="s">
        <v>871</v>
      </c>
      <c r="J1342" s="277" t="s">
        <v>2363</v>
      </c>
      <c r="K1342" s="280">
        <v>42.92</v>
      </c>
      <c r="L1342" s="277" t="s">
        <v>2364</v>
      </c>
      <c r="M1342" s="83"/>
    </row>
    <row r="1343" spans="1:13" ht="12.75" customHeight="1" x14ac:dyDescent="0.25">
      <c r="A1343" s="277" t="s">
        <v>6918</v>
      </c>
      <c r="B1343" s="277" t="s">
        <v>6919</v>
      </c>
      <c r="C1343" s="277" t="s">
        <v>6931</v>
      </c>
      <c r="D1343" s="277" t="s">
        <v>6932</v>
      </c>
      <c r="E1343" s="278" t="s">
        <v>1043</v>
      </c>
      <c r="F1343" s="277" t="s">
        <v>1043</v>
      </c>
      <c r="G1343" s="279">
        <v>83651</v>
      </c>
      <c r="H1343" s="277" t="s">
        <v>6978</v>
      </c>
      <c r="I1343" s="277" t="s">
        <v>871</v>
      </c>
      <c r="J1343" s="277" t="s">
        <v>2363</v>
      </c>
      <c r="K1343" s="280">
        <v>31.2</v>
      </c>
      <c r="L1343" s="277" t="s">
        <v>2364</v>
      </c>
      <c r="M1343" s="83"/>
    </row>
    <row r="1344" spans="1:13" ht="12.75" customHeight="1" x14ac:dyDescent="0.25">
      <c r="A1344" s="277" t="s">
        <v>6918</v>
      </c>
      <c r="B1344" s="277" t="s">
        <v>6919</v>
      </c>
      <c r="C1344" s="277" t="s">
        <v>6931</v>
      </c>
      <c r="D1344" s="277" t="s">
        <v>6932</v>
      </c>
      <c r="E1344" s="278" t="s">
        <v>1043</v>
      </c>
      <c r="F1344" s="277" t="s">
        <v>1043</v>
      </c>
      <c r="G1344" s="279">
        <v>83658</v>
      </c>
      <c r="H1344" s="277" t="s">
        <v>6981</v>
      </c>
      <c r="I1344" s="277" t="s">
        <v>871</v>
      </c>
      <c r="J1344" s="277" t="s">
        <v>2642</v>
      </c>
      <c r="K1344" s="280">
        <v>197.36</v>
      </c>
      <c r="L1344" s="277" t="s">
        <v>2364</v>
      </c>
      <c r="M1344" s="83"/>
    </row>
    <row r="1345" spans="1:13" ht="12.75" customHeight="1" x14ac:dyDescent="0.25">
      <c r="A1345" s="277" t="s">
        <v>6918</v>
      </c>
      <c r="B1345" s="277" t="s">
        <v>6919</v>
      </c>
      <c r="C1345" s="277" t="s">
        <v>6931</v>
      </c>
      <c r="D1345" s="277" t="s">
        <v>6932</v>
      </c>
      <c r="E1345" s="278" t="s">
        <v>1043</v>
      </c>
      <c r="F1345" s="277" t="s">
        <v>1043</v>
      </c>
      <c r="G1345" s="279">
        <v>83661</v>
      </c>
      <c r="H1345" s="277" t="s">
        <v>6983</v>
      </c>
      <c r="I1345" s="277" t="s">
        <v>871</v>
      </c>
      <c r="J1345" s="277" t="s">
        <v>2363</v>
      </c>
      <c r="K1345" s="280">
        <v>117.31</v>
      </c>
      <c r="L1345" s="277" t="s">
        <v>2364</v>
      </c>
      <c r="M1345" s="83"/>
    </row>
    <row r="1346" spans="1:13" ht="12.75" customHeight="1" x14ac:dyDescent="0.25">
      <c r="A1346" s="277" t="s">
        <v>6918</v>
      </c>
      <c r="B1346" s="277" t="s">
        <v>6919</v>
      </c>
      <c r="C1346" s="277" t="s">
        <v>6931</v>
      </c>
      <c r="D1346" s="277" t="s">
        <v>6932</v>
      </c>
      <c r="E1346" s="278" t="s">
        <v>1043</v>
      </c>
      <c r="F1346" s="277" t="s">
        <v>1043</v>
      </c>
      <c r="G1346" s="279">
        <v>83662</v>
      </c>
      <c r="H1346" s="277" t="s">
        <v>6985</v>
      </c>
      <c r="I1346" s="277" t="s">
        <v>694</v>
      </c>
      <c r="J1346" s="277" t="s">
        <v>2363</v>
      </c>
      <c r="K1346" s="280">
        <v>110.42</v>
      </c>
      <c r="L1346" s="277" t="s">
        <v>2364</v>
      </c>
      <c r="M1346" s="83"/>
    </row>
    <row r="1347" spans="1:13" ht="12.75" customHeight="1" x14ac:dyDescent="0.25">
      <c r="A1347" s="277" t="s">
        <v>6918</v>
      </c>
      <c r="B1347" s="277" t="s">
        <v>6919</v>
      </c>
      <c r="C1347" s="277" t="s">
        <v>6931</v>
      </c>
      <c r="D1347" s="277" t="s">
        <v>6932</v>
      </c>
      <c r="E1347" s="278" t="s">
        <v>1043</v>
      </c>
      <c r="F1347" s="277" t="s">
        <v>1043</v>
      </c>
      <c r="G1347" s="279">
        <v>83664</v>
      </c>
      <c r="H1347" s="277" t="s">
        <v>6988</v>
      </c>
      <c r="I1347" s="277" t="s">
        <v>871</v>
      </c>
      <c r="J1347" s="277" t="s">
        <v>2642</v>
      </c>
      <c r="K1347" s="280">
        <v>70.31</v>
      </c>
      <c r="L1347" s="277" t="s">
        <v>2364</v>
      </c>
      <c r="M1347" s="83"/>
    </row>
    <row r="1348" spans="1:13" ht="12.75" customHeight="1" x14ac:dyDescent="0.25">
      <c r="A1348" s="277" t="s">
        <v>6918</v>
      </c>
      <c r="B1348" s="277" t="s">
        <v>6919</v>
      </c>
      <c r="C1348" s="277" t="s">
        <v>6931</v>
      </c>
      <c r="D1348" s="277" t="s">
        <v>6932</v>
      </c>
      <c r="E1348" s="278" t="s">
        <v>1043</v>
      </c>
      <c r="F1348" s="277" t="s">
        <v>1043</v>
      </c>
      <c r="G1348" s="279">
        <v>83665</v>
      </c>
      <c r="H1348" s="277" t="s">
        <v>6991</v>
      </c>
      <c r="I1348" s="277" t="s">
        <v>648</v>
      </c>
      <c r="J1348" s="277" t="s">
        <v>2642</v>
      </c>
      <c r="K1348" s="280">
        <v>7.4</v>
      </c>
      <c r="L1348" s="277" t="s">
        <v>2364</v>
      </c>
      <c r="M1348" s="83"/>
    </row>
    <row r="1349" spans="1:13" ht="12.75" customHeight="1" x14ac:dyDescent="0.25">
      <c r="A1349" s="277" t="s">
        <v>6918</v>
      </c>
      <c r="B1349" s="277" t="s">
        <v>6919</v>
      </c>
      <c r="C1349" s="277" t="s">
        <v>6931</v>
      </c>
      <c r="D1349" s="277" t="s">
        <v>6932</v>
      </c>
      <c r="E1349" s="278" t="s">
        <v>1043</v>
      </c>
      <c r="F1349" s="277" t="s">
        <v>1043</v>
      </c>
      <c r="G1349" s="279">
        <v>83669</v>
      </c>
      <c r="H1349" s="277" t="s">
        <v>6993</v>
      </c>
      <c r="I1349" s="277" t="s">
        <v>648</v>
      </c>
      <c r="J1349" s="277" t="s">
        <v>2642</v>
      </c>
      <c r="K1349" s="280">
        <v>8.8000000000000007</v>
      </c>
      <c r="L1349" s="277" t="s">
        <v>2364</v>
      </c>
      <c r="M1349" s="83"/>
    </row>
    <row r="1350" spans="1:13" ht="12.75" customHeight="1" x14ac:dyDescent="0.25">
      <c r="A1350" s="277" t="s">
        <v>6918</v>
      </c>
      <c r="B1350" s="277" t="s">
        <v>6919</v>
      </c>
      <c r="C1350" s="277" t="s">
        <v>6931</v>
      </c>
      <c r="D1350" s="277" t="s">
        <v>6932</v>
      </c>
      <c r="E1350" s="278" t="s">
        <v>1043</v>
      </c>
      <c r="F1350" s="277" t="s">
        <v>1043</v>
      </c>
      <c r="G1350" s="279">
        <v>83670</v>
      </c>
      <c r="H1350" s="277" t="s">
        <v>6995</v>
      </c>
      <c r="I1350" s="277" t="s">
        <v>871</v>
      </c>
      <c r="J1350" s="277" t="s">
        <v>2642</v>
      </c>
      <c r="K1350" s="280">
        <v>43.13</v>
      </c>
      <c r="L1350" s="277" t="s">
        <v>2364</v>
      </c>
      <c r="M1350" s="83"/>
    </row>
    <row r="1351" spans="1:13" ht="12.75" customHeight="1" x14ac:dyDescent="0.25">
      <c r="A1351" s="277" t="s">
        <v>6918</v>
      </c>
      <c r="B1351" s="277" t="s">
        <v>6919</v>
      </c>
      <c r="C1351" s="277" t="s">
        <v>6931</v>
      </c>
      <c r="D1351" s="277" t="s">
        <v>6932</v>
      </c>
      <c r="E1351" s="278" t="s">
        <v>1043</v>
      </c>
      <c r="F1351" s="277" t="s">
        <v>1043</v>
      </c>
      <c r="G1351" s="279">
        <v>83671</v>
      </c>
      <c r="H1351" s="277" t="s">
        <v>6998</v>
      </c>
      <c r="I1351" s="277" t="s">
        <v>871</v>
      </c>
      <c r="J1351" s="277" t="s">
        <v>2642</v>
      </c>
      <c r="K1351" s="280">
        <v>46.29</v>
      </c>
      <c r="L1351" s="277" t="s">
        <v>2364</v>
      </c>
      <c r="M1351" s="83"/>
    </row>
    <row r="1352" spans="1:13" ht="12.75" customHeight="1" x14ac:dyDescent="0.25">
      <c r="A1352" s="277" t="s">
        <v>6918</v>
      </c>
      <c r="B1352" s="277" t="s">
        <v>6919</v>
      </c>
      <c r="C1352" s="277" t="s">
        <v>6931</v>
      </c>
      <c r="D1352" s="277" t="s">
        <v>6932</v>
      </c>
      <c r="E1352" s="278" t="s">
        <v>1043</v>
      </c>
      <c r="F1352" s="277" t="s">
        <v>1043</v>
      </c>
      <c r="G1352" s="279">
        <v>83679</v>
      </c>
      <c r="H1352" s="277" t="s">
        <v>7003</v>
      </c>
      <c r="I1352" s="277" t="s">
        <v>871</v>
      </c>
      <c r="J1352" s="277" t="s">
        <v>2642</v>
      </c>
      <c r="K1352" s="280">
        <v>12.76</v>
      </c>
      <c r="L1352" s="277" t="s">
        <v>2364</v>
      </c>
      <c r="M1352" s="83"/>
    </row>
    <row r="1353" spans="1:13" ht="12.75" customHeight="1" x14ac:dyDescent="0.25">
      <c r="A1353" s="277" t="s">
        <v>6918</v>
      </c>
      <c r="B1353" s="277" t="s">
        <v>6919</v>
      </c>
      <c r="C1353" s="277" t="s">
        <v>6931</v>
      </c>
      <c r="D1353" s="277" t="s">
        <v>6932</v>
      </c>
      <c r="E1353" s="278" t="s">
        <v>1043</v>
      </c>
      <c r="F1353" s="277" t="s">
        <v>1043</v>
      </c>
      <c r="G1353" s="279">
        <v>83680</v>
      </c>
      <c r="H1353" s="277" t="s">
        <v>7006</v>
      </c>
      <c r="I1353" s="277" t="s">
        <v>871</v>
      </c>
      <c r="J1353" s="277" t="s">
        <v>2642</v>
      </c>
      <c r="K1353" s="280">
        <v>15.29</v>
      </c>
      <c r="L1353" s="277" t="s">
        <v>2364</v>
      </c>
      <c r="M1353" s="83"/>
    </row>
    <row r="1354" spans="1:13" ht="12.75" customHeight="1" x14ac:dyDescent="0.25">
      <c r="A1354" s="277" t="s">
        <v>6918</v>
      </c>
      <c r="B1354" s="277" t="s">
        <v>6919</v>
      </c>
      <c r="C1354" s="277" t="s">
        <v>6931</v>
      </c>
      <c r="D1354" s="277" t="s">
        <v>6932</v>
      </c>
      <c r="E1354" s="278" t="s">
        <v>1043</v>
      </c>
      <c r="F1354" s="277" t="s">
        <v>1043</v>
      </c>
      <c r="G1354" s="279">
        <v>83681</v>
      </c>
      <c r="H1354" s="277" t="s">
        <v>7009</v>
      </c>
      <c r="I1354" s="277" t="s">
        <v>871</v>
      </c>
      <c r="J1354" s="277" t="s">
        <v>2642</v>
      </c>
      <c r="K1354" s="280">
        <v>16.46</v>
      </c>
      <c r="L1354" s="277" t="s">
        <v>2364</v>
      </c>
      <c r="M1354" s="83"/>
    </row>
    <row r="1355" spans="1:13" ht="12.75" customHeight="1" x14ac:dyDescent="0.25">
      <c r="A1355" s="277" t="s">
        <v>6918</v>
      </c>
      <c r="B1355" s="277" t="s">
        <v>6919</v>
      </c>
      <c r="C1355" s="277" t="s">
        <v>6931</v>
      </c>
      <c r="D1355" s="277" t="s">
        <v>6932</v>
      </c>
      <c r="E1355" s="278" t="s">
        <v>1043</v>
      </c>
      <c r="F1355" s="277" t="s">
        <v>1043</v>
      </c>
      <c r="G1355" s="279">
        <v>83682</v>
      </c>
      <c r="H1355" s="277" t="s">
        <v>7012</v>
      </c>
      <c r="I1355" s="277" t="s">
        <v>694</v>
      </c>
      <c r="J1355" s="277" t="s">
        <v>2642</v>
      </c>
      <c r="K1355" s="280">
        <v>125.72</v>
      </c>
      <c r="L1355" s="277" t="s">
        <v>2364</v>
      </c>
      <c r="M1355" s="83"/>
    </row>
    <row r="1356" spans="1:13" ht="12.75" customHeight="1" x14ac:dyDescent="0.25">
      <c r="A1356" s="277" t="s">
        <v>6918</v>
      </c>
      <c r="B1356" s="277" t="s">
        <v>6919</v>
      </c>
      <c r="C1356" s="277" t="s">
        <v>6931</v>
      </c>
      <c r="D1356" s="277" t="s">
        <v>6932</v>
      </c>
      <c r="E1356" s="278" t="s">
        <v>1043</v>
      </c>
      <c r="F1356" s="277" t="s">
        <v>1043</v>
      </c>
      <c r="G1356" s="279">
        <v>83729</v>
      </c>
      <c r="H1356" s="277" t="s">
        <v>7015</v>
      </c>
      <c r="I1356" s="277" t="s">
        <v>648</v>
      </c>
      <c r="J1356" s="277" t="s">
        <v>2642</v>
      </c>
      <c r="K1356" s="280">
        <v>17.25</v>
      </c>
      <c r="L1356" s="277" t="s">
        <v>2364</v>
      </c>
      <c r="M1356" s="83"/>
    </row>
    <row r="1357" spans="1:13" ht="12.75" customHeight="1" x14ac:dyDescent="0.25">
      <c r="A1357" s="277" t="s">
        <v>6918</v>
      </c>
      <c r="B1357" s="277" t="s">
        <v>6919</v>
      </c>
      <c r="C1357" s="277" t="s">
        <v>6931</v>
      </c>
      <c r="D1357" s="277" t="s">
        <v>6932</v>
      </c>
      <c r="E1357" s="278" t="s">
        <v>1043</v>
      </c>
      <c r="F1357" s="277" t="s">
        <v>1043</v>
      </c>
      <c r="G1357" s="279">
        <v>83739</v>
      </c>
      <c r="H1357" s="277" t="s">
        <v>7017</v>
      </c>
      <c r="I1357" s="277" t="s">
        <v>648</v>
      </c>
      <c r="J1357" s="277" t="s">
        <v>2642</v>
      </c>
      <c r="K1357" s="280">
        <v>6.02</v>
      </c>
      <c r="L1357" s="277" t="s">
        <v>2364</v>
      </c>
      <c r="M1357" s="83"/>
    </row>
    <row r="1358" spans="1:13" ht="12.75" customHeight="1" x14ac:dyDescent="0.25">
      <c r="A1358" s="277" t="s">
        <v>6918</v>
      </c>
      <c r="B1358" s="277" t="s">
        <v>6919</v>
      </c>
      <c r="C1358" s="277" t="s">
        <v>7019</v>
      </c>
      <c r="D1358" s="277" t="s">
        <v>7020</v>
      </c>
      <c r="E1358" s="278" t="s">
        <v>1043</v>
      </c>
      <c r="F1358" s="277" t="s">
        <v>1043</v>
      </c>
      <c r="G1358" s="279">
        <v>6454</v>
      </c>
      <c r="H1358" s="277" t="s">
        <v>7022</v>
      </c>
      <c r="I1358" s="277" t="s">
        <v>694</v>
      </c>
      <c r="J1358" s="277" t="s">
        <v>2642</v>
      </c>
      <c r="K1358" s="280">
        <v>180.08</v>
      </c>
      <c r="L1358" s="277" t="s">
        <v>2364</v>
      </c>
      <c r="M1358" s="83"/>
    </row>
    <row r="1359" spans="1:13" ht="12.75" customHeight="1" x14ac:dyDescent="0.25">
      <c r="A1359" s="277" t="s">
        <v>6918</v>
      </c>
      <c r="B1359" s="277" t="s">
        <v>6919</v>
      </c>
      <c r="C1359" s="277" t="s">
        <v>7019</v>
      </c>
      <c r="D1359" s="277" t="s">
        <v>7020</v>
      </c>
      <c r="E1359" s="278" t="s">
        <v>1043</v>
      </c>
      <c r="F1359" s="277" t="s">
        <v>1043</v>
      </c>
      <c r="G1359" s="279">
        <v>73611</v>
      </c>
      <c r="H1359" s="277" t="s">
        <v>7025</v>
      </c>
      <c r="I1359" s="277" t="s">
        <v>694</v>
      </c>
      <c r="J1359" s="277" t="s">
        <v>2642</v>
      </c>
      <c r="K1359" s="280">
        <v>378.04</v>
      </c>
      <c r="L1359" s="277" t="s">
        <v>2364</v>
      </c>
      <c r="M1359" s="83"/>
    </row>
    <row r="1360" spans="1:13" ht="12.75" customHeight="1" x14ac:dyDescent="0.25">
      <c r="A1360" s="277" t="s">
        <v>6918</v>
      </c>
      <c r="B1360" s="277" t="s">
        <v>6919</v>
      </c>
      <c r="C1360" s="277" t="s">
        <v>7019</v>
      </c>
      <c r="D1360" s="277" t="s">
        <v>7020</v>
      </c>
      <c r="E1360" s="278" t="s">
        <v>1043</v>
      </c>
      <c r="F1360" s="277" t="s">
        <v>1043</v>
      </c>
      <c r="G1360" s="279">
        <v>73697</v>
      </c>
      <c r="H1360" s="277" t="s">
        <v>7027</v>
      </c>
      <c r="I1360" s="277" t="s">
        <v>694</v>
      </c>
      <c r="J1360" s="277" t="s">
        <v>2642</v>
      </c>
      <c r="K1360" s="280">
        <v>180.34</v>
      </c>
      <c r="L1360" s="277" t="s">
        <v>2364</v>
      </c>
      <c r="M1360" s="83"/>
    </row>
    <row r="1361" spans="1:13" ht="12.75" customHeight="1" x14ac:dyDescent="0.25">
      <c r="A1361" s="277" t="s">
        <v>6918</v>
      </c>
      <c r="B1361" s="277" t="s">
        <v>6919</v>
      </c>
      <c r="C1361" s="277" t="s">
        <v>7019</v>
      </c>
      <c r="D1361" s="277" t="s">
        <v>7020</v>
      </c>
      <c r="E1361" s="278" t="s">
        <v>1043</v>
      </c>
      <c r="F1361" s="277" t="s">
        <v>1043</v>
      </c>
      <c r="G1361" s="279">
        <v>73698</v>
      </c>
      <c r="H1361" s="277" t="s">
        <v>7030</v>
      </c>
      <c r="I1361" s="277" t="s">
        <v>694</v>
      </c>
      <c r="J1361" s="277" t="s">
        <v>2642</v>
      </c>
      <c r="K1361" s="280">
        <v>230.82</v>
      </c>
      <c r="L1361" s="277" t="s">
        <v>2364</v>
      </c>
      <c r="M1361" s="83"/>
    </row>
    <row r="1362" spans="1:13" ht="12.75" customHeight="1" x14ac:dyDescent="0.25">
      <c r="A1362" s="277" t="s">
        <v>6918</v>
      </c>
      <c r="B1362" s="277" t="s">
        <v>6919</v>
      </c>
      <c r="C1362" s="277" t="s">
        <v>7031</v>
      </c>
      <c r="D1362" s="277" t="s">
        <v>7033</v>
      </c>
      <c r="E1362" s="278">
        <v>73890</v>
      </c>
      <c r="F1362" s="277" t="s">
        <v>7034</v>
      </c>
      <c r="G1362" s="279" t="s">
        <v>7035</v>
      </c>
      <c r="H1362" s="277" t="s">
        <v>7036</v>
      </c>
      <c r="I1362" s="277" t="s">
        <v>648</v>
      </c>
      <c r="J1362" s="277" t="s">
        <v>2642</v>
      </c>
      <c r="K1362" s="280">
        <v>132.91</v>
      </c>
      <c r="L1362" s="277" t="s">
        <v>2364</v>
      </c>
      <c r="M1362" s="83"/>
    </row>
    <row r="1363" spans="1:13" ht="12.75" customHeight="1" x14ac:dyDescent="0.25">
      <c r="A1363" s="277" t="s">
        <v>6918</v>
      </c>
      <c r="B1363" s="277" t="s">
        <v>6919</v>
      </c>
      <c r="C1363" s="277" t="s">
        <v>7031</v>
      </c>
      <c r="D1363" s="277" t="s">
        <v>7033</v>
      </c>
      <c r="E1363" s="278">
        <v>73890</v>
      </c>
      <c r="F1363" s="277" t="s">
        <v>7034</v>
      </c>
      <c r="G1363" s="279" t="s">
        <v>7039</v>
      </c>
      <c r="H1363" s="277" t="s">
        <v>7040</v>
      </c>
      <c r="I1363" s="277" t="s">
        <v>648</v>
      </c>
      <c r="J1363" s="277" t="s">
        <v>2642</v>
      </c>
      <c r="K1363" s="280">
        <v>336.55</v>
      </c>
      <c r="L1363" s="277" t="s">
        <v>2364</v>
      </c>
      <c r="M1363" s="83"/>
    </row>
    <row r="1364" spans="1:13" ht="12.75" customHeight="1" x14ac:dyDescent="0.25">
      <c r="A1364" s="277" t="s">
        <v>6918</v>
      </c>
      <c r="B1364" s="277" t="s">
        <v>6919</v>
      </c>
      <c r="C1364" s="277" t="s">
        <v>7043</v>
      </c>
      <c r="D1364" s="277" t="s">
        <v>7044</v>
      </c>
      <c r="E1364" s="278" t="s">
        <v>1043</v>
      </c>
      <c r="F1364" s="277" t="s">
        <v>1043</v>
      </c>
      <c r="G1364" s="279">
        <v>92743</v>
      </c>
      <c r="H1364" s="277" t="s">
        <v>7046</v>
      </c>
      <c r="I1364" s="277" t="s">
        <v>694</v>
      </c>
      <c r="J1364" s="277" t="s">
        <v>2363</v>
      </c>
      <c r="K1364" s="280">
        <v>510.79</v>
      </c>
      <c r="L1364" s="277" t="s">
        <v>2364</v>
      </c>
      <c r="M1364" s="83"/>
    </row>
    <row r="1365" spans="1:13" ht="12.75" customHeight="1" x14ac:dyDescent="0.25">
      <c r="A1365" s="277" t="s">
        <v>6918</v>
      </c>
      <c r="B1365" s="277" t="s">
        <v>6919</v>
      </c>
      <c r="C1365" s="277" t="s">
        <v>7043</v>
      </c>
      <c r="D1365" s="277" t="s">
        <v>7044</v>
      </c>
      <c r="E1365" s="278" t="s">
        <v>1043</v>
      </c>
      <c r="F1365" s="277" t="s">
        <v>1043</v>
      </c>
      <c r="G1365" s="279">
        <v>92744</v>
      </c>
      <c r="H1365" s="277" t="s">
        <v>7048</v>
      </c>
      <c r="I1365" s="277" t="s">
        <v>694</v>
      </c>
      <c r="J1365" s="277" t="s">
        <v>2363</v>
      </c>
      <c r="K1365" s="280">
        <v>499.91</v>
      </c>
      <c r="L1365" s="277" t="s">
        <v>2364</v>
      </c>
      <c r="M1365" s="83"/>
    </row>
    <row r="1366" spans="1:13" ht="12.75" customHeight="1" x14ac:dyDescent="0.25">
      <c r="A1366" s="277" t="s">
        <v>6918</v>
      </c>
      <c r="B1366" s="277" t="s">
        <v>6919</v>
      </c>
      <c r="C1366" s="277" t="s">
        <v>7043</v>
      </c>
      <c r="D1366" s="277" t="s">
        <v>7044</v>
      </c>
      <c r="E1366" s="278" t="s">
        <v>1043</v>
      </c>
      <c r="F1366" s="277" t="s">
        <v>1043</v>
      </c>
      <c r="G1366" s="279">
        <v>92745</v>
      </c>
      <c r="H1366" s="277" t="s">
        <v>7053</v>
      </c>
      <c r="I1366" s="277" t="s">
        <v>694</v>
      </c>
      <c r="J1366" s="277" t="s">
        <v>2363</v>
      </c>
      <c r="K1366" s="280">
        <v>630.17999999999995</v>
      </c>
      <c r="L1366" s="277" t="s">
        <v>2364</v>
      </c>
      <c r="M1366" s="83"/>
    </row>
    <row r="1367" spans="1:13" ht="12.75" customHeight="1" x14ac:dyDescent="0.25">
      <c r="A1367" s="277" t="s">
        <v>6918</v>
      </c>
      <c r="B1367" s="277" t="s">
        <v>6919</v>
      </c>
      <c r="C1367" s="277" t="s">
        <v>7043</v>
      </c>
      <c r="D1367" s="277" t="s">
        <v>7044</v>
      </c>
      <c r="E1367" s="278" t="s">
        <v>1043</v>
      </c>
      <c r="F1367" s="277" t="s">
        <v>1043</v>
      </c>
      <c r="G1367" s="279">
        <v>92746</v>
      </c>
      <c r="H1367" s="277" t="s">
        <v>7056</v>
      </c>
      <c r="I1367" s="277" t="s">
        <v>694</v>
      </c>
      <c r="J1367" s="277" t="s">
        <v>2363</v>
      </c>
      <c r="K1367" s="280">
        <v>587.17999999999995</v>
      </c>
      <c r="L1367" s="277" t="s">
        <v>2364</v>
      </c>
      <c r="M1367" s="83"/>
    </row>
    <row r="1368" spans="1:13" ht="12.75" customHeight="1" x14ac:dyDescent="0.25">
      <c r="A1368" s="277" t="s">
        <v>6918</v>
      </c>
      <c r="B1368" s="277" t="s">
        <v>6919</v>
      </c>
      <c r="C1368" s="277" t="s">
        <v>7043</v>
      </c>
      <c r="D1368" s="277" t="s">
        <v>7044</v>
      </c>
      <c r="E1368" s="278" t="s">
        <v>1043</v>
      </c>
      <c r="F1368" s="277" t="s">
        <v>1043</v>
      </c>
      <c r="G1368" s="279">
        <v>92747</v>
      </c>
      <c r="H1368" s="277" t="s">
        <v>7059</v>
      </c>
      <c r="I1368" s="277" t="s">
        <v>694</v>
      </c>
      <c r="J1368" s="277" t="s">
        <v>2363</v>
      </c>
      <c r="K1368" s="280">
        <v>697.91</v>
      </c>
      <c r="L1368" s="277" t="s">
        <v>2364</v>
      </c>
      <c r="M1368" s="83"/>
    </row>
    <row r="1369" spans="1:13" ht="12.75" customHeight="1" x14ac:dyDescent="0.25">
      <c r="A1369" s="277" t="s">
        <v>6918</v>
      </c>
      <c r="B1369" s="277" t="s">
        <v>6919</v>
      </c>
      <c r="C1369" s="277" t="s">
        <v>7043</v>
      </c>
      <c r="D1369" s="277" t="s">
        <v>7044</v>
      </c>
      <c r="E1369" s="278" t="s">
        <v>1043</v>
      </c>
      <c r="F1369" s="277" t="s">
        <v>1043</v>
      </c>
      <c r="G1369" s="279">
        <v>92748</v>
      </c>
      <c r="H1369" s="277" t="s">
        <v>7062</v>
      </c>
      <c r="I1369" s="277" t="s">
        <v>694</v>
      </c>
      <c r="J1369" s="277" t="s">
        <v>2363</v>
      </c>
      <c r="K1369" s="280">
        <v>636.91</v>
      </c>
      <c r="L1369" s="277" t="s">
        <v>2364</v>
      </c>
      <c r="M1369" s="83"/>
    </row>
    <row r="1370" spans="1:13" ht="12.75" customHeight="1" x14ac:dyDescent="0.25">
      <c r="A1370" s="277" t="s">
        <v>6918</v>
      </c>
      <c r="B1370" s="277" t="s">
        <v>6919</v>
      </c>
      <c r="C1370" s="277" t="s">
        <v>7043</v>
      </c>
      <c r="D1370" s="277" t="s">
        <v>7044</v>
      </c>
      <c r="E1370" s="278" t="s">
        <v>1043</v>
      </c>
      <c r="F1370" s="277" t="s">
        <v>1043</v>
      </c>
      <c r="G1370" s="279">
        <v>92749</v>
      </c>
      <c r="H1370" s="277" t="s">
        <v>7066</v>
      </c>
      <c r="I1370" s="277" t="s">
        <v>694</v>
      </c>
      <c r="J1370" s="277" t="s">
        <v>2363</v>
      </c>
      <c r="K1370" s="280">
        <v>731.88</v>
      </c>
      <c r="L1370" s="277" t="s">
        <v>2364</v>
      </c>
      <c r="M1370" s="83"/>
    </row>
    <row r="1371" spans="1:13" ht="12.75" customHeight="1" x14ac:dyDescent="0.25">
      <c r="A1371" s="277" t="s">
        <v>6918</v>
      </c>
      <c r="B1371" s="277" t="s">
        <v>6919</v>
      </c>
      <c r="C1371" s="277" t="s">
        <v>7043</v>
      </c>
      <c r="D1371" s="277" t="s">
        <v>7044</v>
      </c>
      <c r="E1371" s="278" t="s">
        <v>1043</v>
      </c>
      <c r="F1371" s="277" t="s">
        <v>1043</v>
      </c>
      <c r="G1371" s="279">
        <v>92750</v>
      </c>
      <c r="H1371" s="277" t="s">
        <v>7070</v>
      </c>
      <c r="I1371" s="277" t="s">
        <v>694</v>
      </c>
      <c r="J1371" s="277" t="s">
        <v>2363</v>
      </c>
      <c r="K1371" s="280">
        <v>1252.6500000000001</v>
      </c>
      <c r="L1371" s="277" t="s">
        <v>2364</v>
      </c>
      <c r="M1371" s="83"/>
    </row>
    <row r="1372" spans="1:13" ht="12.75" customHeight="1" x14ac:dyDescent="0.25">
      <c r="A1372" s="277" t="s">
        <v>6918</v>
      </c>
      <c r="B1372" s="277" t="s">
        <v>6919</v>
      </c>
      <c r="C1372" s="277" t="s">
        <v>7043</v>
      </c>
      <c r="D1372" s="277" t="s">
        <v>7044</v>
      </c>
      <c r="E1372" s="278" t="s">
        <v>1043</v>
      </c>
      <c r="F1372" s="277" t="s">
        <v>1043</v>
      </c>
      <c r="G1372" s="279">
        <v>92751</v>
      </c>
      <c r="H1372" s="277" t="s">
        <v>7073</v>
      </c>
      <c r="I1372" s="277" t="s">
        <v>694</v>
      </c>
      <c r="J1372" s="277" t="s">
        <v>2363</v>
      </c>
      <c r="K1372" s="280">
        <v>1555.27</v>
      </c>
      <c r="L1372" s="277" t="s">
        <v>2364</v>
      </c>
      <c r="M1372" s="83"/>
    </row>
    <row r="1373" spans="1:13" ht="12.75" customHeight="1" x14ac:dyDescent="0.25">
      <c r="A1373" s="277" t="s">
        <v>6918</v>
      </c>
      <c r="B1373" s="277" t="s">
        <v>6919</v>
      </c>
      <c r="C1373" s="277" t="s">
        <v>7043</v>
      </c>
      <c r="D1373" s="277" t="s">
        <v>7044</v>
      </c>
      <c r="E1373" s="278" t="s">
        <v>1043</v>
      </c>
      <c r="F1373" s="277" t="s">
        <v>1043</v>
      </c>
      <c r="G1373" s="279">
        <v>92752</v>
      </c>
      <c r="H1373" s="277" t="s">
        <v>7076</v>
      </c>
      <c r="I1373" s="277" t="s">
        <v>694</v>
      </c>
      <c r="J1373" s="277" t="s">
        <v>2363</v>
      </c>
      <c r="K1373" s="280">
        <v>1856.82</v>
      </c>
      <c r="L1373" s="277" t="s">
        <v>2364</v>
      </c>
      <c r="M1373" s="83"/>
    </row>
    <row r="1374" spans="1:13" ht="12.75" customHeight="1" x14ac:dyDescent="0.25">
      <c r="A1374" s="277" t="s">
        <v>6918</v>
      </c>
      <c r="B1374" s="277" t="s">
        <v>6919</v>
      </c>
      <c r="C1374" s="277" t="s">
        <v>7043</v>
      </c>
      <c r="D1374" s="277" t="s">
        <v>7044</v>
      </c>
      <c r="E1374" s="278" t="s">
        <v>1043</v>
      </c>
      <c r="F1374" s="277" t="s">
        <v>1043</v>
      </c>
      <c r="G1374" s="279">
        <v>92753</v>
      </c>
      <c r="H1374" s="277" t="s">
        <v>7079</v>
      </c>
      <c r="I1374" s="277" t="s">
        <v>694</v>
      </c>
      <c r="J1374" s="277" t="s">
        <v>2363</v>
      </c>
      <c r="K1374" s="280">
        <v>468.11</v>
      </c>
      <c r="L1374" s="277" t="s">
        <v>2364</v>
      </c>
      <c r="M1374" s="83"/>
    </row>
    <row r="1375" spans="1:13" ht="12.75" customHeight="1" x14ac:dyDescent="0.25">
      <c r="A1375" s="277" t="s">
        <v>6918</v>
      </c>
      <c r="B1375" s="277" t="s">
        <v>6919</v>
      </c>
      <c r="C1375" s="277" t="s">
        <v>7043</v>
      </c>
      <c r="D1375" s="277" t="s">
        <v>7044</v>
      </c>
      <c r="E1375" s="278" t="s">
        <v>1043</v>
      </c>
      <c r="F1375" s="277" t="s">
        <v>1043</v>
      </c>
      <c r="G1375" s="279">
        <v>92754</v>
      </c>
      <c r="H1375" s="277" t="s">
        <v>7083</v>
      </c>
      <c r="I1375" s="277" t="s">
        <v>694</v>
      </c>
      <c r="J1375" s="277" t="s">
        <v>2363</v>
      </c>
      <c r="K1375" s="280">
        <v>427.22</v>
      </c>
      <c r="L1375" s="277" t="s">
        <v>2364</v>
      </c>
      <c r="M1375" s="83"/>
    </row>
    <row r="1376" spans="1:13" ht="12.75" customHeight="1" x14ac:dyDescent="0.25">
      <c r="A1376" s="277" t="s">
        <v>6918</v>
      </c>
      <c r="B1376" s="277" t="s">
        <v>6919</v>
      </c>
      <c r="C1376" s="277" t="s">
        <v>7043</v>
      </c>
      <c r="D1376" s="277" t="s">
        <v>7044</v>
      </c>
      <c r="E1376" s="278" t="s">
        <v>1043</v>
      </c>
      <c r="F1376" s="277" t="s">
        <v>1043</v>
      </c>
      <c r="G1376" s="279">
        <v>92755</v>
      </c>
      <c r="H1376" s="277" t="s">
        <v>7086</v>
      </c>
      <c r="I1376" s="277" t="s">
        <v>648</v>
      </c>
      <c r="J1376" s="277" t="s">
        <v>2363</v>
      </c>
      <c r="K1376" s="280">
        <v>183.23</v>
      </c>
      <c r="L1376" s="277" t="s">
        <v>2364</v>
      </c>
      <c r="M1376" s="83"/>
    </row>
    <row r="1377" spans="1:13" ht="12.75" customHeight="1" x14ac:dyDescent="0.25">
      <c r="A1377" s="277" t="s">
        <v>6918</v>
      </c>
      <c r="B1377" s="277" t="s">
        <v>6919</v>
      </c>
      <c r="C1377" s="277" t="s">
        <v>7043</v>
      </c>
      <c r="D1377" s="277" t="s">
        <v>7044</v>
      </c>
      <c r="E1377" s="278" t="s">
        <v>1043</v>
      </c>
      <c r="F1377" s="277" t="s">
        <v>1043</v>
      </c>
      <c r="G1377" s="279">
        <v>92756</v>
      </c>
      <c r="H1377" s="277" t="s">
        <v>7089</v>
      </c>
      <c r="I1377" s="277" t="s">
        <v>648</v>
      </c>
      <c r="J1377" s="277" t="s">
        <v>2363</v>
      </c>
      <c r="K1377" s="280">
        <v>208.35</v>
      </c>
      <c r="L1377" s="277" t="s">
        <v>2364</v>
      </c>
      <c r="M1377" s="83"/>
    </row>
    <row r="1378" spans="1:13" ht="12.75" customHeight="1" x14ac:dyDescent="0.25">
      <c r="A1378" s="277" t="s">
        <v>6918</v>
      </c>
      <c r="B1378" s="277" t="s">
        <v>6919</v>
      </c>
      <c r="C1378" s="277" t="s">
        <v>7043</v>
      </c>
      <c r="D1378" s="277" t="s">
        <v>7044</v>
      </c>
      <c r="E1378" s="278" t="s">
        <v>1043</v>
      </c>
      <c r="F1378" s="277" t="s">
        <v>1043</v>
      </c>
      <c r="G1378" s="279">
        <v>92757</v>
      </c>
      <c r="H1378" s="277" t="s">
        <v>7092</v>
      </c>
      <c r="I1378" s="277" t="s">
        <v>648</v>
      </c>
      <c r="J1378" s="277" t="s">
        <v>2363</v>
      </c>
      <c r="K1378" s="280">
        <v>238.85</v>
      </c>
      <c r="L1378" s="277" t="s">
        <v>2364</v>
      </c>
      <c r="M1378" s="83"/>
    </row>
    <row r="1379" spans="1:13" ht="12.75" customHeight="1" x14ac:dyDescent="0.25">
      <c r="A1379" s="277" t="s">
        <v>6918</v>
      </c>
      <c r="B1379" s="277" t="s">
        <v>6919</v>
      </c>
      <c r="C1379" s="277" t="s">
        <v>7043</v>
      </c>
      <c r="D1379" s="277" t="s">
        <v>7044</v>
      </c>
      <c r="E1379" s="278" t="s">
        <v>1043</v>
      </c>
      <c r="F1379" s="277" t="s">
        <v>1043</v>
      </c>
      <c r="G1379" s="279">
        <v>92758</v>
      </c>
      <c r="H1379" s="277" t="s">
        <v>7096</v>
      </c>
      <c r="I1379" s="277" t="s">
        <v>694</v>
      </c>
      <c r="J1379" s="277" t="s">
        <v>2363</v>
      </c>
      <c r="K1379" s="280">
        <v>591.39</v>
      </c>
      <c r="L1379" s="277" t="s">
        <v>2364</v>
      </c>
      <c r="M1379" s="83"/>
    </row>
    <row r="1380" spans="1:13" ht="12.75" customHeight="1" x14ac:dyDescent="0.25">
      <c r="A1380" s="277" t="s">
        <v>6918</v>
      </c>
      <c r="B1380" s="277" t="s">
        <v>6919</v>
      </c>
      <c r="C1380" s="277" t="s">
        <v>7098</v>
      </c>
      <c r="D1380" s="277" t="s">
        <v>7099</v>
      </c>
      <c r="E1380" s="278" t="s">
        <v>1043</v>
      </c>
      <c r="F1380" s="277" t="s">
        <v>1043</v>
      </c>
      <c r="G1380" s="279">
        <v>91069</v>
      </c>
      <c r="H1380" s="277" t="s">
        <v>7101</v>
      </c>
      <c r="I1380" s="277" t="s">
        <v>648</v>
      </c>
      <c r="J1380" s="277" t="s">
        <v>2363</v>
      </c>
      <c r="K1380" s="280">
        <v>77.63</v>
      </c>
      <c r="L1380" s="277" t="s">
        <v>2364</v>
      </c>
      <c r="M1380" s="83"/>
    </row>
    <row r="1381" spans="1:13" ht="12.75" customHeight="1" x14ac:dyDescent="0.25">
      <c r="A1381" s="277" t="s">
        <v>6918</v>
      </c>
      <c r="B1381" s="277" t="s">
        <v>6919</v>
      </c>
      <c r="C1381" s="277" t="s">
        <v>7098</v>
      </c>
      <c r="D1381" s="277" t="s">
        <v>7099</v>
      </c>
      <c r="E1381" s="278" t="s">
        <v>1043</v>
      </c>
      <c r="F1381" s="277" t="s">
        <v>1043</v>
      </c>
      <c r="G1381" s="279">
        <v>91070</v>
      </c>
      <c r="H1381" s="277" t="s">
        <v>7103</v>
      </c>
      <c r="I1381" s="277" t="s">
        <v>648</v>
      </c>
      <c r="J1381" s="277" t="s">
        <v>2363</v>
      </c>
      <c r="K1381" s="280">
        <v>86.4</v>
      </c>
      <c r="L1381" s="277" t="s">
        <v>2364</v>
      </c>
      <c r="M1381" s="83"/>
    </row>
    <row r="1382" spans="1:13" ht="12.75" customHeight="1" x14ac:dyDescent="0.25">
      <c r="A1382" s="277" t="s">
        <v>6918</v>
      </c>
      <c r="B1382" s="277" t="s">
        <v>6919</v>
      </c>
      <c r="C1382" s="277" t="s">
        <v>7098</v>
      </c>
      <c r="D1382" s="277" t="s">
        <v>7099</v>
      </c>
      <c r="E1382" s="278" t="s">
        <v>1043</v>
      </c>
      <c r="F1382" s="277" t="s">
        <v>1043</v>
      </c>
      <c r="G1382" s="279">
        <v>91071</v>
      </c>
      <c r="H1382" s="277" t="s">
        <v>7105</v>
      </c>
      <c r="I1382" s="277" t="s">
        <v>648</v>
      </c>
      <c r="J1382" s="277" t="s">
        <v>2363</v>
      </c>
      <c r="K1382" s="280">
        <v>106.91</v>
      </c>
      <c r="L1382" s="277" t="s">
        <v>2364</v>
      </c>
      <c r="M1382" s="83"/>
    </row>
    <row r="1383" spans="1:13" ht="12.75" customHeight="1" x14ac:dyDescent="0.25">
      <c r="A1383" s="277" t="s">
        <v>6918</v>
      </c>
      <c r="B1383" s="277" t="s">
        <v>6919</v>
      </c>
      <c r="C1383" s="277" t="s">
        <v>7098</v>
      </c>
      <c r="D1383" s="277" t="s">
        <v>7099</v>
      </c>
      <c r="E1383" s="278" t="s">
        <v>1043</v>
      </c>
      <c r="F1383" s="277" t="s">
        <v>1043</v>
      </c>
      <c r="G1383" s="279">
        <v>91072</v>
      </c>
      <c r="H1383" s="277" t="s">
        <v>7108</v>
      </c>
      <c r="I1383" s="277" t="s">
        <v>648</v>
      </c>
      <c r="J1383" s="277" t="s">
        <v>2363</v>
      </c>
      <c r="K1383" s="280">
        <v>115.69</v>
      </c>
      <c r="L1383" s="277" t="s">
        <v>2364</v>
      </c>
      <c r="M1383" s="83"/>
    </row>
    <row r="1384" spans="1:13" ht="12.75" customHeight="1" x14ac:dyDescent="0.25">
      <c r="A1384" s="277" t="s">
        <v>6918</v>
      </c>
      <c r="B1384" s="277" t="s">
        <v>6919</v>
      </c>
      <c r="C1384" s="277" t="s">
        <v>7098</v>
      </c>
      <c r="D1384" s="277" t="s">
        <v>7099</v>
      </c>
      <c r="E1384" s="278" t="s">
        <v>1043</v>
      </c>
      <c r="F1384" s="277" t="s">
        <v>1043</v>
      </c>
      <c r="G1384" s="279">
        <v>91073</v>
      </c>
      <c r="H1384" s="277" t="s">
        <v>7111</v>
      </c>
      <c r="I1384" s="277" t="s">
        <v>648</v>
      </c>
      <c r="J1384" s="277" t="s">
        <v>2363</v>
      </c>
      <c r="K1384" s="280">
        <v>87.57</v>
      </c>
      <c r="L1384" s="277" t="s">
        <v>2364</v>
      </c>
      <c r="M1384" s="83"/>
    </row>
    <row r="1385" spans="1:13" ht="12.75" customHeight="1" x14ac:dyDescent="0.25">
      <c r="A1385" s="277" t="s">
        <v>6918</v>
      </c>
      <c r="B1385" s="277" t="s">
        <v>6919</v>
      </c>
      <c r="C1385" s="277" t="s">
        <v>7098</v>
      </c>
      <c r="D1385" s="277" t="s">
        <v>7099</v>
      </c>
      <c r="E1385" s="278" t="s">
        <v>1043</v>
      </c>
      <c r="F1385" s="277" t="s">
        <v>1043</v>
      </c>
      <c r="G1385" s="279">
        <v>91074</v>
      </c>
      <c r="H1385" s="277" t="s">
        <v>7114</v>
      </c>
      <c r="I1385" s="277" t="s">
        <v>648</v>
      </c>
      <c r="J1385" s="277" t="s">
        <v>2363</v>
      </c>
      <c r="K1385" s="280">
        <v>97.38</v>
      </c>
      <c r="L1385" s="277" t="s">
        <v>2364</v>
      </c>
      <c r="M1385" s="83"/>
    </row>
    <row r="1386" spans="1:13" ht="12.75" customHeight="1" x14ac:dyDescent="0.25">
      <c r="A1386" s="277" t="s">
        <v>6918</v>
      </c>
      <c r="B1386" s="277" t="s">
        <v>6919</v>
      </c>
      <c r="C1386" s="277" t="s">
        <v>7098</v>
      </c>
      <c r="D1386" s="277" t="s">
        <v>7099</v>
      </c>
      <c r="E1386" s="278" t="s">
        <v>1043</v>
      </c>
      <c r="F1386" s="277" t="s">
        <v>1043</v>
      </c>
      <c r="G1386" s="279">
        <v>91075</v>
      </c>
      <c r="H1386" s="277" t="s">
        <v>7118</v>
      </c>
      <c r="I1386" s="277" t="s">
        <v>648</v>
      </c>
      <c r="J1386" s="277" t="s">
        <v>2363</v>
      </c>
      <c r="K1386" s="280">
        <v>118.78</v>
      </c>
      <c r="L1386" s="277" t="s">
        <v>2364</v>
      </c>
      <c r="M1386" s="83"/>
    </row>
    <row r="1387" spans="1:13" ht="12.75" customHeight="1" x14ac:dyDescent="0.25">
      <c r="A1387" s="277" t="s">
        <v>6918</v>
      </c>
      <c r="B1387" s="277" t="s">
        <v>6919</v>
      </c>
      <c r="C1387" s="277" t="s">
        <v>7098</v>
      </c>
      <c r="D1387" s="277" t="s">
        <v>7099</v>
      </c>
      <c r="E1387" s="278" t="s">
        <v>1043</v>
      </c>
      <c r="F1387" s="277" t="s">
        <v>1043</v>
      </c>
      <c r="G1387" s="279">
        <v>91076</v>
      </c>
      <c r="H1387" s="277" t="s">
        <v>7120</v>
      </c>
      <c r="I1387" s="277" t="s">
        <v>648</v>
      </c>
      <c r="J1387" s="277" t="s">
        <v>2363</v>
      </c>
      <c r="K1387" s="280">
        <v>128.65</v>
      </c>
      <c r="L1387" s="277" t="s">
        <v>2364</v>
      </c>
      <c r="M1387" s="83"/>
    </row>
    <row r="1388" spans="1:13" ht="12.75" customHeight="1" x14ac:dyDescent="0.25">
      <c r="A1388" s="277" t="s">
        <v>6918</v>
      </c>
      <c r="B1388" s="277" t="s">
        <v>6919</v>
      </c>
      <c r="C1388" s="277" t="s">
        <v>7098</v>
      </c>
      <c r="D1388" s="277" t="s">
        <v>7099</v>
      </c>
      <c r="E1388" s="278" t="s">
        <v>1043</v>
      </c>
      <c r="F1388" s="277" t="s">
        <v>1043</v>
      </c>
      <c r="G1388" s="279">
        <v>91077</v>
      </c>
      <c r="H1388" s="277" t="s">
        <v>7122</v>
      </c>
      <c r="I1388" s="277" t="s">
        <v>648</v>
      </c>
      <c r="J1388" s="277" t="s">
        <v>2363</v>
      </c>
      <c r="K1388" s="280">
        <v>106.65</v>
      </c>
      <c r="L1388" s="277" t="s">
        <v>2364</v>
      </c>
      <c r="M1388" s="83"/>
    </row>
    <row r="1389" spans="1:13" ht="12.75" customHeight="1" x14ac:dyDescent="0.25">
      <c r="A1389" s="277" t="s">
        <v>6918</v>
      </c>
      <c r="B1389" s="277" t="s">
        <v>6919</v>
      </c>
      <c r="C1389" s="277" t="s">
        <v>7098</v>
      </c>
      <c r="D1389" s="277" t="s">
        <v>7099</v>
      </c>
      <c r="E1389" s="278" t="s">
        <v>1043</v>
      </c>
      <c r="F1389" s="277" t="s">
        <v>1043</v>
      </c>
      <c r="G1389" s="279">
        <v>91078</v>
      </c>
      <c r="H1389" s="277" t="s">
        <v>7125</v>
      </c>
      <c r="I1389" s="277" t="s">
        <v>648</v>
      </c>
      <c r="J1389" s="277" t="s">
        <v>2363</v>
      </c>
      <c r="K1389" s="280">
        <v>125.87</v>
      </c>
      <c r="L1389" s="277" t="s">
        <v>2364</v>
      </c>
      <c r="M1389" s="83"/>
    </row>
    <row r="1390" spans="1:13" ht="12.75" customHeight="1" x14ac:dyDescent="0.25">
      <c r="A1390" s="277" t="s">
        <v>6918</v>
      </c>
      <c r="B1390" s="277" t="s">
        <v>6919</v>
      </c>
      <c r="C1390" s="277" t="s">
        <v>7098</v>
      </c>
      <c r="D1390" s="277" t="s">
        <v>7099</v>
      </c>
      <c r="E1390" s="278" t="s">
        <v>1043</v>
      </c>
      <c r="F1390" s="277" t="s">
        <v>1043</v>
      </c>
      <c r="G1390" s="279">
        <v>91079</v>
      </c>
      <c r="H1390" s="277" t="s">
        <v>7128</v>
      </c>
      <c r="I1390" s="277" t="s">
        <v>648</v>
      </c>
      <c r="J1390" s="277" t="s">
        <v>2363</v>
      </c>
      <c r="K1390" s="280">
        <v>111.04</v>
      </c>
      <c r="L1390" s="277" t="s">
        <v>2364</v>
      </c>
      <c r="M1390" s="83"/>
    </row>
    <row r="1391" spans="1:13" ht="12.75" customHeight="1" x14ac:dyDescent="0.25">
      <c r="A1391" s="277" t="s">
        <v>6918</v>
      </c>
      <c r="B1391" s="277" t="s">
        <v>6919</v>
      </c>
      <c r="C1391" s="277" t="s">
        <v>7098</v>
      </c>
      <c r="D1391" s="277" t="s">
        <v>7099</v>
      </c>
      <c r="E1391" s="278" t="s">
        <v>1043</v>
      </c>
      <c r="F1391" s="277" t="s">
        <v>1043</v>
      </c>
      <c r="G1391" s="279">
        <v>91080</v>
      </c>
      <c r="H1391" s="277" t="s">
        <v>7131</v>
      </c>
      <c r="I1391" s="277" t="s">
        <v>648</v>
      </c>
      <c r="J1391" s="277" t="s">
        <v>2363</v>
      </c>
      <c r="K1391" s="280">
        <v>130.12</v>
      </c>
      <c r="L1391" s="277" t="s">
        <v>2364</v>
      </c>
      <c r="M1391" s="83"/>
    </row>
    <row r="1392" spans="1:13" ht="12.75" customHeight="1" x14ac:dyDescent="0.25">
      <c r="A1392" s="277" t="s">
        <v>6918</v>
      </c>
      <c r="B1392" s="277" t="s">
        <v>6919</v>
      </c>
      <c r="C1392" s="277" t="s">
        <v>7098</v>
      </c>
      <c r="D1392" s="277" t="s">
        <v>7099</v>
      </c>
      <c r="E1392" s="278" t="s">
        <v>1043</v>
      </c>
      <c r="F1392" s="277" t="s">
        <v>1043</v>
      </c>
      <c r="G1392" s="279">
        <v>91081</v>
      </c>
      <c r="H1392" s="277" t="s">
        <v>7134</v>
      </c>
      <c r="I1392" s="277" t="s">
        <v>648</v>
      </c>
      <c r="J1392" s="277" t="s">
        <v>2363</v>
      </c>
      <c r="K1392" s="280">
        <v>117.78</v>
      </c>
      <c r="L1392" s="277" t="s">
        <v>2364</v>
      </c>
      <c r="M1392" s="83"/>
    </row>
    <row r="1393" spans="1:13" ht="12.75" customHeight="1" x14ac:dyDescent="0.25">
      <c r="A1393" s="277" t="s">
        <v>6918</v>
      </c>
      <c r="B1393" s="277" t="s">
        <v>6919</v>
      </c>
      <c r="C1393" s="277" t="s">
        <v>7098</v>
      </c>
      <c r="D1393" s="277" t="s">
        <v>7099</v>
      </c>
      <c r="E1393" s="278" t="s">
        <v>1043</v>
      </c>
      <c r="F1393" s="277" t="s">
        <v>1043</v>
      </c>
      <c r="G1393" s="279">
        <v>91082</v>
      </c>
      <c r="H1393" s="277" t="s">
        <v>7136</v>
      </c>
      <c r="I1393" s="277" t="s">
        <v>648</v>
      </c>
      <c r="J1393" s="277" t="s">
        <v>2363</v>
      </c>
      <c r="K1393" s="280">
        <v>137.91</v>
      </c>
      <c r="L1393" s="277" t="s">
        <v>2364</v>
      </c>
      <c r="M1393" s="83"/>
    </row>
    <row r="1394" spans="1:13" ht="12.75" customHeight="1" x14ac:dyDescent="0.25">
      <c r="A1394" s="277" t="s">
        <v>6918</v>
      </c>
      <c r="B1394" s="277" t="s">
        <v>6919</v>
      </c>
      <c r="C1394" s="277" t="s">
        <v>7098</v>
      </c>
      <c r="D1394" s="277" t="s">
        <v>7099</v>
      </c>
      <c r="E1394" s="278" t="s">
        <v>1043</v>
      </c>
      <c r="F1394" s="277" t="s">
        <v>1043</v>
      </c>
      <c r="G1394" s="279">
        <v>91083</v>
      </c>
      <c r="H1394" s="277" t="s">
        <v>7138</v>
      </c>
      <c r="I1394" s="277" t="s">
        <v>648</v>
      </c>
      <c r="J1394" s="277" t="s">
        <v>2363</v>
      </c>
      <c r="K1394" s="280">
        <v>125.48</v>
      </c>
      <c r="L1394" s="277" t="s">
        <v>2364</v>
      </c>
      <c r="M1394" s="83"/>
    </row>
    <row r="1395" spans="1:13" ht="12.75" customHeight="1" x14ac:dyDescent="0.25">
      <c r="A1395" s="277" t="s">
        <v>6918</v>
      </c>
      <c r="B1395" s="277" t="s">
        <v>6919</v>
      </c>
      <c r="C1395" s="277" t="s">
        <v>7098</v>
      </c>
      <c r="D1395" s="277" t="s">
        <v>7099</v>
      </c>
      <c r="E1395" s="278" t="s">
        <v>1043</v>
      </c>
      <c r="F1395" s="277" t="s">
        <v>1043</v>
      </c>
      <c r="G1395" s="279">
        <v>91084</v>
      </c>
      <c r="H1395" s="277" t="s">
        <v>7140</v>
      </c>
      <c r="I1395" s="277" t="s">
        <v>648</v>
      </c>
      <c r="J1395" s="277" t="s">
        <v>2363</v>
      </c>
      <c r="K1395" s="280">
        <v>145.46</v>
      </c>
      <c r="L1395" s="277" t="s">
        <v>2364</v>
      </c>
      <c r="M1395" s="83"/>
    </row>
    <row r="1396" spans="1:13" ht="12.75" customHeight="1" x14ac:dyDescent="0.25">
      <c r="A1396" s="277" t="s">
        <v>6918</v>
      </c>
      <c r="B1396" s="277" t="s">
        <v>6919</v>
      </c>
      <c r="C1396" s="277" t="s">
        <v>7098</v>
      </c>
      <c r="D1396" s="277" t="s">
        <v>7099</v>
      </c>
      <c r="E1396" s="278" t="s">
        <v>1043</v>
      </c>
      <c r="F1396" s="277" t="s">
        <v>1043</v>
      </c>
      <c r="G1396" s="279">
        <v>91086</v>
      </c>
      <c r="H1396" s="277" t="s">
        <v>7142</v>
      </c>
      <c r="I1396" s="277" t="s">
        <v>648</v>
      </c>
      <c r="J1396" s="277" t="s">
        <v>2363</v>
      </c>
      <c r="K1396" s="280">
        <v>84.99</v>
      </c>
      <c r="L1396" s="277" t="s">
        <v>2364</v>
      </c>
      <c r="M1396" s="83"/>
    </row>
    <row r="1397" spans="1:13" ht="12.75" customHeight="1" x14ac:dyDescent="0.25">
      <c r="A1397" s="277" t="s">
        <v>6918</v>
      </c>
      <c r="B1397" s="277" t="s">
        <v>6919</v>
      </c>
      <c r="C1397" s="277" t="s">
        <v>7098</v>
      </c>
      <c r="D1397" s="277" t="s">
        <v>7099</v>
      </c>
      <c r="E1397" s="278" t="s">
        <v>1043</v>
      </c>
      <c r="F1397" s="277" t="s">
        <v>1043</v>
      </c>
      <c r="G1397" s="279">
        <v>91087</v>
      </c>
      <c r="H1397" s="277" t="s">
        <v>7144</v>
      </c>
      <c r="I1397" s="277" t="s">
        <v>648</v>
      </c>
      <c r="J1397" s="277" t="s">
        <v>2363</v>
      </c>
      <c r="K1397" s="280">
        <v>94</v>
      </c>
      <c r="L1397" s="277" t="s">
        <v>2364</v>
      </c>
      <c r="M1397" s="83"/>
    </row>
    <row r="1398" spans="1:13" ht="12.75" customHeight="1" x14ac:dyDescent="0.25">
      <c r="A1398" s="277" t="s">
        <v>6918</v>
      </c>
      <c r="B1398" s="277" t="s">
        <v>6919</v>
      </c>
      <c r="C1398" s="277" t="s">
        <v>7098</v>
      </c>
      <c r="D1398" s="277" t="s">
        <v>7099</v>
      </c>
      <c r="E1398" s="278" t="s">
        <v>1043</v>
      </c>
      <c r="F1398" s="277" t="s">
        <v>1043</v>
      </c>
      <c r="G1398" s="279">
        <v>91088</v>
      </c>
      <c r="H1398" s="277" t="s">
        <v>7147</v>
      </c>
      <c r="I1398" s="277" t="s">
        <v>648</v>
      </c>
      <c r="J1398" s="277" t="s">
        <v>2363</v>
      </c>
      <c r="K1398" s="280">
        <v>115.42</v>
      </c>
      <c r="L1398" s="277" t="s">
        <v>2364</v>
      </c>
      <c r="M1398" s="83"/>
    </row>
    <row r="1399" spans="1:13" ht="12.75" customHeight="1" x14ac:dyDescent="0.25">
      <c r="A1399" s="277" t="s">
        <v>6918</v>
      </c>
      <c r="B1399" s="277" t="s">
        <v>6919</v>
      </c>
      <c r="C1399" s="277" t="s">
        <v>7098</v>
      </c>
      <c r="D1399" s="277" t="s">
        <v>7099</v>
      </c>
      <c r="E1399" s="278" t="s">
        <v>1043</v>
      </c>
      <c r="F1399" s="277" t="s">
        <v>1043</v>
      </c>
      <c r="G1399" s="279">
        <v>91089</v>
      </c>
      <c r="H1399" s="277" t="s">
        <v>7149</v>
      </c>
      <c r="I1399" s="277" t="s">
        <v>648</v>
      </c>
      <c r="J1399" s="277" t="s">
        <v>2363</v>
      </c>
      <c r="K1399" s="280">
        <v>124.54</v>
      </c>
      <c r="L1399" s="277" t="s">
        <v>2364</v>
      </c>
      <c r="M1399" s="83"/>
    </row>
    <row r="1400" spans="1:13" ht="12.75" customHeight="1" x14ac:dyDescent="0.25">
      <c r="A1400" s="277" t="s">
        <v>6918</v>
      </c>
      <c r="B1400" s="277" t="s">
        <v>6919</v>
      </c>
      <c r="C1400" s="277" t="s">
        <v>7098</v>
      </c>
      <c r="D1400" s="277" t="s">
        <v>7099</v>
      </c>
      <c r="E1400" s="278" t="s">
        <v>1043</v>
      </c>
      <c r="F1400" s="277" t="s">
        <v>1043</v>
      </c>
      <c r="G1400" s="279">
        <v>91090</v>
      </c>
      <c r="H1400" s="277" t="s">
        <v>7151</v>
      </c>
      <c r="I1400" s="277" t="s">
        <v>648</v>
      </c>
      <c r="J1400" s="277" t="s">
        <v>2363</v>
      </c>
      <c r="K1400" s="280">
        <v>93.52</v>
      </c>
      <c r="L1400" s="277" t="s">
        <v>2364</v>
      </c>
      <c r="M1400" s="83"/>
    </row>
    <row r="1401" spans="1:13" ht="12.75" customHeight="1" x14ac:dyDescent="0.25">
      <c r="A1401" s="277" t="s">
        <v>6918</v>
      </c>
      <c r="B1401" s="277" t="s">
        <v>6919</v>
      </c>
      <c r="C1401" s="277" t="s">
        <v>7098</v>
      </c>
      <c r="D1401" s="277" t="s">
        <v>7099</v>
      </c>
      <c r="E1401" s="278" t="s">
        <v>1043</v>
      </c>
      <c r="F1401" s="277" t="s">
        <v>1043</v>
      </c>
      <c r="G1401" s="279">
        <v>91091</v>
      </c>
      <c r="H1401" s="277" t="s">
        <v>7154</v>
      </c>
      <c r="I1401" s="277" t="s">
        <v>648</v>
      </c>
      <c r="J1401" s="277" t="s">
        <v>2363</v>
      </c>
      <c r="K1401" s="280">
        <v>103.69</v>
      </c>
      <c r="L1401" s="277" t="s">
        <v>2364</v>
      </c>
      <c r="M1401" s="83"/>
    </row>
    <row r="1402" spans="1:13" ht="12.75" customHeight="1" x14ac:dyDescent="0.25">
      <c r="A1402" s="277" t="s">
        <v>6918</v>
      </c>
      <c r="B1402" s="277" t="s">
        <v>6919</v>
      </c>
      <c r="C1402" s="277" t="s">
        <v>7098</v>
      </c>
      <c r="D1402" s="277" t="s">
        <v>7099</v>
      </c>
      <c r="E1402" s="278" t="s">
        <v>1043</v>
      </c>
      <c r="F1402" s="277" t="s">
        <v>1043</v>
      </c>
      <c r="G1402" s="279">
        <v>91092</v>
      </c>
      <c r="H1402" s="277" t="s">
        <v>7156</v>
      </c>
      <c r="I1402" s="277" t="s">
        <v>648</v>
      </c>
      <c r="J1402" s="277" t="s">
        <v>2363</v>
      </c>
      <c r="K1402" s="280">
        <v>125.54</v>
      </c>
      <c r="L1402" s="277" t="s">
        <v>2364</v>
      </c>
      <c r="M1402" s="83"/>
    </row>
    <row r="1403" spans="1:13" ht="12.75" customHeight="1" x14ac:dyDescent="0.25">
      <c r="A1403" s="277" t="s">
        <v>6918</v>
      </c>
      <c r="B1403" s="277" t="s">
        <v>6919</v>
      </c>
      <c r="C1403" s="277" t="s">
        <v>7098</v>
      </c>
      <c r="D1403" s="277" t="s">
        <v>7099</v>
      </c>
      <c r="E1403" s="278" t="s">
        <v>1043</v>
      </c>
      <c r="F1403" s="277" t="s">
        <v>1043</v>
      </c>
      <c r="G1403" s="279">
        <v>91093</v>
      </c>
      <c r="H1403" s="277" t="s">
        <v>7159</v>
      </c>
      <c r="I1403" s="277" t="s">
        <v>648</v>
      </c>
      <c r="J1403" s="277" t="s">
        <v>2363</v>
      </c>
      <c r="K1403" s="280">
        <v>135.97</v>
      </c>
      <c r="L1403" s="277" t="s">
        <v>2364</v>
      </c>
      <c r="M1403" s="83"/>
    </row>
    <row r="1404" spans="1:13" ht="12.75" customHeight="1" x14ac:dyDescent="0.25">
      <c r="A1404" s="277" t="s">
        <v>6918</v>
      </c>
      <c r="B1404" s="277" t="s">
        <v>6919</v>
      </c>
      <c r="C1404" s="277" t="s">
        <v>7098</v>
      </c>
      <c r="D1404" s="277" t="s">
        <v>7099</v>
      </c>
      <c r="E1404" s="278" t="s">
        <v>1043</v>
      </c>
      <c r="F1404" s="277" t="s">
        <v>1043</v>
      </c>
      <c r="G1404" s="279">
        <v>91094</v>
      </c>
      <c r="H1404" s="277" t="s">
        <v>7160</v>
      </c>
      <c r="I1404" s="277" t="s">
        <v>648</v>
      </c>
      <c r="J1404" s="277" t="s">
        <v>2363</v>
      </c>
      <c r="K1404" s="280">
        <v>111.08</v>
      </c>
      <c r="L1404" s="277" t="s">
        <v>2364</v>
      </c>
      <c r="M1404" s="83"/>
    </row>
    <row r="1405" spans="1:13" ht="12.75" customHeight="1" x14ac:dyDescent="0.25">
      <c r="A1405" s="277" t="s">
        <v>6918</v>
      </c>
      <c r="B1405" s="277" t="s">
        <v>6919</v>
      </c>
      <c r="C1405" s="277" t="s">
        <v>7098</v>
      </c>
      <c r="D1405" s="277" t="s">
        <v>7099</v>
      </c>
      <c r="E1405" s="278" t="s">
        <v>1043</v>
      </c>
      <c r="F1405" s="277" t="s">
        <v>1043</v>
      </c>
      <c r="G1405" s="279">
        <v>91095</v>
      </c>
      <c r="H1405" s="277" t="s">
        <v>7163</v>
      </c>
      <c r="I1405" s="277" t="s">
        <v>648</v>
      </c>
      <c r="J1405" s="277" t="s">
        <v>2363</v>
      </c>
      <c r="K1405" s="280">
        <v>130.58000000000001</v>
      </c>
      <c r="L1405" s="277" t="s">
        <v>2364</v>
      </c>
      <c r="M1405" s="83"/>
    </row>
    <row r="1406" spans="1:13" ht="12.75" customHeight="1" x14ac:dyDescent="0.25">
      <c r="A1406" s="277" t="s">
        <v>6918</v>
      </c>
      <c r="B1406" s="277" t="s">
        <v>6919</v>
      </c>
      <c r="C1406" s="277" t="s">
        <v>7098</v>
      </c>
      <c r="D1406" s="277" t="s">
        <v>7099</v>
      </c>
      <c r="E1406" s="278" t="s">
        <v>1043</v>
      </c>
      <c r="F1406" s="277" t="s">
        <v>1043</v>
      </c>
      <c r="G1406" s="279">
        <v>91096</v>
      </c>
      <c r="H1406" s="277" t="s">
        <v>7165</v>
      </c>
      <c r="I1406" s="277" t="s">
        <v>648</v>
      </c>
      <c r="J1406" s="277" t="s">
        <v>2363</v>
      </c>
      <c r="K1406" s="280">
        <v>113.46</v>
      </c>
      <c r="L1406" s="277" t="s">
        <v>2364</v>
      </c>
      <c r="M1406" s="83"/>
    </row>
    <row r="1407" spans="1:13" ht="12.75" customHeight="1" x14ac:dyDescent="0.25">
      <c r="A1407" s="277" t="s">
        <v>6918</v>
      </c>
      <c r="B1407" s="277" t="s">
        <v>6919</v>
      </c>
      <c r="C1407" s="277" t="s">
        <v>7098</v>
      </c>
      <c r="D1407" s="277" t="s">
        <v>7099</v>
      </c>
      <c r="E1407" s="278" t="s">
        <v>1043</v>
      </c>
      <c r="F1407" s="277" t="s">
        <v>1043</v>
      </c>
      <c r="G1407" s="279">
        <v>91097</v>
      </c>
      <c r="H1407" s="277" t="s">
        <v>7167</v>
      </c>
      <c r="I1407" s="277" t="s">
        <v>648</v>
      </c>
      <c r="J1407" s="277" t="s">
        <v>2363</v>
      </c>
      <c r="K1407" s="280">
        <v>132.87</v>
      </c>
      <c r="L1407" s="277" t="s">
        <v>2364</v>
      </c>
      <c r="M1407" s="83"/>
    </row>
    <row r="1408" spans="1:13" ht="12.75" customHeight="1" x14ac:dyDescent="0.25">
      <c r="A1408" s="277" t="s">
        <v>6918</v>
      </c>
      <c r="B1408" s="277" t="s">
        <v>6919</v>
      </c>
      <c r="C1408" s="277" t="s">
        <v>7098</v>
      </c>
      <c r="D1408" s="277" t="s">
        <v>7099</v>
      </c>
      <c r="E1408" s="278" t="s">
        <v>1043</v>
      </c>
      <c r="F1408" s="277" t="s">
        <v>1043</v>
      </c>
      <c r="G1408" s="279">
        <v>91098</v>
      </c>
      <c r="H1408" s="277" t="s">
        <v>7170</v>
      </c>
      <c r="I1408" s="277" t="s">
        <v>648</v>
      </c>
      <c r="J1408" s="277" t="s">
        <v>2363</v>
      </c>
      <c r="K1408" s="280">
        <v>122.08</v>
      </c>
      <c r="L1408" s="277" t="s">
        <v>2364</v>
      </c>
      <c r="M1408" s="83"/>
    </row>
    <row r="1409" spans="1:13" ht="12.75" customHeight="1" x14ac:dyDescent="0.25">
      <c r="A1409" s="277" t="s">
        <v>6918</v>
      </c>
      <c r="B1409" s="277" t="s">
        <v>6919</v>
      </c>
      <c r="C1409" s="277" t="s">
        <v>7098</v>
      </c>
      <c r="D1409" s="277" t="s">
        <v>7099</v>
      </c>
      <c r="E1409" s="278" t="s">
        <v>1043</v>
      </c>
      <c r="F1409" s="277" t="s">
        <v>1043</v>
      </c>
      <c r="G1409" s="279">
        <v>91099</v>
      </c>
      <c r="H1409" s="277" t="s">
        <v>7173</v>
      </c>
      <c r="I1409" s="277" t="s">
        <v>648</v>
      </c>
      <c r="J1409" s="277" t="s">
        <v>2363</v>
      </c>
      <c r="K1409" s="280">
        <v>142.57</v>
      </c>
      <c r="L1409" s="277" t="s">
        <v>2364</v>
      </c>
      <c r="M1409" s="83"/>
    </row>
    <row r="1410" spans="1:13" ht="12.75" customHeight="1" x14ac:dyDescent="0.25">
      <c r="A1410" s="277" t="s">
        <v>6918</v>
      </c>
      <c r="B1410" s="277" t="s">
        <v>6919</v>
      </c>
      <c r="C1410" s="277" t="s">
        <v>7098</v>
      </c>
      <c r="D1410" s="277" t="s">
        <v>7099</v>
      </c>
      <c r="E1410" s="278" t="s">
        <v>1043</v>
      </c>
      <c r="F1410" s="277" t="s">
        <v>1043</v>
      </c>
      <c r="G1410" s="279">
        <v>91100</v>
      </c>
      <c r="H1410" s="277" t="s">
        <v>7176</v>
      </c>
      <c r="I1410" s="277" t="s">
        <v>648</v>
      </c>
      <c r="J1410" s="277" t="s">
        <v>2363</v>
      </c>
      <c r="K1410" s="280">
        <v>128.35</v>
      </c>
      <c r="L1410" s="277" t="s">
        <v>2364</v>
      </c>
      <c r="M1410" s="83"/>
    </row>
    <row r="1411" spans="1:13" ht="12.75" customHeight="1" x14ac:dyDescent="0.25">
      <c r="A1411" s="277" t="s">
        <v>6918</v>
      </c>
      <c r="B1411" s="277" t="s">
        <v>6919</v>
      </c>
      <c r="C1411" s="277" t="s">
        <v>7098</v>
      </c>
      <c r="D1411" s="277" t="s">
        <v>7099</v>
      </c>
      <c r="E1411" s="278" t="s">
        <v>1043</v>
      </c>
      <c r="F1411" s="277" t="s">
        <v>1043</v>
      </c>
      <c r="G1411" s="279">
        <v>91101</v>
      </c>
      <c r="H1411" s="277" t="s">
        <v>7178</v>
      </c>
      <c r="I1411" s="277" t="s">
        <v>648</v>
      </c>
      <c r="J1411" s="277" t="s">
        <v>2363</v>
      </c>
      <c r="K1411" s="280">
        <v>148.80000000000001</v>
      </c>
      <c r="L1411" s="277" t="s">
        <v>2364</v>
      </c>
      <c r="M1411" s="83"/>
    </row>
    <row r="1412" spans="1:13" ht="12.75" customHeight="1" x14ac:dyDescent="0.25">
      <c r="A1412" s="277" t="s">
        <v>6918</v>
      </c>
      <c r="B1412" s="277" t="s">
        <v>6919</v>
      </c>
      <c r="C1412" s="277" t="s">
        <v>7098</v>
      </c>
      <c r="D1412" s="277" t="s">
        <v>7099</v>
      </c>
      <c r="E1412" s="278" t="s">
        <v>1043</v>
      </c>
      <c r="F1412" s="277" t="s">
        <v>1043</v>
      </c>
      <c r="G1412" s="279">
        <v>93952</v>
      </c>
      <c r="H1412" s="277" t="s">
        <v>7180</v>
      </c>
      <c r="I1412" s="277" t="s">
        <v>871</v>
      </c>
      <c r="J1412" s="277" t="s">
        <v>2363</v>
      </c>
      <c r="K1412" s="280">
        <v>142.36000000000001</v>
      </c>
      <c r="L1412" s="277" t="s">
        <v>2364</v>
      </c>
      <c r="M1412" s="83"/>
    </row>
    <row r="1413" spans="1:13" ht="12.75" customHeight="1" x14ac:dyDescent="0.25">
      <c r="A1413" s="277" t="s">
        <v>6918</v>
      </c>
      <c r="B1413" s="277" t="s">
        <v>6919</v>
      </c>
      <c r="C1413" s="277" t="s">
        <v>7098</v>
      </c>
      <c r="D1413" s="277" t="s">
        <v>7099</v>
      </c>
      <c r="E1413" s="278" t="s">
        <v>1043</v>
      </c>
      <c r="F1413" s="277" t="s">
        <v>1043</v>
      </c>
      <c r="G1413" s="279">
        <v>93953</v>
      </c>
      <c r="H1413" s="277" t="s">
        <v>7183</v>
      </c>
      <c r="I1413" s="277" t="s">
        <v>871</v>
      </c>
      <c r="J1413" s="277" t="s">
        <v>2363</v>
      </c>
      <c r="K1413" s="280">
        <v>132.22999999999999</v>
      </c>
      <c r="L1413" s="277" t="s">
        <v>2364</v>
      </c>
      <c r="M1413" s="83"/>
    </row>
    <row r="1414" spans="1:13" ht="12.75" customHeight="1" x14ac:dyDescent="0.25">
      <c r="A1414" s="277" t="s">
        <v>6918</v>
      </c>
      <c r="B1414" s="277" t="s">
        <v>6919</v>
      </c>
      <c r="C1414" s="277" t="s">
        <v>7098</v>
      </c>
      <c r="D1414" s="277" t="s">
        <v>7099</v>
      </c>
      <c r="E1414" s="278" t="s">
        <v>1043</v>
      </c>
      <c r="F1414" s="277" t="s">
        <v>1043</v>
      </c>
      <c r="G1414" s="279">
        <v>93954</v>
      </c>
      <c r="H1414" s="277" t="s">
        <v>7185</v>
      </c>
      <c r="I1414" s="277" t="s">
        <v>871</v>
      </c>
      <c r="J1414" s="277" t="s">
        <v>2363</v>
      </c>
      <c r="K1414" s="280">
        <v>126.18</v>
      </c>
      <c r="L1414" s="277" t="s">
        <v>2364</v>
      </c>
      <c r="M1414" s="83"/>
    </row>
    <row r="1415" spans="1:13" ht="12.75" customHeight="1" x14ac:dyDescent="0.25">
      <c r="A1415" s="277" t="s">
        <v>6918</v>
      </c>
      <c r="B1415" s="277" t="s">
        <v>6919</v>
      </c>
      <c r="C1415" s="277" t="s">
        <v>7098</v>
      </c>
      <c r="D1415" s="277" t="s">
        <v>7099</v>
      </c>
      <c r="E1415" s="278" t="s">
        <v>1043</v>
      </c>
      <c r="F1415" s="277" t="s">
        <v>1043</v>
      </c>
      <c r="G1415" s="279">
        <v>93955</v>
      </c>
      <c r="H1415" s="277" t="s">
        <v>7188</v>
      </c>
      <c r="I1415" s="277" t="s">
        <v>871</v>
      </c>
      <c r="J1415" s="277" t="s">
        <v>2363</v>
      </c>
      <c r="K1415" s="280">
        <v>121.87</v>
      </c>
      <c r="L1415" s="277" t="s">
        <v>2364</v>
      </c>
      <c r="M1415" s="83"/>
    </row>
    <row r="1416" spans="1:13" ht="12.75" customHeight="1" x14ac:dyDescent="0.25">
      <c r="A1416" s="277" t="s">
        <v>6918</v>
      </c>
      <c r="B1416" s="277" t="s">
        <v>6919</v>
      </c>
      <c r="C1416" s="277" t="s">
        <v>7098</v>
      </c>
      <c r="D1416" s="277" t="s">
        <v>7099</v>
      </c>
      <c r="E1416" s="278" t="s">
        <v>1043</v>
      </c>
      <c r="F1416" s="277" t="s">
        <v>1043</v>
      </c>
      <c r="G1416" s="279">
        <v>93956</v>
      </c>
      <c r="H1416" s="277" t="s">
        <v>7191</v>
      </c>
      <c r="I1416" s="277" t="s">
        <v>871</v>
      </c>
      <c r="J1416" s="277" t="s">
        <v>2363</v>
      </c>
      <c r="K1416" s="280">
        <v>118.51</v>
      </c>
      <c r="L1416" s="277" t="s">
        <v>2364</v>
      </c>
      <c r="M1416" s="83"/>
    </row>
    <row r="1417" spans="1:13" ht="12.75" customHeight="1" x14ac:dyDescent="0.25">
      <c r="A1417" s="277" t="s">
        <v>6918</v>
      </c>
      <c r="B1417" s="277" t="s">
        <v>6919</v>
      </c>
      <c r="C1417" s="277" t="s">
        <v>7098</v>
      </c>
      <c r="D1417" s="277" t="s">
        <v>7099</v>
      </c>
      <c r="E1417" s="278" t="s">
        <v>1043</v>
      </c>
      <c r="F1417" s="277" t="s">
        <v>1043</v>
      </c>
      <c r="G1417" s="279">
        <v>93957</v>
      </c>
      <c r="H1417" s="277" t="s">
        <v>7193</v>
      </c>
      <c r="I1417" s="277" t="s">
        <v>871</v>
      </c>
      <c r="J1417" s="277" t="s">
        <v>2363</v>
      </c>
      <c r="K1417" s="280">
        <v>148.03</v>
      </c>
      <c r="L1417" s="277" t="s">
        <v>2364</v>
      </c>
      <c r="M1417" s="83"/>
    </row>
    <row r="1418" spans="1:13" ht="12.75" customHeight="1" x14ac:dyDescent="0.25">
      <c r="A1418" s="277" t="s">
        <v>6918</v>
      </c>
      <c r="B1418" s="277" t="s">
        <v>6919</v>
      </c>
      <c r="C1418" s="277" t="s">
        <v>7098</v>
      </c>
      <c r="D1418" s="277" t="s">
        <v>7099</v>
      </c>
      <c r="E1418" s="278" t="s">
        <v>1043</v>
      </c>
      <c r="F1418" s="277" t="s">
        <v>1043</v>
      </c>
      <c r="G1418" s="279">
        <v>93958</v>
      </c>
      <c r="H1418" s="277" t="s">
        <v>7197</v>
      </c>
      <c r="I1418" s="277" t="s">
        <v>871</v>
      </c>
      <c r="J1418" s="277" t="s">
        <v>2363</v>
      </c>
      <c r="K1418" s="280">
        <v>137.38</v>
      </c>
      <c r="L1418" s="277" t="s">
        <v>2364</v>
      </c>
      <c r="M1418" s="83"/>
    </row>
    <row r="1419" spans="1:13" ht="12.75" customHeight="1" x14ac:dyDescent="0.25">
      <c r="A1419" s="277" t="s">
        <v>6918</v>
      </c>
      <c r="B1419" s="277" t="s">
        <v>6919</v>
      </c>
      <c r="C1419" s="277" t="s">
        <v>7098</v>
      </c>
      <c r="D1419" s="277" t="s">
        <v>7099</v>
      </c>
      <c r="E1419" s="278" t="s">
        <v>1043</v>
      </c>
      <c r="F1419" s="277" t="s">
        <v>1043</v>
      </c>
      <c r="G1419" s="279">
        <v>93959</v>
      </c>
      <c r="H1419" s="277" t="s">
        <v>7199</v>
      </c>
      <c r="I1419" s="277" t="s">
        <v>871</v>
      </c>
      <c r="J1419" s="277" t="s">
        <v>2363</v>
      </c>
      <c r="K1419" s="280">
        <v>131.07</v>
      </c>
      <c r="L1419" s="277" t="s">
        <v>2364</v>
      </c>
      <c r="M1419" s="83"/>
    </row>
    <row r="1420" spans="1:13" ht="12.75" customHeight="1" x14ac:dyDescent="0.25">
      <c r="A1420" s="277" t="s">
        <v>6918</v>
      </c>
      <c r="B1420" s="277" t="s">
        <v>6919</v>
      </c>
      <c r="C1420" s="277" t="s">
        <v>7098</v>
      </c>
      <c r="D1420" s="277" t="s">
        <v>7099</v>
      </c>
      <c r="E1420" s="278" t="s">
        <v>1043</v>
      </c>
      <c r="F1420" s="277" t="s">
        <v>1043</v>
      </c>
      <c r="G1420" s="279">
        <v>93960</v>
      </c>
      <c r="H1420" s="277" t="s">
        <v>7202</v>
      </c>
      <c r="I1420" s="277" t="s">
        <v>871</v>
      </c>
      <c r="J1420" s="277" t="s">
        <v>2363</v>
      </c>
      <c r="K1420" s="280">
        <v>126.57</v>
      </c>
      <c r="L1420" s="277" t="s">
        <v>2364</v>
      </c>
      <c r="M1420" s="83"/>
    </row>
    <row r="1421" spans="1:13" ht="12.75" customHeight="1" x14ac:dyDescent="0.25">
      <c r="A1421" s="277" t="s">
        <v>6918</v>
      </c>
      <c r="B1421" s="277" t="s">
        <v>6919</v>
      </c>
      <c r="C1421" s="277" t="s">
        <v>7098</v>
      </c>
      <c r="D1421" s="277" t="s">
        <v>7099</v>
      </c>
      <c r="E1421" s="278" t="s">
        <v>1043</v>
      </c>
      <c r="F1421" s="277" t="s">
        <v>1043</v>
      </c>
      <c r="G1421" s="279">
        <v>93961</v>
      </c>
      <c r="H1421" s="277" t="s">
        <v>7204</v>
      </c>
      <c r="I1421" s="277" t="s">
        <v>871</v>
      </c>
      <c r="J1421" s="277" t="s">
        <v>2363</v>
      </c>
      <c r="K1421" s="280">
        <v>123.1</v>
      </c>
      <c r="L1421" s="277" t="s">
        <v>2364</v>
      </c>
      <c r="M1421" s="83"/>
    </row>
    <row r="1422" spans="1:13" ht="12.75" customHeight="1" x14ac:dyDescent="0.25">
      <c r="A1422" s="277" t="s">
        <v>6918</v>
      </c>
      <c r="B1422" s="277" t="s">
        <v>6919</v>
      </c>
      <c r="C1422" s="277" t="s">
        <v>7098</v>
      </c>
      <c r="D1422" s="277" t="s">
        <v>7099</v>
      </c>
      <c r="E1422" s="278" t="s">
        <v>1043</v>
      </c>
      <c r="F1422" s="277" t="s">
        <v>1043</v>
      </c>
      <c r="G1422" s="279">
        <v>93962</v>
      </c>
      <c r="H1422" s="277" t="s">
        <v>7208</v>
      </c>
      <c r="I1422" s="277" t="s">
        <v>871</v>
      </c>
      <c r="J1422" s="277" t="s">
        <v>2363</v>
      </c>
      <c r="K1422" s="280">
        <v>134.41</v>
      </c>
      <c r="L1422" s="277" t="s">
        <v>2364</v>
      </c>
      <c r="M1422" s="83"/>
    </row>
    <row r="1423" spans="1:13" ht="12.75" customHeight="1" x14ac:dyDescent="0.25">
      <c r="A1423" s="277" t="s">
        <v>6918</v>
      </c>
      <c r="B1423" s="277" t="s">
        <v>6919</v>
      </c>
      <c r="C1423" s="277" t="s">
        <v>7098</v>
      </c>
      <c r="D1423" s="277" t="s">
        <v>7099</v>
      </c>
      <c r="E1423" s="278" t="s">
        <v>1043</v>
      </c>
      <c r="F1423" s="277" t="s">
        <v>1043</v>
      </c>
      <c r="G1423" s="279">
        <v>93963</v>
      </c>
      <c r="H1423" s="277" t="s">
        <v>7211</v>
      </c>
      <c r="I1423" s="277" t="s">
        <v>871</v>
      </c>
      <c r="J1423" s="277" t="s">
        <v>2363</v>
      </c>
      <c r="K1423" s="280">
        <v>124.31</v>
      </c>
      <c r="L1423" s="277" t="s">
        <v>2364</v>
      </c>
      <c r="M1423" s="83"/>
    </row>
    <row r="1424" spans="1:13" ht="12.75" customHeight="1" x14ac:dyDescent="0.25">
      <c r="A1424" s="277" t="s">
        <v>6918</v>
      </c>
      <c r="B1424" s="277" t="s">
        <v>6919</v>
      </c>
      <c r="C1424" s="277" t="s">
        <v>7098</v>
      </c>
      <c r="D1424" s="277" t="s">
        <v>7099</v>
      </c>
      <c r="E1424" s="278" t="s">
        <v>1043</v>
      </c>
      <c r="F1424" s="277" t="s">
        <v>1043</v>
      </c>
      <c r="G1424" s="279">
        <v>93964</v>
      </c>
      <c r="H1424" s="277" t="s">
        <v>7214</v>
      </c>
      <c r="I1424" s="277" t="s">
        <v>871</v>
      </c>
      <c r="J1424" s="277" t="s">
        <v>2363</v>
      </c>
      <c r="K1424" s="280">
        <v>118.28</v>
      </c>
      <c r="L1424" s="277" t="s">
        <v>2364</v>
      </c>
      <c r="M1424" s="83"/>
    </row>
    <row r="1425" spans="1:13" ht="12.75" customHeight="1" x14ac:dyDescent="0.25">
      <c r="A1425" s="277" t="s">
        <v>6918</v>
      </c>
      <c r="B1425" s="277" t="s">
        <v>6919</v>
      </c>
      <c r="C1425" s="277" t="s">
        <v>7098</v>
      </c>
      <c r="D1425" s="277" t="s">
        <v>7099</v>
      </c>
      <c r="E1425" s="278" t="s">
        <v>1043</v>
      </c>
      <c r="F1425" s="277" t="s">
        <v>1043</v>
      </c>
      <c r="G1425" s="279">
        <v>93965</v>
      </c>
      <c r="H1425" s="277" t="s">
        <v>7219</v>
      </c>
      <c r="I1425" s="277" t="s">
        <v>871</v>
      </c>
      <c r="J1425" s="277" t="s">
        <v>2363</v>
      </c>
      <c r="K1425" s="280">
        <v>112.5</v>
      </c>
      <c r="L1425" s="277" t="s">
        <v>2364</v>
      </c>
      <c r="M1425" s="83"/>
    </row>
    <row r="1426" spans="1:13" ht="12.75" customHeight="1" x14ac:dyDescent="0.25">
      <c r="A1426" s="277" t="s">
        <v>6918</v>
      </c>
      <c r="B1426" s="277" t="s">
        <v>6919</v>
      </c>
      <c r="C1426" s="277" t="s">
        <v>7098</v>
      </c>
      <c r="D1426" s="277" t="s">
        <v>7099</v>
      </c>
      <c r="E1426" s="278" t="s">
        <v>1043</v>
      </c>
      <c r="F1426" s="277" t="s">
        <v>1043</v>
      </c>
      <c r="G1426" s="279">
        <v>93966</v>
      </c>
      <c r="H1426" s="277" t="s">
        <v>7221</v>
      </c>
      <c r="I1426" s="277" t="s">
        <v>871</v>
      </c>
      <c r="J1426" s="277" t="s">
        <v>2363</v>
      </c>
      <c r="K1426" s="280">
        <v>110.68</v>
      </c>
      <c r="L1426" s="277" t="s">
        <v>2364</v>
      </c>
      <c r="M1426" s="83"/>
    </row>
    <row r="1427" spans="1:13" ht="12.75" customHeight="1" x14ac:dyDescent="0.25">
      <c r="A1427" s="277" t="s">
        <v>6918</v>
      </c>
      <c r="B1427" s="277" t="s">
        <v>6919</v>
      </c>
      <c r="C1427" s="277" t="s">
        <v>7098</v>
      </c>
      <c r="D1427" s="277" t="s">
        <v>7099</v>
      </c>
      <c r="E1427" s="278" t="s">
        <v>1043</v>
      </c>
      <c r="F1427" s="277" t="s">
        <v>1043</v>
      </c>
      <c r="G1427" s="279">
        <v>93967</v>
      </c>
      <c r="H1427" s="277" t="s">
        <v>7225</v>
      </c>
      <c r="I1427" s="277" t="s">
        <v>871</v>
      </c>
      <c r="J1427" s="277" t="s">
        <v>2363</v>
      </c>
      <c r="K1427" s="280">
        <v>140.08000000000001</v>
      </c>
      <c r="L1427" s="277" t="s">
        <v>2364</v>
      </c>
      <c r="M1427" s="83"/>
    </row>
    <row r="1428" spans="1:13" ht="12.75" customHeight="1" x14ac:dyDescent="0.25">
      <c r="A1428" s="277" t="s">
        <v>6918</v>
      </c>
      <c r="B1428" s="277" t="s">
        <v>6919</v>
      </c>
      <c r="C1428" s="277" t="s">
        <v>7098</v>
      </c>
      <c r="D1428" s="277" t="s">
        <v>7099</v>
      </c>
      <c r="E1428" s="278" t="s">
        <v>1043</v>
      </c>
      <c r="F1428" s="277" t="s">
        <v>1043</v>
      </c>
      <c r="G1428" s="279">
        <v>93968</v>
      </c>
      <c r="H1428" s="277" t="s">
        <v>7228</v>
      </c>
      <c r="I1428" s="277" t="s">
        <v>871</v>
      </c>
      <c r="J1428" s="277" t="s">
        <v>2363</v>
      </c>
      <c r="K1428" s="280">
        <v>129.44999999999999</v>
      </c>
      <c r="L1428" s="277" t="s">
        <v>2364</v>
      </c>
      <c r="M1428" s="83"/>
    </row>
    <row r="1429" spans="1:13" ht="12.75" customHeight="1" x14ac:dyDescent="0.25">
      <c r="A1429" s="277" t="s">
        <v>6918</v>
      </c>
      <c r="B1429" s="277" t="s">
        <v>6919</v>
      </c>
      <c r="C1429" s="277" t="s">
        <v>7098</v>
      </c>
      <c r="D1429" s="277" t="s">
        <v>7099</v>
      </c>
      <c r="E1429" s="278" t="s">
        <v>1043</v>
      </c>
      <c r="F1429" s="277" t="s">
        <v>1043</v>
      </c>
      <c r="G1429" s="279">
        <v>93969</v>
      </c>
      <c r="H1429" s="277" t="s">
        <v>7232</v>
      </c>
      <c r="I1429" s="277" t="s">
        <v>871</v>
      </c>
      <c r="J1429" s="277" t="s">
        <v>2363</v>
      </c>
      <c r="K1429" s="280">
        <v>123.15</v>
      </c>
      <c r="L1429" s="277" t="s">
        <v>2364</v>
      </c>
      <c r="M1429" s="83"/>
    </row>
    <row r="1430" spans="1:13" ht="12.75" customHeight="1" x14ac:dyDescent="0.25">
      <c r="A1430" s="277" t="s">
        <v>6918</v>
      </c>
      <c r="B1430" s="277" t="s">
        <v>6919</v>
      </c>
      <c r="C1430" s="277" t="s">
        <v>7098</v>
      </c>
      <c r="D1430" s="277" t="s">
        <v>7099</v>
      </c>
      <c r="E1430" s="278" t="s">
        <v>1043</v>
      </c>
      <c r="F1430" s="277" t="s">
        <v>1043</v>
      </c>
      <c r="G1430" s="279">
        <v>93970</v>
      </c>
      <c r="H1430" s="277" t="s">
        <v>7236</v>
      </c>
      <c r="I1430" s="277" t="s">
        <v>871</v>
      </c>
      <c r="J1430" s="277" t="s">
        <v>2363</v>
      </c>
      <c r="K1430" s="280">
        <v>118.73</v>
      </c>
      <c r="L1430" s="277" t="s">
        <v>2364</v>
      </c>
      <c r="M1430" s="83"/>
    </row>
    <row r="1431" spans="1:13" ht="12.75" customHeight="1" x14ac:dyDescent="0.25">
      <c r="A1431" s="277" t="s">
        <v>6918</v>
      </c>
      <c r="B1431" s="277" t="s">
        <v>6919</v>
      </c>
      <c r="C1431" s="277" t="s">
        <v>7098</v>
      </c>
      <c r="D1431" s="277" t="s">
        <v>7099</v>
      </c>
      <c r="E1431" s="278" t="s">
        <v>1043</v>
      </c>
      <c r="F1431" s="277" t="s">
        <v>1043</v>
      </c>
      <c r="G1431" s="279">
        <v>93971</v>
      </c>
      <c r="H1431" s="277" t="s">
        <v>7239</v>
      </c>
      <c r="I1431" s="277" t="s">
        <v>871</v>
      </c>
      <c r="J1431" s="277" t="s">
        <v>2363</v>
      </c>
      <c r="K1431" s="280">
        <v>111.78</v>
      </c>
      <c r="L1431" s="277" t="s">
        <v>2364</v>
      </c>
      <c r="M1431" s="83"/>
    </row>
    <row r="1432" spans="1:13" ht="12.75" customHeight="1" x14ac:dyDescent="0.25">
      <c r="A1432" s="277" t="s">
        <v>6918</v>
      </c>
      <c r="B1432" s="277" t="s">
        <v>6919</v>
      </c>
      <c r="C1432" s="277" t="s">
        <v>7098</v>
      </c>
      <c r="D1432" s="277" t="s">
        <v>7099</v>
      </c>
      <c r="E1432" s="278" t="s">
        <v>1043</v>
      </c>
      <c r="F1432" s="277" t="s">
        <v>1043</v>
      </c>
      <c r="G1432" s="279">
        <v>95108</v>
      </c>
      <c r="H1432" s="277" t="s">
        <v>7243</v>
      </c>
      <c r="I1432" s="277" t="s">
        <v>833</v>
      </c>
      <c r="J1432" s="277" t="s">
        <v>2642</v>
      </c>
      <c r="K1432" s="280">
        <v>21.37</v>
      </c>
      <c r="L1432" s="277" t="s">
        <v>2364</v>
      </c>
      <c r="M1432" s="83"/>
    </row>
    <row r="1433" spans="1:13" ht="12.75" customHeight="1" x14ac:dyDescent="0.25">
      <c r="A1433" s="277" t="s">
        <v>6918</v>
      </c>
      <c r="B1433" s="277" t="s">
        <v>6919</v>
      </c>
      <c r="C1433" s="277" t="s">
        <v>7098</v>
      </c>
      <c r="D1433" s="277" t="s">
        <v>7099</v>
      </c>
      <c r="E1433" s="278" t="s">
        <v>1043</v>
      </c>
      <c r="F1433" s="277" t="s">
        <v>1043</v>
      </c>
      <c r="G1433" s="279">
        <v>100332</v>
      </c>
      <c r="H1433" s="277" t="s">
        <v>7245</v>
      </c>
      <c r="I1433" s="277" t="s">
        <v>648</v>
      </c>
      <c r="J1433" s="277" t="s">
        <v>2363</v>
      </c>
      <c r="K1433" s="280">
        <v>504.1</v>
      </c>
      <c r="L1433" s="277" t="s">
        <v>2364</v>
      </c>
      <c r="M1433" s="83"/>
    </row>
    <row r="1434" spans="1:13" ht="12.75" customHeight="1" x14ac:dyDescent="0.25">
      <c r="A1434" s="277" t="s">
        <v>6918</v>
      </c>
      <c r="B1434" s="277" t="s">
        <v>6919</v>
      </c>
      <c r="C1434" s="277" t="s">
        <v>7098</v>
      </c>
      <c r="D1434" s="277" t="s">
        <v>7099</v>
      </c>
      <c r="E1434" s="278" t="s">
        <v>1043</v>
      </c>
      <c r="F1434" s="277" t="s">
        <v>1043</v>
      </c>
      <c r="G1434" s="279">
        <v>100333</v>
      </c>
      <c r="H1434" s="277" t="s">
        <v>7249</v>
      </c>
      <c r="I1434" s="277" t="s">
        <v>648</v>
      </c>
      <c r="J1434" s="277" t="s">
        <v>2363</v>
      </c>
      <c r="K1434" s="280">
        <v>313.35000000000002</v>
      </c>
      <c r="L1434" s="277" t="s">
        <v>2364</v>
      </c>
      <c r="M1434" s="83"/>
    </row>
    <row r="1435" spans="1:13" ht="12.75" customHeight="1" x14ac:dyDescent="0.25">
      <c r="A1435" s="277" t="s">
        <v>6918</v>
      </c>
      <c r="B1435" s="277" t="s">
        <v>6919</v>
      </c>
      <c r="C1435" s="277" t="s">
        <v>7098</v>
      </c>
      <c r="D1435" s="277" t="s">
        <v>7099</v>
      </c>
      <c r="E1435" s="278" t="s">
        <v>1043</v>
      </c>
      <c r="F1435" s="277" t="s">
        <v>1043</v>
      </c>
      <c r="G1435" s="279">
        <v>100334</v>
      </c>
      <c r="H1435" s="277" t="s">
        <v>7251</v>
      </c>
      <c r="I1435" s="277" t="s">
        <v>648</v>
      </c>
      <c r="J1435" s="277" t="s">
        <v>2363</v>
      </c>
      <c r="K1435" s="280">
        <v>400.36</v>
      </c>
      <c r="L1435" s="277" t="s">
        <v>2364</v>
      </c>
      <c r="M1435" s="83"/>
    </row>
    <row r="1436" spans="1:13" ht="12.75" customHeight="1" x14ac:dyDescent="0.25">
      <c r="A1436" s="277" t="s">
        <v>6918</v>
      </c>
      <c r="B1436" s="277" t="s">
        <v>6919</v>
      </c>
      <c r="C1436" s="277" t="s">
        <v>7098</v>
      </c>
      <c r="D1436" s="277" t="s">
        <v>7099</v>
      </c>
      <c r="E1436" s="278" t="s">
        <v>1043</v>
      </c>
      <c r="F1436" s="277" t="s">
        <v>1043</v>
      </c>
      <c r="G1436" s="279">
        <v>100335</v>
      </c>
      <c r="H1436" s="277" t="s">
        <v>7254</v>
      </c>
      <c r="I1436" s="277" t="s">
        <v>648</v>
      </c>
      <c r="J1436" s="277" t="s">
        <v>2363</v>
      </c>
      <c r="K1436" s="280">
        <v>257.3</v>
      </c>
      <c r="L1436" s="277" t="s">
        <v>2364</v>
      </c>
      <c r="M1436" s="83"/>
    </row>
    <row r="1437" spans="1:13" ht="12.75" customHeight="1" x14ac:dyDescent="0.25">
      <c r="A1437" s="277" t="s">
        <v>6918</v>
      </c>
      <c r="B1437" s="277" t="s">
        <v>6919</v>
      </c>
      <c r="C1437" s="277" t="s">
        <v>7098</v>
      </c>
      <c r="D1437" s="277" t="s">
        <v>7099</v>
      </c>
      <c r="E1437" s="278" t="s">
        <v>1043</v>
      </c>
      <c r="F1437" s="277" t="s">
        <v>1043</v>
      </c>
      <c r="G1437" s="279">
        <v>100341</v>
      </c>
      <c r="H1437" s="277" t="s">
        <v>7256</v>
      </c>
      <c r="I1437" s="277" t="s">
        <v>648</v>
      </c>
      <c r="J1437" s="277" t="s">
        <v>2642</v>
      </c>
      <c r="K1437" s="280">
        <v>22.15</v>
      </c>
      <c r="L1437" s="277" t="s">
        <v>2364</v>
      </c>
      <c r="M1437" s="83"/>
    </row>
    <row r="1438" spans="1:13" ht="12.75" customHeight="1" x14ac:dyDescent="0.25">
      <c r="A1438" s="277" t="s">
        <v>6918</v>
      </c>
      <c r="B1438" s="277" t="s">
        <v>6919</v>
      </c>
      <c r="C1438" s="277" t="s">
        <v>7098</v>
      </c>
      <c r="D1438" s="277" t="s">
        <v>7099</v>
      </c>
      <c r="E1438" s="278" t="s">
        <v>1043</v>
      </c>
      <c r="F1438" s="277" t="s">
        <v>1043</v>
      </c>
      <c r="G1438" s="279">
        <v>100342</v>
      </c>
      <c r="H1438" s="277" t="s">
        <v>7258</v>
      </c>
      <c r="I1438" s="277" t="s">
        <v>650</v>
      </c>
      <c r="J1438" s="277" t="s">
        <v>2363</v>
      </c>
      <c r="K1438" s="280">
        <v>8.98</v>
      </c>
      <c r="L1438" s="277" t="s">
        <v>2364</v>
      </c>
      <c r="M1438" s="83"/>
    </row>
    <row r="1439" spans="1:13" ht="12.75" customHeight="1" x14ac:dyDescent="0.25">
      <c r="A1439" s="277" t="s">
        <v>6918</v>
      </c>
      <c r="B1439" s="277" t="s">
        <v>6919</v>
      </c>
      <c r="C1439" s="277" t="s">
        <v>7098</v>
      </c>
      <c r="D1439" s="277" t="s">
        <v>7099</v>
      </c>
      <c r="E1439" s="278" t="s">
        <v>1043</v>
      </c>
      <c r="F1439" s="277" t="s">
        <v>1043</v>
      </c>
      <c r="G1439" s="279">
        <v>100343</v>
      </c>
      <c r="H1439" s="277" t="s">
        <v>7261</v>
      </c>
      <c r="I1439" s="277" t="s">
        <v>650</v>
      </c>
      <c r="J1439" s="277" t="s">
        <v>2363</v>
      </c>
      <c r="K1439" s="280">
        <v>8.81</v>
      </c>
      <c r="L1439" s="277" t="s">
        <v>2364</v>
      </c>
      <c r="M1439" s="83"/>
    </row>
    <row r="1440" spans="1:13" ht="12.75" customHeight="1" x14ac:dyDescent="0.25">
      <c r="A1440" s="277" t="s">
        <v>6918</v>
      </c>
      <c r="B1440" s="277" t="s">
        <v>6919</v>
      </c>
      <c r="C1440" s="277" t="s">
        <v>7098</v>
      </c>
      <c r="D1440" s="277" t="s">
        <v>7099</v>
      </c>
      <c r="E1440" s="278" t="s">
        <v>1043</v>
      </c>
      <c r="F1440" s="277" t="s">
        <v>1043</v>
      </c>
      <c r="G1440" s="279">
        <v>100344</v>
      </c>
      <c r="H1440" s="277" t="s">
        <v>7263</v>
      </c>
      <c r="I1440" s="277" t="s">
        <v>650</v>
      </c>
      <c r="J1440" s="277" t="s">
        <v>2363</v>
      </c>
      <c r="K1440" s="280">
        <v>7.2</v>
      </c>
      <c r="L1440" s="277" t="s">
        <v>2364</v>
      </c>
      <c r="M1440" s="83"/>
    </row>
    <row r="1441" spans="1:13" ht="12.75" customHeight="1" x14ac:dyDescent="0.25">
      <c r="A1441" s="277" t="s">
        <v>6918</v>
      </c>
      <c r="B1441" s="277" t="s">
        <v>6919</v>
      </c>
      <c r="C1441" s="277" t="s">
        <v>7098</v>
      </c>
      <c r="D1441" s="277" t="s">
        <v>7099</v>
      </c>
      <c r="E1441" s="278" t="s">
        <v>1043</v>
      </c>
      <c r="F1441" s="277" t="s">
        <v>1043</v>
      </c>
      <c r="G1441" s="279">
        <v>100345</v>
      </c>
      <c r="H1441" s="277" t="s">
        <v>7265</v>
      </c>
      <c r="I1441" s="277" t="s">
        <v>650</v>
      </c>
      <c r="J1441" s="277" t="s">
        <v>2363</v>
      </c>
      <c r="K1441" s="280">
        <v>6.46</v>
      </c>
      <c r="L1441" s="277" t="s">
        <v>2364</v>
      </c>
      <c r="M1441" s="83"/>
    </row>
    <row r="1442" spans="1:13" ht="12.75" customHeight="1" x14ac:dyDescent="0.25">
      <c r="A1442" s="277" t="s">
        <v>6918</v>
      </c>
      <c r="B1442" s="277" t="s">
        <v>6919</v>
      </c>
      <c r="C1442" s="277" t="s">
        <v>7098</v>
      </c>
      <c r="D1442" s="277" t="s">
        <v>7099</v>
      </c>
      <c r="E1442" s="278" t="s">
        <v>1043</v>
      </c>
      <c r="F1442" s="277" t="s">
        <v>1043</v>
      </c>
      <c r="G1442" s="279">
        <v>100346</v>
      </c>
      <c r="H1442" s="277" t="s">
        <v>7268</v>
      </c>
      <c r="I1442" s="277" t="s">
        <v>650</v>
      </c>
      <c r="J1442" s="277" t="s">
        <v>2363</v>
      </c>
      <c r="K1442" s="280">
        <v>6.06</v>
      </c>
      <c r="L1442" s="277" t="s">
        <v>2364</v>
      </c>
      <c r="M1442" s="83"/>
    </row>
    <row r="1443" spans="1:13" ht="12.75" customHeight="1" x14ac:dyDescent="0.25">
      <c r="A1443" s="277" t="s">
        <v>6918</v>
      </c>
      <c r="B1443" s="277" t="s">
        <v>6919</v>
      </c>
      <c r="C1443" s="277" t="s">
        <v>7098</v>
      </c>
      <c r="D1443" s="277" t="s">
        <v>7099</v>
      </c>
      <c r="E1443" s="278" t="s">
        <v>1043</v>
      </c>
      <c r="F1443" s="277" t="s">
        <v>1043</v>
      </c>
      <c r="G1443" s="279">
        <v>100347</v>
      </c>
      <c r="H1443" s="277" t="s">
        <v>7270</v>
      </c>
      <c r="I1443" s="277" t="s">
        <v>650</v>
      </c>
      <c r="J1443" s="277" t="s">
        <v>2363</v>
      </c>
      <c r="K1443" s="280">
        <v>5.58</v>
      </c>
      <c r="L1443" s="277" t="s">
        <v>2364</v>
      </c>
      <c r="M1443" s="83"/>
    </row>
    <row r="1444" spans="1:13" ht="12.75" customHeight="1" x14ac:dyDescent="0.25">
      <c r="A1444" s="277" t="s">
        <v>6918</v>
      </c>
      <c r="B1444" s="277" t="s">
        <v>6919</v>
      </c>
      <c r="C1444" s="277" t="s">
        <v>7098</v>
      </c>
      <c r="D1444" s="277" t="s">
        <v>7099</v>
      </c>
      <c r="E1444" s="278" t="s">
        <v>1043</v>
      </c>
      <c r="F1444" s="277" t="s">
        <v>1043</v>
      </c>
      <c r="G1444" s="279">
        <v>100348</v>
      </c>
      <c r="H1444" s="277" t="s">
        <v>7273</v>
      </c>
      <c r="I1444" s="277" t="s">
        <v>650</v>
      </c>
      <c r="J1444" s="277" t="s">
        <v>2363</v>
      </c>
      <c r="K1444" s="280">
        <v>6.13</v>
      </c>
      <c r="L1444" s="277" t="s">
        <v>2364</v>
      </c>
      <c r="M1444" s="83"/>
    </row>
    <row r="1445" spans="1:13" ht="12.75" customHeight="1" x14ac:dyDescent="0.25">
      <c r="A1445" s="277" t="s">
        <v>6918</v>
      </c>
      <c r="B1445" s="277" t="s">
        <v>6919</v>
      </c>
      <c r="C1445" s="277" t="s">
        <v>7098</v>
      </c>
      <c r="D1445" s="277" t="s">
        <v>7099</v>
      </c>
      <c r="E1445" s="278" t="s">
        <v>1043</v>
      </c>
      <c r="F1445" s="277" t="s">
        <v>1043</v>
      </c>
      <c r="G1445" s="279">
        <v>100349</v>
      </c>
      <c r="H1445" s="277" t="s">
        <v>7275</v>
      </c>
      <c r="I1445" s="277" t="s">
        <v>694</v>
      </c>
      <c r="J1445" s="277" t="s">
        <v>2363</v>
      </c>
      <c r="K1445" s="280">
        <v>353.75</v>
      </c>
      <c r="L1445" s="277" t="s">
        <v>2364</v>
      </c>
      <c r="M1445" s="83"/>
    </row>
    <row r="1446" spans="1:13" ht="12.75" customHeight="1" x14ac:dyDescent="0.25">
      <c r="A1446" s="277" t="s">
        <v>6918</v>
      </c>
      <c r="B1446" s="277" t="s">
        <v>6919</v>
      </c>
      <c r="C1446" s="277" t="s">
        <v>7277</v>
      </c>
      <c r="D1446" s="277" t="s">
        <v>7279</v>
      </c>
      <c r="E1446" s="278">
        <v>73799</v>
      </c>
      <c r="F1446" s="277" t="s">
        <v>7280</v>
      </c>
      <c r="G1446" s="279" t="s">
        <v>7281</v>
      </c>
      <c r="H1446" s="277" t="s">
        <v>7282</v>
      </c>
      <c r="I1446" s="277" t="s">
        <v>833</v>
      </c>
      <c r="J1446" s="277" t="s">
        <v>2363</v>
      </c>
      <c r="K1446" s="280">
        <v>286.39999999999998</v>
      </c>
      <c r="L1446" s="277" t="s">
        <v>2364</v>
      </c>
      <c r="M1446" s="83"/>
    </row>
    <row r="1447" spans="1:13" ht="12.75" customHeight="1" x14ac:dyDescent="0.25">
      <c r="A1447" s="277" t="s">
        <v>6918</v>
      </c>
      <c r="B1447" s="277" t="s">
        <v>6919</v>
      </c>
      <c r="C1447" s="277" t="s">
        <v>7277</v>
      </c>
      <c r="D1447" s="277" t="s">
        <v>7279</v>
      </c>
      <c r="E1447" s="278">
        <v>73856</v>
      </c>
      <c r="F1447" s="277" t="s">
        <v>7285</v>
      </c>
      <c r="G1447" s="279" t="s">
        <v>7286</v>
      </c>
      <c r="H1447" s="277" t="s">
        <v>7287</v>
      </c>
      <c r="I1447" s="277" t="s">
        <v>833</v>
      </c>
      <c r="J1447" s="277" t="s">
        <v>2363</v>
      </c>
      <c r="K1447" s="280">
        <v>562.98</v>
      </c>
      <c r="L1447" s="277" t="s">
        <v>2364</v>
      </c>
      <c r="M1447" s="83"/>
    </row>
    <row r="1448" spans="1:13" ht="12.75" customHeight="1" x14ac:dyDescent="0.25">
      <c r="A1448" s="277" t="s">
        <v>6918</v>
      </c>
      <c r="B1448" s="277" t="s">
        <v>6919</v>
      </c>
      <c r="C1448" s="277" t="s">
        <v>7277</v>
      </c>
      <c r="D1448" s="277" t="s">
        <v>7279</v>
      </c>
      <c r="E1448" s="278">
        <v>73856</v>
      </c>
      <c r="F1448" s="277" t="s">
        <v>7285</v>
      </c>
      <c r="G1448" s="279" t="s">
        <v>7291</v>
      </c>
      <c r="H1448" s="277" t="s">
        <v>7293</v>
      </c>
      <c r="I1448" s="277" t="s">
        <v>833</v>
      </c>
      <c r="J1448" s="277" t="s">
        <v>2363</v>
      </c>
      <c r="K1448" s="280">
        <v>920.83</v>
      </c>
      <c r="L1448" s="277" t="s">
        <v>2364</v>
      </c>
      <c r="M1448" s="83"/>
    </row>
    <row r="1449" spans="1:13" ht="12.75" customHeight="1" x14ac:dyDescent="0.25">
      <c r="A1449" s="277" t="s">
        <v>6918</v>
      </c>
      <c r="B1449" s="277" t="s">
        <v>6919</v>
      </c>
      <c r="C1449" s="277" t="s">
        <v>7277</v>
      </c>
      <c r="D1449" s="277" t="s">
        <v>7279</v>
      </c>
      <c r="E1449" s="278">
        <v>73856</v>
      </c>
      <c r="F1449" s="277" t="s">
        <v>7285</v>
      </c>
      <c r="G1449" s="279" t="s">
        <v>7296</v>
      </c>
      <c r="H1449" s="277" t="s">
        <v>7297</v>
      </c>
      <c r="I1449" s="277" t="s">
        <v>833</v>
      </c>
      <c r="J1449" s="277" t="s">
        <v>2363</v>
      </c>
      <c r="K1449" s="280">
        <v>1377.92</v>
      </c>
      <c r="L1449" s="277" t="s">
        <v>2364</v>
      </c>
      <c r="M1449" s="83"/>
    </row>
    <row r="1450" spans="1:13" ht="12.75" customHeight="1" x14ac:dyDescent="0.25">
      <c r="A1450" s="277" t="s">
        <v>6918</v>
      </c>
      <c r="B1450" s="277" t="s">
        <v>6919</v>
      </c>
      <c r="C1450" s="277" t="s">
        <v>7277</v>
      </c>
      <c r="D1450" s="277" t="s">
        <v>7279</v>
      </c>
      <c r="E1450" s="278">
        <v>73856</v>
      </c>
      <c r="F1450" s="277" t="s">
        <v>7285</v>
      </c>
      <c r="G1450" s="279" t="s">
        <v>7300</v>
      </c>
      <c r="H1450" s="277" t="s">
        <v>7301</v>
      </c>
      <c r="I1450" s="277" t="s">
        <v>833</v>
      </c>
      <c r="J1450" s="277" t="s">
        <v>2363</v>
      </c>
      <c r="K1450" s="280">
        <v>1940.81</v>
      </c>
      <c r="L1450" s="277" t="s">
        <v>2364</v>
      </c>
      <c r="M1450" s="83"/>
    </row>
    <row r="1451" spans="1:13" ht="12.75" customHeight="1" x14ac:dyDescent="0.25">
      <c r="A1451" s="277" t="s">
        <v>6918</v>
      </c>
      <c r="B1451" s="277" t="s">
        <v>6919</v>
      </c>
      <c r="C1451" s="277" t="s">
        <v>7277</v>
      </c>
      <c r="D1451" s="277" t="s">
        <v>7279</v>
      </c>
      <c r="E1451" s="278">
        <v>73856</v>
      </c>
      <c r="F1451" s="277" t="s">
        <v>7285</v>
      </c>
      <c r="G1451" s="279" t="s">
        <v>7303</v>
      </c>
      <c r="H1451" s="277" t="s">
        <v>7304</v>
      </c>
      <c r="I1451" s="277" t="s">
        <v>833</v>
      </c>
      <c r="J1451" s="277" t="s">
        <v>2363</v>
      </c>
      <c r="K1451" s="280">
        <v>2614.71</v>
      </c>
      <c r="L1451" s="277" t="s">
        <v>2364</v>
      </c>
      <c r="M1451" s="83"/>
    </row>
    <row r="1452" spans="1:13" ht="12.75" customHeight="1" x14ac:dyDescent="0.25">
      <c r="A1452" s="277" t="s">
        <v>6918</v>
      </c>
      <c r="B1452" s="277" t="s">
        <v>6919</v>
      </c>
      <c r="C1452" s="277" t="s">
        <v>7277</v>
      </c>
      <c r="D1452" s="277" t="s">
        <v>7279</v>
      </c>
      <c r="E1452" s="278">
        <v>73856</v>
      </c>
      <c r="F1452" s="277" t="s">
        <v>7285</v>
      </c>
      <c r="G1452" s="279" t="s">
        <v>7307</v>
      </c>
      <c r="H1452" s="277" t="s">
        <v>7308</v>
      </c>
      <c r="I1452" s="277" t="s">
        <v>833</v>
      </c>
      <c r="J1452" s="277" t="s">
        <v>2363</v>
      </c>
      <c r="K1452" s="280">
        <v>794</v>
      </c>
      <c r="L1452" s="277" t="s">
        <v>2364</v>
      </c>
      <c r="M1452" s="83"/>
    </row>
    <row r="1453" spans="1:13" ht="12.75" customHeight="1" x14ac:dyDescent="0.25">
      <c r="A1453" s="277" t="s">
        <v>6918</v>
      </c>
      <c r="B1453" s="277" t="s">
        <v>6919</v>
      </c>
      <c r="C1453" s="277" t="s">
        <v>7277</v>
      </c>
      <c r="D1453" s="277" t="s">
        <v>7279</v>
      </c>
      <c r="E1453" s="278">
        <v>73856</v>
      </c>
      <c r="F1453" s="277" t="s">
        <v>7285</v>
      </c>
      <c r="G1453" s="279" t="s">
        <v>7310</v>
      </c>
      <c r="H1453" s="277" t="s">
        <v>7311</v>
      </c>
      <c r="I1453" s="277" t="s">
        <v>833</v>
      </c>
      <c r="J1453" s="277" t="s">
        <v>2363</v>
      </c>
      <c r="K1453" s="280">
        <v>1306.3900000000001</v>
      </c>
      <c r="L1453" s="277" t="s">
        <v>2364</v>
      </c>
      <c r="M1453" s="83"/>
    </row>
    <row r="1454" spans="1:13" ht="12.75" customHeight="1" x14ac:dyDescent="0.25">
      <c r="A1454" s="277" t="s">
        <v>6918</v>
      </c>
      <c r="B1454" s="277" t="s">
        <v>6919</v>
      </c>
      <c r="C1454" s="277" t="s">
        <v>7277</v>
      </c>
      <c r="D1454" s="277" t="s">
        <v>7279</v>
      </c>
      <c r="E1454" s="278">
        <v>73856</v>
      </c>
      <c r="F1454" s="277" t="s">
        <v>7285</v>
      </c>
      <c r="G1454" s="279" t="s">
        <v>7313</v>
      </c>
      <c r="H1454" s="277" t="s">
        <v>7314</v>
      </c>
      <c r="I1454" s="277" t="s">
        <v>833</v>
      </c>
      <c r="J1454" s="277" t="s">
        <v>2363</v>
      </c>
      <c r="K1454" s="280">
        <v>1958.54</v>
      </c>
      <c r="L1454" s="277" t="s">
        <v>2364</v>
      </c>
      <c r="M1454" s="83"/>
    </row>
    <row r="1455" spans="1:13" ht="12.75" customHeight="1" x14ac:dyDescent="0.25">
      <c r="A1455" s="277" t="s">
        <v>6918</v>
      </c>
      <c r="B1455" s="277" t="s">
        <v>6919</v>
      </c>
      <c r="C1455" s="277" t="s">
        <v>7277</v>
      </c>
      <c r="D1455" s="277" t="s">
        <v>7279</v>
      </c>
      <c r="E1455" s="278">
        <v>73856</v>
      </c>
      <c r="F1455" s="277" t="s">
        <v>7285</v>
      </c>
      <c r="G1455" s="279" t="s">
        <v>7317</v>
      </c>
      <c r="H1455" s="277" t="s">
        <v>7318</v>
      </c>
      <c r="I1455" s="277" t="s">
        <v>833</v>
      </c>
      <c r="J1455" s="277" t="s">
        <v>2363</v>
      </c>
      <c r="K1455" s="280">
        <v>2490.84</v>
      </c>
      <c r="L1455" s="277" t="s">
        <v>2364</v>
      </c>
      <c r="M1455" s="83"/>
    </row>
    <row r="1456" spans="1:13" ht="12.75" customHeight="1" x14ac:dyDescent="0.25">
      <c r="A1456" s="277" t="s">
        <v>6918</v>
      </c>
      <c r="B1456" s="277" t="s">
        <v>6919</v>
      </c>
      <c r="C1456" s="277" t="s">
        <v>7277</v>
      </c>
      <c r="D1456" s="277" t="s">
        <v>7279</v>
      </c>
      <c r="E1456" s="278">
        <v>73856</v>
      </c>
      <c r="F1456" s="277" t="s">
        <v>7285</v>
      </c>
      <c r="G1456" s="279" t="s">
        <v>7320</v>
      </c>
      <c r="H1456" s="277" t="s">
        <v>7322</v>
      </c>
      <c r="I1456" s="277" t="s">
        <v>833</v>
      </c>
      <c r="J1456" s="277" t="s">
        <v>2363</v>
      </c>
      <c r="K1456" s="280">
        <v>3710.66</v>
      </c>
      <c r="L1456" s="277" t="s">
        <v>2364</v>
      </c>
      <c r="M1456" s="83"/>
    </row>
    <row r="1457" spans="1:13" ht="12.75" customHeight="1" x14ac:dyDescent="0.25">
      <c r="A1457" s="277" t="s">
        <v>6918</v>
      </c>
      <c r="B1457" s="277" t="s">
        <v>6919</v>
      </c>
      <c r="C1457" s="277" t="s">
        <v>7277</v>
      </c>
      <c r="D1457" s="277" t="s">
        <v>7279</v>
      </c>
      <c r="E1457" s="278">
        <v>73856</v>
      </c>
      <c r="F1457" s="277" t="s">
        <v>7285</v>
      </c>
      <c r="G1457" s="279" t="s">
        <v>7324</v>
      </c>
      <c r="H1457" s="277" t="s">
        <v>7326</v>
      </c>
      <c r="I1457" s="277" t="s">
        <v>833</v>
      </c>
      <c r="J1457" s="277" t="s">
        <v>2363</v>
      </c>
      <c r="K1457" s="280">
        <v>1024.5899999999999</v>
      </c>
      <c r="L1457" s="277" t="s">
        <v>2364</v>
      </c>
      <c r="M1457" s="83"/>
    </row>
    <row r="1458" spans="1:13" ht="12.75" customHeight="1" x14ac:dyDescent="0.25">
      <c r="A1458" s="277" t="s">
        <v>6918</v>
      </c>
      <c r="B1458" s="277" t="s">
        <v>6919</v>
      </c>
      <c r="C1458" s="277" t="s">
        <v>7277</v>
      </c>
      <c r="D1458" s="277" t="s">
        <v>7279</v>
      </c>
      <c r="E1458" s="278">
        <v>73856</v>
      </c>
      <c r="F1458" s="277" t="s">
        <v>7285</v>
      </c>
      <c r="G1458" s="279" t="s">
        <v>7328</v>
      </c>
      <c r="H1458" s="277" t="s">
        <v>7329</v>
      </c>
      <c r="I1458" s="277" t="s">
        <v>833</v>
      </c>
      <c r="J1458" s="277" t="s">
        <v>2363</v>
      </c>
      <c r="K1458" s="280">
        <v>1691.51</v>
      </c>
      <c r="L1458" s="277" t="s">
        <v>2364</v>
      </c>
      <c r="M1458" s="83"/>
    </row>
    <row r="1459" spans="1:13" ht="12.75" customHeight="1" x14ac:dyDescent="0.25">
      <c r="A1459" s="277" t="s">
        <v>6918</v>
      </c>
      <c r="B1459" s="277" t="s">
        <v>6919</v>
      </c>
      <c r="C1459" s="277" t="s">
        <v>7277</v>
      </c>
      <c r="D1459" s="277" t="s">
        <v>7279</v>
      </c>
      <c r="E1459" s="278">
        <v>73856</v>
      </c>
      <c r="F1459" s="277" t="s">
        <v>7285</v>
      </c>
      <c r="G1459" s="279" t="s">
        <v>7332</v>
      </c>
      <c r="H1459" s="277" t="s">
        <v>7333</v>
      </c>
      <c r="I1459" s="277" t="s">
        <v>833</v>
      </c>
      <c r="J1459" s="277" t="s">
        <v>2363</v>
      </c>
      <c r="K1459" s="280">
        <v>2538.7800000000002</v>
      </c>
      <c r="L1459" s="277" t="s">
        <v>2364</v>
      </c>
      <c r="M1459" s="83"/>
    </row>
    <row r="1460" spans="1:13" ht="12.75" customHeight="1" x14ac:dyDescent="0.25">
      <c r="A1460" s="277" t="s">
        <v>6918</v>
      </c>
      <c r="B1460" s="277" t="s">
        <v>6919</v>
      </c>
      <c r="C1460" s="277" t="s">
        <v>7277</v>
      </c>
      <c r="D1460" s="277" t="s">
        <v>7279</v>
      </c>
      <c r="E1460" s="278">
        <v>73856</v>
      </c>
      <c r="F1460" s="277" t="s">
        <v>7285</v>
      </c>
      <c r="G1460" s="279" t="s">
        <v>7335</v>
      </c>
      <c r="H1460" s="277" t="s">
        <v>7336</v>
      </c>
      <c r="I1460" s="277" t="s">
        <v>833</v>
      </c>
      <c r="J1460" s="277" t="s">
        <v>2363</v>
      </c>
      <c r="K1460" s="280">
        <v>3574.55</v>
      </c>
      <c r="L1460" s="277" t="s">
        <v>2364</v>
      </c>
      <c r="M1460" s="83"/>
    </row>
    <row r="1461" spans="1:13" ht="12.75" customHeight="1" x14ac:dyDescent="0.25">
      <c r="A1461" s="277" t="s">
        <v>6918</v>
      </c>
      <c r="B1461" s="277" t="s">
        <v>6919</v>
      </c>
      <c r="C1461" s="277" t="s">
        <v>7277</v>
      </c>
      <c r="D1461" s="277" t="s">
        <v>7279</v>
      </c>
      <c r="E1461" s="278">
        <v>73856</v>
      </c>
      <c r="F1461" s="277" t="s">
        <v>7285</v>
      </c>
      <c r="G1461" s="279" t="s">
        <v>7339</v>
      </c>
      <c r="H1461" s="277" t="s">
        <v>7340</v>
      </c>
      <c r="I1461" s="277" t="s">
        <v>833</v>
      </c>
      <c r="J1461" s="277" t="s">
        <v>2363</v>
      </c>
      <c r="K1461" s="280">
        <v>4806.6899999999996</v>
      </c>
      <c r="L1461" s="277" t="s">
        <v>2364</v>
      </c>
      <c r="M1461" s="83"/>
    </row>
    <row r="1462" spans="1:13" ht="12.75" customHeight="1" x14ac:dyDescent="0.25">
      <c r="A1462" s="277" t="s">
        <v>6918</v>
      </c>
      <c r="B1462" s="277" t="s">
        <v>6919</v>
      </c>
      <c r="C1462" s="277" t="s">
        <v>7277</v>
      </c>
      <c r="D1462" s="277" t="s">
        <v>7279</v>
      </c>
      <c r="E1462" s="278">
        <v>74224</v>
      </c>
      <c r="F1462" s="277" t="s">
        <v>7342</v>
      </c>
      <c r="G1462" s="279" t="s">
        <v>7343</v>
      </c>
      <c r="H1462" s="277" t="s">
        <v>7344</v>
      </c>
      <c r="I1462" s="277" t="s">
        <v>833</v>
      </c>
      <c r="J1462" s="277" t="s">
        <v>2363</v>
      </c>
      <c r="K1462" s="280">
        <v>1333.02</v>
      </c>
      <c r="L1462" s="277" t="s">
        <v>2364</v>
      </c>
      <c r="M1462" s="83"/>
    </row>
    <row r="1463" spans="1:13" ht="12.75" customHeight="1" x14ac:dyDescent="0.25">
      <c r="A1463" s="277" t="s">
        <v>6918</v>
      </c>
      <c r="B1463" s="277" t="s">
        <v>6919</v>
      </c>
      <c r="C1463" s="277" t="s">
        <v>7277</v>
      </c>
      <c r="D1463" s="277" t="s">
        <v>7279</v>
      </c>
      <c r="E1463" s="278" t="s">
        <v>1043</v>
      </c>
      <c r="F1463" s="277" t="s">
        <v>1043</v>
      </c>
      <c r="G1463" s="279">
        <v>83659</v>
      </c>
      <c r="H1463" s="277" t="s">
        <v>7347</v>
      </c>
      <c r="I1463" s="277" t="s">
        <v>833</v>
      </c>
      <c r="J1463" s="277" t="s">
        <v>2642</v>
      </c>
      <c r="K1463" s="280">
        <v>723.94</v>
      </c>
      <c r="L1463" s="277" t="s">
        <v>2364</v>
      </c>
      <c r="M1463" s="83"/>
    </row>
    <row r="1464" spans="1:13" ht="12.75" customHeight="1" x14ac:dyDescent="0.25">
      <c r="A1464" s="277" t="s">
        <v>6918</v>
      </c>
      <c r="B1464" s="277" t="s">
        <v>6919</v>
      </c>
      <c r="C1464" s="277" t="s">
        <v>7277</v>
      </c>
      <c r="D1464" s="277" t="s">
        <v>7279</v>
      </c>
      <c r="E1464" s="278" t="s">
        <v>1043</v>
      </c>
      <c r="F1464" s="277" t="s">
        <v>1043</v>
      </c>
      <c r="G1464" s="279">
        <v>83716</v>
      </c>
      <c r="H1464" s="277" t="s">
        <v>7350</v>
      </c>
      <c r="I1464" s="277" t="s">
        <v>833</v>
      </c>
      <c r="J1464" s="277" t="s">
        <v>2363</v>
      </c>
      <c r="K1464" s="280">
        <v>285.67</v>
      </c>
      <c r="L1464" s="277" t="s">
        <v>2364</v>
      </c>
      <c r="M1464" s="83"/>
    </row>
    <row r="1465" spans="1:13" ht="12.75" customHeight="1" x14ac:dyDescent="0.25">
      <c r="A1465" s="277" t="s">
        <v>6918</v>
      </c>
      <c r="B1465" s="277" t="s">
        <v>6919</v>
      </c>
      <c r="C1465" s="277" t="s">
        <v>7277</v>
      </c>
      <c r="D1465" s="277" t="s">
        <v>7279</v>
      </c>
      <c r="E1465" s="278" t="s">
        <v>1043</v>
      </c>
      <c r="F1465" s="277" t="s">
        <v>1043</v>
      </c>
      <c r="G1465" s="279">
        <v>97976</v>
      </c>
      <c r="H1465" s="277" t="s">
        <v>7352</v>
      </c>
      <c r="I1465" s="277" t="s">
        <v>833</v>
      </c>
      <c r="J1465" s="277" t="s">
        <v>2363</v>
      </c>
      <c r="K1465" s="280">
        <v>806.29</v>
      </c>
      <c r="L1465" s="277" t="s">
        <v>2364</v>
      </c>
      <c r="M1465" s="83"/>
    </row>
    <row r="1466" spans="1:13" ht="12.75" customHeight="1" x14ac:dyDescent="0.25">
      <c r="A1466" s="277" t="s">
        <v>6918</v>
      </c>
      <c r="B1466" s="277" t="s">
        <v>6919</v>
      </c>
      <c r="C1466" s="277" t="s">
        <v>7277</v>
      </c>
      <c r="D1466" s="277" t="s">
        <v>7279</v>
      </c>
      <c r="E1466" s="278" t="s">
        <v>1043</v>
      </c>
      <c r="F1466" s="277" t="s">
        <v>1043</v>
      </c>
      <c r="G1466" s="279">
        <v>97977</v>
      </c>
      <c r="H1466" s="277" t="s">
        <v>7355</v>
      </c>
      <c r="I1466" s="277" t="s">
        <v>833</v>
      </c>
      <c r="J1466" s="277" t="s">
        <v>2363</v>
      </c>
      <c r="K1466" s="280">
        <v>1165.24</v>
      </c>
      <c r="L1466" s="277" t="s">
        <v>2364</v>
      </c>
      <c r="M1466" s="83"/>
    </row>
    <row r="1467" spans="1:13" ht="12.75" customHeight="1" x14ac:dyDescent="0.25">
      <c r="A1467" s="277" t="s">
        <v>6918</v>
      </c>
      <c r="B1467" s="277" t="s">
        <v>6919</v>
      </c>
      <c r="C1467" s="277" t="s">
        <v>7277</v>
      </c>
      <c r="D1467" s="277" t="s">
        <v>7279</v>
      </c>
      <c r="E1467" s="278" t="s">
        <v>1043</v>
      </c>
      <c r="F1467" s="277" t="s">
        <v>1043</v>
      </c>
      <c r="G1467" s="279">
        <v>97980</v>
      </c>
      <c r="H1467" s="277" t="s">
        <v>7357</v>
      </c>
      <c r="I1467" s="277" t="s">
        <v>833</v>
      </c>
      <c r="J1467" s="277" t="s">
        <v>2363</v>
      </c>
      <c r="K1467" s="280">
        <v>1496.85</v>
      </c>
      <c r="L1467" s="277" t="s">
        <v>2364</v>
      </c>
      <c r="M1467" s="83"/>
    </row>
    <row r="1468" spans="1:13" ht="12.75" customHeight="1" x14ac:dyDescent="0.25">
      <c r="A1468" s="277" t="s">
        <v>6918</v>
      </c>
      <c r="B1468" s="277" t="s">
        <v>6919</v>
      </c>
      <c r="C1468" s="277" t="s">
        <v>7277</v>
      </c>
      <c r="D1468" s="277" t="s">
        <v>7279</v>
      </c>
      <c r="E1468" s="278" t="s">
        <v>1043</v>
      </c>
      <c r="F1468" s="277" t="s">
        <v>1043</v>
      </c>
      <c r="G1468" s="279">
        <v>97981</v>
      </c>
      <c r="H1468" s="277" t="s">
        <v>7361</v>
      </c>
      <c r="I1468" s="277" t="s">
        <v>871</v>
      </c>
      <c r="J1468" s="277" t="s">
        <v>2642</v>
      </c>
      <c r="K1468" s="280">
        <v>880.58</v>
      </c>
      <c r="L1468" s="277" t="s">
        <v>2364</v>
      </c>
      <c r="M1468" s="83"/>
    </row>
    <row r="1469" spans="1:13" ht="12.75" customHeight="1" x14ac:dyDescent="0.25">
      <c r="A1469" s="277" t="s">
        <v>6918</v>
      </c>
      <c r="B1469" s="277" t="s">
        <v>6919</v>
      </c>
      <c r="C1469" s="277" t="s">
        <v>7277</v>
      </c>
      <c r="D1469" s="277" t="s">
        <v>7279</v>
      </c>
      <c r="E1469" s="278" t="s">
        <v>1043</v>
      </c>
      <c r="F1469" s="277" t="s">
        <v>1043</v>
      </c>
      <c r="G1469" s="279">
        <v>97983</v>
      </c>
      <c r="H1469" s="277" t="s">
        <v>7363</v>
      </c>
      <c r="I1469" s="277" t="s">
        <v>871</v>
      </c>
      <c r="J1469" s="277" t="s">
        <v>2363</v>
      </c>
      <c r="K1469" s="280">
        <v>370.65</v>
      </c>
      <c r="L1469" s="277" t="s">
        <v>2364</v>
      </c>
      <c r="M1469" s="83"/>
    </row>
    <row r="1470" spans="1:13" ht="12.75" customHeight="1" x14ac:dyDescent="0.25">
      <c r="A1470" s="277" t="s">
        <v>6918</v>
      </c>
      <c r="B1470" s="277" t="s">
        <v>6919</v>
      </c>
      <c r="C1470" s="277" t="s">
        <v>7277</v>
      </c>
      <c r="D1470" s="277" t="s">
        <v>7279</v>
      </c>
      <c r="E1470" s="278" t="s">
        <v>1043</v>
      </c>
      <c r="F1470" s="277" t="s">
        <v>1043</v>
      </c>
      <c r="G1470" s="279">
        <v>97985</v>
      </c>
      <c r="H1470" s="277" t="s">
        <v>7367</v>
      </c>
      <c r="I1470" s="277" t="s">
        <v>871</v>
      </c>
      <c r="J1470" s="277" t="s">
        <v>2642</v>
      </c>
      <c r="K1470" s="280">
        <v>1065.8800000000001</v>
      </c>
      <c r="L1470" s="277" t="s">
        <v>2364</v>
      </c>
      <c r="M1470" s="83"/>
    </row>
    <row r="1471" spans="1:13" ht="12.75" customHeight="1" x14ac:dyDescent="0.25">
      <c r="A1471" s="277" t="s">
        <v>6918</v>
      </c>
      <c r="B1471" s="277" t="s">
        <v>6919</v>
      </c>
      <c r="C1471" s="277" t="s">
        <v>7277</v>
      </c>
      <c r="D1471" s="277" t="s">
        <v>7279</v>
      </c>
      <c r="E1471" s="278" t="s">
        <v>1043</v>
      </c>
      <c r="F1471" s="277" t="s">
        <v>1043</v>
      </c>
      <c r="G1471" s="279">
        <v>97987</v>
      </c>
      <c r="H1471" s="277" t="s">
        <v>7370</v>
      </c>
      <c r="I1471" s="277" t="s">
        <v>871</v>
      </c>
      <c r="J1471" s="277" t="s">
        <v>2363</v>
      </c>
      <c r="K1471" s="280">
        <v>414.4</v>
      </c>
      <c r="L1471" s="277" t="s">
        <v>2364</v>
      </c>
      <c r="M1471" s="83"/>
    </row>
    <row r="1472" spans="1:13" ht="12.75" customHeight="1" x14ac:dyDescent="0.25">
      <c r="A1472" s="277" t="s">
        <v>6918</v>
      </c>
      <c r="B1472" s="277" t="s">
        <v>6919</v>
      </c>
      <c r="C1472" s="277" t="s">
        <v>7277</v>
      </c>
      <c r="D1472" s="277" t="s">
        <v>7279</v>
      </c>
      <c r="E1472" s="278" t="s">
        <v>1043</v>
      </c>
      <c r="F1472" s="277" t="s">
        <v>1043</v>
      </c>
      <c r="G1472" s="279">
        <v>97988</v>
      </c>
      <c r="H1472" s="277" t="s">
        <v>7373</v>
      </c>
      <c r="I1472" s="277" t="s">
        <v>833</v>
      </c>
      <c r="J1472" s="277" t="s">
        <v>2363</v>
      </c>
      <c r="K1472" s="280">
        <v>2168.91</v>
      </c>
      <c r="L1472" s="277" t="s">
        <v>2364</v>
      </c>
      <c r="M1472" s="83"/>
    </row>
    <row r="1473" spans="1:13" ht="12.75" customHeight="1" x14ac:dyDescent="0.25">
      <c r="A1473" s="277" t="s">
        <v>6918</v>
      </c>
      <c r="B1473" s="277" t="s">
        <v>6919</v>
      </c>
      <c r="C1473" s="277" t="s">
        <v>7277</v>
      </c>
      <c r="D1473" s="277" t="s">
        <v>7279</v>
      </c>
      <c r="E1473" s="278" t="s">
        <v>1043</v>
      </c>
      <c r="F1473" s="277" t="s">
        <v>1043</v>
      </c>
      <c r="G1473" s="279">
        <v>97989</v>
      </c>
      <c r="H1473" s="277" t="s">
        <v>7376</v>
      </c>
      <c r="I1473" s="277" t="s">
        <v>871</v>
      </c>
      <c r="J1473" s="277" t="s">
        <v>2642</v>
      </c>
      <c r="K1473" s="280">
        <v>1251.22</v>
      </c>
      <c r="L1473" s="277" t="s">
        <v>2364</v>
      </c>
      <c r="M1473" s="83"/>
    </row>
    <row r="1474" spans="1:13" ht="12.75" customHeight="1" x14ac:dyDescent="0.25">
      <c r="A1474" s="277" t="s">
        <v>6918</v>
      </c>
      <c r="B1474" s="277" t="s">
        <v>6919</v>
      </c>
      <c r="C1474" s="277" t="s">
        <v>7277</v>
      </c>
      <c r="D1474" s="277" t="s">
        <v>7279</v>
      </c>
      <c r="E1474" s="278" t="s">
        <v>1043</v>
      </c>
      <c r="F1474" s="277" t="s">
        <v>1043</v>
      </c>
      <c r="G1474" s="279">
        <v>97991</v>
      </c>
      <c r="H1474" s="277" t="s">
        <v>7379</v>
      </c>
      <c r="I1474" s="277" t="s">
        <v>871</v>
      </c>
      <c r="J1474" s="277" t="s">
        <v>2363</v>
      </c>
      <c r="K1474" s="280">
        <v>644.45000000000005</v>
      </c>
      <c r="L1474" s="277" t="s">
        <v>2364</v>
      </c>
      <c r="M1474" s="83"/>
    </row>
    <row r="1475" spans="1:13" ht="12.75" customHeight="1" x14ac:dyDescent="0.25">
      <c r="A1475" s="277" t="s">
        <v>6918</v>
      </c>
      <c r="B1475" s="277" t="s">
        <v>6919</v>
      </c>
      <c r="C1475" s="277" t="s">
        <v>7277</v>
      </c>
      <c r="D1475" s="277" t="s">
        <v>7279</v>
      </c>
      <c r="E1475" s="278" t="s">
        <v>1043</v>
      </c>
      <c r="F1475" s="277" t="s">
        <v>1043</v>
      </c>
      <c r="G1475" s="279">
        <v>97992</v>
      </c>
      <c r="H1475" s="277" t="s">
        <v>7382</v>
      </c>
      <c r="I1475" s="277" t="s">
        <v>833</v>
      </c>
      <c r="J1475" s="277" t="s">
        <v>2363</v>
      </c>
      <c r="K1475" s="280">
        <v>2754.67</v>
      </c>
      <c r="L1475" s="277" t="s">
        <v>2364</v>
      </c>
      <c r="M1475" s="83"/>
    </row>
    <row r="1476" spans="1:13" ht="12.75" customHeight="1" x14ac:dyDescent="0.25">
      <c r="A1476" s="277" t="s">
        <v>6918</v>
      </c>
      <c r="B1476" s="277" t="s">
        <v>6919</v>
      </c>
      <c r="C1476" s="277" t="s">
        <v>7277</v>
      </c>
      <c r="D1476" s="277" t="s">
        <v>7279</v>
      </c>
      <c r="E1476" s="278" t="s">
        <v>1043</v>
      </c>
      <c r="F1476" s="277" t="s">
        <v>1043</v>
      </c>
      <c r="G1476" s="279">
        <v>97993</v>
      </c>
      <c r="H1476" s="277" t="s">
        <v>7386</v>
      </c>
      <c r="I1476" s="277" t="s">
        <v>871</v>
      </c>
      <c r="J1476" s="277" t="s">
        <v>2642</v>
      </c>
      <c r="K1476" s="280">
        <v>1529.18</v>
      </c>
      <c r="L1476" s="277" t="s">
        <v>2364</v>
      </c>
      <c r="M1476" s="83"/>
    </row>
    <row r="1477" spans="1:13" ht="12.75" customHeight="1" x14ac:dyDescent="0.25">
      <c r="A1477" s="277" t="s">
        <v>6918</v>
      </c>
      <c r="B1477" s="277" t="s">
        <v>6919</v>
      </c>
      <c r="C1477" s="277" t="s">
        <v>7277</v>
      </c>
      <c r="D1477" s="277" t="s">
        <v>7279</v>
      </c>
      <c r="E1477" s="278" t="s">
        <v>1043</v>
      </c>
      <c r="F1477" s="277" t="s">
        <v>1043</v>
      </c>
      <c r="G1477" s="279">
        <v>97994</v>
      </c>
      <c r="H1477" s="277" t="s">
        <v>7390</v>
      </c>
      <c r="I1477" s="277" t="s">
        <v>833</v>
      </c>
      <c r="J1477" s="277" t="s">
        <v>2363</v>
      </c>
      <c r="K1477" s="280">
        <v>1876.42</v>
      </c>
      <c r="L1477" s="277" t="s">
        <v>2364</v>
      </c>
      <c r="M1477" s="83"/>
    </row>
    <row r="1478" spans="1:13" ht="12.75" customHeight="1" x14ac:dyDescent="0.25">
      <c r="A1478" s="277" t="s">
        <v>6918</v>
      </c>
      <c r="B1478" s="277" t="s">
        <v>6919</v>
      </c>
      <c r="C1478" s="277" t="s">
        <v>7277</v>
      </c>
      <c r="D1478" s="277" t="s">
        <v>7279</v>
      </c>
      <c r="E1478" s="278" t="s">
        <v>1043</v>
      </c>
      <c r="F1478" s="277" t="s">
        <v>1043</v>
      </c>
      <c r="G1478" s="279">
        <v>97995</v>
      </c>
      <c r="H1478" s="277" t="s">
        <v>7394</v>
      </c>
      <c r="I1478" s="277" t="s">
        <v>871</v>
      </c>
      <c r="J1478" s="277" t="s">
        <v>2642</v>
      </c>
      <c r="K1478" s="280">
        <v>932.63</v>
      </c>
      <c r="L1478" s="277" t="s">
        <v>2364</v>
      </c>
      <c r="M1478" s="83"/>
    </row>
    <row r="1479" spans="1:13" ht="12.75" customHeight="1" x14ac:dyDescent="0.25">
      <c r="A1479" s="277" t="s">
        <v>6918</v>
      </c>
      <c r="B1479" s="277" t="s">
        <v>6919</v>
      </c>
      <c r="C1479" s="277" t="s">
        <v>7277</v>
      </c>
      <c r="D1479" s="277" t="s">
        <v>7279</v>
      </c>
      <c r="E1479" s="278" t="s">
        <v>1043</v>
      </c>
      <c r="F1479" s="277" t="s">
        <v>1043</v>
      </c>
      <c r="G1479" s="279">
        <v>97996</v>
      </c>
      <c r="H1479" s="277" t="s">
        <v>7397</v>
      </c>
      <c r="I1479" s="277" t="s">
        <v>833</v>
      </c>
      <c r="J1479" s="277" t="s">
        <v>2363</v>
      </c>
      <c r="K1479" s="280">
        <v>2370.33</v>
      </c>
      <c r="L1479" s="277" t="s">
        <v>2364</v>
      </c>
      <c r="M1479" s="83"/>
    </row>
    <row r="1480" spans="1:13" ht="12.75" customHeight="1" x14ac:dyDescent="0.25">
      <c r="A1480" s="277" t="s">
        <v>6918</v>
      </c>
      <c r="B1480" s="277" t="s">
        <v>6919</v>
      </c>
      <c r="C1480" s="277" t="s">
        <v>7277</v>
      </c>
      <c r="D1480" s="277" t="s">
        <v>7279</v>
      </c>
      <c r="E1480" s="278" t="s">
        <v>1043</v>
      </c>
      <c r="F1480" s="277" t="s">
        <v>1043</v>
      </c>
      <c r="G1480" s="279">
        <v>97997</v>
      </c>
      <c r="H1480" s="277" t="s">
        <v>7401</v>
      </c>
      <c r="I1480" s="277" t="s">
        <v>871</v>
      </c>
      <c r="J1480" s="277" t="s">
        <v>2642</v>
      </c>
      <c r="K1480" s="280">
        <v>1116.43</v>
      </c>
      <c r="L1480" s="277" t="s">
        <v>2364</v>
      </c>
      <c r="M1480" s="83"/>
    </row>
    <row r="1481" spans="1:13" ht="12.75" customHeight="1" x14ac:dyDescent="0.25">
      <c r="A1481" s="277" t="s">
        <v>6918</v>
      </c>
      <c r="B1481" s="277" t="s">
        <v>6919</v>
      </c>
      <c r="C1481" s="277" t="s">
        <v>7277</v>
      </c>
      <c r="D1481" s="277" t="s">
        <v>7279</v>
      </c>
      <c r="E1481" s="278" t="s">
        <v>1043</v>
      </c>
      <c r="F1481" s="277" t="s">
        <v>1043</v>
      </c>
      <c r="G1481" s="279">
        <v>97999</v>
      </c>
      <c r="H1481" s="277" t="s">
        <v>7403</v>
      </c>
      <c r="I1481" s="277" t="s">
        <v>871</v>
      </c>
      <c r="J1481" s="277" t="s">
        <v>2642</v>
      </c>
      <c r="K1481" s="280">
        <v>1300.24</v>
      </c>
      <c r="L1481" s="277" t="s">
        <v>2364</v>
      </c>
      <c r="M1481" s="83"/>
    </row>
    <row r="1482" spans="1:13" ht="12.75" customHeight="1" x14ac:dyDescent="0.25">
      <c r="A1482" s="277" t="s">
        <v>6918</v>
      </c>
      <c r="B1482" s="277" t="s">
        <v>6919</v>
      </c>
      <c r="C1482" s="277" t="s">
        <v>7277</v>
      </c>
      <c r="D1482" s="277" t="s">
        <v>7279</v>
      </c>
      <c r="E1482" s="278" t="s">
        <v>1043</v>
      </c>
      <c r="F1482" s="277" t="s">
        <v>1043</v>
      </c>
      <c r="G1482" s="279">
        <v>98001</v>
      </c>
      <c r="H1482" s="277" t="s">
        <v>7407</v>
      </c>
      <c r="I1482" s="277" t="s">
        <v>871</v>
      </c>
      <c r="J1482" s="277" t="s">
        <v>2642</v>
      </c>
      <c r="K1482" s="280">
        <v>1484.02</v>
      </c>
      <c r="L1482" s="277" t="s">
        <v>2364</v>
      </c>
      <c r="M1482" s="83"/>
    </row>
    <row r="1483" spans="1:13" ht="12.75" customHeight="1" x14ac:dyDescent="0.25">
      <c r="A1483" s="277" t="s">
        <v>6918</v>
      </c>
      <c r="B1483" s="277" t="s">
        <v>6919</v>
      </c>
      <c r="C1483" s="277" t="s">
        <v>7277</v>
      </c>
      <c r="D1483" s="277" t="s">
        <v>7279</v>
      </c>
      <c r="E1483" s="278" t="s">
        <v>1043</v>
      </c>
      <c r="F1483" s="277" t="s">
        <v>1043</v>
      </c>
      <c r="G1483" s="279">
        <v>98002</v>
      </c>
      <c r="H1483" s="277" t="s">
        <v>7410</v>
      </c>
      <c r="I1483" s="277" t="s">
        <v>833</v>
      </c>
      <c r="J1483" s="277" t="s">
        <v>2363</v>
      </c>
      <c r="K1483" s="280">
        <v>3874.23</v>
      </c>
      <c r="L1483" s="277" t="s">
        <v>2364</v>
      </c>
      <c r="M1483" s="83"/>
    </row>
    <row r="1484" spans="1:13" ht="12.75" customHeight="1" x14ac:dyDescent="0.25">
      <c r="A1484" s="277" t="s">
        <v>6918</v>
      </c>
      <c r="B1484" s="277" t="s">
        <v>6919</v>
      </c>
      <c r="C1484" s="277" t="s">
        <v>7277</v>
      </c>
      <c r="D1484" s="277" t="s">
        <v>7279</v>
      </c>
      <c r="E1484" s="278" t="s">
        <v>1043</v>
      </c>
      <c r="F1484" s="277" t="s">
        <v>1043</v>
      </c>
      <c r="G1484" s="279">
        <v>98003</v>
      </c>
      <c r="H1484" s="277" t="s">
        <v>7414</v>
      </c>
      <c r="I1484" s="277" t="s">
        <v>871</v>
      </c>
      <c r="J1484" s="277" t="s">
        <v>2642</v>
      </c>
      <c r="K1484" s="280">
        <v>1667.89</v>
      </c>
      <c r="L1484" s="277" t="s">
        <v>2364</v>
      </c>
      <c r="M1484" s="83"/>
    </row>
    <row r="1485" spans="1:13" ht="12.75" customHeight="1" x14ac:dyDescent="0.25">
      <c r="A1485" s="277" t="s">
        <v>6918</v>
      </c>
      <c r="B1485" s="277" t="s">
        <v>6919</v>
      </c>
      <c r="C1485" s="277" t="s">
        <v>7277</v>
      </c>
      <c r="D1485" s="277" t="s">
        <v>7279</v>
      </c>
      <c r="E1485" s="278" t="s">
        <v>1043</v>
      </c>
      <c r="F1485" s="277" t="s">
        <v>1043</v>
      </c>
      <c r="G1485" s="279">
        <v>98005</v>
      </c>
      <c r="H1485" s="277" t="s">
        <v>7418</v>
      </c>
      <c r="I1485" s="277" t="s">
        <v>871</v>
      </c>
      <c r="J1485" s="277" t="s">
        <v>2642</v>
      </c>
      <c r="K1485" s="280">
        <v>1851.68</v>
      </c>
      <c r="L1485" s="277" t="s">
        <v>2364</v>
      </c>
      <c r="M1485" s="83"/>
    </row>
    <row r="1486" spans="1:13" ht="12.75" customHeight="1" x14ac:dyDescent="0.25">
      <c r="A1486" s="277" t="s">
        <v>6918</v>
      </c>
      <c r="B1486" s="277" t="s">
        <v>6919</v>
      </c>
      <c r="C1486" s="277" t="s">
        <v>7277</v>
      </c>
      <c r="D1486" s="277" t="s">
        <v>7279</v>
      </c>
      <c r="E1486" s="278" t="s">
        <v>1043</v>
      </c>
      <c r="F1486" s="277" t="s">
        <v>1043</v>
      </c>
      <c r="G1486" s="279">
        <v>98006</v>
      </c>
      <c r="H1486" s="277" t="s">
        <v>7422</v>
      </c>
      <c r="I1486" s="277" t="s">
        <v>833</v>
      </c>
      <c r="J1486" s="277" t="s">
        <v>2363</v>
      </c>
      <c r="K1486" s="280">
        <v>4867.59</v>
      </c>
      <c r="L1486" s="277" t="s">
        <v>2364</v>
      </c>
      <c r="M1486" s="83"/>
    </row>
    <row r="1487" spans="1:13" ht="12.75" customHeight="1" x14ac:dyDescent="0.25">
      <c r="A1487" s="277" t="s">
        <v>6918</v>
      </c>
      <c r="B1487" s="277" t="s">
        <v>6919</v>
      </c>
      <c r="C1487" s="277" t="s">
        <v>7277</v>
      </c>
      <c r="D1487" s="277" t="s">
        <v>7279</v>
      </c>
      <c r="E1487" s="278" t="s">
        <v>1043</v>
      </c>
      <c r="F1487" s="277" t="s">
        <v>1043</v>
      </c>
      <c r="G1487" s="279">
        <v>98007</v>
      </c>
      <c r="H1487" s="277" t="s">
        <v>7425</v>
      </c>
      <c r="I1487" s="277" t="s">
        <v>871</v>
      </c>
      <c r="J1487" s="277" t="s">
        <v>2642</v>
      </c>
      <c r="K1487" s="280">
        <v>2035.45</v>
      </c>
      <c r="L1487" s="277" t="s">
        <v>2364</v>
      </c>
      <c r="M1487" s="83"/>
    </row>
    <row r="1488" spans="1:13" ht="12.75" customHeight="1" x14ac:dyDescent="0.25">
      <c r="A1488" s="277" t="s">
        <v>6918</v>
      </c>
      <c r="B1488" s="277" t="s">
        <v>6919</v>
      </c>
      <c r="C1488" s="277" t="s">
        <v>7277</v>
      </c>
      <c r="D1488" s="277" t="s">
        <v>7279</v>
      </c>
      <c r="E1488" s="278" t="s">
        <v>1043</v>
      </c>
      <c r="F1488" s="277" t="s">
        <v>1043</v>
      </c>
      <c r="G1488" s="279">
        <v>98008</v>
      </c>
      <c r="H1488" s="277" t="s">
        <v>7428</v>
      </c>
      <c r="I1488" s="277" t="s">
        <v>833</v>
      </c>
      <c r="J1488" s="277" t="s">
        <v>2363</v>
      </c>
      <c r="K1488" s="280">
        <v>2933.97</v>
      </c>
      <c r="L1488" s="277" t="s">
        <v>2364</v>
      </c>
      <c r="M1488" s="83"/>
    </row>
    <row r="1489" spans="1:13" ht="12.75" customHeight="1" x14ac:dyDescent="0.25">
      <c r="A1489" s="277" t="s">
        <v>6918</v>
      </c>
      <c r="B1489" s="277" t="s">
        <v>6919</v>
      </c>
      <c r="C1489" s="277" t="s">
        <v>7277</v>
      </c>
      <c r="D1489" s="277" t="s">
        <v>7279</v>
      </c>
      <c r="E1489" s="278" t="s">
        <v>1043</v>
      </c>
      <c r="F1489" s="277" t="s">
        <v>1043</v>
      </c>
      <c r="G1489" s="279">
        <v>98009</v>
      </c>
      <c r="H1489" s="277" t="s">
        <v>7431</v>
      </c>
      <c r="I1489" s="277" t="s">
        <v>871</v>
      </c>
      <c r="J1489" s="277" t="s">
        <v>2642</v>
      </c>
      <c r="K1489" s="280">
        <v>1300.24</v>
      </c>
      <c r="L1489" s="277" t="s">
        <v>2364</v>
      </c>
      <c r="M1489" s="83"/>
    </row>
    <row r="1490" spans="1:13" ht="12.75" customHeight="1" x14ac:dyDescent="0.25">
      <c r="A1490" s="277" t="s">
        <v>6918</v>
      </c>
      <c r="B1490" s="277" t="s">
        <v>6919</v>
      </c>
      <c r="C1490" s="277" t="s">
        <v>7277</v>
      </c>
      <c r="D1490" s="277" t="s">
        <v>7279</v>
      </c>
      <c r="E1490" s="278" t="s">
        <v>1043</v>
      </c>
      <c r="F1490" s="277" t="s">
        <v>1043</v>
      </c>
      <c r="G1490" s="279">
        <v>98010</v>
      </c>
      <c r="H1490" s="277" t="s">
        <v>7435</v>
      </c>
      <c r="I1490" s="277" t="s">
        <v>833</v>
      </c>
      <c r="J1490" s="277" t="s">
        <v>2363</v>
      </c>
      <c r="K1490" s="280">
        <v>3571.17</v>
      </c>
      <c r="L1490" s="277" t="s">
        <v>2364</v>
      </c>
      <c r="M1490" s="83"/>
    </row>
    <row r="1491" spans="1:13" ht="12.75" customHeight="1" x14ac:dyDescent="0.25">
      <c r="A1491" s="277" t="s">
        <v>6918</v>
      </c>
      <c r="B1491" s="277" t="s">
        <v>6919</v>
      </c>
      <c r="C1491" s="277" t="s">
        <v>7277</v>
      </c>
      <c r="D1491" s="277" t="s">
        <v>7279</v>
      </c>
      <c r="E1491" s="278" t="s">
        <v>1043</v>
      </c>
      <c r="F1491" s="277" t="s">
        <v>1043</v>
      </c>
      <c r="G1491" s="279">
        <v>98011</v>
      </c>
      <c r="H1491" s="277" t="s">
        <v>7439</v>
      </c>
      <c r="I1491" s="277" t="s">
        <v>871</v>
      </c>
      <c r="J1491" s="277" t="s">
        <v>2642</v>
      </c>
      <c r="K1491" s="280">
        <v>1484.02</v>
      </c>
      <c r="L1491" s="277" t="s">
        <v>2364</v>
      </c>
      <c r="M1491" s="83"/>
    </row>
    <row r="1492" spans="1:13" ht="12.75" customHeight="1" x14ac:dyDescent="0.25">
      <c r="A1492" s="277" t="s">
        <v>6918</v>
      </c>
      <c r="B1492" s="277" t="s">
        <v>6919</v>
      </c>
      <c r="C1492" s="277" t="s">
        <v>7277</v>
      </c>
      <c r="D1492" s="277" t="s">
        <v>7279</v>
      </c>
      <c r="E1492" s="278" t="s">
        <v>1043</v>
      </c>
      <c r="F1492" s="277" t="s">
        <v>1043</v>
      </c>
      <c r="G1492" s="279">
        <v>98012</v>
      </c>
      <c r="H1492" s="277" t="s">
        <v>7444</v>
      </c>
      <c r="I1492" s="277" t="s">
        <v>833</v>
      </c>
      <c r="J1492" s="277" t="s">
        <v>2363</v>
      </c>
      <c r="K1492" s="280">
        <v>4190.91</v>
      </c>
      <c r="L1492" s="277" t="s">
        <v>2364</v>
      </c>
      <c r="M1492" s="83"/>
    </row>
    <row r="1493" spans="1:13" ht="12.75" customHeight="1" x14ac:dyDescent="0.25">
      <c r="A1493" s="277" t="s">
        <v>6918</v>
      </c>
      <c r="B1493" s="277" t="s">
        <v>6919</v>
      </c>
      <c r="C1493" s="277" t="s">
        <v>7277</v>
      </c>
      <c r="D1493" s="277" t="s">
        <v>7279</v>
      </c>
      <c r="E1493" s="278" t="s">
        <v>1043</v>
      </c>
      <c r="F1493" s="277" t="s">
        <v>1043</v>
      </c>
      <c r="G1493" s="279">
        <v>98013</v>
      </c>
      <c r="H1493" s="277" t="s">
        <v>7447</v>
      </c>
      <c r="I1493" s="277" t="s">
        <v>871</v>
      </c>
      <c r="J1493" s="277" t="s">
        <v>2642</v>
      </c>
      <c r="K1493" s="280">
        <v>1667.89</v>
      </c>
      <c r="L1493" s="277" t="s">
        <v>2364</v>
      </c>
      <c r="M1493" s="83"/>
    </row>
    <row r="1494" spans="1:13" ht="12.75" customHeight="1" x14ac:dyDescent="0.25">
      <c r="A1494" s="277" t="s">
        <v>6918</v>
      </c>
      <c r="B1494" s="277" t="s">
        <v>6919</v>
      </c>
      <c r="C1494" s="277" t="s">
        <v>7277</v>
      </c>
      <c r="D1494" s="277" t="s">
        <v>7279</v>
      </c>
      <c r="E1494" s="278" t="s">
        <v>1043</v>
      </c>
      <c r="F1494" s="277" t="s">
        <v>1043</v>
      </c>
      <c r="G1494" s="279">
        <v>98014</v>
      </c>
      <c r="H1494" s="277" t="s">
        <v>7449</v>
      </c>
      <c r="I1494" s="277" t="s">
        <v>833</v>
      </c>
      <c r="J1494" s="277" t="s">
        <v>2363</v>
      </c>
      <c r="K1494" s="280">
        <v>4810.51</v>
      </c>
      <c r="L1494" s="277" t="s">
        <v>2364</v>
      </c>
      <c r="M1494" s="83"/>
    </row>
    <row r="1495" spans="1:13" ht="12.75" customHeight="1" x14ac:dyDescent="0.25">
      <c r="A1495" s="277" t="s">
        <v>6918</v>
      </c>
      <c r="B1495" s="277" t="s">
        <v>6919</v>
      </c>
      <c r="C1495" s="277" t="s">
        <v>7277</v>
      </c>
      <c r="D1495" s="277" t="s">
        <v>7279</v>
      </c>
      <c r="E1495" s="278" t="s">
        <v>1043</v>
      </c>
      <c r="F1495" s="277" t="s">
        <v>1043</v>
      </c>
      <c r="G1495" s="279">
        <v>98015</v>
      </c>
      <c r="H1495" s="277" t="s">
        <v>7452</v>
      </c>
      <c r="I1495" s="277" t="s">
        <v>871</v>
      </c>
      <c r="J1495" s="277" t="s">
        <v>2642</v>
      </c>
      <c r="K1495" s="280">
        <v>1851.68</v>
      </c>
      <c r="L1495" s="277" t="s">
        <v>2364</v>
      </c>
      <c r="M1495" s="83"/>
    </row>
    <row r="1496" spans="1:13" ht="12.75" customHeight="1" x14ac:dyDescent="0.25">
      <c r="A1496" s="277" t="s">
        <v>6918</v>
      </c>
      <c r="B1496" s="277" t="s">
        <v>6919</v>
      </c>
      <c r="C1496" s="277" t="s">
        <v>7277</v>
      </c>
      <c r="D1496" s="277" t="s">
        <v>7279</v>
      </c>
      <c r="E1496" s="278" t="s">
        <v>1043</v>
      </c>
      <c r="F1496" s="277" t="s">
        <v>1043</v>
      </c>
      <c r="G1496" s="279">
        <v>98016</v>
      </c>
      <c r="H1496" s="277" t="s">
        <v>7456</v>
      </c>
      <c r="I1496" s="277" t="s">
        <v>833</v>
      </c>
      <c r="J1496" s="277" t="s">
        <v>2363</v>
      </c>
      <c r="K1496" s="280">
        <v>5430.22</v>
      </c>
      <c r="L1496" s="277" t="s">
        <v>2364</v>
      </c>
      <c r="M1496" s="83"/>
    </row>
    <row r="1497" spans="1:13" ht="12.75" customHeight="1" x14ac:dyDescent="0.25">
      <c r="A1497" s="277" t="s">
        <v>6918</v>
      </c>
      <c r="B1497" s="277" t="s">
        <v>6919</v>
      </c>
      <c r="C1497" s="277" t="s">
        <v>7277</v>
      </c>
      <c r="D1497" s="277" t="s">
        <v>7279</v>
      </c>
      <c r="E1497" s="278" t="s">
        <v>1043</v>
      </c>
      <c r="F1497" s="277" t="s">
        <v>1043</v>
      </c>
      <c r="G1497" s="279">
        <v>98017</v>
      </c>
      <c r="H1497" s="277" t="s">
        <v>7459</v>
      </c>
      <c r="I1497" s="277" t="s">
        <v>871</v>
      </c>
      <c r="J1497" s="277" t="s">
        <v>2642</v>
      </c>
      <c r="K1497" s="280">
        <v>2035.45</v>
      </c>
      <c r="L1497" s="277" t="s">
        <v>2364</v>
      </c>
      <c r="M1497" s="83"/>
    </row>
    <row r="1498" spans="1:13" ht="12.75" customHeight="1" x14ac:dyDescent="0.25">
      <c r="A1498" s="277" t="s">
        <v>6918</v>
      </c>
      <c r="B1498" s="277" t="s">
        <v>6919</v>
      </c>
      <c r="C1498" s="277" t="s">
        <v>7277</v>
      </c>
      <c r="D1498" s="277" t="s">
        <v>7279</v>
      </c>
      <c r="E1498" s="278" t="s">
        <v>1043</v>
      </c>
      <c r="F1498" s="277" t="s">
        <v>1043</v>
      </c>
      <c r="G1498" s="279">
        <v>98018</v>
      </c>
      <c r="H1498" s="277" t="s">
        <v>7462</v>
      </c>
      <c r="I1498" s="277" t="s">
        <v>833</v>
      </c>
      <c r="J1498" s="277" t="s">
        <v>2363</v>
      </c>
      <c r="K1498" s="280">
        <v>6049.9</v>
      </c>
      <c r="L1498" s="277" t="s">
        <v>2364</v>
      </c>
      <c r="M1498" s="83"/>
    </row>
    <row r="1499" spans="1:13" ht="12.75" customHeight="1" x14ac:dyDescent="0.25">
      <c r="A1499" s="277" t="s">
        <v>6918</v>
      </c>
      <c r="B1499" s="277" t="s">
        <v>6919</v>
      </c>
      <c r="C1499" s="277" t="s">
        <v>7277</v>
      </c>
      <c r="D1499" s="277" t="s">
        <v>7279</v>
      </c>
      <c r="E1499" s="278" t="s">
        <v>1043</v>
      </c>
      <c r="F1499" s="277" t="s">
        <v>1043</v>
      </c>
      <c r="G1499" s="279">
        <v>98019</v>
      </c>
      <c r="H1499" s="277" t="s">
        <v>7466</v>
      </c>
      <c r="I1499" s="277" t="s">
        <v>871</v>
      </c>
      <c r="J1499" s="277" t="s">
        <v>2642</v>
      </c>
      <c r="K1499" s="280">
        <v>2245.13</v>
      </c>
      <c r="L1499" s="277" t="s">
        <v>2364</v>
      </c>
      <c r="M1499" s="83"/>
    </row>
    <row r="1500" spans="1:13" ht="12.75" customHeight="1" x14ac:dyDescent="0.25">
      <c r="A1500" s="277" t="s">
        <v>6918</v>
      </c>
      <c r="B1500" s="277" t="s">
        <v>6919</v>
      </c>
      <c r="C1500" s="277" t="s">
        <v>7277</v>
      </c>
      <c r="D1500" s="277" t="s">
        <v>7279</v>
      </c>
      <c r="E1500" s="278" t="s">
        <v>1043</v>
      </c>
      <c r="F1500" s="277" t="s">
        <v>1043</v>
      </c>
      <c r="G1500" s="279">
        <v>98020</v>
      </c>
      <c r="H1500" s="277" t="s">
        <v>7469</v>
      </c>
      <c r="I1500" s="277" t="s">
        <v>833</v>
      </c>
      <c r="J1500" s="277" t="s">
        <v>2363</v>
      </c>
      <c r="K1500" s="280">
        <v>4315.05</v>
      </c>
      <c r="L1500" s="277" t="s">
        <v>2364</v>
      </c>
      <c r="M1500" s="83"/>
    </row>
    <row r="1501" spans="1:13" ht="12.75" customHeight="1" x14ac:dyDescent="0.25">
      <c r="A1501" s="277" t="s">
        <v>6918</v>
      </c>
      <c r="B1501" s="277" t="s">
        <v>6919</v>
      </c>
      <c r="C1501" s="277" t="s">
        <v>7277</v>
      </c>
      <c r="D1501" s="277" t="s">
        <v>7279</v>
      </c>
      <c r="E1501" s="278" t="s">
        <v>1043</v>
      </c>
      <c r="F1501" s="277" t="s">
        <v>1043</v>
      </c>
      <c r="G1501" s="279">
        <v>98021</v>
      </c>
      <c r="H1501" s="277" t="s">
        <v>7472</v>
      </c>
      <c r="I1501" s="277" t="s">
        <v>871</v>
      </c>
      <c r="J1501" s="277" t="s">
        <v>2642</v>
      </c>
      <c r="K1501" s="280">
        <v>1693.74</v>
      </c>
      <c r="L1501" s="277" t="s">
        <v>2364</v>
      </c>
      <c r="M1501" s="83"/>
    </row>
    <row r="1502" spans="1:13" ht="12.75" customHeight="1" x14ac:dyDescent="0.25">
      <c r="A1502" s="277" t="s">
        <v>6918</v>
      </c>
      <c r="B1502" s="277" t="s">
        <v>6919</v>
      </c>
      <c r="C1502" s="277" t="s">
        <v>7277</v>
      </c>
      <c r="D1502" s="277" t="s">
        <v>7279</v>
      </c>
      <c r="E1502" s="278" t="s">
        <v>1043</v>
      </c>
      <c r="F1502" s="277" t="s">
        <v>1043</v>
      </c>
      <c r="G1502" s="279">
        <v>98022</v>
      </c>
      <c r="H1502" s="277" t="s">
        <v>7475</v>
      </c>
      <c r="I1502" s="277" t="s">
        <v>833</v>
      </c>
      <c r="J1502" s="277" t="s">
        <v>2363</v>
      </c>
      <c r="K1502" s="280">
        <v>5051.04</v>
      </c>
      <c r="L1502" s="277" t="s">
        <v>2364</v>
      </c>
      <c r="M1502" s="83"/>
    </row>
    <row r="1503" spans="1:13" ht="12.75" customHeight="1" x14ac:dyDescent="0.25">
      <c r="A1503" s="277" t="s">
        <v>6918</v>
      </c>
      <c r="B1503" s="277" t="s">
        <v>6919</v>
      </c>
      <c r="C1503" s="277" t="s">
        <v>7277</v>
      </c>
      <c r="D1503" s="277" t="s">
        <v>7279</v>
      </c>
      <c r="E1503" s="278" t="s">
        <v>1043</v>
      </c>
      <c r="F1503" s="277" t="s">
        <v>1043</v>
      </c>
      <c r="G1503" s="279">
        <v>98023</v>
      </c>
      <c r="H1503" s="277" t="s">
        <v>7479</v>
      </c>
      <c r="I1503" s="277" t="s">
        <v>871</v>
      </c>
      <c r="J1503" s="277" t="s">
        <v>2642</v>
      </c>
      <c r="K1503" s="280">
        <v>1877.54</v>
      </c>
      <c r="L1503" s="277" t="s">
        <v>2364</v>
      </c>
      <c r="M1503" s="83"/>
    </row>
    <row r="1504" spans="1:13" ht="12.75" customHeight="1" x14ac:dyDescent="0.25">
      <c r="A1504" s="277" t="s">
        <v>6918</v>
      </c>
      <c r="B1504" s="277" t="s">
        <v>6919</v>
      </c>
      <c r="C1504" s="277" t="s">
        <v>7277</v>
      </c>
      <c r="D1504" s="277" t="s">
        <v>7279</v>
      </c>
      <c r="E1504" s="278" t="s">
        <v>1043</v>
      </c>
      <c r="F1504" s="277" t="s">
        <v>1043</v>
      </c>
      <c r="G1504" s="279">
        <v>98024</v>
      </c>
      <c r="H1504" s="277" t="s">
        <v>7482</v>
      </c>
      <c r="I1504" s="277" t="s">
        <v>833</v>
      </c>
      <c r="J1504" s="277" t="s">
        <v>2363</v>
      </c>
      <c r="K1504" s="280">
        <v>5827</v>
      </c>
      <c r="L1504" s="277" t="s">
        <v>2364</v>
      </c>
      <c r="M1504" s="83"/>
    </row>
    <row r="1505" spans="1:13" ht="12.75" customHeight="1" x14ac:dyDescent="0.25">
      <c r="A1505" s="277" t="s">
        <v>6918</v>
      </c>
      <c r="B1505" s="277" t="s">
        <v>6919</v>
      </c>
      <c r="C1505" s="277" t="s">
        <v>7277</v>
      </c>
      <c r="D1505" s="277" t="s">
        <v>7279</v>
      </c>
      <c r="E1505" s="278" t="s">
        <v>1043</v>
      </c>
      <c r="F1505" s="277" t="s">
        <v>1043</v>
      </c>
      <c r="G1505" s="279">
        <v>98025</v>
      </c>
      <c r="H1505" s="277" t="s">
        <v>7486</v>
      </c>
      <c r="I1505" s="277" t="s">
        <v>871</v>
      </c>
      <c r="J1505" s="277" t="s">
        <v>2642</v>
      </c>
      <c r="K1505" s="280">
        <v>2061.3200000000002</v>
      </c>
      <c r="L1505" s="277" t="s">
        <v>2364</v>
      </c>
      <c r="M1505" s="83"/>
    </row>
    <row r="1506" spans="1:13" ht="12.75" customHeight="1" x14ac:dyDescent="0.25">
      <c r="A1506" s="277" t="s">
        <v>6918</v>
      </c>
      <c r="B1506" s="277" t="s">
        <v>6919</v>
      </c>
      <c r="C1506" s="277" t="s">
        <v>7277</v>
      </c>
      <c r="D1506" s="277" t="s">
        <v>7279</v>
      </c>
      <c r="E1506" s="278" t="s">
        <v>1043</v>
      </c>
      <c r="F1506" s="277" t="s">
        <v>1043</v>
      </c>
      <c r="G1506" s="279">
        <v>98026</v>
      </c>
      <c r="H1506" s="277" t="s">
        <v>7489</v>
      </c>
      <c r="I1506" s="277" t="s">
        <v>833</v>
      </c>
      <c r="J1506" s="277" t="s">
        <v>2363</v>
      </c>
      <c r="K1506" s="280">
        <v>6567.95</v>
      </c>
      <c r="L1506" s="277" t="s">
        <v>2364</v>
      </c>
      <c r="M1506" s="83"/>
    </row>
    <row r="1507" spans="1:13" ht="12.75" customHeight="1" x14ac:dyDescent="0.25">
      <c r="A1507" s="277" t="s">
        <v>6918</v>
      </c>
      <c r="B1507" s="277" t="s">
        <v>6919</v>
      </c>
      <c r="C1507" s="277" t="s">
        <v>7277</v>
      </c>
      <c r="D1507" s="277" t="s">
        <v>7279</v>
      </c>
      <c r="E1507" s="278" t="s">
        <v>1043</v>
      </c>
      <c r="F1507" s="277" t="s">
        <v>1043</v>
      </c>
      <c r="G1507" s="279">
        <v>98027</v>
      </c>
      <c r="H1507" s="277" t="s">
        <v>7492</v>
      </c>
      <c r="I1507" s="277" t="s">
        <v>871</v>
      </c>
      <c r="J1507" s="277" t="s">
        <v>2642</v>
      </c>
      <c r="K1507" s="280">
        <v>2245.13</v>
      </c>
      <c r="L1507" s="277" t="s">
        <v>2364</v>
      </c>
      <c r="M1507" s="83"/>
    </row>
    <row r="1508" spans="1:13" ht="12.75" customHeight="1" x14ac:dyDescent="0.25">
      <c r="A1508" s="277" t="s">
        <v>6918</v>
      </c>
      <c r="B1508" s="277" t="s">
        <v>6919</v>
      </c>
      <c r="C1508" s="277" t="s">
        <v>7277</v>
      </c>
      <c r="D1508" s="277" t="s">
        <v>7279</v>
      </c>
      <c r="E1508" s="278" t="s">
        <v>1043</v>
      </c>
      <c r="F1508" s="277" t="s">
        <v>1043</v>
      </c>
      <c r="G1508" s="279">
        <v>98028</v>
      </c>
      <c r="H1508" s="277" t="s">
        <v>7495</v>
      </c>
      <c r="I1508" s="277" t="s">
        <v>833</v>
      </c>
      <c r="J1508" s="277" t="s">
        <v>2363</v>
      </c>
      <c r="K1508" s="280">
        <v>7308.84</v>
      </c>
      <c r="L1508" s="277" t="s">
        <v>2364</v>
      </c>
      <c r="M1508" s="83"/>
    </row>
    <row r="1509" spans="1:13" ht="12.75" customHeight="1" x14ac:dyDescent="0.25">
      <c r="A1509" s="277" t="s">
        <v>6918</v>
      </c>
      <c r="B1509" s="277" t="s">
        <v>6919</v>
      </c>
      <c r="C1509" s="277" t="s">
        <v>7277</v>
      </c>
      <c r="D1509" s="277" t="s">
        <v>7279</v>
      </c>
      <c r="E1509" s="278" t="s">
        <v>1043</v>
      </c>
      <c r="F1509" s="277" t="s">
        <v>1043</v>
      </c>
      <c r="G1509" s="279">
        <v>98029</v>
      </c>
      <c r="H1509" s="277" t="s">
        <v>7499</v>
      </c>
      <c r="I1509" s="277" t="s">
        <v>871</v>
      </c>
      <c r="J1509" s="277" t="s">
        <v>2642</v>
      </c>
      <c r="K1509" s="280">
        <v>2434.2800000000002</v>
      </c>
      <c r="L1509" s="277" t="s">
        <v>2364</v>
      </c>
      <c r="M1509" s="83"/>
    </row>
    <row r="1510" spans="1:13" ht="12.75" customHeight="1" x14ac:dyDescent="0.25">
      <c r="A1510" s="277" t="s">
        <v>6918</v>
      </c>
      <c r="B1510" s="277" t="s">
        <v>6919</v>
      </c>
      <c r="C1510" s="277" t="s">
        <v>7277</v>
      </c>
      <c r="D1510" s="277" t="s">
        <v>7279</v>
      </c>
      <c r="E1510" s="278" t="s">
        <v>1043</v>
      </c>
      <c r="F1510" s="277" t="s">
        <v>1043</v>
      </c>
      <c r="G1510" s="279">
        <v>98030</v>
      </c>
      <c r="H1510" s="277" t="s">
        <v>7504</v>
      </c>
      <c r="I1510" s="277" t="s">
        <v>833</v>
      </c>
      <c r="J1510" s="277" t="s">
        <v>2363</v>
      </c>
      <c r="K1510" s="280">
        <v>5958.47</v>
      </c>
      <c r="L1510" s="277" t="s">
        <v>2364</v>
      </c>
      <c r="M1510" s="83"/>
    </row>
    <row r="1511" spans="1:13" ht="12.75" customHeight="1" x14ac:dyDescent="0.25">
      <c r="A1511" s="277" t="s">
        <v>6918</v>
      </c>
      <c r="B1511" s="277" t="s">
        <v>6919</v>
      </c>
      <c r="C1511" s="277" t="s">
        <v>7277</v>
      </c>
      <c r="D1511" s="277" t="s">
        <v>7279</v>
      </c>
      <c r="E1511" s="278" t="s">
        <v>1043</v>
      </c>
      <c r="F1511" s="277" t="s">
        <v>1043</v>
      </c>
      <c r="G1511" s="279">
        <v>98031</v>
      </c>
      <c r="H1511" s="277" t="s">
        <v>7508</v>
      </c>
      <c r="I1511" s="277" t="s">
        <v>871</v>
      </c>
      <c r="J1511" s="277" t="s">
        <v>2642</v>
      </c>
      <c r="K1511" s="280">
        <v>2066.7199999999998</v>
      </c>
      <c r="L1511" s="277" t="s">
        <v>2364</v>
      </c>
      <c r="M1511" s="83"/>
    </row>
    <row r="1512" spans="1:13" ht="12.75" customHeight="1" x14ac:dyDescent="0.25">
      <c r="A1512" s="277" t="s">
        <v>6918</v>
      </c>
      <c r="B1512" s="277" t="s">
        <v>6919</v>
      </c>
      <c r="C1512" s="277" t="s">
        <v>7277</v>
      </c>
      <c r="D1512" s="277" t="s">
        <v>7279</v>
      </c>
      <c r="E1512" s="278" t="s">
        <v>1043</v>
      </c>
      <c r="F1512" s="277" t="s">
        <v>1043</v>
      </c>
      <c r="G1512" s="279">
        <v>98032</v>
      </c>
      <c r="H1512" s="277" t="s">
        <v>7512</v>
      </c>
      <c r="I1512" s="277" t="s">
        <v>833</v>
      </c>
      <c r="J1512" s="277" t="s">
        <v>2363</v>
      </c>
      <c r="K1512" s="280">
        <v>6846.28</v>
      </c>
      <c r="L1512" s="277" t="s">
        <v>2364</v>
      </c>
      <c r="M1512" s="83"/>
    </row>
    <row r="1513" spans="1:13" ht="12.75" customHeight="1" x14ac:dyDescent="0.25">
      <c r="A1513" s="277" t="s">
        <v>6918</v>
      </c>
      <c r="B1513" s="277" t="s">
        <v>6919</v>
      </c>
      <c r="C1513" s="277" t="s">
        <v>7277</v>
      </c>
      <c r="D1513" s="277" t="s">
        <v>7279</v>
      </c>
      <c r="E1513" s="278" t="s">
        <v>1043</v>
      </c>
      <c r="F1513" s="277" t="s">
        <v>1043</v>
      </c>
      <c r="G1513" s="279">
        <v>98033</v>
      </c>
      <c r="H1513" s="277" t="s">
        <v>7516</v>
      </c>
      <c r="I1513" s="277" t="s">
        <v>871</v>
      </c>
      <c r="J1513" s="277" t="s">
        <v>2642</v>
      </c>
      <c r="K1513" s="280">
        <v>2250.54</v>
      </c>
      <c r="L1513" s="277" t="s">
        <v>2364</v>
      </c>
      <c r="M1513" s="83"/>
    </row>
    <row r="1514" spans="1:13" ht="12.75" customHeight="1" x14ac:dyDescent="0.25">
      <c r="A1514" s="277" t="s">
        <v>6918</v>
      </c>
      <c r="B1514" s="277" t="s">
        <v>6919</v>
      </c>
      <c r="C1514" s="277" t="s">
        <v>7277</v>
      </c>
      <c r="D1514" s="277" t="s">
        <v>7279</v>
      </c>
      <c r="E1514" s="278" t="s">
        <v>1043</v>
      </c>
      <c r="F1514" s="277" t="s">
        <v>1043</v>
      </c>
      <c r="G1514" s="279">
        <v>98034</v>
      </c>
      <c r="H1514" s="277" t="s">
        <v>7519</v>
      </c>
      <c r="I1514" s="277" t="s">
        <v>833</v>
      </c>
      <c r="J1514" s="277" t="s">
        <v>2363</v>
      </c>
      <c r="K1514" s="280">
        <v>7734.12</v>
      </c>
      <c r="L1514" s="277" t="s">
        <v>2364</v>
      </c>
      <c r="M1514" s="83"/>
    </row>
    <row r="1515" spans="1:13" ht="12.75" customHeight="1" x14ac:dyDescent="0.25">
      <c r="A1515" s="277" t="s">
        <v>6918</v>
      </c>
      <c r="B1515" s="277" t="s">
        <v>6919</v>
      </c>
      <c r="C1515" s="277" t="s">
        <v>7277</v>
      </c>
      <c r="D1515" s="277" t="s">
        <v>7279</v>
      </c>
      <c r="E1515" s="278" t="s">
        <v>1043</v>
      </c>
      <c r="F1515" s="277" t="s">
        <v>1043</v>
      </c>
      <c r="G1515" s="279">
        <v>98035</v>
      </c>
      <c r="H1515" s="277" t="s">
        <v>7523</v>
      </c>
      <c r="I1515" s="277" t="s">
        <v>871</v>
      </c>
      <c r="J1515" s="277" t="s">
        <v>2642</v>
      </c>
      <c r="K1515" s="280">
        <v>2434.2800000000002</v>
      </c>
      <c r="L1515" s="277" t="s">
        <v>2364</v>
      </c>
      <c r="M1515" s="83"/>
    </row>
    <row r="1516" spans="1:13" ht="12.75" customHeight="1" x14ac:dyDescent="0.25">
      <c r="A1516" s="277" t="s">
        <v>6918</v>
      </c>
      <c r="B1516" s="277" t="s">
        <v>6919</v>
      </c>
      <c r="C1516" s="277" t="s">
        <v>7277</v>
      </c>
      <c r="D1516" s="277" t="s">
        <v>7279</v>
      </c>
      <c r="E1516" s="278" t="s">
        <v>1043</v>
      </c>
      <c r="F1516" s="277" t="s">
        <v>1043</v>
      </c>
      <c r="G1516" s="279">
        <v>98036</v>
      </c>
      <c r="H1516" s="277" t="s">
        <v>7526</v>
      </c>
      <c r="I1516" s="277" t="s">
        <v>833</v>
      </c>
      <c r="J1516" s="277" t="s">
        <v>2363</v>
      </c>
      <c r="K1516" s="280">
        <v>8621.98</v>
      </c>
      <c r="L1516" s="277" t="s">
        <v>2364</v>
      </c>
      <c r="M1516" s="83"/>
    </row>
    <row r="1517" spans="1:13" ht="12.75" customHeight="1" x14ac:dyDescent="0.25">
      <c r="A1517" s="277" t="s">
        <v>6918</v>
      </c>
      <c r="B1517" s="277" t="s">
        <v>6919</v>
      </c>
      <c r="C1517" s="277" t="s">
        <v>7277</v>
      </c>
      <c r="D1517" s="277" t="s">
        <v>7279</v>
      </c>
      <c r="E1517" s="278" t="s">
        <v>1043</v>
      </c>
      <c r="F1517" s="277" t="s">
        <v>1043</v>
      </c>
      <c r="G1517" s="279">
        <v>98037</v>
      </c>
      <c r="H1517" s="277" t="s">
        <v>7528</v>
      </c>
      <c r="I1517" s="277" t="s">
        <v>871</v>
      </c>
      <c r="J1517" s="277" t="s">
        <v>2642</v>
      </c>
      <c r="K1517" s="280">
        <v>2623.46</v>
      </c>
      <c r="L1517" s="277" t="s">
        <v>2364</v>
      </c>
      <c r="M1517" s="83"/>
    </row>
    <row r="1518" spans="1:13" ht="12.75" customHeight="1" x14ac:dyDescent="0.25">
      <c r="A1518" s="277" t="s">
        <v>6918</v>
      </c>
      <c r="B1518" s="277" t="s">
        <v>6919</v>
      </c>
      <c r="C1518" s="277" t="s">
        <v>7277</v>
      </c>
      <c r="D1518" s="277" t="s">
        <v>7279</v>
      </c>
      <c r="E1518" s="278" t="s">
        <v>1043</v>
      </c>
      <c r="F1518" s="277" t="s">
        <v>1043</v>
      </c>
      <c r="G1518" s="279">
        <v>98038</v>
      </c>
      <c r="H1518" s="277" t="s">
        <v>7531</v>
      </c>
      <c r="I1518" s="277" t="s">
        <v>833</v>
      </c>
      <c r="J1518" s="277" t="s">
        <v>2363</v>
      </c>
      <c r="K1518" s="280">
        <v>7904.91</v>
      </c>
      <c r="L1518" s="277" t="s">
        <v>2364</v>
      </c>
      <c r="M1518" s="83"/>
    </row>
    <row r="1519" spans="1:13" ht="12.75" customHeight="1" x14ac:dyDescent="0.25">
      <c r="A1519" s="277" t="s">
        <v>6918</v>
      </c>
      <c r="B1519" s="277" t="s">
        <v>6919</v>
      </c>
      <c r="C1519" s="277" t="s">
        <v>7277</v>
      </c>
      <c r="D1519" s="277" t="s">
        <v>7279</v>
      </c>
      <c r="E1519" s="278" t="s">
        <v>1043</v>
      </c>
      <c r="F1519" s="277" t="s">
        <v>1043</v>
      </c>
      <c r="G1519" s="279">
        <v>98039</v>
      </c>
      <c r="H1519" s="277" t="s">
        <v>7533</v>
      </c>
      <c r="I1519" s="277" t="s">
        <v>871</v>
      </c>
      <c r="J1519" s="277" t="s">
        <v>2642</v>
      </c>
      <c r="K1519" s="280">
        <v>2439.6799999999998</v>
      </c>
      <c r="L1519" s="277" t="s">
        <v>2364</v>
      </c>
      <c r="M1519" s="83"/>
    </row>
    <row r="1520" spans="1:13" ht="12.75" customHeight="1" x14ac:dyDescent="0.25">
      <c r="A1520" s="277" t="s">
        <v>6918</v>
      </c>
      <c r="B1520" s="277" t="s">
        <v>6919</v>
      </c>
      <c r="C1520" s="277" t="s">
        <v>7277</v>
      </c>
      <c r="D1520" s="277" t="s">
        <v>7279</v>
      </c>
      <c r="E1520" s="278" t="s">
        <v>1043</v>
      </c>
      <c r="F1520" s="277" t="s">
        <v>1043</v>
      </c>
      <c r="G1520" s="279">
        <v>98040</v>
      </c>
      <c r="H1520" s="277" t="s">
        <v>7535</v>
      </c>
      <c r="I1520" s="277" t="s">
        <v>833</v>
      </c>
      <c r="J1520" s="277" t="s">
        <v>2363</v>
      </c>
      <c r="K1520" s="280">
        <v>8925.6299999999992</v>
      </c>
      <c r="L1520" s="277" t="s">
        <v>2364</v>
      </c>
      <c r="M1520" s="83"/>
    </row>
    <row r="1521" spans="1:13" ht="12.75" customHeight="1" x14ac:dyDescent="0.25">
      <c r="A1521" s="277" t="s">
        <v>6918</v>
      </c>
      <c r="B1521" s="277" t="s">
        <v>6919</v>
      </c>
      <c r="C1521" s="277" t="s">
        <v>7277</v>
      </c>
      <c r="D1521" s="277" t="s">
        <v>7279</v>
      </c>
      <c r="E1521" s="278" t="s">
        <v>1043</v>
      </c>
      <c r="F1521" s="277" t="s">
        <v>1043</v>
      </c>
      <c r="G1521" s="279">
        <v>98041</v>
      </c>
      <c r="H1521" s="277" t="s">
        <v>7538</v>
      </c>
      <c r="I1521" s="277" t="s">
        <v>871</v>
      </c>
      <c r="J1521" s="277" t="s">
        <v>2642</v>
      </c>
      <c r="K1521" s="280">
        <v>2623.46</v>
      </c>
      <c r="L1521" s="277" t="s">
        <v>2364</v>
      </c>
      <c r="M1521" s="83"/>
    </row>
    <row r="1522" spans="1:13" ht="12.75" customHeight="1" x14ac:dyDescent="0.25">
      <c r="A1522" s="277" t="s">
        <v>6918</v>
      </c>
      <c r="B1522" s="277" t="s">
        <v>6919</v>
      </c>
      <c r="C1522" s="277" t="s">
        <v>7277</v>
      </c>
      <c r="D1522" s="277" t="s">
        <v>7279</v>
      </c>
      <c r="E1522" s="278" t="s">
        <v>1043</v>
      </c>
      <c r="F1522" s="277" t="s">
        <v>1043</v>
      </c>
      <c r="G1522" s="279">
        <v>98042</v>
      </c>
      <c r="H1522" s="277" t="s">
        <v>7540</v>
      </c>
      <c r="I1522" s="277" t="s">
        <v>833</v>
      </c>
      <c r="J1522" s="277" t="s">
        <v>2363</v>
      </c>
      <c r="K1522" s="280">
        <v>9946.41</v>
      </c>
      <c r="L1522" s="277" t="s">
        <v>2364</v>
      </c>
      <c r="M1522" s="83"/>
    </row>
    <row r="1523" spans="1:13" ht="12.75" customHeight="1" x14ac:dyDescent="0.25">
      <c r="A1523" s="277" t="s">
        <v>6918</v>
      </c>
      <c r="B1523" s="277" t="s">
        <v>6919</v>
      </c>
      <c r="C1523" s="277" t="s">
        <v>7277</v>
      </c>
      <c r="D1523" s="277" t="s">
        <v>7279</v>
      </c>
      <c r="E1523" s="278" t="s">
        <v>1043</v>
      </c>
      <c r="F1523" s="277" t="s">
        <v>1043</v>
      </c>
      <c r="G1523" s="279">
        <v>98043</v>
      </c>
      <c r="H1523" s="277" t="s">
        <v>7542</v>
      </c>
      <c r="I1523" s="277" t="s">
        <v>871</v>
      </c>
      <c r="J1523" s="277" t="s">
        <v>2642</v>
      </c>
      <c r="K1523" s="280">
        <v>2812.67</v>
      </c>
      <c r="L1523" s="277" t="s">
        <v>2364</v>
      </c>
      <c r="M1523" s="83"/>
    </row>
    <row r="1524" spans="1:13" ht="12.75" customHeight="1" x14ac:dyDescent="0.25">
      <c r="A1524" s="277" t="s">
        <v>6918</v>
      </c>
      <c r="B1524" s="277" t="s">
        <v>6919</v>
      </c>
      <c r="C1524" s="277" t="s">
        <v>7277</v>
      </c>
      <c r="D1524" s="277" t="s">
        <v>7279</v>
      </c>
      <c r="E1524" s="278" t="s">
        <v>1043</v>
      </c>
      <c r="F1524" s="277" t="s">
        <v>1043</v>
      </c>
      <c r="G1524" s="279">
        <v>98044</v>
      </c>
      <c r="H1524" s="277" t="s">
        <v>7545</v>
      </c>
      <c r="I1524" s="277" t="s">
        <v>833</v>
      </c>
      <c r="J1524" s="277" t="s">
        <v>2363</v>
      </c>
      <c r="K1524" s="280">
        <v>10124.040000000001</v>
      </c>
      <c r="L1524" s="277" t="s">
        <v>2364</v>
      </c>
      <c r="M1524" s="83"/>
    </row>
    <row r="1525" spans="1:13" ht="12.75" customHeight="1" x14ac:dyDescent="0.25">
      <c r="A1525" s="277" t="s">
        <v>6918</v>
      </c>
      <c r="B1525" s="277" t="s">
        <v>6919</v>
      </c>
      <c r="C1525" s="277" t="s">
        <v>7277</v>
      </c>
      <c r="D1525" s="277" t="s">
        <v>7279</v>
      </c>
      <c r="E1525" s="278" t="s">
        <v>1043</v>
      </c>
      <c r="F1525" s="277" t="s">
        <v>1043</v>
      </c>
      <c r="G1525" s="279">
        <v>98045</v>
      </c>
      <c r="H1525" s="277" t="s">
        <v>7548</v>
      </c>
      <c r="I1525" s="277" t="s">
        <v>871</v>
      </c>
      <c r="J1525" s="277" t="s">
        <v>2642</v>
      </c>
      <c r="K1525" s="280">
        <v>2812.67</v>
      </c>
      <c r="L1525" s="277" t="s">
        <v>2364</v>
      </c>
      <c r="M1525" s="83"/>
    </row>
    <row r="1526" spans="1:13" ht="12.75" customHeight="1" x14ac:dyDescent="0.25">
      <c r="A1526" s="277" t="s">
        <v>6918</v>
      </c>
      <c r="B1526" s="277" t="s">
        <v>6919</v>
      </c>
      <c r="C1526" s="277" t="s">
        <v>7277</v>
      </c>
      <c r="D1526" s="277" t="s">
        <v>7279</v>
      </c>
      <c r="E1526" s="278" t="s">
        <v>1043</v>
      </c>
      <c r="F1526" s="277" t="s">
        <v>1043</v>
      </c>
      <c r="G1526" s="279">
        <v>98046</v>
      </c>
      <c r="H1526" s="277" t="s">
        <v>7551</v>
      </c>
      <c r="I1526" s="277" t="s">
        <v>833</v>
      </c>
      <c r="J1526" s="277" t="s">
        <v>2363</v>
      </c>
      <c r="K1526" s="280">
        <v>11278.67</v>
      </c>
      <c r="L1526" s="277" t="s">
        <v>2364</v>
      </c>
      <c r="M1526" s="83"/>
    </row>
    <row r="1527" spans="1:13" ht="12.75" customHeight="1" x14ac:dyDescent="0.25">
      <c r="A1527" s="277" t="s">
        <v>6918</v>
      </c>
      <c r="B1527" s="277" t="s">
        <v>6919</v>
      </c>
      <c r="C1527" s="277" t="s">
        <v>7277</v>
      </c>
      <c r="D1527" s="277" t="s">
        <v>7279</v>
      </c>
      <c r="E1527" s="278" t="s">
        <v>1043</v>
      </c>
      <c r="F1527" s="277" t="s">
        <v>1043</v>
      </c>
      <c r="G1527" s="279">
        <v>98047</v>
      </c>
      <c r="H1527" s="277" t="s">
        <v>7555</v>
      </c>
      <c r="I1527" s="277" t="s">
        <v>871</v>
      </c>
      <c r="J1527" s="277" t="s">
        <v>2642</v>
      </c>
      <c r="K1527" s="280">
        <v>3001.87</v>
      </c>
      <c r="L1527" s="277" t="s">
        <v>2364</v>
      </c>
      <c r="M1527" s="83"/>
    </row>
    <row r="1528" spans="1:13" ht="12.75" customHeight="1" x14ac:dyDescent="0.25">
      <c r="A1528" s="277" t="s">
        <v>6918</v>
      </c>
      <c r="B1528" s="277" t="s">
        <v>6919</v>
      </c>
      <c r="C1528" s="277" t="s">
        <v>7277</v>
      </c>
      <c r="D1528" s="277" t="s">
        <v>7279</v>
      </c>
      <c r="E1528" s="278" t="s">
        <v>1043</v>
      </c>
      <c r="F1528" s="277" t="s">
        <v>1043</v>
      </c>
      <c r="G1528" s="279">
        <v>98048</v>
      </c>
      <c r="H1528" s="277" t="s">
        <v>7558</v>
      </c>
      <c r="I1528" s="277" t="s">
        <v>833</v>
      </c>
      <c r="J1528" s="277" t="s">
        <v>2363</v>
      </c>
      <c r="K1528" s="280">
        <v>12618.92</v>
      </c>
      <c r="L1528" s="277" t="s">
        <v>2364</v>
      </c>
      <c r="M1528" s="83"/>
    </row>
    <row r="1529" spans="1:13" ht="12.75" customHeight="1" x14ac:dyDescent="0.25">
      <c r="A1529" s="277" t="s">
        <v>6918</v>
      </c>
      <c r="B1529" s="277" t="s">
        <v>6919</v>
      </c>
      <c r="C1529" s="277" t="s">
        <v>7277</v>
      </c>
      <c r="D1529" s="277" t="s">
        <v>7279</v>
      </c>
      <c r="E1529" s="278" t="s">
        <v>1043</v>
      </c>
      <c r="F1529" s="277" t="s">
        <v>1043</v>
      </c>
      <c r="G1529" s="279">
        <v>98049</v>
      </c>
      <c r="H1529" s="277" t="s">
        <v>7561</v>
      </c>
      <c r="I1529" s="277" t="s">
        <v>871</v>
      </c>
      <c r="J1529" s="277" t="s">
        <v>2642</v>
      </c>
      <c r="K1529" s="280">
        <v>3138.24</v>
      </c>
      <c r="L1529" s="277" t="s">
        <v>2364</v>
      </c>
      <c r="M1529" s="83"/>
    </row>
    <row r="1530" spans="1:13" ht="12.75" customHeight="1" x14ac:dyDescent="0.25">
      <c r="A1530" s="277" t="s">
        <v>6918</v>
      </c>
      <c r="B1530" s="277" t="s">
        <v>6919</v>
      </c>
      <c r="C1530" s="277" t="s">
        <v>7277</v>
      </c>
      <c r="D1530" s="277" t="s">
        <v>7279</v>
      </c>
      <c r="E1530" s="278" t="s">
        <v>1043</v>
      </c>
      <c r="F1530" s="277" t="s">
        <v>1043</v>
      </c>
      <c r="G1530" s="279">
        <v>98050</v>
      </c>
      <c r="H1530" s="277" t="s">
        <v>7564</v>
      </c>
      <c r="I1530" s="277" t="s">
        <v>871</v>
      </c>
      <c r="J1530" s="277" t="s">
        <v>2363</v>
      </c>
      <c r="K1530" s="280">
        <v>201.22</v>
      </c>
      <c r="L1530" s="277" t="s">
        <v>2364</v>
      </c>
      <c r="M1530" s="83"/>
    </row>
    <row r="1531" spans="1:13" ht="12.75" customHeight="1" x14ac:dyDescent="0.25">
      <c r="A1531" s="277" t="s">
        <v>6918</v>
      </c>
      <c r="B1531" s="277" t="s">
        <v>6919</v>
      </c>
      <c r="C1531" s="277" t="s">
        <v>7277</v>
      </c>
      <c r="D1531" s="277" t="s">
        <v>7279</v>
      </c>
      <c r="E1531" s="278" t="s">
        <v>1043</v>
      </c>
      <c r="F1531" s="277" t="s">
        <v>1043</v>
      </c>
      <c r="G1531" s="279">
        <v>98051</v>
      </c>
      <c r="H1531" s="277" t="s">
        <v>7566</v>
      </c>
      <c r="I1531" s="277" t="s">
        <v>871</v>
      </c>
      <c r="J1531" s="277" t="s">
        <v>2642</v>
      </c>
      <c r="K1531" s="280">
        <v>695.51</v>
      </c>
      <c r="L1531" s="277" t="s">
        <v>2364</v>
      </c>
      <c r="M1531" s="83"/>
    </row>
    <row r="1532" spans="1:13" ht="12.75" customHeight="1" x14ac:dyDescent="0.25">
      <c r="A1532" s="277" t="s">
        <v>6918</v>
      </c>
      <c r="B1532" s="277" t="s">
        <v>6919</v>
      </c>
      <c r="C1532" s="277" t="s">
        <v>7277</v>
      </c>
      <c r="D1532" s="277" t="s">
        <v>7279</v>
      </c>
      <c r="E1532" s="278" t="s">
        <v>1043</v>
      </c>
      <c r="F1532" s="277" t="s">
        <v>1043</v>
      </c>
      <c r="G1532" s="279">
        <v>98405</v>
      </c>
      <c r="H1532" s="277" t="s">
        <v>7569</v>
      </c>
      <c r="I1532" s="277" t="s">
        <v>833</v>
      </c>
      <c r="J1532" s="277" t="s">
        <v>2363</v>
      </c>
      <c r="K1532" s="280">
        <v>1835.39</v>
      </c>
      <c r="L1532" s="277" t="s">
        <v>2364</v>
      </c>
      <c r="M1532" s="83"/>
    </row>
    <row r="1533" spans="1:13" ht="12.75" customHeight="1" x14ac:dyDescent="0.25">
      <c r="A1533" s="277" t="s">
        <v>6918</v>
      </c>
      <c r="B1533" s="277" t="s">
        <v>6919</v>
      </c>
      <c r="C1533" s="277" t="s">
        <v>7277</v>
      </c>
      <c r="D1533" s="277" t="s">
        <v>7279</v>
      </c>
      <c r="E1533" s="278" t="s">
        <v>1043</v>
      </c>
      <c r="F1533" s="277" t="s">
        <v>1043</v>
      </c>
      <c r="G1533" s="279">
        <v>98406</v>
      </c>
      <c r="H1533" s="277" t="s">
        <v>7572</v>
      </c>
      <c r="I1533" s="277" t="s">
        <v>833</v>
      </c>
      <c r="J1533" s="277" t="s">
        <v>2363</v>
      </c>
      <c r="K1533" s="280">
        <v>4370.83</v>
      </c>
      <c r="L1533" s="277" t="s">
        <v>2364</v>
      </c>
      <c r="M1533" s="83"/>
    </row>
    <row r="1534" spans="1:13" ht="12.75" customHeight="1" x14ac:dyDescent="0.25">
      <c r="A1534" s="277" t="s">
        <v>6918</v>
      </c>
      <c r="B1534" s="277" t="s">
        <v>6919</v>
      </c>
      <c r="C1534" s="277" t="s">
        <v>7277</v>
      </c>
      <c r="D1534" s="277" t="s">
        <v>7279</v>
      </c>
      <c r="E1534" s="278" t="s">
        <v>1043</v>
      </c>
      <c r="F1534" s="277" t="s">
        <v>1043</v>
      </c>
      <c r="G1534" s="279">
        <v>98407</v>
      </c>
      <c r="H1534" s="277" t="s">
        <v>7575</v>
      </c>
      <c r="I1534" s="277" t="s">
        <v>833</v>
      </c>
      <c r="J1534" s="277" t="s">
        <v>2363</v>
      </c>
      <c r="K1534" s="280">
        <v>2864.17</v>
      </c>
      <c r="L1534" s="277" t="s">
        <v>2364</v>
      </c>
      <c r="M1534" s="83"/>
    </row>
    <row r="1535" spans="1:13" ht="12.75" customHeight="1" x14ac:dyDescent="0.25">
      <c r="A1535" s="277" t="s">
        <v>6918</v>
      </c>
      <c r="B1535" s="277" t="s">
        <v>6919</v>
      </c>
      <c r="C1535" s="277" t="s">
        <v>7277</v>
      </c>
      <c r="D1535" s="277" t="s">
        <v>7279</v>
      </c>
      <c r="E1535" s="278" t="s">
        <v>1043</v>
      </c>
      <c r="F1535" s="277" t="s">
        <v>1043</v>
      </c>
      <c r="G1535" s="279">
        <v>98408</v>
      </c>
      <c r="H1535" s="277" t="s">
        <v>7578</v>
      </c>
      <c r="I1535" s="277" t="s">
        <v>833</v>
      </c>
      <c r="J1535" s="277" t="s">
        <v>2363</v>
      </c>
      <c r="K1535" s="280">
        <v>3358.05</v>
      </c>
      <c r="L1535" s="277" t="s">
        <v>2364</v>
      </c>
      <c r="M1535" s="83"/>
    </row>
    <row r="1536" spans="1:13" ht="12.75" customHeight="1" x14ac:dyDescent="0.25">
      <c r="A1536" s="277" t="s">
        <v>6918</v>
      </c>
      <c r="B1536" s="277" t="s">
        <v>6919</v>
      </c>
      <c r="C1536" s="277" t="s">
        <v>7277</v>
      </c>
      <c r="D1536" s="277" t="s">
        <v>7279</v>
      </c>
      <c r="E1536" s="278" t="s">
        <v>1043</v>
      </c>
      <c r="F1536" s="277" t="s">
        <v>1043</v>
      </c>
      <c r="G1536" s="279">
        <v>98409</v>
      </c>
      <c r="H1536" s="277" t="s">
        <v>7580</v>
      </c>
      <c r="I1536" s="277" t="s">
        <v>871</v>
      </c>
      <c r="J1536" s="277" t="s">
        <v>2363</v>
      </c>
      <c r="K1536" s="280">
        <v>306.47000000000003</v>
      </c>
      <c r="L1536" s="277" t="s">
        <v>2364</v>
      </c>
      <c r="M1536" s="83"/>
    </row>
    <row r="1537" spans="1:13" ht="12.75" customHeight="1" x14ac:dyDescent="0.25">
      <c r="A1537" s="277" t="s">
        <v>6918</v>
      </c>
      <c r="B1537" s="277" t="s">
        <v>6919</v>
      </c>
      <c r="C1537" s="277" t="s">
        <v>7277</v>
      </c>
      <c r="D1537" s="277" t="s">
        <v>7279</v>
      </c>
      <c r="E1537" s="278" t="s">
        <v>1043</v>
      </c>
      <c r="F1537" s="277" t="s">
        <v>1043</v>
      </c>
      <c r="G1537" s="279">
        <v>98414</v>
      </c>
      <c r="H1537" s="277" t="s">
        <v>7582</v>
      </c>
      <c r="I1537" s="277" t="s">
        <v>833</v>
      </c>
      <c r="J1537" s="277" t="s">
        <v>2363</v>
      </c>
      <c r="K1537" s="280">
        <v>916.46</v>
      </c>
      <c r="L1537" s="277" t="s">
        <v>2364</v>
      </c>
      <c r="M1537" s="83"/>
    </row>
    <row r="1538" spans="1:13" ht="12.75" customHeight="1" x14ac:dyDescent="0.25">
      <c r="A1538" s="277" t="s">
        <v>6918</v>
      </c>
      <c r="B1538" s="277" t="s">
        <v>6919</v>
      </c>
      <c r="C1538" s="277" t="s">
        <v>7277</v>
      </c>
      <c r="D1538" s="277" t="s">
        <v>7279</v>
      </c>
      <c r="E1538" s="278" t="s">
        <v>1043</v>
      </c>
      <c r="F1538" s="277" t="s">
        <v>1043</v>
      </c>
      <c r="G1538" s="279">
        <v>98415</v>
      </c>
      <c r="H1538" s="277" t="s">
        <v>7585</v>
      </c>
      <c r="I1538" s="277" t="s">
        <v>833</v>
      </c>
      <c r="J1538" s="277" t="s">
        <v>2363</v>
      </c>
      <c r="K1538" s="280">
        <v>916.46</v>
      </c>
      <c r="L1538" s="277" t="s">
        <v>2364</v>
      </c>
      <c r="M1538" s="83"/>
    </row>
    <row r="1539" spans="1:13" ht="12.75" customHeight="1" x14ac:dyDescent="0.25">
      <c r="A1539" s="277" t="s">
        <v>6918</v>
      </c>
      <c r="B1539" s="277" t="s">
        <v>6919</v>
      </c>
      <c r="C1539" s="277" t="s">
        <v>7277</v>
      </c>
      <c r="D1539" s="277" t="s">
        <v>7279</v>
      </c>
      <c r="E1539" s="278" t="s">
        <v>1043</v>
      </c>
      <c r="F1539" s="277" t="s">
        <v>1043</v>
      </c>
      <c r="G1539" s="279">
        <v>98416</v>
      </c>
      <c r="H1539" s="277" t="s">
        <v>7587</v>
      </c>
      <c r="I1539" s="277" t="s">
        <v>833</v>
      </c>
      <c r="J1539" s="277" t="s">
        <v>2363</v>
      </c>
      <c r="K1539" s="280">
        <v>1101.78</v>
      </c>
      <c r="L1539" s="277" t="s">
        <v>2364</v>
      </c>
      <c r="M1539" s="83"/>
    </row>
    <row r="1540" spans="1:13" ht="12.75" customHeight="1" x14ac:dyDescent="0.25">
      <c r="A1540" s="277" t="s">
        <v>6918</v>
      </c>
      <c r="B1540" s="277" t="s">
        <v>6919</v>
      </c>
      <c r="C1540" s="277" t="s">
        <v>7277</v>
      </c>
      <c r="D1540" s="277" t="s">
        <v>7279</v>
      </c>
      <c r="E1540" s="278" t="s">
        <v>1043</v>
      </c>
      <c r="F1540" s="277" t="s">
        <v>1043</v>
      </c>
      <c r="G1540" s="279">
        <v>98417</v>
      </c>
      <c r="H1540" s="277" t="s">
        <v>7590</v>
      </c>
      <c r="I1540" s="277" t="s">
        <v>833</v>
      </c>
      <c r="J1540" s="277" t="s">
        <v>2363</v>
      </c>
      <c r="K1540" s="280">
        <v>1287.1099999999999</v>
      </c>
      <c r="L1540" s="277" t="s">
        <v>2364</v>
      </c>
      <c r="M1540" s="83"/>
    </row>
    <row r="1541" spans="1:13" ht="12.75" customHeight="1" x14ac:dyDescent="0.25">
      <c r="A1541" s="277" t="s">
        <v>6918</v>
      </c>
      <c r="B1541" s="277" t="s">
        <v>6919</v>
      </c>
      <c r="C1541" s="277" t="s">
        <v>7277</v>
      </c>
      <c r="D1541" s="277" t="s">
        <v>7279</v>
      </c>
      <c r="E1541" s="278" t="s">
        <v>1043</v>
      </c>
      <c r="F1541" s="277" t="s">
        <v>1043</v>
      </c>
      <c r="G1541" s="279">
        <v>98418</v>
      </c>
      <c r="H1541" s="277" t="s">
        <v>7593</v>
      </c>
      <c r="I1541" s="277" t="s">
        <v>833</v>
      </c>
      <c r="J1541" s="277" t="s">
        <v>2363</v>
      </c>
      <c r="K1541" s="280">
        <v>1387.72</v>
      </c>
      <c r="L1541" s="277" t="s">
        <v>2364</v>
      </c>
      <c r="M1541" s="83"/>
    </row>
    <row r="1542" spans="1:13" ht="12.75" customHeight="1" x14ac:dyDescent="0.25">
      <c r="A1542" s="277" t="s">
        <v>6918</v>
      </c>
      <c r="B1542" s="277" t="s">
        <v>6919</v>
      </c>
      <c r="C1542" s="277" t="s">
        <v>7277</v>
      </c>
      <c r="D1542" s="277" t="s">
        <v>7279</v>
      </c>
      <c r="E1542" s="278" t="s">
        <v>1043</v>
      </c>
      <c r="F1542" s="277" t="s">
        <v>1043</v>
      </c>
      <c r="G1542" s="279">
        <v>98419</v>
      </c>
      <c r="H1542" s="277" t="s">
        <v>7595</v>
      </c>
      <c r="I1542" s="277" t="s">
        <v>833</v>
      </c>
      <c r="J1542" s="277" t="s">
        <v>2363</v>
      </c>
      <c r="K1542" s="280">
        <v>1488.33</v>
      </c>
      <c r="L1542" s="277" t="s">
        <v>2364</v>
      </c>
      <c r="M1542" s="83"/>
    </row>
    <row r="1543" spans="1:13" ht="12.75" customHeight="1" x14ac:dyDescent="0.25">
      <c r="A1543" s="277" t="s">
        <v>6918</v>
      </c>
      <c r="B1543" s="277" t="s">
        <v>6919</v>
      </c>
      <c r="C1543" s="277" t="s">
        <v>7277</v>
      </c>
      <c r="D1543" s="277" t="s">
        <v>7279</v>
      </c>
      <c r="E1543" s="278" t="s">
        <v>1043</v>
      </c>
      <c r="F1543" s="277" t="s">
        <v>1043</v>
      </c>
      <c r="G1543" s="279">
        <v>98420</v>
      </c>
      <c r="H1543" s="277" t="s">
        <v>7598</v>
      </c>
      <c r="I1543" s="277" t="s">
        <v>833</v>
      </c>
      <c r="J1543" s="277" t="s">
        <v>2363</v>
      </c>
      <c r="K1543" s="280">
        <v>1291.33</v>
      </c>
      <c r="L1543" s="277" t="s">
        <v>2364</v>
      </c>
      <c r="M1543" s="83"/>
    </row>
    <row r="1544" spans="1:13" ht="12.75" customHeight="1" x14ac:dyDescent="0.25">
      <c r="A1544" s="277" t="s">
        <v>6918</v>
      </c>
      <c r="B1544" s="277" t="s">
        <v>6919</v>
      </c>
      <c r="C1544" s="277" t="s">
        <v>7277</v>
      </c>
      <c r="D1544" s="277" t="s">
        <v>7279</v>
      </c>
      <c r="E1544" s="278" t="s">
        <v>1043</v>
      </c>
      <c r="F1544" s="277" t="s">
        <v>1043</v>
      </c>
      <c r="G1544" s="279">
        <v>98421</v>
      </c>
      <c r="H1544" s="277" t="s">
        <v>7600</v>
      </c>
      <c r="I1544" s="277" t="s">
        <v>833</v>
      </c>
      <c r="J1544" s="277" t="s">
        <v>2363</v>
      </c>
      <c r="K1544" s="280">
        <v>1476.65</v>
      </c>
      <c r="L1544" s="277" t="s">
        <v>2364</v>
      </c>
      <c r="M1544" s="83"/>
    </row>
    <row r="1545" spans="1:13" ht="12.75" customHeight="1" x14ac:dyDescent="0.25">
      <c r="A1545" s="277" t="s">
        <v>6918</v>
      </c>
      <c r="B1545" s="277" t="s">
        <v>6919</v>
      </c>
      <c r="C1545" s="277" t="s">
        <v>7277</v>
      </c>
      <c r="D1545" s="277" t="s">
        <v>7279</v>
      </c>
      <c r="E1545" s="278" t="s">
        <v>1043</v>
      </c>
      <c r="F1545" s="277" t="s">
        <v>1043</v>
      </c>
      <c r="G1545" s="279">
        <v>98422</v>
      </c>
      <c r="H1545" s="277" t="s">
        <v>7602</v>
      </c>
      <c r="I1545" s="277" t="s">
        <v>833</v>
      </c>
      <c r="J1545" s="277" t="s">
        <v>2363</v>
      </c>
      <c r="K1545" s="280">
        <v>1661.98</v>
      </c>
      <c r="L1545" s="277" t="s">
        <v>2364</v>
      </c>
      <c r="M1545" s="83"/>
    </row>
    <row r="1546" spans="1:13" ht="12.75" customHeight="1" x14ac:dyDescent="0.25">
      <c r="A1546" s="277" t="s">
        <v>6918</v>
      </c>
      <c r="B1546" s="277" t="s">
        <v>6919</v>
      </c>
      <c r="C1546" s="277" t="s">
        <v>7277</v>
      </c>
      <c r="D1546" s="277" t="s">
        <v>7279</v>
      </c>
      <c r="E1546" s="278" t="s">
        <v>1043</v>
      </c>
      <c r="F1546" s="277" t="s">
        <v>1043</v>
      </c>
      <c r="G1546" s="279">
        <v>98423</v>
      </c>
      <c r="H1546" s="277" t="s">
        <v>7604</v>
      </c>
      <c r="I1546" s="277" t="s">
        <v>833</v>
      </c>
      <c r="J1546" s="277" t="s">
        <v>2363</v>
      </c>
      <c r="K1546" s="280">
        <v>1762.59</v>
      </c>
      <c r="L1546" s="277" t="s">
        <v>2364</v>
      </c>
      <c r="M1546" s="83"/>
    </row>
    <row r="1547" spans="1:13" ht="12.75" customHeight="1" x14ac:dyDescent="0.25">
      <c r="A1547" s="277" t="s">
        <v>6918</v>
      </c>
      <c r="B1547" s="277" t="s">
        <v>6919</v>
      </c>
      <c r="C1547" s="277" t="s">
        <v>7277</v>
      </c>
      <c r="D1547" s="277" t="s">
        <v>7279</v>
      </c>
      <c r="E1547" s="278" t="s">
        <v>1043</v>
      </c>
      <c r="F1547" s="277" t="s">
        <v>1043</v>
      </c>
      <c r="G1547" s="279">
        <v>98424</v>
      </c>
      <c r="H1547" s="277" t="s">
        <v>7605</v>
      </c>
      <c r="I1547" s="277" t="s">
        <v>833</v>
      </c>
      <c r="J1547" s="277" t="s">
        <v>2363</v>
      </c>
      <c r="K1547" s="280">
        <v>1863.2</v>
      </c>
      <c r="L1547" s="277" t="s">
        <v>2364</v>
      </c>
      <c r="M1547" s="83"/>
    </row>
    <row r="1548" spans="1:13" ht="12.75" customHeight="1" x14ac:dyDescent="0.25">
      <c r="A1548" s="277" t="s">
        <v>6918</v>
      </c>
      <c r="B1548" s="277" t="s">
        <v>6919</v>
      </c>
      <c r="C1548" s="277" t="s">
        <v>7277</v>
      </c>
      <c r="D1548" s="277" t="s">
        <v>7279</v>
      </c>
      <c r="E1548" s="278" t="s">
        <v>1043</v>
      </c>
      <c r="F1548" s="277" t="s">
        <v>1043</v>
      </c>
      <c r="G1548" s="279">
        <v>98425</v>
      </c>
      <c r="H1548" s="277" t="s">
        <v>7608</v>
      </c>
      <c r="I1548" s="277" t="s">
        <v>833</v>
      </c>
      <c r="J1548" s="277" t="s">
        <v>2363</v>
      </c>
      <c r="K1548" s="280">
        <v>2168.91</v>
      </c>
      <c r="L1548" s="277" t="s">
        <v>2364</v>
      </c>
      <c r="M1548" s="83"/>
    </row>
    <row r="1549" spans="1:13" ht="12.75" customHeight="1" x14ac:dyDescent="0.25">
      <c r="A1549" s="277" t="s">
        <v>6918</v>
      </c>
      <c r="B1549" s="277" t="s">
        <v>6919</v>
      </c>
      <c r="C1549" s="277" t="s">
        <v>7277</v>
      </c>
      <c r="D1549" s="277" t="s">
        <v>7279</v>
      </c>
      <c r="E1549" s="278" t="s">
        <v>1043</v>
      </c>
      <c r="F1549" s="277" t="s">
        <v>1043</v>
      </c>
      <c r="G1549" s="279">
        <v>98426</v>
      </c>
      <c r="H1549" s="277" t="s">
        <v>7610</v>
      </c>
      <c r="I1549" s="277" t="s">
        <v>833</v>
      </c>
      <c r="J1549" s="277" t="s">
        <v>2363</v>
      </c>
      <c r="K1549" s="280">
        <v>2794.52</v>
      </c>
      <c r="L1549" s="277" t="s">
        <v>2364</v>
      </c>
      <c r="M1549" s="83"/>
    </row>
    <row r="1550" spans="1:13" ht="12.75" customHeight="1" x14ac:dyDescent="0.25">
      <c r="A1550" s="277" t="s">
        <v>6918</v>
      </c>
      <c r="B1550" s="277" t="s">
        <v>6919</v>
      </c>
      <c r="C1550" s="277" t="s">
        <v>7277</v>
      </c>
      <c r="D1550" s="277" t="s">
        <v>7279</v>
      </c>
      <c r="E1550" s="278" t="s">
        <v>1043</v>
      </c>
      <c r="F1550" s="277" t="s">
        <v>1043</v>
      </c>
      <c r="G1550" s="279">
        <v>98427</v>
      </c>
      <c r="H1550" s="277" t="s">
        <v>7612</v>
      </c>
      <c r="I1550" s="277" t="s">
        <v>833</v>
      </c>
      <c r="J1550" s="277" t="s">
        <v>2363</v>
      </c>
      <c r="K1550" s="280">
        <v>3420.13</v>
      </c>
      <c r="L1550" s="277" t="s">
        <v>2364</v>
      </c>
      <c r="M1550" s="83"/>
    </row>
    <row r="1551" spans="1:13" ht="12.75" customHeight="1" x14ac:dyDescent="0.25">
      <c r="A1551" s="277" t="s">
        <v>6918</v>
      </c>
      <c r="B1551" s="277" t="s">
        <v>6919</v>
      </c>
      <c r="C1551" s="277" t="s">
        <v>7277</v>
      </c>
      <c r="D1551" s="277" t="s">
        <v>7279</v>
      </c>
      <c r="E1551" s="278" t="s">
        <v>1043</v>
      </c>
      <c r="F1551" s="277" t="s">
        <v>1043</v>
      </c>
      <c r="G1551" s="279">
        <v>98428</v>
      </c>
      <c r="H1551" s="277" t="s">
        <v>7614</v>
      </c>
      <c r="I1551" s="277" t="s">
        <v>833</v>
      </c>
      <c r="J1551" s="277" t="s">
        <v>2363</v>
      </c>
      <c r="K1551" s="280">
        <v>3767.88</v>
      </c>
      <c r="L1551" s="277" t="s">
        <v>2364</v>
      </c>
      <c r="M1551" s="83"/>
    </row>
    <row r="1552" spans="1:13" ht="12.75" customHeight="1" x14ac:dyDescent="0.25">
      <c r="A1552" s="277" t="s">
        <v>6918</v>
      </c>
      <c r="B1552" s="277" t="s">
        <v>6919</v>
      </c>
      <c r="C1552" s="277" t="s">
        <v>7277</v>
      </c>
      <c r="D1552" s="277" t="s">
        <v>7279</v>
      </c>
      <c r="E1552" s="278" t="s">
        <v>1043</v>
      </c>
      <c r="F1552" s="277" t="s">
        <v>1043</v>
      </c>
      <c r="G1552" s="279">
        <v>98429</v>
      </c>
      <c r="H1552" s="277" t="s">
        <v>7617</v>
      </c>
      <c r="I1552" s="277" t="s">
        <v>833</v>
      </c>
      <c r="J1552" s="277" t="s">
        <v>2363</v>
      </c>
      <c r="K1552" s="280">
        <v>4115.6400000000003</v>
      </c>
      <c r="L1552" s="277" t="s">
        <v>2364</v>
      </c>
      <c r="M1552" s="83"/>
    </row>
    <row r="1553" spans="1:13" ht="12.75" customHeight="1" x14ac:dyDescent="0.25">
      <c r="A1553" s="277" t="s">
        <v>6918</v>
      </c>
      <c r="B1553" s="277" t="s">
        <v>6919</v>
      </c>
      <c r="C1553" s="277" t="s">
        <v>7277</v>
      </c>
      <c r="D1553" s="277" t="s">
        <v>7279</v>
      </c>
      <c r="E1553" s="278" t="s">
        <v>1043</v>
      </c>
      <c r="F1553" s="277" t="s">
        <v>1043</v>
      </c>
      <c r="G1553" s="279">
        <v>98430</v>
      </c>
      <c r="H1553" s="277" t="s">
        <v>7620</v>
      </c>
      <c r="I1553" s="277" t="s">
        <v>833</v>
      </c>
      <c r="J1553" s="277" t="s">
        <v>2363</v>
      </c>
      <c r="K1553" s="280">
        <v>2543.7800000000002</v>
      </c>
      <c r="L1553" s="277" t="s">
        <v>2364</v>
      </c>
      <c r="M1553" s="83"/>
    </row>
    <row r="1554" spans="1:13" ht="12.75" customHeight="1" x14ac:dyDescent="0.25">
      <c r="A1554" s="277" t="s">
        <v>6918</v>
      </c>
      <c r="B1554" s="277" t="s">
        <v>6919</v>
      </c>
      <c r="C1554" s="277" t="s">
        <v>7277</v>
      </c>
      <c r="D1554" s="277" t="s">
        <v>7279</v>
      </c>
      <c r="E1554" s="278" t="s">
        <v>1043</v>
      </c>
      <c r="F1554" s="277" t="s">
        <v>1043</v>
      </c>
      <c r="G1554" s="279">
        <v>98431</v>
      </c>
      <c r="H1554" s="277" t="s">
        <v>7624</v>
      </c>
      <c r="I1554" s="277" t="s">
        <v>833</v>
      </c>
      <c r="J1554" s="277" t="s">
        <v>2363</v>
      </c>
      <c r="K1554" s="280">
        <v>3169.39</v>
      </c>
      <c r="L1554" s="277" t="s">
        <v>2364</v>
      </c>
      <c r="M1554" s="83"/>
    </row>
    <row r="1555" spans="1:13" ht="12.75" customHeight="1" x14ac:dyDescent="0.25">
      <c r="A1555" s="277" t="s">
        <v>6918</v>
      </c>
      <c r="B1555" s="277" t="s">
        <v>6919</v>
      </c>
      <c r="C1555" s="277" t="s">
        <v>7277</v>
      </c>
      <c r="D1555" s="277" t="s">
        <v>7279</v>
      </c>
      <c r="E1555" s="278" t="s">
        <v>1043</v>
      </c>
      <c r="F1555" s="277" t="s">
        <v>1043</v>
      </c>
      <c r="G1555" s="279">
        <v>98432</v>
      </c>
      <c r="H1555" s="277" t="s">
        <v>7628</v>
      </c>
      <c r="I1555" s="277" t="s">
        <v>833</v>
      </c>
      <c r="J1555" s="277" t="s">
        <v>2363</v>
      </c>
      <c r="K1555" s="280">
        <v>3795</v>
      </c>
      <c r="L1555" s="277" t="s">
        <v>2364</v>
      </c>
      <c r="M1555" s="83"/>
    </row>
    <row r="1556" spans="1:13" ht="12.75" customHeight="1" x14ac:dyDescent="0.25">
      <c r="A1556" s="277" t="s">
        <v>6918</v>
      </c>
      <c r="B1556" s="277" t="s">
        <v>6919</v>
      </c>
      <c r="C1556" s="277" t="s">
        <v>7277</v>
      </c>
      <c r="D1556" s="277" t="s">
        <v>7279</v>
      </c>
      <c r="E1556" s="278" t="s">
        <v>1043</v>
      </c>
      <c r="F1556" s="277" t="s">
        <v>1043</v>
      </c>
      <c r="G1556" s="279">
        <v>98433</v>
      </c>
      <c r="H1556" s="277" t="s">
        <v>7632</v>
      </c>
      <c r="I1556" s="277" t="s">
        <v>833</v>
      </c>
      <c r="J1556" s="277" t="s">
        <v>2363</v>
      </c>
      <c r="K1556" s="280">
        <v>4142.75</v>
      </c>
      <c r="L1556" s="277" t="s">
        <v>2364</v>
      </c>
      <c r="M1556" s="83"/>
    </row>
    <row r="1557" spans="1:13" ht="12.75" customHeight="1" x14ac:dyDescent="0.25">
      <c r="A1557" s="277" t="s">
        <v>6918</v>
      </c>
      <c r="B1557" s="277" t="s">
        <v>6919</v>
      </c>
      <c r="C1557" s="277" t="s">
        <v>7277</v>
      </c>
      <c r="D1557" s="277" t="s">
        <v>7279</v>
      </c>
      <c r="E1557" s="278" t="s">
        <v>1043</v>
      </c>
      <c r="F1557" s="277" t="s">
        <v>1043</v>
      </c>
      <c r="G1557" s="279">
        <v>98434</v>
      </c>
      <c r="H1557" s="277" t="s">
        <v>7637</v>
      </c>
      <c r="I1557" s="277" t="s">
        <v>833</v>
      </c>
      <c r="J1557" s="277" t="s">
        <v>2363</v>
      </c>
      <c r="K1557" s="280">
        <v>4490.51</v>
      </c>
      <c r="L1557" s="277" t="s">
        <v>2364</v>
      </c>
      <c r="M1557" s="83"/>
    </row>
    <row r="1558" spans="1:13" ht="12.75" customHeight="1" x14ac:dyDescent="0.25">
      <c r="A1558" s="277" t="s">
        <v>6918</v>
      </c>
      <c r="B1558" s="277" t="s">
        <v>6919</v>
      </c>
      <c r="C1558" s="277" t="s">
        <v>7277</v>
      </c>
      <c r="D1558" s="277" t="s">
        <v>7279</v>
      </c>
      <c r="E1558" s="278" t="s">
        <v>1043</v>
      </c>
      <c r="F1558" s="277" t="s">
        <v>1043</v>
      </c>
      <c r="G1558" s="279">
        <v>99240</v>
      </c>
      <c r="H1558" s="277" t="s">
        <v>7641</v>
      </c>
      <c r="I1558" s="277" t="s">
        <v>871</v>
      </c>
      <c r="J1558" s="277" t="s">
        <v>2363</v>
      </c>
      <c r="K1558" s="280">
        <v>406.35</v>
      </c>
      <c r="L1558" s="277" t="s">
        <v>2364</v>
      </c>
      <c r="M1558" s="83"/>
    </row>
    <row r="1559" spans="1:13" ht="12.75" customHeight="1" x14ac:dyDescent="0.25">
      <c r="A1559" s="277" t="s">
        <v>6918</v>
      </c>
      <c r="B1559" s="277" t="s">
        <v>6919</v>
      </c>
      <c r="C1559" s="277" t="s">
        <v>7277</v>
      </c>
      <c r="D1559" s="277" t="s">
        <v>7279</v>
      </c>
      <c r="E1559" s="278" t="s">
        <v>1043</v>
      </c>
      <c r="F1559" s="277" t="s">
        <v>1043</v>
      </c>
      <c r="G1559" s="279">
        <v>99241</v>
      </c>
      <c r="H1559" s="277" t="s">
        <v>7646</v>
      </c>
      <c r="I1559" s="277" t="s">
        <v>871</v>
      </c>
      <c r="J1559" s="277" t="s">
        <v>2642</v>
      </c>
      <c r="K1559" s="280">
        <v>1258.05</v>
      </c>
      <c r="L1559" s="277" t="s">
        <v>2364</v>
      </c>
      <c r="M1559" s="83"/>
    </row>
    <row r="1560" spans="1:13" ht="12.75" customHeight="1" x14ac:dyDescent="0.25">
      <c r="A1560" s="277" t="s">
        <v>6918</v>
      </c>
      <c r="B1560" s="277" t="s">
        <v>6919</v>
      </c>
      <c r="C1560" s="277" t="s">
        <v>7277</v>
      </c>
      <c r="D1560" s="277" t="s">
        <v>7279</v>
      </c>
      <c r="E1560" s="278" t="s">
        <v>1043</v>
      </c>
      <c r="F1560" s="277" t="s">
        <v>1043</v>
      </c>
      <c r="G1560" s="279">
        <v>99242</v>
      </c>
      <c r="H1560" s="277" t="s">
        <v>7651</v>
      </c>
      <c r="I1560" s="277" t="s">
        <v>833</v>
      </c>
      <c r="J1560" s="277" t="s">
        <v>2363</v>
      </c>
      <c r="K1560" s="280">
        <v>2101.11</v>
      </c>
      <c r="L1560" s="277" t="s">
        <v>2364</v>
      </c>
      <c r="M1560" s="83"/>
    </row>
    <row r="1561" spans="1:13" ht="12.75" customHeight="1" x14ac:dyDescent="0.25">
      <c r="A1561" s="277" t="s">
        <v>6918</v>
      </c>
      <c r="B1561" s="277" t="s">
        <v>6919</v>
      </c>
      <c r="C1561" s="277" t="s">
        <v>7277</v>
      </c>
      <c r="D1561" s="277" t="s">
        <v>7279</v>
      </c>
      <c r="E1561" s="278" t="s">
        <v>1043</v>
      </c>
      <c r="F1561" s="277" t="s">
        <v>1043</v>
      </c>
      <c r="G1561" s="279">
        <v>99243</v>
      </c>
      <c r="H1561" s="277" t="s">
        <v>7655</v>
      </c>
      <c r="I1561" s="277" t="s">
        <v>871</v>
      </c>
      <c r="J1561" s="277" t="s">
        <v>2642</v>
      </c>
      <c r="K1561" s="280">
        <v>1196.8900000000001</v>
      </c>
      <c r="L1561" s="277" t="s">
        <v>2364</v>
      </c>
      <c r="M1561" s="83"/>
    </row>
    <row r="1562" spans="1:13" ht="12.75" customHeight="1" x14ac:dyDescent="0.25">
      <c r="A1562" s="277" t="s">
        <v>6918</v>
      </c>
      <c r="B1562" s="277" t="s">
        <v>6919</v>
      </c>
      <c r="C1562" s="277" t="s">
        <v>7277</v>
      </c>
      <c r="D1562" s="277" t="s">
        <v>7279</v>
      </c>
      <c r="E1562" s="278" t="s">
        <v>1043</v>
      </c>
      <c r="F1562" s="277" t="s">
        <v>1043</v>
      </c>
      <c r="G1562" s="279">
        <v>99244</v>
      </c>
      <c r="H1562" s="277" t="s">
        <v>7659</v>
      </c>
      <c r="I1562" s="277" t="s">
        <v>833</v>
      </c>
      <c r="J1562" s="277" t="s">
        <v>2363</v>
      </c>
      <c r="K1562" s="280">
        <v>3484.35</v>
      </c>
      <c r="L1562" s="277" t="s">
        <v>2364</v>
      </c>
      <c r="M1562" s="83"/>
    </row>
    <row r="1563" spans="1:13" ht="12.75" customHeight="1" x14ac:dyDescent="0.25">
      <c r="A1563" s="277" t="s">
        <v>6918</v>
      </c>
      <c r="B1563" s="277" t="s">
        <v>6919</v>
      </c>
      <c r="C1563" s="277" t="s">
        <v>7277</v>
      </c>
      <c r="D1563" s="277" t="s">
        <v>7279</v>
      </c>
      <c r="E1563" s="278" t="s">
        <v>1043</v>
      </c>
      <c r="F1563" s="277" t="s">
        <v>1043</v>
      </c>
      <c r="G1563" s="279">
        <v>99246</v>
      </c>
      <c r="H1563" s="277" t="s">
        <v>7664</v>
      </c>
      <c r="I1563" s="277" t="s">
        <v>871</v>
      </c>
      <c r="J1563" s="277" t="s">
        <v>2363</v>
      </c>
      <c r="K1563" s="280">
        <v>633.47</v>
      </c>
      <c r="L1563" s="277" t="s">
        <v>2364</v>
      </c>
      <c r="M1563" s="83"/>
    </row>
    <row r="1564" spans="1:13" ht="12.75" customHeight="1" x14ac:dyDescent="0.25">
      <c r="A1564" s="277" t="s">
        <v>6918</v>
      </c>
      <c r="B1564" s="277" t="s">
        <v>6919</v>
      </c>
      <c r="C1564" s="277" t="s">
        <v>7277</v>
      </c>
      <c r="D1564" s="277" t="s">
        <v>7279</v>
      </c>
      <c r="E1564" s="278" t="s">
        <v>1043</v>
      </c>
      <c r="F1564" s="277" t="s">
        <v>1043</v>
      </c>
      <c r="G1564" s="279">
        <v>99247</v>
      </c>
      <c r="H1564" s="277" t="s">
        <v>7669</v>
      </c>
      <c r="I1564" s="277" t="s">
        <v>871</v>
      </c>
      <c r="J1564" s="277" t="s">
        <v>2642</v>
      </c>
      <c r="K1564" s="280">
        <v>1435.63</v>
      </c>
      <c r="L1564" s="277" t="s">
        <v>2364</v>
      </c>
      <c r="M1564" s="83"/>
    </row>
    <row r="1565" spans="1:13" ht="12.75" customHeight="1" x14ac:dyDescent="0.25">
      <c r="A1565" s="277" t="s">
        <v>6918</v>
      </c>
      <c r="B1565" s="277" t="s">
        <v>6919</v>
      </c>
      <c r="C1565" s="277" t="s">
        <v>7277</v>
      </c>
      <c r="D1565" s="277" t="s">
        <v>7279</v>
      </c>
      <c r="E1565" s="278" t="s">
        <v>1043</v>
      </c>
      <c r="F1565" s="277" t="s">
        <v>1043</v>
      </c>
      <c r="G1565" s="279">
        <v>99248</v>
      </c>
      <c r="H1565" s="277" t="s">
        <v>7673</v>
      </c>
      <c r="I1565" s="277" t="s">
        <v>833</v>
      </c>
      <c r="J1565" s="277" t="s">
        <v>2363</v>
      </c>
      <c r="K1565" s="280">
        <v>2670.5</v>
      </c>
      <c r="L1565" s="277" t="s">
        <v>2364</v>
      </c>
      <c r="M1565" s="83"/>
    </row>
    <row r="1566" spans="1:13" ht="12.75" customHeight="1" x14ac:dyDescent="0.25">
      <c r="A1566" s="277" t="s">
        <v>6918</v>
      </c>
      <c r="B1566" s="277" t="s">
        <v>6919</v>
      </c>
      <c r="C1566" s="277" t="s">
        <v>7277</v>
      </c>
      <c r="D1566" s="277" t="s">
        <v>7279</v>
      </c>
      <c r="E1566" s="278" t="s">
        <v>1043</v>
      </c>
      <c r="F1566" s="277" t="s">
        <v>1043</v>
      </c>
      <c r="G1566" s="279">
        <v>99249</v>
      </c>
      <c r="H1566" s="277" t="s">
        <v>7677</v>
      </c>
      <c r="I1566" s="277" t="s">
        <v>871</v>
      </c>
      <c r="J1566" s="277" t="s">
        <v>2642</v>
      </c>
      <c r="K1566" s="280">
        <v>1466.39</v>
      </c>
      <c r="L1566" s="277" t="s">
        <v>2364</v>
      </c>
      <c r="M1566" s="83"/>
    </row>
    <row r="1567" spans="1:13" ht="12.75" customHeight="1" x14ac:dyDescent="0.25">
      <c r="A1567" s="277" t="s">
        <v>6918</v>
      </c>
      <c r="B1567" s="277" t="s">
        <v>6919</v>
      </c>
      <c r="C1567" s="277" t="s">
        <v>7277</v>
      </c>
      <c r="D1567" s="277" t="s">
        <v>7279</v>
      </c>
      <c r="E1567" s="278" t="s">
        <v>1043</v>
      </c>
      <c r="F1567" s="277" t="s">
        <v>1043</v>
      </c>
      <c r="G1567" s="279">
        <v>99252</v>
      </c>
      <c r="H1567" s="277" t="s">
        <v>7682</v>
      </c>
      <c r="I1567" s="277" t="s">
        <v>833</v>
      </c>
      <c r="J1567" s="277" t="s">
        <v>2363</v>
      </c>
      <c r="K1567" s="280">
        <v>1831.9</v>
      </c>
      <c r="L1567" s="277" t="s">
        <v>2364</v>
      </c>
      <c r="M1567" s="83"/>
    </row>
    <row r="1568" spans="1:13" ht="12.75" customHeight="1" x14ac:dyDescent="0.25">
      <c r="A1568" s="277" t="s">
        <v>6918</v>
      </c>
      <c r="B1568" s="277" t="s">
        <v>6919</v>
      </c>
      <c r="C1568" s="277" t="s">
        <v>7277</v>
      </c>
      <c r="D1568" s="277" t="s">
        <v>7279</v>
      </c>
      <c r="E1568" s="278" t="s">
        <v>1043</v>
      </c>
      <c r="F1568" s="277" t="s">
        <v>1043</v>
      </c>
      <c r="G1568" s="279">
        <v>99254</v>
      </c>
      <c r="H1568" s="277" t="s">
        <v>7687</v>
      </c>
      <c r="I1568" s="277" t="s">
        <v>871</v>
      </c>
      <c r="J1568" s="277" t="s">
        <v>2642</v>
      </c>
      <c r="K1568" s="280">
        <v>902.85</v>
      </c>
      <c r="L1568" s="277" t="s">
        <v>2364</v>
      </c>
      <c r="M1568" s="83"/>
    </row>
    <row r="1569" spans="1:13" ht="12.75" customHeight="1" x14ac:dyDescent="0.25">
      <c r="A1569" s="277" t="s">
        <v>6918</v>
      </c>
      <c r="B1569" s="277" t="s">
        <v>6919</v>
      </c>
      <c r="C1569" s="277" t="s">
        <v>7277</v>
      </c>
      <c r="D1569" s="277" t="s">
        <v>7279</v>
      </c>
      <c r="E1569" s="278" t="s">
        <v>1043</v>
      </c>
      <c r="F1569" s="277" t="s">
        <v>1043</v>
      </c>
      <c r="G1569" s="279">
        <v>99256</v>
      </c>
      <c r="H1569" s="277" t="s">
        <v>7693</v>
      </c>
      <c r="I1569" s="277" t="s">
        <v>833</v>
      </c>
      <c r="J1569" s="277" t="s">
        <v>2363</v>
      </c>
      <c r="K1569" s="280">
        <v>4088.38</v>
      </c>
      <c r="L1569" s="277" t="s">
        <v>2364</v>
      </c>
      <c r="M1569" s="83"/>
    </row>
    <row r="1570" spans="1:13" ht="12.75" customHeight="1" x14ac:dyDescent="0.25">
      <c r="A1570" s="277" t="s">
        <v>6918</v>
      </c>
      <c r="B1570" s="277" t="s">
        <v>6919</v>
      </c>
      <c r="C1570" s="277" t="s">
        <v>7277</v>
      </c>
      <c r="D1570" s="277" t="s">
        <v>7279</v>
      </c>
      <c r="E1570" s="278" t="s">
        <v>1043</v>
      </c>
      <c r="F1570" s="277" t="s">
        <v>1043</v>
      </c>
      <c r="G1570" s="279">
        <v>99259</v>
      </c>
      <c r="H1570" s="277" t="s">
        <v>7698</v>
      </c>
      <c r="I1570" s="277" t="s">
        <v>833</v>
      </c>
      <c r="J1570" s="277" t="s">
        <v>2363</v>
      </c>
      <c r="K1570" s="280">
        <v>2313.84</v>
      </c>
      <c r="L1570" s="277" t="s">
        <v>2364</v>
      </c>
      <c r="M1570" s="83"/>
    </row>
    <row r="1571" spans="1:13" ht="12.75" customHeight="1" x14ac:dyDescent="0.25">
      <c r="A1571" s="277" t="s">
        <v>6918</v>
      </c>
      <c r="B1571" s="277" t="s">
        <v>6919</v>
      </c>
      <c r="C1571" s="277" t="s">
        <v>7277</v>
      </c>
      <c r="D1571" s="277" t="s">
        <v>7279</v>
      </c>
      <c r="E1571" s="278" t="s">
        <v>1043</v>
      </c>
      <c r="F1571" s="277" t="s">
        <v>1043</v>
      </c>
      <c r="G1571" s="279">
        <v>99261</v>
      </c>
      <c r="H1571" s="277" t="s">
        <v>7703</v>
      </c>
      <c r="I1571" s="277" t="s">
        <v>871</v>
      </c>
      <c r="J1571" s="277" t="s">
        <v>2642</v>
      </c>
      <c r="K1571" s="280">
        <v>1080.45</v>
      </c>
      <c r="L1571" s="277" t="s">
        <v>2364</v>
      </c>
      <c r="M1571" s="83"/>
    </row>
    <row r="1572" spans="1:13" ht="12.75" customHeight="1" x14ac:dyDescent="0.25">
      <c r="A1572" s="277" t="s">
        <v>6918</v>
      </c>
      <c r="B1572" s="277" t="s">
        <v>6919</v>
      </c>
      <c r="C1572" s="277" t="s">
        <v>7277</v>
      </c>
      <c r="D1572" s="277" t="s">
        <v>7279</v>
      </c>
      <c r="E1572" s="278" t="s">
        <v>1043</v>
      </c>
      <c r="F1572" s="277" t="s">
        <v>1043</v>
      </c>
      <c r="G1572" s="279">
        <v>99263</v>
      </c>
      <c r="H1572" s="277" t="s">
        <v>7708</v>
      </c>
      <c r="I1572" s="277" t="s">
        <v>871</v>
      </c>
      <c r="J1572" s="277" t="s">
        <v>2642</v>
      </c>
      <c r="K1572" s="280">
        <v>1613.29</v>
      </c>
      <c r="L1572" s="277" t="s">
        <v>2364</v>
      </c>
      <c r="M1572" s="83"/>
    </row>
    <row r="1573" spans="1:13" ht="12.75" customHeight="1" x14ac:dyDescent="0.25">
      <c r="A1573" s="277" t="s">
        <v>6918</v>
      </c>
      <c r="B1573" s="277" t="s">
        <v>6919</v>
      </c>
      <c r="C1573" s="277" t="s">
        <v>7277</v>
      </c>
      <c r="D1573" s="277" t="s">
        <v>7279</v>
      </c>
      <c r="E1573" s="278" t="s">
        <v>1043</v>
      </c>
      <c r="F1573" s="277" t="s">
        <v>1043</v>
      </c>
      <c r="G1573" s="279">
        <v>99265</v>
      </c>
      <c r="H1573" s="277" t="s">
        <v>7712</v>
      </c>
      <c r="I1573" s="277" t="s">
        <v>833</v>
      </c>
      <c r="J1573" s="277" t="s">
        <v>2363</v>
      </c>
      <c r="K1573" s="280">
        <v>2795.72</v>
      </c>
      <c r="L1573" s="277" t="s">
        <v>2364</v>
      </c>
      <c r="M1573" s="83"/>
    </row>
    <row r="1574" spans="1:13" ht="12.75" customHeight="1" x14ac:dyDescent="0.25">
      <c r="A1574" s="277" t="s">
        <v>6918</v>
      </c>
      <c r="B1574" s="277" t="s">
        <v>6919</v>
      </c>
      <c r="C1574" s="277" t="s">
        <v>7277</v>
      </c>
      <c r="D1574" s="277" t="s">
        <v>7279</v>
      </c>
      <c r="E1574" s="278" t="s">
        <v>1043</v>
      </c>
      <c r="F1574" s="277" t="s">
        <v>1043</v>
      </c>
      <c r="G1574" s="279">
        <v>99266</v>
      </c>
      <c r="H1574" s="277" t="s">
        <v>7717</v>
      </c>
      <c r="I1574" s="277" t="s">
        <v>871</v>
      </c>
      <c r="J1574" s="277" t="s">
        <v>2642</v>
      </c>
      <c r="K1574" s="280">
        <v>1258.05</v>
      </c>
      <c r="L1574" s="277" t="s">
        <v>2364</v>
      </c>
      <c r="M1574" s="83"/>
    </row>
    <row r="1575" spans="1:13" ht="12.75" customHeight="1" x14ac:dyDescent="0.25">
      <c r="A1575" s="277" t="s">
        <v>6918</v>
      </c>
      <c r="B1575" s="277" t="s">
        <v>6919</v>
      </c>
      <c r="C1575" s="277" t="s">
        <v>7277</v>
      </c>
      <c r="D1575" s="277" t="s">
        <v>7279</v>
      </c>
      <c r="E1575" s="278" t="s">
        <v>1043</v>
      </c>
      <c r="F1575" s="277" t="s">
        <v>1043</v>
      </c>
      <c r="G1575" s="279">
        <v>99267</v>
      </c>
      <c r="H1575" s="277" t="s">
        <v>7720</v>
      </c>
      <c r="I1575" s="277" t="s">
        <v>833</v>
      </c>
      <c r="J1575" s="277" t="s">
        <v>2363</v>
      </c>
      <c r="K1575" s="280">
        <v>3277.64</v>
      </c>
      <c r="L1575" s="277" t="s">
        <v>2364</v>
      </c>
      <c r="M1575" s="83"/>
    </row>
    <row r="1576" spans="1:13" ht="12.75" customHeight="1" x14ac:dyDescent="0.25">
      <c r="A1576" s="277" t="s">
        <v>6918</v>
      </c>
      <c r="B1576" s="277" t="s">
        <v>6919</v>
      </c>
      <c r="C1576" s="277" t="s">
        <v>7277</v>
      </c>
      <c r="D1576" s="277" t="s">
        <v>7279</v>
      </c>
      <c r="E1576" s="278" t="s">
        <v>1043</v>
      </c>
      <c r="F1576" s="277" t="s">
        <v>1043</v>
      </c>
      <c r="G1576" s="279">
        <v>99269</v>
      </c>
      <c r="H1576" s="277" t="s">
        <v>7723</v>
      </c>
      <c r="I1576" s="277" t="s">
        <v>871</v>
      </c>
      <c r="J1576" s="277" t="s">
        <v>2642</v>
      </c>
      <c r="K1576" s="280">
        <v>1435.63</v>
      </c>
      <c r="L1576" s="277" t="s">
        <v>2364</v>
      </c>
      <c r="M1576" s="83"/>
    </row>
    <row r="1577" spans="1:13" ht="12.75" customHeight="1" x14ac:dyDescent="0.25">
      <c r="A1577" s="277" t="s">
        <v>6918</v>
      </c>
      <c r="B1577" s="277" t="s">
        <v>6919</v>
      </c>
      <c r="C1577" s="277" t="s">
        <v>7277</v>
      </c>
      <c r="D1577" s="277" t="s">
        <v>7279</v>
      </c>
      <c r="E1577" s="278" t="s">
        <v>1043</v>
      </c>
      <c r="F1577" s="277" t="s">
        <v>1043</v>
      </c>
      <c r="G1577" s="279">
        <v>99271</v>
      </c>
      <c r="H1577" s="277" t="s">
        <v>7725</v>
      </c>
      <c r="I1577" s="277" t="s">
        <v>833</v>
      </c>
      <c r="J1577" s="277" t="s">
        <v>2363</v>
      </c>
      <c r="K1577" s="280">
        <v>4692.29</v>
      </c>
      <c r="L1577" s="277" t="s">
        <v>2364</v>
      </c>
      <c r="M1577" s="83"/>
    </row>
    <row r="1578" spans="1:13" ht="12.75" customHeight="1" x14ac:dyDescent="0.25">
      <c r="A1578" s="277" t="s">
        <v>6918</v>
      </c>
      <c r="B1578" s="277" t="s">
        <v>6919</v>
      </c>
      <c r="C1578" s="277" t="s">
        <v>7277</v>
      </c>
      <c r="D1578" s="277" t="s">
        <v>7279</v>
      </c>
      <c r="E1578" s="278" t="s">
        <v>1043</v>
      </c>
      <c r="F1578" s="277" t="s">
        <v>1043</v>
      </c>
      <c r="G1578" s="279">
        <v>99272</v>
      </c>
      <c r="H1578" s="277" t="s">
        <v>7728</v>
      </c>
      <c r="I1578" s="277" t="s">
        <v>833</v>
      </c>
      <c r="J1578" s="277" t="s">
        <v>2363</v>
      </c>
      <c r="K1578" s="280">
        <v>777.64</v>
      </c>
      <c r="L1578" s="277" t="s">
        <v>2364</v>
      </c>
      <c r="M1578" s="83"/>
    </row>
    <row r="1579" spans="1:13" ht="12.75" customHeight="1" x14ac:dyDescent="0.25">
      <c r="A1579" s="277" t="s">
        <v>6918</v>
      </c>
      <c r="B1579" s="277" t="s">
        <v>6919</v>
      </c>
      <c r="C1579" s="277" t="s">
        <v>7277</v>
      </c>
      <c r="D1579" s="277" t="s">
        <v>7279</v>
      </c>
      <c r="E1579" s="278" t="s">
        <v>1043</v>
      </c>
      <c r="F1579" s="277" t="s">
        <v>1043</v>
      </c>
      <c r="G1579" s="279">
        <v>99273</v>
      </c>
      <c r="H1579" s="277" t="s">
        <v>7732</v>
      </c>
      <c r="I1579" s="277" t="s">
        <v>833</v>
      </c>
      <c r="J1579" s="277" t="s">
        <v>2363</v>
      </c>
      <c r="K1579" s="280">
        <v>1116.6300000000001</v>
      </c>
      <c r="L1579" s="277" t="s">
        <v>2364</v>
      </c>
      <c r="M1579" s="83"/>
    </row>
    <row r="1580" spans="1:13" ht="12.75" customHeight="1" x14ac:dyDescent="0.25">
      <c r="A1580" s="277" t="s">
        <v>6918</v>
      </c>
      <c r="B1580" s="277" t="s">
        <v>6919</v>
      </c>
      <c r="C1580" s="277" t="s">
        <v>7277</v>
      </c>
      <c r="D1580" s="277" t="s">
        <v>7279</v>
      </c>
      <c r="E1580" s="278" t="s">
        <v>1043</v>
      </c>
      <c r="F1580" s="277" t="s">
        <v>1043</v>
      </c>
      <c r="G1580" s="279">
        <v>99274</v>
      </c>
      <c r="H1580" s="277" t="s">
        <v>7736</v>
      </c>
      <c r="I1580" s="277" t="s">
        <v>833</v>
      </c>
      <c r="J1580" s="277" t="s">
        <v>2363</v>
      </c>
      <c r="K1580" s="280">
        <v>3781.85</v>
      </c>
      <c r="L1580" s="277" t="s">
        <v>2364</v>
      </c>
      <c r="M1580" s="83"/>
    </row>
    <row r="1581" spans="1:13" ht="12.75" customHeight="1" x14ac:dyDescent="0.25">
      <c r="A1581" s="277" t="s">
        <v>6918</v>
      </c>
      <c r="B1581" s="277" t="s">
        <v>6919</v>
      </c>
      <c r="C1581" s="277" t="s">
        <v>7277</v>
      </c>
      <c r="D1581" s="277" t="s">
        <v>7279</v>
      </c>
      <c r="E1581" s="278" t="s">
        <v>1043</v>
      </c>
      <c r="F1581" s="277" t="s">
        <v>1043</v>
      </c>
      <c r="G1581" s="279">
        <v>99276</v>
      </c>
      <c r="H1581" s="277" t="s">
        <v>7740</v>
      </c>
      <c r="I1581" s="277" t="s">
        <v>871</v>
      </c>
      <c r="J1581" s="277" t="s">
        <v>2642</v>
      </c>
      <c r="K1581" s="280">
        <v>1790.87</v>
      </c>
      <c r="L1581" s="277" t="s">
        <v>2364</v>
      </c>
      <c r="M1581" s="83"/>
    </row>
    <row r="1582" spans="1:13" ht="12.75" customHeight="1" x14ac:dyDescent="0.25">
      <c r="A1582" s="277" t="s">
        <v>6918</v>
      </c>
      <c r="B1582" s="277" t="s">
        <v>6919</v>
      </c>
      <c r="C1582" s="277" t="s">
        <v>7277</v>
      </c>
      <c r="D1582" s="277" t="s">
        <v>7279</v>
      </c>
      <c r="E1582" s="278" t="s">
        <v>1043</v>
      </c>
      <c r="F1582" s="277" t="s">
        <v>1043</v>
      </c>
      <c r="G1582" s="279">
        <v>99277</v>
      </c>
      <c r="H1582" s="277" t="s">
        <v>7742</v>
      </c>
      <c r="I1582" s="277" t="s">
        <v>871</v>
      </c>
      <c r="J1582" s="277" t="s">
        <v>2642</v>
      </c>
      <c r="K1582" s="280">
        <v>1613.29</v>
      </c>
      <c r="L1582" s="277" t="s">
        <v>2364</v>
      </c>
      <c r="M1582" s="83"/>
    </row>
    <row r="1583" spans="1:13" ht="12.75" customHeight="1" x14ac:dyDescent="0.25">
      <c r="A1583" s="277" t="s">
        <v>6918</v>
      </c>
      <c r="B1583" s="277" t="s">
        <v>6919</v>
      </c>
      <c r="C1583" s="277" t="s">
        <v>7277</v>
      </c>
      <c r="D1583" s="277" t="s">
        <v>7279</v>
      </c>
      <c r="E1583" s="278" t="s">
        <v>1043</v>
      </c>
      <c r="F1583" s="277" t="s">
        <v>1043</v>
      </c>
      <c r="G1583" s="279">
        <v>99278</v>
      </c>
      <c r="H1583" s="277" t="s">
        <v>7745</v>
      </c>
      <c r="I1583" s="277" t="s">
        <v>871</v>
      </c>
      <c r="J1583" s="277" t="s">
        <v>2363</v>
      </c>
      <c r="K1583" s="280">
        <v>301.58999999999997</v>
      </c>
      <c r="L1583" s="277" t="s">
        <v>2364</v>
      </c>
      <c r="M1583" s="83"/>
    </row>
    <row r="1584" spans="1:13" ht="12.75" customHeight="1" x14ac:dyDescent="0.25">
      <c r="A1584" s="277" t="s">
        <v>6918</v>
      </c>
      <c r="B1584" s="277" t="s">
        <v>6919</v>
      </c>
      <c r="C1584" s="277" t="s">
        <v>7277</v>
      </c>
      <c r="D1584" s="277" t="s">
        <v>7279</v>
      </c>
      <c r="E1584" s="278" t="s">
        <v>1043</v>
      </c>
      <c r="F1584" s="277" t="s">
        <v>1043</v>
      </c>
      <c r="G1584" s="279">
        <v>99279</v>
      </c>
      <c r="H1584" s="277" t="s">
        <v>7750</v>
      </c>
      <c r="I1584" s="277" t="s">
        <v>833</v>
      </c>
      <c r="J1584" s="277" t="s">
        <v>2363</v>
      </c>
      <c r="K1584" s="280">
        <v>4266.4799999999996</v>
      </c>
      <c r="L1584" s="277" t="s">
        <v>2364</v>
      </c>
      <c r="M1584" s="83"/>
    </row>
    <row r="1585" spans="1:13" ht="12.75" customHeight="1" x14ac:dyDescent="0.25">
      <c r="A1585" s="277" t="s">
        <v>6918</v>
      </c>
      <c r="B1585" s="277" t="s">
        <v>6919</v>
      </c>
      <c r="C1585" s="277" t="s">
        <v>7277</v>
      </c>
      <c r="D1585" s="277" t="s">
        <v>7279</v>
      </c>
      <c r="E1585" s="278" t="s">
        <v>1043</v>
      </c>
      <c r="F1585" s="277" t="s">
        <v>1043</v>
      </c>
      <c r="G1585" s="279">
        <v>99280</v>
      </c>
      <c r="H1585" s="277" t="s">
        <v>7752</v>
      </c>
      <c r="I1585" s="277" t="s">
        <v>833</v>
      </c>
      <c r="J1585" s="277" t="s">
        <v>2363</v>
      </c>
      <c r="K1585" s="280">
        <v>1445.31</v>
      </c>
      <c r="L1585" s="277" t="s">
        <v>2364</v>
      </c>
      <c r="M1585" s="83"/>
    </row>
    <row r="1586" spans="1:13" ht="12.75" customHeight="1" x14ac:dyDescent="0.25">
      <c r="A1586" s="277" t="s">
        <v>6918</v>
      </c>
      <c r="B1586" s="277" t="s">
        <v>6919</v>
      </c>
      <c r="C1586" s="277" t="s">
        <v>7277</v>
      </c>
      <c r="D1586" s="277" t="s">
        <v>7279</v>
      </c>
      <c r="E1586" s="278" t="s">
        <v>1043</v>
      </c>
      <c r="F1586" s="277" t="s">
        <v>1043</v>
      </c>
      <c r="G1586" s="279">
        <v>99281</v>
      </c>
      <c r="H1586" s="277" t="s">
        <v>7753</v>
      </c>
      <c r="I1586" s="277" t="s">
        <v>871</v>
      </c>
      <c r="J1586" s="277" t="s">
        <v>2642</v>
      </c>
      <c r="K1586" s="280">
        <v>1790.87</v>
      </c>
      <c r="L1586" s="277" t="s">
        <v>2364</v>
      </c>
      <c r="M1586" s="83"/>
    </row>
    <row r="1587" spans="1:13" ht="12.75" customHeight="1" x14ac:dyDescent="0.25">
      <c r="A1587" s="277" t="s">
        <v>6918</v>
      </c>
      <c r="B1587" s="277" t="s">
        <v>6919</v>
      </c>
      <c r="C1587" s="277" t="s">
        <v>7277</v>
      </c>
      <c r="D1587" s="277" t="s">
        <v>7279</v>
      </c>
      <c r="E1587" s="278" t="s">
        <v>1043</v>
      </c>
      <c r="F1587" s="277" t="s">
        <v>1043</v>
      </c>
      <c r="G1587" s="279">
        <v>99282</v>
      </c>
      <c r="H1587" s="277" t="s">
        <v>7755</v>
      </c>
      <c r="I1587" s="277" t="s">
        <v>871</v>
      </c>
      <c r="J1587" s="277" t="s">
        <v>2642</v>
      </c>
      <c r="K1587" s="280">
        <v>1995.21</v>
      </c>
      <c r="L1587" s="277" t="s">
        <v>2364</v>
      </c>
      <c r="M1587" s="83"/>
    </row>
    <row r="1588" spans="1:13" ht="12.75" customHeight="1" x14ac:dyDescent="0.25">
      <c r="A1588" s="277" t="s">
        <v>6918</v>
      </c>
      <c r="B1588" s="277" t="s">
        <v>6919</v>
      </c>
      <c r="C1588" s="277" t="s">
        <v>7277</v>
      </c>
      <c r="D1588" s="277" t="s">
        <v>7279</v>
      </c>
      <c r="E1588" s="278" t="s">
        <v>1043</v>
      </c>
      <c r="F1588" s="277" t="s">
        <v>1043</v>
      </c>
      <c r="G1588" s="279">
        <v>99283</v>
      </c>
      <c r="H1588" s="277" t="s">
        <v>7758</v>
      </c>
      <c r="I1588" s="277" t="s">
        <v>871</v>
      </c>
      <c r="J1588" s="277" t="s">
        <v>2642</v>
      </c>
      <c r="K1588" s="280">
        <v>837.51</v>
      </c>
      <c r="L1588" s="277" t="s">
        <v>2364</v>
      </c>
      <c r="M1588" s="83"/>
    </row>
    <row r="1589" spans="1:13" ht="12.75" customHeight="1" x14ac:dyDescent="0.25">
      <c r="A1589" s="277" t="s">
        <v>6918</v>
      </c>
      <c r="B1589" s="277" t="s">
        <v>6919</v>
      </c>
      <c r="C1589" s="277" t="s">
        <v>7277</v>
      </c>
      <c r="D1589" s="277" t="s">
        <v>7279</v>
      </c>
      <c r="E1589" s="278" t="s">
        <v>1043</v>
      </c>
      <c r="F1589" s="277" t="s">
        <v>1043</v>
      </c>
      <c r="G1589" s="279">
        <v>99284</v>
      </c>
      <c r="H1589" s="277" t="s">
        <v>7762</v>
      </c>
      <c r="I1589" s="277" t="s">
        <v>833</v>
      </c>
      <c r="J1589" s="277" t="s">
        <v>2363</v>
      </c>
      <c r="K1589" s="280">
        <v>5296.29</v>
      </c>
      <c r="L1589" s="277" t="s">
        <v>2364</v>
      </c>
      <c r="M1589" s="83"/>
    </row>
    <row r="1590" spans="1:13" ht="12.75" customHeight="1" x14ac:dyDescent="0.25">
      <c r="A1590" s="277" t="s">
        <v>6918</v>
      </c>
      <c r="B1590" s="277" t="s">
        <v>6919</v>
      </c>
      <c r="C1590" s="277" t="s">
        <v>7277</v>
      </c>
      <c r="D1590" s="277" t="s">
        <v>7279</v>
      </c>
      <c r="E1590" s="278" t="s">
        <v>1043</v>
      </c>
      <c r="F1590" s="277" t="s">
        <v>1043</v>
      </c>
      <c r="G1590" s="279">
        <v>99286</v>
      </c>
      <c r="H1590" s="277" t="s">
        <v>7766</v>
      </c>
      <c r="I1590" s="277" t="s">
        <v>833</v>
      </c>
      <c r="J1590" s="277" t="s">
        <v>2363</v>
      </c>
      <c r="K1590" s="280">
        <v>4751.28</v>
      </c>
      <c r="L1590" s="277" t="s">
        <v>2364</v>
      </c>
      <c r="M1590" s="83"/>
    </row>
    <row r="1591" spans="1:13" ht="12.75" customHeight="1" x14ac:dyDescent="0.25">
      <c r="A1591" s="277" t="s">
        <v>6918</v>
      </c>
      <c r="B1591" s="277" t="s">
        <v>6919</v>
      </c>
      <c r="C1591" s="277" t="s">
        <v>7277</v>
      </c>
      <c r="D1591" s="277" t="s">
        <v>7279</v>
      </c>
      <c r="E1591" s="278" t="s">
        <v>1043</v>
      </c>
      <c r="F1591" s="277" t="s">
        <v>1043</v>
      </c>
      <c r="G1591" s="279">
        <v>99287</v>
      </c>
      <c r="H1591" s="277" t="s">
        <v>7771</v>
      </c>
      <c r="I1591" s="277" t="s">
        <v>833</v>
      </c>
      <c r="J1591" s="277" t="s">
        <v>2363</v>
      </c>
      <c r="K1591" s="280">
        <v>6666.71</v>
      </c>
      <c r="L1591" s="277" t="s">
        <v>2364</v>
      </c>
      <c r="M1591" s="83"/>
    </row>
    <row r="1592" spans="1:13" ht="12.75" customHeight="1" x14ac:dyDescent="0.25">
      <c r="A1592" s="277" t="s">
        <v>6918</v>
      </c>
      <c r="B1592" s="277" t="s">
        <v>6919</v>
      </c>
      <c r="C1592" s="277" t="s">
        <v>7277</v>
      </c>
      <c r="D1592" s="277" t="s">
        <v>7279</v>
      </c>
      <c r="E1592" s="278" t="s">
        <v>1043</v>
      </c>
      <c r="F1592" s="277" t="s">
        <v>1043</v>
      </c>
      <c r="G1592" s="279">
        <v>99288</v>
      </c>
      <c r="H1592" s="277" t="s">
        <v>7774</v>
      </c>
      <c r="I1592" s="277" t="s">
        <v>871</v>
      </c>
      <c r="J1592" s="277" t="s">
        <v>2363</v>
      </c>
      <c r="K1592" s="280">
        <v>364.24</v>
      </c>
      <c r="L1592" s="277" t="s">
        <v>2364</v>
      </c>
      <c r="M1592" s="83"/>
    </row>
    <row r="1593" spans="1:13" ht="12.75" customHeight="1" x14ac:dyDescent="0.25">
      <c r="A1593" s="277" t="s">
        <v>6918</v>
      </c>
      <c r="B1593" s="277" t="s">
        <v>6919</v>
      </c>
      <c r="C1593" s="277" t="s">
        <v>7277</v>
      </c>
      <c r="D1593" s="277" t="s">
        <v>7279</v>
      </c>
      <c r="E1593" s="278" t="s">
        <v>1043</v>
      </c>
      <c r="F1593" s="277" t="s">
        <v>1043</v>
      </c>
      <c r="G1593" s="279">
        <v>99289</v>
      </c>
      <c r="H1593" s="277" t="s">
        <v>7778</v>
      </c>
      <c r="I1593" s="277" t="s">
        <v>871</v>
      </c>
      <c r="J1593" s="277" t="s">
        <v>2642</v>
      </c>
      <c r="K1593" s="280">
        <v>1968.45</v>
      </c>
      <c r="L1593" s="277" t="s">
        <v>2364</v>
      </c>
      <c r="M1593" s="83"/>
    </row>
    <row r="1594" spans="1:13" ht="12.75" customHeight="1" x14ac:dyDescent="0.25">
      <c r="A1594" s="277" t="s">
        <v>6918</v>
      </c>
      <c r="B1594" s="277" t="s">
        <v>6919</v>
      </c>
      <c r="C1594" s="277" t="s">
        <v>7277</v>
      </c>
      <c r="D1594" s="277" t="s">
        <v>7279</v>
      </c>
      <c r="E1594" s="278" t="s">
        <v>1043</v>
      </c>
      <c r="F1594" s="277" t="s">
        <v>1043</v>
      </c>
      <c r="G1594" s="279">
        <v>99290</v>
      </c>
      <c r="H1594" s="277" t="s">
        <v>7781</v>
      </c>
      <c r="I1594" s="277" t="s">
        <v>833</v>
      </c>
      <c r="J1594" s="277" t="s">
        <v>2363</v>
      </c>
      <c r="K1594" s="280">
        <v>2862.84</v>
      </c>
      <c r="L1594" s="277" t="s">
        <v>2364</v>
      </c>
      <c r="M1594" s="83"/>
    </row>
    <row r="1595" spans="1:13" ht="12.75" customHeight="1" x14ac:dyDescent="0.25">
      <c r="A1595" s="277" t="s">
        <v>6918</v>
      </c>
      <c r="B1595" s="277" t="s">
        <v>6919</v>
      </c>
      <c r="C1595" s="277" t="s">
        <v>7277</v>
      </c>
      <c r="D1595" s="277" t="s">
        <v>7279</v>
      </c>
      <c r="E1595" s="278" t="s">
        <v>1043</v>
      </c>
      <c r="F1595" s="277" t="s">
        <v>1043</v>
      </c>
      <c r="G1595" s="279">
        <v>99291</v>
      </c>
      <c r="H1595" s="277" t="s">
        <v>7786</v>
      </c>
      <c r="I1595" s="277" t="s">
        <v>871</v>
      </c>
      <c r="J1595" s="277" t="s">
        <v>2642</v>
      </c>
      <c r="K1595" s="280">
        <v>1968.45</v>
      </c>
      <c r="L1595" s="277" t="s">
        <v>2364</v>
      </c>
      <c r="M1595" s="83"/>
    </row>
    <row r="1596" spans="1:13" ht="12.75" customHeight="1" x14ac:dyDescent="0.25">
      <c r="A1596" s="277" t="s">
        <v>6918</v>
      </c>
      <c r="B1596" s="277" t="s">
        <v>6919</v>
      </c>
      <c r="C1596" s="277" t="s">
        <v>7277</v>
      </c>
      <c r="D1596" s="277" t="s">
        <v>7279</v>
      </c>
      <c r="E1596" s="278" t="s">
        <v>1043</v>
      </c>
      <c r="F1596" s="277" t="s">
        <v>1043</v>
      </c>
      <c r="G1596" s="279">
        <v>99292</v>
      </c>
      <c r="H1596" s="277" t="s">
        <v>7790</v>
      </c>
      <c r="I1596" s="277" t="s">
        <v>833</v>
      </c>
      <c r="J1596" s="277" t="s">
        <v>2363</v>
      </c>
      <c r="K1596" s="280">
        <v>1775.59</v>
      </c>
      <c r="L1596" s="277" t="s">
        <v>2364</v>
      </c>
      <c r="M1596" s="83"/>
    </row>
    <row r="1597" spans="1:13" ht="12.75" customHeight="1" x14ac:dyDescent="0.25">
      <c r="A1597" s="277" t="s">
        <v>6918</v>
      </c>
      <c r="B1597" s="277" t="s">
        <v>6919</v>
      </c>
      <c r="C1597" s="277" t="s">
        <v>7277</v>
      </c>
      <c r="D1597" s="277" t="s">
        <v>7279</v>
      </c>
      <c r="E1597" s="278" t="s">
        <v>1043</v>
      </c>
      <c r="F1597" s="277" t="s">
        <v>1043</v>
      </c>
      <c r="G1597" s="279">
        <v>99293</v>
      </c>
      <c r="H1597" s="277" t="s">
        <v>7793</v>
      </c>
      <c r="I1597" s="277" t="s">
        <v>871</v>
      </c>
      <c r="J1597" s="277" t="s">
        <v>2642</v>
      </c>
      <c r="K1597" s="280">
        <v>1017.18</v>
      </c>
      <c r="L1597" s="277" t="s">
        <v>2364</v>
      </c>
      <c r="M1597" s="83"/>
    </row>
    <row r="1598" spans="1:13" ht="12.75" customHeight="1" x14ac:dyDescent="0.25">
      <c r="A1598" s="277" t="s">
        <v>6918</v>
      </c>
      <c r="B1598" s="277" t="s">
        <v>6919</v>
      </c>
      <c r="C1598" s="277" t="s">
        <v>7277</v>
      </c>
      <c r="D1598" s="277" t="s">
        <v>7279</v>
      </c>
      <c r="E1598" s="278" t="s">
        <v>1043</v>
      </c>
      <c r="F1598" s="277" t="s">
        <v>1043</v>
      </c>
      <c r="G1598" s="279">
        <v>99294</v>
      </c>
      <c r="H1598" s="277" t="s">
        <v>7798</v>
      </c>
      <c r="I1598" s="277" t="s">
        <v>833</v>
      </c>
      <c r="J1598" s="277" t="s">
        <v>2363</v>
      </c>
      <c r="K1598" s="280">
        <v>5900.27</v>
      </c>
      <c r="L1598" s="277" t="s">
        <v>2364</v>
      </c>
      <c r="M1598" s="83"/>
    </row>
    <row r="1599" spans="1:13" ht="12.75" customHeight="1" x14ac:dyDescent="0.25">
      <c r="A1599" s="277" t="s">
        <v>6918</v>
      </c>
      <c r="B1599" s="277" t="s">
        <v>6919</v>
      </c>
      <c r="C1599" s="277" t="s">
        <v>7277</v>
      </c>
      <c r="D1599" s="277" t="s">
        <v>7279</v>
      </c>
      <c r="E1599" s="278" t="s">
        <v>1043</v>
      </c>
      <c r="F1599" s="277" t="s">
        <v>1043</v>
      </c>
      <c r="G1599" s="279">
        <v>99296</v>
      </c>
      <c r="H1599" s="277" t="s">
        <v>7800</v>
      </c>
      <c r="I1599" s="277" t="s">
        <v>871</v>
      </c>
      <c r="J1599" s="277" t="s">
        <v>2642</v>
      </c>
      <c r="K1599" s="280">
        <v>2172.8200000000002</v>
      </c>
      <c r="L1599" s="277" t="s">
        <v>2364</v>
      </c>
      <c r="M1599" s="83"/>
    </row>
    <row r="1600" spans="1:13" ht="12.75" customHeight="1" x14ac:dyDescent="0.25">
      <c r="A1600" s="277" t="s">
        <v>6918</v>
      </c>
      <c r="B1600" s="277" t="s">
        <v>6919</v>
      </c>
      <c r="C1600" s="277" t="s">
        <v>7277</v>
      </c>
      <c r="D1600" s="277" t="s">
        <v>7279</v>
      </c>
      <c r="E1600" s="278" t="s">
        <v>1043</v>
      </c>
      <c r="F1600" s="277" t="s">
        <v>1043</v>
      </c>
      <c r="G1600" s="279">
        <v>99297</v>
      </c>
      <c r="H1600" s="277" t="s">
        <v>7803</v>
      </c>
      <c r="I1600" s="277" t="s">
        <v>871</v>
      </c>
      <c r="J1600" s="277" t="s">
        <v>2642</v>
      </c>
      <c r="K1600" s="280">
        <v>2168.19</v>
      </c>
      <c r="L1600" s="277" t="s">
        <v>2364</v>
      </c>
      <c r="M1600" s="83"/>
    </row>
    <row r="1601" spans="1:13" ht="12.75" customHeight="1" x14ac:dyDescent="0.25">
      <c r="A1601" s="277" t="s">
        <v>6918</v>
      </c>
      <c r="B1601" s="277" t="s">
        <v>6919</v>
      </c>
      <c r="C1601" s="277" t="s">
        <v>7277</v>
      </c>
      <c r="D1601" s="277" t="s">
        <v>7279</v>
      </c>
      <c r="E1601" s="278" t="s">
        <v>1043</v>
      </c>
      <c r="F1601" s="277" t="s">
        <v>1043</v>
      </c>
      <c r="G1601" s="279">
        <v>99298</v>
      </c>
      <c r="H1601" s="277" t="s">
        <v>7809</v>
      </c>
      <c r="I1601" s="277" t="s">
        <v>833</v>
      </c>
      <c r="J1601" s="277" t="s">
        <v>2363</v>
      </c>
      <c r="K1601" s="280">
        <v>7529.71</v>
      </c>
      <c r="L1601" s="277" t="s">
        <v>2364</v>
      </c>
      <c r="M1601" s="83"/>
    </row>
    <row r="1602" spans="1:13" ht="12.75" customHeight="1" x14ac:dyDescent="0.25">
      <c r="A1602" s="277" t="s">
        <v>6918</v>
      </c>
      <c r="B1602" s="277" t="s">
        <v>6919</v>
      </c>
      <c r="C1602" s="277" t="s">
        <v>7277</v>
      </c>
      <c r="D1602" s="277" t="s">
        <v>7279</v>
      </c>
      <c r="E1602" s="278" t="s">
        <v>1043</v>
      </c>
      <c r="F1602" s="277" t="s">
        <v>1043</v>
      </c>
      <c r="G1602" s="279">
        <v>99299</v>
      </c>
      <c r="H1602" s="277" t="s">
        <v>7813</v>
      </c>
      <c r="I1602" s="277" t="s">
        <v>871</v>
      </c>
      <c r="J1602" s="277" t="s">
        <v>2642</v>
      </c>
      <c r="K1602" s="280">
        <v>2350.37</v>
      </c>
      <c r="L1602" s="277" t="s">
        <v>2364</v>
      </c>
      <c r="M1602" s="83"/>
    </row>
    <row r="1603" spans="1:13" ht="12.75" customHeight="1" x14ac:dyDescent="0.25">
      <c r="A1603" s="277" t="s">
        <v>6918</v>
      </c>
      <c r="B1603" s="277" t="s">
        <v>6919</v>
      </c>
      <c r="C1603" s="277" t="s">
        <v>7277</v>
      </c>
      <c r="D1603" s="277" t="s">
        <v>7279</v>
      </c>
      <c r="E1603" s="278" t="s">
        <v>1043</v>
      </c>
      <c r="F1603" s="277" t="s">
        <v>1043</v>
      </c>
      <c r="G1603" s="279">
        <v>99300</v>
      </c>
      <c r="H1603" s="277" t="s">
        <v>7817</v>
      </c>
      <c r="I1603" s="277" t="s">
        <v>833</v>
      </c>
      <c r="J1603" s="277" t="s">
        <v>2363</v>
      </c>
      <c r="K1603" s="280">
        <v>8392.73</v>
      </c>
      <c r="L1603" s="277" t="s">
        <v>2364</v>
      </c>
      <c r="M1603" s="83"/>
    </row>
    <row r="1604" spans="1:13" ht="12.75" customHeight="1" x14ac:dyDescent="0.25">
      <c r="A1604" s="277" t="s">
        <v>6918</v>
      </c>
      <c r="B1604" s="277" t="s">
        <v>6919</v>
      </c>
      <c r="C1604" s="277" t="s">
        <v>7277</v>
      </c>
      <c r="D1604" s="277" t="s">
        <v>7279</v>
      </c>
      <c r="E1604" s="278" t="s">
        <v>1043</v>
      </c>
      <c r="F1604" s="277" t="s">
        <v>1043</v>
      </c>
      <c r="G1604" s="279">
        <v>99301</v>
      </c>
      <c r="H1604" s="277" t="s">
        <v>7822</v>
      </c>
      <c r="I1604" s="277" t="s">
        <v>833</v>
      </c>
      <c r="J1604" s="277" t="s">
        <v>2363</v>
      </c>
      <c r="K1604" s="280">
        <v>4207.72</v>
      </c>
      <c r="L1604" s="277" t="s">
        <v>2364</v>
      </c>
      <c r="M1604" s="83"/>
    </row>
    <row r="1605" spans="1:13" ht="12.75" customHeight="1" x14ac:dyDescent="0.25">
      <c r="A1605" s="277" t="s">
        <v>6918</v>
      </c>
      <c r="B1605" s="277" t="s">
        <v>6919</v>
      </c>
      <c r="C1605" s="277" t="s">
        <v>7277</v>
      </c>
      <c r="D1605" s="277" t="s">
        <v>7279</v>
      </c>
      <c r="E1605" s="278" t="s">
        <v>1043</v>
      </c>
      <c r="F1605" s="277" t="s">
        <v>1043</v>
      </c>
      <c r="G1605" s="279">
        <v>99302</v>
      </c>
      <c r="H1605" s="277" t="s">
        <v>7826</v>
      </c>
      <c r="I1605" s="277" t="s">
        <v>871</v>
      </c>
      <c r="J1605" s="277" t="s">
        <v>2642</v>
      </c>
      <c r="K1605" s="280">
        <v>2532.5700000000002</v>
      </c>
      <c r="L1605" s="277" t="s">
        <v>2364</v>
      </c>
      <c r="M1605" s="83"/>
    </row>
    <row r="1606" spans="1:13" ht="12.75" customHeight="1" x14ac:dyDescent="0.25">
      <c r="A1606" s="277" t="s">
        <v>6918</v>
      </c>
      <c r="B1606" s="277" t="s">
        <v>6919</v>
      </c>
      <c r="C1606" s="277" t="s">
        <v>7277</v>
      </c>
      <c r="D1606" s="277" t="s">
        <v>7279</v>
      </c>
      <c r="E1606" s="278" t="s">
        <v>1043</v>
      </c>
      <c r="F1606" s="277" t="s">
        <v>1043</v>
      </c>
      <c r="G1606" s="279">
        <v>99303</v>
      </c>
      <c r="H1606" s="277" t="s">
        <v>7829</v>
      </c>
      <c r="I1606" s="277" t="s">
        <v>833</v>
      </c>
      <c r="J1606" s="277" t="s">
        <v>2363</v>
      </c>
      <c r="K1606" s="280">
        <v>7693.27</v>
      </c>
      <c r="L1606" s="277" t="s">
        <v>2364</v>
      </c>
      <c r="M1606" s="83"/>
    </row>
    <row r="1607" spans="1:13" ht="12.75" customHeight="1" x14ac:dyDescent="0.25">
      <c r="A1607" s="277" t="s">
        <v>6918</v>
      </c>
      <c r="B1607" s="277" t="s">
        <v>6919</v>
      </c>
      <c r="C1607" s="277" t="s">
        <v>7277</v>
      </c>
      <c r="D1607" s="277" t="s">
        <v>7279</v>
      </c>
      <c r="E1607" s="278" t="s">
        <v>1043</v>
      </c>
      <c r="F1607" s="277" t="s">
        <v>1043</v>
      </c>
      <c r="G1607" s="279">
        <v>99304</v>
      </c>
      <c r="H1607" s="277" t="s">
        <v>7831</v>
      </c>
      <c r="I1607" s="277" t="s">
        <v>871</v>
      </c>
      <c r="J1607" s="277" t="s">
        <v>2642</v>
      </c>
      <c r="K1607" s="280">
        <v>2354.98</v>
      </c>
      <c r="L1607" s="277" t="s">
        <v>2364</v>
      </c>
      <c r="M1607" s="83"/>
    </row>
    <row r="1608" spans="1:13" ht="12.75" customHeight="1" x14ac:dyDescent="0.25">
      <c r="A1608" s="277" t="s">
        <v>6918</v>
      </c>
      <c r="B1608" s="277" t="s">
        <v>6919</v>
      </c>
      <c r="C1608" s="277" t="s">
        <v>7277</v>
      </c>
      <c r="D1608" s="277" t="s">
        <v>7279</v>
      </c>
      <c r="E1608" s="278" t="s">
        <v>1043</v>
      </c>
      <c r="F1608" s="277" t="s">
        <v>1043</v>
      </c>
      <c r="G1608" s="279">
        <v>99305</v>
      </c>
      <c r="H1608" s="277" t="s">
        <v>7832</v>
      </c>
      <c r="I1608" s="277" t="s">
        <v>833</v>
      </c>
      <c r="J1608" s="277" t="s">
        <v>2363</v>
      </c>
      <c r="K1608" s="280">
        <v>8684.74</v>
      </c>
      <c r="L1608" s="277" t="s">
        <v>2364</v>
      </c>
      <c r="M1608" s="83"/>
    </row>
    <row r="1609" spans="1:13" ht="12.75" customHeight="1" x14ac:dyDescent="0.25">
      <c r="A1609" s="277" t="s">
        <v>6918</v>
      </c>
      <c r="B1609" s="277" t="s">
        <v>6919</v>
      </c>
      <c r="C1609" s="277" t="s">
        <v>7277</v>
      </c>
      <c r="D1609" s="277" t="s">
        <v>7279</v>
      </c>
      <c r="E1609" s="278" t="s">
        <v>1043</v>
      </c>
      <c r="F1609" s="277" t="s">
        <v>1043</v>
      </c>
      <c r="G1609" s="279">
        <v>99306</v>
      </c>
      <c r="H1609" s="277" t="s">
        <v>7835</v>
      </c>
      <c r="I1609" s="277" t="s">
        <v>871</v>
      </c>
      <c r="J1609" s="277" t="s">
        <v>2642</v>
      </c>
      <c r="K1609" s="280">
        <v>2532.5700000000002</v>
      </c>
      <c r="L1609" s="277" t="s">
        <v>2364</v>
      </c>
      <c r="M1609" s="83"/>
    </row>
    <row r="1610" spans="1:13" ht="12.75" customHeight="1" x14ac:dyDescent="0.25">
      <c r="A1610" s="277" t="s">
        <v>6918</v>
      </c>
      <c r="B1610" s="277" t="s">
        <v>6919</v>
      </c>
      <c r="C1610" s="277" t="s">
        <v>7277</v>
      </c>
      <c r="D1610" s="277" t="s">
        <v>7279</v>
      </c>
      <c r="E1610" s="278" t="s">
        <v>1043</v>
      </c>
      <c r="F1610" s="277" t="s">
        <v>1043</v>
      </c>
      <c r="G1610" s="279">
        <v>99307</v>
      </c>
      <c r="H1610" s="277" t="s">
        <v>7838</v>
      </c>
      <c r="I1610" s="277" t="s">
        <v>871</v>
      </c>
      <c r="J1610" s="277" t="s">
        <v>2642</v>
      </c>
      <c r="K1610" s="280">
        <v>1635.41</v>
      </c>
      <c r="L1610" s="277" t="s">
        <v>2364</v>
      </c>
      <c r="M1610" s="83"/>
    </row>
    <row r="1611" spans="1:13" ht="12.75" customHeight="1" x14ac:dyDescent="0.25">
      <c r="A1611" s="277" t="s">
        <v>6918</v>
      </c>
      <c r="B1611" s="277" t="s">
        <v>6919</v>
      </c>
      <c r="C1611" s="277" t="s">
        <v>7277</v>
      </c>
      <c r="D1611" s="277" t="s">
        <v>7279</v>
      </c>
      <c r="E1611" s="278" t="s">
        <v>1043</v>
      </c>
      <c r="F1611" s="277" t="s">
        <v>1043</v>
      </c>
      <c r="G1611" s="279">
        <v>99308</v>
      </c>
      <c r="H1611" s="277" t="s">
        <v>7841</v>
      </c>
      <c r="I1611" s="277" t="s">
        <v>833</v>
      </c>
      <c r="J1611" s="277" t="s">
        <v>2363</v>
      </c>
      <c r="K1611" s="280">
        <v>9676.27</v>
      </c>
      <c r="L1611" s="277" t="s">
        <v>2364</v>
      </c>
      <c r="M1611" s="83"/>
    </row>
    <row r="1612" spans="1:13" ht="12.75" customHeight="1" x14ac:dyDescent="0.25">
      <c r="A1612" s="277" t="s">
        <v>6918</v>
      </c>
      <c r="B1612" s="277" t="s">
        <v>6919</v>
      </c>
      <c r="C1612" s="277" t="s">
        <v>7277</v>
      </c>
      <c r="D1612" s="277" t="s">
        <v>7279</v>
      </c>
      <c r="E1612" s="278" t="s">
        <v>1043</v>
      </c>
      <c r="F1612" s="277" t="s">
        <v>1043</v>
      </c>
      <c r="G1612" s="279">
        <v>99309</v>
      </c>
      <c r="H1612" s="277" t="s">
        <v>7845</v>
      </c>
      <c r="I1612" s="277" t="s">
        <v>871</v>
      </c>
      <c r="J1612" s="277" t="s">
        <v>2642</v>
      </c>
      <c r="K1612" s="280">
        <v>2714.78</v>
      </c>
      <c r="L1612" s="277" t="s">
        <v>2364</v>
      </c>
      <c r="M1612" s="83"/>
    </row>
    <row r="1613" spans="1:13" ht="12.75" customHeight="1" x14ac:dyDescent="0.25">
      <c r="A1613" s="277" t="s">
        <v>6918</v>
      </c>
      <c r="B1613" s="277" t="s">
        <v>6919</v>
      </c>
      <c r="C1613" s="277" t="s">
        <v>7277</v>
      </c>
      <c r="D1613" s="277" t="s">
        <v>7279</v>
      </c>
      <c r="E1613" s="278" t="s">
        <v>1043</v>
      </c>
      <c r="F1613" s="277" t="s">
        <v>1043</v>
      </c>
      <c r="G1613" s="279">
        <v>99310</v>
      </c>
      <c r="H1613" s="277" t="s">
        <v>7848</v>
      </c>
      <c r="I1613" s="277" t="s">
        <v>833</v>
      </c>
      <c r="J1613" s="277" t="s">
        <v>2363</v>
      </c>
      <c r="K1613" s="280">
        <v>9846.11</v>
      </c>
      <c r="L1613" s="277" t="s">
        <v>2364</v>
      </c>
      <c r="M1613" s="83"/>
    </row>
    <row r="1614" spans="1:13" ht="12.75" customHeight="1" x14ac:dyDescent="0.25">
      <c r="A1614" s="277" t="s">
        <v>6918</v>
      </c>
      <c r="B1614" s="277" t="s">
        <v>6919</v>
      </c>
      <c r="C1614" s="277" t="s">
        <v>7277</v>
      </c>
      <c r="D1614" s="277" t="s">
        <v>7279</v>
      </c>
      <c r="E1614" s="278" t="s">
        <v>1043</v>
      </c>
      <c r="F1614" s="277" t="s">
        <v>1043</v>
      </c>
      <c r="G1614" s="279">
        <v>99311</v>
      </c>
      <c r="H1614" s="277" t="s">
        <v>7851</v>
      </c>
      <c r="I1614" s="277" t="s">
        <v>871</v>
      </c>
      <c r="J1614" s="277" t="s">
        <v>2642</v>
      </c>
      <c r="K1614" s="280">
        <v>2714.78</v>
      </c>
      <c r="L1614" s="277" t="s">
        <v>2364</v>
      </c>
      <c r="M1614" s="83"/>
    </row>
    <row r="1615" spans="1:13" ht="12.75" customHeight="1" x14ac:dyDescent="0.25">
      <c r="A1615" s="277" t="s">
        <v>6918</v>
      </c>
      <c r="B1615" s="277" t="s">
        <v>6919</v>
      </c>
      <c r="C1615" s="277" t="s">
        <v>7277</v>
      </c>
      <c r="D1615" s="277" t="s">
        <v>7279</v>
      </c>
      <c r="E1615" s="278" t="s">
        <v>1043</v>
      </c>
      <c r="F1615" s="277" t="s">
        <v>1043</v>
      </c>
      <c r="G1615" s="279">
        <v>99312</v>
      </c>
      <c r="H1615" s="277" t="s">
        <v>7853</v>
      </c>
      <c r="I1615" s="277" t="s">
        <v>833</v>
      </c>
      <c r="J1615" s="277" t="s">
        <v>2363</v>
      </c>
      <c r="K1615" s="280">
        <v>4924.54</v>
      </c>
      <c r="L1615" s="277" t="s">
        <v>2364</v>
      </c>
      <c r="M1615" s="83"/>
    </row>
    <row r="1616" spans="1:13" ht="12.75" customHeight="1" x14ac:dyDescent="0.25">
      <c r="A1616" s="277" t="s">
        <v>6918</v>
      </c>
      <c r="B1616" s="277" t="s">
        <v>6919</v>
      </c>
      <c r="C1616" s="277" t="s">
        <v>7277</v>
      </c>
      <c r="D1616" s="277" t="s">
        <v>7279</v>
      </c>
      <c r="E1616" s="278" t="s">
        <v>1043</v>
      </c>
      <c r="F1616" s="277" t="s">
        <v>1043</v>
      </c>
      <c r="G1616" s="279">
        <v>99313</v>
      </c>
      <c r="H1616" s="277" t="s">
        <v>7857</v>
      </c>
      <c r="I1616" s="277" t="s">
        <v>833</v>
      </c>
      <c r="J1616" s="277" t="s">
        <v>2363</v>
      </c>
      <c r="K1616" s="280">
        <v>10967</v>
      </c>
      <c r="L1616" s="277" t="s">
        <v>2364</v>
      </c>
      <c r="M1616" s="83"/>
    </row>
    <row r="1617" spans="1:13" ht="12.75" customHeight="1" x14ac:dyDescent="0.25">
      <c r="A1617" s="277" t="s">
        <v>6918</v>
      </c>
      <c r="B1617" s="277" t="s">
        <v>6919</v>
      </c>
      <c r="C1617" s="277" t="s">
        <v>7277</v>
      </c>
      <c r="D1617" s="277" t="s">
        <v>7279</v>
      </c>
      <c r="E1617" s="278" t="s">
        <v>1043</v>
      </c>
      <c r="F1617" s="277" t="s">
        <v>1043</v>
      </c>
      <c r="G1617" s="279">
        <v>99314</v>
      </c>
      <c r="H1617" s="277" t="s">
        <v>7860</v>
      </c>
      <c r="I1617" s="277" t="s">
        <v>871</v>
      </c>
      <c r="J1617" s="277" t="s">
        <v>2642</v>
      </c>
      <c r="K1617" s="280">
        <v>2897</v>
      </c>
      <c r="L1617" s="277" t="s">
        <v>2364</v>
      </c>
      <c r="M1617" s="83"/>
    </row>
    <row r="1618" spans="1:13" ht="12.75" customHeight="1" x14ac:dyDescent="0.25">
      <c r="A1618" s="277" t="s">
        <v>6918</v>
      </c>
      <c r="B1618" s="277" t="s">
        <v>6919</v>
      </c>
      <c r="C1618" s="277" t="s">
        <v>7277</v>
      </c>
      <c r="D1618" s="277" t="s">
        <v>7279</v>
      </c>
      <c r="E1618" s="278" t="s">
        <v>1043</v>
      </c>
      <c r="F1618" s="277" t="s">
        <v>1043</v>
      </c>
      <c r="G1618" s="279">
        <v>99315</v>
      </c>
      <c r="H1618" s="277" t="s">
        <v>7865</v>
      </c>
      <c r="I1618" s="277" t="s">
        <v>833</v>
      </c>
      <c r="J1618" s="277" t="s">
        <v>2363</v>
      </c>
      <c r="K1618" s="280">
        <v>12265.07</v>
      </c>
      <c r="L1618" s="277" t="s">
        <v>2364</v>
      </c>
      <c r="M1618" s="83"/>
    </row>
    <row r="1619" spans="1:13" ht="12.75" customHeight="1" x14ac:dyDescent="0.25">
      <c r="A1619" s="277" t="s">
        <v>6918</v>
      </c>
      <c r="B1619" s="277" t="s">
        <v>6919</v>
      </c>
      <c r="C1619" s="277" t="s">
        <v>7277</v>
      </c>
      <c r="D1619" s="277" t="s">
        <v>7279</v>
      </c>
      <c r="E1619" s="278" t="s">
        <v>1043</v>
      </c>
      <c r="F1619" s="277" t="s">
        <v>1043</v>
      </c>
      <c r="G1619" s="279">
        <v>99317</v>
      </c>
      <c r="H1619" s="277" t="s">
        <v>7869</v>
      </c>
      <c r="I1619" s="277" t="s">
        <v>871</v>
      </c>
      <c r="J1619" s="277" t="s">
        <v>2642</v>
      </c>
      <c r="K1619" s="280">
        <v>1813</v>
      </c>
      <c r="L1619" s="277" t="s">
        <v>2364</v>
      </c>
      <c r="M1619" s="83"/>
    </row>
    <row r="1620" spans="1:13" ht="12.75" customHeight="1" x14ac:dyDescent="0.25">
      <c r="A1620" s="277" t="s">
        <v>6918</v>
      </c>
      <c r="B1620" s="277" t="s">
        <v>6919</v>
      </c>
      <c r="C1620" s="277" t="s">
        <v>7277</v>
      </c>
      <c r="D1620" s="277" t="s">
        <v>7279</v>
      </c>
      <c r="E1620" s="278" t="s">
        <v>1043</v>
      </c>
      <c r="F1620" s="277" t="s">
        <v>1043</v>
      </c>
      <c r="G1620" s="279">
        <v>99318</v>
      </c>
      <c r="H1620" s="277" t="s">
        <v>7873</v>
      </c>
      <c r="I1620" s="277" t="s">
        <v>871</v>
      </c>
      <c r="J1620" s="277" t="s">
        <v>2363</v>
      </c>
      <c r="K1620" s="280">
        <v>199.02</v>
      </c>
      <c r="L1620" s="277" t="s">
        <v>2364</v>
      </c>
      <c r="M1620" s="83"/>
    </row>
    <row r="1621" spans="1:13" ht="12.75" customHeight="1" x14ac:dyDescent="0.25">
      <c r="A1621" s="277" t="s">
        <v>6918</v>
      </c>
      <c r="B1621" s="277" t="s">
        <v>6919</v>
      </c>
      <c r="C1621" s="277" t="s">
        <v>7277</v>
      </c>
      <c r="D1621" s="277" t="s">
        <v>7279</v>
      </c>
      <c r="E1621" s="278" t="s">
        <v>1043</v>
      </c>
      <c r="F1621" s="277" t="s">
        <v>1043</v>
      </c>
      <c r="G1621" s="279">
        <v>99319</v>
      </c>
      <c r="H1621" s="277" t="s">
        <v>7877</v>
      </c>
      <c r="I1621" s="277" t="s">
        <v>871</v>
      </c>
      <c r="J1621" s="277" t="s">
        <v>2642</v>
      </c>
      <c r="K1621" s="280">
        <v>659.49</v>
      </c>
      <c r="L1621" s="277" t="s">
        <v>2364</v>
      </c>
      <c r="M1621" s="83"/>
    </row>
    <row r="1622" spans="1:13" ht="12.75" customHeight="1" x14ac:dyDescent="0.25">
      <c r="A1622" s="277" t="s">
        <v>6918</v>
      </c>
      <c r="B1622" s="277" t="s">
        <v>6919</v>
      </c>
      <c r="C1622" s="277" t="s">
        <v>7277</v>
      </c>
      <c r="D1622" s="277" t="s">
        <v>7279</v>
      </c>
      <c r="E1622" s="278" t="s">
        <v>1043</v>
      </c>
      <c r="F1622" s="277" t="s">
        <v>1043</v>
      </c>
      <c r="G1622" s="279">
        <v>99320</v>
      </c>
      <c r="H1622" s="277" t="s">
        <v>7880</v>
      </c>
      <c r="I1622" s="277" t="s">
        <v>833</v>
      </c>
      <c r="J1622" s="277" t="s">
        <v>2363</v>
      </c>
      <c r="K1622" s="280">
        <v>5681.33</v>
      </c>
      <c r="L1622" s="277" t="s">
        <v>2364</v>
      </c>
      <c r="M1622" s="83"/>
    </row>
    <row r="1623" spans="1:13" ht="12.75" customHeight="1" x14ac:dyDescent="0.25">
      <c r="A1623" s="277" t="s">
        <v>6918</v>
      </c>
      <c r="B1623" s="277" t="s">
        <v>6919</v>
      </c>
      <c r="C1623" s="277" t="s">
        <v>7277</v>
      </c>
      <c r="D1623" s="277" t="s">
        <v>7279</v>
      </c>
      <c r="E1623" s="278" t="s">
        <v>1043</v>
      </c>
      <c r="F1623" s="277" t="s">
        <v>1043</v>
      </c>
      <c r="G1623" s="279">
        <v>99321</v>
      </c>
      <c r="H1623" s="277" t="s">
        <v>7885</v>
      </c>
      <c r="I1623" s="277" t="s">
        <v>871</v>
      </c>
      <c r="J1623" s="277" t="s">
        <v>2642</v>
      </c>
      <c r="K1623" s="280">
        <v>1990.59</v>
      </c>
      <c r="L1623" s="277" t="s">
        <v>2364</v>
      </c>
      <c r="M1623" s="83"/>
    </row>
    <row r="1624" spans="1:13" ht="12.75" customHeight="1" x14ac:dyDescent="0.25">
      <c r="A1624" s="277" t="s">
        <v>6918</v>
      </c>
      <c r="B1624" s="277" t="s">
        <v>6919</v>
      </c>
      <c r="C1624" s="277" t="s">
        <v>7277</v>
      </c>
      <c r="D1624" s="277" t="s">
        <v>7279</v>
      </c>
      <c r="E1624" s="278" t="s">
        <v>1043</v>
      </c>
      <c r="F1624" s="277" t="s">
        <v>1043</v>
      </c>
      <c r="G1624" s="279">
        <v>99322</v>
      </c>
      <c r="H1624" s="277" t="s">
        <v>7889</v>
      </c>
      <c r="I1624" s="277" t="s">
        <v>833</v>
      </c>
      <c r="J1624" s="277" t="s">
        <v>2363</v>
      </c>
      <c r="K1624" s="280">
        <v>6403.11</v>
      </c>
      <c r="L1624" s="277" t="s">
        <v>2364</v>
      </c>
      <c r="M1624" s="83"/>
    </row>
    <row r="1625" spans="1:13" ht="12.75" customHeight="1" x14ac:dyDescent="0.25">
      <c r="A1625" s="277" t="s">
        <v>6918</v>
      </c>
      <c r="B1625" s="277" t="s">
        <v>6919</v>
      </c>
      <c r="C1625" s="277" t="s">
        <v>7277</v>
      </c>
      <c r="D1625" s="277" t="s">
        <v>7279</v>
      </c>
      <c r="E1625" s="278" t="s">
        <v>1043</v>
      </c>
      <c r="F1625" s="277" t="s">
        <v>1043</v>
      </c>
      <c r="G1625" s="279">
        <v>99323</v>
      </c>
      <c r="H1625" s="277" t="s">
        <v>7894</v>
      </c>
      <c r="I1625" s="277" t="s">
        <v>871</v>
      </c>
      <c r="J1625" s="277" t="s">
        <v>2642</v>
      </c>
      <c r="K1625" s="280">
        <v>2168.19</v>
      </c>
      <c r="L1625" s="277" t="s">
        <v>2364</v>
      </c>
      <c r="M1625" s="83"/>
    </row>
    <row r="1626" spans="1:13" ht="12.75" customHeight="1" x14ac:dyDescent="0.25">
      <c r="A1626" s="277" t="s">
        <v>6918</v>
      </c>
      <c r="B1626" s="277" t="s">
        <v>6919</v>
      </c>
      <c r="C1626" s="277" t="s">
        <v>7277</v>
      </c>
      <c r="D1626" s="277" t="s">
        <v>7279</v>
      </c>
      <c r="E1626" s="278" t="s">
        <v>1043</v>
      </c>
      <c r="F1626" s="277" t="s">
        <v>1043</v>
      </c>
      <c r="G1626" s="279">
        <v>99324</v>
      </c>
      <c r="H1626" s="277" t="s">
        <v>7898</v>
      </c>
      <c r="I1626" s="277" t="s">
        <v>833</v>
      </c>
      <c r="J1626" s="277" t="s">
        <v>2363</v>
      </c>
      <c r="K1626" s="280">
        <v>7124.84</v>
      </c>
      <c r="L1626" s="277" t="s">
        <v>2364</v>
      </c>
      <c r="M1626" s="83"/>
    </row>
    <row r="1627" spans="1:13" ht="12.75" customHeight="1" x14ac:dyDescent="0.25">
      <c r="A1627" s="277" t="s">
        <v>6918</v>
      </c>
      <c r="B1627" s="277" t="s">
        <v>6919</v>
      </c>
      <c r="C1627" s="277" t="s">
        <v>7277</v>
      </c>
      <c r="D1627" s="277" t="s">
        <v>7279</v>
      </c>
      <c r="E1627" s="278" t="s">
        <v>1043</v>
      </c>
      <c r="F1627" s="277" t="s">
        <v>1043</v>
      </c>
      <c r="G1627" s="279">
        <v>99325</v>
      </c>
      <c r="H1627" s="277" t="s">
        <v>7902</v>
      </c>
      <c r="I1627" s="277" t="s">
        <v>871</v>
      </c>
      <c r="J1627" s="277" t="s">
        <v>2642</v>
      </c>
      <c r="K1627" s="280">
        <v>2350.37</v>
      </c>
      <c r="L1627" s="277" t="s">
        <v>2364</v>
      </c>
      <c r="M1627" s="83"/>
    </row>
    <row r="1628" spans="1:13" ht="12.75" customHeight="1" x14ac:dyDescent="0.25">
      <c r="A1628" s="277" t="s">
        <v>6918</v>
      </c>
      <c r="B1628" s="277" t="s">
        <v>6919</v>
      </c>
      <c r="C1628" s="277" t="s">
        <v>7277</v>
      </c>
      <c r="D1628" s="277" t="s">
        <v>7279</v>
      </c>
      <c r="E1628" s="278" t="s">
        <v>1043</v>
      </c>
      <c r="F1628" s="277" t="s">
        <v>1043</v>
      </c>
      <c r="G1628" s="279">
        <v>99326</v>
      </c>
      <c r="H1628" s="277" t="s">
        <v>7906</v>
      </c>
      <c r="I1628" s="277" t="s">
        <v>833</v>
      </c>
      <c r="J1628" s="277" t="s">
        <v>2363</v>
      </c>
      <c r="K1628" s="280">
        <v>5803.73</v>
      </c>
      <c r="L1628" s="277" t="s">
        <v>2364</v>
      </c>
      <c r="M1628" s="83"/>
    </row>
    <row r="1629" spans="1:13" ht="12.75" customHeight="1" x14ac:dyDescent="0.25">
      <c r="A1629" s="277" t="s">
        <v>6918</v>
      </c>
      <c r="B1629" s="277" t="s">
        <v>6919</v>
      </c>
      <c r="C1629" s="277" t="s">
        <v>7277</v>
      </c>
      <c r="D1629" s="277" t="s">
        <v>7279</v>
      </c>
      <c r="E1629" s="278" t="s">
        <v>1043</v>
      </c>
      <c r="F1629" s="277" t="s">
        <v>1043</v>
      </c>
      <c r="G1629" s="279">
        <v>99327</v>
      </c>
      <c r="H1629" s="277" t="s">
        <v>7911</v>
      </c>
      <c r="I1629" s="277" t="s">
        <v>871</v>
      </c>
      <c r="J1629" s="277" t="s">
        <v>2642</v>
      </c>
      <c r="K1629" s="280">
        <v>3034.01</v>
      </c>
      <c r="L1629" s="277" t="s">
        <v>2364</v>
      </c>
      <c r="M1629" s="83"/>
    </row>
    <row r="1630" spans="1:13" ht="12.75" customHeight="1" x14ac:dyDescent="0.25">
      <c r="A1630" s="277" t="s">
        <v>6918</v>
      </c>
      <c r="B1630" s="277" t="s">
        <v>6919</v>
      </c>
      <c r="C1630" s="277" t="s">
        <v>7915</v>
      </c>
      <c r="D1630" s="277" t="s">
        <v>7916</v>
      </c>
      <c r="E1630" s="278" t="s">
        <v>1043</v>
      </c>
      <c r="F1630" s="277" t="s">
        <v>1043</v>
      </c>
      <c r="G1630" s="279">
        <v>94263</v>
      </c>
      <c r="H1630" s="277" t="s">
        <v>7919</v>
      </c>
      <c r="I1630" s="277" t="s">
        <v>871</v>
      </c>
      <c r="J1630" s="277" t="s">
        <v>2363</v>
      </c>
      <c r="K1630" s="280">
        <v>21.34</v>
      </c>
      <c r="L1630" s="277" t="s">
        <v>2364</v>
      </c>
      <c r="M1630" s="83"/>
    </row>
    <row r="1631" spans="1:13" ht="12.75" customHeight="1" x14ac:dyDescent="0.25">
      <c r="A1631" s="277" t="s">
        <v>6918</v>
      </c>
      <c r="B1631" s="277" t="s">
        <v>6919</v>
      </c>
      <c r="C1631" s="277" t="s">
        <v>7915</v>
      </c>
      <c r="D1631" s="277" t="s">
        <v>7916</v>
      </c>
      <c r="E1631" s="278" t="s">
        <v>1043</v>
      </c>
      <c r="F1631" s="277" t="s">
        <v>1043</v>
      </c>
      <c r="G1631" s="279">
        <v>94264</v>
      </c>
      <c r="H1631" s="277" t="s">
        <v>7924</v>
      </c>
      <c r="I1631" s="277" t="s">
        <v>871</v>
      </c>
      <c r="J1631" s="277" t="s">
        <v>2363</v>
      </c>
      <c r="K1631" s="280">
        <v>24.06</v>
      </c>
      <c r="L1631" s="277" t="s">
        <v>2364</v>
      </c>
      <c r="M1631" s="83"/>
    </row>
    <row r="1632" spans="1:13" ht="12.75" customHeight="1" x14ac:dyDescent="0.25">
      <c r="A1632" s="277" t="s">
        <v>6918</v>
      </c>
      <c r="B1632" s="277" t="s">
        <v>6919</v>
      </c>
      <c r="C1632" s="277" t="s">
        <v>7915</v>
      </c>
      <c r="D1632" s="277" t="s">
        <v>7916</v>
      </c>
      <c r="E1632" s="278" t="s">
        <v>1043</v>
      </c>
      <c r="F1632" s="277" t="s">
        <v>1043</v>
      </c>
      <c r="G1632" s="279">
        <v>94265</v>
      </c>
      <c r="H1632" s="277" t="s">
        <v>7928</v>
      </c>
      <c r="I1632" s="277" t="s">
        <v>871</v>
      </c>
      <c r="J1632" s="277" t="s">
        <v>2363</v>
      </c>
      <c r="K1632" s="280">
        <v>27.08</v>
      </c>
      <c r="L1632" s="277" t="s">
        <v>2364</v>
      </c>
      <c r="M1632" s="83"/>
    </row>
    <row r="1633" spans="1:13" ht="12.75" customHeight="1" x14ac:dyDescent="0.25">
      <c r="A1633" s="277" t="s">
        <v>6918</v>
      </c>
      <c r="B1633" s="277" t="s">
        <v>6919</v>
      </c>
      <c r="C1633" s="277" t="s">
        <v>7915</v>
      </c>
      <c r="D1633" s="277" t="s">
        <v>7916</v>
      </c>
      <c r="E1633" s="278" t="s">
        <v>1043</v>
      </c>
      <c r="F1633" s="277" t="s">
        <v>1043</v>
      </c>
      <c r="G1633" s="279">
        <v>94266</v>
      </c>
      <c r="H1633" s="277" t="s">
        <v>7933</v>
      </c>
      <c r="I1633" s="277" t="s">
        <v>871</v>
      </c>
      <c r="J1633" s="277" t="s">
        <v>2363</v>
      </c>
      <c r="K1633" s="280">
        <v>30.19</v>
      </c>
      <c r="L1633" s="277" t="s">
        <v>2364</v>
      </c>
      <c r="M1633" s="83"/>
    </row>
    <row r="1634" spans="1:13" ht="12.75" customHeight="1" x14ac:dyDescent="0.25">
      <c r="A1634" s="277" t="s">
        <v>6918</v>
      </c>
      <c r="B1634" s="277" t="s">
        <v>6919</v>
      </c>
      <c r="C1634" s="277" t="s">
        <v>7915</v>
      </c>
      <c r="D1634" s="277" t="s">
        <v>7916</v>
      </c>
      <c r="E1634" s="278" t="s">
        <v>1043</v>
      </c>
      <c r="F1634" s="277" t="s">
        <v>1043</v>
      </c>
      <c r="G1634" s="279">
        <v>94267</v>
      </c>
      <c r="H1634" s="277" t="s">
        <v>7938</v>
      </c>
      <c r="I1634" s="277" t="s">
        <v>871</v>
      </c>
      <c r="J1634" s="277" t="s">
        <v>2363</v>
      </c>
      <c r="K1634" s="280">
        <v>32.03</v>
      </c>
      <c r="L1634" s="277" t="s">
        <v>2364</v>
      </c>
      <c r="M1634" s="83"/>
    </row>
    <row r="1635" spans="1:13" ht="12.75" customHeight="1" x14ac:dyDescent="0.25">
      <c r="A1635" s="277" t="s">
        <v>6918</v>
      </c>
      <c r="B1635" s="277" t="s">
        <v>6919</v>
      </c>
      <c r="C1635" s="277" t="s">
        <v>7915</v>
      </c>
      <c r="D1635" s="277" t="s">
        <v>7916</v>
      </c>
      <c r="E1635" s="278" t="s">
        <v>1043</v>
      </c>
      <c r="F1635" s="277" t="s">
        <v>1043</v>
      </c>
      <c r="G1635" s="279">
        <v>94268</v>
      </c>
      <c r="H1635" s="277" t="s">
        <v>7942</v>
      </c>
      <c r="I1635" s="277" t="s">
        <v>871</v>
      </c>
      <c r="J1635" s="277" t="s">
        <v>2363</v>
      </c>
      <c r="K1635" s="280">
        <v>35.44</v>
      </c>
      <c r="L1635" s="277" t="s">
        <v>2364</v>
      </c>
      <c r="M1635" s="83"/>
    </row>
    <row r="1636" spans="1:13" ht="12.75" customHeight="1" x14ac:dyDescent="0.25">
      <c r="A1636" s="277" t="s">
        <v>6918</v>
      </c>
      <c r="B1636" s="277" t="s">
        <v>6919</v>
      </c>
      <c r="C1636" s="277" t="s">
        <v>7915</v>
      </c>
      <c r="D1636" s="277" t="s">
        <v>7916</v>
      </c>
      <c r="E1636" s="278" t="s">
        <v>1043</v>
      </c>
      <c r="F1636" s="277" t="s">
        <v>1043</v>
      </c>
      <c r="G1636" s="279">
        <v>94269</v>
      </c>
      <c r="H1636" s="277" t="s">
        <v>7946</v>
      </c>
      <c r="I1636" s="277" t="s">
        <v>871</v>
      </c>
      <c r="J1636" s="277" t="s">
        <v>2363</v>
      </c>
      <c r="K1636" s="280">
        <v>44.89</v>
      </c>
      <c r="L1636" s="277" t="s">
        <v>2364</v>
      </c>
      <c r="M1636" s="83"/>
    </row>
    <row r="1637" spans="1:13" ht="12.75" customHeight="1" x14ac:dyDescent="0.25">
      <c r="A1637" s="277" t="s">
        <v>6918</v>
      </c>
      <c r="B1637" s="277" t="s">
        <v>6919</v>
      </c>
      <c r="C1637" s="277" t="s">
        <v>7915</v>
      </c>
      <c r="D1637" s="277" t="s">
        <v>7916</v>
      </c>
      <c r="E1637" s="278" t="s">
        <v>1043</v>
      </c>
      <c r="F1637" s="277" t="s">
        <v>1043</v>
      </c>
      <c r="G1637" s="279">
        <v>94270</v>
      </c>
      <c r="H1637" s="277" t="s">
        <v>7951</v>
      </c>
      <c r="I1637" s="277" t="s">
        <v>871</v>
      </c>
      <c r="J1637" s="277" t="s">
        <v>2363</v>
      </c>
      <c r="K1637" s="280">
        <v>49.66</v>
      </c>
      <c r="L1637" s="277" t="s">
        <v>2364</v>
      </c>
      <c r="M1637" s="83"/>
    </row>
    <row r="1638" spans="1:13" ht="12.75" customHeight="1" x14ac:dyDescent="0.25">
      <c r="A1638" s="277" t="s">
        <v>6918</v>
      </c>
      <c r="B1638" s="277" t="s">
        <v>6919</v>
      </c>
      <c r="C1638" s="277" t="s">
        <v>7915</v>
      </c>
      <c r="D1638" s="277" t="s">
        <v>7916</v>
      </c>
      <c r="E1638" s="278" t="s">
        <v>1043</v>
      </c>
      <c r="F1638" s="277" t="s">
        <v>1043</v>
      </c>
      <c r="G1638" s="279">
        <v>94271</v>
      </c>
      <c r="H1638" s="277" t="s">
        <v>7956</v>
      </c>
      <c r="I1638" s="277" t="s">
        <v>871</v>
      </c>
      <c r="J1638" s="277" t="s">
        <v>2363</v>
      </c>
      <c r="K1638" s="280">
        <v>54.62</v>
      </c>
      <c r="L1638" s="277" t="s">
        <v>2364</v>
      </c>
      <c r="M1638" s="83"/>
    </row>
    <row r="1639" spans="1:13" ht="12.75" customHeight="1" x14ac:dyDescent="0.25">
      <c r="A1639" s="277" t="s">
        <v>6918</v>
      </c>
      <c r="B1639" s="277" t="s">
        <v>6919</v>
      </c>
      <c r="C1639" s="277" t="s">
        <v>7915</v>
      </c>
      <c r="D1639" s="277" t="s">
        <v>7916</v>
      </c>
      <c r="E1639" s="278" t="s">
        <v>1043</v>
      </c>
      <c r="F1639" s="277" t="s">
        <v>1043</v>
      </c>
      <c r="G1639" s="279">
        <v>94272</v>
      </c>
      <c r="H1639" s="277" t="s">
        <v>7959</v>
      </c>
      <c r="I1639" s="277" t="s">
        <v>871</v>
      </c>
      <c r="J1639" s="277" t="s">
        <v>2363</v>
      </c>
      <c r="K1639" s="280">
        <v>60.98</v>
      </c>
      <c r="L1639" s="277" t="s">
        <v>2364</v>
      </c>
      <c r="M1639" s="83"/>
    </row>
    <row r="1640" spans="1:13" ht="12.75" customHeight="1" x14ac:dyDescent="0.25">
      <c r="A1640" s="277" t="s">
        <v>6918</v>
      </c>
      <c r="B1640" s="277" t="s">
        <v>6919</v>
      </c>
      <c r="C1640" s="277" t="s">
        <v>7915</v>
      </c>
      <c r="D1640" s="277" t="s">
        <v>7916</v>
      </c>
      <c r="E1640" s="278" t="s">
        <v>1043</v>
      </c>
      <c r="F1640" s="277" t="s">
        <v>1043</v>
      </c>
      <c r="G1640" s="279">
        <v>94273</v>
      </c>
      <c r="H1640" s="277" t="s">
        <v>7964</v>
      </c>
      <c r="I1640" s="277" t="s">
        <v>871</v>
      </c>
      <c r="J1640" s="277" t="s">
        <v>2642</v>
      </c>
      <c r="K1640" s="280">
        <v>32.03</v>
      </c>
      <c r="L1640" s="277" t="s">
        <v>2364</v>
      </c>
      <c r="M1640" s="83"/>
    </row>
    <row r="1641" spans="1:13" ht="12.75" customHeight="1" x14ac:dyDescent="0.25">
      <c r="A1641" s="277" t="s">
        <v>6918</v>
      </c>
      <c r="B1641" s="277" t="s">
        <v>6919</v>
      </c>
      <c r="C1641" s="277" t="s">
        <v>7915</v>
      </c>
      <c r="D1641" s="277" t="s">
        <v>7916</v>
      </c>
      <c r="E1641" s="278" t="s">
        <v>1043</v>
      </c>
      <c r="F1641" s="277" t="s">
        <v>1043</v>
      </c>
      <c r="G1641" s="279">
        <v>94274</v>
      </c>
      <c r="H1641" s="277" t="s">
        <v>7969</v>
      </c>
      <c r="I1641" s="277" t="s">
        <v>871</v>
      </c>
      <c r="J1641" s="277" t="s">
        <v>2642</v>
      </c>
      <c r="K1641" s="280">
        <v>35.020000000000003</v>
      </c>
      <c r="L1641" s="277" t="s">
        <v>2364</v>
      </c>
      <c r="M1641" s="83"/>
    </row>
    <row r="1642" spans="1:13" ht="12.75" customHeight="1" x14ac:dyDescent="0.25">
      <c r="A1642" s="277" t="s">
        <v>6918</v>
      </c>
      <c r="B1642" s="277" t="s">
        <v>6919</v>
      </c>
      <c r="C1642" s="277" t="s">
        <v>7915</v>
      </c>
      <c r="D1642" s="277" t="s">
        <v>7916</v>
      </c>
      <c r="E1642" s="278" t="s">
        <v>1043</v>
      </c>
      <c r="F1642" s="277" t="s">
        <v>1043</v>
      </c>
      <c r="G1642" s="279">
        <v>94275</v>
      </c>
      <c r="H1642" s="277" t="s">
        <v>7974</v>
      </c>
      <c r="I1642" s="277" t="s">
        <v>871</v>
      </c>
      <c r="J1642" s="277" t="s">
        <v>2642</v>
      </c>
      <c r="K1642" s="280">
        <v>30.47</v>
      </c>
      <c r="L1642" s="277" t="s">
        <v>2364</v>
      </c>
      <c r="M1642" s="83"/>
    </row>
    <row r="1643" spans="1:13" ht="12.75" customHeight="1" x14ac:dyDescent="0.25">
      <c r="A1643" s="277" t="s">
        <v>6918</v>
      </c>
      <c r="B1643" s="277" t="s">
        <v>6919</v>
      </c>
      <c r="C1643" s="277" t="s">
        <v>7915</v>
      </c>
      <c r="D1643" s="277" t="s">
        <v>7916</v>
      </c>
      <c r="E1643" s="278" t="s">
        <v>1043</v>
      </c>
      <c r="F1643" s="277" t="s">
        <v>1043</v>
      </c>
      <c r="G1643" s="279">
        <v>94276</v>
      </c>
      <c r="H1643" s="277" t="s">
        <v>7979</v>
      </c>
      <c r="I1643" s="277" t="s">
        <v>871</v>
      </c>
      <c r="J1643" s="277" t="s">
        <v>2642</v>
      </c>
      <c r="K1643" s="280">
        <v>33.47</v>
      </c>
      <c r="L1643" s="277" t="s">
        <v>2364</v>
      </c>
      <c r="M1643" s="83"/>
    </row>
    <row r="1644" spans="1:13" ht="12.75" customHeight="1" x14ac:dyDescent="0.25">
      <c r="A1644" s="277" t="s">
        <v>6918</v>
      </c>
      <c r="B1644" s="277" t="s">
        <v>6919</v>
      </c>
      <c r="C1644" s="277" t="s">
        <v>7915</v>
      </c>
      <c r="D1644" s="277" t="s">
        <v>7916</v>
      </c>
      <c r="E1644" s="278" t="s">
        <v>1043</v>
      </c>
      <c r="F1644" s="277" t="s">
        <v>1043</v>
      </c>
      <c r="G1644" s="279">
        <v>94281</v>
      </c>
      <c r="H1644" s="277" t="s">
        <v>7984</v>
      </c>
      <c r="I1644" s="277" t="s">
        <v>871</v>
      </c>
      <c r="J1644" s="277" t="s">
        <v>2642</v>
      </c>
      <c r="K1644" s="280">
        <v>33.22</v>
      </c>
      <c r="L1644" s="277" t="s">
        <v>2364</v>
      </c>
      <c r="M1644" s="83"/>
    </row>
    <row r="1645" spans="1:13" ht="12.75" customHeight="1" x14ac:dyDescent="0.25">
      <c r="A1645" s="277" t="s">
        <v>6918</v>
      </c>
      <c r="B1645" s="277" t="s">
        <v>6919</v>
      </c>
      <c r="C1645" s="277" t="s">
        <v>7915</v>
      </c>
      <c r="D1645" s="277" t="s">
        <v>7916</v>
      </c>
      <c r="E1645" s="278" t="s">
        <v>1043</v>
      </c>
      <c r="F1645" s="277" t="s">
        <v>1043</v>
      </c>
      <c r="G1645" s="279">
        <v>94282</v>
      </c>
      <c r="H1645" s="277" t="s">
        <v>7989</v>
      </c>
      <c r="I1645" s="277" t="s">
        <v>871</v>
      </c>
      <c r="J1645" s="277" t="s">
        <v>2642</v>
      </c>
      <c r="K1645" s="280">
        <v>42.33</v>
      </c>
      <c r="L1645" s="277" t="s">
        <v>2364</v>
      </c>
      <c r="M1645" s="83"/>
    </row>
    <row r="1646" spans="1:13" ht="12.75" customHeight="1" x14ac:dyDescent="0.25">
      <c r="A1646" s="277" t="s">
        <v>6918</v>
      </c>
      <c r="B1646" s="277" t="s">
        <v>6919</v>
      </c>
      <c r="C1646" s="277" t="s">
        <v>7915</v>
      </c>
      <c r="D1646" s="277" t="s">
        <v>7916</v>
      </c>
      <c r="E1646" s="278" t="s">
        <v>1043</v>
      </c>
      <c r="F1646" s="277" t="s">
        <v>1043</v>
      </c>
      <c r="G1646" s="279">
        <v>94283</v>
      </c>
      <c r="H1646" s="277" t="s">
        <v>7993</v>
      </c>
      <c r="I1646" s="277" t="s">
        <v>871</v>
      </c>
      <c r="J1646" s="277" t="s">
        <v>2642</v>
      </c>
      <c r="K1646" s="280">
        <v>41.91</v>
      </c>
      <c r="L1646" s="277" t="s">
        <v>2364</v>
      </c>
      <c r="M1646" s="83"/>
    </row>
    <row r="1647" spans="1:13" ht="12.75" customHeight="1" x14ac:dyDescent="0.25">
      <c r="A1647" s="277" t="s">
        <v>6918</v>
      </c>
      <c r="B1647" s="277" t="s">
        <v>6919</v>
      </c>
      <c r="C1647" s="277" t="s">
        <v>7915</v>
      </c>
      <c r="D1647" s="277" t="s">
        <v>7916</v>
      </c>
      <c r="E1647" s="278" t="s">
        <v>1043</v>
      </c>
      <c r="F1647" s="277" t="s">
        <v>1043</v>
      </c>
      <c r="G1647" s="279">
        <v>94284</v>
      </c>
      <c r="H1647" s="277" t="s">
        <v>7997</v>
      </c>
      <c r="I1647" s="277" t="s">
        <v>871</v>
      </c>
      <c r="J1647" s="277" t="s">
        <v>2642</v>
      </c>
      <c r="K1647" s="280">
        <v>51.02</v>
      </c>
      <c r="L1647" s="277" t="s">
        <v>2364</v>
      </c>
      <c r="M1647" s="83"/>
    </row>
    <row r="1648" spans="1:13" ht="12.75" customHeight="1" x14ac:dyDescent="0.25">
      <c r="A1648" s="277" t="s">
        <v>6918</v>
      </c>
      <c r="B1648" s="277" t="s">
        <v>6919</v>
      </c>
      <c r="C1648" s="277" t="s">
        <v>7915</v>
      </c>
      <c r="D1648" s="277" t="s">
        <v>7916</v>
      </c>
      <c r="E1648" s="278" t="s">
        <v>1043</v>
      </c>
      <c r="F1648" s="277" t="s">
        <v>1043</v>
      </c>
      <c r="G1648" s="279">
        <v>94285</v>
      </c>
      <c r="H1648" s="277" t="s">
        <v>8001</v>
      </c>
      <c r="I1648" s="277" t="s">
        <v>871</v>
      </c>
      <c r="J1648" s="277" t="s">
        <v>2642</v>
      </c>
      <c r="K1648" s="280">
        <v>50.18</v>
      </c>
      <c r="L1648" s="277" t="s">
        <v>2364</v>
      </c>
      <c r="M1648" s="83"/>
    </row>
    <row r="1649" spans="1:13" ht="12.75" customHeight="1" x14ac:dyDescent="0.25">
      <c r="A1649" s="277" t="s">
        <v>6918</v>
      </c>
      <c r="B1649" s="277" t="s">
        <v>6919</v>
      </c>
      <c r="C1649" s="277" t="s">
        <v>7915</v>
      </c>
      <c r="D1649" s="277" t="s">
        <v>7916</v>
      </c>
      <c r="E1649" s="278" t="s">
        <v>1043</v>
      </c>
      <c r="F1649" s="277" t="s">
        <v>1043</v>
      </c>
      <c r="G1649" s="279">
        <v>94286</v>
      </c>
      <c r="H1649" s="277" t="s">
        <v>8006</v>
      </c>
      <c r="I1649" s="277" t="s">
        <v>871</v>
      </c>
      <c r="J1649" s="277" t="s">
        <v>2642</v>
      </c>
      <c r="K1649" s="280">
        <v>59.29</v>
      </c>
      <c r="L1649" s="277" t="s">
        <v>2364</v>
      </c>
      <c r="M1649" s="83"/>
    </row>
    <row r="1650" spans="1:13" ht="12.75" customHeight="1" x14ac:dyDescent="0.25">
      <c r="A1650" s="277" t="s">
        <v>6918</v>
      </c>
      <c r="B1650" s="277" t="s">
        <v>6919</v>
      </c>
      <c r="C1650" s="277" t="s">
        <v>7915</v>
      </c>
      <c r="D1650" s="277" t="s">
        <v>7916</v>
      </c>
      <c r="E1650" s="278" t="s">
        <v>1043</v>
      </c>
      <c r="F1650" s="277" t="s">
        <v>1043</v>
      </c>
      <c r="G1650" s="279">
        <v>94287</v>
      </c>
      <c r="H1650" s="277" t="s">
        <v>8009</v>
      </c>
      <c r="I1650" s="277" t="s">
        <v>871</v>
      </c>
      <c r="J1650" s="277" t="s">
        <v>2642</v>
      </c>
      <c r="K1650" s="280">
        <v>26.53</v>
      </c>
      <c r="L1650" s="277" t="s">
        <v>2364</v>
      </c>
      <c r="M1650" s="83"/>
    </row>
    <row r="1651" spans="1:13" ht="12.75" customHeight="1" x14ac:dyDescent="0.25">
      <c r="A1651" s="277" t="s">
        <v>6918</v>
      </c>
      <c r="B1651" s="277" t="s">
        <v>6919</v>
      </c>
      <c r="C1651" s="277" t="s">
        <v>7915</v>
      </c>
      <c r="D1651" s="277" t="s">
        <v>7916</v>
      </c>
      <c r="E1651" s="278" t="s">
        <v>1043</v>
      </c>
      <c r="F1651" s="277" t="s">
        <v>1043</v>
      </c>
      <c r="G1651" s="279">
        <v>94288</v>
      </c>
      <c r="H1651" s="277" t="s">
        <v>8013</v>
      </c>
      <c r="I1651" s="277" t="s">
        <v>871</v>
      </c>
      <c r="J1651" s="277" t="s">
        <v>2642</v>
      </c>
      <c r="K1651" s="280">
        <v>34.51</v>
      </c>
      <c r="L1651" s="277" t="s">
        <v>2364</v>
      </c>
      <c r="M1651" s="83"/>
    </row>
    <row r="1652" spans="1:13" ht="12.75" customHeight="1" x14ac:dyDescent="0.25">
      <c r="A1652" s="277" t="s">
        <v>6918</v>
      </c>
      <c r="B1652" s="277" t="s">
        <v>6919</v>
      </c>
      <c r="C1652" s="277" t="s">
        <v>7915</v>
      </c>
      <c r="D1652" s="277" t="s">
        <v>7916</v>
      </c>
      <c r="E1652" s="278" t="s">
        <v>1043</v>
      </c>
      <c r="F1652" s="277" t="s">
        <v>1043</v>
      </c>
      <c r="G1652" s="279">
        <v>94289</v>
      </c>
      <c r="H1652" s="277" t="s">
        <v>8016</v>
      </c>
      <c r="I1652" s="277" t="s">
        <v>871</v>
      </c>
      <c r="J1652" s="277" t="s">
        <v>2642</v>
      </c>
      <c r="K1652" s="280">
        <v>32.89</v>
      </c>
      <c r="L1652" s="277" t="s">
        <v>2364</v>
      </c>
      <c r="M1652" s="83"/>
    </row>
    <row r="1653" spans="1:13" ht="12.75" customHeight="1" x14ac:dyDescent="0.25">
      <c r="A1653" s="277" t="s">
        <v>6918</v>
      </c>
      <c r="B1653" s="277" t="s">
        <v>6919</v>
      </c>
      <c r="C1653" s="277" t="s">
        <v>7915</v>
      </c>
      <c r="D1653" s="277" t="s">
        <v>7916</v>
      </c>
      <c r="E1653" s="278" t="s">
        <v>1043</v>
      </c>
      <c r="F1653" s="277" t="s">
        <v>1043</v>
      </c>
      <c r="G1653" s="279">
        <v>94290</v>
      </c>
      <c r="H1653" s="277" t="s">
        <v>8020</v>
      </c>
      <c r="I1653" s="277" t="s">
        <v>871</v>
      </c>
      <c r="J1653" s="277" t="s">
        <v>2642</v>
      </c>
      <c r="K1653" s="280">
        <v>40.86</v>
      </c>
      <c r="L1653" s="277" t="s">
        <v>2364</v>
      </c>
      <c r="M1653" s="83"/>
    </row>
    <row r="1654" spans="1:13" ht="12.75" customHeight="1" x14ac:dyDescent="0.25">
      <c r="A1654" s="277" t="s">
        <v>6918</v>
      </c>
      <c r="B1654" s="277" t="s">
        <v>6919</v>
      </c>
      <c r="C1654" s="277" t="s">
        <v>7915</v>
      </c>
      <c r="D1654" s="277" t="s">
        <v>7916</v>
      </c>
      <c r="E1654" s="278" t="s">
        <v>1043</v>
      </c>
      <c r="F1654" s="277" t="s">
        <v>1043</v>
      </c>
      <c r="G1654" s="279">
        <v>94291</v>
      </c>
      <c r="H1654" s="277" t="s">
        <v>8022</v>
      </c>
      <c r="I1654" s="277" t="s">
        <v>871</v>
      </c>
      <c r="J1654" s="277" t="s">
        <v>2642</v>
      </c>
      <c r="K1654" s="280">
        <v>38.86</v>
      </c>
      <c r="L1654" s="277" t="s">
        <v>2364</v>
      </c>
      <c r="M1654" s="83"/>
    </row>
    <row r="1655" spans="1:13" ht="12.75" customHeight="1" x14ac:dyDescent="0.25">
      <c r="A1655" s="277" t="s">
        <v>6918</v>
      </c>
      <c r="B1655" s="277" t="s">
        <v>6919</v>
      </c>
      <c r="C1655" s="277" t="s">
        <v>7915</v>
      </c>
      <c r="D1655" s="277" t="s">
        <v>7916</v>
      </c>
      <c r="E1655" s="278" t="s">
        <v>1043</v>
      </c>
      <c r="F1655" s="277" t="s">
        <v>1043</v>
      </c>
      <c r="G1655" s="279">
        <v>94292</v>
      </c>
      <c r="H1655" s="277" t="s">
        <v>8028</v>
      </c>
      <c r="I1655" s="277" t="s">
        <v>871</v>
      </c>
      <c r="J1655" s="277" t="s">
        <v>2642</v>
      </c>
      <c r="K1655" s="280">
        <v>46.83</v>
      </c>
      <c r="L1655" s="277" t="s">
        <v>2364</v>
      </c>
      <c r="M1655" s="83"/>
    </row>
    <row r="1656" spans="1:13" ht="12.75" customHeight="1" x14ac:dyDescent="0.25">
      <c r="A1656" s="277" t="s">
        <v>6918</v>
      </c>
      <c r="B1656" s="277" t="s">
        <v>6919</v>
      </c>
      <c r="C1656" s="277" t="s">
        <v>7915</v>
      </c>
      <c r="D1656" s="277" t="s">
        <v>7916</v>
      </c>
      <c r="E1656" s="278" t="s">
        <v>1043</v>
      </c>
      <c r="F1656" s="277" t="s">
        <v>1043</v>
      </c>
      <c r="G1656" s="279">
        <v>94293</v>
      </c>
      <c r="H1656" s="277" t="s">
        <v>8033</v>
      </c>
      <c r="I1656" s="277" t="s">
        <v>871</v>
      </c>
      <c r="J1656" s="277" t="s">
        <v>2642</v>
      </c>
      <c r="K1656" s="280">
        <v>96.73</v>
      </c>
      <c r="L1656" s="277" t="s">
        <v>2364</v>
      </c>
      <c r="M1656" s="83"/>
    </row>
    <row r="1657" spans="1:13" ht="12.75" customHeight="1" x14ac:dyDescent="0.25">
      <c r="A1657" s="277" t="s">
        <v>6918</v>
      </c>
      <c r="B1657" s="277" t="s">
        <v>6919</v>
      </c>
      <c r="C1657" s="277" t="s">
        <v>7915</v>
      </c>
      <c r="D1657" s="277" t="s">
        <v>7916</v>
      </c>
      <c r="E1657" s="278" t="s">
        <v>1043</v>
      </c>
      <c r="F1657" s="277" t="s">
        <v>1043</v>
      </c>
      <c r="G1657" s="279">
        <v>94294</v>
      </c>
      <c r="H1657" s="277" t="s">
        <v>8037</v>
      </c>
      <c r="I1657" s="277" t="s">
        <v>871</v>
      </c>
      <c r="J1657" s="277" t="s">
        <v>2642</v>
      </c>
      <c r="K1657" s="280">
        <v>6.12</v>
      </c>
      <c r="L1657" s="277" t="s">
        <v>2364</v>
      </c>
      <c r="M1657" s="83"/>
    </row>
    <row r="1658" spans="1:13" ht="12.75" customHeight="1" x14ac:dyDescent="0.25">
      <c r="A1658" s="277" t="s">
        <v>8038</v>
      </c>
      <c r="B1658" s="277" t="s">
        <v>8039</v>
      </c>
      <c r="C1658" s="277" t="s">
        <v>8040</v>
      </c>
      <c r="D1658" s="277" t="s">
        <v>8042</v>
      </c>
      <c r="E1658" s="278" t="s">
        <v>1043</v>
      </c>
      <c r="F1658" s="277" t="s">
        <v>1043</v>
      </c>
      <c r="G1658" s="279">
        <v>94037</v>
      </c>
      <c r="H1658" s="277" t="s">
        <v>8043</v>
      </c>
      <c r="I1658" s="277" t="s">
        <v>648</v>
      </c>
      <c r="J1658" s="277" t="s">
        <v>2642</v>
      </c>
      <c r="K1658" s="280">
        <v>16.13</v>
      </c>
      <c r="L1658" s="277" t="s">
        <v>2364</v>
      </c>
      <c r="M1658" s="83"/>
    </row>
    <row r="1659" spans="1:13" ht="12.75" customHeight="1" x14ac:dyDescent="0.25">
      <c r="A1659" s="277" t="s">
        <v>8038</v>
      </c>
      <c r="B1659" s="277" t="s">
        <v>8039</v>
      </c>
      <c r="C1659" s="277" t="s">
        <v>8040</v>
      </c>
      <c r="D1659" s="277" t="s">
        <v>8042</v>
      </c>
      <c r="E1659" s="278" t="s">
        <v>1043</v>
      </c>
      <c r="F1659" s="277" t="s">
        <v>1043</v>
      </c>
      <c r="G1659" s="279">
        <v>94038</v>
      </c>
      <c r="H1659" s="277" t="s">
        <v>8046</v>
      </c>
      <c r="I1659" s="277" t="s">
        <v>648</v>
      </c>
      <c r="J1659" s="277" t="s">
        <v>2642</v>
      </c>
      <c r="K1659" s="280">
        <v>22.02</v>
      </c>
      <c r="L1659" s="277" t="s">
        <v>2364</v>
      </c>
      <c r="M1659" s="83"/>
    </row>
    <row r="1660" spans="1:13" ht="12.75" customHeight="1" x14ac:dyDescent="0.25">
      <c r="A1660" s="277" t="s">
        <v>8038</v>
      </c>
      <c r="B1660" s="277" t="s">
        <v>8039</v>
      </c>
      <c r="C1660" s="277" t="s">
        <v>8040</v>
      </c>
      <c r="D1660" s="277" t="s">
        <v>8042</v>
      </c>
      <c r="E1660" s="278" t="s">
        <v>1043</v>
      </c>
      <c r="F1660" s="277" t="s">
        <v>1043</v>
      </c>
      <c r="G1660" s="279">
        <v>94039</v>
      </c>
      <c r="H1660" s="277" t="s">
        <v>8050</v>
      </c>
      <c r="I1660" s="277" t="s">
        <v>648</v>
      </c>
      <c r="J1660" s="277" t="s">
        <v>2642</v>
      </c>
      <c r="K1660" s="280">
        <v>12.74</v>
      </c>
      <c r="L1660" s="277" t="s">
        <v>2364</v>
      </c>
      <c r="M1660" s="83"/>
    </row>
    <row r="1661" spans="1:13" ht="12.75" customHeight="1" x14ac:dyDescent="0.25">
      <c r="A1661" s="277" t="s">
        <v>8038</v>
      </c>
      <c r="B1661" s="277" t="s">
        <v>8039</v>
      </c>
      <c r="C1661" s="277" t="s">
        <v>8040</v>
      </c>
      <c r="D1661" s="277" t="s">
        <v>8042</v>
      </c>
      <c r="E1661" s="278" t="s">
        <v>1043</v>
      </c>
      <c r="F1661" s="277" t="s">
        <v>1043</v>
      </c>
      <c r="G1661" s="279">
        <v>94040</v>
      </c>
      <c r="H1661" s="277" t="s">
        <v>8055</v>
      </c>
      <c r="I1661" s="277" t="s">
        <v>648</v>
      </c>
      <c r="J1661" s="277" t="s">
        <v>2642</v>
      </c>
      <c r="K1661" s="280">
        <v>18.649999999999999</v>
      </c>
      <c r="L1661" s="277" t="s">
        <v>2364</v>
      </c>
      <c r="M1661" s="83"/>
    </row>
    <row r="1662" spans="1:13" ht="12.75" customHeight="1" x14ac:dyDescent="0.25">
      <c r="A1662" s="277" t="s">
        <v>8038</v>
      </c>
      <c r="B1662" s="277" t="s">
        <v>8039</v>
      </c>
      <c r="C1662" s="277" t="s">
        <v>8040</v>
      </c>
      <c r="D1662" s="277" t="s">
        <v>8042</v>
      </c>
      <c r="E1662" s="278" t="s">
        <v>1043</v>
      </c>
      <c r="F1662" s="277" t="s">
        <v>1043</v>
      </c>
      <c r="G1662" s="279">
        <v>94041</v>
      </c>
      <c r="H1662" s="277" t="s">
        <v>8060</v>
      </c>
      <c r="I1662" s="277" t="s">
        <v>648</v>
      </c>
      <c r="J1662" s="277" t="s">
        <v>2642</v>
      </c>
      <c r="K1662" s="280">
        <v>9.8000000000000007</v>
      </c>
      <c r="L1662" s="277" t="s">
        <v>2364</v>
      </c>
      <c r="M1662" s="83"/>
    </row>
    <row r="1663" spans="1:13" ht="12.75" customHeight="1" x14ac:dyDescent="0.25">
      <c r="A1663" s="277" t="s">
        <v>8038</v>
      </c>
      <c r="B1663" s="277" t="s">
        <v>8039</v>
      </c>
      <c r="C1663" s="277" t="s">
        <v>8040</v>
      </c>
      <c r="D1663" s="277" t="s">
        <v>8042</v>
      </c>
      <c r="E1663" s="278" t="s">
        <v>1043</v>
      </c>
      <c r="F1663" s="277" t="s">
        <v>1043</v>
      </c>
      <c r="G1663" s="279">
        <v>94042</v>
      </c>
      <c r="H1663" s="277" t="s">
        <v>8065</v>
      </c>
      <c r="I1663" s="277" t="s">
        <v>648</v>
      </c>
      <c r="J1663" s="277" t="s">
        <v>2642</v>
      </c>
      <c r="K1663" s="280">
        <v>15.84</v>
      </c>
      <c r="L1663" s="277" t="s">
        <v>2364</v>
      </c>
      <c r="M1663" s="83"/>
    </row>
    <row r="1664" spans="1:13" ht="12.75" customHeight="1" x14ac:dyDescent="0.25">
      <c r="A1664" s="277" t="s">
        <v>8038</v>
      </c>
      <c r="B1664" s="277" t="s">
        <v>8039</v>
      </c>
      <c r="C1664" s="277" t="s">
        <v>8040</v>
      </c>
      <c r="D1664" s="277" t="s">
        <v>8042</v>
      </c>
      <c r="E1664" s="278" t="s">
        <v>1043</v>
      </c>
      <c r="F1664" s="277" t="s">
        <v>1043</v>
      </c>
      <c r="G1664" s="279">
        <v>94043</v>
      </c>
      <c r="H1664" s="277" t="s">
        <v>8068</v>
      </c>
      <c r="I1664" s="277" t="s">
        <v>648</v>
      </c>
      <c r="J1664" s="277" t="s">
        <v>2642</v>
      </c>
      <c r="K1664" s="280">
        <v>15.2</v>
      </c>
      <c r="L1664" s="277" t="s">
        <v>2364</v>
      </c>
      <c r="M1664" s="83"/>
    </row>
    <row r="1665" spans="1:13" ht="12.75" customHeight="1" x14ac:dyDescent="0.25">
      <c r="A1665" s="277" t="s">
        <v>8038</v>
      </c>
      <c r="B1665" s="277" t="s">
        <v>8039</v>
      </c>
      <c r="C1665" s="277" t="s">
        <v>8040</v>
      </c>
      <c r="D1665" s="277" t="s">
        <v>8042</v>
      </c>
      <c r="E1665" s="278" t="s">
        <v>1043</v>
      </c>
      <c r="F1665" s="277" t="s">
        <v>1043</v>
      </c>
      <c r="G1665" s="279">
        <v>94044</v>
      </c>
      <c r="H1665" s="277" t="s">
        <v>8071</v>
      </c>
      <c r="I1665" s="277" t="s">
        <v>648</v>
      </c>
      <c r="J1665" s="277" t="s">
        <v>2642</v>
      </c>
      <c r="K1665" s="280">
        <v>21.12</v>
      </c>
      <c r="L1665" s="277" t="s">
        <v>2364</v>
      </c>
      <c r="M1665" s="83"/>
    </row>
    <row r="1666" spans="1:13" ht="12.75" customHeight="1" x14ac:dyDescent="0.25">
      <c r="A1666" s="277" t="s">
        <v>8038</v>
      </c>
      <c r="B1666" s="277" t="s">
        <v>8039</v>
      </c>
      <c r="C1666" s="277" t="s">
        <v>8040</v>
      </c>
      <c r="D1666" s="277" t="s">
        <v>8042</v>
      </c>
      <c r="E1666" s="278" t="s">
        <v>1043</v>
      </c>
      <c r="F1666" s="277" t="s">
        <v>1043</v>
      </c>
      <c r="G1666" s="279">
        <v>94045</v>
      </c>
      <c r="H1666" s="277" t="s">
        <v>8074</v>
      </c>
      <c r="I1666" s="277" t="s">
        <v>648</v>
      </c>
      <c r="J1666" s="277" t="s">
        <v>2642</v>
      </c>
      <c r="K1666" s="280">
        <v>11.84</v>
      </c>
      <c r="L1666" s="277" t="s">
        <v>2364</v>
      </c>
      <c r="M1666" s="83"/>
    </row>
    <row r="1667" spans="1:13" ht="12.75" customHeight="1" x14ac:dyDescent="0.25">
      <c r="A1667" s="277" t="s">
        <v>8038</v>
      </c>
      <c r="B1667" s="277" t="s">
        <v>8039</v>
      </c>
      <c r="C1667" s="277" t="s">
        <v>8040</v>
      </c>
      <c r="D1667" s="277" t="s">
        <v>8042</v>
      </c>
      <c r="E1667" s="278" t="s">
        <v>1043</v>
      </c>
      <c r="F1667" s="277" t="s">
        <v>1043</v>
      </c>
      <c r="G1667" s="279">
        <v>94046</v>
      </c>
      <c r="H1667" s="277" t="s">
        <v>8078</v>
      </c>
      <c r="I1667" s="277" t="s">
        <v>648</v>
      </c>
      <c r="J1667" s="277" t="s">
        <v>2642</v>
      </c>
      <c r="K1667" s="280">
        <v>17.72</v>
      </c>
      <c r="L1667" s="277" t="s">
        <v>2364</v>
      </c>
      <c r="M1667" s="83"/>
    </row>
    <row r="1668" spans="1:13" ht="12.75" customHeight="1" x14ac:dyDescent="0.25">
      <c r="A1668" s="277" t="s">
        <v>8038</v>
      </c>
      <c r="B1668" s="277" t="s">
        <v>8039</v>
      </c>
      <c r="C1668" s="277" t="s">
        <v>8040</v>
      </c>
      <c r="D1668" s="277" t="s">
        <v>8042</v>
      </c>
      <c r="E1668" s="278" t="s">
        <v>1043</v>
      </c>
      <c r="F1668" s="277" t="s">
        <v>1043</v>
      </c>
      <c r="G1668" s="279">
        <v>94047</v>
      </c>
      <c r="H1668" s="277" t="s">
        <v>8081</v>
      </c>
      <c r="I1668" s="277" t="s">
        <v>648</v>
      </c>
      <c r="J1668" s="277" t="s">
        <v>2642</v>
      </c>
      <c r="K1668" s="280">
        <v>8.9</v>
      </c>
      <c r="L1668" s="277" t="s">
        <v>2364</v>
      </c>
      <c r="M1668" s="83"/>
    </row>
    <row r="1669" spans="1:13" ht="12.75" customHeight="1" x14ac:dyDescent="0.25">
      <c r="A1669" s="277" t="s">
        <v>8038</v>
      </c>
      <c r="B1669" s="277" t="s">
        <v>8039</v>
      </c>
      <c r="C1669" s="277" t="s">
        <v>8040</v>
      </c>
      <c r="D1669" s="277" t="s">
        <v>8042</v>
      </c>
      <c r="E1669" s="278" t="s">
        <v>1043</v>
      </c>
      <c r="F1669" s="277" t="s">
        <v>1043</v>
      </c>
      <c r="G1669" s="279">
        <v>94048</v>
      </c>
      <c r="H1669" s="277" t="s">
        <v>8084</v>
      </c>
      <c r="I1669" s="277" t="s">
        <v>648</v>
      </c>
      <c r="J1669" s="277" t="s">
        <v>2642</v>
      </c>
      <c r="K1669" s="280">
        <v>14.9</v>
      </c>
      <c r="L1669" s="277" t="s">
        <v>2364</v>
      </c>
      <c r="M1669" s="83"/>
    </row>
    <row r="1670" spans="1:13" ht="12.75" customHeight="1" x14ac:dyDescent="0.25">
      <c r="A1670" s="277" t="s">
        <v>8038</v>
      </c>
      <c r="B1670" s="277" t="s">
        <v>8039</v>
      </c>
      <c r="C1670" s="277" t="s">
        <v>8040</v>
      </c>
      <c r="D1670" s="277" t="s">
        <v>8042</v>
      </c>
      <c r="E1670" s="278" t="s">
        <v>1043</v>
      </c>
      <c r="F1670" s="277" t="s">
        <v>1043</v>
      </c>
      <c r="G1670" s="279">
        <v>94049</v>
      </c>
      <c r="H1670" s="277" t="s">
        <v>8087</v>
      </c>
      <c r="I1670" s="277" t="s">
        <v>648</v>
      </c>
      <c r="J1670" s="277" t="s">
        <v>2642</v>
      </c>
      <c r="K1670" s="280">
        <v>27.88</v>
      </c>
      <c r="L1670" s="277" t="s">
        <v>2364</v>
      </c>
      <c r="M1670" s="83"/>
    </row>
    <row r="1671" spans="1:13" ht="12.75" customHeight="1" x14ac:dyDescent="0.25">
      <c r="A1671" s="277" t="s">
        <v>8038</v>
      </c>
      <c r="B1671" s="277" t="s">
        <v>8039</v>
      </c>
      <c r="C1671" s="277" t="s">
        <v>8040</v>
      </c>
      <c r="D1671" s="277" t="s">
        <v>8042</v>
      </c>
      <c r="E1671" s="278" t="s">
        <v>1043</v>
      </c>
      <c r="F1671" s="277" t="s">
        <v>1043</v>
      </c>
      <c r="G1671" s="279">
        <v>94050</v>
      </c>
      <c r="H1671" s="277" t="s">
        <v>8091</v>
      </c>
      <c r="I1671" s="277" t="s">
        <v>648</v>
      </c>
      <c r="J1671" s="277" t="s">
        <v>2642</v>
      </c>
      <c r="K1671" s="280">
        <v>35.54</v>
      </c>
      <c r="L1671" s="277" t="s">
        <v>2364</v>
      </c>
      <c r="M1671" s="83"/>
    </row>
    <row r="1672" spans="1:13" ht="12.75" customHeight="1" x14ac:dyDescent="0.25">
      <c r="A1672" s="277" t="s">
        <v>8038</v>
      </c>
      <c r="B1672" s="277" t="s">
        <v>8039</v>
      </c>
      <c r="C1672" s="277" t="s">
        <v>8040</v>
      </c>
      <c r="D1672" s="277" t="s">
        <v>8042</v>
      </c>
      <c r="E1672" s="278" t="s">
        <v>1043</v>
      </c>
      <c r="F1672" s="277" t="s">
        <v>1043</v>
      </c>
      <c r="G1672" s="279">
        <v>94051</v>
      </c>
      <c r="H1672" s="277" t="s">
        <v>8094</v>
      </c>
      <c r="I1672" s="277" t="s">
        <v>648</v>
      </c>
      <c r="J1672" s="277" t="s">
        <v>2642</v>
      </c>
      <c r="K1672" s="280">
        <v>23.1</v>
      </c>
      <c r="L1672" s="277" t="s">
        <v>2364</v>
      </c>
      <c r="M1672" s="83"/>
    </row>
    <row r="1673" spans="1:13" ht="12.75" customHeight="1" x14ac:dyDescent="0.25">
      <c r="A1673" s="277" t="s">
        <v>8038</v>
      </c>
      <c r="B1673" s="277" t="s">
        <v>8039</v>
      </c>
      <c r="C1673" s="277" t="s">
        <v>8040</v>
      </c>
      <c r="D1673" s="277" t="s">
        <v>8042</v>
      </c>
      <c r="E1673" s="278" t="s">
        <v>1043</v>
      </c>
      <c r="F1673" s="277" t="s">
        <v>1043</v>
      </c>
      <c r="G1673" s="279">
        <v>94052</v>
      </c>
      <c r="H1673" s="277" t="s">
        <v>8097</v>
      </c>
      <c r="I1673" s="277" t="s">
        <v>648</v>
      </c>
      <c r="J1673" s="277" t="s">
        <v>2642</v>
      </c>
      <c r="K1673" s="280">
        <v>30.64</v>
      </c>
      <c r="L1673" s="277" t="s">
        <v>2364</v>
      </c>
      <c r="M1673" s="83"/>
    </row>
    <row r="1674" spans="1:13" ht="12.75" customHeight="1" x14ac:dyDescent="0.25">
      <c r="A1674" s="277" t="s">
        <v>8038</v>
      </c>
      <c r="B1674" s="277" t="s">
        <v>8039</v>
      </c>
      <c r="C1674" s="277" t="s">
        <v>8040</v>
      </c>
      <c r="D1674" s="277" t="s">
        <v>8042</v>
      </c>
      <c r="E1674" s="278" t="s">
        <v>1043</v>
      </c>
      <c r="F1674" s="277" t="s">
        <v>1043</v>
      </c>
      <c r="G1674" s="279">
        <v>94053</v>
      </c>
      <c r="H1674" s="277" t="s">
        <v>8100</v>
      </c>
      <c r="I1674" s="277" t="s">
        <v>648</v>
      </c>
      <c r="J1674" s="277" t="s">
        <v>2642</v>
      </c>
      <c r="K1674" s="280">
        <v>20.32</v>
      </c>
      <c r="L1674" s="277" t="s">
        <v>2364</v>
      </c>
      <c r="M1674" s="83"/>
    </row>
    <row r="1675" spans="1:13" ht="12.75" customHeight="1" x14ac:dyDescent="0.25">
      <c r="A1675" s="277" t="s">
        <v>8038</v>
      </c>
      <c r="B1675" s="277" t="s">
        <v>8039</v>
      </c>
      <c r="C1675" s="277" t="s">
        <v>8040</v>
      </c>
      <c r="D1675" s="277" t="s">
        <v>8042</v>
      </c>
      <c r="E1675" s="278" t="s">
        <v>1043</v>
      </c>
      <c r="F1675" s="277" t="s">
        <v>1043</v>
      </c>
      <c r="G1675" s="279">
        <v>94054</v>
      </c>
      <c r="H1675" s="277" t="s">
        <v>8104</v>
      </c>
      <c r="I1675" s="277" t="s">
        <v>648</v>
      </c>
      <c r="J1675" s="277" t="s">
        <v>2642</v>
      </c>
      <c r="K1675" s="280">
        <v>27.98</v>
      </c>
      <c r="L1675" s="277" t="s">
        <v>2364</v>
      </c>
      <c r="M1675" s="83"/>
    </row>
    <row r="1676" spans="1:13" ht="12.75" customHeight="1" x14ac:dyDescent="0.25">
      <c r="A1676" s="277" t="s">
        <v>8038</v>
      </c>
      <c r="B1676" s="277" t="s">
        <v>8039</v>
      </c>
      <c r="C1676" s="277" t="s">
        <v>8040</v>
      </c>
      <c r="D1676" s="277" t="s">
        <v>8042</v>
      </c>
      <c r="E1676" s="278" t="s">
        <v>1043</v>
      </c>
      <c r="F1676" s="277" t="s">
        <v>1043</v>
      </c>
      <c r="G1676" s="279">
        <v>94055</v>
      </c>
      <c r="H1676" s="277" t="s">
        <v>8107</v>
      </c>
      <c r="I1676" s="277" t="s">
        <v>648</v>
      </c>
      <c r="J1676" s="277" t="s">
        <v>2642</v>
      </c>
      <c r="K1676" s="280">
        <v>26.68</v>
      </c>
      <c r="L1676" s="277" t="s">
        <v>2364</v>
      </c>
      <c r="M1676" s="83"/>
    </row>
    <row r="1677" spans="1:13" ht="12.75" customHeight="1" x14ac:dyDescent="0.25">
      <c r="A1677" s="277" t="s">
        <v>8038</v>
      </c>
      <c r="B1677" s="277" t="s">
        <v>8039</v>
      </c>
      <c r="C1677" s="277" t="s">
        <v>8040</v>
      </c>
      <c r="D1677" s="277" t="s">
        <v>8042</v>
      </c>
      <c r="E1677" s="278" t="s">
        <v>1043</v>
      </c>
      <c r="F1677" s="277" t="s">
        <v>1043</v>
      </c>
      <c r="G1677" s="279">
        <v>94056</v>
      </c>
      <c r="H1677" s="277" t="s">
        <v>8110</v>
      </c>
      <c r="I1677" s="277" t="s">
        <v>648</v>
      </c>
      <c r="J1677" s="277" t="s">
        <v>2642</v>
      </c>
      <c r="K1677" s="280">
        <v>34.36</v>
      </c>
      <c r="L1677" s="277" t="s">
        <v>2364</v>
      </c>
      <c r="M1677" s="83"/>
    </row>
    <row r="1678" spans="1:13" ht="12.75" customHeight="1" x14ac:dyDescent="0.25">
      <c r="A1678" s="277" t="s">
        <v>8038</v>
      </c>
      <c r="B1678" s="277" t="s">
        <v>8039</v>
      </c>
      <c r="C1678" s="277" t="s">
        <v>8040</v>
      </c>
      <c r="D1678" s="277" t="s">
        <v>8042</v>
      </c>
      <c r="E1678" s="278" t="s">
        <v>1043</v>
      </c>
      <c r="F1678" s="277" t="s">
        <v>1043</v>
      </c>
      <c r="G1678" s="279">
        <v>94057</v>
      </c>
      <c r="H1678" s="277" t="s">
        <v>8113</v>
      </c>
      <c r="I1678" s="277" t="s">
        <v>648</v>
      </c>
      <c r="J1678" s="277" t="s">
        <v>2642</v>
      </c>
      <c r="K1678" s="280">
        <v>21.91</v>
      </c>
      <c r="L1678" s="277" t="s">
        <v>2364</v>
      </c>
      <c r="M1678" s="83"/>
    </row>
    <row r="1679" spans="1:13" ht="12.75" customHeight="1" x14ac:dyDescent="0.25">
      <c r="A1679" s="277" t="s">
        <v>8038</v>
      </c>
      <c r="B1679" s="277" t="s">
        <v>8039</v>
      </c>
      <c r="C1679" s="277" t="s">
        <v>8040</v>
      </c>
      <c r="D1679" s="277" t="s">
        <v>8042</v>
      </c>
      <c r="E1679" s="278" t="s">
        <v>1043</v>
      </c>
      <c r="F1679" s="277" t="s">
        <v>1043</v>
      </c>
      <c r="G1679" s="279">
        <v>94058</v>
      </c>
      <c r="H1679" s="277" t="s">
        <v>8119</v>
      </c>
      <c r="I1679" s="277" t="s">
        <v>648</v>
      </c>
      <c r="J1679" s="277" t="s">
        <v>2642</v>
      </c>
      <c r="K1679" s="280">
        <v>29.44</v>
      </c>
      <c r="L1679" s="277" t="s">
        <v>2364</v>
      </c>
      <c r="M1679" s="83"/>
    </row>
    <row r="1680" spans="1:13" ht="12.75" customHeight="1" x14ac:dyDescent="0.25">
      <c r="A1680" s="277" t="s">
        <v>8038</v>
      </c>
      <c r="B1680" s="277" t="s">
        <v>8039</v>
      </c>
      <c r="C1680" s="277" t="s">
        <v>8040</v>
      </c>
      <c r="D1680" s="277" t="s">
        <v>8042</v>
      </c>
      <c r="E1680" s="278" t="s">
        <v>1043</v>
      </c>
      <c r="F1680" s="277" t="s">
        <v>1043</v>
      </c>
      <c r="G1680" s="279">
        <v>94059</v>
      </c>
      <c r="H1680" s="277" t="s">
        <v>8123</v>
      </c>
      <c r="I1680" s="277" t="s">
        <v>648</v>
      </c>
      <c r="J1680" s="277" t="s">
        <v>2642</v>
      </c>
      <c r="K1680" s="280">
        <v>19.13</v>
      </c>
      <c r="L1680" s="277" t="s">
        <v>2364</v>
      </c>
      <c r="M1680" s="83"/>
    </row>
    <row r="1681" spans="1:13" ht="12.75" customHeight="1" x14ac:dyDescent="0.25">
      <c r="A1681" s="277" t="s">
        <v>8038</v>
      </c>
      <c r="B1681" s="277" t="s">
        <v>8039</v>
      </c>
      <c r="C1681" s="277" t="s">
        <v>8040</v>
      </c>
      <c r="D1681" s="277" t="s">
        <v>8042</v>
      </c>
      <c r="E1681" s="278" t="s">
        <v>1043</v>
      </c>
      <c r="F1681" s="277" t="s">
        <v>1043</v>
      </c>
      <c r="G1681" s="279">
        <v>94060</v>
      </c>
      <c r="H1681" s="277" t="s">
        <v>8126</v>
      </c>
      <c r="I1681" s="277" t="s">
        <v>648</v>
      </c>
      <c r="J1681" s="277" t="s">
        <v>2642</v>
      </c>
      <c r="K1681" s="280">
        <v>26.78</v>
      </c>
      <c r="L1681" s="277" t="s">
        <v>2364</v>
      </c>
      <c r="M1681" s="83"/>
    </row>
    <row r="1682" spans="1:13" ht="12.75" customHeight="1" x14ac:dyDescent="0.25">
      <c r="A1682" s="277" t="s">
        <v>8038</v>
      </c>
      <c r="B1682" s="277" t="s">
        <v>8039</v>
      </c>
      <c r="C1682" s="277" t="s">
        <v>8129</v>
      </c>
      <c r="D1682" s="277" t="s">
        <v>8130</v>
      </c>
      <c r="E1682" s="278" t="s">
        <v>1043</v>
      </c>
      <c r="F1682" s="277" t="s">
        <v>1043</v>
      </c>
      <c r="G1682" s="279">
        <v>83770</v>
      </c>
      <c r="H1682" s="277" t="s">
        <v>8132</v>
      </c>
      <c r="I1682" s="277" t="s">
        <v>648</v>
      </c>
      <c r="J1682" s="277" t="s">
        <v>2363</v>
      </c>
      <c r="K1682" s="280">
        <v>138.76</v>
      </c>
      <c r="L1682" s="277" t="s">
        <v>2364</v>
      </c>
      <c r="M1682" s="83"/>
    </row>
    <row r="1683" spans="1:13" ht="12.75" customHeight="1" x14ac:dyDescent="0.25">
      <c r="A1683" s="277" t="s">
        <v>8038</v>
      </c>
      <c r="B1683" s="277" t="s">
        <v>8039</v>
      </c>
      <c r="C1683" s="277" t="s">
        <v>8135</v>
      </c>
      <c r="D1683" s="277" t="s">
        <v>8137</v>
      </c>
      <c r="E1683" s="278" t="s">
        <v>1043</v>
      </c>
      <c r="F1683" s="277" t="s">
        <v>1043</v>
      </c>
      <c r="G1683" s="279">
        <v>73301</v>
      </c>
      <c r="H1683" s="277" t="s">
        <v>8138</v>
      </c>
      <c r="I1683" s="277" t="s">
        <v>694</v>
      </c>
      <c r="J1683" s="277" t="s">
        <v>2642</v>
      </c>
      <c r="K1683" s="280">
        <v>8.5399999999999991</v>
      </c>
      <c r="L1683" s="277" t="s">
        <v>2364</v>
      </c>
      <c r="M1683" s="83"/>
    </row>
    <row r="1684" spans="1:13" ht="12.75" customHeight="1" x14ac:dyDescent="0.25">
      <c r="A1684" s="277" t="s">
        <v>8038</v>
      </c>
      <c r="B1684" s="277" t="s">
        <v>8039</v>
      </c>
      <c r="C1684" s="277" t="s">
        <v>8135</v>
      </c>
      <c r="D1684" s="277" t="s">
        <v>8137</v>
      </c>
      <c r="E1684" s="278" t="s">
        <v>1043</v>
      </c>
      <c r="F1684" s="277" t="s">
        <v>1043</v>
      </c>
      <c r="G1684" s="279">
        <v>83515</v>
      </c>
      <c r="H1684" s="277" t="s">
        <v>8142</v>
      </c>
      <c r="I1684" s="277" t="s">
        <v>694</v>
      </c>
      <c r="J1684" s="277" t="s">
        <v>2642</v>
      </c>
      <c r="K1684" s="280">
        <v>16.36</v>
      </c>
      <c r="L1684" s="277" t="s">
        <v>2364</v>
      </c>
      <c r="M1684" s="83"/>
    </row>
    <row r="1685" spans="1:13" ht="12.75" customHeight="1" x14ac:dyDescent="0.25">
      <c r="A1685" s="277" t="s">
        <v>8038</v>
      </c>
      <c r="B1685" s="277" t="s">
        <v>8039</v>
      </c>
      <c r="C1685" s="277" t="s">
        <v>8135</v>
      </c>
      <c r="D1685" s="277" t="s">
        <v>8137</v>
      </c>
      <c r="E1685" s="278" t="s">
        <v>1043</v>
      </c>
      <c r="F1685" s="277" t="s">
        <v>1043</v>
      </c>
      <c r="G1685" s="279">
        <v>83516</v>
      </c>
      <c r="H1685" s="277" t="s">
        <v>8143</v>
      </c>
      <c r="I1685" s="277" t="s">
        <v>694</v>
      </c>
      <c r="J1685" s="277" t="s">
        <v>2642</v>
      </c>
      <c r="K1685" s="280">
        <v>18.88</v>
      </c>
      <c r="L1685" s="277" t="s">
        <v>2364</v>
      </c>
      <c r="M1685" s="83"/>
    </row>
    <row r="1686" spans="1:13" ht="12.75" customHeight="1" x14ac:dyDescent="0.25">
      <c r="A1686" s="277" t="s">
        <v>8144</v>
      </c>
      <c r="B1686" s="277" t="s">
        <v>8145</v>
      </c>
      <c r="C1686" s="277" t="s">
        <v>8146</v>
      </c>
      <c r="D1686" s="277" t="s">
        <v>8147</v>
      </c>
      <c r="E1686" s="278" t="s">
        <v>1043</v>
      </c>
      <c r="F1686" s="277" t="s">
        <v>1043</v>
      </c>
      <c r="G1686" s="279">
        <v>72144</v>
      </c>
      <c r="H1686" s="277" t="s">
        <v>8148</v>
      </c>
      <c r="I1686" s="277" t="s">
        <v>833</v>
      </c>
      <c r="J1686" s="277" t="s">
        <v>2642</v>
      </c>
      <c r="K1686" s="280">
        <v>73.739999999999995</v>
      </c>
      <c r="L1686" s="277" t="s">
        <v>2364</v>
      </c>
      <c r="M1686" s="83"/>
    </row>
    <row r="1687" spans="1:13" ht="12.75" customHeight="1" x14ac:dyDescent="0.25">
      <c r="A1687" s="277" t="s">
        <v>8144</v>
      </c>
      <c r="B1687" s="277" t="s">
        <v>8145</v>
      </c>
      <c r="C1687" s="277" t="s">
        <v>8146</v>
      </c>
      <c r="D1687" s="277" t="s">
        <v>8147</v>
      </c>
      <c r="E1687" s="278">
        <v>73910</v>
      </c>
      <c r="F1687" s="277" t="s">
        <v>8149</v>
      </c>
      <c r="G1687" s="279" t="s">
        <v>8150</v>
      </c>
      <c r="H1687" s="277" t="s">
        <v>8151</v>
      </c>
      <c r="I1687" s="277" t="s">
        <v>833</v>
      </c>
      <c r="J1687" s="277" t="s">
        <v>2642</v>
      </c>
      <c r="K1687" s="280">
        <v>695.3</v>
      </c>
      <c r="L1687" s="277" t="s">
        <v>2364</v>
      </c>
      <c r="M1687" s="83"/>
    </row>
    <row r="1688" spans="1:13" ht="12.75" customHeight="1" x14ac:dyDescent="0.25">
      <c r="A1688" s="277" t="s">
        <v>8144</v>
      </c>
      <c r="B1688" s="277" t="s">
        <v>8145</v>
      </c>
      <c r="C1688" s="277" t="s">
        <v>8146</v>
      </c>
      <c r="D1688" s="277" t="s">
        <v>8147</v>
      </c>
      <c r="E1688" s="278" t="s">
        <v>1043</v>
      </c>
      <c r="F1688" s="277" t="s">
        <v>1043</v>
      </c>
      <c r="G1688" s="279">
        <v>84876</v>
      </c>
      <c r="H1688" s="277" t="s">
        <v>8152</v>
      </c>
      <c r="I1688" s="277" t="s">
        <v>648</v>
      </c>
      <c r="J1688" s="277" t="s">
        <v>2363</v>
      </c>
      <c r="K1688" s="280">
        <v>689.71</v>
      </c>
      <c r="L1688" s="277" t="s">
        <v>2364</v>
      </c>
      <c r="M1688" s="83"/>
    </row>
    <row r="1689" spans="1:13" ht="12.75" customHeight="1" x14ac:dyDescent="0.25">
      <c r="A1689" s="277" t="s">
        <v>8144</v>
      </c>
      <c r="B1689" s="277" t="s">
        <v>8145</v>
      </c>
      <c r="C1689" s="277" t="s">
        <v>8146</v>
      </c>
      <c r="D1689" s="277" t="s">
        <v>8147</v>
      </c>
      <c r="E1689" s="278" t="s">
        <v>1043</v>
      </c>
      <c r="F1689" s="277" t="s">
        <v>1043</v>
      </c>
      <c r="G1689" s="279">
        <v>90788</v>
      </c>
      <c r="H1689" s="277" t="s">
        <v>8153</v>
      </c>
      <c r="I1689" s="277" t="s">
        <v>833</v>
      </c>
      <c r="J1689" s="277" t="s">
        <v>2642</v>
      </c>
      <c r="K1689" s="280">
        <v>385.23</v>
      </c>
      <c r="L1689" s="277" t="s">
        <v>2364</v>
      </c>
      <c r="M1689" s="83"/>
    </row>
    <row r="1690" spans="1:13" ht="12.75" customHeight="1" x14ac:dyDescent="0.25">
      <c r="A1690" s="277" t="s">
        <v>8144</v>
      </c>
      <c r="B1690" s="277" t="s">
        <v>8145</v>
      </c>
      <c r="C1690" s="277" t="s">
        <v>8146</v>
      </c>
      <c r="D1690" s="277" t="s">
        <v>8147</v>
      </c>
      <c r="E1690" s="278" t="s">
        <v>1043</v>
      </c>
      <c r="F1690" s="277" t="s">
        <v>1043</v>
      </c>
      <c r="G1690" s="279">
        <v>90789</v>
      </c>
      <c r="H1690" s="277" t="s">
        <v>8154</v>
      </c>
      <c r="I1690" s="277" t="s">
        <v>833</v>
      </c>
      <c r="J1690" s="277" t="s">
        <v>2642</v>
      </c>
      <c r="K1690" s="280">
        <v>398.12</v>
      </c>
      <c r="L1690" s="277" t="s">
        <v>2364</v>
      </c>
      <c r="M1690" s="83"/>
    </row>
    <row r="1691" spans="1:13" ht="12.75" customHeight="1" x14ac:dyDescent="0.25">
      <c r="A1691" s="277" t="s">
        <v>8144</v>
      </c>
      <c r="B1691" s="277" t="s">
        <v>8145</v>
      </c>
      <c r="C1691" s="277" t="s">
        <v>8146</v>
      </c>
      <c r="D1691" s="277" t="s">
        <v>8147</v>
      </c>
      <c r="E1691" s="278" t="s">
        <v>1043</v>
      </c>
      <c r="F1691" s="277" t="s">
        <v>1043</v>
      </c>
      <c r="G1691" s="279">
        <v>90790</v>
      </c>
      <c r="H1691" s="277" t="s">
        <v>8155</v>
      </c>
      <c r="I1691" s="277" t="s">
        <v>833</v>
      </c>
      <c r="J1691" s="277" t="s">
        <v>2642</v>
      </c>
      <c r="K1691" s="280">
        <v>401.68</v>
      </c>
      <c r="L1691" s="277" t="s">
        <v>2364</v>
      </c>
      <c r="M1691" s="83"/>
    </row>
    <row r="1692" spans="1:13" ht="12.75" customHeight="1" x14ac:dyDescent="0.25">
      <c r="A1692" s="277" t="s">
        <v>8144</v>
      </c>
      <c r="B1692" s="277" t="s">
        <v>8145</v>
      </c>
      <c r="C1692" s="277" t="s">
        <v>8146</v>
      </c>
      <c r="D1692" s="277" t="s">
        <v>8147</v>
      </c>
      <c r="E1692" s="278" t="s">
        <v>1043</v>
      </c>
      <c r="F1692" s="277" t="s">
        <v>1043</v>
      </c>
      <c r="G1692" s="279">
        <v>90791</v>
      </c>
      <c r="H1692" s="277" t="s">
        <v>8156</v>
      </c>
      <c r="I1692" s="277" t="s">
        <v>833</v>
      </c>
      <c r="J1692" s="277" t="s">
        <v>2642</v>
      </c>
      <c r="K1692" s="280">
        <v>430.06</v>
      </c>
      <c r="L1692" s="277" t="s">
        <v>2364</v>
      </c>
      <c r="M1692" s="83"/>
    </row>
    <row r="1693" spans="1:13" ht="12.75" customHeight="1" x14ac:dyDescent="0.25">
      <c r="A1693" s="277" t="s">
        <v>8144</v>
      </c>
      <c r="B1693" s="277" t="s">
        <v>8145</v>
      </c>
      <c r="C1693" s="277" t="s">
        <v>8146</v>
      </c>
      <c r="D1693" s="277" t="s">
        <v>8147</v>
      </c>
      <c r="E1693" s="278" t="s">
        <v>1043</v>
      </c>
      <c r="F1693" s="277" t="s">
        <v>1043</v>
      </c>
      <c r="G1693" s="279">
        <v>90792</v>
      </c>
      <c r="H1693" s="277" t="s">
        <v>8157</v>
      </c>
      <c r="I1693" s="277" t="s">
        <v>833</v>
      </c>
      <c r="J1693" s="277" t="s">
        <v>2642</v>
      </c>
      <c r="K1693" s="280">
        <v>450.42</v>
      </c>
      <c r="L1693" s="277" t="s">
        <v>2364</v>
      </c>
      <c r="M1693" s="83"/>
    </row>
    <row r="1694" spans="1:13" ht="12.75" customHeight="1" x14ac:dyDescent="0.25">
      <c r="A1694" s="277" t="s">
        <v>8144</v>
      </c>
      <c r="B1694" s="277" t="s">
        <v>8145</v>
      </c>
      <c r="C1694" s="277" t="s">
        <v>8146</v>
      </c>
      <c r="D1694" s="277" t="s">
        <v>8147</v>
      </c>
      <c r="E1694" s="278" t="s">
        <v>1043</v>
      </c>
      <c r="F1694" s="277" t="s">
        <v>1043</v>
      </c>
      <c r="G1694" s="279">
        <v>90793</v>
      </c>
      <c r="H1694" s="277" t="s">
        <v>8158</v>
      </c>
      <c r="I1694" s="277" t="s">
        <v>833</v>
      </c>
      <c r="J1694" s="277" t="s">
        <v>2642</v>
      </c>
      <c r="K1694" s="280">
        <v>463.3</v>
      </c>
      <c r="L1694" s="277" t="s">
        <v>2364</v>
      </c>
      <c r="M1694" s="83"/>
    </row>
    <row r="1695" spans="1:13" ht="12.75" customHeight="1" x14ac:dyDescent="0.25">
      <c r="A1695" s="277" t="s">
        <v>8144</v>
      </c>
      <c r="B1695" s="277" t="s">
        <v>8145</v>
      </c>
      <c r="C1695" s="277" t="s">
        <v>8146</v>
      </c>
      <c r="D1695" s="277" t="s">
        <v>8147</v>
      </c>
      <c r="E1695" s="278" t="s">
        <v>1043</v>
      </c>
      <c r="F1695" s="277" t="s">
        <v>1043</v>
      </c>
      <c r="G1695" s="279">
        <v>90800</v>
      </c>
      <c r="H1695" s="277" t="s">
        <v>8159</v>
      </c>
      <c r="I1695" s="277" t="s">
        <v>833</v>
      </c>
      <c r="J1695" s="277" t="s">
        <v>2642</v>
      </c>
      <c r="K1695" s="280">
        <v>243.18</v>
      </c>
      <c r="L1695" s="277" t="s">
        <v>2364</v>
      </c>
      <c r="M1695" s="83"/>
    </row>
    <row r="1696" spans="1:13" ht="12.75" customHeight="1" x14ac:dyDescent="0.25">
      <c r="A1696" s="277" t="s">
        <v>8144</v>
      </c>
      <c r="B1696" s="277" t="s">
        <v>8145</v>
      </c>
      <c r="C1696" s="277" t="s">
        <v>8146</v>
      </c>
      <c r="D1696" s="277" t="s">
        <v>8147</v>
      </c>
      <c r="E1696" s="278" t="s">
        <v>1043</v>
      </c>
      <c r="F1696" s="277" t="s">
        <v>1043</v>
      </c>
      <c r="G1696" s="279">
        <v>90801</v>
      </c>
      <c r="H1696" s="277" t="s">
        <v>8160</v>
      </c>
      <c r="I1696" s="277" t="s">
        <v>833</v>
      </c>
      <c r="J1696" s="277" t="s">
        <v>2642</v>
      </c>
      <c r="K1696" s="280">
        <v>249.85</v>
      </c>
      <c r="L1696" s="277" t="s">
        <v>2364</v>
      </c>
      <c r="M1696" s="83"/>
    </row>
    <row r="1697" spans="1:13" ht="12.75" customHeight="1" x14ac:dyDescent="0.25">
      <c r="A1697" s="277" t="s">
        <v>8144</v>
      </c>
      <c r="B1697" s="277" t="s">
        <v>8145</v>
      </c>
      <c r="C1697" s="277" t="s">
        <v>8146</v>
      </c>
      <c r="D1697" s="277" t="s">
        <v>8147</v>
      </c>
      <c r="E1697" s="278" t="s">
        <v>1043</v>
      </c>
      <c r="F1697" s="277" t="s">
        <v>1043</v>
      </c>
      <c r="G1697" s="279">
        <v>90802</v>
      </c>
      <c r="H1697" s="277" t="s">
        <v>8161</v>
      </c>
      <c r="I1697" s="277" t="s">
        <v>833</v>
      </c>
      <c r="J1697" s="277" t="s">
        <v>2642</v>
      </c>
      <c r="K1697" s="280">
        <v>256.54000000000002</v>
      </c>
      <c r="L1697" s="277" t="s">
        <v>2364</v>
      </c>
      <c r="M1697" s="83"/>
    </row>
    <row r="1698" spans="1:13" ht="12.75" customHeight="1" x14ac:dyDescent="0.25">
      <c r="A1698" s="277" t="s">
        <v>8144</v>
      </c>
      <c r="B1698" s="277" t="s">
        <v>8145</v>
      </c>
      <c r="C1698" s="277" t="s">
        <v>8146</v>
      </c>
      <c r="D1698" s="277" t="s">
        <v>8147</v>
      </c>
      <c r="E1698" s="278" t="s">
        <v>1043</v>
      </c>
      <c r="F1698" s="277" t="s">
        <v>1043</v>
      </c>
      <c r="G1698" s="279">
        <v>90803</v>
      </c>
      <c r="H1698" s="277" t="s">
        <v>8162</v>
      </c>
      <c r="I1698" s="277" t="s">
        <v>833</v>
      </c>
      <c r="J1698" s="277" t="s">
        <v>2642</v>
      </c>
      <c r="K1698" s="280">
        <v>263.20999999999998</v>
      </c>
      <c r="L1698" s="277" t="s">
        <v>2364</v>
      </c>
      <c r="M1698" s="83"/>
    </row>
    <row r="1699" spans="1:13" ht="12.75" customHeight="1" x14ac:dyDescent="0.25">
      <c r="A1699" s="277" t="s">
        <v>8144</v>
      </c>
      <c r="B1699" s="277" t="s">
        <v>8145</v>
      </c>
      <c r="C1699" s="277" t="s">
        <v>8146</v>
      </c>
      <c r="D1699" s="277" t="s">
        <v>8147</v>
      </c>
      <c r="E1699" s="278" t="s">
        <v>1043</v>
      </c>
      <c r="F1699" s="277" t="s">
        <v>1043</v>
      </c>
      <c r="G1699" s="279">
        <v>90804</v>
      </c>
      <c r="H1699" s="277" t="s">
        <v>8163</v>
      </c>
      <c r="I1699" s="277" t="s">
        <v>833</v>
      </c>
      <c r="J1699" s="277" t="s">
        <v>2642</v>
      </c>
      <c r="K1699" s="280">
        <v>301.37</v>
      </c>
      <c r="L1699" s="277" t="s">
        <v>2364</v>
      </c>
      <c r="M1699" s="83"/>
    </row>
    <row r="1700" spans="1:13" ht="12.75" customHeight="1" x14ac:dyDescent="0.25">
      <c r="A1700" s="277" t="s">
        <v>8144</v>
      </c>
      <c r="B1700" s="277" t="s">
        <v>8145</v>
      </c>
      <c r="C1700" s="277" t="s">
        <v>8146</v>
      </c>
      <c r="D1700" s="277" t="s">
        <v>8147</v>
      </c>
      <c r="E1700" s="278" t="s">
        <v>1043</v>
      </c>
      <c r="F1700" s="277" t="s">
        <v>1043</v>
      </c>
      <c r="G1700" s="279">
        <v>90805</v>
      </c>
      <c r="H1700" s="277" t="s">
        <v>8164</v>
      </c>
      <c r="I1700" s="277" t="s">
        <v>833</v>
      </c>
      <c r="J1700" s="277" t="s">
        <v>2642</v>
      </c>
      <c r="K1700" s="280">
        <v>58.19</v>
      </c>
      <c r="L1700" s="277" t="s">
        <v>2364</v>
      </c>
      <c r="M1700" s="83"/>
    </row>
    <row r="1701" spans="1:13" ht="12.75" customHeight="1" x14ac:dyDescent="0.25">
      <c r="A1701" s="277" t="s">
        <v>8144</v>
      </c>
      <c r="B1701" s="277" t="s">
        <v>8145</v>
      </c>
      <c r="C1701" s="277" t="s">
        <v>8146</v>
      </c>
      <c r="D1701" s="277" t="s">
        <v>8147</v>
      </c>
      <c r="E1701" s="278" t="s">
        <v>1043</v>
      </c>
      <c r="F1701" s="277" t="s">
        <v>1043</v>
      </c>
      <c r="G1701" s="279">
        <v>90806</v>
      </c>
      <c r="H1701" s="277" t="s">
        <v>8165</v>
      </c>
      <c r="I1701" s="277" t="s">
        <v>833</v>
      </c>
      <c r="J1701" s="277" t="s">
        <v>2642</v>
      </c>
      <c r="K1701" s="280">
        <v>312.91000000000003</v>
      </c>
      <c r="L1701" s="277" t="s">
        <v>2364</v>
      </c>
      <c r="M1701" s="83"/>
    </row>
    <row r="1702" spans="1:13" ht="12.75" customHeight="1" x14ac:dyDescent="0.25">
      <c r="A1702" s="277" t="s">
        <v>8144</v>
      </c>
      <c r="B1702" s="277" t="s">
        <v>8145</v>
      </c>
      <c r="C1702" s="277" t="s">
        <v>8146</v>
      </c>
      <c r="D1702" s="277" t="s">
        <v>8147</v>
      </c>
      <c r="E1702" s="278" t="s">
        <v>1043</v>
      </c>
      <c r="F1702" s="277" t="s">
        <v>1043</v>
      </c>
      <c r="G1702" s="279">
        <v>90807</v>
      </c>
      <c r="H1702" s="277" t="s">
        <v>8166</v>
      </c>
      <c r="I1702" s="277" t="s">
        <v>833</v>
      </c>
      <c r="J1702" s="277" t="s">
        <v>2642</v>
      </c>
      <c r="K1702" s="280">
        <v>63.06</v>
      </c>
      <c r="L1702" s="277" t="s">
        <v>2364</v>
      </c>
      <c r="M1702" s="83"/>
    </row>
    <row r="1703" spans="1:13" ht="12.75" customHeight="1" x14ac:dyDescent="0.25">
      <c r="A1703" s="277" t="s">
        <v>8144</v>
      </c>
      <c r="B1703" s="277" t="s">
        <v>8145</v>
      </c>
      <c r="C1703" s="277" t="s">
        <v>8146</v>
      </c>
      <c r="D1703" s="277" t="s">
        <v>8147</v>
      </c>
      <c r="E1703" s="278" t="s">
        <v>1043</v>
      </c>
      <c r="F1703" s="277" t="s">
        <v>1043</v>
      </c>
      <c r="G1703" s="279">
        <v>90816</v>
      </c>
      <c r="H1703" s="277" t="s">
        <v>8167</v>
      </c>
      <c r="I1703" s="277" t="s">
        <v>833</v>
      </c>
      <c r="J1703" s="277" t="s">
        <v>2642</v>
      </c>
      <c r="K1703" s="280">
        <v>324.47000000000003</v>
      </c>
      <c r="L1703" s="277" t="s">
        <v>2364</v>
      </c>
      <c r="M1703" s="83"/>
    </row>
    <row r="1704" spans="1:13" ht="12.75" customHeight="1" x14ac:dyDescent="0.25">
      <c r="A1704" s="277" t="s">
        <v>8144</v>
      </c>
      <c r="B1704" s="277" t="s">
        <v>8145</v>
      </c>
      <c r="C1704" s="277" t="s">
        <v>8146</v>
      </c>
      <c r="D1704" s="277" t="s">
        <v>8147</v>
      </c>
      <c r="E1704" s="278" t="s">
        <v>1043</v>
      </c>
      <c r="F1704" s="277" t="s">
        <v>1043</v>
      </c>
      <c r="G1704" s="279">
        <v>90817</v>
      </c>
      <c r="H1704" s="277" t="s">
        <v>8168</v>
      </c>
      <c r="I1704" s="277" t="s">
        <v>833</v>
      </c>
      <c r="J1704" s="277" t="s">
        <v>2642</v>
      </c>
      <c r="K1704" s="280">
        <v>67.930000000000007</v>
      </c>
      <c r="L1704" s="277" t="s">
        <v>2364</v>
      </c>
      <c r="M1704" s="83"/>
    </row>
    <row r="1705" spans="1:13" ht="12.75" customHeight="1" x14ac:dyDescent="0.25">
      <c r="A1705" s="277" t="s">
        <v>8144</v>
      </c>
      <c r="B1705" s="277" t="s">
        <v>8145</v>
      </c>
      <c r="C1705" s="277" t="s">
        <v>8146</v>
      </c>
      <c r="D1705" s="277" t="s">
        <v>8147</v>
      </c>
      <c r="E1705" s="278" t="s">
        <v>1043</v>
      </c>
      <c r="F1705" s="277" t="s">
        <v>1043</v>
      </c>
      <c r="G1705" s="279">
        <v>90818</v>
      </c>
      <c r="H1705" s="277" t="s">
        <v>8169</v>
      </c>
      <c r="I1705" s="277" t="s">
        <v>833</v>
      </c>
      <c r="J1705" s="277" t="s">
        <v>2642</v>
      </c>
      <c r="K1705" s="280">
        <v>336.03</v>
      </c>
      <c r="L1705" s="277" t="s">
        <v>2364</v>
      </c>
      <c r="M1705" s="83"/>
    </row>
    <row r="1706" spans="1:13" ht="12.75" customHeight="1" x14ac:dyDescent="0.25">
      <c r="A1706" s="277" t="s">
        <v>8144</v>
      </c>
      <c r="B1706" s="277" t="s">
        <v>8145</v>
      </c>
      <c r="C1706" s="277" t="s">
        <v>8146</v>
      </c>
      <c r="D1706" s="277" t="s">
        <v>8147</v>
      </c>
      <c r="E1706" s="278" t="s">
        <v>1043</v>
      </c>
      <c r="F1706" s="277" t="s">
        <v>1043</v>
      </c>
      <c r="G1706" s="279">
        <v>90819</v>
      </c>
      <c r="H1706" s="277" t="s">
        <v>8170</v>
      </c>
      <c r="I1706" s="277" t="s">
        <v>833</v>
      </c>
      <c r="J1706" s="277" t="s">
        <v>2642</v>
      </c>
      <c r="K1706" s="280">
        <v>72.819999999999993</v>
      </c>
      <c r="L1706" s="277" t="s">
        <v>2364</v>
      </c>
      <c r="M1706" s="83"/>
    </row>
    <row r="1707" spans="1:13" ht="12.75" customHeight="1" x14ac:dyDescent="0.25">
      <c r="A1707" s="277" t="s">
        <v>8144</v>
      </c>
      <c r="B1707" s="277" t="s">
        <v>8145</v>
      </c>
      <c r="C1707" s="277" t="s">
        <v>8146</v>
      </c>
      <c r="D1707" s="277" t="s">
        <v>8147</v>
      </c>
      <c r="E1707" s="278" t="s">
        <v>1043</v>
      </c>
      <c r="F1707" s="277" t="s">
        <v>1043</v>
      </c>
      <c r="G1707" s="279">
        <v>90820</v>
      </c>
      <c r="H1707" s="277" t="s">
        <v>8171</v>
      </c>
      <c r="I1707" s="277" t="s">
        <v>833</v>
      </c>
      <c r="J1707" s="277" t="s">
        <v>2642</v>
      </c>
      <c r="K1707" s="280">
        <v>260.75</v>
      </c>
      <c r="L1707" s="277" t="s">
        <v>2364</v>
      </c>
      <c r="M1707" s="83"/>
    </row>
    <row r="1708" spans="1:13" ht="12.75" customHeight="1" x14ac:dyDescent="0.25">
      <c r="A1708" s="277" t="s">
        <v>8144</v>
      </c>
      <c r="B1708" s="277" t="s">
        <v>8145</v>
      </c>
      <c r="C1708" s="277" t="s">
        <v>8146</v>
      </c>
      <c r="D1708" s="277" t="s">
        <v>8147</v>
      </c>
      <c r="E1708" s="278" t="s">
        <v>1043</v>
      </c>
      <c r="F1708" s="277" t="s">
        <v>1043</v>
      </c>
      <c r="G1708" s="279">
        <v>90821</v>
      </c>
      <c r="H1708" s="277" t="s">
        <v>8172</v>
      </c>
      <c r="I1708" s="277" t="s">
        <v>833</v>
      </c>
      <c r="J1708" s="277" t="s">
        <v>2642</v>
      </c>
      <c r="K1708" s="280">
        <v>283.98</v>
      </c>
      <c r="L1708" s="277" t="s">
        <v>2364</v>
      </c>
      <c r="M1708" s="83"/>
    </row>
    <row r="1709" spans="1:13" ht="12.75" customHeight="1" x14ac:dyDescent="0.25">
      <c r="A1709" s="277" t="s">
        <v>8144</v>
      </c>
      <c r="B1709" s="277" t="s">
        <v>8145</v>
      </c>
      <c r="C1709" s="277" t="s">
        <v>8146</v>
      </c>
      <c r="D1709" s="277" t="s">
        <v>8147</v>
      </c>
      <c r="E1709" s="278" t="s">
        <v>1043</v>
      </c>
      <c r="F1709" s="277" t="s">
        <v>1043</v>
      </c>
      <c r="G1709" s="279">
        <v>90822</v>
      </c>
      <c r="H1709" s="277" t="s">
        <v>8173</v>
      </c>
      <c r="I1709" s="277" t="s">
        <v>833</v>
      </c>
      <c r="J1709" s="277" t="s">
        <v>2642</v>
      </c>
      <c r="K1709" s="280">
        <v>280.92</v>
      </c>
      <c r="L1709" s="277" t="s">
        <v>2364</v>
      </c>
      <c r="M1709" s="83"/>
    </row>
    <row r="1710" spans="1:13" ht="12.75" customHeight="1" x14ac:dyDescent="0.25">
      <c r="A1710" s="277" t="s">
        <v>8144</v>
      </c>
      <c r="B1710" s="277" t="s">
        <v>8145</v>
      </c>
      <c r="C1710" s="277" t="s">
        <v>8146</v>
      </c>
      <c r="D1710" s="277" t="s">
        <v>8147</v>
      </c>
      <c r="E1710" s="278" t="s">
        <v>1043</v>
      </c>
      <c r="F1710" s="277" t="s">
        <v>1043</v>
      </c>
      <c r="G1710" s="279">
        <v>90823</v>
      </c>
      <c r="H1710" s="277" t="s">
        <v>8174</v>
      </c>
      <c r="I1710" s="277" t="s">
        <v>833</v>
      </c>
      <c r="J1710" s="277" t="s">
        <v>2642</v>
      </c>
      <c r="K1710" s="280">
        <v>295.69</v>
      </c>
      <c r="L1710" s="277" t="s">
        <v>2364</v>
      </c>
      <c r="M1710" s="83"/>
    </row>
    <row r="1711" spans="1:13" ht="12.75" customHeight="1" x14ac:dyDescent="0.25">
      <c r="A1711" s="277" t="s">
        <v>8144</v>
      </c>
      <c r="B1711" s="277" t="s">
        <v>8145</v>
      </c>
      <c r="C1711" s="277" t="s">
        <v>8146</v>
      </c>
      <c r="D1711" s="277" t="s">
        <v>8147</v>
      </c>
      <c r="E1711" s="278" t="s">
        <v>1043</v>
      </c>
      <c r="F1711" s="277" t="s">
        <v>1043</v>
      </c>
      <c r="G1711" s="279">
        <v>90826</v>
      </c>
      <c r="H1711" s="277" t="s">
        <v>8175</v>
      </c>
      <c r="I1711" s="277" t="s">
        <v>833</v>
      </c>
      <c r="J1711" s="277" t="s">
        <v>2642</v>
      </c>
      <c r="K1711" s="280">
        <v>38.25</v>
      </c>
      <c r="L1711" s="277" t="s">
        <v>2364</v>
      </c>
      <c r="M1711" s="83"/>
    </row>
    <row r="1712" spans="1:13" ht="12.75" customHeight="1" x14ac:dyDescent="0.25">
      <c r="A1712" s="277" t="s">
        <v>8144</v>
      </c>
      <c r="B1712" s="277" t="s">
        <v>8145</v>
      </c>
      <c r="C1712" s="277" t="s">
        <v>8146</v>
      </c>
      <c r="D1712" s="277" t="s">
        <v>8147</v>
      </c>
      <c r="E1712" s="278" t="s">
        <v>1043</v>
      </c>
      <c r="F1712" s="277" t="s">
        <v>1043</v>
      </c>
      <c r="G1712" s="279">
        <v>90827</v>
      </c>
      <c r="H1712" s="277" t="s">
        <v>8176</v>
      </c>
      <c r="I1712" s="277" t="s">
        <v>833</v>
      </c>
      <c r="J1712" s="277" t="s">
        <v>2642</v>
      </c>
      <c r="K1712" s="280">
        <v>39.79</v>
      </c>
      <c r="L1712" s="277" t="s">
        <v>2364</v>
      </c>
      <c r="M1712" s="83"/>
    </row>
    <row r="1713" spans="1:13" ht="12.75" customHeight="1" x14ac:dyDescent="0.25">
      <c r="A1713" s="277" t="s">
        <v>8144</v>
      </c>
      <c r="B1713" s="277" t="s">
        <v>8145</v>
      </c>
      <c r="C1713" s="277" t="s">
        <v>8146</v>
      </c>
      <c r="D1713" s="277" t="s">
        <v>8147</v>
      </c>
      <c r="E1713" s="278" t="s">
        <v>1043</v>
      </c>
      <c r="F1713" s="277" t="s">
        <v>1043</v>
      </c>
      <c r="G1713" s="279">
        <v>90828</v>
      </c>
      <c r="H1713" s="277" t="s">
        <v>8177</v>
      </c>
      <c r="I1713" s="277" t="s">
        <v>833</v>
      </c>
      <c r="J1713" s="277" t="s">
        <v>2642</v>
      </c>
      <c r="K1713" s="280">
        <v>41.32</v>
      </c>
      <c r="L1713" s="277" t="s">
        <v>2364</v>
      </c>
      <c r="M1713" s="83"/>
    </row>
    <row r="1714" spans="1:13" ht="12.75" customHeight="1" x14ac:dyDescent="0.25">
      <c r="A1714" s="277" t="s">
        <v>8144</v>
      </c>
      <c r="B1714" s="277" t="s">
        <v>8145</v>
      </c>
      <c r="C1714" s="277" t="s">
        <v>8146</v>
      </c>
      <c r="D1714" s="277" t="s">
        <v>8147</v>
      </c>
      <c r="E1714" s="278" t="s">
        <v>1043</v>
      </c>
      <c r="F1714" s="277" t="s">
        <v>1043</v>
      </c>
      <c r="G1714" s="279">
        <v>90829</v>
      </c>
      <c r="H1714" s="277" t="s">
        <v>8178</v>
      </c>
      <c r="I1714" s="277" t="s">
        <v>833</v>
      </c>
      <c r="J1714" s="277" t="s">
        <v>2642</v>
      </c>
      <c r="K1714" s="280">
        <v>42.89</v>
      </c>
      <c r="L1714" s="277" t="s">
        <v>2364</v>
      </c>
      <c r="M1714" s="83"/>
    </row>
    <row r="1715" spans="1:13" ht="12.75" customHeight="1" x14ac:dyDescent="0.25">
      <c r="A1715" s="277" t="s">
        <v>8144</v>
      </c>
      <c r="B1715" s="277" t="s">
        <v>8145</v>
      </c>
      <c r="C1715" s="277" t="s">
        <v>8146</v>
      </c>
      <c r="D1715" s="277" t="s">
        <v>8147</v>
      </c>
      <c r="E1715" s="278" t="s">
        <v>1043</v>
      </c>
      <c r="F1715" s="277" t="s">
        <v>1043</v>
      </c>
      <c r="G1715" s="279">
        <v>90830</v>
      </c>
      <c r="H1715" s="277" t="s">
        <v>8179</v>
      </c>
      <c r="I1715" s="277" t="s">
        <v>833</v>
      </c>
      <c r="J1715" s="277" t="s">
        <v>2642</v>
      </c>
      <c r="K1715" s="280">
        <v>96.39</v>
      </c>
      <c r="L1715" s="277" t="s">
        <v>2364</v>
      </c>
      <c r="M1715" s="83"/>
    </row>
    <row r="1716" spans="1:13" ht="12.75" customHeight="1" x14ac:dyDescent="0.25">
      <c r="A1716" s="277" t="s">
        <v>8144</v>
      </c>
      <c r="B1716" s="277" t="s">
        <v>8145</v>
      </c>
      <c r="C1716" s="277" t="s">
        <v>8146</v>
      </c>
      <c r="D1716" s="277" t="s">
        <v>8147</v>
      </c>
      <c r="E1716" s="278" t="s">
        <v>1043</v>
      </c>
      <c r="F1716" s="277" t="s">
        <v>1043</v>
      </c>
      <c r="G1716" s="279">
        <v>90831</v>
      </c>
      <c r="H1716" s="277" t="s">
        <v>8180</v>
      </c>
      <c r="I1716" s="277" t="s">
        <v>833</v>
      </c>
      <c r="J1716" s="277" t="s">
        <v>2642</v>
      </c>
      <c r="K1716" s="280">
        <v>75.569999999999993</v>
      </c>
      <c r="L1716" s="277" t="s">
        <v>2364</v>
      </c>
      <c r="M1716" s="83"/>
    </row>
    <row r="1717" spans="1:13" ht="12.75" customHeight="1" x14ac:dyDescent="0.25">
      <c r="A1717" s="277" t="s">
        <v>8144</v>
      </c>
      <c r="B1717" s="277" t="s">
        <v>8145</v>
      </c>
      <c r="C1717" s="277" t="s">
        <v>8146</v>
      </c>
      <c r="D1717" s="277" t="s">
        <v>8147</v>
      </c>
      <c r="E1717" s="278" t="s">
        <v>1043</v>
      </c>
      <c r="F1717" s="277" t="s">
        <v>1043</v>
      </c>
      <c r="G1717" s="279">
        <v>90841</v>
      </c>
      <c r="H1717" s="277" t="s">
        <v>8181</v>
      </c>
      <c r="I1717" s="277" t="s">
        <v>833</v>
      </c>
      <c r="J1717" s="277" t="s">
        <v>2642</v>
      </c>
      <c r="K1717" s="280">
        <v>714.19</v>
      </c>
      <c r="L1717" s="277" t="s">
        <v>2364</v>
      </c>
      <c r="M1717" s="83"/>
    </row>
    <row r="1718" spans="1:13" ht="12.75" customHeight="1" x14ac:dyDescent="0.25">
      <c r="A1718" s="277" t="s">
        <v>8144</v>
      </c>
      <c r="B1718" s="277" t="s">
        <v>8145</v>
      </c>
      <c r="C1718" s="277" t="s">
        <v>8146</v>
      </c>
      <c r="D1718" s="277" t="s">
        <v>8147</v>
      </c>
      <c r="E1718" s="278" t="s">
        <v>1043</v>
      </c>
      <c r="F1718" s="277" t="s">
        <v>1043</v>
      </c>
      <c r="G1718" s="279">
        <v>90842</v>
      </c>
      <c r="H1718" s="277" t="s">
        <v>8182</v>
      </c>
      <c r="I1718" s="277" t="s">
        <v>833</v>
      </c>
      <c r="J1718" s="277" t="s">
        <v>2642</v>
      </c>
      <c r="K1718" s="280">
        <v>758.83</v>
      </c>
      <c r="L1718" s="277" t="s">
        <v>2364</v>
      </c>
      <c r="M1718" s="83"/>
    </row>
    <row r="1719" spans="1:13" ht="12.75" customHeight="1" x14ac:dyDescent="0.25">
      <c r="A1719" s="277" t="s">
        <v>8144</v>
      </c>
      <c r="B1719" s="277" t="s">
        <v>8145</v>
      </c>
      <c r="C1719" s="277" t="s">
        <v>8146</v>
      </c>
      <c r="D1719" s="277" t="s">
        <v>8147</v>
      </c>
      <c r="E1719" s="278" t="s">
        <v>1043</v>
      </c>
      <c r="F1719" s="277" t="s">
        <v>1043</v>
      </c>
      <c r="G1719" s="279">
        <v>90843</v>
      </c>
      <c r="H1719" s="277" t="s">
        <v>8183</v>
      </c>
      <c r="I1719" s="277" t="s">
        <v>833</v>
      </c>
      <c r="J1719" s="277" t="s">
        <v>2642</v>
      </c>
      <c r="K1719" s="280">
        <v>784.42</v>
      </c>
      <c r="L1719" s="277" t="s">
        <v>2364</v>
      </c>
      <c r="M1719" s="83"/>
    </row>
    <row r="1720" spans="1:13" ht="12.75" customHeight="1" x14ac:dyDescent="0.25">
      <c r="A1720" s="277" t="s">
        <v>8144</v>
      </c>
      <c r="B1720" s="277" t="s">
        <v>8145</v>
      </c>
      <c r="C1720" s="277" t="s">
        <v>8146</v>
      </c>
      <c r="D1720" s="277" t="s">
        <v>8147</v>
      </c>
      <c r="E1720" s="278" t="s">
        <v>1043</v>
      </c>
      <c r="F1720" s="277" t="s">
        <v>1043</v>
      </c>
      <c r="G1720" s="279">
        <v>90844</v>
      </c>
      <c r="H1720" s="277" t="s">
        <v>8184</v>
      </c>
      <c r="I1720" s="277" t="s">
        <v>833</v>
      </c>
      <c r="J1720" s="277" t="s">
        <v>2642</v>
      </c>
      <c r="K1720" s="280">
        <v>813.89</v>
      </c>
      <c r="L1720" s="277" t="s">
        <v>2364</v>
      </c>
      <c r="M1720" s="83"/>
    </row>
    <row r="1721" spans="1:13" ht="12.75" customHeight="1" x14ac:dyDescent="0.25">
      <c r="A1721" s="277" t="s">
        <v>8144</v>
      </c>
      <c r="B1721" s="277" t="s">
        <v>8145</v>
      </c>
      <c r="C1721" s="277" t="s">
        <v>8146</v>
      </c>
      <c r="D1721" s="277" t="s">
        <v>8147</v>
      </c>
      <c r="E1721" s="278" t="s">
        <v>1043</v>
      </c>
      <c r="F1721" s="277" t="s">
        <v>1043</v>
      </c>
      <c r="G1721" s="279">
        <v>90847</v>
      </c>
      <c r="H1721" s="277" t="s">
        <v>8185</v>
      </c>
      <c r="I1721" s="277" t="s">
        <v>833</v>
      </c>
      <c r="J1721" s="277" t="s">
        <v>2642</v>
      </c>
      <c r="K1721" s="280">
        <v>638.62</v>
      </c>
      <c r="L1721" s="277" t="s">
        <v>2364</v>
      </c>
      <c r="M1721" s="83"/>
    </row>
    <row r="1722" spans="1:13" ht="12.75" customHeight="1" x14ac:dyDescent="0.25">
      <c r="A1722" s="277" t="s">
        <v>8144</v>
      </c>
      <c r="B1722" s="277" t="s">
        <v>8145</v>
      </c>
      <c r="C1722" s="277" t="s">
        <v>8146</v>
      </c>
      <c r="D1722" s="277" t="s">
        <v>8147</v>
      </c>
      <c r="E1722" s="278" t="s">
        <v>1043</v>
      </c>
      <c r="F1722" s="277" t="s">
        <v>1043</v>
      </c>
      <c r="G1722" s="279">
        <v>90848</v>
      </c>
      <c r="H1722" s="277" t="s">
        <v>8186</v>
      </c>
      <c r="I1722" s="277" t="s">
        <v>833</v>
      </c>
      <c r="J1722" s="277" t="s">
        <v>2642</v>
      </c>
      <c r="K1722" s="280">
        <v>676.47</v>
      </c>
      <c r="L1722" s="277" t="s">
        <v>2364</v>
      </c>
      <c r="M1722" s="83"/>
    </row>
    <row r="1723" spans="1:13" ht="12.75" customHeight="1" x14ac:dyDescent="0.25">
      <c r="A1723" s="277" t="s">
        <v>8144</v>
      </c>
      <c r="B1723" s="277" t="s">
        <v>8145</v>
      </c>
      <c r="C1723" s="277" t="s">
        <v>8146</v>
      </c>
      <c r="D1723" s="277" t="s">
        <v>8147</v>
      </c>
      <c r="E1723" s="278" t="s">
        <v>1043</v>
      </c>
      <c r="F1723" s="277" t="s">
        <v>1043</v>
      </c>
      <c r="G1723" s="279">
        <v>90849</v>
      </c>
      <c r="H1723" s="277" t="s">
        <v>8187</v>
      </c>
      <c r="I1723" s="277" t="s">
        <v>833</v>
      </c>
      <c r="J1723" s="277" t="s">
        <v>2642</v>
      </c>
      <c r="K1723" s="280">
        <v>688.03</v>
      </c>
      <c r="L1723" s="277" t="s">
        <v>2364</v>
      </c>
      <c r="M1723" s="83"/>
    </row>
    <row r="1724" spans="1:13" ht="12.75" customHeight="1" x14ac:dyDescent="0.25">
      <c r="A1724" s="277" t="s">
        <v>8144</v>
      </c>
      <c r="B1724" s="277" t="s">
        <v>8145</v>
      </c>
      <c r="C1724" s="277" t="s">
        <v>8146</v>
      </c>
      <c r="D1724" s="277" t="s">
        <v>8147</v>
      </c>
      <c r="E1724" s="278" t="s">
        <v>1043</v>
      </c>
      <c r="F1724" s="277" t="s">
        <v>1043</v>
      </c>
      <c r="G1724" s="279">
        <v>90850</v>
      </c>
      <c r="H1724" s="277" t="s">
        <v>8188</v>
      </c>
      <c r="I1724" s="277" t="s">
        <v>833</v>
      </c>
      <c r="J1724" s="277" t="s">
        <v>2642</v>
      </c>
      <c r="K1724" s="280">
        <v>717.5</v>
      </c>
      <c r="L1724" s="277" t="s">
        <v>2364</v>
      </c>
      <c r="M1724" s="83"/>
    </row>
    <row r="1725" spans="1:13" ht="12.75" customHeight="1" x14ac:dyDescent="0.25">
      <c r="A1725" s="277" t="s">
        <v>8144</v>
      </c>
      <c r="B1725" s="277" t="s">
        <v>8145</v>
      </c>
      <c r="C1725" s="277" t="s">
        <v>8146</v>
      </c>
      <c r="D1725" s="277" t="s">
        <v>8147</v>
      </c>
      <c r="E1725" s="278" t="s">
        <v>1043</v>
      </c>
      <c r="F1725" s="277" t="s">
        <v>1043</v>
      </c>
      <c r="G1725" s="279">
        <v>91009</v>
      </c>
      <c r="H1725" s="277" t="s">
        <v>8189</v>
      </c>
      <c r="I1725" s="277" t="s">
        <v>833</v>
      </c>
      <c r="J1725" s="277" t="s">
        <v>2642</v>
      </c>
      <c r="K1725" s="280">
        <v>266.93</v>
      </c>
      <c r="L1725" s="277" t="s">
        <v>2364</v>
      </c>
      <c r="M1725" s="83"/>
    </row>
    <row r="1726" spans="1:13" ht="12.75" customHeight="1" x14ac:dyDescent="0.25">
      <c r="A1726" s="277" t="s">
        <v>8144</v>
      </c>
      <c r="B1726" s="277" t="s">
        <v>8145</v>
      </c>
      <c r="C1726" s="277" t="s">
        <v>8146</v>
      </c>
      <c r="D1726" s="277" t="s">
        <v>8147</v>
      </c>
      <c r="E1726" s="278" t="s">
        <v>1043</v>
      </c>
      <c r="F1726" s="277" t="s">
        <v>1043</v>
      </c>
      <c r="G1726" s="279">
        <v>91010</v>
      </c>
      <c r="H1726" s="277" t="s">
        <v>8190</v>
      </c>
      <c r="I1726" s="277" t="s">
        <v>833</v>
      </c>
      <c r="J1726" s="277" t="s">
        <v>2642</v>
      </c>
      <c r="K1726" s="280">
        <v>216.23</v>
      </c>
      <c r="L1726" s="277" t="s">
        <v>2364</v>
      </c>
      <c r="M1726" s="83"/>
    </row>
    <row r="1727" spans="1:13" ht="12.75" customHeight="1" x14ac:dyDescent="0.25">
      <c r="A1727" s="277" t="s">
        <v>8144</v>
      </c>
      <c r="B1727" s="277" t="s">
        <v>8145</v>
      </c>
      <c r="C1727" s="277" t="s">
        <v>8146</v>
      </c>
      <c r="D1727" s="277" t="s">
        <v>8147</v>
      </c>
      <c r="E1727" s="278" t="s">
        <v>1043</v>
      </c>
      <c r="F1727" s="277" t="s">
        <v>1043</v>
      </c>
      <c r="G1727" s="279">
        <v>91011</v>
      </c>
      <c r="H1727" s="277" t="s">
        <v>8191</v>
      </c>
      <c r="I1727" s="277" t="s">
        <v>833</v>
      </c>
      <c r="J1727" s="277" t="s">
        <v>2642</v>
      </c>
      <c r="K1727" s="280">
        <v>304.07</v>
      </c>
      <c r="L1727" s="277" t="s">
        <v>2364</v>
      </c>
      <c r="M1727" s="83"/>
    </row>
    <row r="1728" spans="1:13" ht="12.75" customHeight="1" x14ac:dyDescent="0.25">
      <c r="A1728" s="277" t="s">
        <v>8144</v>
      </c>
      <c r="B1728" s="277" t="s">
        <v>8145</v>
      </c>
      <c r="C1728" s="277" t="s">
        <v>8146</v>
      </c>
      <c r="D1728" s="277" t="s">
        <v>8147</v>
      </c>
      <c r="E1728" s="278" t="s">
        <v>1043</v>
      </c>
      <c r="F1728" s="277" t="s">
        <v>1043</v>
      </c>
      <c r="G1728" s="279">
        <v>91012</v>
      </c>
      <c r="H1728" s="277" t="s">
        <v>8192</v>
      </c>
      <c r="I1728" s="277" t="s">
        <v>833</v>
      </c>
      <c r="J1728" s="277" t="s">
        <v>2642</v>
      </c>
      <c r="K1728" s="280">
        <v>290.93</v>
      </c>
      <c r="L1728" s="277" t="s">
        <v>2364</v>
      </c>
      <c r="M1728" s="83"/>
    </row>
    <row r="1729" spans="1:13" ht="12.75" customHeight="1" x14ac:dyDescent="0.25">
      <c r="A1729" s="277" t="s">
        <v>8144</v>
      </c>
      <c r="B1729" s="277" t="s">
        <v>8145</v>
      </c>
      <c r="C1729" s="277" t="s">
        <v>8146</v>
      </c>
      <c r="D1729" s="277" t="s">
        <v>8147</v>
      </c>
      <c r="E1729" s="278" t="s">
        <v>1043</v>
      </c>
      <c r="F1729" s="277" t="s">
        <v>1043</v>
      </c>
      <c r="G1729" s="279">
        <v>91013</v>
      </c>
      <c r="H1729" s="277" t="s">
        <v>8193</v>
      </c>
      <c r="I1729" s="277" t="s">
        <v>833</v>
      </c>
      <c r="J1729" s="277" t="s">
        <v>2642</v>
      </c>
      <c r="K1729" s="280">
        <v>644.79999999999995</v>
      </c>
      <c r="L1729" s="277" t="s">
        <v>2364</v>
      </c>
      <c r="M1729" s="83"/>
    </row>
    <row r="1730" spans="1:13" ht="12.75" customHeight="1" x14ac:dyDescent="0.25">
      <c r="A1730" s="277" t="s">
        <v>8144</v>
      </c>
      <c r="B1730" s="277" t="s">
        <v>8145</v>
      </c>
      <c r="C1730" s="277" t="s">
        <v>8146</v>
      </c>
      <c r="D1730" s="277" t="s">
        <v>8147</v>
      </c>
      <c r="E1730" s="278" t="s">
        <v>1043</v>
      </c>
      <c r="F1730" s="277" t="s">
        <v>1043</v>
      </c>
      <c r="G1730" s="279">
        <v>91014</v>
      </c>
      <c r="H1730" s="277" t="s">
        <v>8194</v>
      </c>
      <c r="I1730" s="277" t="s">
        <v>833</v>
      </c>
      <c r="J1730" s="277" t="s">
        <v>2642</v>
      </c>
      <c r="K1730" s="280">
        <v>608.72</v>
      </c>
      <c r="L1730" s="277" t="s">
        <v>2364</v>
      </c>
      <c r="M1730" s="83"/>
    </row>
    <row r="1731" spans="1:13" ht="12.75" customHeight="1" x14ac:dyDescent="0.25">
      <c r="A1731" s="277" t="s">
        <v>8144</v>
      </c>
      <c r="B1731" s="277" t="s">
        <v>8145</v>
      </c>
      <c r="C1731" s="277" t="s">
        <v>8146</v>
      </c>
      <c r="D1731" s="277" t="s">
        <v>8147</v>
      </c>
      <c r="E1731" s="278" t="s">
        <v>1043</v>
      </c>
      <c r="F1731" s="277" t="s">
        <v>1043</v>
      </c>
      <c r="G1731" s="279">
        <v>91015</v>
      </c>
      <c r="H1731" s="277" t="s">
        <v>8195</v>
      </c>
      <c r="I1731" s="277" t="s">
        <v>833</v>
      </c>
      <c r="J1731" s="277" t="s">
        <v>2642</v>
      </c>
      <c r="K1731" s="280">
        <v>711.18</v>
      </c>
      <c r="L1731" s="277" t="s">
        <v>2364</v>
      </c>
      <c r="M1731" s="83"/>
    </row>
    <row r="1732" spans="1:13" ht="12.75" customHeight="1" x14ac:dyDescent="0.25">
      <c r="A1732" s="277" t="s">
        <v>8144</v>
      </c>
      <c r="B1732" s="277" t="s">
        <v>8145</v>
      </c>
      <c r="C1732" s="277" t="s">
        <v>8146</v>
      </c>
      <c r="D1732" s="277" t="s">
        <v>8147</v>
      </c>
      <c r="E1732" s="278" t="s">
        <v>1043</v>
      </c>
      <c r="F1732" s="277" t="s">
        <v>1043</v>
      </c>
      <c r="G1732" s="279">
        <v>91016</v>
      </c>
      <c r="H1732" s="277" t="s">
        <v>8196</v>
      </c>
      <c r="I1732" s="277" t="s">
        <v>833</v>
      </c>
      <c r="J1732" s="277" t="s">
        <v>2642</v>
      </c>
      <c r="K1732" s="280">
        <v>712.74</v>
      </c>
      <c r="L1732" s="277" t="s">
        <v>2364</v>
      </c>
      <c r="M1732" s="83"/>
    </row>
    <row r="1733" spans="1:13" ht="12.75" customHeight="1" x14ac:dyDescent="0.25">
      <c r="A1733" s="277" t="s">
        <v>8144</v>
      </c>
      <c r="B1733" s="277" t="s">
        <v>8145</v>
      </c>
      <c r="C1733" s="277" t="s">
        <v>8146</v>
      </c>
      <c r="D1733" s="277" t="s">
        <v>8147</v>
      </c>
      <c r="E1733" s="278" t="s">
        <v>1043</v>
      </c>
      <c r="F1733" s="277" t="s">
        <v>1043</v>
      </c>
      <c r="G1733" s="279">
        <v>91286</v>
      </c>
      <c r="H1733" s="277" t="s">
        <v>8197</v>
      </c>
      <c r="I1733" s="277" t="s">
        <v>833</v>
      </c>
      <c r="J1733" s="277" t="s">
        <v>2642</v>
      </c>
      <c r="K1733" s="280">
        <v>182.82</v>
      </c>
      <c r="L1733" s="277" t="s">
        <v>2364</v>
      </c>
      <c r="M1733" s="83"/>
    </row>
    <row r="1734" spans="1:13" ht="12.75" customHeight="1" x14ac:dyDescent="0.25">
      <c r="A1734" s="277" t="s">
        <v>8144</v>
      </c>
      <c r="B1734" s="277" t="s">
        <v>8145</v>
      </c>
      <c r="C1734" s="277" t="s">
        <v>8146</v>
      </c>
      <c r="D1734" s="277" t="s">
        <v>8147</v>
      </c>
      <c r="E1734" s="278" t="s">
        <v>1043</v>
      </c>
      <c r="F1734" s="277" t="s">
        <v>1043</v>
      </c>
      <c r="G1734" s="279">
        <v>91287</v>
      </c>
      <c r="H1734" s="277" t="s">
        <v>8198</v>
      </c>
      <c r="I1734" s="277" t="s">
        <v>833</v>
      </c>
      <c r="J1734" s="277" t="s">
        <v>2642</v>
      </c>
      <c r="K1734" s="280">
        <v>189.49</v>
      </c>
      <c r="L1734" s="277" t="s">
        <v>2364</v>
      </c>
      <c r="M1734" s="83"/>
    </row>
    <row r="1735" spans="1:13" ht="12.75" customHeight="1" x14ac:dyDescent="0.25">
      <c r="A1735" s="277" t="s">
        <v>8144</v>
      </c>
      <c r="B1735" s="277" t="s">
        <v>8145</v>
      </c>
      <c r="C1735" s="277" t="s">
        <v>8146</v>
      </c>
      <c r="D1735" s="277" t="s">
        <v>8147</v>
      </c>
      <c r="E1735" s="278" t="s">
        <v>1043</v>
      </c>
      <c r="F1735" s="277" t="s">
        <v>1043</v>
      </c>
      <c r="G1735" s="279">
        <v>91288</v>
      </c>
      <c r="H1735" s="277" t="s">
        <v>8199</v>
      </c>
      <c r="I1735" s="277" t="s">
        <v>833</v>
      </c>
      <c r="J1735" s="277" t="s">
        <v>2642</v>
      </c>
      <c r="K1735" s="280">
        <v>196.18</v>
      </c>
      <c r="L1735" s="277" t="s">
        <v>2364</v>
      </c>
      <c r="M1735" s="83"/>
    </row>
    <row r="1736" spans="1:13" ht="12.75" customHeight="1" x14ac:dyDescent="0.25">
      <c r="A1736" s="277" t="s">
        <v>8144</v>
      </c>
      <c r="B1736" s="277" t="s">
        <v>8145</v>
      </c>
      <c r="C1736" s="277" t="s">
        <v>8146</v>
      </c>
      <c r="D1736" s="277" t="s">
        <v>8147</v>
      </c>
      <c r="E1736" s="278" t="s">
        <v>1043</v>
      </c>
      <c r="F1736" s="277" t="s">
        <v>1043</v>
      </c>
      <c r="G1736" s="279">
        <v>91290</v>
      </c>
      <c r="H1736" s="277" t="s">
        <v>8200</v>
      </c>
      <c r="I1736" s="277" t="s">
        <v>833</v>
      </c>
      <c r="J1736" s="277" t="s">
        <v>2642</v>
      </c>
      <c r="K1736" s="280">
        <v>202.85</v>
      </c>
      <c r="L1736" s="277" t="s">
        <v>2364</v>
      </c>
      <c r="M1736" s="83"/>
    </row>
    <row r="1737" spans="1:13" ht="12.75" customHeight="1" x14ac:dyDescent="0.25">
      <c r="A1737" s="277" t="s">
        <v>8144</v>
      </c>
      <c r="B1737" s="277" t="s">
        <v>8145</v>
      </c>
      <c r="C1737" s="277" t="s">
        <v>8146</v>
      </c>
      <c r="D1737" s="277" t="s">
        <v>8147</v>
      </c>
      <c r="E1737" s="278" t="s">
        <v>1043</v>
      </c>
      <c r="F1737" s="277" t="s">
        <v>1043</v>
      </c>
      <c r="G1737" s="279">
        <v>91291</v>
      </c>
      <c r="H1737" s="277" t="s">
        <v>8201</v>
      </c>
      <c r="I1737" s="277" t="s">
        <v>833</v>
      </c>
      <c r="J1737" s="277" t="s">
        <v>2642</v>
      </c>
      <c r="K1737" s="280">
        <v>241.01</v>
      </c>
      <c r="L1737" s="277" t="s">
        <v>2364</v>
      </c>
      <c r="M1737" s="83"/>
    </row>
    <row r="1738" spans="1:13" ht="12.75" customHeight="1" x14ac:dyDescent="0.25">
      <c r="A1738" s="277" t="s">
        <v>8144</v>
      </c>
      <c r="B1738" s="277" t="s">
        <v>8145</v>
      </c>
      <c r="C1738" s="277" t="s">
        <v>8146</v>
      </c>
      <c r="D1738" s="277" t="s">
        <v>8147</v>
      </c>
      <c r="E1738" s="278" t="s">
        <v>1043</v>
      </c>
      <c r="F1738" s="277" t="s">
        <v>1043</v>
      </c>
      <c r="G1738" s="279">
        <v>91292</v>
      </c>
      <c r="H1738" s="277" t="s">
        <v>8202</v>
      </c>
      <c r="I1738" s="277" t="s">
        <v>833</v>
      </c>
      <c r="J1738" s="277" t="s">
        <v>2642</v>
      </c>
      <c r="K1738" s="280">
        <v>252.55</v>
      </c>
      <c r="L1738" s="277" t="s">
        <v>2364</v>
      </c>
      <c r="M1738" s="83"/>
    </row>
    <row r="1739" spans="1:13" ht="12.75" customHeight="1" x14ac:dyDescent="0.25">
      <c r="A1739" s="277" t="s">
        <v>8144</v>
      </c>
      <c r="B1739" s="277" t="s">
        <v>8145</v>
      </c>
      <c r="C1739" s="277" t="s">
        <v>8146</v>
      </c>
      <c r="D1739" s="277" t="s">
        <v>8147</v>
      </c>
      <c r="E1739" s="278" t="s">
        <v>1043</v>
      </c>
      <c r="F1739" s="277" t="s">
        <v>1043</v>
      </c>
      <c r="G1739" s="279">
        <v>91293</v>
      </c>
      <c r="H1739" s="277" t="s">
        <v>8203</v>
      </c>
      <c r="I1739" s="277" t="s">
        <v>833</v>
      </c>
      <c r="J1739" s="277" t="s">
        <v>2642</v>
      </c>
      <c r="K1739" s="280">
        <v>264.11</v>
      </c>
      <c r="L1739" s="277" t="s">
        <v>2364</v>
      </c>
      <c r="M1739" s="83"/>
    </row>
    <row r="1740" spans="1:13" ht="12.75" customHeight="1" x14ac:dyDescent="0.25">
      <c r="A1740" s="277" t="s">
        <v>8144</v>
      </c>
      <c r="B1740" s="277" t="s">
        <v>8145</v>
      </c>
      <c r="C1740" s="277" t="s">
        <v>8146</v>
      </c>
      <c r="D1740" s="277" t="s">
        <v>8147</v>
      </c>
      <c r="E1740" s="278" t="s">
        <v>1043</v>
      </c>
      <c r="F1740" s="277" t="s">
        <v>1043</v>
      </c>
      <c r="G1740" s="279">
        <v>91294</v>
      </c>
      <c r="H1740" s="277" t="s">
        <v>8204</v>
      </c>
      <c r="I1740" s="277" t="s">
        <v>833</v>
      </c>
      <c r="J1740" s="277" t="s">
        <v>2642</v>
      </c>
      <c r="K1740" s="280">
        <v>275.67</v>
      </c>
      <c r="L1740" s="277" t="s">
        <v>2364</v>
      </c>
      <c r="M1740" s="83"/>
    </row>
    <row r="1741" spans="1:13" ht="12.75" customHeight="1" x14ac:dyDescent="0.25">
      <c r="A1741" s="277" t="s">
        <v>8144</v>
      </c>
      <c r="B1741" s="277" t="s">
        <v>8145</v>
      </c>
      <c r="C1741" s="277" t="s">
        <v>8146</v>
      </c>
      <c r="D1741" s="277" t="s">
        <v>8147</v>
      </c>
      <c r="E1741" s="278" t="s">
        <v>1043</v>
      </c>
      <c r="F1741" s="277" t="s">
        <v>1043</v>
      </c>
      <c r="G1741" s="279">
        <v>91295</v>
      </c>
      <c r="H1741" s="277" t="s">
        <v>8205</v>
      </c>
      <c r="I1741" s="277" t="s">
        <v>833</v>
      </c>
      <c r="J1741" s="277" t="s">
        <v>2642</v>
      </c>
      <c r="K1741" s="280">
        <v>250.32</v>
      </c>
      <c r="L1741" s="277" t="s">
        <v>2364</v>
      </c>
      <c r="M1741" s="83"/>
    </row>
    <row r="1742" spans="1:13" ht="12.75" customHeight="1" x14ac:dyDescent="0.25">
      <c r="A1742" s="277" t="s">
        <v>8144</v>
      </c>
      <c r="B1742" s="277" t="s">
        <v>8145</v>
      </c>
      <c r="C1742" s="277" t="s">
        <v>8146</v>
      </c>
      <c r="D1742" s="277" t="s">
        <v>8147</v>
      </c>
      <c r="E1742" s="278" t="s">
        <v>1043</v>
      </c>
      <c r="F1742" s="277" t="s">
        <v>1043</v>
      </c>
      <c r="G1742" s="279">
        <v>91296</v>
      </c>
      <c r="H1742" s="277" t="s">
        <v>8206</v>
      </c>
      <c r="I1742" s="277" t="s">
        <v>833</v>
      </c>
      <c r="J1742" s="277" t="s">
        <v>2642</v>
      </c>
      <c r="K1742" s="280">
        <v>265.92</v>
      </c>
      <c r="L1742" s="277" t="s">
        <v>2364</v>
      </c>
      <c r="M1742" s="83"/>
    </row>
    <row r="1743" spans="1:13" ht="12.75" customHeight="1" x14ac:dyDescent="0.25">
      <c r="A1743" s="277" t="s">
        <v>8144</v>
      </c>
      <c r="B1743" s="277" t="s">
        <v>8145</v>
      </c>
      <c r="C1743" s="277" t="s">
        <v>8146</v>
      </c>
      <c r="D1743" s="277" t="s">
        <v>8147</v>
      </c>
      <c r="E1743" s="278" t="s">
        <v>1043</v>
      </c>
      <c r="F1743" s="277" t="s">
        <v>1043</v>
      </c>
      <c r="G1743" s="279">
        <v>91297</v>
      </c>
      <c r="H1743" s="277" t="s">
        <v>8207</v>
      </c>
      <c r="I1743" s="277" t="s">
        <v>833</v>
      </c>
      <c r="J1743" s="277" t="s">
        <v>2642</v>
      </c>
      <c r="K1743" s="280">
        <v>305.77</v>
      </c>
      <c r="L1743" s="277" t="s">
        <v>2364</v>
      </c>
      <c r="M1743" s="83"/>
    </row>
    <row r="1744" spans="1:13" ht="12.75" customHeight="1" x14ac:dyDescent="0.25">
      <c r="A1744" s="277" t="s">
        <v>8144</v>
      </c>
      <c r="B1744" s="277" t="s">
        <v>8145</v>
      </c>
      <c r="C1744" s="277" t="s">
        <v>8146</v>
      </c>
      <c r="D1744" s="277" t="s">
        <v>8147</v>
      </c>
      <c r="E1744" s="278" t="s">
        <v>1043</v>
      </c>
      <c r="F1744" s="277" t="s">
        <v>1043</v>
      </c>
      <c r="G1744" s="279">
        <v>91298</v>
      </c>
      <c r="H1744" s="277" t="s">
        <v>8208</v>
      </c>
      <c r="I1744" s="277" t="s">
        <v>833</v>
      </c>
      <c r="J1744" s="277" t="s">
        <v>2363</v>
      </c>
      <c r="K1744" s="280">
        <v>545.44000000000005</v>
      </c>
      <c r="L1744" s="277" t="s">
        <v>2364</v>
      </c>
      <c r="M1744" s="83"/>
    </row>
    <row r="1745" spans="1:13" ht="12.75" customHeight="1" x14ac:dyDescent="0.25">
      <c r="A1745" s="277" t="s">
        <v>8144</v>
      </c>
      <c r="B1745" s="277" t="s">
        <v>8145</v>
      </c>
      <c r="C1745" s="277" t="s">
        <v>8146</v>
      </c>
      <c r="D1745" s="277" t="s">
        <v>8147</v>
      </c>
      <c r="E1745" s="278" t="s">
        <v>1043</v>
      </c>
      <c r="F1745" s="277" t="s">
        <v>1043</v>
      </c>
      <c r="G1745" s="279">
        <v>91299</v>
      </c>
      <c r="H1745" s="277" t="s">
        <v>8209</v>
      </c>
      <c r="I1745" s="277" t="s">
        <v>833</v>
      </c>
      <c r="J1745" s="277" t="s">
        <v>2363</v>
      </c>
      <c r="K1745" s="280">
        <v>755.94</v>
      </c>
      <c r="L1745" s="277" t="s">
        <v>2364</v>
      </c>
      <c r="M1745" s="83"/>
    </row>
    <row r="1746" spans="1:13" ht="12.75" customHeight="1" x14ac:dyDescent="0.25">
      <c r="A1746" s="277" t="s">
        <v>8144</v>
      </c>
      <c r="B1746" s="277" t="s">
        <v>8145</v>
      </c>
      <c r="C1746" s="277" t="s">
        <v>8146</v>
      </c>
      <c r="D1746" s="277" t="s">
        <v>8147</v>
      </c>
      <c r="E1746" s="278" t="s">
        <v>1043</v>
      </c>
      <c r="F1746" s="277" t="s">
        <v>1043</v>
      </c>
      <c r="G1746" s="279">
        <v>91300</v>
      </c>
      <c r="H1746" s="277" t="s">
        <v>8210</v>
      </c>
      <c r="I1746" s="277" t="s">
        <v>833</v>
      </c>
      <c r="J1746" s="277" t="s">
        <v>2642</v>
      </c>
      <c r="K1746" s="280">
        <v>31.19</v>
      </c>
      <c r="L1746" s="277" t="s">
        <v>2364</v>
      </c>
      <c r="M1746" s="83"/>
    </row>
    <row r="1747" spans="1:13" ht="12.75" customHeight="1" x14ac:dyDescent="0.25">
      <c r="A1747" s="277" t="s">
        <v>8144</v>
      </c>
      <c r="B1747" s="277" t="s">
        <v>8145</v>
      </c>
      <c r="C1747" s="277" t="s">
        <v>8146</v>
      </c>
      <c r="D1747" s="277" t="s">
        <v>8147</v>
      </c>
      <c r="E1747" s="278" t="s">
        <v>1043</v>
      </c>
      <c r="F1747" s="277" t="s">
        <v>1043</v>
      </c>
      <c r="G1747" s="279">
        <v>91301</v>
      </c>
      <c r="H1747" s="277" t="s">
        <v>8211</v>
      </c>
      <c r="I1747" s="277" t="s">
        <v>833</v>
      </c>
      <c r="J1747" s="277" t="s">
        <v>2642</v>
      </c>
      <c r="K1747" s="280">
        <v>32.61</v>
      </c>
      <c r="L1747" s="277" t="s">
        <v>2364</v>
      </c>
      <c r="M1747" s="83"/>
    </row>
    <row r="1748" spans="1:13" ht="12.75" customHeight="1" x14ac:dyDescent="0.25">
      <c r="A1748" s="277" t="s">
        <v>8144</v>
      </c>
      <c r="B1748" s="277" t="s">
        <v>8145</v>
      </c>
      <c r="C1748" s="277" t="s">
        <v>8146</v>
      </c>
      <c r="D1748" s="277" t="s">
        <v>8147</v>
      </c>
      <c r="E1748" s="278" t="s">
        <v>1043</v>
      </c>
      <c r="F1748" s="277" t="s">
        <v>1043</v>
      </c>
      <c r="G1748" s="279">
        <v>91302</v>
      </c>
      <c r="H1748" s="277" t="s">
        <v>8212</v>
      </c>
      <c r="I1748" s="277" t="s">
        <v>833</v>
      </c>
      <c r="J1748" s="277" t="s">
        <v>2642</v>
      </c>
      <c r="K1748" s="280">
        <v>34.01</v>
      </c>
      <c r="L1748" s="277" t="s">
        <v>2364</v>
      </c>
      <c r="M1748" s="83"/>
    </row>
    <row r="1749" spans="1:13" ht="12.75" customHeight="1" x14ac:dyDescent="0.25">
      <c r="A1749" s="277" t="s">
        <v>8144</v>
      </c>
      <c r="B1749" s="277" t="s">
        <v>8145</v>
      </c>
      <c r="C1749" s="277" t="s">
        <v>8146</v>
      </c>
      <c r="D1749" s="277" t="s">
        <v>8147</v>
      </c>
      <c r="E1749" s="278" t="s">
        <v>1043</v>
      </c>
      <c r="F1749" s="277" t="s">
        <v>1043</v>
      </c>
      <c r="G1749" s="279">
        <v>91303</v>
      </c>
      <c r="H1749" s="277" t="s">
        <v>8213</v>
      </c>
      <c r="I1749" s="277" t="s">
        <v>833</v>
      </c>
      <c r="J1749" s="277" t="s">
        <v>2642</v>
      </c>
      <c r="K1749" s="280">
        <v>35.450000000000003</v>
      </c>
      <c r="L1749" s="277" t="s">
        <v>2364</v>
      </c>
      <c r="M1749" s="83"/>
    </row>
    <row r="1750" spans="1:13" ht="12.75" customHeight="1" x14ac:dyDescent="0.25">
      <c r="A1750" s="277" t="s">
        <v>8144</v>
      </c>
      <c r="B1750" s="277" t="s">
        <v>8145</v>
      </c>
      <c r="C1750" s="277" t="s">
        <v>8146</v>
      </c>
      <c r="D1750" s="277" t="s">
        <v>8147</v>
      </c>
      <c r="E1750" s="278" t="s">
        <v>1043</v>
      </c>
      <c r="F1750" s="277" t="s">
        <v>1043</v>
      </c>
      <c r="G1750" s="279">
        <v>91304</v>
      </c>
      <c r="H1750" s="277" t="s">
        <v>8214</v>
      </c>
      <c r="I1750" s="277" t="s">
        <v>833</v>
      </c>
      <c r="J1750" s="277" t="s">
        <v>2642</v>
      </c>
      <c r="K1750" s="280">
        <v>72.64</v>
      </c>
      <c r="L1750" s="277" t="s">
        <v>2364</v>
      </c>
      <c r="M1750" s="83"/>
    </row>
    <row r="1751" spans="1:13" ht="12.75" customHeight="1" x14ac:dyDescent="0.25">
      <c r="A1751" s="277" t="s">
        <v>8144</v>
      </c>
      <c r="B1751" s="277" t="s">
        <v>8145</v>
      </c>
      <c r="C1751" s="277" t="s">
        <v>8146</v>
      </c>
      <c r="D1751" s="277" t="s">
        <v>8147</v>
      </c>
      <c r="E1751" s="278" t="s">
        <v>1043</v>
      </c>
      <c r="F1751" s="277" t="s">
        <v>1043</v>
      </c>
      <c r="G1751" s="279">
        <v>91305</v>
      </c>
      <c r="H1751" s="277" t="s">
        <v>8215</v>
      </c>
      <c r="I1751" s="277" t="s">
        <v>833</v>
      </c>
      <c r="J1751" s="277" t="s">
        <v>2642</v>
      </c>
      <c r="K1751" s="280">
        <v>54.81</v>
      </c>
      <c r="L1751" s="277" t="s">
        <v>2364</v>
      </c>
      <c r="M1751" s="83"/>
    </row>
    <row r="1752" spans="1:13" ht="12.75" customHeight="1" x14ac:dyDescent="0.25">
      <c r="A1752" s="277" t="s">
        <v>8144</v>
      </c>
      <c r="B1752" s="277" t="s">
        <v>8145</v>
      </c>
      <c r="C1752" s="277" t="s">
        <v>8146</v>
      </c>
      <c r="D1752" s="277" t="s">
        <v>8147</v>
      </c>
      <c r="E1752" s="278" t="s">
        <v>1043</v>
      </c>
      <c r="F1752" s="277" t="s">
        <v>1043</v>
      </c>
      <c r="G1752" s="279">
        <v>91306</v>
      </c>
      <c r="H1752" s="277" t="s">
        <v>8216</v>
      </c>
      <c r="I1752" s="277" t="s">
        <v>833</v>
      </c>
      <c r="J1752" s="277" t="s">
        <v>2642</v>
      </c>
      <c r="K1752" s="280">
        <v>82.36</v>
      </c>
      <c r="L1752" s="277" t="s">
        <v>2364</v>
      </c>
      <c r="M1752" s="83"/>
    </row>
    <row r="1753" spans="1:13" ht="12.75" customHeight="1" x14ac:dyDescent="0.25">
      <c r="A1753" s="277" t="s">
        <v>8144</v>
      </c>
      <c r="B1753" s="277" t="s">
        <v>8145</v>
      </c>
      <c r="C1753" s="277" t="s">
        <v>8146</v>
      </c>
      <c r="D1753" s="277" t="s">
        <v>8147</v>
      </c>
      <c r="E1753" s="278" t="s">
        <v>1043</v>
      </c>
      <c r="F1753" s="277" t="s">
        <v>1043</v>
      </c>
      <c r="G1753" s="279">
        <v>91307</v>
      </c>
      <c r="H1753" s="277" t="s">
        <v>8217</v>
      </c>
      <c r="I1753" s="277" t="s">
        <v>833</v>
      </c>
      <c r="J1753" s="277" t="s">
        <v>2642</v>
      </c>
      <c r="K1753" s="280">
        <v>57.6</v>
      </c>
      <c r="L1753" s="277" t="s">
        <v>2364</v>
      </c>
      <c r="M1753" s="83"/>
    </row>
    <row r="1754" spans="1:13" ht="12.75" customHeight="1" x14ac:dyDescent="0.25">
      <c r="A1754" s="277" t="s">
        <v>8144</v>
      </c>
      <c r="B1754" s="277" t="s">
        <v>8145</v>
      </c>
      <c r="C1754" s="277" t="s">
        <v>8146</v>
      </c>
      <c r="D1754" s="277" t="s">
        <v>8147</v>
      </c>
      <c r="E1754" s="278" t="s">
        <v>1043</v>
      </c>
      <c r="F1754" s="277" t="s">
        <v>1043</v>
      </c>
      <c r="G1754" s="279">
        <v>91312</v>
      </c>
      <c r="H1754" s="277" t="s">
        <v>8218</v>
      </c>
      <c r="I1754" s="277" t="s">
        <v>833</v>
      </c>
      <c r="J1754" s="277" t="s">
        <v>2642</v>
      </c>
      <c r="K1754" s="280">
        <v>618.95000000000005</v>
      </c>
      <c r="L1754" s="277" t="s">
        <v>2364</v>
      </c>
      <c r="M1754" s="83"/>
    </row>
    <row r="1755" spans="1:13" ht="12.75" customHeight="1" x14ac:dyDescent="0.25">
      <c r="A1755" s="277" t="s">
        <v>8144</v>
      </c>
      <c r="B1755" s="277" t="s">
        <v>8145</v>
      </c>
      <c r="C1755" s="277" t="s">
        <v>8146</v>
      </c>
      <c r="D1755" s="277" t="s">
        <v>8147</v>
      </c>
      <c r="E1755" s="278" t="s">
        <v>1043</v>
      </c>
      <c r="F1755" s="277" t="s">
        <v>1043</v>
      </c>
      <c r="G1755" s="279">
        <v>91313</v>
      </c>
      <c r="H1755" s="277" t="s">
        <v>8219</v>
      </c>
      <c r="I1755" s="277" t="s">
        <v>833</v>
      </c>
      <c r="J1755" s="277" t="s">
        <v>2642</v>
      </c>
      <c r="K1755" s="280">
        <v>659.35</v>
      </c>
      <c r="L1755" s="277" t="s">
        <v>2364</v>
      </c>
      <c r="M1755" s="83"/>
    </row>
    <row r="1756" spans="1:13" ht="12.75" customHeight="1" x14ac:dyDescent="0.25">
      <c r="A1756" s="277" t="s">
        <v>8144</v>
      </c>
      <c r="B1756" s="277" t="s">
        <v>8145</v>
      </c>
      <c r="C1756" s="277" t="s">
        <v>8146</v>
      </c>
      <c r="D1756" s="277" t="s">
        <v>8147</v>
      </c>
      <c r="E1756" s="278" t="s">
        <v>1043</v>
      </c>
      <c r="F1756" s="277" t="s">
        <v>1043</v>
      </c>
      <c r="G1756" s="279">
        <v>91314</v>
      </c>
      <c r="H1756" s="277" t="s">
        <v>8220</v>
      </c>
      <c r="I1756" s="277" t="s">
        <v>833</v>
      </c>
      <c r="J1756" s="277" t="s">
        <v>2642</v>
      </c>
      <c r="K1756" s="280">
        <v>685.69</v>
      </c>
      <c r="L1756" s="277" t="s">
        <v>2364</v>
      </c>
      <c r="M1756" s="83"/>
    </row>
    <row r="1757" spans="1:13" ht="12.75" customHeight="1" x14ac:dyDescent="0.25">
      <c r="A1757" s="277" t="s">
        <v>8144</v>
      </c>
      <c r="B1757" s="277" t="s">
        <v>8145</v>
      </c>
      <c r="C1757" s="277" t="s">
        <v>8146</v>
      </c>
      <c r="D1757" s="277" t="s">
        <v>8147</v>
      </c>
      <c r="E1757" s="278" t="s">
        <v>1043</v>
      </c>
      <c r="F1757" s="277" t="s">
        <v>1043</v>
      </c>
      <c r="G1757" s="279">
        <v>91315</v>
      </c>
      <c r="H1757" s="277" t="s">
        <v>8221</v>
      </c>
      <c r="I1757" s="277" t="s">
        <v>833</v>
      </c>
      <c r="J1757" s="277" t="s">
        <v>2642</v>
      </c>
      <c r="K1757" s="280">
        <v>714.9</v>
      </c>
      <c r="L1757" s="277" t="s">
        <v>2364</v>
      </c>
      <c r="M1757" s="83"/>
    </row>
    <row r="1758" spans="1:13" ht="12.75" customHeight="1" x14ac:dyDescent="0.25">
      <c r="A1758" s="277" t="s">
        <v>8144</v>
      </c>
      <c r="B1758" s="277" t="s">
        <v>8145</v>
      </c>
      <c r="C1758" s="277" t="s">
        <v>8146</v>
      </c>
      <c r="D1758" s="277" t="s">
        <v>8147</v>
      </c>
      <c r="E1758" s="278" t="s">
        <v>1043</v>
      </c>
      <c r="F1758" s="277" t="s">
        <v>1043</v>
      </c>
      <c r="G1758" s="279">
        <v>91318</v>
      </c>
      <c r="H1758" s="277" t="s">
        <v>8222</v>
      </c>
      <c r="I1758" s="277" t="s">
        <v>833</v>
      </c>
      <c r="J1758" s="277" t="s">
        <v>2642</v>
      </c>
      <c r="K1758" s="280">
        <v>564.14</v>
      </c>
      <c r="L1758" s="277" t="s">
        <v>2364</v>
      </c>
      <c r="M1758" s="83"/>
    </row>
    <row r="1759" spans="1:13" ht="12.75" customHeight="1" x14ac:dyDescent="0.25">
      <c r="A1759" s="277" t="s">
        <v>8144</v>
      </c>
      <c r="B1759" s="277" t="s">
        <v>8145</v>
      </c>
      <c r="C1759" s="277" t="s">
        <v>8146</v>
      </c>
      <c r="D1759" s="277" t="s">
        <v>8147</v>
      </c>
      <c r="E1759" s="278" t="s">
        <v>1043</v>
      </c>
      <c r="F1759" s="277" t="s">
        <v>1043</v>
      </c>
      <c r="G1759" s="279">
        <v>91319</v>
      </c>
      <c r="H1759" s="277" t="s">
        <v>8223</v>
      </c>
      <c r="I1759" s="277" t="s">
        <v>833</v>
      </c>
      <c r="J1759" s="277" t="s">
        <v>2642</v>
      </c>
      <c r="K1759" s="280">
        <v>601.75</v>
      </c>
      <c r="L1759" s="277" t="s">
        <v>2364</v>
      </c>
      <c r="M1759" s="83"/>
    </row>
    <row r="1760" spans="1:13" ht="12.75" customHeight="1" x14ac:dyDescent="0.25">
      <c r="A1760" s="277" t="s">
        <v>8144</v>
      </c>
      <c r="B1760" s="277" t="s">
        <v>8145</v>
      </c>
      <c r="C1760" s="277" t="s">
        <v>8146</v>
      </c>
      <c r="D1760" s="277" t="s">
        <v>8147</v>
      </c>
      <c r="E1760" s="278" t="s">
        <v>1043</v>
      </c>
      <c r="F1760" s="277" t="s">
        <v>1043</v>
      </c>
      <c r="G1760" s="279">
        <v>91320</v>
      </c>
      <c r="H1760" s="277" t="s">
        <v>8224</v>
      </c>
      <c r="I1760" s="277" t="s">
        <v>833</v>
      </c>
      <c r="J1760" s="277" t="s">
        <v>2642</v>
      </c>
      <c r="K1760" s="280">
        <v>613.04999999999995</v>
      </c>
      <c r="L1760" s="277" t="s">
        <v>2364</v>
      </c>
      <c r="M1760" s="83"/>
    </row>
    <row r="1761" spans="1:13" ht="12.75" customHeight="1" x14ac:dyDescent="0.25">
      <c r="A1761" s="277" t="s">
        <v>8144</v>
      </c>
      <c r="B1761" s="277" t="s">
        <v>8145</v>
      </c>
      <c r="C1761" s="277" t="s">
        <v>8146</v>
      </c>
      <c r="D1761" s="277" t="s">
        <v>8147</v>
      </c>
      <c r="E1761" s="278" t="s">
        <v>1043</v>
      </c>
      <c r="F1761" s="277" t="s">
        <v>1043</v>
      </c>
      <c r="G1761" s="279">
        <v>91321</v>
      </c>
      <c r="H1761" s="277" t="s">
        <v>8225</v>
      </c>
      <c r="I1761" s="277" t="s">
        <v>833</v>
      </c>
      <c r="J1761" s="277" t="s">
        <v>2642</v>
      </c>
      <c r="K1761" s="280">
        <v>642.26</v>
      </c>
      <c r="L1761" s="277" t="s">
        <v>2364</v>
      </c>
      <c r="M1761" s="83"/>
    </row>
    <row r="1762" spans="1:13" ht="12.75" customHeight="1" x14ac:dyDescent="0.25">
      <c r="A1762" s="277" t="s">
        <v>8144</v>
      </c>
      <c r="B1762" s="277" t="s">
        <v>8145</v>
      </c>
      <c r="C1762" s="277" t="s">
        <v>8146</v>
      </c>
      <c r="D1762" s="277" t="s">
        <v>8147</v>
      </c>
      <c r="E1762" s="278" t="s">
        <v>1043</v>
      </c>
      <c r="F1762" s="277" t="s">
        <v>1043</v>
      </c>
      <c r="G1762" s="279">
        <v>91324</v>
      </c>
      <c r="H1762" s="277" t="s">
        <v>8226</v>
      </c>
      <c r="I1762" s="277" t="s">
        <v>833</v>
      </c>
      <c r="J1762" s="277" t="s">
        <v>2642</v>
      </c>
      <c r="K1762" s="280">
        <v>570.32000000000005</v>
      </c>
      <c r="L1762" s="277" t="s">
        <v>2364</v>
      </c>
      <c r="M1762" s="83"/>
    </row>
    <row r="1763" spans="1:13" ht="12.75" customHeight="1" x14ac:dyDescent="0.25">
      <c r="A1763" s="277" t="s">
        <v>8144</v>
      </c>
      <c r="B1763" s="277" t="s">
        <v>8145</v>
      </c>
      <c r="C1763" s="277" t="s">
        <v>8146</v>
      </c>
      <c r="D1763" s="277" t="s">
        <v>8147</v>
      </c>
      <c r="E1763" s="278" t="s">
        <v>1043</v>
      </c>
      <c r="F1763" s="277" t="s">
        <v>1043</v>
      </c>
      <c r="G1763" s="279">
        <v>91325</v>
      </c>
      <c r="H1763" s="277" t="s">
        <v>8227</v>
      </c>
      <c r="I1763" s="277" t="s">
        <v>833</v>
      </c>
      <c r="J1763" s="277" t="s">
        <v>2642</v>
      </c>
      <c r="K1763" s="280">
        <v>534</v>
      </c>
      <c r="L1763" s="277" t="s">
        <v>2364</v>
      </c>
      <c r="M1763" s="83"/>
    </row>
    <row r="1764" spans="1:13" ht="12.75" customHeight="1" x14ac:dyDescent="0.25">
      <c r="A1764" s="277" t="s">
        <v>8144</v>
      </c>
      <c r="B1764" s="277" t="s">
        <v>8145</v>
      </c>
      <c r="C1764" s="277" t="s">
        <v>8146</v>
      </c>
      <c r="D1764" s="277" t="s">
        <v>8147</v>
      </c>
      <c r="E1764" s="278" t="s">
        <v>1043</v>
      </c>
      <c r="F1764" s="277" t="s">
        <v>1043</v>
      </c>
      <c r="G1764" s="279">
        <v>91326</v>
      </c>
      <c r="H1764" s="277" t="s">
        <v>8228</v>
      </c>
      <c r="I1764" s="277" t="s">
        <v>833</v>
      </c>
      <c r="J1764" s="277" t="s">
        <v>2642</v>
      </c>
      <c r="K1764" s="280">
        <v>636.20000000000005</v>
      </c>
      <c r="L1764" s="277" t="s">
        <v>2364</v>
      </c>
      <c r="M1764" s="83"/>
    </row>
    <row r="1765" spans="1:13" ht="12.75" customHeight="1" x14ac:dyDescent="0.25">
      <c r="A1765" s="277" t="s">
        <v>8144</v>
      </c>
      <c r="B1765" s="277" t="s">
        <v>8145</v>
      </c>
      <c r="C1765" s="277" t="s">
        <v>8146</v>
      </c>
      <c r="D1765" s="277" t="s">
        <v>8147</v>
      </c>
      <c r="E1765" s="278" t="s">
        <v>1043</v>
      </c>
      <c r="F1765" s="277" t="s">
        <v>1043</v>
      </c>
      <c r="G1765" s="279">
        <v>91327</v>
      </c>
      <c r="H1765" s="277" t="s">
        <v>8229</v>
      </c>
      <c r="I1765" s="277" t="s">
        <v>833</v>
      </c>
      <c r="J1765" s="277" t="s">
        <v>2642</v>
      </c>
      <c r="K1765" s="280">
        <v>637.5</v>
      </c>
      <c r="L1765" s="277" t="s">
        <v>2364</v>
      </c>
      <c r="M1765" s="83"/>
    </row>
    <row r="1766" spans="1:13" ht="12.75" customHeight="1" x14ac:dyDescent="0.25">
      <c r="A1766" s="277" t="s">
        <v>8144</v>
      </c>
      <c r="B1766" s="277" t="s">
        <v>8145</v>
      </c>
      <c r="C1766" s="277" t="s">
        <v>8146</v>
      </c>
      <c r="D1766" s="277" t="s">
        <v>8147</v>
      </c>
      <c r="E1766" s="278" t="s">
        <v>1043</v>
      </c>
      <c r="F1766" s="277" t="s">
        <v>1043</v>
      </c>
      <c r="G1766" s="279">
        <v>91328</v>
      </c>
      <c r="H1766" s="277" t="s">
        <v>8230</v>
      </c>
      <c r="I1766" s="277" t="s">
        <v>833</v>
      </c>
      <c r="J1766" s="277" t="s">
        <v>2642</v>
      </c>
      <c r="K1766" s="280">
        <v>628.19000000000005</v>
      </c>
      <c r="L1766" s="277" t="s">
        <v>2364</v>
      </c>
      <c r="M1766" s="83"/>
    </row>
    <row r="1767" spans="1:13" ht="12.75" customHeight="1" x14ac:dyDescent="0.25">
      <c r="A1767" s="277" t="s">
        <v>8144</v>
      </c>
      <c r="B1767" s="277" t="s">
        <v>8145</v>
      </c>
      <c r="C1767" s="277" t="s">
        <v>8146</v>
      </c>
      <c r="D1767" s="277" t="s">
        <v>8147</v>
      </c>
      <c r="E1767" s="278" t="s">
        <v>1043</v>
      </c>
      <c r="F1767" s="277" t="s">
        <v>1043</v>
      </c>
      <c r="G1767" s="279">
        <v>91329</v>
      </c>
      <c r="H1767" s="277" t="s">
        <v>8231</v>
      </c>
      <c r="I1767" s="277" t="s">
        <v>833</v>
      </c>
      <c r="J1767" s="277" t="s">
        <v>2642</v>
      </c>
      <c r="K1767" s="280">
        <v>553.71</v>
      </c>
      <c r="L1767" s="277" t="s">
        <v>2364</v>
      </c>
      <c r="M1767" s="83"/>
    </row>
    <row r="1768" spans="1:13" ht="12.75" customHeight="1" x14ac:dyDescent="0.25">
      <c r="A1768" s="277" t="s">
        <v>8144</v>
      </c>
      <c r="B1768" s="277" t="s">
        <v>8145</v>
      </c>
      <c r="C1768" s="277" t="s">
        <v>8146</v>
      </c>
      <c r="D1768" s="277" t="s">
        <v>8147</v>
      </c>
      <c r="E1768" s="278" t="s">
        <v>1043</v>
      </c>
      <c r="F1768" s="277" t="s">
        <v>1043</v>
      </c>
      <c r="G1768" s="279">
        <v>91330</v>
      </c>
      <c r="H1768" s="277" t="s">
        <v>8232</v>
      </c>
      <c r="I1768" s="277" t="s">
        <v>833</v>
      </c>
      <c r="J1768" s="277" t="s">
        <v>2642</v>
      </c>
      <c r="K1768" s="280">
        <v>658.41</v>
      </c>
      <c r="L1768" s="277" t="s">
        <v>2364</v>
      </c>
      <c r="M1768" s="83"/>
    </row>
    <row r="1769" spans="1:13" ht="12.75" customHeight="1" x14ac:dyDescent="0.25">
      <c r="A1769" s="277" t="s">
        <v>8144</v>
      </c>
      <c r="B1769" s="277" t="s">
        <v>8145</v>
      </c>
      <c r="C1769" s="277" t="s">
        <v>8146</v>
      </c>
      <c r="D1769" s="277" t="s">
        <v>8147</v>
      </c>
      <c r="E1769" s="278" t="s">
        <v>1043</v>
      </c>
      <c r="F1769" s="277" t="s">
        <v>1043</v>
      </c>
      <c r="G1769" s="279">
        <v>91331</v>
      </c>
      <c r="H1769" s="277" t="s">
        <v>8233</v>
      </c>
      <c r="I1769" s="277" t="s">
        <v>833</v>
      </c>
      <c r="J1769" s="277" t="s">
        <v>2642</v>
      </c>
      <c r="K1769" s="280">
        <v>583.69000000000005</v>
      </c>
      <c r="L1769" s="277" t="s">
        <v>2364</v>
      </c>
      <c r="M1769" s="83"/>
    </row>
    <row r="1770" spans="1:13" ht="12.75" customHeight="1" x14ac:dyDescent="0.25">
      <c r="A1770" s="277" t="s">
        <v>8144</v>
      </c>
      <c r="B1770" s="277" t="s">
        <v>8145</v>
      </c>
      <c r="C1770" s="277" t="s">
        <v>8146</v>
      </c>
      <c r="D1770" s="277" t="s">
        <v>8147</v>
      </c>
      <c r="E1770" s="278" t="s">
        <v>1043</v>
      </c>
      <c r="F1770" s="277" t="s">
        <v>1043</v>
      </c>
      <c r="G1770" s="279">
        <v>91332</v>
      </c>
      <c r="H1770" s="277" t="s">
        <v>8234</v>
      </c>
      <c r="I1770" s="277" t="s">
        <v>833</v>
      </c>
      <c r="J1770" s="277" t="s">
        <v>2642</v>
      </c>
      <c r="K1770" s="280">
        <v>712.88</v>
      </c>
      <c r="L1770" s="277" t="s">
        <v>2364</v>
      </c>
      <c r="M1770" s="83"/>
    </row>
    <row r="1771" spans="1:13" ht="12.75" customHeight="1" x14ac:dyDescent="0.25">
      <c r="A1771" s="277" t="s">
        <v>8144</v>
      </c>
      <c r="B1771" s="277" t="s">
        <v>8145</v>
      </c>
      <c r="C1771" s="277" t="s">
        <v>8146</v>
      </c>
      <c r="D1771" s="277" t="s">
        <v>8147</v>
      </c>
      <c r="E1771" s="278" t="s">
        <v>1043</v>
      </c>
      <c r="F1771" s="277" t="s">
        <v>1043</v>
      </c>
      <c r="G1771" s="279">
        <v>91333</v>
      </c>
      <c r="H1771" s="277" t="s">
        <v>8235</v>
      </c>
      <c r="I1771" s="277" t="s">
        <v>833</v>
      </c>
      <c r="J1771" s="277" t="s">
        <v>2642</v>
      </c>
      <c r="K1771" s="280">
        <v>637.9</v>
      </c>
      <c r="L1771" s="277" t="s">
        <v>2364</v>
      </c>
      <c r="M1771" s="83"/>
    </row>
    <row r="1772" spans="1:13" ht="12.75" customHeight="1" x14ac:dyDescent="0.25">
      <c r="A1772" s="277" t="s">
        <v>8144</v>
      </c>
      <c r="B1772" s="277" t="s">
        <v>8145</v>
      </c>
      <c r="C1772" s="277" t="s">
        <v>8146</v>
      </c>
      <c r="D1772" s="277" t="s">
        <v>8147</v>
      </c>
      <c r="E1772" s="278" t="s">
        <v>1043</v>
      </c>
      <c r="F1772" s="277" t="s">
        <v>1043</v>
      </c>
      <c r="G1772" s="279">
        <v>91334</v>
      </c>
      <c r="H1772" s="277" t="s">
        <v>8236</v>
      </c>
      <c r="I1772" s="277" t="s">
        <v>833</v>
      </c>
      <c r="J1772" s="277" t="s">
        <v>2363</v>
      </c>
      <c r="K1772" s="280">
        <v>952.55</v>
      </c>
      <c r="L1772" s="277" t="s">
        <v>2364</v>
      </c>
      <c r="M1772" s="83"/>
    </row>
    <row r="1773" spans="1:13" ht="12.75" customHeight="1" x14ac:dyDescent="0.25">
      <c r="A1773" s="277" t="s">
        <v>8144</v>
      </c>
      <c r="B1773" s="277" t="s">
        <v>8145</v>
      </c>
      <c r="C1773" s="277" t="s">
        <v>8146</v>
      </c>
      <c r="D1773" s="277" t="s">
        <v>8147</v>
      </c>
      <c r="E1773" s="278" t="s">
        <v>1043</v>
      </c>
      <c r="F1773" s="277" t="s">
        <v>1043</v>
      </c>
      <c r="G1773" s="279">
        <v>91335</v>
      </c>
      <c r="H1773" s="277" t="s">
        <v>8237</v>
      </c>
      <c r="I1773" s="277" t="s">
        <v>833</v>
      </c>
      <c r="J1773" s="277" t="s">
        <v>2363</v>
      </c>
      <c r="K1773" s="280">
        <v>877.57</v>
      </c>
      <c r="L1773" s="277" t="s">
        <v>2364</v>
      </c>
      <c r="M1773" s="83"/>
    </row>
    <row r="1774" spans="1:13" ht="12.75" customHeight="1" x14ac:dyDescent="0.25">
      <c r="A1774" s="277" t="s">
        <v>8144</v>
      </c>
      <c r="B1774" s="277" t="s">
        <v>8145</v>
      </c>
      <c r="C1774" s="277" t="s">
        <v>8146</v>
      </c>
      <c r="D1774" s="277" t="s">
        <v>8147</v>
      </c>
      <c r="E1774" s="278" t="s">
        <v>1043</v>
      </c>
      <c r="F1774" s="277" t="s">
        <v>1043</v>
      </c>
      <c r="G1774" s="279">
        <v>91336</v>
      </c>
      <c r="H1774" s="277" t="s">
        <v>8238</v>
      </c>
      <c r="I1774" s="277" t="s">
        <v>833</v>
      </c>
      <c r="J1774" s="277" t="s">
        <v>2363</v>
      </c>
      <c r="K1774" s="280">
        <v>1163.05</v>
      </c>
      <c r="L1774" s="277" t="s">
        <v>2364</v>
      </c>
      <c r="M1774" s="83"/>
    </row>
    <row r="1775" spans="1:13" ht="12.75" customHeight="1" x14ac:dyDescent="0.25">
      <c r="A1775" s="277" t="s">
        <v>8144</v>
      </c>
      <c r="B1775" s="277" t="s">
        <v>8145</v>
      </c>
      <c r="C1775" s="277" t="s">
        <v>8146</v>
      </c>
      <c r="D1775" s="277" t="s">
        <v>8147</v>
      </c>
      <c r="E1775" s="278" t="s">
        <v>1043</v>
      </c>
      <c r="F1775" s="277" t="s">
        <v>1043</v>
      </c>
      <c r="G1775" s="279">
        <v>91337</v>
      </c>
      <c r="H1775" s="277" t="s">
        <v>8239</v>
      </c>
      <c r="I1775" s="277" t="s">
        <v>833</v>
      </c>
      <c r="J1775" s="277" t="s">
        <v>2363</v>
      </c>
      <c r="K1775" s="280">
        <v>1088.07</v>
      </c>
      <c r="L1775" s="277" t="s">
        <v>2364</v>
      </c>
      <c r="M1775" s="83"/>
    </row>
    <row r="1776" spans="1:13" ht="12.75" customHeight="1" x14ac:dyDescent="0.25">
      <c r="A1776" s="277" t="s">
        <v>8144</v>
      </c>
      <c r="B1776" s="277" t="s">
        <v>8145</v>
      </c>
      <c r="C1776" s="277" t="s">
        <v>8240</v>
      </c>
      <c r="D1776" s="277" t="s">
        <v>8241</v>
      </c>
      <c r="E1776" s="278">
        <v>73813</v>
      </c>
      <c r="F1776" s="277" t="s">
        <v>8240</v>
      </c>
      <c r="G1776" s="279" t="s">
        <v>8242</v>
      </c>
      <c r="H1776" s="277" t="s">
        <v>8243</v>
      </c>
      <c r="I1776" s="277" t="s">
        <v>833</v>
      </c>
      <c r="J1776" s="277" t="s">
        <v>2363</v>
      </c>
      <c r="K1776" s="280">
        <v>2089.12</v>
      </c>
      <c r="L1776" s="277" t="s">
        <v>2364</v>
      </c>
      <c r="M1776" s="83"/>
    </row>
    <row r="1777" spans="1:13" ht="12.75" customHeight="1" x14ac:dyDescent="0.25">
      <c r="A1777" s="277" t="s">
        <v>8144</v>
      </c>
      <c r="B1777" s="277" t="s">
        <v>8145</v>
      </c>
      <c r="C1777" s="277" t="s">
        <v>8240</v>
      </c>
      <c r="D1777" s="277" t="s">
        <v>8241</v>
      </c>
      <c r="E1777" s="278" t="s">
        <v>1043</v>
      </c>
      <c r="F1777" s="277" t="s">
        <v>1043</v>
      </c>
      <c r="G1777" s="279">
        <v>84844</v>
      </c>
      <c r="H1777" s="277" t="s">
        <v>8244</v>
      </c>
      <c r="I1777" s="277" t="s">
        <v>648</v>
      </c>
      <c r="J1777" s="277" t="s">
        <v>2363</v>
      </c>
      <c r="K1777" s="280">
        <v>586.21</v>
      </c>
      <c r="L1777" s="277" t="s">
        <v>2364</v>
      </c>
      <c r="M1777" s="83"/>
    </row>
    <row r="1778" spans="1:13" ht="12.75" customHeight="1" x14ac:dyDescent="0.25">
      <c r="A1778" s="277" t="s">
        <v>8144</v>
      </c>
      <c r="B1778" s="277" t="s">
        <v>8145</v>
      </c>
      <c r="C1778" s="277" t="s">
        <v>8240</v>
      </c>
      <c r="D1778" s="277" t="s">
        <v>8241</v>
      </c>
      <c r="E1778" s="278" t="s">
        <v>1043</v>
      </c>
      <c r="F1778" s="277" t="s">
        <v>1043</v>
      </c>
      <c r="G1778" s="279">
        <v>84845</v>
      </c>
      <c r="H1778" s="277" t="s">
        <v>8245</v>
      </c>
      <c r="I1778" s="277" t="s">
        <v>648</v>
      </c>
      <c r="J1778" s="277" t="s">
        <v>2363</v>
      </c>
      <c r="K1778" s="280">
        <v>916.72</v>
      </c>
      <c r="L1778" s="277" t="s">
        <v>2364</v>
      </c>
      <c r="M1778" s="83"/>
    </row>
    <row r="1779" spans="1:13" ht="12.75" customHeight="1" x14ac:dyDescent="0.25">
      <c r="A1779" s="277" t="s">
        <v>8144</v>
      </c>
      <c r="B1779" s="277" t="s">
        <v>8145</v>
      </c>
      <c r="C1779" s="277" t="s">
        <v>8240</v>
      </c>
      <c r="D1779" s="277" t="s">
        <v>8241</v>
      </c>
      <c r="E1779" s="278" t="s">
        <v>1043</v>
      </c>
      <c r="F1779" s="277" t="s">
        <v>1043</v>
      </c>
      <c r="G1779" s="279">
        <v>84846</v>
      </c>
      <c r="H1779" s="277" t="s">
        <v>8246</v>
      </c>
      <c r="I1779" s="277" t="s">
        <v>648</v>
      </c>
      <c r="J1779" s="277" t="s">
        <v>2363</v>
      </c>
      <c r="K1779" s="280">
        <v>934.66</v>
      </c>
      <c r="L1779" s="277" t="s">
        <v>2364</v>
      </c>
      <c r="M1779" s="83"/>
    </row>
    <row r="1780" spans="1:13" ht="12.75" customHeight="1" x14ac:dyDescent="0.25">
      <c r="A1780" s="277" t="s">
        <v>8144</v>
      </c>
      <c r="B1780" s="277" t="s">
        <v>8145</v>
      </c>
      <c r="C1780" s="277" t="s">
        <v>8240</v>
      </c>
      <c r="D1780" s="277" t="s">
        <v>8241</v>
      </c>
      <c r="E1780" s="278" t="s">
        <v>1043</v>
      </c>
      <c r="F1780" s="277" t="s">
        <v>1043</v>
      </c>
      <c r="G1780" s="279">
        <v>84847</v>
      </c>
      <c r="H1780" s="277" t="s">
        <v>8247</v>
      </c>
      <c r="I1780" s="277" t="s">
        <v>648</v>
      </c>
      <c r="J1780" s="277" t="s">
        <v>2363</v>
      </c>
      <c r="K1780" s="280">
        <v>934.66</v>
      </c>
      <c r="L1780" s="277" t="s">
        <v>2364</v>
      </c>
      <c r="M1780" s="83"/>
    </row>
    <row r="1781" spans="1:13" ht="12.75" customHeight="1" x14ac:dyDescent="0.25">
      <c r="A1781" s="277" t="s">
        <v>8144</v>
      </c>
      <c r="B1781" s="277" t="s">
        <v>8145</v>
      </c>
      <c r="C1781" s="277" t="s">
        <v>8240</v>
      </c>
      <c r="D1781" s="277" t="s">
        <v>8241</v>
      </c>
      <c r="E1781" s="278" t="s">
        <v>1043</v>
      </c>
      <c r="F1781" s="277" t="s">
        <v>1043</v>
      </c>
      <c r="G1781" s="279">
        <v>84848</v>
      </c>
      <c r="H1781" s="277" t="s">
        <v>8248</v>
      </c>
      <c r="I1781" s="277" t="s">
        <v>648</v>
      </c>
      <c r="J1781" s="277" t="s">
        <v>2363</v>
      </c>
      <c r="K1781" s="280">
        <v>730.57</v>
      </c>
      <c r="L1781" s="277" t="s">
        <v>2364</v>
      </c>
      <c r="M1781" s="83"/>
    </row>
    <row r="1782" spans="1:13" ht="12.75" customHeight="1" x14ac:dyDescent="0.25">
      <c r="A1782" s="277" t="s">
        <v>8144</v>
      </c>
      <c r="B1782" s="277" t="s">
        <v>8145</v>
      </c>
      <c r="C1782" s="277" t="s">
        <v>8249</v>
      </c>
      <c r="D1782" s="277" t="s">
        <v>8250</v>
      </c>
      <c r="E1782" s="278">
        <v>73933</v>
      </c>
      <c r="F1782" s="277" t="s">
        <v>8251</v>
      </c>
      <c r="G1782" s="279" t="s">
        <v>8252</v>
      </c>
      <c r="H1782" s="277" t="s">
        <v>8253</v>
      </c>
      <c r="I1782" s="277" t="s">
        <v>648</v>
      </c>
      <c r="J1782" s="277" t="s">
        <v>2363</v>
      </c>
      <c r="K1782" s="280">
        <v>470.26</v>
      </c>
      <c r="L1782" s="277" t="s">
        <v>2364</v>
      </c>
      <c r="M1782" s="83"/>
    </row>
    <row r="1783" spans="1:13" ht="12.75" customHeight="1" x14ac:dyDescent="0.25">
      <c r="A1783" s="277" t="s">
        <v>8144</v>
      </c>
      <c r="B1783" s="277" t="s">
        <v>8145</v>
      </c>
      <c r="C1783" s="277" t="s">
        <v>8249</v>
      </c>
      <c r="D1783" s="277" t="s">
        <v>8250</v>
      </c>
      <c r="E1783" s="278">
        <v>73933</v>
      </c>
      <c r="F1783" s="277" t="s">
        <v>8251</v>
      </c>
      <c r="G1783" s="279" t="s">
        <v>238</v>
      </c>
      <c r="H1783" s="277" t="s">
        <v>8254</v>
      </c>
      <c r="I1783" s="277" t="s">
        <v>648</v>
      </c>
      <c r="J1783" s="277" t="s">
        <v>2363</v>
      </c>
      <c r="K1783" s="280">
        <v>440.49</v>
      </c>
      <c r="L1783" s="277" t="s">
        <v>2364</v>
      </c>
      <c r="M1783" s="83"/>
    </row>
    <row r="1784" spans="1:13" ht="12.75" customHeight="1" x14ac:dyDescent="0.25">
      <c r="A1784" s="277" t="s">
        <v>8144</v>
      </c>
      <c r="B1784" s="277" t="s">
        <v>8145</v>
      </c>
      <c r="C1784" s="277" t="s">
        <v>8249</v>
      </c>
      <c r="D1784" s="277" t="s">
        <v>8250</v>
      </c>
      <c r="E1784" s="278">
        <v>74073</v>
      </c>
      <c r="F1784" s="277" t="s">
        <v>8255</v>
      </c>
      <c r="G1784" s="279" t="s">
        <v>251</v>
      </c>
      <c r="H1784" s="277" t="s">
        <v>8256</v>
      </c>
      <c r="I1784" s="277" t="s">
        <v>833</v>
      </c>
      <c r="J1784" s="277" t="s">
        <v>2642</v>
      </c>
      <c r="K1784" s="280">
        <v>85.9</v>
      </c>
      <c r="L1784" s="277" t="s">
        <v>2364</v>
      </c>
      <c r="M1784" s="83"/>
    </row>
    <row r="1785" spans="1:13" ht="12.75" customHeight="1" x14ac:dyDescent="0.25">
      <c r="A1785" s="277" t="s">
        <v>8144</v>
      </c>
      <c r="B1785" s="277" t="s">
        <v>8145</v>
      </c>
      <c r="C1785" s="277" t="s">
        <v>8249</v>
      </c>
      <c r="D1785" s="277" t="s">
        <v>8250</v>
      </c>
      <c r="E1785" s="278">
        <v>74073</v>
      </c>
      <c r="F1785" s="277" t="s">
        <v>8255</v>
      </c>
      <c r="G1785" s="279" t="s">
        <v>8257</v>
      </c>
      <c r="H1785" s="277" t="s">
        <v>8258</v>
      </c>
      <c r="I1785" s="277" t="s">
        <v>833</v>
      </c>
      <c r="J1785" s="277" t="s">
        <v>2642</v>
      </c>
      <c r="K1785" s="280">
        <v>97.81</v>
      </c>
      <c r="L1785" s="277" t="s">
        <v>2364</v>
      </c>
      <c r="M1785" s="83"/>
    </row>
    <row r="1786" spans="1:13" ht="12.75" customHeight="1" x14ac:dyDescent="0.25">
      <c r="A1786" s="277" t="s">
        <v>8144</v>
      </c>
      <c r="B1786" s="277" t="s">
        <v>8145</v>
      </c>
      <c r="C1786" s="277" t="s">
        <v>8249</v>
      </c>
      <c r="D1786" s="277" t="s">
        <v>8250</v>
      </c>
      <c r="E1786" s="278">
        <v>74136</v>
      </c>
      <c r="F1786" s="277" t="s">
        <v>8259</v>
      </c>
      <c r="G1786" s="279" t="s">
        <v>8260</v>
      </c>
      <c r="H1786" s="277" t="s">
        <v>8261</v>
      </c>
      <c r="I1786" s="277" t="s">
        <v>648</v>
      </c>
      <c r="J1786" s="277" t="s">
        <v>2363</v>
      </c>
      <c r="K1786" s="280">
        <v>368.64</v>
      </c>
      <c r="L1786" s="277" t="s">
        <v>2364</v>
      </c>
      <c r="M1786" s="83"/>
    </row>
    <row r="1787" spans="1:13" ht="12.75" customHeight="1" x14ac:dyDescent="0.25">
      <c r="A1787" s="277" t="s">
        <v>8144</v>
      </c>
      <c r="B1787" s="277" t="s">
        <v>8145</v>
      </c>
      <c r="C1787" s="277" t="s">
        <v>8249</v>
      </c>
      <c r="D1787" s="277" t="s">
        <v>8250</v>
      </c>
      <c r="E1787" s="278">
        <v>74136</v>
      </c>
      <c r="F1787" s="277" t="s">
        <v>8259</v>
      </c>
      <c r="G1787" s="279" t="s">
        <v>8262</v>
      </c>
      <c r="H1787" s="277" t="s">
        <v>8263</v>
      </c>
      <c r="I1787" s="277" t="s">
        <v>648</v>
      </c>
      <c r="J1787" s="277" t="s">
        <v>2363</v>
      </c>
      <c r="K1787" s="280">
        <v>318.22000000000003</v>
      </c>
      <c r="L1787" s="277" t="s">
        <v>2364</v>
      </c>
      <c r="M1787" s="83"/>
    </row>
    <row r="1788" spans="1:13" ht="12.75" customHeight="1" x14ac:dyDescent="0.25">
      <c r="A1788" s="277" t="s">
        <v>8144</v>
      </c>
      <c r="B1788" s="277" t="s">
        <v>8145</v>
      </c>
      <c r="C1788" s="277" t="s">
        <v>8249</v>
      </c>
      <c r="D1788" s="277" t="s">
        <v>8250</v>
      </c>
      <c r="E1788" s="278">
        <v>74136</v>
      </c>
      <c r="F1788" s="277" t="s">
        <v>8259</v>
      </c>
      <c r="G1788" s="279" t="s">
        <v>8264</v>
      </c>
      <c r="H1788" s="277" t="s">
        <v>8265</v>
      </c>
      <c r="I1788" s="277" t="s">
        <v>648</v>
      </c>
      <c r="J1788" s="277" t="s">
        <v>2363</v>
      </c>
      <c r="K1788" s="280">
        <v>235.81</v>
      </c>
      <c r="L1788" s="277" t="s">
        <v>2364</v>
      </c>
      <c r="M1788" s="83"/>
    </row>
    <row r="1789" spans="1:13" ht="12.75" customHeight="1" x14ac:dyDescent="0.25">
      <c r="A1789" s="277" t="s">
        <v>8144</v>
      </c>
      <c r="B1789" s="277" t="s">
        <v>8145</v>
      </c>
      <c r="C1789" s="277" t="s">
        <v>8249</v>
      </c>
      <c r="D1789" s="277" t="s">
        <v>8250</v>
      </c>
      <c r="E1789" s="278" t="s">
        <v>1043</v>
      </c>
      <c r="F1789" s="277" t="s">
        <v>1043</v>
      </c>
      <c r="G1789" s="279">
        <v>84854</v>
      </c>
      <c r="H1789" s="277" t="s">
        <v>8266</v>
      </c>
      <c r="I1789" s="277" t="s">
        <v>871</v>
      </c>
      <c r="J1789" s="277" t="s">
        <v>2642</v>
      </c>
      <c r="K1789" s="280">
        <v>31.2</v>
      </c>
      <c r="L1789" s="277" t="s">
        <v>2364</v>
      </c>
      <c r="M1789" s="83"/>
    </row>
    <row r="1790" spans="1:13" ht="12.75" customHeight="1" x14ac:dyDescent="0.25">
      <c r="A1790" s="277" t="s">
        <v>8144</v>
      </c>
      <c r="B1790" s="277" t="s">
        <v>8145</v>
      </c>
      <c r="C1790" s="277" t="s">
        <v>8267</v>
      </c>
      <c r="D1790" s="277" t="s">
        <v>8268</v>
      </c>
      <c r="E1790" s="278" t="s">
        <v>1043</v>
      </c>
      <c r="F1790" s="277" t="s">
        <v>1043</v>
      </c>
      <c r="G1790" s="279">
        <v>94559</v>
      </c>
      <c r="H1790" s="277" t="s">
        <v>8269</v>
      </c>
      <c r="I1790" s="277" t="s">
        <v>648</v>
      </c>
      <c r="J1790" s="277" t="s">
        <v>2363</v>
      </c>
      <c r="K1790" s="280">
        <v>571.37</v>
      </c>
      <c r="L1790" s="277" t="s">
        <v>2364</v>
      </c>
      <c r="M1790" s="83"/>
    </row>
    <row r="1791" spans="1:13" ht="12.75" customHeight="1" x14ac:dyDescent="0.25">
      <c r="A1791" s="277" t="s">
        <v>8144</v>
      </c>
      <c r="B1791" s="277" t="s">
        <v>8145</v>
      </c>
      <c r="C1791" s="277" t="s">
        <v>8267</v>
      </c>
      <c r="D1791" s="277" t="s">
        <v>8268</v>
      </c>
      <c r="E1791" s="278" t="s">
        <v>1043</v>
      </c>
      <c r="F1791" s="277" t="s">
        <v>1043</v>
      </c>
      <c r="G1791" s="279">
        <v>94560</v>
      </c>
      <c r="H1791" s="277" t="s">
        <v>8270</v>
      </c>
      <c r="I1791" s="277" t="s">
        <v>648</v>
      </c>
      <c r="J1791" s="277" t="s">
        <v>2363</v>
      </c>
      <c r="K1791" s="280">
        <v>520.78</v>
      </c>
      <c r="L1791" s="277" t="s">
        <v>2364</v>
      </c>
      <c r="M1791" s="83"/>
    </row>
    <row r="1792" spans="1:13" ht="12.75" customHeight="1" x14ac:dyDescent="0.25">
      <c r="A1792" s="277" t="s">
        <v>8144</v>
      </c>
      <c r="B1792" s="277" t="s">
        <v>8145</v>
      </c>
      <c r="C1792" s="277" t="s">
        <v>8267</v>
      </c>
      <c r="D1792" s="277" t="s">
        <v>8268</v>
      </c>
      <c r="E1792" s="278" t="s">
        <v>1043</v>
      </c>
      <c r="F1792" s="277" t="s">
        <v>1043</v>
      </c>
      <c r="G1792" s="279">
        <v>94562</v>
      </c>
      <c r="H1792" s="277" t="s">
        <v>8271</v>
      </c>
      <c r="I1792" s="277" t="s">
        <v>648</v>
      </c>
      <c r="J1792" s="277" t="s">
        <v>2363</v>
      </c>
      <c r="K1792" s="280">
        <v>546.79999999999995</v>
      </c>
      <c r="L1792" s="277" t="s">
        <v>2364</v>
      </c>
      <c r="M1792" s="83"/>
    </row>
    <row r="1793" spans="1:13" ht="12.75" customHeight="1" x14ac:dyDescent="0.25">
      <c r="A1793" s="277" t="s">
        <v>8144</v>
      </c>
      <c r="B1793" s="277" t="s">
        <v>8145</v>
      </c>
      <c r="C1793" s="277" t="s">
        <v>8267</v>
      </c>
      <c r="D1793" s="277" t="s">
        <v>8268</v>
      </c>
      <c r="E1793" s="278" t="s">
        <v>1043</v>
      </c>
      <c r="F1793" s="277" t="s">
        <v>1043</v>
      </c>
      <c r="G1793" s="279">
        <v>94563</v>
      </c>
      <c r="H1793" s="277" t="s">
        <v>8272</v>
      </c>
      <c r="I1793" s="277" t="s">
        <v>648</v>
      </c>
      <c r="J1793" s="277" t="s">
        <v>2363</v>
      </c>
      <c r="K1793" s="280">
        <v>687.46</v>
      </c>
      <c r="L1793" s="277" t="s">
        <v>2364</v>
      </c>
      <c r="M1793" s="83"/>
    </row>
    <row r="1794" spans="1:13" ht="12.75" customHeight="1" x14ac:dyDescent="0.25">
      <c r="A1794" s="277" t="s">
        <v>8144</v>
      </c>
      <c r="B1794" s="277" t="s">
        <v>8145</v>
      </c>
      <c r="C1794" s="277" t="s">
        <v>8267</v>
      </c>
      <c r="D1794" s="277" t="s">
        <v>8268</v>
      </c>
      <c r="E1794" s="278" t="s">
        <v>1043</v>
      </c>
      <c r="F1794" s="277" t="s">
        <v>1043</v>
      </c>
      <c r="G1794" s="279">
        <v>94564</v>
      </c>
      <c r="H1794" s="277" t="s">
        <v>8273</v>
      </c>
      <c r="I1794" s="277" t="s">
        <v>648</v>
      </c>
      <c r="J1794" s="277" t="s">
        <v>2363</v>
      </c>
      <c r="K1794" s="280">
        <v>522.6</v>
      </c>
      <c r="L1794" s="277" t="s">
        <v>2364</v>
      </c>
      <c r="M1794" s="83"/>
    </row>
    <row r="1795" spans="1:13" ht="12.75" customHeight="1" x14ac:dyDescent="0.25">
      <c r="A1795" s="277" t="s">
        <v>8144</v>
      </c>
      <c r="B1795" s="277" t="s">
        <v>8145</v>
      </c>
      <c r="C1795" s="277" t="s">
        <v>8267</v>
      </c>
      <c r="D1795" s="277" t="s">
        <v>8268</v>
      </c>
      <c r="E1795" s="278" t="s">
        <v>1043</v>
      </c>
      <c r="F1795" s="277" t="s">
        <v>1043</v>
      </c>
      <c r="G1795" s="279">
        <v>94565</v>
      </c>
      <c r="H1795" s="277" t="s">
        <v>8274</v>
      </c>
      <c r="I1795" s="277" t="s">
        <v>648</v>
      </c>
      <c r="J1795" s="277" t="s">
        <v>2363</v>
      </c>
      <c r="K1795" s="280">
        <v>504.56</v>
      </c>
      <c r="L1795" s="277" t="s">
        <v>2364</v>
      </c>
      <c r="M1795" s="83"/>
    </row>
    <row r="1796" spans="1:13" ht="12.75" customHeight="1" x14ac:dyDescent="0.25">
      <c r="A1796" s="277" t="s">
        <v>8144</v>
      </c>
      <c r="B1796" s="277" t="s">
        <v>8145</v>
      </c>
      <c r="C1796" s="277" t="s">
        <v>8267</v>
      </c>
      <c r="D1796" s="277" t="s">
        <v>8268</v>
      </c>
      <c r="E1796" s="278" t="s">
        <v>1043</v>
      </c>
      <c r="F1796" s="277" t="s">
        <v>1043</v>
      </c>
      <c r="G1796" s="279">
        <v>94567</v>
      </c>
      <c r="H1796" s="277" t="s">
        <v>8275</v>
      </c>
      <c r="I1796" s="277" t="s">
        <v>648</v>
      </c>
      <c r="J1796" s="277" t="s">
        <v>2363</v>
      </c>
      <c r="K1796" s="280">
        <v>525.38</v>
      </c>
      <c r="L1796" s="277" t="s">
        <v>2364</v>
      </c>
      <c r="M1796" s="83"/>
    </row>
    <row r="1797" spans="1:13" ht="12.75" customHeight="1" x14ac:dyDescent="0.25">
      <c r="A1797" s="277" t="s">
        <v>8144</v>
      </c>
      <c r="B1797" s="277" t="s">
        <v>8145</v>
      </c>
      <c r="C1797" s="277" t="s">
        <v>8267</v>
      </c>
      <c r="D1797" s="277" t="s">
        <v>8268</v>
      </c>
      <c r="E1797" s="278" t="s">
        <v>1043</v>
      </c>
      <c r="F1797" s="277" t="s">
        <v>1043</v>
      </c>
      <c r="G1797" s="279">
        <v>94568</v>
      </c>
      <c r="H1797" s="277" t="s">
        <v>8276</v>
      </c>
      <c r="I1797" s="277" t="s">
        <v>648</v>
      </c>
      <c r="J1797" s="277" t="s">
        <v>2363</v>
      </c>
      <c r="K1797" s="280">
        <v>662.28</v>
      </c>
      <c r="L1797" s="277" t="s">
        <v>2364</v>
      </c>
      <c r="M1797" s="83"/>
    </row>
    <row r="1798" spans="1:13" ht="12.75" customHeight="1" x14ac:dyDescent="0.25">
      <c r="A1798" s="277" t="s">
        <v>8144</v>
      </c>
      <c r="B1798" s="277" t="s">
        <v>8145</v>
      </c>
      <c r="C1798" s="277" t="s">
        <v>8277</v>
      </c>
      <c r="D1798" s="277" t="s">
        <v>8278</v>
      </c>
      <c r="E1798" s="278" t="s">
        <v>1043</v>
      </c>
      <c r="F1798" s="277" t="s">
        <v>1043</v>
      </c>
      <c r="G1798" s="279">
        <v>99837</v>
      </c>
      <c r="H1798" s="277" t="s">
        <v>8279</v>
      </c>
      <c r="I1798" s="277" t="s">
        <v>871</v>
      </c>
      <c r="J1798" s="277" t="s">
        <v>2642</v>
      </c>
      <c r="K1798" s="280">
        <v>386.8</v>
      </c>
      <c r="L1798" s="277" t="s">
        <v>2364</v>
      </c>
      <c r="M1798" s="83"/>
    </row>
    <row r="1799" spans="1:13" ht="12.75" customHeight="1" x14ac:dyDescent="0.25">
      <c r="A1799" s="277" t="s">
        <v>8144</v>
      </c>
      <c r="B1799" s="277" t="s">
        <v>8145</v>
      </c>
      <c r="C1799" s="277" t="s">
        <v>8277</v>
      </c>
      <c r="D1799" s="277" t="s">
        <v>8278</v>
      </c>
      <c r="E1799" s="278" t="s">
        <v>1043</v>
      </c>
      <c r="F1799" s="277" t="s">
        <v>1043</v>
      </c>
      <c r="G1799" s="279">
        <v>99839</v>
      </c>
      <c r="H1799" s="277" t="s">
        <v>8280</v>
      </c>
      <c r="I1799" s="277" t="s">
        <v>871</v>
      </c>
      <c r="J1799" s="277" t="s">
        <v>2642</v>
      </c>
      <c r="K1799" s="280">
        <v>320.64999999999998</v>
      </c>
      <c r="L1799" s="277" t="s">
        <v>2364</v>
      </c>
      <c r="M1799" s="83"/>
    </row>
    <row r="1800" spans="1:13" ht="12.75" customHeight="1" x14ac:dyDescent="0.25">
      <c r="A1800" s="277" t="s">
        <v>8144</v>
      </c>
      <c r="B1800" s="277" t="s">
        <v>8145</v>
      </c>
      <c r="C1800" s="277" t="s">
        <v>8277</v>
      </c>
      <c r="D1800" s="277" t="s">
        <v>8278</v>
      </c>
      <c r="E1800" s="278" t="s">
        <v>1043</v>
      </c>
      <c r="F1800" s="277" t="s">
        <v>1043</v>
      </c>
      <c r="G1800" s="279">
        <v>99841</v>
      </c>
      <c r="H1800" s="277" t="s">
        <v>8281</v>
      </c>
      <c r="I1800" s="277" t="s">
        <v>871</v>
      </c>
      <c r="J1800" s="277" t="s">
        <v>2363</v>
      </c>
      <c r="K1800" s="280">
        <v>569.61</v>
      </c>
      <c r="L1800" s="277" t="s">
        <v>2364</v>
      </c>
      <c r="M1800" s="83"/>
    </row>
    <row r="1801" spans="1:13" ht="12.75" customHeight="1" x14ac:dyDescent="0.25">
      <c r="A1801" s="277" t="s">
        <v>8144</v>
      </c>
      <c r="B1801" s="277" t="s">
        <v>8145</v>
      </c>
      <c r="C1801" s="277" t="s">
        <v>8277</v>
      </c>
      <c r="D1801" s="277" t="s">
        <v>8278</v>
      </c>
      <c r="E1801" s="278" t="s">
        <v>1043</v>
      </c>
      <c r="F1801" s="277" t="s">
        <v>1043</v>
      </c>
      <c r="G1801" s="279">
        <v>99855</v>
      </c>
      <c r="H1801" s="277" t="s">
        <v>8282</v>
      </c>
      <c r="I1801" s="277" t="s">
        <v>871</v>
      </c>
      <c r="J1801" s="277" t="s">
        <v>2642</v>
      </c>
      <c r="K1801" s="280">
        <v>70.819999999999993</v>
      </c>
      <c r="L1801" s="277" t="s">
        <v>2364</v>
      </c>
      <c r="M1801" s="83"/>
    </row>
    <row r="1802" spans="1:13" ht="12.75" customHeight="1" x14ac:dyDescent="0.25">
      <c r="A1802" s="277" t="s">
        <v>8144</v>
      </c>
      <c r="B1802" s="277" t="s">
        <v>8145</v>
      </c>
      <c r="C1802" s="277" t="s">
        <v>8277</v>
      </c>
      <c r="D1802" s="277" t="s">
        <v>8278</v>
      </c>
      <c r="E1802" s="278" t="s">
        <v>1043</v>
      </c>
      <c r="F1802" s="277" t="s">
        <v>1043</v>
      </c>
      <c r="G1802" s="279">
        <v>99857</v>
      </c>
      <c r="H1802" s="277" t="s">
        <v>8283</v>
      </c>
      <c r="I1802" s="277" t="s">
        <v>871</v>
      </c>
      <c r="J1802" s="277" t="s">
        <v>2363</v>
      </c>
      <c r="K1802" s="280">
        <v>60.75</v>
      </c>
      <c r="L1802" s="277" t="s">
        <v>2364</v>
      </c>
      <c r="M1802" s="83"/>
    </row>
    <row r="1803" spans="1:13" ht="12.75" customHeight="1" x14ac:dyDescent="0.25">
      <c r="A1803" s="277" t="s">
        <v>8144</v>
      </c>
      <c r="B1803" s="277" t="s">
        <v>8145</v>
      </c>
      <c r="C1803" s="277" t="s">
        <v>8277</v>
      </c>
      <c r="D1803" s="277" t="s">
        <v>8278</v>
      </c>
      <c r="E1803" s="278" t="s">
        <v>1043</v>
      </c>
      <c r="F1803" s="277" t="s">
        <v>1043</v>
      </c>
      <c r="G1803" s="279">
        <v>99861</v>
      </c>
      <c r="H1803" s="277" t="s">
        <v>8284</v>
      </c>
      <c r="I1803" s="277" t="s">
        <v>648</v>
      </c>
      <c r="J1803" s="277" t="s">
        <v>2363</v>
      </c>
      <c r="K1803" s="280">
        <v>398.47</v>
      </c>
      <c r="L1803" s="277" t="s">
        <v>2364</v>
      </c>
      <c r="M1803" s="83"/>
    </row>
    <row r="1804" spans="1:13" ht="12.75" customHeight="1" x14ac:dyDescent="0.25">
      <c r="A1804" s="277" t="s">
        <v>8144</v>
      </c>
      <c r="B1804" s="277" t="s">
        <v>8145</v>
      </c>
      <c r="C1804" s="277" t="s">
        <v>8277</v>
      </c>
      <c r="D1804" s="277" t="s">
        <v>8278</v>
      </c>
      <c r="E1804" s="278" t="s">
        <v>1043</v>
      </c>
      <c r="F1804" s="277" t="s">
        <v>1043</v>
      </c>
      <c r="G1804" s="279">
        <v>99862</v>
      </c>
      <c r="H1804" s="277" t="s">
        <v>8285</v>
      </c>
      <c r="I1804" s="277" t="s">
        <v>648</v>
      </c>
      <c r="J1804" s="277" t="s">
        <v>2363</v>
      </c>
      <c r="K1804" s="280">
        <v>399.67</v>
      </c>
      <c r="L1804" s="277" t="s">
        <v>2364</v>
      </c>
      <c r="M1804" s="83"/>
    </row>
    <row r="1805" spans="1:13" ht="12.75" customHeight="1" x14ac:dyDescent="0.25">
      <c r="A1805" s="277" t="s">
        <v>8144</v>
      </c>
      <c r="B1805" s="277" t="s">
        <v>8145</v>
      </c>
      <c r="C1805" s="277" t="s">
        <v>8286</v>
      </c>
      <c r="D1805" s="277" t="s">
        <v>8287</v>
      </c>
      <c r="E1805" s="278" t="s">
        <v>1043</v>
      </c>
      <c r="F1805" s="277" t="s">
        <v>1043</v>
      </c>
      <c r="G1805" s="279">
        <v>73665</v>
      </c>
      <c r="H1805" s="277" t="s">
        <v>8288</v>
      </c>
      <c r="I1805" s="277" t="s">
        <v>871</v>
      </c>
      <c r="J1805" s="277" t="s">
        <v>2642</v>
      </c>
      <c r="K1805" s="280">
        <v>59.49</v>
      </c>
      <c r="L1805" s="277" t="s">
        <v>2364</v>
      </c>
      <c r="M1805" s="83"/>
    </row>
    <row r="1806" spans="1:13" ht="12.75" customHeight="1" x14ac:dyDescent="0.25">
      <c r="A1806" s="277" t="s">
        <v>8144</v>
      </c>
      <c r="B1806" s="277" t="s">
        <v>8145</v>
      </c>
      <c r="C1806" s="277" t="s">
        <v>8286</v>
      </c>
      <c r="D1806" s="277" t="s">
        <v>8287</v>
      </c>
      <c r="E1806" s="278">
        <v>74194</v>
      </c>
      <c r="F1806" s="277" t="s">
        <v>8289</v>
      </c>
      <c r="G1806" s="279" t="s">
        <v>8290</v>
      </c>
      <c r="H1806" s="277" t="s">
        <v>8291</v>
      </c>
      <c r="I1806" s="277" t="s">
        <v>871</v>
      </c>
      <c r="J1806" s="277" t="s">
        <v>2642</v>
      </c>
      <c r="K1806" s="280">
        <v>249.3</v>
      </c>
      <c r="L1806" s="277" t="s">
        <v>2364</v>
      </c>
      <c r="M1806" s="83"/>
    </row>
    <row r="1807" spans="1:13" ht="12.75" customHeight="1" x14ac:dyDescent="0.25">
      <c r="A1807" s="277" t="s">
        <v>8144</v>
      </c>
      <c r="B1807" s="277" t="s">
        <v>8145</v>
      </c>
      <c r="C1807" s="277" t="s">
        <v>8292</v>
      </c>
      <c r="D1807" s="277" t="s">
        <v>8293</v>
      </c>
      <c r="E1807" s="278" t="s">
        <v>1043</v>
      </c>
      <c r="F1807" s="277" t="s">
        <v>1043</v>
      </c>
      <c r="G1807" s="279">
        <v>68050</v>
      </c>
      <c r="H1807" s="277" t="s">
        <v>8294</v>
      </c>
      <c r="I1807" s="277" t="s">
        <v>648</v>
      </c>
      <c r="J1807" s="277" t="s">
        <v>2363</v>
      </c>
      <c r="K1807" s="280">
        <v>339.64</v>
      </c>
      <c r="L1807" s="277" t="s">
        <v>2364</v>
      </c>
      <c r="M1807" s="83"/>
    </row>
    <row r="1808" spans="1:13" ht="12.75" customHeight="1" x14ac:dyDescent="0.25">
      <c r="A1808" s="277" t="s">
        <v>8144</v>
      </c>
      <c r="B1808" s="277" t="s">
        <v>8145</v>
      </c>
      <c r="C1808" s="277" t="s">
        <v>8292</v>
      </c>
      <c r="D1808" s="277" t="s">
        <v>8293</v>
      </c>
      <c r="E1808" s="278" t="s">
        <v>1043</v>
      </c>
      <c r="F1808" s="277" t="s">
        <v>1043</v>
      </c>
      <c r="G1808" s="279">
        <v>90838</v>
      </c>
      <c r="H1808" s="277" t="s">
        <v>8295</v>
      </c>
      <c r="I1808" s="277" t="s">
        <v>833</v>
      </c>
      <c r="J1808" s="277" t="s">
        <v>2363</v>
      </c>
      <c r="K1808" s="280">
        <v>897.91</v>
      </c>
      <c r="L1808" s="277" t="s">
        <v>2364</v>
      </c>
      <c r="M1808" s="83"/>
    </row>
    <row r="1809" spans="1:13" ht="12.75" customHeight="1" x14ac:dyDescent="0.25">
      <c r="A1809" s="277" t="s">
        <v>8144</v>
      </c>
      <c r="B1809" s="277" t="s">
        <v>8145</v>
      </c>
      <c r="C1809" s="277" t="s">
        <v>8292</v>
      </c>
      <c r="D1809" s="277" t="s">
        <v>8293</v>
      </c>
      <c r="E1809" s="278" t="s">
        <v>1043</v>
      </c>
      <c r="F1809" s="277" t="s">
        <v>1043</v>
      </c>
      <c r="G1809" s="279">
        <v>91338</v>
      </c>
      <c r="H1809" s="277" t="s">
        <v>8296</v>
      </c>
      <c r="I1809" s="277" t="s">
        <v>648</v>
      </c>
      <c r="J1809" s="277" t="s">
        <v>2363</v>
      </c>
      <c r="K1809" s="280">
        <v>552.33000000000004</v>
      </c>
      <c r="L1809" s="277" t="s">
        <v>2364</v>
      </c>
      <c r="M1809" s="83"/>
    </row>
    <row r="1810" spans="1:13" ht="12.75" customHeight="1" x14ac:dyDescent="0.25">
      <c r="A1810" s="277" t="s">
        <v>8144</v>
      </c>
      <c r="B1810" s="277" t="s">
        <v>8145</v>
      </c>
      <c r="C1810" s="277" t="s">
        <v>8292</v>
      </c>
      <c r="D1810" s="277" t="s">
        <v>8293</v>
      </c>
      <c r="E1810" s="278" t="s">
        <v>1043</v>
      </c>
      <c r="F1810" s="277" t="s">
        <v>1043</v>
      </c>
      <c r="G1810" s="279">
        <v>91341</v>
      </c>
      <c r="H1810" s="277" t="s">
        <v>8297</v>
      </c>
      <c r="I1810" s="277" t="s">
        <v>648</v>
      </c>
      <c r="J1810" s="277" t="s">
        <v>2363</v>
      </c>
      <c r="K1810" s="280">
        <v>411.26</v>
      </c>
      <c r="L1810" s="277" t="s">
        <v>2364</v>
      </c>
      <c r="M1810" s="83"/>
    </row>
    <row r="1811" spans="1:13" ht="12.75" customHeight="1" x14ac:dyDescent="0.25">
      <c r="A1811" s="277" t="s">
        <v>8144</v>
      </c>
      <c r="B1811" s="277" t="s">
        <v>8145</v>
      </c>
      <c r="C1811" s="277" t="s">
        <v>8292</v>
      </c>
      <c r="D1811" s="277" t="s">
        <v>8293</v>
      </c>
      <c r="E1811" s="278" t="s">
        <v>1043</v>
      </c>
      <c r="F1811" s="277" t="s">
        <v>1043</v>
      </c>
      <c r="G1811" s="279">
        <v>94805</v>
      </c>
      <c r="H1811" s="277" t="s">
        <v>8298</v>
      </c>
      <c r="I1811" s="277" t="s">
        <v>833</v>
      </c>
      <c r="J1811" s="277" t="s">
        <v>2363</v>
      </c>
      <c r="K1811" s="280">
        <v>640.63</v>
      </c>
      <c r="L1811" s="277" t="s">
        <v>2364</v>
      </c>
      <c r="M1811" s="83"/>
    </row>
    <row r="1812" spans="1:13" ht="12.75" customHeight="1" x14ac:dyDescent="0.25">
      <c r="A1812" s="277" t="s">
        <v>8144</v>
      </c>
      <c r="B1812" s="277" t="s">
        <v>8145</v>
      </c>
      <c r="C1812" s="277" t="s">
        <v>8292</v>
      </c>
      <c r="D1812" s="277" t="s">
        <v>8293</v>
      </c>
      <c r="E1812" s="278" t="s">
        <v>1043</v>
      </c>
      <c r="F1812" s="277" t="s">
        <v>1043</v>
      </c>
      <c r="G1812" s="279">
        <v>94806</v>
      </c>
      <c r="H1812" s="277" t="s">
        <v>8299</v>
      </c>
      <c r="I1812" s="277" t="s">
        <v>833</v>
      </c>
      <c r="J1812" s="277" t="s">
        <v>2363</v>
      </c>
      <c r="K1812" s="280">
        <v>434.77</v>
      </c>
      <c r="L1812" s="277" t="s">
        <v>2364</v>
      </c>
      <c r="M1812" s="83"/>
    </row>
    <row r="1813" spans="1:13" ht="12.75" customHeight="1" x14ac:dyDescent="0.25">
      <c r="A1813" s="277" t="s">
        <v>8144</v>
      </c>
      <c r="B1813" s="277" t="s">
        <v>8145</v>
      </c>
      <c r="C1813" s="277" t="s">
        <v>8292</v>
      </c>
      <c r="D1813" s="277" t="s">
        <v>8293</v>
      </c>
      <c r="E1813" s="278" t="s">
        <v>1043</v>
      </c>
      <c r="F1813" s="277" t="s">
        <v>1043</v>
      </c>
      <c r="G1813" s="279">
        <v>94807</v>
      </c>
      <c r="H1813" s="277" t="s">
        <v>8300</v>
      </c>
      <c r="I1813" s="277" t="s">
        <v>833</v>
      </c>
      <c r="J1813" s="277" t="s">
        <v>2363</v>
      </c>
      <c r="K1813" s="280">
        <v>520.1</v>
      </c>
      <c r="L1813" s="277" t="s">
        <v>2364</v>
      </c>
      <c r="M1813" s="83"/>
    </row>
    <row r="1814" spans="1:13" ht="12.75" customHeight="1" x14ac:dyDescent="0.25">
      <c r="A1814" s="277" t="s">
        <v>8144</v>
      </c>
      <c r="B1814" s="277" t="s">
        <v>8145</v>
      </c>
      <c r="C1814" s="277" t="s">
        <v>8301</v>
      </c>
      <c r="D1814" s="277" t="s">
        <v>8302</v>
      </c>
      <c r="E1814" s="278">
        <v>73736</v>
      </c>
      <c r="F1814" s="277" t="s">
        <v>8303</v>
      </c>
      <c r="G1814" s="279" t="s">
        <v>8304</v>
      </c>
      <c r="H1814" s="277" t="s">
        <v>8305</v>
      </c>
      <c r="I1814" s="277" t="s">
        <v>833</v>
      </c>
      <c r="J1814" s="277" t="s">
        <v>2642</v>
      </c>
      <c r="K1814" s="280">
        <v>70.41</v>
      </c>
      <c r="L1814" s="277" t="s">
        <v>2364</v>
      </c>
      <c r="M1814" s="83"/>
    </row>
    <row r="1815" spans="1:13" ht="12.75" customHeight="1" x14ac:dyDescent="0.25">
      <c r="A1815" s="277" t="s">
        <v>8144</v>
      </c>
      <c r="B1815" s="277" t="s">
        <v>8145</v>
      </c>
      <c r="C1815" s="277" t="s">
        <v>8301</v>
      </c>
      <c r="D1815" s="277" t="s">
        <v>8302</v>
      </c>
      <c r="E1815" s="278" t="s">
        <v>1043</v>
      </c>
      <c r="F1815" s="277" t="s">
        <v>1043</v>
      </c>
      <c r="G1815" s="279">
        <v>84885</v>
      </c>
      <c r="H1815" s="277" t="s">
        <v>8306</v>
      </c>
      <c r="I1815" s="277" t="s">
        <v>833</v>
      </c>
      <c r="J1815" s="277" t="s">
        <v>2642</v>
      </c>
      <c r="K1815" s="280">
        <v>638.03</v>
      </c>
      <c r="L1815" s="277" t="s">
        <v>2364</v>
      </c>
      <c r="M1815" s="83"/>
    </row>
    <row r="1816" spans="1:13" ht="12.75" customHeight="1" x14ac:dyDescent="0.25">
      <c r="A1816" s="277" t="s">
        <v>8144</v>
      </c>
      <c r="B1816" s="277" t="s">
        <v>8145</v>
      </c>
      <c r="C1816" s="277" t="s">
        <v>8301</v>
      </c>
      <c r="D1816" s="277" t="s">
        <v>8302</v>
      </c>
      <c r="E1816" s="278" t="s">
        <v>1043</v>
      </c>
      <c r="F1816" s="277" t="s">
        <v>1043</v>
      </c>
      <c r="G1816" s="279">
        <v>84886</v>
      </c>
      <c r="H1816" s="277" t="s">
        <v>8307</v>
      </c>
      <c r="I1816" s="277" t="s">
        <v>833</v>
      </c>
      <c r="J1816" s="277" t="s">
        <v>2642</v>
      </c>
      <c r="K1816" s="280">
        <v>1184.6199999999999</v>
      </c>
      <c r="L1816" s="277" t="s">
        <v>2364</v>
      </c>
      <c r="M1816" s="83"/>
    </row>
    <row r="1817" spans="1:13" ht="12.75" customHeight="1" x14ac:dyDescent="0.25">
      <c r="A1817" s="277" t="s">
        <v>8144</v>
      </c>
      <c r="B1817" s="277" t="s">
        <v>8145</v>
      </c>
      <c r="C1817" s="277" t="s">
        <v>8301</v>
      </c>
      <c r="D1817" s="277" t="s">
        <v>8302</v>
      </c>
      <c r="E1817" s="278" t="s">
        <v>1043</v>
      </c>
      <c r="F1817" s="277" t="s">
        <v>1043</v>
      </c>
      <c r="G1817" s="279">
        <v>84889</v>
      </c>
      <c r="H1817" s="277" t="s">
        <v>8308</v>
      </c>
      <c r="I1817" s="277" t="s">
        <v>833</v>
      </c>
      <c r="J1817" s="277" t="s">
        <v>2642</v>
      </c>
      <c r="K1817" s="280">
        <v>17.48</v>
      </c>
      <c r="L1817" s="277" t="s">
        <v>2364</v>
      </c>
      <c r="M1817" s="83"/>
    </row>
    <row r="1818" spans="1:13" ht="12.75" customHeight="1" x14ac:dyDescent="0.25">
      <c r="A1818" s="277" t="s">
        <v>8144</v>
      </c>
      <c r="B1818" s="277" t="s">
        <v>8145</v>
      </c>
      <c r="C1818" s="277" t="s">
        <v>8309</v>
      </c>
      <c r="D1818" s="277" t="s">
        <v>8310</v>
      </c>
      <c r="E1818" s="278" t="s">
        <v>1043</v>
      </c>
      <c r="F1818" s="277" t="s">
        <v>1043</v>
      </c>
      <c r="G1818" s="279">
        <v>84891</v>
      </c>
      <c r="H1818" s="277" t="s">
        <v>8311</v>
      </c>
      <c r="I1818" s="277" t="s">
        <v>833</v>
      </c>
      <c r="J1818" s="277" t="s">
        <v>2642</v>
      </c>
      <c r="K1818" s="280">
        <v>182.24</v>
      </c>
      <c r="L1818" s="277" t="s">
        <v>2364</v>
      </c>
      <c r="M1818" s="83"/>
    </row>
    <row r="1819" spans="1:13" ht="12.75" customHeight="1" x14ac:dyDescent="0.25">
      <c r="A1819" s="277" t="s">
        <v>8144</v>
      </c>
      <c r="B1819" s="277" t="s">
        <v>8145</v>
      </c>
      <c r="C1819" s="277" t="s">
        <v>8312</v>
      </c>
      <c r="D1819" s="277" t="s">
        <v>8313</v>
      </c>
      <c r="E1819" s="278">
        <v>74046</v>
      </c>
      <c r="F1819" s="277" t="s">
        <v>8314</v>
      </c>
      <c r="G1819" s="279" t="s">
        <v>8315</v>
      </c>
      <c r="H1819" s="277" t="s">
        <v>8316</v>
      </c>
      <c r="I1819" s="277" t="s">
        <v>833</v>
      </c>
      <c r="J1819" s="277" t="s">
        <v>2642</v>
      </c>
      <c r="K1819" s="280">
        <v>33.49</v>
      </c>
      <c r="L1819" s="277" t="s">
        <v>2364</v>
      </c>
      <c r="M1819" s="83"/>
    </row>
    <row r="1820" spans="1:13" ht="12.75" customHeight="1" x14ac:dyDescent="0.25">
      <c r="A1820" s="277" t="s">
        <v>8144</v>
      </c>
      <c r="B1820" s="277" t="s">
        <v>8145</v>
      </c>
      <c r="C1820" s="277" t="s">
        <v>8312</v>
      </c>
      <c r="D1820" s="277" t="s">
        <v>8313</v>
      </c>
      <c r="E1820" s="278">
        <v>74047</v>
      </c>
      <c r="F1820" s="277" t="s">
        <v>8317</v>
      </c>
      <c r="G1820" s="279" t="s">
        <v>243</v>
      </c>
      <c r="H1820" s="277" t="s">
        <v>8318</v>
      </c>
      <c r="I1820" s="277" t="s">
        <v>833</v>
      </c>
      <c r="J1820" s="277" t="s">
        <v>2642</v>
      </c>
      <c r="K1820" s="280">
        <v>21.9</v>
      </c>
      <c r="L1820" s="277" t="s">
        <v>2364</v>
      </c>
      <c r="M1820" s="83"/>
    </row>
    <row r="1821" spans="1:13" ht="12.75" customHeight="1" x14ac:dyDescent="0.25">
      <c r="A1821" s="277" t="s">
        <v>8144</v>
      </c>
      <c r="B1821" s="277" t="s">
        <v>8145</v>
      </c>
      <c r="C1821" s="277" t="s">
        <v>8312</v>
      </c>
      <c r="D1821" s="277" t="s">
        <v>8313</v>
      </c>
      <c r="E1821" s="278">
        <v>74084</v>
      </c>
      <c r="F1821" s="277" t="s">
        <v>8319</v>
      </c>
      <c r="G1821" s="279" t="s">
        <v>8320</v>
      </c>
      <c r="H1821" s="277" t="s">
        <v>8321</v>
      </c>
      <c r="I1821" s="277" t="s">
        <v>833</v>
      </c>
      <c r="J1821" s="277" t="s">
        <v>2642</v>
      </c>
      <c r="K1821" s="280">
        <v>145</v>
      </c>
      <c r="L1821" s="277" t="s">
        <v>2364</v>
      </c>
      <c r="M1821" s="83"/>
    </row>
    <row r="1822" spans="1:13" ht="12.75" customHeight="1" x14ac:dyDescent="0.25">
      <c r="A1822" s="277" t="s">
        <v>8144</v>
      </c>
      <c r="B1822" s="277" t="s">
        <v>8145</v>
      </c>
      <c r="C1822" s="277" t="s">
        <v>8312</v>
      </c>
      <c r="D1822" s="277" t="s">
        <v>8313</v>
      </c>
      <c r="E1822" s="278" t="s">
        <v>1043</v>
      </c>
      <c r="F1822" s="277" t="s">
        <v>1043</v>
      </c>
      <c r="G1822" s="279">
        <v>84950</v>
      </c>
      <c r="H1822" s="277" t="s">
        <v>8322</v>
      </c>
      <c r="I1822" s="277" t="s">
        <v>833</v>
      </c>
      <c r="J1822" s="277" t="s">
        <v>2642</v>
      </c>
      <c r="K1822" s="280">
        <v>47.18</v>
      </c>
      <c r="L1822" s="277" t="s">
        <v>2364</v>
      </c>
      <c r="M1822" s="83"/>
    </row>
    <row r="1823" spans="1:13" ht="12.75" customHeight="1" x14ac:dyDescent="0.25">
      <c r="A1823" s="277" t="s">
        <v>8144</v>
      </c>
      <c r="B1823" s="277" t="s">
        <v>8145</v>
      </c>
      <c r="C1823" s="277" t="s">
        <v>8312</v>
      </c>
      <c r="D1823" s="277" t="s">
        <v>8313</v>
      </c>
      <c r="E1823" s="278" t="s">
        <v>1043</v>
      </c>
      <c r="F1823" s="277" t="s">
        <v>1043</v>
      </c>
      <c r="G1823" s="279">
        <v>84952</v>
      </c>
      <c r="H1823" s="277" t="s">
        <v>8323</v>
      </c>
      <c r="I1823" s="277" t="s">
        <v>833</v>
      </c>
      <c r="J1823" s="277" t="s">
        <v>2642</v>
      </c>
      <c r="K1823" s="280">
        <v>35.520000000000003</v>
      </c>
      <c r="L1823" s="277" t="s">
        <v>2364</v>
      </c>
      <c r="M1823" s="83"/>
    </row>
    <row r="1824" spans="1:13" ht="12.75" customHeight="1" x14ac:dyDescent="0.25">
      <c r="A1824" s="277" t="s">
        <v>8144</v>
      </c>
      <c r="B1824" s="277" t="s">
        <v>8145</v>
      </c>
      <c r="C1824" s="277" t="s">
        <v>8324</v>
      </c>
      <c r="D1824" s="277" t="s">
        <v>8325</v>
      </c>
      <c r="E1824" s="278" t="s">
        <v>1043</v>
      </c>
      <c r="F1824" s="277" t="s">
        <v>1043</v>
      </c>
      <c r="G1824" s="279">
        <v>72116</v>
      </c>
      <c r="H1824" s="277" t="s">
        <v>8326</v>
      </c>
      <c r="I1824" s="277" t="s">
        <v>648</v>
      </c>
      <c r="J1824" s="277" t="s">
        <v>2642</v>
      </c>
      <c r="K1824" s="280">
        <v>70.400000000000006</v>
      </c>
      <c r="L1824" s="277" t="s">
        <v>2364</v>
      </c>
      <c r="M1824" s="83"/>
    </row>
    <row r="1825" spans="1:13" ht="12.75" customHeight="1" x14ac:dyDescent="0.25">
      <c r="A1825" s="277" t="s">
        <v>8144</v>
      </c>
      <c r="B1825" s="277" t="s">
        <v>8145</v>
      </c>
      <c r="C1825" s="277" t="s">
        <v>8324</v>
      </c>
      <c r="D1825" s="277" t="s">
        <v>8325</v>
      </c>
      <c r="E1825" s="278" t="s">
        <v>1043</v>
      </c>
      <c r="F1825" s="277" t="s">
        <v>1043</v>
      </c>
      <c r="G1825" s="279">
        <v>72117</v>
      </c>
      <c r="H1825" s="277" t="s">
        <v>8327</v>
      </c>
      <c r="I1825" s="277" t="s">
        <v>648</v>
      </c>
      <c r="J1825" s="277" t="s">
        <v>2642</v>
      </c>
      <c r="K1825" s="280">
        <v>89.43</v>
      </c>
      <c r="L1825" s="277" t="s">
        <v>2364</v>
      </c>
      <c r="M1825" s="83"/>
    </row>
    <row r="1826" spans="1:13" ht="12.75" customHeight="1" x14ac:dyDescent="0.25">
      <c r="A1826" s="277" t="s">
        <v>8144</v>
      </c>
      <c r="B1826" s="277" t="s">
        <v>8145</v>
      </c>
      <c r="C1826" s="277" t="s">
        <v>8324</v>
      </c>
      <c r="D1826" s="277" t="s">
        <v>8325</v>
      </c>
      <c r="E1826" s="278" t="s">
        <v>1043</v>
      </c>
      <c r="F1826" s="277" t="s">
        <v>1043</v>
      </c>
      <c r="G1826" s="279">
        <v>72118</v>
      </c>
      <c r="H1826" s="277" t="s">
        <v>8328</v>
      </c>
      <c r="I1826" s="277" t="s">
        <v>648</v>
      </c>
      <c r="J1826" s="277" t="s">
        <v>2642</v>
      </c>
      <c r="K1826" s="280">
        <v>104.46</v>
      </c>
      <c r="L1826" s="277" t="s">
        <v>2364</v>
      </c>
      <c r="M1826" s="83"/>
    </row>
    <row r="1827" spans="1:13" ht="12.75" customHeight="1" x14ac:dyDescent="0.25">
      <c r="A1827" s="277" t="s">
        <v>8144</v>
      </c>
      <c r="B1827" s="277" t="s">
        <v>8145</v>
      </c>
      <c r="C1827" s="277" t="s">
        <v>8324</v>
      </c>
      <c r="D1827" s="277" t="s">
        <v>8325</v>
      </c>
      <c r="E1827" s="278" t="s">
        <v>1043</v>
      </c>
      <c r="F1827" s="277" t="s">
        <v>1043</v>
      </c>
      <c r="G1827" s="279">
        <v>72119</v>
      </c>
      <c r="H1827" s="277" t="s">
        <v>8329</v>
      </c>
      <c r="I1827" s="277" t="s">
        <v>648</v>
      </c>
      <c r="J1827" s="277" t="s">
        <v>2642</v>
      </c>
      <c r="K1827" s="280">
        <v>129.44999999999999</v>
      </c>
      <c r="L1827" s="277" t="s">
        <v>2364</v>
      </c>
      <c r="M1827" s="83"/>
    </row>
    <row r="1828" spans="1:13" ht="12.75" customHeight="1" x14ac:dyDescent="0.25">
      <c r="A1828" s="277" t="s">
        <v>8144</v>
      </c>
      <c r="B1828" s="277" t="s">
        <v>8145</v>
      </c>
      <c r="C1828" s="277" t="s">
        <v>8324</v>
      </c>
      <c r="D1828" s="277" t="s">
        <v>8325</v>
      </c>
      <c r="E1828" s="278" t="s">
        <v>1043</v>
      </c>
      <c r="F1828" s="277" t="s">
        <v>1043</v>
      </c>
      <c r="G1828" s="279">
        <v>72120</v>
      </c>
      <c r="H1828" s="277" t="s">
        <v>8330</v>
      </c>
      <c r="I1828" s="277" t="s">
        <v>648</v>
      </c>
      <c r="J1828" s="277" t="s">
        <v>2642</v>
      </c>
      <c r="K1828" s="280">
        <v>161.31</v>
      </c>
      <c r="L1828" s="277" t="s">
        <v>2364</v>
      </c>
      <c r="M1828" s="83"/>
    </row>
    <row r="1829" spans="1:13" ht="12.75" customHeight="1" x14ac:dyDescent="0.25">
      <c r="A1829" s="277" t="s">
        <v>8144</v>
      </c>
      <c r="B1829" s="277" t="s">
        <v>8145</v>
      </c>
      <c r="C1829" s="277" t="s">
        <v>8324</v>
      </c>
      <c r="D1829" s="277" t="s">
        <v>8325</v>
      </c>
      <c r="E1829" s="278" t="s">
        <v>1043</v>
      </c>
      <c r="F1829" s="277" t="s">
        <v>1043</v>
      </c>
      <c r="G1829" s="279">
        <v>72122</v>
      </c>
      <c r="H1829" s="277" t="s">
        <v>8331</v>
      </c>
      <c r="I1829" s="277" t="s">
        <v>648</v>
      </c>
      <c r="J1829" s="277" t="s">
        <v>2642</v>
      </c>
      <c r="K1829" s="280">
        <v>77.67</v>
      </c>
      <c r="L1829" s="277" t="s">
        <v>2364</v>
      </c>
      <c r="M1829" s="83"/>
    </row>
    <row r="1830" spans="1:13" ht="12.75" customHeight="1" x14ac:dyDescent="0.25">
      <c r="A1830" s="277" t="s">
        <v>8144</v>
      </c>
      <c r="B1830" s="277" t="s">
        <v>8145</v>
      </c>
      <c r="C1830" s="277" t="s">
        <v>8324</v>
      </c>
      <c r="D1830" s="277" t="s">
        <v>8325</v>
      </c>
      <c r="E1830" s="278" t="s">
        <v>1043</v>
      </c>
      <c r="F1830" s="277" t="s">
        <v>1043</v>
      </c>
      <c r="G1830" s="279">
        <v>72123</v>
      </c>
      <c r="H1830" s="277" t="s">
        <v>8332</v>
      </c>
      <c r="I1830" s="277" t="s">
        <v>648</v>
      </c>
      <c r="J1830" s="277" t="s">
        <v>2642</v>
      </c>
      <c r="K1830" s="280">
        <v>196.67</v>
      </c>
      <c r="L1830" s="277" t="s">
        <v>2364</v>
      </c>
      <c r="M1830" s="83"/>
    </row>
    <row r="1831" spans="1:13" ht="12.75" customHeight="1" x14ac:dyDescent="0.25">
      <c r="A1831" s="277" t="s">
        <v>8144</v>
      </c>
      <c r="B1831" s="277" t="s">
        <v>8145</v>
      </c>
      <c r="C1831" s="277" t="s">
        <v>8324</v>
      </c>
      <c r="D1831" s="277" t="s">
        <v>8325</v>
      </c>
      <c r="E1831" s="278">
        <v>73838</v>
      </c>
      <c r="F1831" s="277" t="s">
        <v>8333</v>
      </c>
      <c r="G1831" s="279" t="s">
        <v>8334</v>
      </c>
      <c r="H1831" s="277" t="s">
        <v>8335</v>
      </c>
      <c r="I1831" s="277" t="s">
        <v>833</v>
      </c>
      <c r="J1831" s="277" t="s">
        <v>2642</v>
      </c>
      <c r="K1831" s="280">
        <v>1837.97</v>
      </c>
      <c r="L1831" s="277" t="s">
        <v>2364</v>
      </c>
      <c r="M1831" s="83"/>
    </row>
    <row r="1832" spans="1:13" ht="12.75" customHeight="1" x14ac:dyDescent="0.25">
      <c r="A1832" s="277" t="s">
        <v>8144</v>
      </c>
      <c r="B1832" s="277" t="s">
        <v>8145</v>
      </c>
      <c r="C1832" s="277" t="s">
        <v>8324</v>
      </c>
      <c r="D1832" s="277" t="s">
        <v>8325</v>
      </c>
      <c r="E1832" s="278">
        <v>74125</v>
      </c>
      <c r="F1832" s="277" t="s">
        <v>8336</v>
      </c>
      <c r="G1832" s="279" t="s">
        <v>8337</v>
      </c>
      <c r="H1832" s="277" t="s">
        <v>8338</v>
      </c>
      <c r="I1832" s="277" t="s">
        <v>648</v>
      </c>
      <c r="J1832" s="277" t="s">
        <v>2642</v>
      </c>
      <c r="K1832" s="280">
        <v>290.68</v>
      </c>
      <c r="L1832" s="277" t="s">
        <v>2364</v>
      </c>
      <c r="M1832" s="83"/>
    </row>
    <row r="1833" spans="1:13" ht="12.75" customHeight="1" x14ac:dyDescent="0.25">
      <c r="A1833" s="277" t="s">
        <v>8144</v>
      </c>
      <c r="B1833" s="277" t="s">
        <v>8145</v>
      </c>
      <c r="C1833" s="277" t="s">
        <v>8324</v>
      </c>
      <c r="D1833" s="277" t="s">
        <v>8325</v>
      </c>
      <c r="E1833" s="278">
        <v>74125</v>
      </c>
      <c r="F1833" s="277" t="s">
        <v>8336</v>
      </c>
      <c r="G1833" s="279" t="s">
        <v>8339</v>
      </c>
      <c r="H1833" s="277" t="s">
        <v>8340</v>
      </c>
      <c r="I1833" s="277" t="s">
        <v>648</v>
      </c>
      <c r="J1833" s="277" t="s">
        <v>2363</v>
      </c>
      <c r="K1833" s="280">
        <v>321.89999999999998</v>
      </c>
      <c r="L1833" s="277" t="s">
        <v>2364</v>
      </c>
      <c r="M1833" s="83"/>
    </row>
    <row r="1834" spans="1:13" ht="12.75" customHeight="1" x14ac:dyDescent="0.25">
      <c r="A1834" s="277" t="s">
        <v>8144</v>
      </c>
      <c r="B1834" s="277" t="s">
        <v>8145</v>
      </c>
      <c r="C1834" s="277" t="s">
        <v>8324</v>
      </c>
      <c r="D1834" s="277" t="s">
        <v>8325</v>
      </c>
      <c r="E1834" s="278" t="s">
        <v>1043</v>
      </c>
      <c r="F1834" s="277" t="s">
        <v>1043</v>
      </c>
      <c r="G1834" s="279">
        <v>84957</v>
      </c>
      <c r="H1834" s="277" t="s">
        <v>8341</v>
      </c>
      <c r="I1834" s="277" t="s">
        <v>648</v>
      </c>
      <c r="J1834" s="277" t="s">
        <v>2642</v>
      </c>
      <c r="K1834" s="280">
        <v>108.79</v>
      </c>
      <c r="L1834" s="277" t="s">
        <v>2364</v>
      </c>
      <c r="M1834" s="83"/>
    </row>
    <row r="1835" spans="1:13" ht="12.75" customHeight="1" x14ac:dyDescent="0.25">
      <c r="A1835" s="277" t="s">
        <v>8144</v>
      </c>
      <c r="B1835" s="277" t="s">
        <v>8145</v>
      </c>
      <c r="C1835" s="277" t="s">
        <v>8324</v>
      </c>
      <c r="D1835" s="277" t="s">
        <v>8325</v>
      </c>
      <c r="E1835" s="278" t="s">
        <v>1043</v>
      </c>
      <c r="F1835" s="277" t="s">
        <v>1043</v>
      </c>
      <c r="G1835" s="279">
        <v>84959</v>
      </c>
      <c r="H1835" s="277" t="s">
        <v>8342</v>
      </c>
      <c r="I1835" s="277" t="s">
        <v>648</v>
      </c>
      <c r="J1835" s="277" t="s">
        <v>2642</v>
      </c>
      <c r="K1835" s="280">
        <v>125.79</v>
      </c>
      <c r="L1835" s="277" t="s">
        <v>2364</v>
      </c>
      <c r="M1835" s="83"/>
    </row>
    <row r="1836" spans="1:13" ht="12.75" customHeight="1" x14ac:dyDescent="0.25">
      <c r="A1836" s="277" t="s">
        <v>8144</v>
      </c>
      <c r="B1836" s="277" t="s">
        <v>8145</v>
      </c>
      <c r="C1836" s="277" t="s">
        <v>8324</v>
      </c>
      <c r="D1836" s="277" t="s">
        <v>8325</v>
      </c>
      <c r="E1836" s="278" t="s">
        <v>1043</v>
      </c>
      <c r="F1836" s="277" t="s">
        <v>1043</v>
      </c>
      <c r="G1836" s="279">
        <v>85001</v>
      </c>
      <c r="H1836" s="277" t="s">
        <v>8343</v>
      </c>
      <c r="I1836" s="277" t="s">
        <v>648</v>
      </c>
      <c r="J1836" s="277" t="s">
        <v>2642</v>
      </c>
      <c r="K1836" s="280">
        <v>120.12</v>
      </c>
      <c r="L1836" s="277" t="s">
        <v>2364</v>
      </c>
      <c r="M1836" s="83"/>
    </row>
    <row r="1837" spans="1:13" ht="12.75" customHeight="1" x14ac:dyDescent="0.25">
      <c r="A1837" s="277" t="s">
        <v>8144</v>
      </c>
      <c r="B1837" s="277" t="s">
        <v>8145</v>
      </c>
      <c r="C1837" s="277" t="s">
        <v>8324</v>
      </c>
      <c r="D1837" s="277" t="s">
        <v>8325</v>
      </c>
      <c r="E1837" s="278" t="s">
        <v>1043</v>
      </c>
      <c r="F1837" s="277" t="s">
        <v>1043</v>
      </c>
      <c r="G1837" s="279">
        <v>85002</v>
      </c>
      <c r="H1837" s="277" t="s">
        <v>8344</v>
      </c>
      <c r="I1837" s="277" t="s">
        <v>648</v>
      </c>
      <c r="J1837" s="277" t="s">
        <v>2642</v>
      </c>
      <c r="K1837" s="280">
        <v>165.46</v>
      </c>
      <c r="L1837" s="277" t="s">
        <v>2364</v>
      </c>
      <c r="M1837" s="83"/>
    </row>
    <row r="1838" spans="1:13" ht="12.75" customHeight="1" x14ac:dyDescent="0.25">
      <c r="A1838" s="277" t="s">
        <v>8144</v>
      </c>
      <c r="B1838" s="277" t="s">
        <v>8145</v>
      </c>
      <c r="C1838" s="277" t="s">
        <v>8324</v>
      </c>
      <c r="D1838" s="277" t="s">
        <v>8325</v>
      </c>
      <c r="E1838" s="278" t="s">
        <v>1043</v>
      </c>
      <c r="F1838" s="277" t="s">
        <v>1043</v>
      </c>
      <c r="G1838" s="279">
        <v>85004</v>
      </c>
      <c r="H1838" s="277" t="s">
        <v>8345</v>
      </c>
      <c r="I1838" s="277" t="s">
        <v>648</v>
      </c>
      <c r="J1838" s="277" t="s">
        <v>2642</v>
      </c>
      <c r="K1838" s="280">
        <v>86.12</v>
      </c>
      <c r="L1838" s="277" t="s">
        <v>2364</v>
      </c>
      <c r="M1838" s="83"/>
    </row>
    <row r="1839" spans="1:13" ht="12.75" customHeight="1" x14ac:dyDescent="0.25">
      <c r="A1839" s="277" t="s">
        <v>8144</v>
      </c>
      <c r="B1839" s="277" t="s">
        <v>8145</v>
      </c>
      <c r="C1839" s="277" t="s">
        <v>8324</v>
      </c>
      <c r="D1839" s="277" t="s">
        <v>8325</v>
      </c>
      <c r="E1839" s="278" t="s">
        <v>1043</v>
      </c>
      <c r="F1839" s="277" t="s">
        <v>1043</v>
      </c>
      <c r="G1839" s="279">
        <v>85005</v>
      </c>
      <c r="H1839" s="277" t="s">
        <v>8346</v>
      </c>
      <c r="I1839" s="277" t="s">
        <v>648</v>
      </c>
      <c r="J1839" s="277" t="s">
        <v>2363</v>
      </c>
      <c r="K1839" s="280">
        <v>251.13</v>
      </c>
      <c r="L1839" s="277" t="s">
        <v>2364</v>
      </c>
      <c r="M1839" s="83"/>
    </row>
    <row r="1840" spans="1:13" ht="12.75" customHeight="1" x14ac:dyDescent="0.25">
      <c r="A1840" s="277" t="s">
        <v>8144</v>
      </c>
      <c r="B1840" s="277" t="s">
        <v>8145</v>
      </c>
      <c r="C1840" s="277" t="s">
        <v>8347</v>
      </c>
      <c r="D1840" s="277" t="s">
        <v>8348</v>
      </c>
      <c r="E1840" s="278" t="s">
        <v>1043</v>
      </c>
      <c r="F1840" s="277" t="s">
        <v>1043</v>
      </c>
      <c r="G1840" s="279">
        <v>68054</v>
      </c>
      <c r="H1840" s="277" t="s">
        <v>8349</v>
      </c>
      <c r="I1840" s="277" t="s">
        <v>648</v>
      </c>
      <c r="J1840" s="277" t="s">
        <v>2363</v>
      </c>
      <c r="K1840" s="280">
        <v>221.78</v>
      </c>
      <c r="L1840" s="277" t="s">
        <v>2364</v>
      </c>
      <c r="M1840" s="83"/>
    </row>
    <row r="1841" spans="1:13" ht="12.75" customHeight="1" x14ac:dyDescent="0.25">
      <c r="A1841" s="277" t="s">
        <v>8144</v>
      </c>
      <c r="B1841" s="277" t="s">
        <v>8145</v>
      </c>
      <c r="C1841" s="277" t="s">
        <v>8347</v>
      </c>
      <c r="D1841" s="277" t="s">
        <v>8348</v>
      </c>
      <c r="E1841" s="278">
        <v>74100</v>
      </c>
      <c r="F1841" s="277" t="s">
        <v>8350</v>
      </c>
      <c r="G1841" s="279" t="s">
        <v>8351</v>
      </c>
      <c r="H1841" s="277" t="s">
        <v>8352</v>
      </c>
      <c r="I1841" s="277" t="s">
        <v>648</v>
      </c>
      <c r="J1841" s="277" t="s">
        <v>2363</v>
      </c>
      <c r="K1841" s="280">
        <v>401.14</v>
      </c>
      <c r="L1841" s="277" t="s">
        <v>2364</v>
      </c>
      <c r="M1841" s="83"/>
    </row>
    <row r="1842" spans="1:13" ht="12.75" customHeight="1" x14ac:dyDescent="0.25">
      <c r="A1842" s="277" t="s">
        <v>8144</v>
      </c>
      <c r="B1842" s="277" t="s">
        <v>8145</v>
      </c>
      <c r="C1842" s="277" t="s">
        <v>8347</v>
      </c>
      <c r="D1842" s="277" t="s">
        <v>8348</v>
      </c>
      <c r="E1842" s="278">
        <v>74238</v>
      </c>
      <c r="F1842" s="277" t="s">
        <v>8353</v>
      </c>
      <c r="G1842" s="279" t="s">
        <v>8354</v>
      </c>
      <c r="H1842" s="277" t="s">
        <v>8355</v>
      </c>
      <c r="I1842" s="277" t="s">
        <v>648</v>
      </c>
      <c r="J1842" s="277" t="s">
        <v>2363</v>
      </c>
      <c r="K1842" s="280">
        <v>660.49</v>
      </c>
      <c r="L1842" s="277" t="s">
        <v>2364</v>
      </c>
      <c r="M1842" s="83"/>
    </row>
    <row r="1843" spans="1:13" ht="12.75" customHeight="1" x14ac:dyDescent="0.25">
      <c r="A1843" s="277" t="s">
        <v>8144</v>
      </c>
      <c r="B1843" s="277" t="s">
        <v>8145</v>
      </c>
      <c r="C1843" s="277" t="s">
        <v>8347</v>
      </c>
      <c r="D1843" s="277" t="s">
        <v>8348</v>
      </c>
      <c r="E1843" s="278" t="s">
        <v>1043</v>
      </c>
      <c r="F1843" s="277" t="s">
        <v>1043</v>
      </c>
      <c r="G1843" s="279">
        <v>85188</v>
      </c>
      <c r="H1843" s="277" t="s">
        <v>8356</v>
      </c>
      <c r="I1843" s="277" t="s">
        <v>833</v>
      </c>
      <c r="J1843" s="277" t="s">
        <v>2642</v>
      </c>
      <c r="K1843" s="280">
        <v>636.16999999999996</v>
      </c>
      <c r="L1843" s="277" t="s">
        <v>2364</v>
      </c>
      <c r="M1843" s="83"/>
    </row>
    <row r="1844" spans="1:13" ht="12.75" customHeight="1" x14ac:dyDescent="0.25">
      <c r="A1844" s="277" t="s">
        <v>8144</v>
      </c>
      <c r="B1844" s="277" t="s">
        <v>8145</v>
      </c>
      <c r="C1844" s="277" t="s">
        <v>8347</v>
      </c>
      <c r="D1844" s="277" t="s">
        <v>8348</v>
      </c>
      <c r="E1844" s="278" t="s">
        <v>1043</v>
      </c>
      <c r="F1844" s="277" t="s">
        <v>1043</v>
      </c>
      <c r="G1844" s="279">
        <v>85189</v>
      </c>
      <c r="H1844" s="277" t="s">
        <v>8357</v>
      </c>
      <c r="I1844" s="277" t="s">
        <v>833</v>
      </c>
      <c r="J1844" s="277" t="s">
        <v>2642</v>
      </c>
      <c r="K1844" s="280">
        <v>1309.58</v>
      </c>
      <c r="L1844" s="277" t="s">
        <v>2364</v>
      </c>
      <c r="M1844" s="83"/>
    </row>
    <row r="1845" spans="1:13" ht="12.75" customHeight="1" x14ac:dyDescent="0.25">
      <c r="A1845" s="277" t="s">
        <v>8144</v>
      </c>
      <c r="B1845" s="277" t="s">
        <v>8145</v>
      </c>
      <c r="C1845" s="277" t="s">
        <v>8358</v>
      </c>
      <c r="D1845" s="277" t="s">
        <v>8359</v>
      </c>
      <c r="E1845" s="278" t="s">
        <v>1043</v>
      </c>
      <c r="F1845" s="277" t="s">
        <v>1043</v>
      </c>
      <c r="G1845" s="279">
        <v>85010</v>
      </c>
      <c r="H1845" s="277" t="s">
        <v>8360</v>
      </c>
      <c r="I1845" s="277" t="s">
        <v>648</v>
      </c>
      <c r="J1845" s="277" t="s">
        <v>2363</v>
      </c>
      <c r="K1845" s="280">
        <v>300.91000000000003</v>
      </c>
      <c r="L1845" s="277" t="s">
        <v>2364</v>
      </c>
      <c r="M1845" s="83"/>
    </row>
    <row r="1846" spans="1:13" ht="12.75" customHeight="1" x14ac:dyDescent="0.25">
      <c r="A1846" s="277" t="s">
        <v>8144</v>
      </c>
      <c r="B1846" s="277" t="s">
        <v>8145</v>
      </c>
      <c r="C1846" s="277" t="s">
        <v>8358</v>
      </c>
      <c r="D1846" s="277" t="s">
        <v>8359</v>
      </c>
      <c r="E1846" s="278" t="s">
        <v>1043</v>
      </c>
      <c r="F1846" s="277" t="s">
        <v>1043</v>
      </c>
      <c r="G1846" s="279">
        <v>94569</v>
      </c>
      <c r="H1846" s="277" t="s">
        <v>8361</v>
      </c>
      <c r="I1846" s="277" t="s">
        <v>648</v>
      </c>
      <c r="J1846" s="277" t="s">
        <v>2363</v>
      </c>
      <c r="K1846" s="280">
        <v>413.04</v>
      </c>
      <c r="L1846" s="277" t="s">
        <v>2364</v>
      </c>
      <c r="M1846" s="83"/>
    </row>
    <row r="1847" spans="1:13" ht="12.75" customHeight="1" x14ac:dyDescent="0.25">
      <c r="A1847" s="277" t="s">
        <v>8144</v>
      </c>
      <c r="B1847" s="277" t="s">
        <v>8145</v>
      </c>
      <c r="C1847" s="277" t="s">
        <v>8358</v>
      </c>
      <c r="D1847" s="277" t="s">
        <v>8359</v>
      </c>
      <c r="E1847" s="278" t="s">
        <v>1043</v>
      </c>
      <c r="F1847" s="277" t="s">
        <v>1043</v>
      </c>
      <c r="G1847" s="279">
        <v>94570</v>
      </c>
      <c r="H1847" s="277" t="s">
        <v>8362</v>
      </c>
      <c r="I1847" s="277" t="s">
        <v>648</v>
      </c>
      <c r="J1847" s="277" t="s">
        <v>2363</v>
      </c>
      <c r="K1847" s="280">
        <v>258.83</v>
      </c>
      <c r="L1847" s="277" t="s">
        <v>2364</v>
      </c>
      <c r="M1847" s="83"/>
    </row>
    <row r="1848" spans="1:13" ht="12.75" customHeight="1" x14ac:dyDescent="0.25">
      <c r="A1848" s="277" t="s">
        <v>8144</v>
      </c>
      <c r="B1848" s="277" t="s">
        <v>8145</v>
      </c>
      <c r="C1848" s="277" t="s">
        <v>8358</v>
      </c>
      <c r="D1848" s="277" t="s">
        <v>8359</v>
      </c>
      <c r="E1848" s="278" t="s">
        <v>1043</v>
      </c>
      <c r="F1848" s="277" t="s">
        <v>1043</v>
      </c>
      <c r="G1848" s="279">
        <v>94572</v>
      </c>
      <c r="H1848" s="277" t="s">
        <v>8363</v>
      </c>
      <c r="I1848" s="277" t="s">
        <v>648</v>
      </c>
      <c r="J1848" s="277" t="s">
        <v>2363</v>
      </c>
      <c r="K1848" s="280">
        <v>389.27</v>
      </c>
      <c r="L1848" s="277" t="s">
        <v>2364</v>
      </c>
      <c r="M1848" s="83"/>
    </row>
    <row r="1849" spans="1:13" ht="12.75" customHeight="1" x14ac:dyDescent="0.25">
      <c r="A1849" s="277" t="s">
        <v>8144</v>
      </c>
      <c r="B1849" s="277" t="s">
        <v>8145</v>
      </c>
      <c r="C1849" s="277" t="s">
        <v>8358</v>
      </c>
      <c r="D1849" s="277" t="s">
        <v>8359</v>
      </c>
      <c r="E1849" s="278" t="s">
        <v>1043</v>
      </c>
      <c r="F1849" s="277" t="s">
        <v>1043</v>
      </c>
      <c r="G1849" s="279">
        <v>94573</v>
      </c>
      <c r="H1849" s="277" t="s">
        <v>8364</v>
      </c>
      <c r="I1849" s="277" t="s">
        <v>648</v>
      </c>
      <c r="J1849" s="277" t="s">
        <v>2363</v>
      </c>
      <c r="K1849" s="280">
        <v>300.20999999999998</v>
      </c>
      <c r="L1849" s="277" t="s">
        <v>2364</v>
      </c>
      <c r="M1849" s="83"/>
    </row>
    <row r="1850" spans="1:13" ht="12.75" customHeight="1" x14ac:dyDescent="0.25">
      <c r="A1850" s="277" t="s">
        <v>8144</v>
      </c>
      <c r="B1850" s="277" t="s">
        <v>8145</v>
      </c>
      <c r="C1850" s="277" t="s">
        <v>8358</v>
      </c>
      <c r="D1850" s="277" t="s">
        <v>8359</v>
      </c>
      <c r="E1850" s="278" t="s">
        <v>1043</v>
      </c>
      <c r="F1850" s="277" t="s">
        <v>1043</v>
      </c>
      <c r="G1850" s="279">
        <v>94574</v>
      </c>
      <c r="H1850" s="277" t="s">
        <v>8365</v>
      </c>
      <c r="I1850" s="277" t="s">
        <v>648</v>
      </c>
      <c r="J1850" s="277" t="s">
        <v>2363</v>
      </c>
      <c r="K1850" s="280">
        <v>441.06</v>
      </c>
      <c r="L1850" s="277" t="s">
        <v>2364</v>
      </c>
      <c r="M1850" s="83"/>
    </row>
    <row r="1851" spans="1:13" ht="12.75" customHeight="1" x14ac:dyDescent="0.25">
      <c r="A1851" s="277" t="s">
        <v>8144</v>
      </c>
      <c r="B1851" s="277" t="s">
        <v>8145</v>
      </c>
      <c r="C1851" s="277" t="s">
        <v>8358</v>
      </c>
      <c r="D1851" s="277" t="s">
        <v>8359</v>
      </c>
      <c r="E1851" s="278" t="s">
        <v>1043</v>
      </c>
      <c r="F1851" s="277" t="s">
        <v>1043</v>
      </c>
      <c r="G1851" s="279">
        <v>94575</v>
      </c>
      <c r="H1851" s="277" t="s">
        <v>8366</v>
      </c>
      <c r="I1851" s="277" t="s">
        <v>648</v>
      </c>
      <c r="J1851" s="277" t="s">
        <v>2363</v>
      </c>
      <c r="K1851" s="280">
        <v>452.08</v>
      </c>
      <c r="L1851" s="277" t="s">
        <v>2364</v>
      </c>
      <c r="M1851" s="83"/>
    </row>
    <row r="1852" spans="1:13" ht="12.75" customHeight="1" x14ac:dyDescent="0.25">
      <c r="A1852" s="277" t="s">
        <v>8144</v>
      </c>
      <c r="B1852" s="277" t="s">
        <v>8145</v>
      </c>
      <c r="C1852" s="277" t="s">
        <v>8358</v>
      </c>
      <c r="D1852" s="277" t="s">
        <v>8359</v>
      </c>
      <c r="E1852" s="278" t="s">
        <v>1043</v>
      </c>
      <c r="F1852" s="277" t="s">
        <v>1043</v>
      </c>
      <c r="G1852" s="279">
        <v>94576</v>
      </c>
      <c r="H1852" s="277" t="s">
        <v>8367</v>
      </c>
      <c r="I1852" s="277" t="s">
        <v>648</v>
      </c>
      <c r="J1852" s="277" t="s">
        <v>2363</v>
      </c>
      <c r="K1852" s="280">
        <v>269.82</v>
      </c>
      <c r="L1852" s="277" t="s">
        <v>2364</v>
      </c>
      <c r="M1852" s="83"/>
    </row>
    <row r="1853" spans="1:13" ht="12.75" customHeight="1" x14ac:dyDescent="0.25">
      <c r="A1853" s="277" t="s">
        <v>8144</v>
      </c>
      <c r="B1853" s="277" t="s">
        <v>8145</v>
      </c>
      <c r="C1853" s="277" t="s">
        <v>8358</v>
      </c>
      <c r="D1853" s="277" t="s">
        <v>8359</v>
      </c>
      <c r="E1853" s="278" t="s">
        <v>1043</v>
      </c>
      <c r="F1853" s="277" t="s">
        <v>1043</v>
      </c>
      <c r="G1853" s="279">
        <v>94578</v>
      </c>
      <c r="H1853" s="277" t="s">
        <v>8368</v>
      </c>
      <c r="I1853" s="277" t="s">
        <v>648</v>
      </c>
      <c r="J1853" s="277" t="s">
        <v>2363</v>
      </c>
      <c r="K1853" s="280">
        <v>400.44</v>
      </c>
      <c r="L1853" s="277" t="s">
        <v>2364</v>
      </c>
      <c r="M1853" s="83"/>
    </row>
    <row r="1854" spans="1:13" ht="12.75" customHeight="1" x14ac:dyDescent="0.25">
      <c r="A1854" s="277" t="s">
        <v>8144</v>
      </c>
      <c r="B1854" s="277" t="s">
        <v>8145</v>
      </c>
      <c r="C1854" s="277" t="s">
        <v>8358</v>
      </c>
      <c r="D1854" s="277" t="s">
        <v>8359</v>
      </c>
      <c r="E1854" s="278" t="s">
        <v>1043</v>
      </c>
      <c r="F1854" s="277" t="s">
        <v>1043</v>
      </c>
      <c r="G1854" s="279">
        <v>94579</v>
      </c>
      <c r="H1854" s="277" t="s">
        <v>8369</v>
      </c>
      <c r="I1854" s="277" t="s">
        <v>648</v>
      </c>
      <c r="J1854" s="277" t="s">
        <v>2363</v>
      </c>
      <c r="K1854" s="280">
        <v>312.12</v>
      </c>
      <c r="L1854" s="277" t="s">
        <v>2364</v>
      </c>
      <c r="M1854" s="83"/>
    </row>
    <row r="1855" spans="1:13" ht="12.75" customHeight="1" x14ac:dyDescent="0.25">
      <c r="A1855" s="277" t="s">
        <v>8144</v>
      </c>
      <c r="B1855" s="277" t="s">
        <v>8145</v>
      </c>
      <c r="C1855" s="277" t="s">
        <v>8358</v>
      </c>
      <c r="D1855" s="277" t="s">
        <v>8359</v>
      </c>
      <c r="E1855" s="278" t="s">
        <v>1043</v>
      </c>
      <c r="F1855" s="277" t="s">
        <v>1043</v>
      </c>
      <c r="G1855" s="279">
        <v>94580</v>
      </c>
      <c r="H1855" s="277" t="s">
        <v>8370</v>
      </c>
      <c r="I1855" s="277" t="s">
        <v>648</v>
      </c>
      <c r="J1855" s="277" t="s">
        <v>2363</v>
      </c>
      <c r="K1855" s="280">
        <v>452.57</v>
      </c>
      <c r="L1855" s="277" t="s">
        <v>2364</v>
      </c>
      <c r="M1855" s="83"/>
    </row>
    <row r="1856" spans="1:13" ht="12.75" customHeight="1" x14ac:dyDescent="0.25">
      <c r="A1856" s="277" t="s">
        <v>8144</v>
      </c>
      <c r="B1856" s="277" t="s">
        <v>8145</v>
      </c>
      <c r="C1856" s="277" t="s">
        <v>8358</v>
      </c>
      <c r="D1856" s="277" t="s">
        <v>8359</v>
      </c>
      <c r="E1856" s="278" t="s">
        <v>1043</v>
      </c>
      <c r="F1856" s="277" t="s">
        <v>1043</v>
      </c>
      <c r="G1856" s="279">
        <v>94581</v>
      </c>
      <c r="H1856" s="277" t="s">
        <v>8371</v>
      </c>
      <c r="I1856" s="277" t="s">
        <v>648</v>
      </c>
      <c r="J1856" s="277" t="s">
        <v>2363</v>
      </c>
      <c r="K1856" s="280">
        <v>449.23</v>
      </c>
      <c r="L1856" s="277" t="s">
        <v>2364</v>
      </c>
      <c r="M1856" s="83"/>
    </row>
    <row r="1857" spans="1:13" ht="12.75" customHeight="1" x14ac:dyDescent="0.25">
      <c r="A1857" s="277" t="s">
        <v>8144</v>
      </c>
      <c r="B1857" s="277" t="s">
        <v>8145</v>
      </c>
      <c r="C1857" s="277" t="s">
        <v>8358</v>
      </c>
      <c r="D1857" s="277" t="s">
        <v>8359</v>
      </c>
      <c r="E1857" s="278" t="s">
        <v>1043</v>
      </c>
      <c r="F1857" s="277" t="s">
        <v>1043</v>
      </c>
      <c r="G1857" s="279">
        <v>94582</v>
      </c>
      <c r="H1857" s="277" t="s">
        <v>8372</v>
      </c>
      <c r="I1857" s="277" t="s">
        <v>648</v>
      </c>
      <c r="J1857" s="277" t="s">
        <v>2363</v>
      </c>
      <c r="K1857" s="280">
        <v>269.3</v>
      </c>
      <c r="L1857" s="277" t="s">
        <v>2364</v>
      </c>
      <c r="M1857" s="83"/>
    </row>
    <row r="1858" spans="1:13" ht="12.75" customHeight="1" x14ac:dyDescent="0.25">
      <c r="A1858" s="277" t="s">
        <v>8144</v>
      </c>
      <c r="B1858" s="277" t="s">
        <v>8145</v>
      </c>
      <c r="C1858" s="277" t="s">
        <v>8358</v>
      </c>
      <c r="D1858" s="277" t="s">
        <v>8359</v>
      </c>
      <c r="E1858" s="278" t="s">
        <v>1043</v>
      </c>
      <c r="F1858" s="277" t="s">
        <v>1043</v>
      </c>
      <c r="G1858" s="279">
        <v>94584</v>
      </c>
      <c r="H1858" s="277" t="s">
        <v>8373</v>
      </c>
      <c r="I1858" s="277" t="s">
        <v>648</v>
      </c>
      <c r="J1858" s="277" t="s">
        <v>2363</v>
      </c>
      <c r="K1858" s="280">
        <v>405.81</v>
      </c>
      <c r="L1858" s="277" t="s">
        <v>2364</v>
      </c>
      <c r="M1858" s="83"/>
    </row>
    <row r="1859" spans="1:13" ht="12.75" customHeight="1" x14ac:dyDescent="0.25">
      <c r="A1859" s="277" t="s">
        <v>8144</v>
      </c>
      <c r="B1859" s="277" t="s">
        <v>8145</v>
      </c>
      <c r="C1859" s="277" t="s">
        <v>8358</v>
      </c>
      <c r="D1859" s="277" t="s">
        <v>8359</v>
      </c>
      <c r="E1859" s="278" t="s">
        <v>1043</v>
      </c>
      <c r="F1859" s="277" t="s">
        <v>1043</v>
      </c>
      <c r="G1859" s="279">
        <v>94585</v>
      </c>
      <c r="H1859" s="277" t="s">
        <v>8374</v>
      </c>
      <c r="I1859" s="277" t="s">
        <v>648</v>
      </c>
      <c r="J1859" s="277" t="s">
        <v>2363</v>
      </c>
      <c r="K1859" s="280">
        <v>310.95</v>
      </c>
      <c r="L1859" s="277" t="s">
        <v>2364</v>
      </c>
      <c r="M1859" s="83"/>
    </row>
    <row r="1860" spans="1:13" ht="12.75" customHeight="1" x14ac:dyDescent="0.25">
      <c r="A1860" s="277" t="s">
        <v>8144</v>
      </c>
      <c r="B1860" s="277" t="s">
        <v>8145</v>
      </c>
      <c r="C1860" s="277" t="s">
        <v>8358</v>
      </c>
      <c r="D1860" s="277" t="s">
        <v>8359</v>
      </c>
      <c r="E1860" s="278" t="s">
        <v>1043</v>
      </c>
      <c r="F1860" s="277" t="s">
        <v>1043</v>
      </c>
      <c r="G1860" s="279">
        <v>94586</v>
      </c>
      <c r="H1860" s="277" t="s">
        <v>8375</v>
      </c>
      <c r="I1860" s="277" t="s">
        <v>648</v>
      </c>
      <c r="J1860" s="277" t="s">
        <v>2363</v>
      </c>
      <c r="K1860" s="280">
        <v>458.96</v>
      </c>
      <c r="L1860" s="277" t="s">
        <v>2364</v>
      </c>
      <c r="M1860" s="83"/>
    </row>
    <row r="1861" spans="1:13" ht="12.75" customHeight="1" x14ac:dyDescent="0.25">
      <c r="A1861" s="277" t="s">
        <v>8144</v>
      </c>
      <c r="B1861" s="277" t="s">
        <v>8145</v>
      </c>
      <c r="C1861" s="277" t="s">
        <v>8376</v>
      </c>
      <c r="D1861" s="277" t="s">
        <v>8377</v>
      </c>
      <c r="E1861" s="278">
        <v>73908</v>
      </c>
      <c r="F1861" s="277" t="s">
        <v>8378</v>
      </c>
      <c r="G1861" s="279" t="s">
        <v>8379</v>
      </c>
      <c r="H1861" s="277" t="s">
        <v>8380</v>
      </c>
      <c r="I1861" s="277" t="s">
        <v>871</v>
      </c>
      <c r="J1861" s="277" t="s">
        <v>2363</v>
      </c>
      <c r="K1861" s="280">
        <v>39.11</v>
      </c>
      <c r="L1861" s="277" t="s">
        <v>2364</v>
      </c>
      <c r="M1861" s="83"/>
    </row>
    <row r="1862" spans="1:13" ht="12.75" customHeight="1" x14ac:dyDescent="0.25">
      <c r="A1862" s="277" t="s">
        <v>8144</v>
      </c>
      <c r="B1862" s="277" t="s">
        <v>8145</v>
      </c>
      <c r="C1862" s="277" t="s">
        <v>8376</v>
      </c>
      <c r="D1862" s="277" t="s">
        <v>8377</v>
      </c>
      <c r="E1862" s="278">
        <v>73908</v>
      </c>
      <c r="F1862" s="277" t="s">
        <v>8378</v>
      </c>
      <c r="G1862" s="279" t="s">
        <v>8381</v>
      </c>
      <c r="H1862" s="277" t="s">
        <v>8382</v>
      </c>
      <c r="I1862" s="277" t="s">
        <v>871</v>
      </c>
      <c r="J1862" s="277" t="s">
        <v>2363</v>
      </c>
      <c r="K1862" s="280">
        <v>30.19</v>
      </c>
      <c r="L1862" s="277" t="s">
        <v>2364</v>
      </c>
      <c r="M1862" s="83"/>
    </row>
    <row r="1863" spans="1:13" ht="12.75" customHeight="1" x14ac:dyDescent="0.25">
      <c r="A1863" s="277" t="s">
        <v>8144</v>
      </c>
      <c r="B1863" s="277" t="s">
        <v>8145</v>
      </c>
      <c r="C1863" s="277" t="s">
        <v>8376</v>
      </c>
      <c r="D1863" s="277" t="s">
        <v>8377</v>
      </c>
      <c r="E1863" s="278" t="s">
        <v>1043</v>
      </c>
      <c r="F1863" s="277" t="s">
        <v>1043</v>
      </c>
      <c r="G1863" s="279">
        <v>85015</v>
      </c>
      <c r="H1863" s="277" t="s">
        <v>8383</v>
      </c>
      <c r="I1863" s="277" t="s">
        <v>871</v>
      </c>
      <c r="J1863" s="277" t="s">
        <v>2642</v>
      </c>
      <c r="K1863" s="280">
        <v>21.86</v>
      </c>
      <c r="L1863" s="277" t="s">
        <v>2364</v>
      </c>
      <c r="M1863" s="83"/>
    </row>
    <row r="1864" spans="1:13" ht="12.75" customHeight="1" x14ac:dyDescent="0.25">
      <c r="A1864" s="277" t="s">
        <v>8144</v>
      </c>
      <c r="B1864" s="277" t="s">
        <v>8145</v>
      </c>
      <c r="C1864" s="277" t="s">
        <v>8376</v>
      </c>
      <c r="D1864" s="277" t="s">
        <v>8377</v>
      </c>
      <c r="E1864" s="278" t="s">
        <v>1043</v>
      </c>
      <c r="F1864" s="277" t="s">
        <v>1043</v>
      </c>
      <c r="G1864" s="279">
        <v>85016</v>
      </c>
      <c r="H1864" s="277" t="s">
        <v>8384</v>
      </c>
      <c r="I1864" s="277" t="s">
        <v>871</v>
      </c>
      <c r="J1864" s="277" t="s">
        <v>2642</v>
      </c>
      <c r="K1864" s="280">
        <v>27.39</v>
      </c>
      <c r="L1864" s="277" t="s">
        <v>2364</v>
      </c>
      <c r="M1864" s="83"/>
    </row>
    <row r="1865" spans="1:13" ht="12.75" customHeight="1" x14ac:dyDescent="0.25">
      <c r="A1865" s="277" t="s">
        <v>8385</v>
      </c>
      <c r="B1865" s="277" t="s">
        <v>8386</v>
      </c>
      <c r="C1865" s="277" t="s">
        <v>8387</v>
      </c>
      <c r="D1865" s="277" t="s">
        <v>8388</v>
      </c>
      <c r="E1865" s="278" t="s">
        <v>1043</v>
      </c>
      <c r="F1865" s="277" t="s">
        <v>1043</v>
      </c>
      <c r="G1865" s="279">
        <v>97751</v>
      </c>
      <c r="H1865" s="277" t="s">
        <v>8389</v>
      </c>
      <c r="I1865" s="277" t="s">
        <v>694</v>
      </c>
      <c r="J1865" s="277" t="s">
        <v>2363</v>
      </c>
      <c r="K1865" s="280">
        <v>586.04999999999995</v>
      </c>
      <c r="L1865" s="277" t="s">
        <v>2364</v>
      </c>
      <c r="M1865" s="83"/>
    </row>
    <row r="1866" spans="1:13" ht="12.75" customHeight="1" x14ac:dyDescent="0.25">
      <c r="A1866" s="277" t="s">
        <v>8385</v>
      </c>
      <c r="B1866" s="277" t="s">
        <v>8386</v>
      </c>
      <c r="C1866" s="277" t="s">
        <v>8387</v>
      </c>
      <c r="D1866" s="277" t="s">
        <v>8388</v>
      </c>
      <c r="E1866" s="278" t="s">
        <v>1043</v>
      </c>
      <c r="F1866" s="277" t="s">
        <v>1043</v>
      </c>
      <c r="G1866" s="279">
        <v>97752</v>
      </c>
      <c r="H1866" s="277" t="s">
        <v>8390</v>
      </c>
      <c r="I1866" s="277" t="s">
        <v>694</v>
      </c>
      <c r="J1866" s="277" t="s">
        <v>2363</v>
      </c>
      <c r="K1866" s="280">
        <v>558.27</v>
      </c>
      <c r="L1866" s="277" t="s">
        <v>2364</v>
      </c>
      <c r="M1866" s="83"/>
    </row>
    <row r="1867" spans="1:13" ht="12.75" customHeight="1" x14ac:dyDescent="0.25">
      <c r="A1867" s="277" t="s">
        <v>8385</v>
      </c>
      <c r="B1867" s="277" t="s">
        <v>8386</v>
      </c>
      <c r="C1867" s="277" t="s">
        <v>8387</v>
      </c>
      <c r="D1867" s="277" t="s">
        <v>8388</v>
      </c>
      <c r="E1867" s="278" t="s">
        <v>1043</v>
      </c>
      <c r="F1867" s="277" t="s">
        <v>1043</v>
      </c>
      <c r="G1867" s="279">
        <v>97753</v>
      </c>
      <c r="H1867" s="277" t="s">
        <v>8391</v>
      </c>
      <c r="I1867" s="277" t="s">
        <v>694</v>
      </c>
      <c r="J1867" s="277" t="s">
        <v>2363</v>
      </c>
      <c r="K1867" s="280">
        <v>519.42999999999995</v>
      </c>
      <c r="L1867" s="277" t="s">
        <v>2364</v>
      </c>
      <c r="M1867" s="83"/>
    </row>
    <row r="1868" spans="1:13" ht="12.75" customHeight="1" x14ac:dyDescent="0.25">
      <c r="A1868" s="277" t="s">
        <v>8385</v>
      </c>
      <c r="B1868" s="277" t="s">
        <v>8386</v>
      </c>
      <c r="C1868" s="277" t="s">
        <v>8387</v>
      </c>
      <c r="D1868" s="277" t="s">
        <v>8388</v>
      </c>
      <c r="E1868" s="278" t="s">
        <v>1043</v>
      </c>
      <c r="F1868" s="277" t="s">
        <v>1043</v>
      </c>
      <c r="G1868" s="279">
        <v>97754</v>
      </c>
      <c r="H1868" s="277" t="s">
        <v>8392</v>
      </c>
      <c r="I1868" s="277" t="s">
        <v>694</v>
      </c>
      <c r="J1868" s="277" t="s">
        <v>2363</v>
      </c>
      <c r="K1868" s="280">
        <v>493.95</v>
      </c>
      <c r="L1868" s="277" t="s">
        <v>2364</v>
      </c>
      <c r="M1868" s="83"/>
    </row>
    <row r="1869" spans="1:13" ht="12.75" customHeight="1" x14ac:dyDescent="0.25">
      <c r="A1869" s="277" t="s">
        <v>8385</v>
      </c>
      <c r="B1869" s="277" t="s">
        <v>8386</v>
      </c>
      <c r="C1869" s="277" t="s">
        <v>8387</v>
      </c>
      <c r="D1869" s="277" t="s">
        <v>8388</v>
      </c>
      <c r="E1869" s="278" t="s">
        <v>1043</v>
      </c>
      <c r="F1869" s="277" t="s">
        <v>1043</v>
      </c>
      <c r="G1869" s="279">
        <v>97755</v>
      </c>
      <c r="H1869" s="277" t="s">
        <v>8393</v>
      </c>
      <c r="I1869" s="277" t="s">
        <v>694</v>
      </c>
      <c r="J1869" s="277" t="s">
        <v>2363</v>
      </c>
      <c r="K1869" s="280">
        <v>567.54999999999995</v>
      </c>
      <c r="L1869" s="277" t="s">
        <v>2364</v>
      </c>
      <c r="M1869" s="83"/>
    </row>
    <row r="1870" spans="1:13" ht="12.75" customHeight="1" x14ac:dyDescent="0.25">
      <c r="A1870" s="277" t="s">
        <v>8385</v>
      </c>
      <c r="B1870" s="277" t="s">
        <v>8386</v>
      </c>
      <c r="C1870" s="277" t="s">
        <v>8387</v>
      </c>
      <c r="D1870" s="277" t="s">
        <v>8388</v>
      </c>
      <c r="E1870" s="278" t="s">
        <v>1043</v>
      </c>
      <c r="F1870" s="277" t="s">
        <v>1043</v>
      </c>
      <c r="G1870" s="279">
        <v>97756</v>
      </c>
      <c r="H1870" s="277" t="s">
        <v>8394</v>
      </c>
      <c r="I1870" s="277" t="s">
        <v>694</v>
      </c>
      <c r="J1870" s="277" t="s">
        <v>2363</v>
      </c>
      <c r="K1870" s="280">
        <v>542.79</v>
      </c>
      <c r="L1870" s="277" t="s">
        <v>2364</v>
      </c>
      <c r="M1870" s="83"/>
    </row>
    <row r="1871" spans="1:13" ht="12.75" customHeight="1" x14ac:dyDescent="0.25">
      <c r="A1871" s="277" t="s">
        <v>8385</v>
      </c>
      <c r="B1871" s="277" t="s">
        <v>8386</v>
      </c>
      <c r="C1871" s="277" t="s">
        <v>8387</v>
      </c>
      <c r="D1871" s="277" t="s">
        <v>8388</v>
      </c>
      <c r="E1871" s="278" t="s">
        <v>1043</v>
      </c>
      <c r="F1871" s="277" t="s">
        <v>1043</v>
      </c>
      <c r="G1871" s="279">
        <v>97757</v>
      </c>
      <c r="H1871" s="277" t="s">
        <v>8395</v>
      </c>
      <c r="I1871" s="277" t="s">
        <v>694</v>
      </c>
      <c r="J1871" s="277" t="s">
        <v>2363</v>
      </c>
      <c r="K1871" s="280">
        <v>501.16</v>
      </c>
      <c r="L1871" s="277" t="s">
        <v>2364</v>
      </c>
      <c r="M1871" s="83"/>
    </row>
    <row r="1872" spans="1:13" ht="12.75" customHeight="1" x14ac:dyDescent="0.25">
      <c r="A1872" s="277" t="s">
        <v>8385</v>
      </c>
      <c r="B1872" s="277" t="s">
        <v>8386</v>
      </c>
      <c r="C1872" s="277" t="s">
        <v>8387</v>
      </c>
      <c r="D1872" s="277" t="s">
        <v>8388</v>
      </c>
      <c r="E1872" s="278" t="s">
        <v>1043</v>
      </c>
      <c r="F1872" s="277" t="s">
        <v>1043</v>
      </c>
      <c r="G1872" s="279">
        <v>97758</v>
      </c>
      <c r="H1872" s="277" t="s">
        <v>8396</v>
      </c>
      <c r="I1872" s="277" t="s">
        <v>694</v>
      </c>
      <c r="J1872" s="277" t="s">
        <v>2363</v>
      </c>
      <c r="K1872" s="280">
        <v>469.88</v>
      </c>
      <c r="L1872" s="277" t="s">
        <v>2364</v>
      </c>
      <c r="M1872" s="83"/>
    </row>
    <row r="1873" spans="1:13" ht="12.75" customHeight="1" x14ac:dyDescent="0.25">
      <c r="A1873" s="277" t="s">
        <v>8385</v>
      </c>
      <c r="B1873" s="277" t="s">
        <v>8386</v>
      </c>
      <c r="C1873" s="277" t="s">
        <v>8387</v>
      </c>
      <c r="D1873" s="277" t="s">
        <v>8388</v>
      </c>
      <c r="E1873" s="278" t="s">
        <v>1043</v>
      </c>
      <c r="F1873" s="277" t="s">
        <v>1043</v>
      </c>
      <c r="G1873" s="279">
        <v>97759</v>
      </c>
      <c r="H1873" s="277" t="s">
        <v>8397</v>
      </c>
      <c r="I1873" s="277" t="s">
        <v>694</v>
      </c>
      <c r="J1873" s="277" t="s">
        <v>2363</v>
      </c>
      <c r="K1873" s="280">
        <v>565.28</v>
      </c>
      <c r="L1873" s="277" t="s">
        <v>2364</v>
      </c>
      <c r="M1873" s="83"/>
    </row>
    <row r="1874" spans="1:13" ht="12.75" customHeight="1" x14ac:dyDescent="0.25">
      <c r="A1874" s="277" t="s">
        <v>8385</v>
      </c>
      <c r="B1874" s="277" t="s">
        <v>8386</v>
      </c>
      <c r="C1874" s="277" t="s">
        <v>8387</v>
      </c>
      <c r="D1874" s="277" t="s">
        <v>8388</v>
      </c>
      <c r="E1874" s="278" t="s">
        <v>1043</v>
      </c>
      <c r="F1874" s="277" t="s">
        <v>1043</v>
      </c>
      <c r="G1874" s="279">
        <v>97760</v>
      </c>
      <c r="H1874" s="277" t="s">
        <v>8398</v>
      </c>
      <c r="I1874" s="277" t="s">
        <v>694</v>
      </c>
      <c r="J1874" s="277" t="s">
        <v>2363</v>
      </c>
      <c r="K1874" s="280">
        <v>533.11</v>
      </c>
      <c r="L1874" s="277" t="s">
        <v>2364</v>
      </c>
      <c r="M1874" s="83"/>
    </row>
    <row r="1875" spans="1:13" ht="12.75" customHeight="1" x14ac:dyDescent="0.25">
      <c r="A1875" s="277" t="s">
        <v>8385</v>
      </c>
      <c r="B1875" s="277" t="s">
        <v>8386</v>
      </c>
      <c r="C1875" s="277" t="s">
        <v>8387</v>
      </c>
      <c r="D1875" s="277" t="s">
        <v>8388</v>
      </c>
      <c r="E1875" s="278" t="s">
        <v>1043</v>
      </c>
      <c r="F1875" s="277" t="s">
        <v>1043</v>
      </c>
      <c r="G1875" s="279">
        <v>97761</v>
      </c>
      <c r="H1875" s="277" t="s">
        <v>8399</v>
      </c>
      <c r="I1875" s="277" t="s">
        <v>694</v>
      </c>
      <c r="J1875" s="277" t="s">
        <v>2363</v>
      </c>
      <c r="K1875" s="280">
        <v>486.99</v>
      </c>
      <c r="L1875" s="277" t="s">
        <v>2364</v>
      </c>
      <c r="M1875" s="83"/>
    </row>
    <row r="1876" spans="1:13" ht="12.75" customHeight="1" x14ac:dyDescent="0.25">
      <c r="A1876" s="277" t="s">
        <v>8385</v>
      </c>
      <c r="B1876" s="277" t="s">
        <v>8386</v>
      </c>
      <c r="C1876" s="277" t="s">
        <v>8387</v>
      </c>
      <c r="D1876" s="277" t="s">
        <v>8388</v>
      </c>
      <c r="E1876" s="278" t="s">
        <v>1043</v>
      </c>
      <c r="F1876" s="277" t="s">
        <v>1043</v>
      </c>
      <c r="G1876" s="279">
        <v>97762</v>
      </c>
      <c r="H1876" s="277" t="s">
        <v>8400</v>
      </c>
      <c r="I1876" s="277" t="s">
        <v>694</v>
      </c>
      <c r="J1876" s="277" t="s">
        <v>2363</v>
      </c>
      <c r="K1876" s="280">
        <v>452.01</v>
      </c>
      <c r="L1876" s="277" t="s">
        <v>2364</v>
      </c>
      <c r="M1876" s="83"/>
    </row>
    <row r="1877" spans="1:13" ht="12.75" customHeight="1" x14ac:dyDescent="0.25">
      <c r="A1877" s="277" t="s">
        <v>8385</v>
      </c>
      <c r="B1877" s="277" t="s">
        <v>8386</v>
      </c>
      <c r="C1877" s="277" t="s">
        <v>8387</v>
      </c>
      <c r="D1877" s="277" t="s">
        <v>8388</v>
      </c>
      <c r="E1877" s="278" t="s">
        <v>1043</v>
      </c>
      <c r="F1877" s="277" t="s">
        <v>1043</v>
      </c>
      <c r="G1877" s="279">
        <v>97763</v>
      </c>
      <c r="H1877" s="277" t="s">
        <v>8401</v>
      </c>
      <c r="I1877" s="277" t="s">
        <v>694</v>
      </c>
      <c r="J1877" s="277" t="s">
        <v>2363</v>
      </c>
      <c r="K1877" s="280">
        <v>559.47</v>
      </c>
      <c r="L1877" s="277" t="s">
        <v>2364</v>
      </c>
      <c r="M1877" s="83"/>
    </row>
    <row r="1878" spans="1:13" ht="12.75" customHeight="1" x14ac:dyDescent="0.25">
      <c r="A1878" s="277" t="s">
        <v>8385</v>
      </c>
      <c r="B1878" s="277" t="s">
        <v>8386</v>
      </c>
      <c r="C1878" s="277" t="s">
        <v>8387</v>
      </c>
      <c r="D1878" s="277" t="s">
        <v>8388</v>
      </c>
      <c r="E1878" s="278" t="s">
        <v>1043</v>
      </c>
      <c r="F1878" s="277" t="s">
        <v>1043</v>
      </c>
      <c r="G1878" s="279">
        <v>97764</v>
      </c>
      <c r="H1878" s="277" t="s">
        <v>8402</v>
      </c>
      <c r="I1878" s="277" t="s">
        <v>694</v>
      </c>
      <c r="J1878" s="277" t="s">
        <v>2363</v>
      </c>
      <c r="K1878" s="280">
        <v>497.52</v>
      </c>
      <c r="L1878" s="277" t="s">
        <v>2364</v>
      </c>
      <c r="M1878" s="83"/>
    </row>
    <row r="1879" spans="1:13" ht="12.75" customHeight="1" x14ac:dyDescent="0.25">
      <c r="A1879" s="277" t="s">
        <v>8385</v>
      </c>
      <c r="B1879" s="277" t="s">
        <v>8386</v>
      </c>
      <c r="C1879" s="277" t="s">
        <v>8387</v>
      </c>
      <c r="D1879" s="277" t="s">
        <v>8388</v>
      </c>
      <c r="E1879" s="278" t="s">
        <v>1043</v>
      </c>
      <c r="F1879" s="277" t="s">
        <v>1043</v>
      </c>
      <c r="G1879" s="279">
        <v>97765</v>
      </c>
      <c r="H1879" s="277" t="s">
        <v>8403</v>
      </c>
      <c r="I1879" s="277" t="s">
        <v>694</v>
      </c>
      <c r="J1879" s="277" t="s">
        <v>2363</v>
      </c>
      <c r="K1879" s="280">
        <v>471.16</v>
      </c>
      <c r="L1879" s="277" t="s">
        <v>2364</v>
      </c>
      <c r="M1879" s="83"/>
    </row>
    <row r="1880" spans="1:13" ht="12.75" customHeight="1" x14ac:dyDescent="0.25">
      <c r="A1880" s="277" t="s">
        <v>8385</v>
      </c>
      <c r="B1880" s="277" t="s">
        <v>8386</v>
      </c>
      <c r="C1880" s="277" t="s">
        <v>8387</v>
      </c>
      <c r="D1880" s="277" t="s">
        <v>8388</v>
      </c>
      <c r="E1880" s="278" t="s">
        <v>1043</v>
      </c>
      <c r="F1880" s="277" t="s">
        <v>1043</v>
      </c>
      <c r="G1880" s="279">
        <v>97766</v>
      </c>
      <c r="H1880" s="277" t="s">
        <v>8404</v>
      </c>
      <c r="I1880" s="277" t="s">
        <v>694</v>
      </c>
      <c r="J1880" s="277" t="s">
        <v>2363</v>
      </c>
      <c r="K1880" s="280">
        <v>454.58</v>
      </c>
      <c r="L1880" s="277" t="s">
        <v>2364</v>
      </c>
      <c r="M1880" s="83"/>
    </row>
    <row r="1881" spans="1:13" ht="12.75" customHeight="1" x14ac:dyDescent="0.25">
      <c r="A1881" s="277" t="s">
        <v>8385</v>
      </c>
      <c r="B1881" s="277" t="s">
        <v>8386</v>
      </c>
      <c r="C1881" s="277" t="s">
        <v>8387</v>
      </c>
      <c r="D1881" s="277" t="s">
        <v>8388</v>
      </c>
      <c r="E1881" s="278" t="s">
        <v>1043</v>
      </c>
      <c r="F1881" s="277" t="s">
        <v>1043</v>
      </c>
      <c r="G1881" s="279">
        <v>97767</v>
      </c>
      <c r="H1881" s="277" t="s">
        <v>8405</v>
      </c>
      <c r="I1881" s="277" t="s">
        <v>694</v>
      </c>
      <c r="J1881" s="277" t="s">
        <v>2363</v>
      </c>
      <c r="K1881" s="280">
        <v>471.81</v>
      </c>
      <c r="L1881" s="277" t="s">
        <v>2364</v>
      </c>
      <c r="M1881" s="83"/>
    </row>
    <row r="1882" spans="1:13" ht="12.75" customHeight="1" x14ac:dyDescent="0.25">
      <c r="A1882" s="277" t="s">
        <v>8385</v>
      </c>
      <c r="B1882" s="277" t="s">
        <v>8386</v>
      </c>
      <c r="C1882" s="277" t="s">
        <v>8387</v>
      </c>
      <c r="D1882" s="277" t="s">
        <v>8388</v>
      </c>
      <c r="E1882" s="278" t="s">
        <v>1043</v>
      </c>
      <c r="F1882" s="277" t="s">
        <v>1043</v>
      </c>
      <c r="G1882" s="279">
        <v>97768</v>
      </c>
      <c r="H1882" s="277" t="s">
        <v>8406</v>
      </c>
      <c r="I1882" s="277" t="s">
        <v>694</v>
      </c>
      <c r="J1882" s="277" t="s">
        <v>2363</v>
      </c>
      <c r="K1882" s="280">
        <v>460.72</v>
      </c>
      <c r="L1882" s="277" t="s">
        <v>2364</v>
      </c>
      <c r="M1882" s="83"/>
    </row>
    <row r="1883" spans="1:13" ht="12.75" customHeight="1" x14ac:dyDescent="0.25">
      <c r="A1883" s="277" t="s">
        <v>8385</v>
      </c>
      <c r="B1883" s="277" t="s">
        <v>8386</v>
      </c>
      <c r="C1883" s="277" t="s">
        <v>8387</v>
      </c>
      <c r="D1883" s="277" t="s">
        <v>8388</v>
      </c>
      <c r="E1883" s="278" t="s">
        <v>1043</v>
      </c>
      <c r="F1883" s="277" t="s">
        <v>1043</v>
      </c>
      <c r="G1883" s="279">
        <v>97769</v>
      </c>
      <c r="H1883" s="277" t="s">
        <v>8407</v>
      </c>
      <c r="I1883" s="277" t="s">
        <v>694</v>
      </c>
      <c r="J1883" s="277" t="s">
        <v>2363</v>
      </c>
      <c r="K1883" s="280">
        <v>437.75</v>
      </c>
      <c r="L1883" s="277" t="s">
        <v>2364</v>
      </c>
      <c r="M1883" s="83"/>
    </row>
    <row r="1884" spans="1:13" ht="12.75" customHeight="1" x14ac:dyDescent="0.25">
      <c r="A1884" s="277" t="s">
        <v>8385</v>
      </c>
      <c r="B1884" s="277" t="s">
        <v>8386</v>
      </c>
      <c r="C1884" s="277" t="s">
        <v>8387</v>
      </c>
      <c r="D1884" s="277" t="s">
        <v>8388</v>
      </c>
      <c r="E1884" s="278" t="s">
        <v>1043</v>
      </c>
      <c r="F1884" s="277" t="s">
        <v>1043</v>
      </c>
      <c r="G1884" s="279">
        <v>97770</v>
      </c>
      <c r="H1884" s="277" t="s">
        <v>8408</v>
      </c>
      <c r="I1884" s="277" t="s">
        <v>694</v>
      </c>
      <c r="J1884" s="277" t="s">
        <v>2363</v>
      </c>
      <c r="K1884" s="280">
        <v>418.51</v>
      </c>
      <c r="L1884" s="277" t="s">
        <v>2364</v>
      </c>
      <c r="M1884" s="83"/>
    </row>
    <row r="1885" spans="1:13" ht="12.75" customHeight="1" x14ac:dyDescent="0.25">
      <c r="A1885" s="277" t="s">
        <v>8385</v>
      </c>
      <c r="B1885" s="277" t="s">
        <v>8386</v>
      </c>
      <c r="C1885" s="277" t="s">
        <v>8387</v>
      </c>
      <c r="D1885" s="277" t="s">
        <v>8388</v>
      </c>
      <c r="E1885" s="278" t="s">
        <v>1043</v>
      </c>
      <c r="F1885" s="277" t="s">
        <v>1043</v>
      </c>
      <c r="G1885" s="279">
        <v>97771</v>
      </c>
      <c r="H1885" s="277" t="s">
        <v>8409</v>
      </c>
      <c r="I1885" s="277" t="s">
        <v>694</v>
      </c>
      <c r="J1885" s="277" t="s">
        <v>2363</v>
      </c>
      <c r="K1885" s="280">
        <v>453.78</v>
      </c>
      <c r="L1885" s="277" t="s">
        <v>2364</v>
      </c>
      <c r="M1885" s="83"/>
    </row>
    <row r="1886" spans="1:13" ht="12.75" customHeight="1" x14ac:dyDescent="0.25">
      <c r="A1886" s="277" t="s">
        <v>8385</v>
      </c>
      <c r="B1886" s="277" t="s">
        <v>8386</v>
      </c>
      <c r="C1886" s="277" t="s">
        <v>8387</v>
      </c>
      <c r="D1886" s="277" t="s">
        <v>8388</v>
      </c>
      <c r="E1886" s="278" t="s">
        <v>1043</v>
      </c>
      <c r="F1886" s="277" t="s">
        <v>1043</v>
      </c>
      <c r="G1886" s="279">
        <v>97772</v>
      </c>
      <c r="H1886" s="277" t="s">
        <v>8410</v>
      </c>
      <c r="I1886" s="277" t="s">
        <v>694</v>
      </c>
      <c r="J1886" s="277" t="s">
        <v>2363</v>
      </c>
      <c r="K1886" s="280">
        <v>438.56</v>
      </c>
      <c r="L1886" s="277" t="s">
        <v>2364</v>
      </c>
      <c r="M1886" s="83"/>
    </row>
    <row r="1887" spans="1:13" ht="12.75" customHeight="1" x14ac:dyDescent="0.25">
      <c r="A1887" s="277" t="s">
        <v>8385</v>
      </c>
      <c r="B1887" s="277" t="s">
        <v>8386</v>
      </c>
      <c r="C1887" s="277" t="s">
        <v>8387</v>
      </c>
      <c r="D1887" s="277" t="s">
        <v>8388</v>
      </c>
      <c r="E1887" s="278" t="s">
        <v>1043</v>
      </c>
      <c r="F1887" s="277" t="s">
        <v>1043</v>
      </c>
      <c r="G1887" s="279">
        <v>97773</v>
      </c>
      <c r="H1887" s="277" t="s">
        <v>8411</v>
      </c>
      <c r="I1887" s="277" t="s">
        <v>694</v>
      </c>
      <c r="J1887" s="277" t="s">
        <v>2363</v>
      </c>
      <c r="K1887" s="280">
        <v>414.73</v>
      </c>
      <c r="L1887" s="277" t="s">
        <v>2364</v>
      </c>
      <c r="M1887" s="83"/>
    </row>
    <row r="1888" spans="1:13" ht="12.75" customHeight="1" x14ac:dyDescent="0.25">
      <c r="A1888" s="277" t="s">
        <v>8385</v>
      </c>
      <c r="B1888" s="277" t="s">
        <v>8386</v>
      </c>
      <c r="C1888" s="277" t="s">
        <v>8387</v>
      </c>
      <c r="D1888" s="277" t="s">
        <v>8388</v>
      </c>
      <c r="E1888" s="278" t="s">
        <v>1043</v>
      </c>
      <c r="F1888" s="277" t="s">
        <v>1043</v>
      </c>
      <c r="G1888" s="279">
        <v>97774</v>
      </c>
      <c r="H1888" s="277" t="s">
        <v>8412</v>
      </c>
      <c r="I1888" s="277" t="s">
        <v>694</v>
      </c>
      <c r="J1888" s="277" t="s">
        <v>2363</v>
      </c>
      <c r="K1888" s="280">
        <v>394.02</v>
      </c>
      <c r="L1888" s="277" t="s">
        <v>2364</v>
      </c>
      <c r="M1888" s="83"/>
    </row>
    <row r="1889" spans="1:13" ht="12.75" customHeight="1" x14ac:dyDescent="0.25">
      <c r="A1889" s="277" t="s">
        <v>8385</v>
      </c>
      <c r="B1889" s="277" t="s">
        <v>8386</v>
      </c>
      <c r="C1889" s="277" t="s">
        <v>8387</v>
      </c>
      <c r="D1889" s="277" t="s">
        <v>8388</v>
      </c>
      <c r="E1889" s="278" t="s">
        <v>1043</v>
      </c>
      <c r="F1889" s="277" t="s">
        <v>1043</v>
      </c>
      <c r="G1889" s="279">
        <v>97775</v>
      </c>
      <c r="H1889" s="277" t="s">
        <v>8413</v>
      </c>
      <c r="I1889" s="277" t="s">
        <v>694</v>
      </c>
      <c r="J1889" s="277" t="s">
        <v>2363</v>
      </c>
      <c r="K1889" s="280">
        <v>539.34</v>
      </c>
      <c r="L1889" s="277" t="s">
        <v>2364</v>
      </c>
      <c r="M1889" s="83"/>
    </row>
    <row r="1890" spans="1:13" ht="12.75" customHeight="1" x14ac:dyDescent="0.25">
      <c r="A1890" s="277" t="s">
        <v>8385</v>
      </c>
      <c r="B1890" s="277" t="s">
        <v>8386</v>
      </c>
      <c r="C1890" s="277" t="s">
        <v>8387</v>
      </c>
      <c r="D1890" s="277" t="s">
        <v>8388</v>
      </c>
      <c r="E1890" s="278" t="s">
        <v>1043</v>
      </c>
      <c r="F1890" s="277" t="s">
        <v>1043</v>
      </c>
      <c r="G1890" s="279">
        <v>97776</v>
      </c>
      <c r="H1890" s="277" t="s">
        <v>8414</v>
      </c>
      <c r="I1890" s="277" t="s">
        <v>694</v>
      </c>
      <c r="J1890" s="277" t="s">
        <v>2363</v>
      </c>
      <c r="K1890" s="280">
        <v>511.79</v>
      </c>
      <c r="L1890" s="277" t="s">
        <v>2364</v>
      </c>
      <c r="M1890" s="83"/>
    </row>
    <row r="1891" spans="1:13" ht="12.75" customHeight="1" x14ac:dyDescent="0.25">
      <c r="A1891" s="277" t="s">
        <v>8385</v>
      </c>
      <c r="B1891" s="277" t="s">
        <v>8386</v>
      </c>
      <c r="C1891" s="277" t="s">
        <v>8387</v>
      </c>
      <c r="D1891" s="277" t="s">
        <v>8388</v>
      </c>
      <c r="E1891" s="278" t="s">
        <v>1043</v>
      </c>
      <c r="F1891" s="277" t="s">
        <v>1043</v>
      </c>
      <c r="G1891" s="279">
        <v>97777</v>
      </c>
      <c r="H1891" s="277" t="s">
        <v>8415</v>
      </c>
      <c r="I1891" s="277" t="s">
        <v>694</v>
      </c>
      <c r="J1891" s="277" t="s">
        <v>2363</v>
      </c>
      <c r="K1891" s="280">
        <v>473.9</v>
      </c>
      <c r="L1891" s="277" t="s">
        <v>2364</v>
      </c>
      <c r="M1891" s="83"/>
    </row>
    <row r="1892" spans="1:13" ht="12.75" customHeight="1" x14ac:dyDescent="0.25">
      <c r="A1892" s="277" t="s">
        <v>8385</v>
      </c>
      <c r="B1892" s="277" t="s">
        <v>8386</v>
      </c>
      <c r="C1892" s="277" t="s">
        <v>8387</v>
      </c>
      <c r="D1892" s="277" t="s">
        <v>8388</v>
      </c>
      <c r="E1892" s="278" t="s">
        <v>1043</v>
      </c>
      <c r="F1892" s="277" t="s">
        <v>1043</v>
      </c>
      <c r="G1892" s="279">
        <v>97778</v>
      </c>
      <c r="H1892" s="277" t="s">
        <v>8416</v>
      </c>
      <c r="I1892" s="277" t="s">
        <v>694</v>
      </c>
      <c r="J1892" s="277" t="s">
        <v>2363</v>
      </c>
      <c r="K1892" s="280">
        <v>449.48</v>
      </c>
      <c r="L1892" s="277" t="s">
        <v>2364</v>
      </c>
      <c r="M1892" s="83"/>
    </row>
    <row r="1893" spans="1:13" ht="12.75" customHeight="1" x14ac:dyDescent="0.25">
      <c r="A1893" s="277" t="s">
        <v>8385</v>
      </c>
      <c r="B1893" s="277" t="s">
        <v>8386</v>
      </c>
      <c r="C1893" s="277" t="s">
        <v>8387</v>
      </c>
      <c r="D1893" s="277" t="s">
        <v>8388</v>
      </c>
      <c r="E1893" s="278" t="s">
        <v>1043</v>
      </c>
      <c r="F1893" s="277" t="s">
        <v>1043</v>
      </c>
      <c r="G1893" s="279">
        <v>97779</v>
      </c>
      <c r="H1893" s="277" t="s">
        <v>8417</v>
      </c>
      <c r="I1893" s="277" t="s">
        <v>694</v>
      </c>
      <c r="J1893" s="277" t="s">
        <v>2363</v>
      </c>
      <c r="K1893" s="280">
        <v>515.99</v>
      </c>
      <c r="L1893" s="277" t="s">
        <v>2364</v>
      </c>
      <c r="M1893" s="83"/>
    </row>
    <row r="1894" spans="1:13" ht="12.75" customHeight="1" x14ac:dyDescent="0.25">
      <c r="A1894" s="277" t="s">
        <v>8385</v>
      </c>
      <c r="B1894" s="277" t="s">
        <v>8386</v>
      </c>
      <c r="C1894" s="277" t="s">
        <v>8387</v>
      </c>
      <c r="D1894" s="277" t="s">
        <v>8388</v>
      </c>
      <c r="E1894" s="278" t="s">
        <v>1043</v>
      </c>
      <c r="F1894" s="277" t="s">
        <v>1043</v>
      </c>
      <c r="G1894" s="279">
        <v>97780</v>
      </c>
      <c r="H1894" s="277" t="s">
        <v>8418</v>
      </c>
      <c r="I1894" s="277" t="s">
        <v>694</v>
      </c>
      <c r="J1894" s="277" t="s">
        <v>2363</v>
      </c>
      <c r="K1894" s="280">
        <v>491.92</v>
      </c>
      <c r="L1894" s="277" t="s">
        <v>2364</v>
      </c>
      <c r="M1894" s="83"/>
    </row>
    <row r="1895" spans="1:13" ht="12.75" customHeight="1" x14ac:dyDescent="0.25">
      <c r="A1895" s="277" t="s">
        <v>8385</v>
      </c>
      <c r="B1895" s="277" t="s">
        <v>8386</v>
      </c>
      <c r="C1895" s="277" t="s">
        <v>8387</v>
      </c>
      <c r="D1895" s="277" t="s">
        <v>8388</v>
      </c>
      <c r="E1895" s="278" t="s">
        <v>1043</v>
      </c>
      <c r="F1895" s="277" t="s">
        <v>1043</v>
      </c>
      <c r="G1895" s="279">
        <v>97781</v>
      </c>
      <c r="H1895" s="277" t="s">
        <v>8419</v>
      </c>
      <c r="I1895" s="277" t="s">
        <v>694</v>
      </c>
      <c r="J1895" s="277" t="s">
        <v>2363</v>
      </c>
      <c r="K1895" s="280">
        <v>452.31</v>
      </c>
      <c r="L1895" s="277" t="s">
        <v>2364</v>
      </c>
      <c r="M1895" s="83"/>
    </row>
    <row r="1896" spans="1:13" ht="12.75" customHeight="1" x14ac:dyDescent="0.25">
      <c r="A1896" s="277" t="s">
        <v>8385</v>
      </c>
      <c r="B1896" s="277" t="s">
        <v>8386</v>
      </c>
      <c r="C1896" s="277" t="s">
        <v>8387</v>
      </c>
      <c r="D1896" s="277" t="s">
        <v>8388</v>
      </c>
      <c r="E1896" s="278" t="s">
        <v>1043</v>
      </c>
      <c r="F1896" s="277" t="s">
        <v>1043</v>
      </c>
      <c r="G1896" s="279">
        <v>97782</v>
      </c>
      <c r="H1896" s="277" t="s">
        <v>8420</v>
      </c>
      <c r="I1896" s="277" t="s">
        <v>694</v>
      </c>
      <c r="J1896" s="277" t="s">
        <v>2363</v>
      </c>
      <c r="K1896" s="280">
        <v>422.99</v>
      </c>
      <c r="L1896" s="277" t="s">
        <v>2364</v>
      </c>
      <c r="M1896" s="83"/>
    </row>
    <row r="1897" spans="1:13" ht="12.75" customHeight="1" x14ac:dyDescent="0.25">
      <c r="A1897" s="277" t="s">
        <v>8385</v>
      </c>
      <c r="B1897" s="277" t="s">
        <v>8386</v>
      </c>
      <c r="C1897" s="277" t="s">
        <v>8387</v>
      </c>
      <c r="D1897" s="277" t="s">
        <v>8388</v>
      </c>
      <c r="E1897" s="278" t="s">
        <v>1043</v>
      </c>
      <c r="F1897" s="277" t="s">
        <v>1043</v>
      </c>
      <c r="G1897" s="279">
        <v>97783</v>
      </c>
      <c r="H1897" s="277" t="s">
        <v>8421</v>
      </c>
      <c r="I1897" s="277" t="s">
        <v>694</v>
      </c>
      <c r="J1897" s="277" t="s">
        <v>2363</v>
      </c>
      <c r="K1897" s="280">
        <v>514.9</v>
      </c>
      <c r="L1897" s="277" t="s">
        <v>2364</v>
      </c>
      <c r="M1897" s="83"/>
    </row>
    <row r="1898" spans="1:13" ht="12.75" customHeight="1" x14ac:dyDescent="0.25">
      <c r="A1898" s="277" t="s">
        <v>8385</v>
      </c>
      <c r="B1898" s="277" t="s">
        <v>8386</v>
      </c>
      <c r="C1898" s="277" t="s">
        <v>8387</v>
      </c>
      <c r="D1898" s="277" t="s">
        <v>8388</v>
      </c>
      <c r="E1898" s="278" t="s">
        <v>1043</v>
      </c>
      <c r="F1898" s="277" t="s">
        <v>1043</v>
      </c>
      <c r="G1898" s="279">
        <v>97784</v>
      </c>
      <c r="H1898" s="277" t="s">
        <v>8422</v>
      </c>
      <c r="I1898" s="277" t="s">
        <v>694</v>
      </c>
      <c r="J1898" s="277" t="s">
        <v>2363</v>
      </c>
      <c r="K1898" s="280">
        <v>484.13</v>
      </c>
      <c r="L1898" s="277" t="s">
        <v>2364</v>
      </c>
      <c r="M1898" s="83"/>
    </row>
    <row r="1899" spans="1:13" ht="12.75" customHeight="1" x14ac:dyDescent="0.25">
      <c r="A1899" s="277" t="s">
        <v>8385</v>
      </c>
      <c r="B1899" s="277" t="s">
        <v>8386</v>
      </c>
      <c r="C1899" s="277" t="s">
        <v>8387</v>
      </c>
      <c r="D1899" s="277" t="s">
        <v>8388</v>
      </c>
      <c r="E1899" s="278" t="s">
        <v>1043</v>
      </c>
      <c r="F1899" s="277" t="s">
        <v>1043</v>
      </c>
      <c r="G1899" s="279">
        <v>97785</v>
      </c>
      <c r="H1899" s="277" t="s">
        <v>8423</v>
      </c>
      <c r="I1899" s="277" t="s">
        <v>694</v>
      </c>
      <c r="J1899" s="277" t="s">
        <v>2363</v>
      </c>
      <c r="K1899" s="280">
        <v>440.45</v>
      </c>
      <c r="L1899" s="277" t="s">
        <v>2364</v>
      </c>
      <c r="M1899" s="83"/>
    </row>
    <row r="1900" spans="1:13" ht="12.75" customHeight="1" x14ac:dyDescent="0.25">
      <c r="A1900" s="277" t="s">
        <v>8385</v>
      </c>
      <c r="B1900" s="277" t="s">
        <v>8386</v>
      </c>
      <c r="C1900" s="277" t="s">
        <v>8387</v>
      </c>
      <c r="D1900" s="277" t="s">
        <v>8388</v>
      </c>
      <c r="E1900" s="278" t="s">
        <v>1043</v>
      </c>
      <c r="F1900" s="277" t="s">
        <v>1043</v>
      </c>
      <c r="G1900" s="279">
        <v>97786</v>
      </c>
      <c r="H1900" s="277" t="s">
        <v>8424</v>
      </c>
      <c r="I1900" s="277" t="s">
        <v>694</v>
      </c>
      <c r="J1900" s="277" t="s">
        <v>2363</v>
      </c>
      <c r="K1900" s="280">
        <v>407.73</v>
      </c>
      <c r="L1900" s="277" t="s">
        <v>2364</v>
      </c>
      <c r="M1900" s="83"/>
    </row>
    <row r="1901" spans="1:13" ht="12.75" customHeight="1" x14ac:dyDescent="0.25">
      <c r="A1901" s="277" t="s">
        <v>8385</v>
      </c>
      <c r="B1901" s="277" t="s">
        <v>8386</v>
      </c>
      <c r="C1901" s="277" t="s">
        <v>8387</v>
      </c>
      <c r="D1901" s="277" t="s">
        <v>8388</v>
      </c>
      <c r="E1901" s="278" t="s">
        <v>1043</v>
      </c>
      <c r="F1901" s="277" t="s">
        <v>1043</v>
      </c>
      <c r="G1901" s="279">
        <v>97787</v>
      </c>
      <c r="H1901" s="277" t="s">
        <v>8425</v>
      </c>
      <c r="I1901" s="277" t="s">
        <v>694</v>
      </c>
      <c r="J1901" s="277" t="s">
        <v>2363</v>
      </c>
      <c r="K1901" s="280">
        <v>470.32</v>
      </c>
      <c r="L1901" s="277" t="s">
        <v>2364</v>
      </c>
      <c r="M1901" s="83"/>
    </row>
    <row r="1902" spans="1:13" ht="12.75" customHeight="1" x14ac:dyDescent="0.25">
      <c r="A1902" s="277" t="s">
        <v>8385</v>
      </c>
      <c r="B1902" s="277" t="s">
        <v>8386</v>
      </c>
      <c r="C1902" s="277" t="s">
        <v>8387</v>
      </c>
      <c r="D1902" s="277" t="s">
        <v>8388</v>
      </c>
      <c r="E1902" s="278" t="s">
        <v>1043</v>
      </c>
      <c r="F1902" s="277" t="s">
        <v>1043</v>
      </c>
      <c r="G1902" s="279">
        <v>97788</v>
      </c>
      <c r="H1902" s="277" t="s">
        <v>8426</v>
      </c>
      <c r="I1902" s="277" t="s">
        <v>694</v>
      </c>
      <c r="J1902" s="277" t="s">
        <v>2363</v>
      </c>
      <c r="K1902" s="280">
        <v>451.04</v>
      </c>
      <c r="L1902" s="277" t="s">
        <v>2364</v>
      </c>
      <c r="M1902" s="83"/>
    </row>
    <row r="1903" spans="1:13" ht="12.75" customHeight="1" x14ac:dyDescent="0.25">
      <c r="A1903" s="277" t="s">
        <v>8385</v>
      </c>
      <c r="B1903" s="277" t="s">
        <v>8386</v>
      </c>
      <c r="C1903" s="277" t="s">
        <v>8387</v>
      </c>
      <c r="D1903" s="277" t="s">
        <v>8388</v>
      </c>
      <c r="E1903" s="278" t="s">
        <v>1043</v>
      </c>
      <c r="F1903" s="277" t="s">
        <v>1043</v>
      </c>
      <c r="G1903" s="279">
        <v>97789</v>
      </c>
      <c r="H1903" s="277" t="s">
        <v>8427</v>
      </c>
      <c r="I1903" s="277" t="s">
        <v>694</v>
      </c>
      <c r="J1903" s="277" t="s">
        <v>2363</v>
      </c>
      <c r="K1903" s="280">
        <v>425.63</v>
      </c>
      <c r="L1903" s="277" t="s">
        <v>2364</v>
      </c>
      <c r="M1903" s="83"/>
    </row>
    <row r="1904" spans="1:13" ht="12.75" customHeight="1" x14ac:dyDescent="0.25">
      <c r="A1904" s="277" t="s">
        <v>8385</v>
      </c>
      <c r="B1904" s="277" t="s">
        <v>8386</v>
      </c>
      <c r="C1904" s="277" t="s">
        <v>8387</v>
      </c>
      <c r="D1904" s="277" t="s">
        <v>8388</v>
      </c>
      <c r="E1904" s="278" t="s">
        <v>1043</v>
      </c>
      <c r="F1904" s="277" t="s">
        <v>1043</v>
      </c>
      <c r="G1904" s="279">
        <v>97790</v>
      </c>
      <c r="H1904" s="277" t="s">
        <v>8428</v>
      </c>
      <c r="I1904" s="277" t="s">
        <v>694</v>
      </c>
      <c r="J1904" s="277" t="s">
        <v>2363</v>
      </c>
      <c r="K1904" s="280">
        <v>410.11</v>
      </c>
      <c r="L1904" s="277" t="s">
        <v>2364</v>
      </c>
      <c r="M1904" s="83"/>
    </row>
    <row r="1905" spans="1:13" ht="12.75" customHeight="1" x14ac:dyDescent="0.25">
      <c r="A1905" s="277" t="s">
        <v>8385</v>
      </c>
      <c r="B1905" s="277" t="s">
        <v>8386</v>
      </c>
      <c r="C1905" s="277" t="s">
        <v>8387</v>
      </c>
      <c r="D1905" s="277" t="s">
        <v>8388</v>
      </c>
      <c r="E1905" s="278" t="s">
        <v>1043</v>
      </c>
      <c r="F1905" s="277" t="s">
        <v>1043</v>
      </c>
      <c r="G1905" s="279">
        <v>97791</v>
      </c>
      <c r="H1905" s="277" t="s">
        <v>8429</v>
      </c>
      <c r="I1905" s="277" t="s">
        <v>694</v>
      </c>
      <c r="J1905" s="277" t="s">
        <v>2363</v>
      </c>
      <c r="K1905" s="280">
        <v>420.25</v>
      </c>
      <c r="L1905" s="277" t="s">
        <v>2364</v>
      </c>
      <c r="M1905" s="83"/>
    </row>
    <row r="1906" spans="1:13" ht="12.75" customHeight="1" x14ac:dyDescent="0.25">
      <c r="A1906" s="277" t="s">
        <v>8385</v>
      </c>
      <c r="B1906" s="277" t="s">
        <v>8386</v>
      </c>
      <c r="C1906" s="277" t="s">
        <v>8387</v>
      </c>
      <c r="D1906" s="277" t="s">
        <v>8388</v>
      </c>
      <c r="E1906" s="278" t="s">
        <v>1043</v>
      </c>
      <c r="F1906" s="277" t="s">
        <v>1043</v>
      </c>
      <c r="G1906" s="279">
        <v>97792</v>
      </c>
      <c r="H1906" s="277" t="s">
        <v>8430</v>
      </c>
      <c r="I1906" s="277" t="s">
        <v>694</v>
      </c>
      <c r="J1906" s="277" t="s">
        <v>2363</v>
      </c>
      <c r="K1906" s="280">
        <v>409.85</v>
      </c>
      <c r="L1906" s="277" t="s">
        <v>2364</v>
      </c>
      <c r="M1906" s="83"/>
    </row>
    <row r="1907" spans="1:13" ht="12.75" customHeight="1" x14ac:dyDescent="0.25">
      <c r="A1907" s="277" t="s">
        <v>8385</v>
      </c>
      <c r="B1907" s="277" t="s">
        <v>8386</v>
      </c>
      <c r="C1907" s="277" t="s">
        <v>8387</v>
      </c>
      <c r="D1907" s="277" t="s">
        <v>8388</v>
      </c>
      <c r="E1907" s="278" t="s">
        <v>1043</v>
      </c>
      <c r="F1907" s="277" t="s">
        <v>1043</v>
      </c>
      <c r="G1907" s="279">
        <v>97793</v>
      </c>
      <c r="H1907" s="277" t="s">
        <v>8431</v>
      </c>
      <c r="I1907" s="277" t="s">
        <v>694</v>
      </c>
      <c r="J1907" s="277" t="s">
        <v>2363</v>
      </c>
      <c r="K1907" s="280">
        <v>388.9</v>
      </c>
      <c r="L1907" s="277" t="s">
        <v>2364</v>
      </c>
      <c r="M1907" s="83"/>
    </row>
    <row r="1908" spans="1:13" ht="12.75" customHeight="1" x14ac:dyDescent="0.25">
      <c r="A1908" s="277" t="s">
        <v>8385</v>
      </c>
      <c r="B1908" s="277" t="s">
        <v>8386</v>
      </c>
      <c r="C1908" s="277" t="s">
        <v>8387</v>
      </c>
      <c r="D1908" s="277" t="s">
        <v>8388</v>
      </c>
      <c r="E1908" s="278" t="s">
        <v>1043</v>
      </c>
      <c r="F1908" s="277" t="s">
        <v>1043</v>
      </c>
      <c r="G1908" s="279">
        <v>97794</v>
      </c>
      <c r="H1908" s="277" t="s">
        <v>8432</v>
      </c>
      <c r="I1908" s="277" t="s">
        <v>694</v>
      </c>
      <c r="J1908" s="277" t="s">
        <v>2363</v>
      </c>
      <c r="K1908" s="280">
        <v>371.62</v>
      </c>
      <c r="L1908" s="277" t="s">
        <v>2364</v>
      </c>
      <c r="M1908" s="83"/>
    </row>
    <row r="1909" spans="1:13" ht="12.75" customHeight="1" x14ac:dyDescent="0.25">
      <c r="A1909" s="277" t="s">
        <v>8385</v>
      </c>
      <c r="B1909" s="277" t="s">
        <v>8386</v>
      </c>
      <c r="C1909" s="277" t="s">
        <v>8387</v>
      </c>
      <c r="D1909" s="277" t="s">
        <v>8388</v>
      </c>
      <c r="E1909" s="278" t="s">
        <v>1043</v>
      </c>
      <c r="F1909" s="277" t="s">
        <v>1043</v>
      </c>
      <c r="G1909" s="279">
        <v>97795</v>
      </c>
      <c r="H1909" s="277" t="s">
        <v>8433</v>
      </c>
      <c r="I1909" s="277" t="s">
        <v>694</v>
      </c>
      <c r="J1909" s="277" t="s">
        <v>2363</v>
      </c>
      <c r="K1909" s="280">
        <v>403.4</v>
      </c>
      <c r="L1909" s="277" t="s">
        <v>2364</v>
      </c>
      <c r="M1909" s="83"/>
    </row>
    <row r="1910" spans="1:13" ht="12.75" customHeight="1" x14ac:dyDescent="0.25">
      <c r="A1910" s="277" t="s">
        <v>8385</v>
      </c>
      <c r="B1910" s="277" t="s">
        <v>8386</v>
      </c>
      <c r="C1910" s="277" t="s">
        <v>8387</v>
      </c>
      <c r="D1910" s="277" t="s">
        <v>8388</v>
      </c>
      <c r="E1910" s="278" t="s">
        <v>1043</v>
      </c>
      <c r="F1910" s="277" t="s">
        <v>1043</v>
      </c>
      <c r="G1910" s="279">
        <v>97796</v>
      </c>
      <c r="H1910" s="277" t="s">
        <v>8434</v>
      </c>
      <c r="I1910" s="277" t="s">
        <v>694</v>
      </c>
      <c r="J1910" s="277" t="s">
        <v>2363</v>
      </c>
      <c r="K1910" s="280">
        <v>389.58</v>
      </c>
      <c r="L1910" s="277" t="s">
        <v>2364</v>
      </c>
      <c r="M1910" s="83"/>
    </row>
    <row r="1911" spans="1:13" ht="12.75" customHeight="1" x14ac:dyDescent="0.25">
      <c r="A1911" s="277" t="s">
        <v>8385</v>
      </c>
      <c r="B1911" s="277" t="s">
        <v>8386</v>
      </c>
      <c r="C1911" s="277" t="s">
        <v>8387</v>
      </c>
      <c r="D1911" s="277" t="s">
        <v>8388</v>
      </c>
      <c r="E1911" s="278" t="s">
        <v>1043</v>
      </c>
      <c r="F1911" s="277" t="s">
        <v>1043</v>
      </c>
      <c r="G1911" s="279">
        <v>97797</v>
      </c>
      <c r="H1911" s="277" t="s">
        <v>8435</v>
      </c>
      <c r="I1911" s="277" t="s">
        <v>694</v>
      </c>
      <c r="J1911" s="277" t="s">
        <v>2363</v>
      </c>
      <c r="K1911" s="280">
        <v>368.19</v>
      </c>
      <c r="L1911" s="277" t="s">
        <v>2364</v>
      </c>
      <c r="M1911" s="83"/>
    </row>
    <row r="1912" spans="1:13" ht="12.75" customHeight="1" x14ac:dyDescent="0.25">
      <c r="A1912" s="277" t="s">
        <v>8385</v>
      </c>
      <c r="B1912" s="277" t="s">
        <v>8386</v>
      </c>
      <c r="C1912" s="277" t="s">
        <v>8387</v>
      </c>
      <c r="D1912" s="277" t="s">
        <v>8388</v>
      </c>
      <c r="E1912" s="278" t="s">
        <v>1043</v>
      </c>
      <c r="F1912" s="277" t="s">
        <v>1043</v>
      </c>
      <c r="G1912" s="279">
        <v>97798</v>
      </c>
      <c r="H1912" s="277" t="s">
        <v>8436</v>
      </c>
      <c r="I1912" s="277" t="s">
        <v>694</v>
      </c>
      <c r="J1912" s="277" t="s">
        <v>2363</v>
      </c>
      <c r="K1912" s="280">
        <v>349.74</v>
      </c>
      <c r="L1912" s="277" t="s">
        <v>2364</v>
      </c>
      <c r="M1912" s="83"/>
    </row>
    <row r="1913" spans="1:13" ht="12.75" customHeight="1" x14ac:dyDescent="0.25">
      <c r="A1913" s="277" t="s">
        <v>8385</v>
      </c>
      <c r="B1913" s="277" t="s">
        <v>8386</v>
      </c>
      <c r="C1913" s="277" t="s">
        <v>8387</v>
      </c>
      <c r="D1913" s="277" t="s">
        <v>8388</v>
      </c>
      <c r="E1913" s="278" t="s">
        <v>1043</v>
      </c>
      <c r="F1913" s="277" t="s">
        <v>1043</v>
      </c>
      <c r="G1913" s="279">
        <v>97799</v>
      </c>
      <c r="H1913" s="277" t="s">
        <v>8437</v>
      </c>
      <c r="I1913" s="277" t="s">
        <v>694</v>
      </c>
      <c r="J1913" s="277" t="s">
        <v>2363</v>
      </c>
      <c r="K1913" s="280">
        <v>516.32000000000005</v>
      </c>
      <c r="L1913" s="277" t="s">
        <v>2364</v>
      </c>
      <c r="M1913" s="83"/>
    </row>
    <row r="1914" spans="1:13" ht="12.75" customHeight="1" x14ac:dyDescent="0.25">
      <c r="A1914" s="277" t="s">
        <v>8385</v>
      </c>
      <c r="B1914" s="277" t="s">
        <v>8386</v>
      </c>
      <c r="C1914" s="277" t="s">
        <v>8387</v>
      </c>
      <c r="D1914" s="277" t="s">
        <v>8388</v>
      </c>
      <c r="E1914" s="278" t="s">
        <v>1043</v>
      </c>
      <c r="F1914" s="277" t="s">
        <v>1043</v>
      </c>
      <c r="G1914" s="279">
        <v>97800</v>
      </c>
      <c r="H1914" s="277" t="s">
        <v>8438</v>
      </c>
      <c r="I1914" s="277" t="s">
        <v>694</v>
      </c>
      <c r="J1914" s="277" t="s">
        <v>2363</v>
      </c>
      <c r="K1914" s="280">
        <v>472.76</v>
      </c>
      <c r="L1914" s="277" t="s">
        <v>2364</v>
      </c>
      <c r="M1914" s="83"/>
    </row>
    <row r="1915" spans="1:13" ht="12.75" customHeight="1" x14ac:dyDescent="0.25">
      <c r="A1915" s="277" t="s">
        <v>8385</v>
      </c>
      <c r="B1915" s="277" t="s">
        <v>8386</v>
      </c>
      <c r="C1915" s="277" t="s">
        <v>8439</v>
      </c>
      <c r="D1915" s="277" t="s">
        <v>8440</v>
      </c>
      <c r="E1915" s="278" t="s">
        <v>1043</v>
      </c>
      <c r="F1915" s="277" t="s">
        <v>1043</v>
      </c>
      <c r="G1915" s="279">
        <v>89198</v>
      </c>
      <c r="H1915" s="277" t="s">
        <v>8441</v>
      </c>
      <c r="I1915" s="277" t="s">
        <v>871</v>
      </c>
      <c r="J1915" s="277" t="s">
        <v>2363</v>
      </c>
      <c r="K1915" s="280">
        <v>73.040000000000006</v>
      </c>
      <c r="L1915" s="277" t="s">
        <v>2364</v>
      </c>
      <c r="M1915" s="83"/>
    </row>
    <row r="1916" spans="1:13" ht="12.75" customHeight="1" x14ac:dyDescent="0.25">
      <c r="A1916" s="277" t="s">
        <v>8385</v>
      </c>
      <c r="B1916" s="277" t="s">
        <v>8386</v>
      </c>
      <c r="C1916" s="277" t="s">
        <v>8439</v>
      </c>
      <c r="D1916" s="277" t="s">
        <v>8440</v>
      </c>
      <c r="E1916" s="278" t="s">
        <v>1043</v>
      </c>
      <c r="F1916" s="277" t="s">
        <v>1043</v>
      </c>
      <c r="G1916" s="279">
        <v>89199</v>
      </c>
      <c r="H1916" s="277" t="s">
        <v>8442</v>
      </c>
      <c r="I1916" s="277" t="s">
        <v>871</v>
      </c>
      <c r="J1916" s="277" t="s">
        <v>2363</v>
      </c>
      <c r="K1916" s="280">
        <v>96.07</v>
      </c>
      <c r="L1916" s="277" t="s">
        <v>2364</v>
      </c>
      <c r="M1916" s="83"/>
    </row>
    <row r="1917" spans="1:13" ht="12.75" customHeight="1" x14ac:dyDescent="0.25">
      <c r="A1917" s="277" t="s">
        <v>8385</v>
      </c>
      <c r="B1917" s="277" t="s">
        <v>8386</v>
      </c>
      <c r="C1917" s="277" t="s">
        <v>8439</v>
      </c>
      <c r="D1917" s="277" t="s">
        <v>8440</v>
      </c>
      <c r="E1917" s="278" t="s">
        <v>1043</v>
      </c>
      <c r="F1917" s="277" t="s">
        <v>1043</v>
      </c>
      <c r="G1917" s="279">
        <v>89200</v>
      </c>
      <c r="H1917" s="277" t="s">
        <v>8443</v>
      </c>
      <c r="I1917" s="277" t="s">
        <v>871</v>
      </c>
      <c r="J1917" s="277" t="s">
        <v>2363</v>
      </c>
      <c r="K1917" s="280">
        <v>225.95</v>
      </c>
      <c r="L1917" s="277" t="s">
        <v>2364</v>
      </c>
      <c r="M1917" s="83"/>
    </row>
    <row r="1918" spans="1:13" ht="12.75" customHeight="1" x14ac:dyDescent="0.25">
      <c r="A1918" s="277" t="s">
        <v>8385</v>
      </c>
      <c r="B1918" s="277" t="s">
        <v>8386</v>
      </c>
      <c r="C1918" s="277" t="s">
        <v>8439</v>
      </c>
      <c r="D1918" s="277" t="s">
        <v>8440</v>
      </c>
      <c r="E1918" s="278" t="s">
        <v>1043</v>
      </c>
      <c r="F1918" s="277" t="s">
        <v>1043</v>
      </c>
      <c r="G1918" s="279">
        <v>89201</v>
      </c>
      <c r="H1918" s="277" t="s">
        <v>8444</v>
      </c>
      <c r="I1918" s="277" t="s">
        <v>871</v>
      </c>
      <c r="J1918" s="277" t="s">
        <v>2363</v>
      </c>
      <c r="K1918" s="280">
        <v>58.5</v>
      </c>
      <c r="L1918" s="277" t="s">
        <v>2364</v>
      </c>
      <c r="M1918" s="83"/>
    </row>
    <row r="1919" spans="1:13" ht="12.75" customHeight="1" x14ac:dyDescent="0.25">
      <c r="A1919" s="277" t="s">
        <v>8385</v>
      </c>
      <c r="B1919" s="277" t="s">
        <v>8386</v>
      </c>
      <c r="C1919" s="277" t="s">
        <v>8439</v>
      </c>
      <c r="D1919" s="277" t="s">
        <v>8440</v>
      </c>
      <c r="E1919" s="278" t="s">
        <v>1043</v>
      </c>
      <c r="F1919" s="277" t="s">
        <v>1043</v>
      </c>
      <c r="G1919" s="279">
        <v>89202</v>
      </c>
      <c r="H1919" s="277" t="s">
        <v>8445</v>
      </c>
      <c r="I1919" s="277" t="s">
        <v>871</v>
      </c>
      <c r="J1919" s="277" t="s">
        <v>2363</v>
      </c>
      <c r="K1919" s="280">
        <v>75.87</v>
      </c>
      <c r="L1919" s="277" t="s">
        <v>2364</v>
      </c>
      <c r="M1919" s="83"/>
    </row>
    <row r="1920" spans="1:13" ht="12.75" customHeight="1" x14ac:dyDescent="0.25">
      <c r="A1920" s="277" t="s">
        <v>8385</v>
      </c>
      <c r="B1920" s="277" t="s">
        <v>8386</v>
      </c>
      <c r="C1920" s="277" t="s">
        <v>8439</v>
      </c>
      <c r="D1920" s="277" t="s">
        <v>8440</v>
      </c>
      <c r="E1920" s="278" t="s">
        <v>1043</v>
      </c>
      <c r="F1920" s="277" t="s">
        <v>1043</v>
      </c>
      <c r="G1920" s="279">
        <v>89203</v>
      </c>
      <c r="H1920" s="277" t="s">
        <v>8446</v>
      </c>
      <c r="I1920" s="277" t="s">
        <v>871</v>
      </c>
      <c r="J1920" s="277" t="s">
        <v>2363</v>
      </c>
      <c r="K1920" s="280">
        <v>177.43</v>
      </c>
      <c r="L1920" s="277" t="s">
        <v>2364</v>
      </c>
      <c r="M1920" s="83"/>
    </row>
    <row r="1921" spans="1:13" ht="12.75" customHeight="1" x14ac:dyDescent="0.25">
      <c r="A1921" s="277" t="s">
        <v>8385</v>
      </c>
      <c r="B1921" s="277" t="s">
        <v>8386</v>
      </c>
      <c r="C1921" s="277" t="s">
        <v>8439</v>
      </c>
      <c r="D1921" s="277" t="s">
        <v>8440</v>
      </c>
      <c r="E1921" s="278" t="s">
        <v>1043</v>
      </c>
      <c r="F1921" s="277" t="s">
        <v>1043</v>
      </c>
      <c r="G1921" s="279">
        <v>89204</v>
      </c>
      <c r="H1921" s="277" t="s">
        <v>8447</v>
      </c>
      <c r="I1921" s="277" t="s">
        <v>871</v>
      </c>
      <c r="J1921" s="277" t="s">
        <v>2363</v>
      </c>
      <c r="K1921" s="280">
        <v>53.24</v>
      </c>
      <c r="L1921" s="277" t="s">
        <v>2364</v>
      </c>
      <c r="M1921" s="83"/>
    </row>
    <row r="1922" spans="1:13" ht="12.75" customHeight="1" x14ac:dyDescent="0.25">
      <c r="A1922" s="277" t="s">
        <v>8385</v>
      </c>
      <c r="B1922" s="277" t="s">
        <v>8386</v>
      </c>
      <c r="C1922" s="277" t="s">
        <v>8439</v>
      </c>
      <c r="D1922" s="277" t="s">
        <v>8440</v>
      </c>
      <c r="E1922" s="278" t="s">
        <v>1043</v>
      </c>
      <c r="F1922" s="277" t="s">
        <v>1043</v>
      </c>
      <c r="G1922" s="279">
        <v>89205</v>
      </c>
      <c r="H1922" s="277" t="s">
        <v>8448</v>
      </c>
      <c r="I1922" s="277" t="s">
        <v>871</v>
      </c>
      <c r="J1922" s="277" t="s">
        <v>2363</v>
      </c>
      <c r="K1922" s="280">
        <v>69.72</v>
      </c>
      <c r="L1922" s="277" t="s">
        <v>2364</v>
      </c>
      <c r="M1922" s="83"/>
    </row>
    <row r="1923" spans="1:13" ht="12.75" customHeight="1" x14ac:dyDescent="0.25">
      <c r="A1923" s="277" t="s">
        <v>8385</v>
      </c>
      <c r="B1923" s="277" t="s">
        <v>8386</v>
      </c>
      <c r="C1923" s="277" t="s">
        <v>8439</v>
      </c>
      <c r="D1923" s="277" t="s">
        <v>8440</v>
      </c>
      <c r="E1923" s="278" t="s">
        <v>1043</v>
      </c>
      <c r="F1923" s="277" t="s">
        <v>1043</v>
      </c>
      <c r="G1923" s="279">
        <v>89206</v>
      </c>
      <c r="H1923" s="277" t="s">
        <v>8449</v>
      </c>
      <c r="I1923" s="277" t="s">
        <v>871</v>
      </c>
      <c r="J1923" s="277" t="s">
        <v>2363</v>
      </c>
      <c r="K1923" s="280">
        <v>165.74</v>
      </c>
      <c r="L1923" s="277" t="s">
        <v>2364</v>
      </c>
      <c r="M1923" s="83"/>
    </row>
    <row r="1924" spans="1:13" ht="12.75" customHeight="1" x14ac:dyDescent="0.25">
      <c r="A1924" s="277" t="s">
        <v>8385</v>
      </c>
      <c r="B1924" s="277" t="s">
        <v>8386</v>
      </c>
      <c r="C1924" s="277" t="s">
        <v>8439</v>
      </c>
      <c r="D1924" s="277" t="s">
        <v>8440</v>
      </c>
      <c r="E1924" s="278" t="s">
        <v>1043</v>
      </c>
      <c r="F1924" s="277" t="s">
        <v>1043</v>
      </c>
      <c r="G1924" s="279">
        <v>90808</v>
      </c>
      <c r="H1924" s="277" t="s">
        <v>8450</v>
      </c>
      <c r="I1924" s="277" t="s">
        <v>871</v>
      </c>
      <c r="J1924" s="277" t="s">
        <v>2363</v>
      </c>
      <c r="K1924" s="280">
        <v>57.65</v>
      </c>
      <c r="L1924" s="277" t="s">
        <v>2364</v>
      </c>
      <c r="M1924" s="83"/>
    </row>
    <row r="1925" spans="1:13" ht="12.75" customHeight="1" x14ac:dyDescent="0.25">
      <c r="A1925" s="277" t="s">
        <v>8385</v>
      </c>
      <c r="B1925" s="277" t="s">
        <v>8386</v>
      </c>
      <c r="C1925" s="277" t="s">
        <v>8439</v>
      </c>
      <c r="D1925" s="277" t="s">
        <v>8440</v>
      </c>
      <c r="E1925" s="278" t="s">
        <v>1043</v>
      </c>
      <c r="F1925" s="277" t="s">
        <v>1043</v>
      </c>
      <c r="G1925" s="279">
        <v>90809</v>
      </c>
      <c r="H1925" s="277" t="s">
        <v>8451</v>
      </c>
      <c r="I1925" s="277" t="s">
        <v>871</v>
      </c>
      <c r="J1925" s="277" t="s">
        <v>2363</v>
      </c>
      <c r="K1925" s="280">
        <v>55.57</v>
      </c>
      <c r="L1925" s="277" t="s">
        <v>2364</v>
      </c>
      <c r="M1925" s="83"/>
    </row>
    <row r="1926" spans="1:13" ht="12.75" customHeight="1" x14ac:dyDescent="0.25">
      <c r="A1926" s="277" t="s">
        <v>8385</v>
      </c>
      <c r="B1926" s="277" t="s">
        <v>8386</v>
      </c>
      <c r="C1926" s="277" t="s">
        <v>8439</v>
      </c>
      <c r="D1926" s="277" t="s">
        <v>8440</v>
      </c>
      <c r="E1926" s="278" t="s">
        <v>1043</v>
      </c>
      <c r="F1926" s="277" t="s">
        <v>1043</v>
      </c>
      <c r="G1926" s="279">
        <v>90810</v>
      </c>
      <c r="H1926" s="277" t="s">
        <v>8452</v>
      </c>
      <c r="I1926" s="277" t="s">
        <v>871</v>
      </c>
      <c r="J1926" s="277" t="s">
        <v>2363</v>
      </c>
      <c r="K1926" s="280">
        <v>122.19</v>
      </c>
      <c r="L1926" s="277" t="s">
        <v>2364</v>
      </c>
      <c r="M1926" s="83"/>
    </row>
    <row r="1927" spans="1:13" ht="12.75" customHeight="1" x14ac:dyDescent="0.25">
      <c r="A1927" s="277" t="s">
        <v>8385</v>
      </c>
      <c r="B1927" s="277" t="s">
        <v>8386</v>
      </c>
      <c r="C1927" s="277" t="s">
        <v>8439</v>
      </c>
      <c r="D1927" s="277" t="s">
        <v>8440</v>
      </c>
      <c r="E1927" s="278" t="s">
        <v>1043</v>
      </c>
      <c r="F1927" s="277" t="s">
        <v>1043</v>
      </c>
      <c r="G1927" s="279">
        <v>90811</v>
      </c>
      <c r="H1927" s="277" t="s">
        <v>8453</v>
      </c>
      <c r="I1927" s="277" t="s">
        <v>871</v>
      </c>
      <c r="J1927" s="277" t="s">
        <v>2363</v>
      </c>
      <c r="K1927" s="280">
        <v>115.94</v>
      </c>
      <c r="L1927" s="277" t="s">
        <v>2364</v>
      </c>
      <c r="M1927" s="83"/>
    </row>
    <row r="1928" spans="1:13" ht="12.75" customHeight="1" x14ac:dyDescent="0.25">
      <c r="A1928" s="277" t="s">
        <v>8385</v>
      </c>
      <c r="B1928" s="277" t="s">
        <v>8386</v>
      </c>
      <c r="C1928" s="277" t="s">
        <v>8439</v>
      </c>
      <c r="D1928" s="277" t="s">
        <v>8440</v>
      </c>
      <c r="E1928" s="278" t="s">
        <v>1043</v>
      </c>
      <c r="F1928" s="277" t="s">
        <v>1043</v>
      </c>
      <c r="G1928" s="279">
        <v>90812</v>
      </c>
      <c r="H1928" s="277" t="s">
        <v>8454</v>
      </c>
      <c r="I1928" s="277" t="s">
        <v>871</v>
      </c>
      <c r="J1928" s="277" t="s">
        <v>2363</v>
      </c>
      <c r="K1928" s="280">
        <v>209.04</v>
      </c>
      <c r="L1928" s="277" t="s">
        <v>2364</v>
      </c>
      <c r="M1928" s="83"/>
    </row>
    <row r="1929" spans="1:13" ht="12.75" customHeight="1" x14ac:dyDescent="0.25">
      <c r="A1929" s="277" t="s">
        <v>8385</v>
      </c>
      <c r="B1929" s="277" t="s">
        <v>8386</v>
      </c>
      <c r="C1929" s="277" t="s">
        <v>8439</v>
      </c>
      <c r="D1929" s="277" t="s">
        <v>8440</v>
      </c>
      <c r="E1929" s="278" t="s">
        <v>1043</v>
      </c>
      <c r="F1929" s="277" t="s">
        <v>1043</v>
      </c>
      <c r="G1929" s="279">
        <v>90813</v>
      </c>
      <c r="H1929" s="277" t="s">
        <v>8455</v>
      </c>
      <c r="I1929" s="277" t="s">
        <v>871</v>
      </c>
      <c r="J1929" s="277" t="s">
        <v>2363</v>
      </c>
      <c r="K1929" s="280">
        <v>200.45</v>
      </c>
      <c r="L1929" s="277" t="s">
        <v>2364</v>
      </c>
      <c r="M1929" s="83"/>
    </row>
    <row r="1930" spans="1:13" ht="12.75" customHeight="1" x14ac:dyDescent="0.25">
      <c r="A1930" s="277" t="s">
        <v>8385</v>
      </c>
      <c r="B1930" s="277" t="s">
        <v>8386</v>
      </c>
      <c r="C1930" s="277" t="s">
        <v>8439</v>
      </c>
      <c r="D1930" s="277" t="s">
        <v>8440</v>
      </c>
      <c r="E1930" s="278" t="s">
        <v>1043</v>
      </c>
      <c r="F1930" s="277" t="s">
        <v>1043</v>
      </c>
      <c r="G1930" s="279">
        <v>90814</v>
      </c>
      <c r="H1930" s="277" t="s">
        <v>8456</v>
      </c>
      <c r="I1930" s="277" t="s">
        <v>871</v>
      </c>
      <c r="J1930" s="277" t="s">
        <v>2363</v>
      </c>
      <c r="K1930" s="280">
        <v>252.45</v>
      </c>
      <c r="L1930" s="277" t="s">
        <v>2364</v>
      </c>
      <c r="M1930" s="83"/>
    </row>
    <row r="1931" spans="1:13" ht="12.75" customHeight="1" x14ac:dyDescent="0.25">
      <c r="A1931" s="277" t="s">
        <v>8385</v>
      </c>
      <c r="B1931" s="277" t="s">
        <v>8386</v>
      </c>
      <c r="C1931" s="277" t="s">
        <v>8439</v>
      </c>
      <c r="D1931" s="277" t="s">
        <v>8440</v>
      </c>
      <c r="E1931" s="278" t="s">
        <v>1043</v>
      </c>
      <c r="F1931" s="277" t="s">
        <v>1043</v>
      </c>
      <c r="G1931" s="279">
        <v>90815</v>
      </c>
      <c r="H1931" s="277" t="s">
        <v>8457</v>
      </c>
      <c r="I1931" s="277" t="s">
        <v>871</v>
      </c>
      <c r="J1931" s="277" t="s">
        <v>2363</v>
      </c>
      <c r="K1931" s="280">
        <v>306.33</v>
      </c>
      <c r="L1931" s="277" t="s">
        <v>2364</v>
      </c>
      <c r="M1931" s="83"/>
    </row>
    <row r="1932" spans="1:13" ht="12.75" customHeight="1" x14ac:dyDescent="0.25">
      <c r="A1932" s="277" t="s">
        <v>8385</v>
      </c>
      <c r="B1932" s="277" t="s">
        <v>8386</v>
      </c>
      <c r="C1932" s="277" t="s">
        <v>8439</v>
      </c>
      <c r="D1932" s="277" t="s">
        <v>8440</v>
      </c>
      <c r="E1932" s="278" t="s">
        <v>1043</v>
      </c>
      <c r="F1932" s="277" t="s">
        <v>1043</v>
      </c>
      <c r="G1932" s="279">
        <v>90877</v>
      </c>
      <c r="H1932" s="277" t="s">
        <v>8458</v>
      </c>
      <c r="I1932" s="277" t="s">
        <v>871</v>
      </c>
      <c r="J1932" s="277" t="s">
        <v>2363</v>
      </c>
      <c r="K1932" s="280">
        <v>36.39</v>
      </c>
      <c r="L1932" s="277" t="s">
        <v>2364</v>
      </c>
      <c r="M1932" s="83"/>
    </row>
    <row r="1933" spans="1:13" ht="12.75" customHeight="1" x14ac:dyDescent="0.25">
      <c r="A1933" s="277" t="s">
        <v>8385</v>
      </c>
      <c r="B1933" s="277" t="s">
        <v>8386</v>
      </c>
      <c r="C1933" s="277" t="s">
        <v>8439</v>
      </c>
      <c r="D1933" s="277" t="s">
        <v>8440</v>
      </c>
      <c r="E1933" s="278" t="s">
        <v>1043</v>
      </c>
      <c r="F1933" s="277" t="s">
        <v>1043</v>
      </c>
      <c r="G1933" s="279">
        <v>90878</v>
      </c>
      <c r="H1933" s="277" t="s">
        <v>8459</v>
      </c>
      <c r="I1933" s="277" t="s">
        <v>871</v>
      </c>
      <c r="J1933" s="277" t="s">
        <v>2363</v>
      </c>
      <c r="K1933" s="280">
        <v>34.840000000000003</v>
      </c>
      <c r="L1933" s="277" t="s">
        <v>2364</v>
      </c>
      <c r="M1933" s="83"/>
    </row>
    <row r="1934" spans="1:13" ht="12.75" customHeight="1" x14ac:dyDescent="0.25">
      <c r="A1934" s="277" t="s">
        <v>8385</v>
      </c>
      <c r="B1934" s="277" t="s">
        <v>8386</v>
      </c>
      <c r="C1934" s="277" t="s">
        <v>8439</v>
      </c>
      <c r="D1934" s="277" t="s">
        <v>8440</v>
      </c>
      <c r="E1934" s="278" t="s">
        <v>1043</v>
      </c>
      <c r="F1934" s="277" t="s">
        <v>1043</v>
      </c>
      <c r="G1934" s="279">
        <v>90880</v>
      </c>
      <c r="H1934" s="277" t="s">
        <v>8460</v>
      </c>
      <c r="I1934" s="277" t="s">
        <v>871</v>
      </c>
      <c r="J1934" s="277" t="s">
        <v>2363</v>
      </c>
      <c r="K1934" s="280">
        <v>48.48</v>
      </c>
      <c r="L1934" s="277" t="s">
        <v>2364</v>
      </c>
      <c r="M1934" s="83"/>
    </row>
    <row r="1935" spans="1:13" ht="12.75" customHeight="1" x14ac:dyDescent="0.25">
      <c r="A1935" s="277" t="s">
        <v>8385</v>
      </c>
      <c r="B1935" s="277" t="s">
        <v>8386</v>
      </c>
      <c r="C1935" s="277" t="s">
        <v>8439</v>
      </c>
      <c r="D1935" s="277" t="s">
        <v>8440</v>
      </c>
      <c r="E1935" s="278" t="s">
        <v>1043</v>
      </c>
      <c r="F1935" s="277" t="s">
        <v>1043</v>
      </c>
      <c r="G1935" s="279">
        <v>90881</v>
      </c>
      <c r="H1935" s="277" t="s">
        <v>8461</v>
      </c>
      <c r="I1935" s="277" t="s">
        <v>871</v>
      </c>
      <c r="J1935" s="277" t="s">
        <v>2363</v>
      </c>
      <c r="K1935" s="280">
        <v>44.59</v>
      </c>
      <c r="L1935" s="277" t="s">
        <v>2364</v>
      </c>
      <c r="M1935" s="83"/>
    </row>
    <row r="1936" spans="1:13" ht="12.75" customHeight="1" x14ac:dyDescent="0.25">
      <c r="A1936" s="277" t="s">
        <v>8385</v>
      </c>
      <c r="B1936" s="277" t="s">
        <v>8386</v>
      </c>
      <c r="C1936" s="277" t="s">
        <v>8439</v>
      </c>
      <c r="D1936" s="277" t="s">
        <v>8440</v>
      </c>
      <c r="E1936" s="278" t="s">
        <v>1043</v>
      </c>
      <c r="F1936" s="277" t="s">
        <v>1043</v>
      </c>
      <c r="G1936" s="279">
        <v>90883</v>
      </c>
      <c r="H1936" s="277" t="s">
        <v>8462</v>
      </c>
      <c r="I1936" s="277" t="s">
        <v>871</v>
      </c>
      <c r="J1936" s="277" t="s">
        <v>2363</v>
      </c>
      <c r="K1936" s="280">
        <v>61.34</v>
      </c>
      <c r="L1936" s="277" t="s">
        <v>2364</v>
      </c>
      <c r="M1936" s="83"/>
    </row>
    <row r="1937" spans="1:13" ht="12.75" customHeight="1" x14ac:dyDescent="0.25">
      <c r="A1937" s="277" t="s">
        <v>8385</v>
      </c>
      <c r="B1937" s="277" t="s">
        <v>8386</v>
      </c>
      <c r="C1937" s="277" t="s">
        <v>8439</v>
      </c>
      <c r="D1937" s="277" t="s">
        <v>8440</v>
      </c>
      <c r="E1937" s="278" t="s">
        <v>1043</v>
      </c>
      <c r="F1937" s="277" t="s">
        <v>1043</v>
      </c>
      <c r="G1937" s="279">
        <v>90884</v>
      </c>
      <c r="H1937" s="277" t="s">
        <v>8463</v>
      </c>
      <c r="I1937" s="277" t="s">
        <v>871</v>
      </c>
      <c r="J1937" s="277" t="s">
        <v>2363</v>
      </c>
      <c r="K1937" s="280">
        <v>59.56</v>
      </c>
      <c r="L1937" s="277" t="s">
        <v>2364</v>
      </c>
      <c r="M1937" s="83"/>
    </row>
    <row r="1938" spans="1:13" ht="12.75" customHeight="1" x14ac:dyDescent="0.25">
      <c r="A1938" s="277" t="s">
        <v>8385</v>
      </c>
      <c r="B1938" s="277" t="s">
        <v>8386</v>
      </c>
      <c r="C1938" s="277" t="s">
        <v>8439</v>
      </c>
      <c r="D1938" s="277" t="s">
        <v>8440</v>
      </c>
      <c r="E1938" s="278" t="s">
        <v>1043</v>
      </c>
      <c r="F1938" s="277" t="s">
        <v>1043</v>
      </c>
      <c r="G1938" s="279">
        <v>90885</v>
      </c>
      <c r="H1938" s="277" t="s">
        <v>8464</v>
      </c>
      <c r="I1938" s="277" t="s">
        <v>871</v>
      </c>
      <c r="J1938" s="277" t="s">
        <v>2363</v>
      </c>
      <c r="K1938" s="280">
        <v>58.77</v>
      </c>
      <c r="L1938" s="277" t="s">
        <v>2364</v>
      </c>
      <c r="M1938" s="83"/>
    </row>
    <row r="1939" spans="1:13" ht="12.75" customHeight="1" x14ac:dyDescent="0.25">
      <c r="A1939" s="277" t="s">
        <v>8385</v>
      </c>
      <c r="B1939" s="277" t="s">
        <v>8386</v>
      </c>
      <c r="C1939" s="277" t="s">
        <v>8439</v>
      </c>
      <c r="D1939" s="277" t="s">
        <v>8440</v>
      </c>
      <c r="E1939" s="278" t="s">
        <v>1043</v>
      </c>
      <c r="F1939" s="277" t="s">
        <v>1043</v>
      </c>
      <c r="G1939" s="279">
        <v>90886</v>
      </c>
      <c r="H1939" s="277" t="s">
        <v>8465</v>
      </c>
      <c r="I1939" s="277" t="s">
        <v>871</v>
      </c>
      <c r="J1939" s="277" t="s">
        <v>2363</v>
      </c>
      <c r="K1939" s="280">
        <v>118.43</v>
      </c>
      <c r="L1939" s="277" t="s">
        <v>2364</v>
      </c>
      <c r="M1939" s="83"/>
    </row>
    <row r="1940" spans="1:13" ht="12.75" customHeight="1" x14ac:dyDescent="0.25">
      <c r="A1940" s="277" t="s">
        <v>8385</v>
      </c>
      <c r="B1940" s="277" t="s">
        <v>8386</v>
      </c>
      <c r="C1940" s="277" t="s">
        <v>8439</v>
      </c>
      <c r="D1940" s="277" t="s">
        <v>8440</v>
      </c>
      <c r="E1940" s="278" t="s">
        <v>1043</v>
      </c>
      <c r="F1940" s="277" t="s">
        <v>1043</v>
      </c>
      <c r="G1940" s="279">
        <v>90887</v>
      </c>
      <c r="H1940" s="277" t="s">
        <v>8466</v>
      </c>
      <c r="I1940" s="277" t="s">
        <v>871</v>
      </c>
      <c r="J1940" s="277" t="s">
        <v>2363</v>
      </c>
      <c r="K1940" s="280">
        <v>116.43</v>
      </c>
      <c r="L1940" s="277" t="s">
        <v>2364</v>
      </c>
      <c r="M1940" s="83"/>
    </row>
    <row r="1941" spans="1:13" ht="12.75" customHeight="1" x14ac:dyDescent="0.25">
      <c r="A1941" s="277" t="s">
        <v>8385</v>
      </c>
      <c r="B1941" s="277" t="s">
        <v>8386</v>
      </c>
      <c r="C1941" s="277" t="s">
        <v>8439</v>
      </c>
      <c r="D1941" s="277" t="s">
        <v>8440</v>
      </c>
      <c r="E1941" s="278" t="s">
        <v>1043</v>
      </c>
      <c r="F1941" s="277" t="s">
        <v>1043</v>
      </c>
      <c r="G1941" s="279">
        <v>90888</v>
      </c>
      <c r="H1941" s="277" t="s">
        <v>8467</v>
      </c>
      <c r="I1941" s="277" t="s">
        <v>871</v>
      </c>
      <c r="J1941" s="277" t="s">
        <v>2363</v>
      </c>
      <c r="K1941" s="280">
        <v>115.59</v>
      </c>
      <c r="L1941" s="277" t="s">
        <v>2364</v>
      </c>
      <c r="M1941" s="83"/>
    </row>
    <row r="1942" spans="1:13" ht="12.75" customHeight="1" x14ac:dyDescent="0.25">
      <c r="A1942" s="277" t="s">
        <v>8385</v>
      </c>
      <c r="B1942" s="277" t="s">
        <v>8386</v>
      </c>
      <c r="C1942" s="277" t="s">
        <v>8439</v>
      </c>
      <c r="D1942" s="277" t="s">
        <v>8440</v>
      </c>
      <c r="E1942" s="278" t="s">
        <v>1043</v>
      </c>
      <c r="F1942" s="277" t="s">
        <v>1043</v>
      </c>
      <c r="G1942" s="279">
        <v>90889</v>
      </c>
      <c r="H1942" s="277" t="s">
        <v>8468</v>
      </c>
      <c r="I1942" s="277" t="s">
        <v>871</v>
      </c>
      <c r="J1942" s="277" t="s">
        <v>2363</v>
      </c>
      <c r="K1942" s="280">
        <v>139.5</v>
      </c>
      <c r="L1942" s="277" t="s">
        <v>2364</v>
      </c>
      <c r="M1942" s="83"/>
    </row>
    <row r="1943" spans="1:13" ht="12.75" customHeight="1" x14ac:dyDescent="0.25">
      <c r="A1943" s="277" t="s">
        <v>8385</v>
      </c>
      <c r="B1943" s="277" t="s">
        <v>8386</v>
      </c>
      <c r="C1943" s="277" t="s">
        <v>8439</v>
      </c>
      <c r="D1943" s="277" t="s">
        <v>8440</v>
      </c>
      <c r="E1943" s="278" t="s">
        <v>1043</v>
      </c>
      <c r="F1943" s="277" t="s">
        <v>1043</v>
      </c>
      <c r="G1943" s="279">
        <v>90890</v>
      </c>
      <c r="H1943" s="277" t="s">
        <v>8469</v>
      </c>
      <c r="I1943" s="277" t="s">
        <v>871</v>
      </c>
      <c r="J1943" s="277" t="s">
        <v>2363</v>
      </c>
      <c r="K1943" s="280">
        <v>136.49</v>
      </c>
      <c r="L1943" s="277" t="s">
        <v>2364</v>
      </c>
      <c r="M1943" s="83"/>
    </row>
    <row r="1944" spans="1:13" ht="12.75" customHeight="1" x14ac:dyDescent="0.25">
      <c r="A1944" s="277" t="s">
        <v>8385</v>
      </c>
      <c r="B1944" s="277" t="s">
        <v>8386</v>
      </c>
      <c r="C1944" s="277" t="s">
        <v>8439</v>
      </c>
      <c r="D1944" s="277" t="s">
        <v>8440</v>
      </c>
      <c r="E1944" s="278" t="s">
        <v>1043</v>
      </c>
      <c r="F1944" s="277" t="s">
        <v>1043</v>
      </c>
      <c r="G1944" s="279">
        <v>90891</v>
      </c>
      <c r="H1944" s="277" t="s">
        <v>8470</v>
      </c>
      <c r="I1944" s="277" t="s">
        <v>871</v>
      </c>
      <c r="J1944" s="277" t="s">
        <v>2363</v>
      </c>
      <c r="K1944" s="280">
        <v>135.16999999999999</v>
      </c>
      <c r="L1944" s="277" t="s">
        <v>2364</v>
      </c>
      <c r="M1944" s="83"/>
    </row>
    <row r="1945" spans="1:13" ht="12.75" customHeight="1" x14ac:dyDescent="0.25">
      <c r="A1945" s="277" t="s">
        <v>8385</v>
      </c>
      <c r="B1945" s="277" t="s">
        <v>8386</v>
      </c>
      <c r="C1945" s="277" t="s">
        <v>8439</v>
      </c>
      <c r="D1945" s="277" t="s">
        <v>8440</v>
      </c>
      <c r="E1945" s="278" t="s">
        <v>1043</v>
      </c>
      <c r="F1945" s="277" t="s">
        <v>1043</v>
      </c>
      <c r="G1945" s="279">
        <v>95601</v>
      </c>
      <c r="H1945" s="277" t="s">
        <v>8471</v>
      </c>
      <c r="I1945" s="277" t="s">
        <v>833</v>
      </c>
      <c r="J1945" s="277" t="s">
        <v>2363</v>
      </c>
      <c r="K1945" s="280">
        <v>15.06</v>
      </c>
      <c r="L1945" s="277" t="s">
        <v>2364</v>
      </c>
      <c r="M1945" s="83"/>
    </row>
    <row r="1946" spans="1:13" ht="12.75" customHeight="1" x14ac:dyDescent="0.25">
      <c r="A1946" s="277" t="s">
        <v>8385</v>
      </c>
      <c r="B1946" s="277" t="s">
        <v>8386</v>
      </c>
      <c r="C1946" s="277" t="s">
        <v>8439</v>
      </c>
      <c r="D1946" s="277" t="s">
        <v>8440</v>
      </c>
      <c r="E1946" s="278" t="s">
        <v>1043</v>
      </c>
      <c r="F1946" s="277" t="s">
        <v>1043</v>
      </c>
      <c r="G1946" s="279">
        <v>95602</v>
      </c>
      <c r="H1946" s="277" t="s">
        <v>8472</v>
      </c>
      <c r="I1946" s="277" t="s">
        <v>833</v>
      </c>
      <c r="J1946" s="277" t="s">
        <v>2363</v>
      </c>
      <c r="K1946" s="280">
        <v>19.170000000000002</v>
      </c>
      <c r="L1946" s="277" t="s">
        <v>2364</v>
      </c>
      <c r="M1946" s="83"/>
    </row>
    <row r="1947" spans="1:13" ht="12.75" customHeight="1" x14ac:dyDescent="0.25">
      <c r="A1947" s="277" t="s">
        <v>8385</v>
      </c>
      <c r="B1947" s="277" t="s">
        <v>8386</v>
      </c>
      <c r="C1947" s="277" t="s">
        <v>8439</v>
      </c>
      <c r="D1947" s="277" t="s">
        <v>8440</v>
      </c>
      <c r="E1947" s="278" t="s">
        <v>1043</v>
      </c>
      <c r="F1947" s="277" t="s">
        <v>1043</v>
      </c>
      <c r="G1947" s="279">
        <v>95603</v>
      </c>
      <c r="H1947" s="277" t="s">
        <v>8473</v>
      </c>
      <c r="I1947" s="277" t="s">
        <v>833</v>
      </c>
      <c r="J1947" s="277" t="s">
        <v>2363</v>
      </c>
      <c r="K1947" s="280">
        <v>25.17</v>
      </c>
      <c r="L1947" s="277" t="s">
        <v>2364</v>
      </c>
      <c r="M1947" s="83"/>
    </row>
    <row r="1948" spans="1:13" ht="12.75" customHeight="1" x14ac:dyDescent="0.25">
      <c r="A1948" s="277" t="s">
        <v>8385</v>
      </c>
      <c r="B1948" s="277" t="s">
        <v>8386</v>
      </c>
      <c r="C1948" s="277" t="s">
        <v>8439</v>
      </c>
      <c r="D1948" s="277" t="s">
        <v>8440</v>
      </c>
      <c r="E1948" s="278" t="s">
        <v>1043</v>
      </c>
      <c r="F1948" s="277" t="s">
        <v>1043</v>
      </c>
      <c r="G1948" s="279">
        <v>95604</v>
      </c>
      <c r="H1948" s="277" t="s">
        <v>8474</v>
      </c>
      <c r="I1948" s="277" t="s">
        <v>833</v>
      </c>
      <c r="J1948" s="277" t="s">
        <v>2363</v>
      </c>
      <c r="K1948" s="280">
        <v>33.130000000000003</v>
      </c>
      <c r="L1948" s="277" t="s">
        <v>2364</v>
      </c>
      <c r="M1948" s="83"/>
    </row>
    <row r="1949" spans="1:13" ht="12.75" customHeight="1" x14ac:dyDescent="0.25">
      <c r="A1949" s="277" t="s">
        <v>8385</v>
      </c>
      <c r="B1949" s="277" t="s">
        <v>8386</v>
      </c>
      <c r="C1949" s="277" t="s">
        <v>8439</v>
      </c>
      <c r="D1949" s="277" t="s">
        <v>8440</v>
      </c>
      <c r="E1949" s="278" t="s">
        <v>1043</v>
      </c>
      <c r="F1949" s="277" t="s">
        <v>1043</v>
      </c>
      <c r="G1949" s="279">
        <v>95605</v>
      </c>
      <c r="H1949" s="277" t="s">
        <v>8475</v>
      </c>
      <c r="I1949" s="277" t="s">
        <v>833</v>
      </c>
      <c r="J1949" s="277" t="s">
        <v>2363</v>
      </c>
      <c r="K1949" s="280">
        <v>51.94</v>
      </c>
      <c r="L1949" s="277" t="s">
        <v>2364</v>
      </c>
      <c r="M1949" s="83"/>
    </row>
    <row r="1950" spans="1:13" ht="12.75" customHeight="1" x14ac:dyDescent="0.25">
      <c r="A1950" s="277" t="s">
        <v>8385</v>
      </c>
      <c r="B1950" s="277" t="s">
        <v>8386</v>
      </c>
      <c r="C1950" s="277" t="s">
        <v>8439</v>
      </c>
      <c r="D1950" s="277" t="s">
        <v>8440</v>
      </c>
      <c r="E1950" s="278" t="s">
        <v>1043</v>
      </c>
      <c r="F1950" s="277" t="s">
        <v>1043</v>
      </c>
      <c r="G1950" s="279">
        <v>95607</v>
      </c>
      <c r="H1950" s="277" t="s">
        <v>8476</v>
      </c>
      <c r="I1950" s="277" t="s">
        <v>833</v>
      </c>
      <c r="J1950" s="277" t="s">
        <v>2363</v>
      </c>
      <c r="K1950" s="280">
        <v>4.8899999999999997</v>
      </c>
      <c r="L1950" s="277" t="s">
        <v>2364</v>
      </c>
      <c r="M1950" s="83"/>
    </row>
    <row r="1951" spans="1:13" ht="12.75" customHeight="1" x14ac:dyDescent="0.25">
      <c r="A1951" s="277" t="s">
        <v>8385</v>
      </c>
      <c r="B1951" s="277" t="s">
        <v>8386</v>
      </c>
      <c r="C1951" s="277" t="s">
        <v>8439</v>
      </c>
      <c r="D1951" s="277" t="s">
        <v>8440</v>
      </c>
      <c r="E1951" s="278" t="s">
        <v>1043</v>
      </c>
      <c r="F1951" s="277" t="s">
        <v>1043</v>
      </c>
      <c r="G1951" s="279">
        <v>95608</v>
      </c>
      <c r="H1951" s="277" t="s">
        <v>8477</v>
      </c>
      <c r="I1951" s="277" t="s">
        <v>833</v>
      </c>
      <c r="J1951" s="277" t="s">
        <v>2363</v>
      </c>
      <c r="K1951" s="280">
        <v>5.63</v>
      </c>
      <c r="L1951" s="277" t="s">
        <v>2364</v>
      </c>
      <c r="M1951" s="83"/>
    </row>
    <row r="1952" spans="1:13" ht="12.75" customHeight="1" x14ac:dyDescent="0.25">
      <c r="A1952" s="277" t="s">
        <v>8385</v>
      </c>
      <c r="B1952" s="277" t="s">
        <v>8386</v>
      </c>
      <c r="C1952" s="277" t="s">
        <v>8439</v>
      </c>
      <c r="D1952" s="277" t="s">
        <v>8440</v>
      </c>
      <c r="E1952" s="278" t="s">
        <v>1043</v>
      </c>
      <c r="F1952" s="277" t="s">
        <v>1043</v>
      </c>
      <c r="G1952" s="279">
        <v>95609</v>
      </c>
      <c r="H1952" s="277" t="s">
        <v>8478</v>
      </c>
      <c r="I1952" s="277" t="s">
        <v>833</v>
      </c>
      <c r="J1952" s="277" t="s">
        <v>2363</v>
      </c>
      <c r="K1952" s="280">
        <v>6.28</v>
      </c>
      <c r="L1952" s="277" t="s">
        <v>2364</v>
      </c>
      <c r="M1952" s="83"/>
    </row>
    <row r="1953" spans="1:13" ht="12.75" customHeight="1" x14ac:dyDescent="0.25">
      <c r="A1953" s="277" t="s">
        <v>8385</v>
      </c>
      <c r="B1953" s="277" t="s">
        <v>8386</v>
      </c>
      <c r="C1953" s="277" t="s">
        <v>8439</v>
      </c>
      <c r="D1953" s="277" t="s">
        <v>8440</v>
      </c>
      <c r="E1953" s="278" t="s">
        <v>1043</v>
      </c>
      <c r="F1953" s="277" t="s">
        <v>1043</v>
      </c>
      <c r="G1953" s="279">
        <v>96160</v>
      </c>
      <c r="H1953" s="277" t="s">
        <v>8479</v>
      </c>
      <c r="I1953" s="277" t="s">
        <v>871</v>
      </c>
      <c r="J1953" s="277" t="s">
        <v>2363</v>
      </c>
      <c r="K1953" s="280">
        <v>163.44</v>
      </c>
      <c r="L1953" s="277" t="s">
        <v>2364</v>
      </c>
      <c r="M1953" s="83"/>
    </row>
    <row r="1954" spans="1:13" ht="12.75" customHeight="1" x14ac:dyDescent="0.25">
      <c r="A1954" s="277" t="s">
        <v>8385</v>
      </c>
      <c r="B1954" s="277" t="s">
        <v>8386</v>
      </c>
      <c r="C1954" s="277" t="s">
        <v>8439</v>
      </c>
      <c r="D1954" s="277" t="s">
        <v>8440</v>
      </c>
      <c r="E1954" s="278" t="s">
        <v>1043</v>
      </c>
      <c r="F1954" s="277" t="s">
        <v>1043</v>
      </c>
      <c r="G1954" s="279">
        <v>96161</v>
      </c>
      <c r="H1954" s="277" t="s">
        <v>8480</v>
      </c>
      <c r="I1954" s="277" t="s">
        <v>871</v>
      </c>
      <c r="J1954" s="277" t="s">
        <v>2363</v>
      </c>
      <c r="K1954" s="280">
        <v>242.41</v>
      </c>
      <c r="L1954" s="277" t="s">
        <v>2364</v>
      </c>
      <c r="M1954" s="83"/>
    </row>
    <row r="1955" spans="1:13" ht="12.75" customHeight="1" x14ac:dyDescent="0.25">
      <c r="A1955" s="277" t="s">
        <v>8385</v>
      </c>
      <c r="B1955" s="277" t="s">
        <v>8386</v>
      </c>
      <c r="C1955" s="277" t="s">
        <v>8439</v>
      </c>
      <c r="D1955" s="277" t="s">
        <v>8440</v>
      </c>
      <c r="E1955" s="278" t="s">
        <v>1043</v>
      </c>
      <c r="F1955" s="277" t="s">
        <v>1043</v>
      </c>
      <c r="G1955" s="279">
        <v>96162</v>
      </c>
      <c r="H1955" s="277" t="s">
        <v>8481</v>
      </c>
      <c r="I1955" s="277" t="s">
        <v>871</v>
      </c>
      <c r="J1955" s="277" t="s">
        <v>2363</v>
      </c>
      <c r="K1955" s="280">
        <v>315.33</v>
      </c>
      <c r="L1955" s="277" t="s">
        <v>2364</v>
      </c>
      <c r="M1955" s="83"/>
    </row>
    <row r="1956" spans="1:13" ht="12.75" customHeight="1" x14ac:dyDescent="0.25">
      <c r="A1956" s="277" t="s">
        <v>8385</v>
      </c>
      <c r="B1956" s="277" t="s">
        <v>8386</v>
      </c>
      <c r="C1956" s="277" t="s">
        <v>8439</v>
      </c>
      <c r="D1956" s="277" t="s">
        <v>8440</v>
      </c>
      <c r="E1956" s="278" t="s">
        <v>1043</v>
      </c>
      <c r="F1956" s="277" t="s">
        <v>1043</v>
      </c>
      <c r="G1956" s="279">
        <v>96163</v>
      </c>
      <c r="H1956" s="277" t="s">
        <v>8482</v>
      </c>
      <c r="I1956" s="277" t="s">
        <v>871</v>
      </c>
      <c r="J1956" s="277" t="s">
        <v>2363</v>
      </c>
      <c r="K1956" s="280">
        <v>357.01</v>
      </c>
      <c r="L1956" s="277" t="s">
        <v>2364</v>
      </c>
      <c r="M1956" s="83"/>
    </row>
    <row r="1957" spans="1:13" ht="12.75" customHeight="1" x14ac:dyDescent="0.25">
      <c r="A1957" s="277" t="s">
        <v>8385</v>
      </c>
      <c r="B1957" s="277" t="s">
        <v>8386</v>
      </c>
      <c r="C1957" s="277" t="s">
        <v>8439</v>
      </c>
      <c r="D1957" s="277" t="s">
        <v>8440</v>
      </c>
      <c r="E1957" s="278" t="s">
        <v>1043</v>
      </c>
      <c r="F1957" s="277" t="s">
        <v>1043</v>
      </c>
      <c r="G1957" s="279">
        <v>96164</v>
      </c>
      <c r="H1957" s="277" t="s">
        <v>8483</v>
      </c>
      <c r="I1957" s="277" t="s">
        <v>871</v>
      </c>
      <c r="J1957" s="277" t="s">
        <v>2363</v>
      </c>
      <c r="K1957" s="280">
        <v>149.86000000000001</v>
      </c>
      <c r="L1957" s="277" t="s">
        <v>2364</v>
      </c>
      <c r="M1957" s="83"/>
    </row>
    <row r="1958" spans="1:13" ht="12.75" customHeight="1" x14ac:dyDescent="0.25">
      <c r="A1958" s="277" t="s">
        <v>8385</v>
      </c>
      <c r="B1958" s="277" t="s">
        <v>8386</v>
      </c>
      <c r="C1958" s="277" t="s">
        <v>8439</v>
      </c>
      <c r="D1958" s="277" t="s">
        <v>8440</v>
      </c>
      <c r="E1958" s="278" t="s">
        <v>1043</v>
      </c>
      <c r="F1958" s="277" t="s">
        <v>1043</v>
      </c>
      <c r="G1958" s="279">
        <v>96165</v>
      </c>
      <c r="H1958" s="277" t="s">
        <v>8484</v>
      </c>
      <c r="I1958" s="277" t="s">
        <v>871</v>
      </c>
      <c r="J1958" s="277" t="s">
        <v>2363</v>
      </c>
      <c r="K1958" s="280">
        <v>223.8</v>
      </c>
      <c r="L1958" s="277" t="s">
        <v>2364</v>
      </c>
      <c r="M1958" s="83"/>
    </row>
    <row r="1959" spans="1:13" ht="12.75" customHeight="1" x14ac:dyDescent="0.25">
      <c r="A1959" s="277" t="s">
        <v>8385</v>
      </c>
      <c r="B1959" s="277" t="s">
        <v>8386</v>
      </c>
      <c r="C1959" s="277" t="s">
        <v>8439</v>
      </c>
      <c r="D1959" s="277" t="s">
        <v>8440</v>
      </c>
      <c r="E1959" s="278" t="s">
        <v>1043</v>
      </c>
      <c r="F1959" s="277" t="s">
        <v>1043</v>
      </c>
      <c r="G1959" s="279">
        <v>96166</v>
      </c>
      <c r="H1959" s="277" t="s">
        <v>8485</v>
      </c>
      <c r="I1959" s="277" t="s">
        <v>871</v>
      </c>
      <c r="J1959" s="277" t="s">
        <v>2363</v>
      </c>
      <c r="K1959" s="280">
        <v>286.64</v>
      </c>
      <c r="L1959" s="277" t="s">
        <v>2364</v>
      </c>
      <c r="M1959" s="83"/>
    </row>
    <row r="1960" spans="1:13" ht="12.75" customHeight="1" x14ac:dyDescent="0.25">
      <c r="A1960" s="277" t="s">
        <v>8385</v>
      </c>
      <c r="B1960" s="277" t="s">
        <v>8386</v>
      </c>
      <c r="C1960" s="277" t="s">
        <v>8439</v>
      </c>
      <c r="D1960" s="277" t="s">
        <v>8440</v>
      </c>
      <c r="E1960" s="278" t="s">
        <v>1043</v>
      </c>
      <c r="F1960" s="277" t="s">
        <v>1043</v>
      </c>
      <c r="G1960" s="279">
        <v>96167</v>
      </c>
      <c r="H1960" s="277" t="s">
        <v>8486</v>
      </c>
      <c r="I1960" s="277" t="s">
        <v>871</v>
      </c>
      <c r="J1960" s="277" t="s">
        <v>2363</v>
      </c>
      <c r="K1960" s="280">
        <v>316.14</v>
      </c>
      <c r="L1960" s="277" t="s">
        <v>2364</v>
      </c>
      <c r="M1960" s="83"/>
    </row>
    <row r="1961" spans="1:13" ht="12.75" customHeight="1" x14ac:dyDescent="0.25">
      <c r="A1961" s="277" t="s">
        <v>8385</v>
      </c>
      <c r="B1961" s="277" t="s">
        <v>8386</v>
      </c>
      <c r="C1961" s="277" t="s">
        <v>8439</v>
      </c>
      <c r="D1961" s="277" t="s">
        <v>8440</v>
      </c>
      <c r="E1961" s="278" t="s">
        <v>1043</v>
      </c>
      <c r="F1961" s="277" t="s">
        <v>1043</v>
      </c>
      <c r="G1961" s="279">
        <v>96168</v>
      </c>
      <c r="H1961" s="277" t="s">
        <v>8487</v>
      </c>
      <c r="I1961" s="277" t="s">
        <v>871</v>
      </c>
      <c r="J1961" s="277" t="s">
        <v>2363</v>
      </c>
      <c r="K1961" s="280">
        <v>143.26</v>
      </c>
      <c r="L1961" s="277" t="s">
        <v>2364</v>
      </c>
      <c r="M1961" s="83"/>
    </row>
    <row r="1962" spans="1:13" ht="12.75" customHeight="1" x14ac:dyDescent="0.25">
      <c r="A1962" s="277" t="s">
        <v>8385</v>
      </c>
      <c r="B1962" s="277" t="s">
        <v>8386</v>
      </c>
      <c r="C1962" s="277" t="s">
        <v>8439</v>
      </c>
      <c r="D1962" s="277" t="s">
        <v>8440</v>
      </c>
      <c r="E1962" s="278" t="s">
        <v>1043</v>
      </c>
      <c r="F1962" s="277" t="s">
        <v>1043</v>
      </c>
      <c r="G1962" s="279">
        <v>96169</v>
      </c>
      <c r="H1962" s="277" t="s">
        <v>8488</v>
      </c>
      <c r="I1962" s="277" t="s">
        <v>871</v>
      </c>
      <c r="J1962" s="277" t="s">
        <v>2363</v>
      </c>
      <c r="K1962" s="280">
        <v>215.31</v>
      </c>
      <c r="L1962" s="277" t="s">
        <v>2364</v>
      </c>
      <c r="M1962" s="83"/>
    </row>
    <row r="1963" spans="1:13" ht="12.75" customHeight="1" x14ac:dyDescent="0.25">
      <c r="A1963" s="277" t="s">
        <v>8385</v>
      </c>
      <c r="B1963" s="277" t="s">
        <v>8386</v>
      </c>
      <c r="C1963" s="277" t="s">
        <v>8439</v>
      </c>
      <c r="D1963" s="277" t="s">
        <v>8440</v>
      </c>
      <c r="E1963" s="278" t="s">
        <v>1043</v>
      </c>
      <c r="F1963" s="277" t="s">
        <v>1043</v>
      </c>
      <c r="G1963" s="279">
        <v>96170</v>
      </c>
      <c r="H1963" s="277" t="s">
        <v>8489</v>
      </c>
      <c r="I1963" s="277" t="s">
        <v>871</v>
      </c>
      <c r="J1963" s="277" t="s">
        <v>2363</v>
      </c>
      <c r="K1963" s="280">
        <v>276.17</v>
      </c>
      <c r="L1963" s="277" t="s">
        <v>2364</v>
      </c>
      <c r="M1963" s="83"/>
    </row>
    <row r="1964" spans="1:13" ht="12.75" customHeight="1" x14ac:dyDescent="0.25">
      <c r="A1964" s="277" t="s">
        <v>8385</v>
      </c>
      <c r="B1964" s="277" t="s">
        <v>8386</v>
      </c>
      <c r="C1964" s="277" t="s">
        <v>8439</v>
      </c>
      <c r="D1964" s="277" t="s">
        <v>8440</v>
      </c>
      <c r="E1964" s="278" t="s">
        <v>1043</v>
      </c>
      <c r="F1964" s="277" t="s">
        <v>1043</v>
      </c>
      <c r="G1964" s="279">
        <v>96171</v>
      </c>
      <c r="H1964" s="277" t="s">
        <v>8490</v>
      </c>
      <c r="I1964" s="277" t="s">
        <v>871</v>
      </c>
      <c r="J1964" s="277" t="s">
        <v>2363</v>
      </c>
      <c r="K1964" s="280">
        <v>302.11</v>
      </c>
      <c r="L1964" s="277" t="s">
        <v>2364</v>
      </c>
      <c r="M1964" s="83"/>
    </row>
    <row r="1965" spans="1:13" ht="12.75" customHeight="1" x14ac:dyDescent="0.25">
      <c r="A1965" s="277" t="s">
        <v>8385</v>
      </c>
      <c r="B1965" s="277" t="s">
        <v>8386</v>
      </c>
      <c r="C1965" s="277" t="s">
        <v>8439</v>
      </c>
      <c r="D1965" s="277" t="s">
        <v>8440</v>
      </c>
      <c r="E1965" s="278" t="s">
        <v>1043</v>
      </c>
      <c r="F1965" s="277" t="s">
        <v>1043</v>
      </c>
      <c r="G1965" s="279">
        <v>96172</v>
      </c>
      <c r="H1965" s="277" t="s">
        <v>8491</v>
      </c>
      <c r="I1965" s="277" t="s">
        <v>871</v>
      </c>
      <c r="J1965" s="277" t="s">
        <v>2363</v>
      </c>
      <c r="K1965" s="280">
        <v>173.44</v>
      </c>
      <c r="L1965" s="277" t="s">
        <v>2364</v>
      </c>
      <c r="M1965" s="83"/>
    </row>
    <row r="1966" spans="1:13" ht="12.75" customHeight="1" x14ac:dyDescent="0.25">
      <c r="A1966" s="277" t="s">
        <v>8385</v>
      </c>
      <c r="B1966" s="277" t="s">
        <v>8386</v>
      </c>
      <c r="C1966" s="277" t="s">
        <v>8439</v>
      </c>
      <c r="D1966" s="277" t="s">
        <v>8440</v>
      </c>
      <c r="E1966" s="278" t="s">
        <v>1043</v>
      </c>
      <c r="F1966" s="277" t="s">
        <v>1043</v>
      </c>
      <c r="G1966" s="279">
        <v>96173</v>
      </c>
      <c r="H1966" s="277" t="s">
        <v>8492</v>
      </c>
      <c r="I1966" s="277" t="s">
        <v>871</v>
      </c>
      <c r="J1966" s="277" t="s">
        <v>2363</v>
      </c>
      <c r="K1966" s="280">
        <v>254.96</v>
      </c>
      <c r="L1966" s="277" t="s">
        <v>2364</v>
      </c>
      <c r="M1966" s="83"/>
    </row>
    <row r="1967" spans="1:13" ht="12.75" customHeight="1" x14ac:dyDescent="0.25">
      <c r="A1967" s="277" t="s">
        <v>8385</v>
      </c>
      <c r="B1967" s="277" t="s">
        <v>8386</v>
      </c>
      <c r="C1967" s="277" t="s">
        <v>8439</v>
      </c>
      <c r="D1967" s="277" t="s">
        <v>8440</v>
      </c>
      <c r="E1967" s="278" t="s">
        <v>1043</v>
      </c>
      <c r="F1967" s="277" t="s">
        <v>1043</v>
      </c>
      <c r="G1967" s="279">
        <v>96174</v>
      </c>
      <c r="H1967" s="277" t="s">
        <v>8493</v>
      </c>
      <c r="I1967" s="277" t="s">
        <v>871</v>
      </c>
      <c r="J1967" s="277" t="s">
        <v>2363</v>
      </c>
      <c r="K1967" s="280">
        <v>331.36</v>
      </c>
      <c r="L1967" s="277" t="s">
        <v>2364</v>
      </c>
      <c r="M1967" s="83"/>
    </row>
    <row r="1968" spans="1:13" ht="12.75" customHeight="1" x14ac:dyDescent="0.25">
      <c r="A1968" s="277" t="s">
        <v>8385</v>
      </c>
      <c r="B1968" s="277" t="s">
        <v>8386</v>
      </c>
      <c r="C1968" s="277" t="s">
        <v>8439</v>
      </c>
      <c r="D1968" s="277" t="s">
        <v>8440</v>
      </c>
      <c r="E1968" s="278" t="s">
        <v>1043</v>
      </c>
      <c r="F1968" s="277" t="s">
        <v>1043</v>
      </c>
      <c r="G1968" s="279">
        <v>96175</v>
      </c>
      <c r="H1968" s="277" t="s">
        <v>8494</v>
      </c>
      <c r="I1968" s="277" t="s">
        <v>871</v>
      </c>
      <c r="J1968" s="277" t="s">
        <v>2363</v>
      </c>
      <c r="K1968" s="280">
        <v>375.68</v>
      </c>
      <c r="L1968" s="277" t="s">
        <v>2364</v>
      </c>
      <c r="M1968" s="83"/>
    </row>
    <row r="1969" spans="1:13" ht="12.75" customHeight="1" x14ac:dyDescent="0.25">
      <c r="A1969" s="277" t="s">
        <v>8385</v>
      </c>
      <c r="B1969" s="277" t="s">
        <v>8386</v>
      </c>
      <c r="C1969" s="277" t="s">
        <v>8439</v>
      </c>
      <c r="D1969" s="277" t="s">
        <v>8440</v>
      </c>
      <c r="E1969" s="278" t="s">
        <v>1043</v>
      </c>
      <c r="F1969" s="277" t="s">
        <v>1043</v>
      </c>
      <c r="G1969" s="279">
        <v>96176</v>
      </c>
      <c r="H1969" s="277" t="s">
        <v>8495</v>
      </c>
      <c r="I1969" s="277" t="s">
        <v>871</v>
      </c>
      <c r="J1969" s="277" t="s">
        <v>2363</v>
      </c>
      <c r="K1969" s="280">
        <v>156.54</v>
      </c>
      <c r="L1969" s="277" t="s">
        <v>2364</v>
      </c>
      <c r="M1969" s="83"/>
    </row>
    <row r="1970" spans="1:13" ht="12.75" customHeight="1" x14ac:dyDescent="0.25">
      <c r="A1970" s="277" t="s">
        <v>8385</v>
      </c>
      <c r="B1970" s="277" t="s">
        <v>8386</v>
      </c>
      <c r="C1970" s="277" t="s">
        <v>8439</v>
      </c>
      <c r="D1970" s="277" t="s">
        <v>8440</v>
      </c>
      <c r="E1970" s="278" t="s">
        <v>1043</v>
      </c>
      <c r="F1970" s="277" t="s">
        <v>1043</v>
      </c>
      <c r="G1970" s="279">
        <v>96177</v>
      </c>
      <c r="H1970" s="277" t="s">
        <v>8496</v>
      </c>
      <c r="I1970" s="277" t="s">
        <v>871</v>
      </c>
      <c r="J1970" s="277" t="s">
        <v>2363</v>
      </c>
      <c r="K1970" s="280">
        <v>231.48</v>
      </c>
      <c r="L1970" s="277" t="s">
        <v>2364</v>
      </c>
      <c r="M1970" s="83"/>
    </row>
    <row r="1971" spans="1:13" ht="12.75" customHeight="1" x14ac:dyDescent="0.25">
      <c r="A1971" s="277" t="s">
        <v>8385</v>
      </c>
      <c r="B1971" s="277" t="s">
        <v>8386</v>
      </c>
      <c r="C1971" s="277" t="s">
        <v>8439</v>
      </c>
      <c r="D1971" s="277" t="s">
        <v>8440</v>
      </c>
      <c r="E1971" s="278" t="s">
        <v>1043</v>
      </c>
      <c r="F1971" s="277" t="s">
        <v>1043</v>
      </c>
      <c r="G1971" s="279">
        <v>96178</v>
      </c>
      <c r="H1971" s="277" t="s">
        <v>8497</v>
      </c>
      <c r="I1971" s="277" t="s">
        <v>871</v>
      </c>
      <c r="J1971" s="277" t="s">
        <v>2363</v>
      </c>
      <c r="K1971" s="280">
        <v>295.73</v>
      </c>
      <c r="L1971" s="277" t="s">
        <v>2364</v>
      </c>
      <c r="M1971" s="83"/>
    </row>
    <row r="1972" spans="1:13" ht="12.75" customHeight="1" x14ac:dyDescent="0.25">
      <c r="A1972" s="277" t="s">
        <v>8385</v>
      </c>
      <c r="B1972" s="277" t="s">
        <v>8386</v>
      </c>
      <c r="C1972" s="277" t="s">
        <v>8439</v>
      </c>
      <c r="D1972" s="277" t="s">
        <v>8440</v>
      </c>
      <c r="E1972" s="278" t="s">
        <v>1043</v>
      </c>
      <c r="F1972" s="277" t="s">
        <v>1043</v>
      </c>
      <c r="G1972" s="279">
        <v>96179</v>
      </c>
      <c r="H1972" s="277" t="s">
        <v>8498</v>
      </c>
      <c r="I1972" s="277" t="s">
        <v>871</v>
      </c>
      <c r="J1972" s="277" t="s">
        <v>2363</v>
      </c>
      <c r="K1972" s="280">
        <v>326.02</v>
      </c>
      <c r="L1972" s="277" t="s">
        <v>2364</v>
      </c>
      <c r="M1972" s="83"/>
    </row>
    <row r="1973" spans="1:13" ht="12.75" customHeight="1" x14ac:dyDescent="0.25">
      <c r="A1973" s="277" t="s">
        <v>8385</v>
      </c>
      <c r="B1973" s="277" t="s">
        <v>8386</v>
      </c>
      <c r="C1973" s="277" t="s">
        <v>8439</v>
      </c>
      <c r="D1973" s="277" t="s">
        <v>8440</v>
      </c>
      <c r="E1973" s="278" t="s">
        <v>1043</v>
      </c>
      <c r="F1973" s="277" t="s">
        <v>1043</v>
      </c>
      <c r="G1973" s="279">
        <v>96180</v>
      </c>
      <c r="H1973" s="277" t="s">
        <v>8499</v>
      </c>
      <c r="I1973" s="277" t="s">
        <v>871</v>
      </c>
      <c r="J1973" s="277" t="s">
        <v>2363</v>
      </c>
      <c r="K1973" s="280">
        <v>148.18</v>
      </c>
      <c r="L1973" s="277" t="s">
        <v>2364</v>
      </c>
      <c r="M1973" s="83"/>
    </row>
    <row r="1974" spans="1:13" ht="12.75" customHeight="1" x14ac:dyDescent="0.25">
      <c r="A1974" s="277" t="s">
        <v>8385</v>
      </c>
      <c r="B1974" s="277" t="s">
        <v>8386</v>
      </c>
      <c r="C1974" s="277" t="s">
        <v>8439</v>
      </c>
      <c r="D1974" s="277" t="s">
        <v>8440</v>
      </c>
      <c r="E1974" s="278" t="s">
        <v>1043</v>
      </c>
      <c r="F1974" s="277" t="s">
        <v>1043</v>
      </c>
      <c r="G1974" s="279">
        <v>96181</v>
      </c>
      <c r="H1974" s="277" t="s">
        <v>8500</v>
      </c>
      <c r="I1974" s="277" t="s">
        <v>871</v>
      </c>
      <c r="J1974" s="277" t="s">
        <v>2363</v>
      </c>
      <c r="K1974" s="280">
        <v>221.04</v>
      </c>
      <c r="L1974" s="277" t="s">
        <v>2364</v>
      </c>
      <c r="M1974" s="83"/>
    </row>
    <row r="1975" spans="1:13" ht="12.75" customHeight="1" x14ac:dyDescent="0.25">
      <c r="A1975" s="277" t="s">
        <v>8385</v>
      </c>
      <c r="B1975" s="277" t="s">
        <v>8386</v>
      </c>
      <c r="C1975" s="277" t="s">
        <v>8439</v>
      </c>
      <c r="D1975" s="277" t="s">
        <v>8440</v>
      </c>
      <c r="E1975" s="278" t="s">
        <v>1043</v>
      </c>
      <c r="F1975" s="277" t="s">
        <v>1043</v>
      </c>
      <c r="G1975" s="279">
        <v>96182</v>
      </c>
      <c r="H1975" s="277" t="s">
        <v>8501</v>
      </c>
      <c r="I1975" s="277" t="s">
        <v>871</v>
      </c>
      <c r="J1975" s="277" t="s">
        <v>2363</v>
      </c>
      <c r="K1975" s="280">
        <v>281.74</v>
      </c>
      <c r="L1975" s="277" t="s">
        <v>2364</v>
      </c>
      <c r="M1975" s="83"/>
    </row>
    <row r="1976" spans="1:13" ht="12.75" customHeight="1" x14ac:dyDescent="0.25">
      <c r="A1976" s="277" t="s">
        <v>8385</v>
      </c>
      <c r="B1976" s="277" t="s">
        <v>8386</v>
      </c>
      <c r="C1976" s="277" t="s">
        <v>8439</v>
      </c>
      <c r="D1976" s="277" t="s">
        <v>8440</v>
      </c>
      <c r="E1976" s="278" t="s">
        <v>1043</v>
      </c>
      <c r="F1976" s="277" t="s">
        <v>1043</v>
      </c>
      <c r="G1976" s="279">
        <v>96183</v>
      </c>
      <c r="H1976" s="277" t="s">
        <v>8502</v>
      </c>
      <c r="I1976" s="277" t="s">
        <v>871</v>
      </c>
      <c r="J1976" s="277" t="s">
        <v>2363</v>
      </c>
      <c r="K1976" s="280">
        <v>308.83</v>
      </c>
      <c r="L1976" s="277" t="s">
        <v>2364</v>
      </c>
      <c r="M1976" s="83"/>
    </row>
    <row r="1977" spans="1:13" ht="12.75" customHeight="1" x14ac:dyDescent="0.25">
      <c r="A1977" s="277" t="s">
        <v>8385</v>
      </c>
      <c r="B1977" s="277" t="s">
        <v>8386</v>
      </c>
      <c r="C1977" s="277" t="s">
        <v>8439</v>
      </c>
      <c r="D1977" s="277" t="s">
        <v>8440</v>
      </c>
      <c r="E1977" s="278" t="s">
        <v>1043</v>
      </c>
      <c r="F1977" s="277" t="s">
        <v>1043</v>
      </c>
      <c r="G1977" s="279">
        <v>98228</v>
      </c>
      <c r="H1977" s="277" t="s">
        <v>8503</v>
      </c>
      <c r="I1977" s="277" t="s">
        <v>871</v>
      </c>
      <c r="J1977" s="277" t="s">
        <v>2642</v>
      </c>
      <c r="K1977" s="280">
        <v>46.75</v>
      </c>
      <c r="L1977" s="277" t="s">
        <v>2364</v>
      </c>
      <c r="M1977" s="83"/>
    </row>
    <row r="1978" spans="1:13" ht="12.75" customHeight="1" x14ac:dyDescent="0.25">
      <c r="A1978" s="277" t="s">
        <v>8385</v>
      </c>
      <c r="B1978" s="277" t="s">
        <v>8386</v>
      </c>
      <c r="C1978" s="277" t="s">
        <v>8439</v>
      </c>
      <c r="D1978" s="277" t="s">
        <v>8440</v>
      </c>
      <c r="E1978" s="278" t="s">
        <v>1043</v>
      </c>
      <c r="F1978" s="277" t="s">
        <v>1043</v>
      </c>
      <c r="G1978" s="279">
        <v>98229</v>
      </c>
      <c r="H1978" s="277" t="s">
        <v>8504</v>
      </c>
      <c r="I1978" s="277" t="s">
        <v>871</v>
      </c>
      <c r="J1978" s="277" t="s">
        <v>2642</v>
      </c>
      <c r="K1978" s="280">
        <v>63.19</v>
      </c>
      <c r="L1978" s="277" t="s">
        <v>2364</v>
      </c>
      <c r="M1978" s="83"/>
    </row>
    <row r="1979" spans="1:13" ht="12.75" customHeight="1" x14ac:dyDescent="0.25">
      <c r="A1979" s="277" t="s">
        <v>8385</v>
      </c>
      <c r="B1979" s="277" t="s">
        <v>8386</v>
      </c>
      <c r="C1979" s="277" t="s">
        <v>8439</v>
      </c>
      <c r="D1979" s="277" t="s">
        <v>8440</v>
      </c>
      <c r="E1979" s="278" t="s">
        <v>1043</v>
      </c>
      <c r="F1979" s="277" t="s">
        <v>1043</v>
      </c>
      <c r="G1979" s="279">
        <v>98230</v>
      </c>
      <c r="H1979" s="277" t="s">
        <v>8505</v>
      </c>
      <c r="I1979" s="277" t="s">
        <v>871</v>
      </c>
      <c r="J1979" s="277" t="s">
        <v>2642</v>
      </c>
      <c r="K1979" s="280">
        <v>85.77</v>
      </c>
      <c r="L1979" s="277" t="s">
        <v>2364</v>
      </c>
      <c r="M1979" s="83"/>
    </row>
    <row r="1980" spans="1:13" ht="12.75" customHeight="1" x14ac:dyDescent="0.25">
      <c r="A1980" s="277" t="s">
        <v>8385</v>
      </c>
      <c r="B1980" s="277" t="s">
        <v>8386</v>
      </c>
      <c r="C1980" s="277" t="s">
        <v>8439</v>
      </c>
      <c r="D1980" s="277" t="s">
        <v>8440</v>
      </c>
      <c r="E1980" s="278" t="s">
        <v>1043</v>
      </c>
      <c r="F1980" s="277" t="s">
        <v>1043</v>
      </c>
      <c r="G1980" s="279">
        <v>100035</v>
      </c>
      <c r="H1980" s="277" t="s">
        <v>8506</v>
      </c>
      <c r="I1980" s="277" t="s">
        <v>650</v>
      </c>
      <c r="J1980" s="277" t="s">
        <v>2363</v>
      </c>
      <c r="K1980" s="280">
        <v>7.5</v>
      </c>
      <c r="L1980" s="277" t="s">
        <v>2364</v>
      </c>
      <c r="M1980" s="83"/>
    </row>
    <row r="1981" spans="1:13" ht="12.75" customHeight="1" x14ac:dyDescent="0.25">
      <c r="A1981" s="277" t="s">
        <v>8385</v>
      </c>
      <c r="B1981" s="277" t="s">
        <v>8386</v>
      </c>
      <c r="C1981" s="277" t="s">
        <v>8439</v>
      </c>
      <c r="D1981" s="277" t="s">
        <v>8440</v>
      </c>
      <c r="E1981" s="278" t="s">
        <v>1043</v>
      </c>
      <c r="F1981" s="277" t="s">
        <v>1043</v>
      </c>
      <c r="G1981" s="279">
        <v>100036</v>
      </c>
      <c r="H1981" s="277" t="s">
        <v>8507</v>
      </c>
      <c r="I1981" s="277" t="s">
        <v>650</v>
      </c>
      <c r="J1981" s="277" t="s">
        <v>2363</v>
      </c>
      <c r="K1981" s="280">
        <v>7.36</v>
      </c>
      <c r="L1981" s="277" t="s">
        <v>2364</v>
      </c>
      <c r="M1981" s="83"/>
    </row>
    <row r="1982" spans="1:13" ht="12.75" customHeight="1" x14ac:dyDescent="0.25">
      <c r="A1982" s="277" t="s">
        <v>8385</v>
      </c>
      <c r="B1982" s="277" t="s">
        <v>8386</v>
      </c>
      <c r="C1982" s="277" t="s">
        <v>8439</v>
      </c>
      <c r="D1982" s="277" t="s">
        <v>8440</v>
      </c>
      <c r="E1982" s="278" t="s">
        <v>1043</v>
      </c>
      <c r="F1982" s="277" t="s">
        <v>1043</v>
      </c>
      <c r="G1982" s="279">
        <v>100037</v>
      </c>
      <c r="H1982" s="277" t="s">
        <v>8508</v>
      </c>
      <c r="I1982" s="277" t="s">
        <v>650</v>
      </c>
      <c r="J1982" s="277" t="s">
        <v>2363</v>
      </c>
      <c r="K1982" s="280">
        <v>7.16</v>
      </c>
      <c r="L1982" s="277" t="s">
        <v>2364</v>
      </c>
      <c r="M1982" s="83"/>
    </row>
    <row r="1983" spans="1:13" ht="12.75" customHeight="1" x14ac:dyDescent="0.25">
      <c r="A1983" s="277" t="s">
        <v>8385</v>
      </c>
      <c r="B1983" s="277" t="s">
        <v>8386</v>
      </c>
      <c r="C1983" s="277" t="s">
        <v>8509</v>
      </c>
      <c r="D1983" s="277" t="s">
        <v>8510</v>
      </c>
      <c r="E1983" s="278" t="s">
        <v>1043</v>
      </c>
      <c r="F1983" s="277" t="s">
        <v>1043</v>
      </c>
      <c r="G1983" s="279">
        <v>83534</v>
      </c>
      <c r="H1983" s="277" t="s">
        <v>757</v>
      </c>
      <c r="I1983" s="277" t="s">
        <v>694</v>
      </c>
      <c r="J1983" s="277" t="s">
        <v>2642</v>
      </c>
      <c r="K1983" s="280">
        <v>491.11</v>
      </c>
      <c r="L1983" s="277" t="s">
        <v>2364</v>
      </c>
      <c r="M1983" s="83"/>
    </row>
    <row r="1984" spans="1:13" ht="12.75" customHeight="1" x14ac:dyDescent="0.25">
      <c r="A1984" s="277" t="s">
        <v>8385</v>
      </c>
      <c r="B1984" s="277" t="s">
        <v>8386</v>
      </c>
      <c r="C1984" s="277" t="s">
        <v>8509</v>
      </c>
      <c r="D1984" s="277" t="s">
        <v>8510</v>
      </c>
      <c r="E1984" s="278" t="s">
        <v>1043</v>
      </c>
      <c r="F1984" s="277" t="s">
        <v>1043</v>
      </c>
      <c r="G1984" s="279">
        <v>95240</v>
      </c>
      <c r="H1984" s="277" t="s">
        <v>8511</v>
      </c>
      <c r="I1984" s="277" t="s">
        <v>648</v>
      </c>
      <c r="J1984" s="277" t="s">
        <v>2642</v>
      </c>
      <c r="K1984" s="280">
        <v>12.64</v>
      </c>
      <c r="L1984" s="277" t="s">
        <v>2364</v>
      </c>
      <c r="M1984" s="83"/>
    </row>
    <row r="1985" spans="1:13" ht="12.75" customHeight="1" x14ac:dyDescent="0.25">
      <c r="A1985" s="277" t="s">
        <v>8385</v>
      </c>
      <c r="B1985" s="277" t="s">
        <v>8386</v>
      </c>
      <c r="C1985" s="277" t="s">
        <v>8509</v>
      </c>
      <c r="D1985" s="277" t="s">
        <v>8510</v>
      </c>
      <c r="E1985" s="278" t="s">
        <v>1043</v>
      </c>
      <c r="F1985" s="277" t="s">
        <v>1043</v>
      </c>
      <c r="G1985" s="279">
        <v>95241</v>
      </c>
      <c r="H1985" s="277" t="s">
        <v>8512</v>
      </c>
      <c r="I1985" s="277" t="s">
        <v>648</v>
      </c>
      <c r="J1985" s="277" t="s">
        <v>2642</v>
      </c>
      <c r="K1985" s="280">
        <v>21.08</v>
      </c>
      <c r="L1985" s="277" t="s">
        <v>2364</v>
      </c>
      <c r="M1985" s="83"/>
    </row>
    <row r="1986" spans="1:13" ht="12.75" customHeight="1" x14ac:dyDescent="0.25">
      <c r="A1986" s="277" t="s">
        <v>8385</v>
      </c>
      <c r="B1986" s="277" t="s">
        <v>8386</v>
      </c>
      <c r="C1986" s="277" t="s">
        <v>8509</v>
      </c>
      <c r="D1986" s="277" t="s">
        <v>8510</v>
      </c>
      <c r="E1986" s="278" t="s">
        <v>1043</v>
      </c>
      <c r="F1986" s="277" t="s">
        <v>1043</v>
      </c>
      <c r="G1986" s="279">
        <v>96616</v>
      </c>
      <c r="H1986" s="277" t="s">
        <v>8513</v>
      </c>
      <c r="I1986" s="277" t="s">
        <v>694</v>
      </c>
      <c r="J1986" s="277" t="s">
        <v>2642</v>
      </c>
      <c r="K1986" s="280">
        <v>439.96</v>
      </c>
      <c r="L1986" s="277" t="s">
        <v>2364</v>
      </c>
      <c r="M1986" s="83"/>
    </row>
    <row r="1987" spans="1:13" ht="12.75" customHeight="1" x14ac:dyDescent="0.25">
      <c r="A1987" s="277" t="s">
        <v>8385</v>
      </c>
      <c r="B1987" s="277" t="s">
        <v>8386</v>
      </c>
      <c r="C1987" s="277" t="s">
        <v>8509</v>
      </c>
      <c r="D1987" s="277" t="s">
        <v>8510</v>
      </c>
      <c r="E1987" s="278" t="s">
        <v>1043</v>
      </c>
      <c r="F1987" s="277" t="s">
        <v>1043</v>
      </c>
      <c r="G1987" s="279">
        <v>96617</v>
      </c>
      <c r="H1987" s="277" t="s">
        <v>8514</v>
      </c>
      <c r="I1987" s="277" t="s">
        <v>648</v>
      </c>
      <c r="J1987" s="277" t="s">
        <v>2642</v>
      </c>
      <c r="K1987" s="280">
        <v>13.18</v>
      </c>
      <c r="L1987" s="277" t="s">
        <v>2364</v>
      </c>
      <c r="M1987" s="83"/>
    </row>
    <row r="1988" spans="1:13" ht="12.75" customHeight="1" x14ac:dyDescent="0.25">
      <c r="A1988" s="277" t="s">
        <v>8385</v>
      </c>
      <c r="B1988" s="277" t="s">
        <v>8386</v>
      </c>
      <c r="C1988" s="277" t="s">
        <v>8509</v>
      </c>
      <c r="D1988" s="277" t="s">
        <v>8510</v>
      </c>
      <c r="E1988" s="278" t="s">
        <v>1043</v>
      </c>
      <c r="F1988" s="277" t="s">
        <v>1043</v>
      </c>
      <c r="G1988" s="279">
        <v>96619</v>
      </c>
      <c r="H1988" s="277" t="s">
        <v>8515</v>
      </c>
      <c r="I1988" s="277" t="s">
        <v>648</v>
      </c>
      <c r="J1988" s="277" t="s">
        <v>2642</v>
      </c>
      <c r="K1988" s="280">
        <v>21.98</v>
      </c>
      <c r="L1988" s="277" t="s">
        <v>2364</v>
      </c>
      <c r="M1988" s="83"/>
    </row>
    <row r="1989" spans="1:13" ht="12.75" customHeight="1" x14ac:dyDescent="0.25">
      <c r="A1989" s="277" t="s">
        <v>8385</v>
      </c>
      <c r="B1989" s="277" t="s">
        <v>8386</v>
      </c>
      <c r="C1989" s="277" t="s">
        <v>8509</v>
      </c>
      <c r="D1989" s="277" t="s">
        <v>8510</v>
      </c>
      <c r="E1989" s="278" t="s">
        <v>1043</v>
      </c>
      <c r="F1989" s="277" t="s">
        <v>1043</v>
      </c>
      <c r="G1989" s="279">
        <v>96620</v>
      </c>
      <c r="H1989" s="277" t="s">
        <v>8516</v>
      </c>
      <c r="I1989" s="277" t="s">
        <v>694</v>
      </c>
      <c r="J1989" s="277" t="s">
        <v>2642</v>
      </c>
      <c r="K1989" s="280">
        <v>422</v>
      </c>
      <c r="L1989" s="277" t="s">
        <v>2364</v>
      </c>
      <c r="M1989" s="83"/>
    </row>
    <row r="1990" spans="1:13" ht="12.75" customHeight="1" x14ac:dyDescent="0.25">
      <c r="A1990" s="277" t="s">
        <v>8385</v>
      </c>
      <c r="B1990" s="277" t="s">
        <v>8386</v>
      </c>
      <c r="C1990" s="277" t="s">
        <v>8509</v>
      </c>
      <c r="D1990" s="277" t="s">
        <v>8510</v>
      </c>
      <c r="E1990" s="278" t="s">
        <v>1043</v>
      </c>
      <c r="F1990" s="277" t="s">
        <v>1043</v>
      </c>
      <c r="G1990" s="279">
        <v>96621</v>
      </c>
      <c r="H1990" s="277" t="s">
        <v>8517</v>
      </c>
      <c r="I1990" s="277" t="s">
        <v>694</v>
      </c>
      <c r="J1990" s="277" t="s">
        <v>2642</v>
      </c>
      <c r="K1990" s="280">
        <v>174.24</v>
      </c>
      <c r="L1990" s="277" t="s">
        <v>2364</v>
      </c>
      <c r="M1990" s="83"/>
    </row>
    <row r="1991" spans="1:13" ht="12.75" customHeight="1" x14ac:dyDescent="0.25">
      <c r="A1991" s="277" t="s">
        <v>8385</v>
      </c>
      <c r="B1991" s="277" t="s">
        <v>8386</v>
      </c>
      <c r="C1991" s="277" t="s">
        <v>8509</v>
      </c>
      <c r="D1991" s="277" t="s">
        <v>8510</v>
      </c>
      <c r="E1991" s="278" t="s">
        <v>1043</v>
      </c>
      <c r="F1991" s="277" t="s">
        <v>1043</v>
      </c>
      <c r="G1991" s="279">
        <v>96622</v>
      </c>
      <c r="H1991" s="277" t="s">
        <v>8518</v>
      </c>
      <c r="I1991" s="277" t="s">
        <v>694</v>
      </c>
      <c r="J1991" s="277" t="s">
        <v>2642</v>
      </c>
      <c r="K1991" s="280">
        <v>121.53</v>
      </c>
      <c r="L1991" s="277" t="s">
        <v>2364</v>
      </c>
      <c r="M1991" s="83"/>
    </row>
    <row r="1992" spans="1:13" ht="12.75" customHeight="1" x14ac:dyDescent="0.25">
      <c r="A1992" s="277" t="s">
        <v>8385</v>
      </c>
      <c r="B1992" s="277" t="s">
        <v>8386</v>
      </c>
      <c r="C1992" s="277" t="s">
        <v>8509</v>
      </c>
      <c r="D1992" s="277" t="s">
        <v>8510</v>
      </c>
      <c r="E1992" s="278" t="s">
        <v>1043</v>
      </c>
      <c r="F1992" s="277" t="s">
        <v>1043</v>
      </c>
      <c r="G1992" s="279">
        <v>96623</v>
      </c>
      <c r="H1992" s="277" t="s">
        <v>8519</v>
      </c>
      <c r="I1992" s="277" t="s">
        <v>694</v>
      </c>
      <c r="J1992" s="277" t="s">
        <v>2642</v>
      </c>
      <c r="K1992" s="280">
        <v>161.94</v>
      </c>
      <c r="L1992" s="277" t="s">
        <v>2364</v>
      </c>
      <c r="M1992" s="83"/>
    </row>
    <row r="1993" spans="1:13" ht="12.75" customHeight="1" x14ac:dyDescent="0.25">
      <c r="A1993" s="277" t="s">
        <v>8385</v>
      </c>
      <c r="B1993" s="277" t="s">
        <v>8386</v>
      </c>
      <c r="C1993" s="277" t="s">
        <v>8509</v>
      </c>
      <c r="D1993" s="277" t="s">
        <v>8510</v>
      </c>
      <c r="E1993" s="278" t="s">
        <v>1043</v>
      </c>
      <c r="F1993" s="277" t="s">
        <v>1043</v>
      </c>
      <c r="G1993" s="279">
        <v>96624</v>
      </c>
      <c r="H1993" s="277" t="s">
        <v>8520</v>
      </c>
      <c r="I1993" s="277" t="s">
        <v>694</v>
      </c>
      <c r="J1993" s="277" t="s">
        <v>2642</v>
      </c>
      <c r="K1993" s="280">
        <v>117.19</v>
      </c>
      <c r="L1993" s="277" t="s">
        <v>2364</v>
      </c>
      <c r="M1993" s="83"/>
    </row>
    <row r="1994" spans="1:13" ht="12.75" customHeight="1" x14ac:dyDescent="0.25">
      <c r="A1994" s="277" t="s">
        <v>8385</v>
      </c>
      <c r="B1994" s="277" t="s">
        <v>8386</v>
      </c>
      <c r="C1994" s="277" t="s">
        <v>8509</v>
      </c>
      <c r="D1994" s="277" t="s">
        <v>8510</v>
      </c>
      <c r="E1994" s="278" t="s">
        <v>1043</v>
      </c>
      <c r="F1994" s="277" t="s">
        <v>1043</v>
      </c>
      <c r="G1994" s="279">
        <v>97082</v>
      </c>
      <c r="H1994" s="277" t="s">
        <v>8521</v>
      </c>
      <c r="I1994" s="277" t="s">
        <v>694</v>
      </c>
      <c r="J1994" s="277" t="s">
        <v>4167</v>
      </c>
      <c r="K1994" s="280">
        <v>41.7</v>
      </c>
      <c r="L1994" s="277" t="s">
        <v>2364</v>
      </c>
      <c r="M1994" s="83"/>
    </row>
    <row r="1995" spans="1:13" ht="12.75" customHeight="1" x14ac:dyDescent="0.25">
      <c r="A1995" s="277" t="s">
        <v>8385</v>
      </c>
      <c r="B1995" s="277" t="s">
        <v>8386</v>
      </c>
      <c r="C1995" s="277" t="s">
        <v>8509</v>
      </c>
      <c r="D1995" s="277" t="s">
        <v>8510</v>
      </c>
      <c r="E1995" s="278" t="s">
        <v>1043</v>
      </c>
      <c r="F1995" s="277" t="s">
        <v>1043</v>
      </c>
      <c r="G1995" s="279">
        <v>97083</v>
      </c>
      <c r="H1995" s="277" t="s">
        <v>8522</v>
      </c>
      <c r="I1995" s="277" t="s">
        <v>648</v>
      </c>
      <c r="J1995" s="277" t="s">
        <v>2363</v>
      </c>
      <c r="K1995" s="280">
        <v>2.2400000000000002</v>
      </c>
      <c r="L1995" s="277" t="s">
        <v>2364</v>
      </c>
      <c r="M1995" s="83"/>
    </row>
    <row r="1996" spans="1:13" ht="12.75" customHeight="1" x14ac:dyDescent="0.25">
      <c r="A1996" s="277" t="s">
        <v>8385</v>
      </c>
      <c r="B1996" s="277" t="s">
        <v>8386</v>
      </c>
      <c r="C1996" s="277" t="s">
        <v>8509</v>
      </c>
      <c r="D1996" s="277" t="s">
        <v>8510</v>
      </c>
      <c r="E1996" s="278" t="s">
        <v>1043</v>
      </c>
      <c r="F1996" s="277" t="s">
        <v>1043</v>
      </c>
      <c r="G1996" s="279">
        <v>97084</v>
      </c>
      <c r="H1996" s="277" t="s">
        <v>8523</v>
      </c>
      <c r="I1996" s="277" t="s">
        <v>648</v>
      </c>
      <c r="J1996" s="277" t="s">
        <v>2642</v>
      </c>
      <c r="K1996" s="280">
        <v>0.46</v>
      </c>
      <c r="L1996" s="277" t="s">
        <v>2364</v>
      </c>
      <c r="M1996" s="83"/>
    </row>
    <row r="1997" spans="1:13" ht="12.75" customHeight="1" x14ac:dyDescent="0.25">
      <c r="A1997" s="277" t="s">
        <v>8385</v>
      </c>
      <c r="B1997" s="277" t="s">
        <v>8386</v>
      </c>
      <c r="C1997" s="277" t="s">
        <v>8509</v>
      </c>
      <c r="D1997" s="277" t="s">
        <v>8510</v>
      </c>
      <c r="E1997" s="278" t="s">
        <v>1043</v>
      </c>
      <c r="F1997" s="277" t="s">
        <v>1043</v>
      </c>
      <c r="G1997" s="279">
        <v>97086</v>
      </c>
      <c r="H1997" s="277" t="s">
        <v>8524</v>
      </c>
      <c r="I1997" s="277" t="s">
        <v>648</v>
      </c>
      <c r="J1997" s="277" t="s">
        <v>2642</v>
      </c>
      <c r="K1997" s="280">
        <v>85.03</v>
      </c>
      <c r="L1997" s="277" t="s">
        <v>2364</v>
      </c>
      <c r="M1997" s="83"/>
    </row>
    <row r="1998" spans="1:13" ht="12.75" customHeight="1" x14ac:dyDescent="0.25">
      <c r="A1998" s="277" t="s">
        <v>8385</v>
      </c>
      <c r="B1998" s="277" t="s">
        <v>8386</v>
      </c>
      <c r="C1998" s="277" t="s">
        <v>8509</v>
      </c>
      <c r="D1998" s="277" t="s">
        <v>8510</v>
      </c>
      <c r="E1998" s="278" t="s">
        <v>1043</v>
      </c>
      <c r="F1998" s="277" t="s">
        <v>1043</v>
      </c>
      <c r="G1998" s="279">
        <v>97094</v>
      </c>
      <c r="H1998" s="277" t="s">
        <v>8525</v>
      </c>
      <c r="I1998" s="277" t="s">
        <v>694</v>
      </c>
      <c r="J1998" s="277" t="s">
        <v>2363</v>
      </c>
      <c r="K1998" s="280">
        <v>367.8</v>
      </c>
      <c r="L1998" s="277" t="s">
        <v>2364</v>
      </c>
      <c r="M1998" s="83"/>
    </row>
    <row r="1999" spans="1:13" ht="12.75" customHeight="1" x14ac:dyDescent="0.25">
      <c r="A1999" s="277" t="s">
        <v>8385</v>
      </c>
      <c r="B1999" s="277" t="s">
        <v>8386</v>
      </c>
      <c r="C1999" s="277" t="s">
        <v>8509</v>
      </c>
      <c r="D1999" s="277" t="s">
        <v>8510</v>
      </c>
      <c r="E1999" s="278" t="s">
        <v>1043</v>
      </c>
      <c r="F1999" s="277" t="s">
        <v>1043</v>
      </c>
      <c r="G1999" s="279">
        <v>97095</v>
      </c>
      <c r="H1999" s="277" t="s">
        <v>8526</v>
      </c>
      <c r="I1999" s="277" t="s">
        <v>694</v>
      </c>
      <c r="J1999" s="277" t="s">
        <v>2363</v>
      </c>
      <c r="K1999" s="280">
        <v>345.19</v>
      </c>
      <c r="L1999" s="277" t="s">
        <v>2364</v>
      </c>
      <c r="M1999" s="83"/>
    </row>
    <row r="2000" spans="1:13" ht="12.75" customHeight="1" x14ac:dyDescent="0.25">
      <c r="A2000" s="277" t="s">
        <v>8385</v>
      </c>
      <c r="B2000" s="277" t="s">
        <v>8386</v>
      </c>
      <c r="C2000" s="277" t="s">
        <v>8509</v>
      </c>
      <c r="D2000" s="277" t="s">
        <v>8510</v>
      </c>
      <c r="E2000" s="278" t="s">
        <v>1043</v>
      </c>
      <c r="F2000" s="277" t="s">
        <v>1043</v>
      </c>
      <c r="G2000" s="279">
        <v>97096</v>
      </c>
      <c r="H2000" s="277" t="s">
        <v>8527</v>
      </c>
      <c r="I2000" s="277" t="s">
        <v>694</v>
      </c>
      <c r="J2000" s="277" t="s">
        <v>2363</v>
      </c>
      <c r="K2000" s="280">
        <v>333.58</v>
      </c>
      <c r="L2000" s="277" t="s">
        <v>2364</v>
      </c>
      <c r="M2000" s="83"/>
    </row>
    <row r="2001" spans="1:13" ht="12.75" customHeight="1" x14ac:dyDescent="0.25">
      <c r="A2001" s="277" t="s">
        <v>8385</v>
      </c>
      <c r="B2001" s="277" t="s">
        <v>8386</v>
      </c>
      <c r="C2001" s="277" t="s">
        <v>8509</v>
      </c>
      <c r="D2001" s="277" t="s">
        <v>8510</v>
      </c>
      <c r="E2001" s="278" t="s">
        <v>1043</v>
      </c>
      <c r="F2001" s="277" t="s">
        <v>1043</v>
      </c>
      <c r="G2001" s="279">
        <v>100322</v>
      </c>
      <c r="H2001" s="277" t="s">
        <v>8528</v>
      </c>
      <c r="I2001" s="277" t="s">
        <v>694</v>
      </c>
      <c r="J2001" s="277" t="s">
        <v>2642</v>
      </c>
      <c r="K2001" s="280">
        <v>117.19</v>
      </c>
      <c r="L2001" s="277" t="s">
        <v>2364</v>
      </c>
      <c r="M2001" s="83"/>
    </row>
    <row r="2002" spans="1:13" ht="12.75" customHeight="1" x14ac:dyDescent="0.25">
      <c r="A2002" s="277" t="s">
        <v>8385</v>
      </c>
      <c r="B2002" s="277" t="s">
        <v>8386</v>
      </c>
      <c r="C2002" s="277" t="s">
        <v>8509</v>
      </c>
      <c r="D2002" s="277" t="s">
        <v>8510</v>
      </c>
      <c r="E2002" s="278" t="s">
        <v>1043</v>
      </c>
      <c r="F2002" s="277" t="s">
        <v>1043</v>
      </c>
      <c r="G2002" s="279">
        <v>100323</v>
      </c>
      <c r="H2002" s="277" t="s">
        <v>8529</v>
      </c>
      <c r="I2002" s="277" t="s">
        <v>694</v>
      </c>
      <c r="J2002" s="277" t="s">
        <v>2642</v>
      </c>
      <c r="K2002" s="280">
        <v>125.67</v>
      </c>
      <c r="L2002" s="277" t="s">
        <v>2364</v>
      </c>
      <c r="M2002" s="83"/>
    </row>
    <row r="2003" spans="1:13" ht="12.75" customHeight="1" x14ac:dyDescent="0.25">
      <c r="A2003" s="277" t="s">
        <v>8385</v>
      </c>
      <c r="B2003" s="277" t="s">
        <v>8386</v>
      </c>
      <c r="C2003" s="277" t="s">
        <v>8509</v>
      </c>
      <c r="D2003" s="277" t="s">
        <v>8510</v>
      </c>
      <c r="E2003" s="278" t="s">
        <v>1043</v>
      </c>
      <c r="F2003" s="277" t="s">
        <v>1043</v>
      </c>
      <c r="G2003" s="279">
        <v>100324</v>
      </c>
      <c r="H2003" s="277" t="s">
        <v>8530</v>
      </c>
      <c r="I2003" s="277" t="s">
        <v>694</v>
      </c>
      <c r="J2003" s="277" t="s">
        <v>2642</v>
      </c>
      <c r="K2003" s="280">
        <v>117.19</v>
      </c>
      <c r="L2003" s="277" t="s">
        <v>2364</v>
      </c>
      <c r="M2003" s="83"/>
    </row>
    <row r="2004" spans="1:13" ht="12.75" customHeight="1" x14ac:dyDescent="0.25">
      <c r="A2004" s="277" t="s">
        <v>8385</v>
      </c>
      <c r="B2004" s="277" t="s">
        <v>8386</v>
      </c>
      <c r="C2004" s="277" t="s">
        <v>8531</v>
      </c>
      <c r="D2004" s="277" t="s">
        <v>8532</v>
      </c>
      <c r="E2004" s="278" t="s">
        <v>1043</v>
      </c>
      <c r="F2004" s="277" t="s">
        <v>1043</v>
      </c>
      <c r="G2004" s="279">
        <v>90996</v>
      </c>
      <c r="H2004" s="277" t="s">
        <v>8533</v>
      </c>
      <c r="I2004" s="277" t="s">
        <v>648</v>
      </c>
      <c r="J2004" s="277" t="s">
        <v>2363</v>
      </c>
      <c r="K2004" s="280">
        <v>11.61</v>
      </c>
      <c r="L2004" s="277" t="s">
        <v>2364</v>
      </c>
      <c r="M2004" s="83"/>
    </row>
    <row r="2005" spans="1:13" ht="12.75" customHeight="1" x14ac:dyDescent="0.25">
      <c r="A2005" s="277" t="s">
        <v>8385</v>
      </c>
      <c r="B2005" s="277" t="s">
        <v>8386</v>
      </c>
      <c r="C2005" s="277" t="s">
        <v>8531</v>
      </c>
      <c r="D2005" s="277" t="s">
        <v>8532</v>
      </c>
      <c r="E2005" s="278" t="s">
        <v>1043</v>
      </c>
      <c r="F2005" s="277" t="s">
        <v>1043</v>
      </c>
      <c r="G2005" s="279">
        <v>90997</v>
      </c>
      <c r="H2005" s="277" t="s">
        <v>8534</v>
      </c>
      <c r="I2005" s="277" t="s">
        <v>648</v>
      </c>
      <c r="J2005" s="277" t="s">
        <v>2363</v>
      </c>
      <c r="K2005" s="280">
        <v>15.78</v>
      </c>
      <c r="L2005" s="277" t="s">
        <v>2364</v>
      </c>
      <c r="M2005" s="83"/>
    </row>
    <row r="2006" spans="1:13" ht="12.75" customHeight="1" x14ac:dyDescent="0.25">
      <c r="A2006" s="277" t="s">
        <v>8385</v>
      </c>
      <c r="B2006" s="277" t="s">
        <v>8386</v>
      </c>
      <c r="C2006" s="277" t="s">
        <v>8531</v>
      </c>
      <c r="D2006" s="277" t="s">
        <v>8532</v>
      </c>
      <c r="E2006" s="278" t="s">
        <v>1043</v>
      </c>
      <c r="F2006" s="277" t="s">
        <v>1043</v>
      </c>
      <c r="G2006" s="279">
        <v>90998</v>
      </c>
      <c r="H2006" s="277" t="s">
        <v>8535</v>
      </c>
      <c r="I2006" s="277" t="s">
        <v>648</v>
      </c>
      <c r="J2006" s="277" t="s">
        <v>2363</v>
      </c>
      <c r="K2006" s="280">
        <v>19.05</v>
      </c>
      <c r="L2006" s="277" t="s">
        <v>2364</v>
      </c>
      <c r="M2006" s="83"/>
    </row>
    <row r="2007" spans="1:13" ht="12.75" customHeight="1" x14ac:dyDescent="0.25">
      <c r="A2007" s="277" t="s">
        <v>8385</v>
      </c>
      <c r="B2007" s="277" t="s">
        <v>8386</v>
      </c>
      <c r="C2007" s="277" t="s">
        <v>8531</v>
      </c>
      <c r="D2007" s="277" t="s">
        <v>8532</v>
      </c>
      <c r="E2007" s="278" t="s">
        <v>1043</v>
      </c>
      <c r="F2007" s="277" t="s">
        <v>1043</v>
      </c>
      <c r="G2007" s="279">
        <v>91000</v>
      </c>
      <c r="H2007" s="277" t="s">
        <v>8536</v>
      </c>
      <c r="I2007" s="277" t="s">
        <v>648</v>
      </c>
      <c r="J2007" s="277" t="s">
        <v>2363</v>
      </c>
      <c r="K2007" s="280">
        <v>14.54</v>
      </c>
      <c r="L2007" s="277" t="s">
        <v>2364</v>
      </c>
      <c r="M2007" s="83"/>
    </row>
    <row r="2008" spans="1:13" ht="12.75" customHeight="1" x14ac:dyDescent="0.25">
      <c r="A2008" s="277" t="s">
        <v>8385</v>
      </c>
      <c r="B2008" s="277" t="s">
        <v>8386</v>
      </c>
      <c r="C2008" s="277" t="s">
        <v>8531</v>
      </c>
      <c r="D2008" s="277" t="s">
        <v>8532</v>
      </c>
      <c r="E2008" s="278" t="s">
        <v>1043</v>
      </c>
      <c r="F2008" s="277" t="s">
        <v>1043</v>
      </c>
      <c r="G2008" s="279">
        <v>91002</v>
      </c>
      <c r="H2008" s="277" t="s">
        <v>8537</v>
      </c>
      <c r="I2008" s="277" t="s">
        <v>648</v>
      </c>
      <c r="J2008" s="277" t="s">
        <v>2363</v>
      </c>
      <c r="K2008" s="280">
        <v>13.37</v>
      </c>
      <c r="L2008" s="277" t="s">
        <v>2364</v>
      </c>
      <c r="M2008" s="83"/>
    </row>
    <row r="2009" spans="1:13" ht="12.75" customHeight="1" x14ac:dyDescent="0.25">
      <c r="A2009" s="277" t="s">
        <v>8385</v>
      </c>
      <c r="B2009" s="277" t="s">
        <v>8386</v>
      </c>
      <c r="C2009" s="277" t="s">
        <v>8531</v>
      </c>
      <c r="D2009" s="277" t="s">
        <v>8532</v>
      </c>
      <c r="E2009" s="278" t="s">
        <v>1043</v>
      </c>
      <c r="F2009" s="277" t="s">
        <v>1043</v>
      </c>
      <c r="G2009" s="279">
        <v>91003</v>
      </c>
      <c r="H2009" s="277" t="s">
        <v>8538</v>
      </c>
      <c r="I2009" s="277" t="s">
        <v>648</v>
      </c>
      <c r="J2009" s="277" t="s">
        <v>2363</v>
      </c>
      <c r="K2009" s="280">
        <v>15.48</v>
      </c>
      <c r="L2009" s="277" t="s">
        <v>2364</v>
      </c>
      <c r="M2009" s="83"/>
    </row>
    <row r="2010" spans="1:13" ht="12.75" customHeight="1" x14ac:dyDescent="0.25">
      <c r="A2010" s="277" t="s">
        <v>8385</v>
      </c>
      <c r="B2010" s="277" t="s">
        <v>8386</v>
      </c>
      <c r="C2010" s="277" t="s">
        <v>8531</v>
      </c>
      <c r="D2010" s="277" t="s">
        <v>8532</v>
      </c>
      <c r="E2010" s="278" t="s">
        <v>1043</v>
      </c>
      <c r="F2010" s="277" t="s">
        <v>1043</v>
      </c>
      <c r="G2010" s="279">
        <v>91004</v>
      </c>
      <c r="H2010" s="277" t="s">
        <v>8539</v>
      </c>
      <c r="I2010" s="277" t="s">
        <v>648</v>
      </c>
      <c r="J2010" s="277" t="s">
        <v>2363</v>
      </c>
      <c r="K2010" s="280">
        <v>12.27</v>
      </c>
      <c r="L2010" s="277" t="s">
        <v>2364</v>
      </c>
      <c r="M2010" s="83"/>
    </row>
    <row r="2011" spans="1:13" ht="12.75" customHeight="1" x14ac:dyDescent="0.25">
      <c r="A2011" s="277" t="s">
        <v>8385</v>
      </c>
      <c r="B2011" s="277" t="s">
        <v>8386</v>
      </c>
      <c r="C2011" s="277" t="s">
        <v>8531</v>
      </c>
      <c r="D2011" s="277" t="s">
        <v>8532</v>
      </c>
      <c r="E2011" s="278" t="s">
        <v>1043</v>
      </c>
      <c r="F2011" s="277" t="s">
        <v>1043</v>
      </c>
      <c r="G2011" s="279">
        <v>91005</v>
      </c>
      <c r="H2011" s="277" t="s">
        <v>8540</v>
      </c>
      <c r="I2011" s="277" t="s">
        <v>648</v>
      </c>
      <c r="J2011" s="277" t="s">
        <v>2363</v>
      </c>
      <c r="K2011" s="280">
        <v>14.71</v>
      </c>
      <c r="L2011" s="277" t="s">
        <v>2364</v>
      </c>
      <c r="M2011" s="83"/>
    </row>
    <row r="2012" spans="1:13" ht="12.75" customHeight="1" x14ac:dyDescent="0.25">
      <c r="A2012" s="277" t="s">
        <v>8385</v>
      </c>
      <c r="B2012" s="277" t="s">
        <v>8386</v>
      </c>
      <c r="C2012" s="277" t="s">
        <v>8531</v>
      </c>
      <c r="D2012" s="277" t="s">
        <v>8532</v>
      </c>
      <c r="E2012" s="278" t="s">
        <v>1043</v>
      </c>
      <c r="F2012" s="277" t="s">
        <v>1043</v>
      </c>
      <c r="G2012" s="279">
        <v>91006</v>
      </c>
      <c r="H2012" s="277" t="s">
        <v>8541</v>
      </c>
      <c r="I2012" s="277" t="s">
        <v>648</v>
      </c>
      <c r="J2012" s="277" t="s">
        <v>2363</v>
      </c>
      <c r="K2012" s="280">
        <v>11.34</v>
      </c>
      <c r="L2012" s="277" t="s">
        <v>2364</v>
      </c>
      <c r="M2012" s="83"/>
    </row>
    <row r="2013" spans="1:13" ht="12.75" customHeight="1" x14ac:dyDescent="0.25">
      <c r="A2013" s="277" t="s">
        <v>8385</v>
      </c>
      <c r="B2013" s="277" t="s">
        <v>8386</v>
      </c>
      <c r="C2013" s="277" t="s">
        <v>8531</v>
      </c>
      <c r="D2013" s="277" t="s">
        <v>8532</v>
      </c>
      <c r="E2013" s="278" t="s">
        <v>1043</v>
      </c>
      <c r="F2013" s="277" t="s">
        <v>1043</v>
      </c>
      <c r="G2013" s="279">
        <v>91007</v>
      </c>
      <c r="H2013" s="277" t="s">
        <v>8542</v>
      </c>
      <c r="I2013" s="277" t="s">
        <v>648</v>
      </c>
      <c r="J2013" s="277" t="s">
        <v>2363</v>
      </c>
      <c r="K2013" s="280">
        <v>10.17</v>
      </c>
      <c r="L2013" s="277" t="s">
        <v>2364</v>
      </c>
      <c r="M2013" s="83"/>
    </row>
    <row r="2014" spans="1:13" ht="12.75" customHeight="1" x14ac:dyDescent="0.25">
      <c r="A2014" s="277" t="s">
        <v>8385</v>
      </c>
      <c r="B2014" s="277" t="s">
        <v>8386</v>
      </c>
      <c r="C2014" s="277" t="s">
        <v>8531</v>
      </c>
      <c r="D2014" s="277" t="s">
        <v>8532</v>
      </c>
      <c r="E2014" s="278" t="s">
        <v>1043</v>
      </c>
      <c r="F2014" s="277" t="s">
        <v>1043</v>
      </c>
      <c r="G2014" s="279">
        <v>91008</v>
      </c>
      <c r="H2014" s="277" t="s">
        <v>8543</v>
      </c>
      <c r="I2014" s="277" t="s">
        <v>648</v>
      </c>
      <c r="J2014" s="277" t="s">
        <v>2363</v>
      </c>
      <c r="K2014" s="280">
        <v>12.28</v>
      </c>
      <c r="L2014" s="277" t="s">
        <v>2364</v>
      </c>
      <c r="M2014" s="83"/>
    </row>
    <row r="2015" spans="1:13" ht="12.75" customHeight="1" x14ac:dyDescent="0.25">
      <c r="A2015" s="277" t="s">
        <v>8385</v>
      </c>
      <c r="B2015" s="277" t="s">
        <v>8386</v>
      </c>
      <c r="C2015" s="277" t="s">
        <v>8531</v>
      </c>
      <c r="D2015" s="277" t="s">
        <v>8532</v>
      </c>
      <c r="E2015" s="278" t="s">
        <v>1043</v>
      </c>
      <c r="F2015" s="277" t="s">
        <v>1043</v>
      </c>
      <c r="G2015" s="279">
        <v>92263</v>
      </c>
      <c r="H2015" s="277" t="s">
        <v>8544</v>
      </c>
      <c r="I2015" s="277" t="s">
        <v>648</v>
      </c>
      <c r="J2015" s="277" t="s">
        <v>2642</v>
      </c>
      <c r="K2015" s="280">
        <v>88.99</v>
      </c>
      <c r="L2015" s="277" t="s">
        <v>2364</v>
      </c>
      <c r="M2015" s="83"/>
    </row>
    <row r="2016" spans="1:13" ht="12.75" customHeight="1" x14ac:dyDescent="0.25">
      <c r="A2016" s="277" t="s">
        <v>8385</v>
      </c>
      <c r="B2016" s="277" t="s">
        <v>8386</v>
      </c>
      <c r="C2016" s="277" t="s">
        <v>8531</v>
      </c>
      <c r="D2016" s="277" t="s">
        <v>8532</v>
      </c>
      <c r="E2016" s="278" t="s">
        <v>1043</v>
      </c>
      <c r="F2016" s="277" t="s">
        <v>1043</v>
      </c>
      <c r="G2016" s="279">
        <v>92264</v>
      </c>
      <c r="H2016" s="277" t="s">
        <v>8545</v>
      </c>
      <c r="I2016" s="277" t="s">
        <v>648</v>
      </c>
      <c r="J2016" s="277" t="s">
        <v>2642</v>
      </c>
      <c r="K2016" s="280">
        <v>106.54</v>
      </c>
      <c r="L2016" s="277" t="s">
        <v>2364</v>
      </c>
      <c r="M2016" s="83"/>
    </row>
    <row r="2017" spans="1:13" ht="12.75" customHeight="1" x14ac:dyDescent="0.25">
      <c r="A2017" s="277" t="s">
        <v>8385</v>
      </c>
      <c r="B2017" s="277" t="s">
        <v>8386</v>
      </c>
      <c r="C2017" s="277" t="s">
        <v>8531</v>
      </c>
      <c r="D2017" s="277" t="s">
        <v>8532</v>
      </c>
      <c r="E2017" s="278" t="s">
        <v>1043</v>
      </c>
      <c r="F2017" s="277" t="s">
        <v>1043</v>
      </c>
      <c r="G2017" s="279">
        <v>92265</v>
      </c>
      <c r="H2017" s="277" t="s">
        <v>8546</v>
      </c>
      <c r="I2017" s="277" t="s">
        <v>648</v>
      </c>
      <c r="J2017" s="277" t="s">
        <v>2642</v>
      </c>
      <c r="K2017" s="280">
        <v>69.53</v>
      </c>
      <c r="L2017" s="277" t="s">
        <v>2364</v>
      </c>
      <c r="M2017" s="83"/>
    </row>
    <row r="2018" spans="1:13" ht="12.75" customHeight="1" x14ac:dyDescent="0.25">
      <c r="A2018" s="277" t="s">
        <v>8385</v>
      </c>
      <c r="B2018" s="277" t="s">
        <v>8386</v>
      </c>
      <c r="C2018" s="277" t="s">
        <v>8531</v>
      </c>
      <c r="D2018" s="277" t="s">
        <v>8532</v>
      </c>
      <c r="E2018" s="278" t="s">
        <v>1043</v>
      </c>
      <c r="F2018" s="277" t="s">
        <v>1043</v>
      </c>
      <c r="G2018" s="279">
        <v>92266</v>
      </c>
      <c r="H2018" s="277" t="s">
        <v>8547</v>
      </c>
      <c r="I2018" s="277" t="s">
        <v>648</v>
      </c>
      <c r="J2018" s="277" t="s">
        <v>2642</v>
      </c>
      <c r="K2018" s="280">
        <v>85.18</v>
      </c>
      <c r="L2018" s="277" t="s">
        <v>2364</v>
      </c>
      <c r="M2018" s="83"/>
    </row>
    <row r="2019" spans="1:13" ht="12.75" customHeight="1" x14ac:dyDescent="0.25">
      <c r="A2019" s="277" t="s">
        <v>8385</v>
      </c>
      <c r="B2019" s="277" t="s">
        <v>8386</v>
      </c>
      <c r="C2019" s="277" t="s">
        <v>8531</v>
      </c>
      <c r="D2019" s="277" t="s">
        <v>8532</v>
      </c>
      <c r="E2019" s="278" t="s">
        <v>1043</v>
      </c>
      <c r="F2019" s="277" t="s">
        <v>1043</v>
      </c>
      <c r="G2019" s="279">
        <v>92267</v>
      </c>
      <c r="H2019" s="277" t="s">
        <v>8548</v>
      </c>
      <c r="I2019" s="277" t="s">
        <v>648</v>
      </c>
      <c r="J2019" s="277" t="s">
        <v>2642</v>
      </c>
      <c r="K2019" s="280">
        <v>26.38</v>
      </c>
      <c r="L2019" s="277" t="s">
        <v>2364</v>
      </c>
      <c r="M2019" s="83"/>
    </row>
    <row r="2020" spans="1:13" ht="12.75" customHeight="1" x14ac:dyDescent="0.25">
      <c r="A2020" s="277" t="s">
        <v>8385</v>
      </c>
      <c r="B2020" s="277" t="s">
        <v>8386</v>
      </c>
      <c r="C2020" s="277" t="s">
        <v>8531</v>
      </c>
      <c r="D2020" s="277" t="s">
        <v>8532</v>
      </c>
      <c r="E2020" s="278" t="s">
        <v>1043</v>
      </c>
      <c r="F2020" s="277" t="s">
        <v>1043</v>
      </c>
      <c r="G2020" s="279">
        <v>92268</v>
      </c>
      <c r="H2020" s="277" t="s">
        <v>8549</v>
      </c>
      <c r="I2020" s="277" t="s">
        <v>648</v>
      </c>
      <c r="J2020" s="277" t="s">
        <v>2642</v>
      </c>
      <c r="K2020" s="280">
        <v>40.19</v>
      </c>
      <c r="L2020" s="277" t="s">
        <v>2364</v>
      </c>
      <c r="M2020" s="83"/>
    </row>
    <row r="2021" spans="1:13" ht="12.75" customHeight="1" x14ac:dyDescent="0.25">
      <c r="A2021" s="277" t="s">
        <v>8385</v>
      </c>
      <c r="B2021" s="277" t="s">
        <v>8386</v>
      </c>
      <c r="C2021" s="277" t="s">
        <v>8531</v>
      </c>
      <c r="D2021" s="277" t="s">
        <v>8532</v>
      </c>
      <c r="E2021" s="278" t="s">
        <v>1043</v>
      </c>
      <c r="F2021" s="277" t="s">
        <v>1043</v>
      </c>
      <c r="G2021" s="279">
        <v>92269</v>
      </c>
      <c r="H2021" s="277" t="s">
        <v>8550</v>
      </c>
      <c r="I2021" s="277" t="s">
        <v>648</v>
      </c>
      <c r="J2021" s="277" t="s">
        <v>2642</v>
      </c>
      <c r="K2021" s="280">
        <v>87.18</v>
      </c>
      <c r="L2021" s="277" t="s">
        <v>2364</v>
      </c>
      <c r="M2021" s="83"/>
    </row>
    <row r="2022" spans="1:13" ht="12.75" customHeight="1" x14ac:dyDescent="0.25">
      <c r="A2022" s="277" t="s">
        <v>8385</v>
      </c>
      <c r="B2022" s="277" t="s">
        <v>8386</v>
      </c>
      <c r="C2022" s="277" t="s">
        <v>8531</v>
      </c>
      <c r="D2022" s="277" t="s">
        <v>8532</v>
      </c>
      <c r="E2022" s="278" t="s">
        <v>1043</v>
      </c>
      <c r="F2022" s="277" t="s">
        <v>1043</v>
      </c>
      <c r="G2022" s="279">
        <v>92270</v>
      </c>
      <c r="H2022" s="277" t="s">
        <v>8551</v>
      </c>
      <c r="I2022" s="277" t="s">
        <v>648</v>
      </c>
      <c r="J2022" s="277" t="s">
        <v>2642</v>
      </c>
      <c r="K2022" s="280">
        <v>72.400000000000006</v>
      </c>
      <c r="L2022" s="277" t="s">
        <v>2364</v>
      </c>
      <c r="M2022" s="83"/>
    </row>
    <row r="2023" spans="1:13" ht="12.75" customHeight="1" x14ac:dyDescent="0.25">
      <c r="A2023" s="277" t="s">
        <v>8385</v>
      </c>
      <c r="B2023" s="277" t="s">
        <v>8386</v>
      </c>
      <c r="C2023" s="277" t="s">
        <v>8531</v>
      </c>
      <c r="D2023" s="277" t="s">
        <v>8532</v>
      </c>
      <c r="E2023" s="278" t="s">
        <v>1043</v>
      </c>
      <c r="F2023" s="277" t="s">
        <v>1043</v>
      </c>
      <c r="G2023" s="279">
        <v>92271</v>
      </c>
      <c r="H2023" s="277" t="s">
        <v>8552</v>
      </c>
      <c r="I2023" s="277" t="s">
        <v>648</v>
      </c>
      <c r="J2023" s="277" t="s">
        <v>2642</v>
      </c>
      <c r="K2023" s="280">
        <v>55.29</v>
      </c>
      <c r="L2023" s="277" t="s">
        <v>2364</v>
      </c>
      <c r="M2023" s="83"/>
    </row>
    <row r="2024" spans="1:13" ht="12.75" customHeight="1" x14ac:dyDescent="0.25">
      <c r="A2024" s="277" t="s">
        <v>8385</v>
      </c>
      <c r="B2024" s="277" t="s">
        <v>8386</v>
      </c>
      <c r="C2024" s="277" t="s">
        <v>8531</v>
      </c>
      <c r="D2024" s="277" t="s">
        <v>8532</v>
      </c>
      <c r="E2024" s="278" t="s">
        <v>1043</v>
      </c>
      <c r="F2024" s="277" t="s">
        <v>1043</v>
      </c>
      <c r="G2024" s="279">
        <v>92272</v>
      </c>
      <c r="H2024" s="277" t="s">
        <v>8553</v>
      </c>
      <c r="I2024" s="277" t="s">
        <v>871</v>
      </c>
      <c r="J2024" s="277" t="s">
        <v>2642</v>
      </c>
      <c r="K2024" s="280">
        <v>17.47</v>
      </c>
      <c r="L2024" s="277" t="s">
        <v>2364</v>
      </c>
      <c r="M2024" s="83"/>
    </row>
    <row r="2025" spans="1:13" ht="12.75" customHeight="1" x14ac:dyDescent="0.25">
      <c r="A2025" s="277" t="s">
        <v>8385</v>
      </c>
      <c r="B2025" s="277" t="s">
        <v>8386</v>
      </c>
      <c r="C2025" s="277" t="s">
        <v>8531</v>
      </c>
      <c r="D2025" s="277" t="s">
        <v>8532</v>
      </c>
      <c r="E2025" s="278" t="s">
        <v>1043</v>
      </c>
      <c r="F2025" s="277" t="s">
        <v>1043</v>
      </c>
      <c r="G2025" s="279">
        <v>92273</v>
      </c>
      <c r="H2025" s="277" t="s">
        <v>8554</v>
      </c>
      <c r="I2025" s="277" t="s">
        <v>871</v>
      </c>
      <c r="J2025" s="277" t="s">
        <v>2642</v>
      </c>
      <c r="K2025" s="280">
        <v>7.12</v>
      </c>
      <c r="L2025" s="277" t="s">
        <v>2364</v>
      </c>
      <c r="M2025" s="83"/>
    </row>
    <row r="2026" spans="1:13" ht="12.75" customHeight="1" x14ac:dyDescent="0.25">
      <c r="A2026" s="277" t="s">
        <v>8385</v>
      </c>
      <c r="B2026" s="277" t="s">
        <v>8386</v>
      </c>
      <c r="C2026" s="277" t="s">
        <v>8531</v>
      </c>
      <c r="D2026" s="277" t="s">
        <v>8532</v>
      </c>
      <c r="E2026" s="278" t="s">
        <v>1043</v>
      </c>
      <c r="F2026" s="277" t="s">
        <v>1043</v>
      </c>
      <c r="G2026" s="279">
        <v>92408</v>
      </c>
      <c r="H2026" s="277" t="s">
        <v>8555</v>
      </c>
      <c r="I2026" s="277" t="s">
        <v>648</v>
      </c>
      <c r="J2026" s="277" t="s">
        <v>2642</v>
      </c>
      <c r="K2026" s="280">
        <v>164.96</v>
      </c>
      <c r="L2026" s="277" t="s">
        <v>2364</v>
      </c>
      <c r="M2026" s="83"/>
    </row>
    <row r="2027" spans="1:13" ht="12.75" customHeight="1" x14ac:dyDescent="0.25">
      <c r="A2027" s="277" t="s">
        <v>8385</v>
      </c>
      <c r="B2027" s="277" t="s">
        <v>8386</v>
      </c>
      <c r="C2027" s="277" t="s">
        <v>8531</v>
      </c>
      <c r="D2027" s="277" t="s">
        <v>8532</v>
      </c>
      <c r="E2027" s="278" t="s">
        <v>1043</v>
      </c>
      <c r="F2027" s="277" t="s">
        <v>1043</v>
      </c>
      <c r="G2027" s="279">
        <v>92409</v>
      </c>
      <c r="H2027" s="277" t="s">
        <v>8556</v>
      </c>
      <c r="I2027" s="277" t="s">
        <v>648</v>
      </c>
      <c r="J2027" s="277" t="s">
        <v>2642</v>
      </c>
      <c r="K2027" s="280">
        <v>156.13</v>
      </c>
      <c r="L2027" s="277" t="s">
        <v>2364</v>
      </c>
      <c r="M2027" s="83"/>
    </row>
    <row r="2028" spans="1:13" ht="12.75" customHeight="1" x14ac:dyDescent="0.25">
      <c r="A2028" s="277" t="s">
        <v>8385</v>
      </c>
      <c r="B2028" s="277" t="s">
        <v>8386</v>
      </c>
      <c r="C2028" s="277" t="s">
        <v>8531</v>
      </c>
      <c r="D2028" s="277" t="s">
        <v>8532</v>
      </c>
      <c r="E2028" s="278" t="s">
        <v>1043</v>
      </c>
      <c r="F2028" s="277" t="s">
        <v>1043</v>
      </c>
      <c r="G2028" s="279">
        <v>92410</v>
      </c>
      <c r="H2028" s="277" t="s">
        <v>8557</v>
      </c>
      <c r="I2028" s="277" t="s">
        <v>648</v>
      </c>
      <c r="J2028" s="277" t="s">
        <v>2642</v>
      </c>
      <c r="K2028" s="280">
        <v>113.38</v>
      </c>
      <c r="L2028" s="277" t="s">
        <v>2364</v>
      </c>
      <c r="M2028" s="83"/>
    </row>
    <row r="2029" spans="1:13" ht="12.75" customHeight="1" x14ac:dyDescent="0.25">
      <c r="A2029" s="277" t="s">
        <v>8385</v>
      </c>
      <c r="B2029" s="277" t="s">
        <v>8386</v>
      </c>
      <c r="C2029" s="277" t="s">
        <v>8531</v>
      </c>
      <c r="D2029" s="277" t="s">
        <v>8532</v>
      </c>
      <c r="E2029" s="278" t="s">
        <v>1043</v>
      </c>
      <c r="F2029" s="277" t="s">
        <v>1043</v>
      </c>
      <c r="G2029" s="279">
        <v>92411</v>
      </c>
      <c r="H2029" s="277" t="s">
        <v>737</v>
      </c>
      <c r="I2029" s="277" t="s">
        <v>648</v>
      </c>
      <c r="J2029" s="277" t="s">
        <v>2642</v>
      </c>
      <c r="K2029" s="280">
        <v>105.58</v>
      </c>
      <c r="L2029" s="277" t="s">
        <v>2364</v>
      </c>
      <c r="M2029" s="83"/>
    </row>
    <row r="2030" spans="1:13" ht="12.75" customHeight="1" x14ac:dyDescent="0.25">
      <c r="A2030" s="277" t="s">
        <v>8385</v>
      </c>
      <c r="B2030" s="277" t="s">
        <v>8386</v>
      </c>
      <c r="C2030" s="277" t="s">
        <v>8531</v>
      </c>
      <c r="D2030" s="277" t="s">
        <v>8532</v>
      </c>
      <c r="E2030" s="278" t="s">
        <v>1043</v>
      </c>
      <c r="F2030" s="277" t="s">
        <v>1043</v>
      </c>
      <c r="G2030" s="279">
        <v>92412</v>
      </c>
      <c r="H2030" s="277" t="s">
        <v>8558</v>
      </c>
      <c r="I2030" s="277" t="s">
        <v>648</v>
      </c>
      <c r="J2030" s="277" t="s">
        <v>2642</v>
      </c>
      <c r="K2030" s="280">
        <v>75.739999999999995</v>
      </c>
      <c r="L2030" s="277" t="s">
        <v>2364</v>
      </c>
      <c r="M2030" s="83"/>
    </row>
    <row r="2031" spans="1:13" ht="12.75" customHeight="1" x14ac:dyDescent="0.25">
      <c r="A2031" s="277" t="s">
        <v>8385</v>
      </c>
      <c r="B2031" s="277" t="s">
        <v>8386</v>
      </c>
      <c r="C2031" s="277" t="s">
        <v>8531</v>
      </c>
      <c r="D2031" s="277" t="s">
        <v>8532</v>
      </c>
      <c r="E2031" s="278" t="s">
        <v>1043</v>
      </c>
      <c r="F2031" s="277" t="s">
        <v>1043</v>
      </c>
      <c r="G2031" s="279">
        <v>92413</v>
      </c>
      <c r="H2031" s="277" t="s">
        <v>8559</v>
      </c>
      <c r="I2031" s="277" t="s">
        <v>648</v>
      </c>
      <c r="J2031" s="277" t="s">
        <v>2642</v>
      </c>
      <c r="K2031" s="280">
        <v>69.73</v>
      </c>
      <c r="L2031" s="277" t="s">
        <v>2364</v>
      </c>
      <c r="M2031" s="83"/>
    </row>
    <row r="2032" spans="1:13" ht="12.75" customHeight="1" x14ac:dyDescent="0.25">
      <c r="A2032" s="277" t="s">
        <v>8385</v>
      </c>
      <c r="B2032" s="277" t="s">
        <v>8386</v>
      </c>
      <c r="C2032" s="277" t="s">
        <v>8531</v>
      </c>
      <c r="D2032" s="277" t="s">
        <v>8532</v>
      </c>
      <c r="E2032" s="278" t="s">
        <v>1043</v>
      </c>
      <c r="F2032" s="277" t="s">
        <v>1043</v>
      </c>
      <c r="G2032" s="279">
        <v>92414</v>
      </c>
      <c r="H2032" s="277" t="s">
        <v>8560</v>
      </c>
      <c r="I2032" s="277" t="s">
        <v>648</v>
      </c>
      <c r="J2032" s="277" t="s">
        <v>2642</v>
      </c>
      <c r="K2032" s="280">
        <v>88.23</v>
      </c>
      <c r="L2032" s="277" t="s">
        <v>2364</v>
      </c>
      <c r="M2032" s="83"/>
    </row>
    <row r="2033" spans="1:13" ht="12.75" customHeight="1" x14ac:dyDescent="0.25">
      <c r="A2033" s="277" t="s">
        <v>8385</v>
      </c>
      <c r="B2033" s="277" t="s">
        <v>8386</v>
      </c>
      <c r="C2033" s="277" t="s">
        <v>8531</v>
      </c>
      <c r="D2033" s="277" t="s">
        <v>8532</v>
      </c>
      <c r="E2033" s="278" t="s">
        <v>1043</v>
      </c>
      <c r="F2033" s="277" t="s">
        <v>1043</v>
      </c>
      <c r="G2033" s="279">
        <v>92415</v>
      </c>
      <c r="H2033" s="277" t="s">
        <v>8561</v>
      </c>
      <c r="I2033" s="277" t="s">
        <v>648</v>
      </c>
      <c r="J2033" s="277" t="s">
        <v>2642</v>
      </c>
      <c r="K2033" s="280">
        <v>80.430000000000007</v>
      </c>
      <c r="L2033" s="277" t="s">
        <v>2364</v>
      </c>
      <c r="M2033" s="83"/>
    </row>
    <row r="2034" spans="1:13" ht="12.75" customHeight="1" x14ac:dyDescent="0.25">
      <c r="A2034" s="277" t="s">
        <v>8385</v>
      </c>
      <c r="B2034" s="277" t="s">
        <v>8386</v>
      </c>
      <c r="C2034" s="277" t="s">
        <v>8531</v>
      </c>
      <c r="D2034" s="277" t="s">
        <v>8532</v>
      </c>
      <c r="E2034" s="278" t="s">
        <v>1043</v>
      </c>
      <c r="F2034" s="277" t="s">
        <v>1043</v>
      </c>
      <c r="G2034" s="279">
        <v>92416</v>
      </c>
      <c r="H2034" s="277" t="s">
        <v>8562</v>
      </c>
      <c r="I2034" s="277" t="s">
        <v>648</v>
      </c>
      <c r="J2034" s="277" t="s">
        <v>2642</v>
      </c>
      <c r="K2034" s="280">
        <v>104.28</v>
      </c>
      <c r="L2034" s="277" t="s">
        <v>2364</v>
      </c>
      <c r="M2034" s="83"/>
    </row>
    <row r="2035" spans="1:13" ht="12.75" customHeight="1" x14ac:dyDescent="0.25">
      <c r="A2035" s="277" t="s">
        <v>8385</v>
      </c>
      <c r="B2035" s="277" t="s">
        <v>8386</v>
      </c>
      <c r="C2035" s="277" t="s">
        <v>8531</v>
      </c>
      <c r="D2035" s="277" t="s">
        <v>8532</v>
      </c>
      <c r="E2035" s="278" t="s">
        <v>1043</v>
      </c>
      <c r="F2035" s="277" t="s">
        <v>1043</v>
      </c>
      <c r="G2035" s="279">
        <v>92417</v>
      </c>
      <c r="H2035" s="277" t="s">
        <v>8563</v>
      </c>
      <c r="I2035" s="277" t="s">
        <v>648</v>
      </c>
      <c r="J2035" s="277" t="s">
        <v>2642</v>
      </c>
      <c r="K2035" s="280">
        <v>96.51</v>
      </c>
      <c r="L2035" s="277" t="s">
        <v>2364</v>
      </c>
      <c r="M2035" s="83"/>
    </row>
    <row r="2036" spans="1:13" ht="12.75" customHeight="1" x14ac:dyDescent="0.25">
      <c r="A2036" s="277" t="s">
        <v>8385</v>
      </c>
      <c r="B2036" s="277" t="s">
        <v>8386</v>
      </c>
      <c r="C2036" s="277" t="s">
        <v>8531</v>
      </c>
      <c r="D2036" s="277" t="s">
        <v>8532</v>
      </c>
      <c r="E2036" s="278" t="s">
        <v>1043</v>
      </c>
      <c r="F2036" s="277" t="s">
        <v>1043</v>
      </c>
      <c r="G2036" s="279">
        <v>92418</v>
      </c>
      <c r="H2036" s="277" t="s">
        <v>8564</v>
      </c>
      <c r="I2036" s="277" t="s">
        <v>648</v>
      </c>
      <c r="J2036" s="277" t="s">
        <v>2642</v>
      </c>
      <c r="K2036" s="280">
        <v>57.37</v>
      </c>
      <c r="L2036" s="277" t="s">
        <v>2364</v>
      </c>
      <c r="M2036" s="83"/>
    </row>
    <row r="2037" spans="1:13" ht="12.75" customHeight="1" x14ac:dyDescent="0.25">
      <c r="A2037" s="277" t="s">
        <v>8385</v>
      </c>
      <c r="B2037" s="277" t="s">
        <v>8386</v>
      </c>
      <c r="C2037" s="277" t="s">
        <v>8531</v>
      </c>
      <c r="D2037" s="277" t="s">
        <v>8532</v>
      </c>
      <c r="E2037" s="278" t="s">
        <v>1043</v>
      </c>
      <c r="F2037" s="277" t="s">
        <v>1043</v>
      </c>
      <c r="G2037" s="279">
        <v>92419</v>
      </c>
      <c r="H2037" s="277" t="s">
        <v>8565</v>
      </c>
      <c r="I2037" s="277" t="s">
        <v>648</v>
      </c>
      <c r="J2037" s="277" t="s">
        <v>2642</v>
      </c>
      <c r="K2037" s="280">
        <v>51.4</v>
      </c>
      <c r="L2037" s="277" t="s">
        <v>2364</v>
      </c>
      <c r="M2037" s="83"/>
    </row>
    <row r="2038" spans="1:13" ht="12.75" customHeight="1" x14ac:dyDescent="0.25">
      <c r="A2038" s="277" t="s">
        <v>8385</v>
      </c>
      <c r="B2038" s="277" t="s">
        <v>8386</v>
      </c>
      <c r="C2038" s="277" t="s">
        <v>8531</v>
      </c>
      <c r="D2038" s="277" t="s">
        <v>8532</v>
      </c>
      <c r="E2038" s="278" t="s">
        <v>1043</v>
      </c>
      <c r="F2038" s="277" t="s">
        <v>1043</v>
      </c>
      <c r="G2038" s="279">
        <v>92420</v>
      </c>
      <c r="H2038" s="277" t="s">
        <v>8566</v>
      </c>
      <c r="I2038" s="277" t="s">
        <v>648</v>
      </c>
      <c r="J2038" s="277" t="s">
        <v>2642</v>
      </c>
      <c r="K2038" s="280">
        <v>69.72</v>
      </c>
      <c r="L2038" s="277" t="s">
        <v>2364</v>
      </c>
      <c r="M2038" s="83"/>
    </row>
    <row r="2039" spans="1:13" ht="12.75" customHeight="1" x14ac:dyDescent="0.25">
      <c r="A2039" s="277" t="s">
        <v>8385</v>
      </c>
      <c r="B2039" s="277" t="s">
        <v>8386</v>
      </c>
      <c r="C2039" s="277" t="s">
        <v>8531</v>
      </c>
      <c r="D2039" s="277" t="s">
        <v>8532</v>
      </c>
      <c r="E2039" s="278" t="s">
        <v>1043</v>
      </c>
      <c r="F2039" s="277" t="s">
        <v>1043</v>
      </c>
      <c r="G2039" s="279">
        <v>92421</v>
      </c>
      <c r="H2039" s="277" t="s">
        <v>8567</v>
      </c>
      <c r="I2039" s="277" t="s">
        <v>648</v>
      </c>
      <c r="J2039" s="277" t="s">
        <v>2642</v>
      </c>
      <c r="K2039" s="280">
        <v>63.72</v>
      </c>
      <c r="L2039" s="277" t="s">
        <v>2364</v>
      </c>
      <c r="M2039" s="83"/>
    </row>
    <row r="2040" spans="1:13" ht="12.75" customHeight="1" x14ac:dyDescent="0.25">
      <c r="A2040" s="277" t="s">
        <v>8385</v>
      </c>
      <c r="B2040" s="277" t="s">
        <v>8386</v>
      </c>
      <c r="C2040" s="277" t="s">
        <v>8531</v>
      </c>
      <c r="D2040" s="277" t="s">
        <v>8532</v>
      </c>
      <c r="E2040" s="278" t="s">
        <v>1043</v>
      </c>
      <c r="F2040" s="277" t="s">
        <v>1043</v>
      </c>
      <c r="G2040" s="279">
        <v>92422</v>
      </c>
      <c r="H2040" s="277" t="s">
        <v>8568</v>
      </c>
      <c r="I2040" s="277" t="s">
        <v>648</v>
      </c>
      <c r="J2040" s="277" t="s">
        <v>2642</v>
      </c>
      <c r="K2040" s="280">
        <v>47.4</v>
      </c>
      <c r="L2040" s="277" t="s">
        <v>2364</v>
      </c>
      <c r="M2040" s="83"/>
    </row>
    <row r="2041" spans="1:13" ht="12.75" customHeight="1" x14ac:dyDescent="0.25">
      <c r="A2041" s="277" t="s">
        <v>8385</v>
      </c>
      <c r="B2041" s="277" t="s">
        <v>8386</v>
      </c>
      <c r="C2041" s="277" t="s">
        <v>8531</v>
      </c>
      <c r="D2041" s="277" t="s">
        <v>8532</v>
      </c>
      <c r="E2041" s="278" t="s">
        <v>1043</v>
      </c>
      <c r="F2041" s="277" t="s">
        <v>1043</v>
      </c>
      <c r="G2041" s="279">
        <v>92423</v>
      </c>
      <c r="H2041" s="277" t="s">
        <v>8569</v>
      </c>
      <c r="I2041" s="277" t="s">
        <v>648</v>
      </c>
      <c r="J2041" s="277" t="s">
        <v>2642</v>
      </c>
      <c r="K2041" s="280">
        <v>42.21</v>
      </c>
      <c r="L2041" s="277" t="s">
        <v>2364</v>
      </c>
      <c r="M2041" s="83"/>
    </row>
    <row r="2042" spans="1:13" ht="12.75" customHeight="1" x14ac:dyDescent="0.25">
      <c r="A2042" s="277" t="s">
        <v>8385</v>
      </c>
      <c r="B2042" s="277" t="s">
        <v>8386</v>
      </c>
      <c r="C2042" s="277" t="s">
        <v>8531</v>
      </c>
      <c r="D2042" s="277" t="s">
        <v>8532</v>
      </c>
      <c r="E2042" s="278" t="s">
        <v>1043</v>
      </c>
      <c r="F2042" s="277" t="s">
        <v>1043</v>
      </c>
      <c r="G2042" s="279">
        <v>92424</v>
      </c>
      <c r="H2042" s="277" t="s">
        <v>8570</v>
      </c>
      <c r="I2042" s="277" t="s">
        <v>648</v>
      </c>
      <c r="J2042" s="277" t="s">
        <v>2642</v>
      </c>
      <c r="K2042" s="280">
        <v>58.14</v>
      </c>
      <c r="L2042" s="277" t="s">
        <v>2364</v>
      </c>
      <c r="M2042" s="83"/>
    </row>
    <row r="2043" spans="1:13" ht="12.75" customHeight="1" x14ac:dyDescent="0.25">
      <c r="A2043" s="277" t="s">
        <v>8385</v>
      </c>
      <c r="B2043" s="277" t="s">
        <v>8386</v>
      </c>
      <c r="C2043" s="277" t="s">
        <v>8531</v>
      </c>
      <c r="D2043" s="277" t="s">
        <v>8532</v>
      </c>
      <c r="E2043" s="278" t="s">
        <v>1043</v>
      </c>
      <c r="F2043" s="277" t="s">
        <v>1043</v>
      </c>
      <c r="G2043" s="279">
        <v>92425</v>
      </c>
      <c r="H2043" s="277" t="s">
        <v>8571</v>
      </c>
      <c r="I2043" s="277" t="s">
        <v>648</v>
      </c>
      <c r="J2043" s="277" t="s">
        <v>2642</v>
      </c>
      <c r="K2043" s="280">
        <v>52.93</v>
      </c>
      <c r="L2043" s="277" t="s">
        <v>2364</v>
      </c>
      <c r="M2043" s="83"/>
    </row>
    <row r="2044" spans="1:13" ht="12.75" customHeight="1" x14ac:dyDescent="0.25">
      <c r="A2044" s="277" t="s">
        <v>8385</v>
      </c>
      <c r="B2044" s="277" t="s">
        <v>8386</v>
      </c>
      <c r="C2044" s="277" t="s">
        <v>8531</v>
      </c>
      <c r="D2044" s="277" t="s">
        <v>8532</v>
      </c>
      <c r="E2044" s="278" t="s">
        <v>1043</v>
      </c>
      <c r="F2044" s="277" t="s">
        <v>1043</v>
      </c>
      <c r="G2044" s="279">
        <v>92426</v>
      </c>
      <c r="H2044" s="277" t="s">
        <v>8572</v>
      </c>
      <c r="I2044" s="277" t="s">
        <v>648</v>
      </c>
      <c r="J2044" s="277" t="s">
        <v>2642</v>
      </c>
      <c r="K2044" s="280">
        <v>42.37</v>
      </c>
      <c r="L2044" s="277" t="s">
        <v>2364</v>
      </c>
      <c r="M2044" s="83"/>
    </row>
    <row r="2045" spans="1:13" ht="12.75" customHeight="1" x14ac:dyDescent="0.25">
      <c r="A2045" s="277" t="s">
        <v>8385</v>
      </c>
      <c r="B2045" s="277" t="s">
        <v>8386</v>
      </c>
      <c r="C2045" s="277" t="s">
        <v>8531</v>
      </c>
      <c r="D2045" s="277" t="s">
        <v>8532</v>
      </c>
      <c r="E2045" s="278" t="s">
        <v>1043</v>
      </c>
      <c r="F2045" s="277" t="s">
        <v>1043</v>
      </c>
      <c r="G2045" s="279">
        <v>92427</v>
      </c>
      <c r="H2045" s="277" t="s">
        <v>8573</v>
      </c>
      <c r="I2045" s="277" t="s">
        <v>648</v>
      </c>
      <c r="J2045" s="277" t="s">
        <v>2642</v>
      </c>
      <c r="K2045" s="280">
        <v>37.549999999999997</v>
      </c>
      <c r="L2045" s="277" t="s">
        <v>2364</v>
      </c>
      <c r="M2045" s="83"/>
    </row>
    <row r="2046" spans="1:13" ht="12.75" customHeight="1" x14ac:dyDescent="0.25">
      <c r="A2046" s="277" t="s">
        <v>8385</v>
      </c>
      <c r="B2046" s="277" t="s">
        <v>8386</v>
      </c>
      <c r="C2046" s="277" t="s">
        <v>8531</v>
      </c>
      <c r="D2046" s="277" t="s">
        <v>8532</v>
      </c>
      <c r="E2046" s="278" t="s">
        <v>1043</v>
      </c>
      <c r="F2046" s="277" t="s">
        <v>1043</v>
      </c>
      <c r="G2046" s="279">
        <v>92428</v>
      </c>
      <c r="H2046" s="277" t="s">
        <v>8574</v>
      </c>
      <c r="I2046" s="277" t="s">
        <v>648</v>
      </c>
      <c r="J2046" s="277" t="s">
        <v>2642</v>
      </c>
      <c r="K2046" s="280">
        <v>52.31</v>
      </c>
      <c r="L2046" s="277" t="s">
        <v>2364</v>
      </c>
      <c r="M2046" s="83"/>
    </row>
    <row r="2047" spans="1:13" ht="12.75" customHeight="1" x14ac:dyDescent="0.25">
      <c r="A2047" s="277" t="s">
        <v>8385</v>
      </c>
      <c r="B2047" s="277" t="s">
        <v>8386</v>
      </c>
      <c r="C2047" s="277" t="s">
        <v>8531</v>
      </c>
      <c r="D2047" s="277" t="s">
        <v>8532</v>
      </c>
      <c r="E2047" s="278" t="s">
        <v>1043</v>
      </c>
      <c r="F2047" s="277" t="s">
        <v>1043</v>
      </c>
      <c r="G2047" s="279">
        <v>92429</v>
      </c>
      <c r="H2047" s="277" t="s">
        <v>8575</v>
      </c>
      <c r="I2047" s="277" t="s">
        <v>648</v>
      </c>
      <c r="J2047" s="277" t="s">
        <v>2642</v>
      </c>
      <c r="K2047" s="280">
        <v>47.49</v>
      </c>
      <c r="L2047" s="277" t="s">
        <v>2364</v>
      </c>
      <c r="M2047" s="83"/>
    </row>
    <row r="2048" spans="1:13" ht="12.75" customHeight="1" x14ac:dyDescent="0.25">
      <c r="A2048" s="277" t="s">
        <v>8385</v>
      </c>
      <c r="B2048" s="277" t="s">
        <v>8386</v>
      </c>
      <c r="C2048" s="277" t="s">
        <v>8531</v>
      </c>
      <c r="D2048" s="277" t="s">
        <v>8532</v>
      </c>
      <c r="E2048" s="278" t="s">
        <v>1043</v>
      </c>
      <c r="F2048" s="277" t="s">
        <v>1043</v>
      </c>
      <c r="G2048" s="279">
        <v>92430</v>
      </c>
      <c r="H2048" s="277" t="s">
        <v>8576</v>
      </c>
      <c r="I2048" s="277" t="s">
        <v>648</v>
      </c>
      <c r="J2048" s="277" t="s">
        <v>2642</v>
      </c>
      <c r="K2048" s="280">
        <v>39.18</v>
      </c>
      <c r="L2048" s="277" t="s">
        <v>2364</v>
      </c>
      <c r="M2048" s="83"/>
    </row>
    <row r="2049" spans="1:13" ht="12.75" customHeight="1" x14ac:dyDescent="0.25">
      <c r="A2049" s="277" t="s">
        <v>8385</v>
      </c>
      <c r="B2049" s="277" t="s">
        <v>8386</v>
      </c>
      <c r="C2049" s="277" t="s">
        <v>8531</v>
      </c>
      <c r="D2049" s="277" t="s">
        <v>8532</v>
      </c>
      <c r="E2049" s="278" t="s">
        <v>1043</v>
      </c>
      <c r="F2049" s="277" t="s">
        <v>1043</v>
      </c>
      <c r="G2049" s="279">
        <v>92431</v>
      </c>
      <c r="H2049" s="277" t="s">
        <v>8577</v>
      </c>
      <c r="I2049" s="277" t="s">
        <v>648</v>
      </c>
      <c r="J2049" s="277" t="s">
        <v>2642</v>
      </c>
      <c r="K2049" s="280">
        <v>34.6</v>
      </c>
      <c r="L2049" s="277" t="s">
        <v>2364</v>
      </c>
      <c r="M2049" s="83"/>
    </row>
    <row r="2050" spans="1:13" ht="12.75" customHeight="1" x14ac:dyDescent="0.25">
      <c r="A2050" s="277" t="s">
        <v>8385</v>
      </c>
      <c r="B2050" s="277" t="s">
        <v>8386</v>
      </c>
      <c r="C2050" s="277" t="s">
        <v>8531</v>
      </c>
      <c r="D2050" s="277" t="s">
        <v>8532</v>
      </c>
      <c r="E2050" s="278" t="s">
        <v>1043</v>
      </c>
      <c r="F2050" s="277" t="s">
        <v>1043</v>
      </c>
      <c r="G2050" s="279">
        <v>92432</v>
      </c>
      <c r="H2050" s="277" t="s">
        <v>8578</v>
      </c>
      <c r="I2050" s="277" t="s">
        <v>648</v>
      </c>
      <c r="J2050" s="277" t="s">
        <v>2642</v>
      </c>
      <c r="K2050" s="280">
        <v>48.61</v>
      </c>
      <c r="L2050" s="277" t="s">
        <v>2364</v>
      </c>
      <c r="M2050" s="83"/>
    </row>
    <row r="2051" spans="1:13" ht="12.75" customHeight="1" x14ac:dyDescent="0.25">
      <c r="A2051" s="277" t="s">
        <v>8385</v>
      </c>
      <c r="B2051" s="277" t="s">
        <v>8386</v>
      </c>
      <c r="C2051" s="277" t="s">
        <v>8531</v>
      </c>
      <c r="D2051" s="277" t="s">
        <v>8532</v>
      </c>
      <c r="E2051" s="278" t="s">
        <v>1043</v>
      </c>
      <c r="F2051" s="277" t="s">
        <v>1043</v>
      </c>
      <c r="G2051" s="279">
        <v>92433</v>
      </c>
      <c r="H2051" s="277" t="s">
        <v>8579</v>
      </c>
      <c r="I2051" s="277" t="s">
        <v>648</v>
      </c>
      <c r="J2051" s="277" t="s">
        <v>2642</v>
      </c>
      <c r="K2051" s="280">
        <v>44.04</v>
      </c>
      <c r="L2051" s="277" t="s">
        <v>2364</v>
      </c>
      <c r="M2051" s="83"/>
    </row>
    <row r="2052" spans="1:13" ht="12.75" customHeight="1" x14ac:dyDescent="0.25">
      <c r="A2052" s="277" t="s">
        <v>8385</v>
      </c>
      <c r="B2052" s="277" t="s">
        <v>8386</v>
      </c>
      <c r="C2052" s="277" t="s">
        <v>8531</v>
      </c>
      <c r="D2052" s="277" t="s">
        <v>8532</v>
      </c>
      <c r="E2052" s="278" t="s">
        <v>1043</v>
      </c>
      <c r="F2052" s="277" t="s">
        <v>1043</v>
      </c>
      <c r="G2052" s="279">
        <v>92434</v>
      </c>
      <c r="H2052" s="277" t="s">
        <v>8580</v>
      </c>
      <c r="I2052" s="277" t="s">
        <v>648</v>
      </c>
      <c r="J2052" s="277" t="s">
        <v>2642</v>
      </c>
      <c r="K2052" s="280">
        <v>37.36</v>
      </c>
      <c r="L2052" s="277" t="s">
        <v>2364</v>
      </c>
      <c r="M2052" s="83"/>
    </row>
    <row r="2053" spans="1:13" ht="12.75" customHeight="1" x14ac:dyDescent="0.25">
      <c r="A2053" s="277" t="s">
        <v>8385</v>
      </c>
      <c r="B2053" s="277" t="s">
        <v>8386</v>
      </c>
      <c r="C2053" s="277" t="s">
        <v>8531</v>
      </c>
      <c r="D2053" s="277" t="s">
        <v>8532</v>
      </c>
      <c r="E2053" s="278" t="s">
        <v>1043</v>
      </c>
      <c r="F2053" s="277" t="s">
        <v>1043</v>
      </c>
      <c r="G2053" s="279">
        <v>92435</v>
      </c>
      <c r="H2053" s="277" t="s">
        <v>8581</v>
      </c>
      <c r="I2053" s="277" t="s">
        <v>648</v>
      </c>
      <c r="J2053" s="277" t="s">
        <v>2642</v>
      </c>
      <c r="K2053" s="280">
        <v>32.93</v>
      </c>
      <c r="L2053" s="277" t="s">
        <v>2364</v>
      </c>
      <c r="M2053" s="83"/>
    </row>
    <row r="2054" spans="1:13" ht="12.75" customHeight="1" x14ac:dyDescent="0.25">
      <c r="A2054" s="277" t="s">
        <v>8385</v>
      </c>
      <c r="B2054" s="277" t="s">
        <v>8386</v>
      </c>
      <c r="C2054" s="277" t="s">
        <v>8531</v>
      </c>
      <c r="D2054" s="277" t="s">
        <v>8532</v>
      </c>
      <c r="E2054" s="278" t="s">
        <v>1043</v>
      </c>
      <c r="F2054" s="277" t="s">
        <v>1043</v>
      </c>
      <c r="G2054" s="279">
        <v>92436</v>
      </c>
      <c r="H2054" s="277" t="s">
        <v>8582</v>
      </c>
      <c r="I2054" s="277" t="s">
        <v>648</v>
      </c>
      <c r="J2054" s="277" t="s">
        <v>2642</v>
      </c>
      <c r="K2054" s="280">
        <v>46.45</v>
      </c>
      <c r="L2054" s="277" t="s">
        <v>2364</v>
      </c>
      <c r="M2054" s="83"/>
    </row>
    <row r="2055" spans="1:13" ht="12.75" customHeight="1" x14ac:dyDescent="0.25">
      <c r="A2055" s="277" t="s">
        <v>8385</v>
      </c>
      <c r="B2055" s="277" t="s">
        <v>8386</v>
      </c>
      <c r="C2055" s="277" t="s">
        <v>8531</v>
      </c>
      <c r="D2055" s="277" t="s">
        <v>8532</v>
      </c>
      <c r="E2055" s="278" t="s">
        <v>1043</v>
      </c>
      <c r="F2055" s="277" t="s">
        <v>1043</v>
      </c>
      <c r="G2055" s="279">
        <v>92437</v>
      </c>
      <c r="H2055" s="277" t="s">
        <v>8583</v>
      </c>
      <c r="I2055" s="277" t="s">
        <v>648</v>
      </c>
      <c r="J2055" s="277" t="s">
        <v>2642</v>
      </c>
      <c r="K2055" s="280">
        <v>42.04</v>
      </c>
      <c r="L2055" s="277" t="s">
        <v>2364</v>
      </c>
      <c r="M2055" s="83"/>
    </row>
    <row r="2056" spans="1:13" ht="12.75" customHeight="1" x14ac:dyDescent="0.25">
      <c r="A2056" s="277" t="s">
        <v>8385</v>
      </c>
      <c r="B2056" s="277" t="s">
        <v>8386</v>
      </c>
      <c r="C2056" s="277" t="s">
        <v>8531</v>
      </c>
      <c r="D2056" s="277" t="s">
        <v>8532</v>
      </c>
      <c r="E2056" s="278" t="s">
        <v>1043</v>
      </c>
      <c r="F2056" s="277" t="s">
        <v>1043</v>
      </c>
      <c r="G2056" s="279">
        <v>92438</v>
      </c>
      <c r="H2056" s="277" t="s">
        <v>8584</v>
      </c>
      <c r="I2056" s="277" t="s">
        <v>648</v>
      </c>
      <c r="J2056" s="277" t="s">
        <v>2642</v>
      </c>
      <c r="K2056" s="280">
        <v>36.04</v>
      </c>
      <c r="L2056" s="277" t="s">
        <v>2364</v>
      </c>
      <c r="M2056" s="83"/>
    </row>
    <row r="2057" spans="1:13" ht="12.75" customHeight="1" x14ac:dyDescent="0.25">
      <c r="A2057" s="277" t="s">
        <v>8385</v>
      </c>
      <c r="B2057" s="277" t="s">
        <v>8386</v>
      </c>
      <c r="C2057" s="277" t="s">
        <v>8531</v>
      </c>
      <c r="D2057" s="277" t="s">
        <v>8532</v>
      </c>
      <c r="E2057" s="278" t="s">
        <v>1043</v>
      </c>
      <c r="F2057" s="277" t="s">
        <v>1043</v>
      </c>
      <c r="G2057" s="279">
        <v>92439</v>
      </c>
      <c r="H2057" s="277" t="s">
        <v>8585</v>
      </c>
      <c r="I2057" s="277" t="s">
        <v>648</v>
      </c>
      <c r="J2057" s="277" t="s">
        <v>2642</v>
      </c>
      <c r="K2057" s="280">
        <v>31.73</v>
      </c>
      <c r="L2057" s="277" t="s">
        <v>2364</v>
      </c>
      <c r="M2057" s="83"/>
    </row>
    <row r="2058" spans="1:13" ht="12.75" customHeight="1" x14ac:dyDescent="0.25">
      <c r="A2058" s="277" t="s">
        <v>8385</v>
      </c>
      <c r="B2058" s="277" t="s">
        <v>8386</v>
      </c>
      <c r="C2058" s="277" t="s">
        <v>8531</v>
      </c>
      <c r="D2058" s="277" t="s">
        <v>8532</v>
      </c>
      <c r="E2058" s="278" t="s">
        <v>1043</v>
      </c>
      <c r="F2058" s="277" t="s">
        <v>1043</v>
      </c>
      <c r="G2058" s="279">
        <v>92440</v>
      </c>
      <c r="H2058" s="277" t="s">
        <v>8586</v>
      </c>
      <c r="I2058" s="277" t="s">
        <v>648</v>
      </c>
      <c r="J2058" s="277" t="s">
        <v>2642</v>
      </c>
      <c r="K2058" s="280">
        <v>44.89</v>
      </c>
      <c r="L2058" s="277" t="s">
        <v>2364</v>
      </c>
      <c r="M2058" s="83"/>
    </row>
    <row r="2059" spans="1:13" ht="12.75" customHeight="1" x14ac:dyDescent="0.25">
      <c r="A2059" s="277" t="s">
        <v>8385</v>
      </c>
      <c r="B2059" s="277" t="s">
        <v>8386</v>
      </c>
      <c r="C2059" s="277" t="s">
        <v>8531</v>
      </c>
      <c r="D2059" s="277" t="s">
        <v>8532</v>
      </c>
      <c r="E2059" s="278" t="s">
        <v>1043</v>
      </c>
      <c r="F2059" s="277" t="s">
        <v>1043</v>
      </c>
      <c r="G2059" s="279">
        <v>92441</v>
      </c>
      <c r="H2059" s="277" t="s">
        <v>8587</v>
      </c>
      <c r="I2059" s="277" t="s">
        <v>648</v>
      </c>
      <c r="J2059" s="277" t="s">
        <v>2642</v>
      </c>
      <c r="K2059" s="280">
        <v>40.61</v>
      </c>
      <c r="L2059" s="277" t="s">
        <v>2364</v>
      </c>
      <c r="M2059" s="83"/>
    </row>
    <row r="2060" spans="1:13" ht="12.75" customHeight="1" x14ac:dyDescent="0.25">
      <c r="A2060" s="277" t="s">
        <v>8385</v>
      </c>
      <c r="B2060" s="277" t="s">
        <v>8386</v>
      </c>
      <c r="C2060" s="277" t="s">
        <v>8531</v>
      </c>
      <c r="D2060" s="277" t="s">
        <v>8532</v>
      </c>
      <c r="E2060" s="278" t="s">
        <v>1043</v>
      </c>
      <c r="F2060" s="277" t="s">
        <v>1043</v>
      </c>
      <c r="G2060" s="279">
        <v>92442</v>
      </c>
      <c r="H2060" s="277" t="s">
        <v>8588</v>
      </c>
      <c r="I2060" s="277" t="s">
        <v>648</v>
      </c>
      <c r="J2060" s="277" t="s">
        <v>2642</v>
      </c>
      <c r="K2060" s="280">
        <v>33.369999999999997</v>
      </c>
      <c r="L2060" s="277" t="s">
        <v>2364</v>
      </c>
      <c r="M2060" s="83"/>
    </row>
    <row r="2061" spans="1:13" ht="12.75" customHeight="1" x14ac:dyDescent="0.25">
      <c r="A2061" s="277" t="s">
        <v>8385</v>
      </c>
      <c r="B2061" s="277" t="s">
        <v>8386</v>
      </c>
      <c r="C2061" s="277" t="s">
        <v>8531</v>
      </c>
      <c r="D2061" s="277" t="s">
        <v>8532</v>
      </c>
      <c r="E2061" s="278" t="s">
        <v>1043</v>
      </c>
      <c r="F2061" s="277" t="s">
        <v>1043</v>
      </c>
      <c r="G2061" s="279">
        <v>92443</v>
      </c>
      <c r="H2061" s="277" t="s">
        <v>8589</v>
      </c>
      <c r="I2061" s="277" t="s">
        <v>648</v>
      </c>
      <c r="J2061" s="277" t="s">
        <v>2642</v>
      </c>
      <c r="K2061" s="280">
        <v>29.21</v>
      </c>
      <c r="L2061" s="277" t="s">
        <v>2364</v>
      </c>
      <c r="M2061" s="83"/>
    </row>
    <row r="2062" spans="1:13" ht="12.75" customHeight="1" x14ac:dyDescent="0.25">
      <c r="A2062" s="277" t="s">
        <v>8385</v>
      </c>
      <c r="B2062" s="277" t="s">
        <v>8386</v>
      </c>
      <c r="C2062" s="277" t="s">
        <v>8531</v>
      </c>
      <c r="D2062" s="277" t="s">
        <v>8532</v>
      </c>
      <c r="E2062" s="278" t="s">
        <v>1043</v>
      </c>
      <c r="F2062" s="277" t="s">
        <v>1043</v>
      </c>
      <c r="G2062" s="279">
        <v>92444</v>
      </c>
      <c r="H2062" s="277" t="s">
        <v>8590</v>
      </c>
      <c r="I2062" s="277" t="s">
        <v>648</v>
      </c>
      <c r="J2062" s="277" t="s">
        <v>2642</v>
      </c>
      <c r="K2062" s="280">
        <v>41.94</v>
      </c>
      <c r="L2062" s="277" t="s">
        <v>2364</v>
      </c>
      <c r="M2062" s="83"/>
    </row>
    <row r="2063" spans="1:13" ht="12.75" customHeight="1" x14ac:dyDescent="0.25">
      <c r="A2063" s="277" t="s">
        <v>8385</v>
      </c>
      <c r="B2063" s="277" t="s">
        <v>8386</v>
      </c>
      <c r="C2063" s="277" t="s">
        <v>8531</v>
      </c>
      <c r="D2063" s="277" t="s">
        <v>8532</v>
      </c>
      <c r="E2063" s="278" t="s">
        <v>1043</v>
      </c>
      <c r="F2063" s="277" t="s">
        <v>1043</v>
      </c>
      <c r="G2063" s="279">
        <v>92445</v>
      </c>
      <c r="H2063" s="277" t="s">
        <v>8591</v>
      </c>
      <c r="I2063" s="277" t="s">
        <v>648</v>
      </c>
      <c r="J2063" s="277" t="s">
        <v>2642</v>
      </c>
      <c r="K2063" s="280">
        <v>37.78</v>
      </c>
      <c r="L2063" s="277" t="s">
        <v>2364</v>
      </c>
      <c r="M2063" s="83"/>
    </row>
    <row r="2064" spans="1:13" ht="12.75" customHeight="1" x14ac:dyDescent="0.25">
      <c r="A2064" s="277" t="s">
        <v>8385</v>
      </c>
      <c r="B2064" s="277" t="s">
        <v>8386</v>
      </c>
      <c r="C2064" s="277" t="s">
        <v>8531</v>
      </c>
      <c r="D2064" s="277" t="s">
        <v>8532</v>
      </c>
      <c r="E2064" s="278" t="s">
        <v>1043</v>
      </c>
      <c r="F2064" s="277" t="s">
        <v>1043</v>
      </c>
      <c r="G2064" s="279">
        <v>92446</v>
      </c>
      <c r="H2064" s="277" t="s">
        <v>8592</v>
      </c>
      <c r="I2064" s="277" t="s">
        <v>648</v>
      </c>
      <c r="J2064" s="277" t="s">
        <v>2642</v>
      </c>
      <c r="K2064" s="280">
        <v>150.9</v>
      </c>
      <c r="L2064" s="277" t="s">
        <v>2364</v>
      </c>
      <c r="M2064" s="83"/>
    </row>
    <row r="2065" spans="1:13" ht="12.75" customHeight="1" x14ac:dyDescent="0.25">
      <c r="A2065" s="277" t="s">
        <v>8385</v>
      </c>
      <c r="B2065" s="277" t="s">
        <v>8386</v>
      </c>
      <c r="C2065" s="277" t="s">
        <v>8531</v>
      </c>
      <c r="D2065" s="277" t="s">
        <v>8532</v>
      </c>
      <c r="E2065" s="278" t="s">
        <v>1043</v>
      </c>
      <c r="F2065" s="277" t="s">
        <v>1043</v>
      </c>
      <c r="G2065" s="279">
        <v>92447</v>
      </c>
      <c r="H2065" s="277" t="s">
        <v>8593</v>
      </c>
      <c r="I2065" s="277" t="s">
        <v>648</v>
      </c>
      <c r="J2065" s="277" t="s">
        <v>2642</v>
      </c>
      <c r="K2065" s="280">
        <v>107.59</v>
      </c>
      <c r="L2065" s="277" t="s">
        <v>2364</v>
      </c>
      <c r="M2065" s="83"/>
    </row>
    <row r="2066" spans="1:13" ht="12.75" customHeight="1" x14ac:dyDescent="0.25">
      <c r="A2066" s="277" t="s">
        <v>8385</v>
      </c>
      <c r="B2066" s="277" t="s">
        <v>8386</v>
      </c>
      <c r="C2066" s="277" t="s">
        <v>8531</v>
      </c>
      <c r="D2066" s="277" t="s">
        <v>8532</v>
      </c>
      <c r="E2066" s="278" t="s">
        <v>1043</v>
      </c>
      <c r="F2066" s="277" t="s">
        <v>1043</v>
      </c>
      <c r="G2066" s="279">
        <v>92448</v>
      </c>
      <c r="H2066" s="277" t="s">
        <v>8594</v>
      </c>
      <c r="I2066" s="277" t="s">
        <v>648</v>
      </c>
      <c r="J2066" s="277" t="s">
        <v>2642</v>
      </c>
      <c r="K2066" s="280">
        <v>85.22</v>
      </c>
      <c r="L2066" s="277" t="s">
        <v>2364</v>
      </c>
      <c r="M2066" s="83"/>
    </row>
    <row r="2067" spans="1:13" ht="12.75" customHeight="1" x14ac:dyDescent="0.25">
      <c r="A2067" s="277" t="s">
        <v>8385</v>
      </c>
      <c r="B2067" s="277" t="s">
        <v>8386</v>
      </c>
      <c r="C2067" s="277" t="s">
        <v>8531</v>
      </c>
      <c r="D2067" s="277" t="s">
        <v>8532</v>
      </c>
      <c r="E2067" s="278" t="s">
        <v>1043</v>
      </c>
      <c r="F2067" s="277" t="s">
        <v>1043</v>
      </c>
      <c r="G2067" s="279">
        <v>92449</v>
      </c>
      <c r="H2067" s="277" t="s">
        <v>8595</v>
      </c>
      <c r="I2067" s="277" t="s">
        <v>648</v>
      </c>
      <c r="J2067" s="277" t="s">
        <v>2642</v>
      </c>
      <c r="K2067" s="280">
        <v>151.04</v>
      </c>
      <c r="L2067" s="277" t="s">
        <v>2364</v>
      </c>
      <c r="M2067" s="83"/>
    </row>
    <row r="2068" spans="1:13" ht="12.75" customHeight="1" x14ac:dyDescent="0.25">
      <c r="A2068" s="277" t="s">
        <v>8385</v>
      </c>
      <c r="B2068" s="277" t="s">
        <v>8386</v>
      </c>
      <c r="C2068" s="277" t="s">
        <v>8531</v>
      </c>
      <c r="D2068" s="277" t="s">
        <v>8532</v>
      </c>
      <c r="E2068" s="278" t="s">
        <v>1043</v>
      </c>
      <c r="F2068" s="277" t="s">
        <v>1043</v>
      </c>
      <c r="G2068" s="279">
        <v>92450</v>
      </c>
      <c r="H2068" s="277" t="s">
        <v>8596</v>
      </c>
      <c r="I2068" s="277" t="s">
        <v>648</v>
      </c>
      <c r="J2068" s="277" t="s">
        <v>2642</v>
      </c>
      <c r="K2068" s="280">
        <v>170.77</v>
      </c>
      <c r="L2068" s="277" t="s">
        <v>2364</v>
      </c>
      <c r="M2068" s="83"/>
    </row>
    <row r="2069" spans="1:13" ht="12.75" customHeight="1" x14ac:dyDescent="0.25">
      <c r="A2069" s="277" t="s">
        <v>8385</v>
      </c>
      <c r="B2069" s="277" t="s">
        <v>8386</v>
      </c>
      <c r="C2069" s="277" t="s">
        <v>8531</v>
      </c>
      <c r="D2069" s="277" t="s">
        <v>8532</v>
      </c>
      <c r="E2069" s="278" t="s">
        <v>1043</v>
      </c>
      <c r="F2069" s="277" t="s">
        <v>1043</v>
      </c>
      <c r="G2069" s="279">
        <v>92451</v>
      </c>
      <c r="H2069" s="277" t="s">
        <v>8597</v>
      </c>
      <c r="I2069" s="277" t="s">
        <v>648</v>
      </c>
      <c r="J2069" s="277" t="s">
        <v>2642</v>
      </c>
      <c r="K2069" s="280">
        <v>105.14</v>
      </c>
      <c r="L2069" s="277" t="s">
        <v>2364</v>
      </c>
      <c r="M2069" s="83"/>
    </row>
    <row r="2070" spans="1:13" ht="12.75" customHeight="1" x14ac:dyDescent="0.25">
      <c r="A2070" s="277" t="s">
        <v>8385</v>
      </c>
      <c r="B2070" s="277" t="s">
        <v>8386</v>
      </c>
      <c r="C2070" s="277" t="s">
        <v>8531</v>
      </c>
      <c r="D2070" s="277" t="s">
        <v>8532</v>
      </c>
      <c r="E2070" s="278" t="s">
        <v>1043</v>
      </c>
      <c r="F2070" s="277" t="s">
        <v>1043</v>
      </c>
      <c r="G2070" s="279">
        <v>92452</v>
      </c>
      <c r="H2070" s="277" t="s">
        <v>8598</v>
      </c>
      <c r="I2070" s="277" t="s">
        <v>648</v>
      </c>
      <c r="J2070" s="277" t="s">
        <v>2642</v>
      </c>
      <c r="K2070" s="280">
        <v>98.07</v>
      </c>
      <c r="L2070" s="277" t="s">
        <v>2364</v>
      </c>
      <c r="M2070" s="83"/>
    </row>
    <row r="2071" spans="1:13" ht="12.75" customHeight="1" x14ac:dyDescent="0.25">
      <c r="A2071" s="277" t="s">
        <v>8385</v>
      </c>
      <c r="B2071" s="277" t="s">
        <v>8386</v>
      </c>
      <c r="C2071" s="277" t="s">
        <v>8531</v>
      </c>
      <c r="D2071" s="277" t="s">
        <v>8532</v>
      </c>
      <c r="E2071" s="278" t="s">
        <v>1043</v>
      </c>
      <c r="F2071" s="277" t="s">
        <v>1043</v>
      </c>
      <c r="G2071" s="279">
        <v>92453</v>
      </c>
      <c r="H2071" s="277" t="s">
        <v>8599</v>
      </c>
      <c r="I2071" s="277" t="s">
        <v>648</v>
      </c>
      <c r="J2071" s="277" t="s">
        <v>2642</v>
      </c>
      <c r="K2071" s="280">
        <v>128.66</v>
      </c>
      <c r="L2071" s="277" t="s">
        <v>2364</v>
      </c>
      <c r="M2071" s="83"/>
    </row>
    <row r="2072" spans="1:13" ht="12.75" customHeight="1" x14ac:dyDescent="0.25">
      <c r="A2072" s="277" t="s">
        <v>8385</v>
      </c>
      <c r="B2072" s="277" t="s">
        <v>8386</v>
      </c>
      <c r="C2072" s="277" t="s">
        <v>8531</v>
      </c>
      <c r="D2072" s="277" t="s">
        <v>8532</v>
      </c>
      <c r="E2072" s="278" t="s">
        <v>1043</v>
      </c>
      <c r="F2072" s="277" t="s">
        <v>1043</v>
      </c>
      <c r="G2072" s="279">
        <v>92454</v>
      </c>
      <c r="H2072" s="277" t="s">
        <v>8600</v>
      </c>
      <c r="I2072" s="277" t="s">
        <v>648</v>
      </c>
      <c r="J2072" s="277" t="s">
        <v>2642</v>
      </c>
      <c r="K2072" s="280">
        <v>182.56</v>
      </c>
      <c r="L2072" s="277" t="s">
        <v>2364</v>
      </c>
      <c r="M2072" s="83"/>
    </row>
    <row r="2073" spans="1:13" ht="12.75" customHeight="1" x14ac:dyDescent="0.25">
      <c r="A2073" s="277" t="s">
        <v>8385</v>
      </c>
      <c r="B2073" s="277" t="s">
        <v>8386</v>
      </c>
      <c r="C2073" s="277" t="s">
        <v>8531</v>
      </c>
      <c r="D2073" s="277" t="s">
        <v>8532</v>
      </c>
      <c r="E2073" s="278" t="s">
        <v>1043</v>
      </c>
      <c r="F2073" s="277" t="s">
        <v>1043</v>
      </c>
      <c r="G2073" s="279">
        <v>92455</v>
      </c>
      <c r="H2073" s="277" t="s">
        <v>8601</v>
      </c>
      <c r="I2073" s="277" t="s">
        <v>648</v>
      </c>
      <c r="J2073" s="277" t="s">
        <v>2642</v>
      </c>
      <c r="K2073" s="280">
        <v>85.87</v>
      </c>
      <c r="L2073" s="277" t="s">
        <v>2364</v>
      </c>
      <c r="M2073" s="83"/>
    </row>
    <row r="2074" spans="1:13" ht="12.75" customHeight="1" x14ac:dyDescent="0.25">
      <c r="A2074" s="277" t="s">
        <v>8385</v>
      </c>
      <c r="B2074" s="277" t="s">
        <v>8386</v>
      </c>
      <c r="C2074" s="277" t="s">
        <v>8531</v>
      </c>
      <c r="D2074" s="277" t="s">
        <v>8532</v>
      </c>
      <c r="E2074" s="278" t="s">
        <v>1043</v>
      </c>
      <c r="F2074" s="277" t="s">
        <v>1043</v>
      </c>
      <c r="G2074" s="279">
        <v>92456</v>
      </c>
      <c r="H2074" s="277" t="s">
        <v>8602</v>
      </c>
      <c r="I2074" s="277" t="s">
        <v>648</v>
      </c>
      <c r="J2074" s="277" t="s">
        <v>2642</v>
      </c>
      <c r="K2074" s="280">
        <v>83</v>
      </c>
      <c r="L2074" s="277" t="s">
        <v>2364</v>
      </c>
      <c r="M2074" s="83"/>
    </row>
    <row r="2075" spans="1:13" ht="12.75" customHeight="1" x14ac:dyDescent="0.25">
      <c r="A2075" s="277" t="s">
        <v>8385</v>
      </c>
      <c r="B2075" s="277" t="s">
        <v>8386</v>
      </c>
      <c r="C2075" s="277" t="s">
        <v>8531</v>
      </c>
      <c r="D2075" s="277" t="s">
        <v>8532</v>
      </c>
      <c r="E2075" s="278" t="s">
        <v>1043</v>
      </c>
      <c r="F2075" s="277" t="s">
        <v>1043</v>
      </c>
      <c r="G2075" s="279">
        <v>92457</v>
      </c>
      <c r="H2075" s="277" t="s">
        <v>8603</v>
      </c>
      <c r="I2075" s="277" t="s">
        <v>648</v>
      </c>
      <c r="J2075" s="277" t="s">
        <v>2642</v>
      </c>
      <c r="K2075" s="280">
        <v>111.73</v>
      </c>
      <c r="L2075" s="277" t="s">
        <v>2364</v>
      </c>
      <c r="M2075" s="83"/>
    </row>
    <row r="2076" spans="1:13" ht="12.75" customHeight="1" x14ac:dyDescent="0.25">
      <c r="A2076" s="277" t="s">
        <v>8385</v>
      </c>
      <c r="B2076" s="277" t="s">
        <v>8386</v>
      </c>
      <c r="C2076" s="277" t="s">
        <v>8531</v>
      </c>
      <c r="D2076" s="277" t="s">
        <v>8532</v>
      </c>
      <c r="E2076" s="278" t="s">
        <v>1043</v>
      </c>
      <c r="F2076" s="277" t="s">
        <v>1043</v>
      </c>
      <c r="G2076" s="279">
        <v>92458</v>
      </c>
      <c r="H2076" s="277" t="s">
        <v>8604</v>
      </c>
      <c r="I2076" s="277" t="s">
        <v>648</v>
      </c>
      <c r="J2076" s="277" t="s">
        <v>2642</v>
      </c>
      <c r="K2076" s="280">
        <v>170.77</v>
      </c>
      <c r="L2076" s="277" t="s">
        <v>2364</v>
      </c>
      <c r="M2076" s="83"/>
    </row>
    <row r="2077" spans="1:13" ht="12.75" customHeight="1" x14ac:dyDescent="0.25">
      <c r="A2077" s="277" t="s">
        <v>8385</v>
      </c>
      <c r="B2077" s="277" t="s">
        <v>8386</v>
      </c>
      <c r="C2077" s="277" t="s">
        <v>8531</v>
      </c>
      <c r="D2077" s="277" t="s">
        <v>8532</v>
      </c>
      <c r="E2077" s="278" t="s">
        <v>1043</v>
      </c>
      <c r="F2077" s="277" t="s">
        <v>1043</v>
      </c>
      <c r="G2077" s="279">
        <v>92459</v>
      </c>
      <c r="H2077" s="277" t="s">
        <v>8605</v>
      </c>
      <c r="I2077" s="277" t="s">
        <v>648</v>
      </c>
      <c r="J2077" s="277" t="s">
        <v>2642</v>
      </c>
      <c r="K2077" s="280">
        <v>72.900000000000006</v>
      </c>
      <c r="L2077" s="277" t="s">
        <v>2364</v>
      </c>
      <c r="M2077" s="83"/>
    </row>
    <row r="2078" spans="1:13" ht="12.75" customHeight="1" x14ac:dyDescent="0.25">
      <c r="A2078" s="277" t="s">
        <v>8385</v>
      </c>
      <c r="B2078" s="277" t="s">
        <v>8386</v>
      </c>
      <c r="C2078" s="277" t="s">
        <v>8531</v>
      </c>
      <c r="D2078" s="277" t="s">
        <v>8532</v>
      </c>
      <c r="E2078" s="278" t="s">
        <v>1043</v>
      </c>
      <c r="F2078" s="277" t="s">
        <v>1043</v>
      </c>
      <c r="G2078" s="279">
        <v>92460</v>
      </c>
      <c r="H2078" s="277" t="s">
        <v>8606</v>
      </c>
      <c r="I2078" s="277" t="s">
        <v>648</v>
      </c>
      <c r="J2078" s="277" t="s">
        <v>2642</v>
      </c>
      <c r="K2078" s="280">
        <v>68.400000000000006</v>
      </c>
      <c r="L2078" s="277" t="s">
        <v>2364</v>
      </c>
      <c r="M2078" s="83"/>
    </row>
    <row r="2079" spans="1:13" ht="12.75" customHeight="1" x14ac:dyDescent="0.25">
      <c r="A2079" s="277" t="s">
        <v>8385</v>
      </c>
      <c r="B2079" s="277" t="s">
        <v>8386</v>
      </c>
      <c r="C2079" s="277" t="s">
        <v>8531</v>
      </c>
      <c r="D2079" s="277" t="s">
        <v>8532</v>
      </c>
      <c r="E2079" s="278" t="s">
        <v>1043</v>
      </c>
      <c r="F2079" s="277" t="s">
        <v>1043</v>
      </c>
      <c r="G2079" s="279">
        <v>92461</v>
      </c>
      <c r="H2079" s="277" t="s">
        <v>8607</v>
      </c>
      <c r="I2079" s="277" t="s">
        <v>648</v>
      </c>
      <c r="J2079" s="277" t="s">
        <v>2642</v>
      </c>
      <c r="K2079" s="280">
        <v>102.71</v>
      </c>
      <c r="L2079" s="277" t="s">
        <v>2364</v>
      </c>
      <c r="M2079" s="83"/>
    </row>
    <row r="2080" spans="1:13" ht="12.75" customHeight="1" x14ac:dyDescent="0.25">
      <c r="A2080" s="277" t="s">
        <v>8385</v>
      </c>
      <c r="B2080" s="277" t="s">
        <v>8386</v>
      </c>
      <c r="C2080" s="277" t="s">
        <v>8531</v>
      </c>
      <c r="D2080" s="277" t="s">
        <v>8532</v>
      </c>
      <c r="E2080" s="278" t="s">
        <v>1043</v>
      </c>
      <c r="F2080" s="277" t="s">
        <v>1043</v>
      </c>
      <c r="G2080" s="279">
        <v>92462</v>
      </c>
      <c r="H2080" s="277" t="s">
        <v>8608</v>
      </c>
      <c r="I2080" s="277" t="s">
        <v>648</v>
      </c>
      <c r="J2080" s="277" t="s">
        <v>2642</v>
      </c>
      <c r="K2080" s="280">
        <v>163.13999999999999</v>
      </c>
      <c r="L2080" s="277" t="s">
        <v>2364</v>
      </c>
      <c r="M2080" s="83"/>
    </row>
    <row r="2081" spans="1:13" ht="12.75" customHeight="1" x14ac:dyDescent="0.25">
      <c r="A2081" s="277" t="s">
        <v>8385</v>
      </c>
      <c r="B2081" s="277" t="s">
        <v>8386</v>
      </c>
      <c r="C2081" s="277" t="s">
        <v>8531</v>
      </c>
      <c r="D2081" s="277" t="s">
        <v>8532</v>
      </c>
      <c r="E2081" s="278" t="s">
        <v>1043</v>
      </c>
      <c r="F2081" s="277" t="s">
        <v>1043</v>
      </c>
      <c r="G2081" s="279">
        <v>92463</v>
      </c>
      <c r="H2081" s="277" t="s">
        <v>8609</v>
      </c>
      <c r="I2081" s="277" t="s">
        <v>648</v>
      </c>
      <c r="J2081" s="277" t="s">
        <v>2642</v>
      </c>
      <c r="K2081" s="280">
        <v>65.849999999999994</v>
      </c>
      <c r="L2081" s="277" t="s">
        <v>2364</v>
      </c>
      <c r="M2081" s="83"/>
    </row>
    <row r="2082" spans="1:13" ht="12.75" customHeight="1" x14ac:dyDescent="0.25">
      <c r="A2082" s="277" t="s">
        <v>8385</v>
      </c>
      <c r="B2082" s="277" t="s">
        <v>8386</v>
      </c>
      <c r="C2082" s="277" t="s">
        <v>8531</v>
      </c>
      <c r="D2082" s="277" t="s">
        <v>8532</v>
      </c>
      <c r="E2082" s="278" t="s">
        <v>1043</v>
      </c>
      <c r="F2082" s="277" t="s">
        <v>1043</v>
      </c>
      <c r="G2082" s="279">
        <v>92464</v>
      </c>
      <c r="H2082" s="277" t="s">
        <v>8610</v>
      </c>
      <c r="I2082" s="277" t="s">
        <v>648</v>
      </c>
      <c r="J2082" s="277" t="s">
        <v>2642</v>
      </c>
      <c r="K2082" s="280">
        <v>64.540000000000006</v>
      </c>
      <c r="L2082" s="277" t="s">
        <v>2364</v>
      </c>
      <c r="M2082" s="83"/>
    </row>
    <row r="2083" spans="1:13" ht="12.75" customHeight="1" x14ac:dyDescent="0.25">
      <c r="A2083" s="277" t="s">
        <v>8385</v>
      </c>
      <c r="B2083" s="277" t="s">
        <v>8386</v>
      </c>
      <c r="C2083" s="277" t="s">
        <v>8531</v>
      </c>
      <c r="D2083" s="277" t="s">
        <v>8532</v>
      </c>
      <c r="E2083" s="278" t="s">
        <v>1043</v>
      </c>
      <c r="F2083" s="277" t="s">
        <v>1043</v>
      </c>
      <c r="G2083" s="279">
        <v>92465</v>
      </c>
      <c r="H2083" s="277" t="s">
        <v>8611</v>
      </c>
      <c r="I2083" s="277" t="s">
        <v>648</v>
      </c>
      <c r="J2083" s="277" t="s">
        <v>2642</v>
      </c>
      <c r="K2083" s="280">
        <v>82.61</v>
      </c>
      <c r="L2083" s="277" t="s">
        <v>2364</v>
      </c>
      <c r="M2083" s="83"/>
    </row>
    <row r="2084" spans="1:13" ht="12.75" customHeight="1" x14ac:dyDescent="0.25">
      <c r="A2084" s="277" t="s">
        <v>8385</v>
      </c>
      <c r="B2084" s="277" t="s">
        <v>8386</v>
      </c>
      <c r="C2084" s="277" t="s">
        <v>8531</v>
      </c>
      <c r="D2084" s="277" t="s">
        <v>8532</v>
      </c>
      <c r="E2084" s="278" t="s">
        <v>1043</v>
      </c>
      <c r="F2084" s="277" t="s">
        <v>1043</v>
      </c>
      <c r="G2084" s="279">
        <v>92466</v>
      </c>
      <c r="H2084" s="277" t="s">
        <v>8612</v>
      </c>
      <c r="I2084" s="277" t="s">
        <v>648</v>
      </c>
      <c r="J2084" s="277" t="s">
        <v>2642</v>
      </c>
      <c r="K2084" s="280">
        <v>157.65</v>
      </c>
      <c r="L2084" s="277" t="s">
        <v>2364</v>
      </c>
      <c r="M2084" s="83"/>
    </row>
    <row r="2085" spans="1:13" ht="12.75" customHeight="1" x14ac:dyDescent="0.25">
      <c r="A2085" s="277" t="s">
        <v>8385</v>
      </c>
      <c r="B2085" s="277" t="s">
        <v>8386</v>
      </c>
      <c r="C2085" s="277" t="s">
        <v>8531</v>
      </c>
      <c r="D2085" s="277" t="s">
        <v>8532</v>
      </c>
      <c r="E2085" s="278" t="s">
        <v>1043</v>
      </c>
      <c r="F2085" s="277" t="s">
        <v>1043</v>
      </c>
      <c r="G2085" s="279">
        <v>92467</v>
      </c>
      <c r="H2085" s="277" t="s">
        <v>8613</v>
      </c>
      <c r="I2085" s="277" t="s">
        <v>648</v>
      </c>
      <c r="J2085" s="277" t="s">
        <v>2642</v>
      </c>
      <c r="K2085" s="280">
        <v>54.22</v>
      </c>
      <c r="L2085" s="277" t="s">
        <v>2364</v>
      </c>
      <c r="M2085" s="83"/>
    </row>
    <row r="2086" spans="1:13" ht="12.75" customHeight="1" x14ac:dyDescent="0.25">
      <c r="A2086" s="277" t="s">
        <v>8385</v>
      </c>
      <c r="B2086" s="277" t="s">
        <v>8386</v>
      </c>
      <c r="C2086" s="277" t="s">
        <v>8531</v>
      </c>
      <c r="D2086" s="277" t="s">
        <v>8532</v>
      </c>
      <c r="E2086" s="278" t="s">
        <v>1043</v>
      </c>
      <c r="F2086" s="277" t="s">
        <v>1043</v>
      </c>
      <c r="G2086" s="279">
        <v>92468</v>
      </c>
      <c r="H2086" s="277" t="s">
        <v>8614</v>
      </c>
      <c r="I2086" s="277" t="s">
        <v>648</v>
      </c>
      <c r="J2086" s="277" t="s">
        <v>2642</v>
      </c>
      <c r="K2086" s="280">
        <v>59.5</v>
      </c>
      <c r="L2086" s="277" t="s">
        <v>2364</v>
      </c>
      <c r="M2086" s="83"/>
    </row>
    <row r="2087" spans="1:13" ht="12.75" customHeight="1" x14ac:dyDescent="0.25">
      <c r="A2087" s="277" t="s">
        <v>8385</v>
      </c>
      <c r="B2087" s="277" t="s">
        <v>8386</v>
      </c>
      <c r="C2087" s="277" t="s">
        <v>8531</v>
      </c>
      <c r="D2087" s="277" t="s">
        <v>8532</v>
      </c>
      <c r="E2087" s="278" t="s">
        <v>1043</v>
      </c>
      <c r="F2087" s="277" t="s">
        <v>1043</v>
      </c>
      <c r="G2087" s="279">
        <v>92469</v>
      </c>
      <c r="H2087" s="277" t="s">
        <v>8615</v>
      </c>
      <c r="I2087" s="277" t="s">
        <v>648</v>
      </c>
      <c r="J2087" s="277" t="s">
        <v>2642</v>
      </c>
      <c r="K2087" s="280">
        <v>75.38</v>
      </c>
      <c r="L2087" s="277" t="s">
        <v>2364</v>
      </c>
      <c r="M2087" s="83"/>
    </row>
    <row r="2088" spans="1:13" ht="12.75" customHeight="1" x14ac:dyDescent="0.25">
      <c r="A2088" s="277" t="s">
        <v>8385</v>
      </c>
      <c r="B2088" s="277" t="s">
        <v>8386</v>
      </c>
      <c r="C2088" s="277" t="s">
        <v>8531</v>
      </c>
      <c r="D2088" s="277" t="s">
        <v>8532</v>
      </c>
      <c r="E2088" s="278" t="s">
        <v>1043</v>
      </c>
      <c r="F2088" s="277" t="s">
        <v>1043</v>
      </c>
      <c r="G2088" s="279">
        <v>92470</v>
      </c>
      <c r="H2088" s="277" t="s">
        <v>8616</v>
      </c>
      <c r="I2088" s="277" t="s">
        <v>648</v>
      </c>
      <c r="J2088" s="277" t="s">
        <v>2642</v>
      </c>
      <c r="K2088" s="280">
        <v>153.33000000000001</v>
      </c>
      <c r="L2088" s="277" t="s">
        <v>2364</v>
      </c>
      <c r="M2088" s="83"/>
    </row>
    <row r="2089" spans="1:13" ht="12.75" customHeight="1" x14ac:dyDescent="0.25">
      <c r="A2089" s="277" t="s">
        <v>8385</v>
      </c>
      <c r="B2089" s="277" t="s">
        <v>8386</v>
      </c>
      <c r="C2089" s="277" t="s">
        <v>8531</v>
      </c>
      <c r="D2089" s="277" t="s">
        <v>8532</v>
      </c>
      <c r="E2089" s="278" t="s">
        <v>1043</v>
      </c>
      <c r="F2089" s="277" t="s">
        <v>1043</v>
      </c>
      <c r="G2089" s="279">
        <v>92471</v>
      </c>
      <c r="H2089" s="277" t="s">
        <v>8617</v>
      </c>
      <c r="I2089" s="277" t="s">
        <v>648</v>
      </c>
      <c r="J2089" s="277" t="s">
        <v>2642</v>
      </c>
      <c r="K2089" s="280">
        <v>49.53</v>
      </c>
      <c r="L2089" s="277" t="s">
        <v>2364</v>
      </c>
      <c r="M2089" s="83"/>
    </row>
    <row r="2090" spans="1:13" ht="12.75" customHeight="1" x14ac:dyDescent="0.25">
      <c r="A2090" s="277" t="s">
        <v>8385</v>
      </c>
      <c r="B2090" s="277" t="s">
        <v>8386</v>
      </c>
      <c r="C2090" s="277" t="s">
        <v>8531</v>
      </c>
      <c r="D2090" s="277" t="s">
        <v>8532</v>
      </c>
      <c r="E2090" s="278" t="s">
        <v>1043</v>
      </c>
      <c r="F2090" s="277" t="s">
        <v>1043</v>
      </c>
      <c r="G2090" s="279">
        <v>92472</v>
      </c>
      <c r="H2090" s="277" t="s">
        <v>8618</v>
      </c>
      <c r="I2090" s="277" t="s">
        <v>648</v>
      </c>
      <c r="J2090" s="277" t="s">
        <v>2642</v>
      </c>
      <c r="K2090" s="280">
        <v>55.81</v>
      </c>
      <c r="L2090" s="277" t="s">
        <v>2364</v>
      </c>
      <c r="M2090" s="83"/>
    </row>
    <row r="2091" spans="1:13" ht="12.75" customHeight="1" x14ac:dyDescent="0.25">
      <c r="A2091" s="277" t="s">
        <v>8385</v>
      </c>
      <c r="B2091" s="277" t="s">
        <v>8386</v>
      </c>
      <c r="C2091" s="277" t="s">
        <v>8531</v>
      </c>
      <c r="D2091" s="277" t="s">
        <v>8532</v>
      </c>
      <c r="E2091" s="278" t="s">
        <v>1043</v>
      </c>
      <c r="F2091" s="277" t="s">
        <v>1043</v>
      </c>
      <c r="G2091" s="279">
        <v>92473</v>
      </c>
      <c r="H2091" s="277" t="s">
        <v>8619</v>
      </c>
      <c r="I2091" s="277" t="s">
        <v>648</v>
      </c>
      <c r="J2091" s="277" t="s">
        <v>2642</v>
      </c>
      <c r="K2091" s="280">
        <v>69.47</v>
      </c>
      <c r="L2091" s="277" t="s">
        <v>2364</v>
      </c>
      <c r="M2091" s="83"/>
    </row>
    <row r="2092" spans="1:13" ht="12.75" customHeight="1" x14ac:dyDescent="0.25">
      <c r="A2092" s="277" t="s">
        <v>8385</v>
      </c>
      <c r="B2092" s="277" t="s">
        <v>8386</v>
      </c>
      <c r="C2092" s="277" t="s">
        <v>8531</v>
      </c>
      <c r="D2092" s="277" t="s">
        <v>8532</v>
      </c>
      <c r="E2092" s="278" t="s">
        <v>1043</v>
      </c>
      <c r="F2092" s="277" t="s">
        <v>1043</v>
      </c>
      <c r="G2092" s="279">
        <v>92474</v>
      </c>
      <c r="H2092" s="277" t="s">
        <v>8620</v>
      </c>
      <c r="I2092" s="277" t="s">
        <v>648</v>
      </c>
      <c r="J2092" s="277" t="s">
        <v>2642</v>
      </c>
      <c r="K2092" s="280">
        <v>149.56</v>
      </c>
      <c r="L2092" s="277" t="s">
        <v>2364</v>
      </c>
      <c r="M2092" s="83"/>
    </row>
    <row r="2093" spans="1:13" ht="12.75" customHeight="1" x14ac:dyDescent="0.25">
      <c r="A2093" s="277" t="s">
        <v>8385</v>
      </c>
      <c r="B2093" s="277" t="s">
        <v>8386</v>
      </c>
      <c r="C2093" s="277" t="s">
        <v>8531</v>
      </c>
      <c r="D2093" s="277" t="s">
        <v>8532</v>
      </c>
      <c r="E2093" s="278" t="s">
        <v>1043</v>
      </c>
      <c r="F2093" s="277" t="s">
        <v>1043</v>
      </c>
      <c r="G2093" s="279">
        <v>92475</v>
      </c>
      <c r="H2093" s="277" t="s">
        <v>8621</v>
      </c>
      <c r="I2093" s="277" t="s">
        <v>648</v>
      </c>
      <c r="J2093" s="277" t="s">
        <v>2642</v>
      </c>
      <c r="K2093" s="280">
        <v>45.68</v>
      </c>
      <c r="L2093" s="277" t="s">
        <v>2364</v>
      </c>
      <c r="M2093" s="83"/>
    </row>
    <row r="2094" spans="1:13" ht="12.75" customHeight="1" x14ac:dyDescent="0.25">
      <c r="A2094" s="277" t="s">
        <v>8385</v>
      </c>
      <c r="B2094" s="277" t="s">
        <v>8386</v>
      </c>
      <c r="C2094" s="277" t="s">
        <v>8531</v>
      </c>
      <c r="D2094" s="277" t="s">
        <v>8532</v>
      </c>
      <c r="E2094" s="278" t="s">
        <v>1043</v>
      </c>
      <c r="F2094" s="277" t="s">
        <v>1043</v>
      </c>
      <c r="G2094" s="279">
        <v>92476</v>
      </c>
      <c r="H2094" s="277" t="s">
        <v>8622</v>
      </c>
      <c r="I2094" s="277" t="s">
        <v>648</v>
      </c>
      <c r="J2094" s="277" t="s">
        <v>2642</v>
      </c>
      <c r="K2094" s="280">
        <v>52.64</v>
      </c>
      <c r="L2094" s="277" t="s">
        <v>2364</v>
      </c>
      <c r="M2094" s="83"/>
    </row>
    <row r="2095" spans="1:13" ht="12.75" customHeight="1" x14ac:dyDescent="0.25">
      <c r="A2095" s="277" t="s">
        <v>8385</v>
      </c>
      <c r="B2095" s="277" t="s">
        <v>8386</v>
      </c>
      <c r="C2095" s="277" t="s">
        <v>8531</v>
      </c>
      <c r="D2095" s="277" t="s">
        <v>8532</v>
      </c>
      <c r="E2095" s="278" t="s">
        <v>1043</v>
      </c>
      <c r="F2095" s="277" t="s">
        <v>1043</v>
      </c>
      <c r="G2095" s="279">
        <v>92477</v>
      </c>
      <c r="H2095" s="277" t="s">
        <v>8623</v>
      </c>
      <c r="I2095" s="277" t="s">
        <v>648</v>
      </c>
      <c r="J2095" s="277" t="s">
        <v>2642</v>
      </c>
      <c r="K2095" s="280">
        <v>57.05</v>
      </c>
      <c r="L2095" s="277" t="s">
        <v>2364</v>
      </c>
      <c r="M2095" s="83"/>
    </row>
    <row r="2096" spans="1:13" ht="12.75" customHeight="1" x14ac:dyDescent="0.25">
      <c r="A2096" s="277" t="s">
        <v>8385</v>
      </c>
      <c r="B2096" s="277" t="s">
        <v>8386</v>
      </c>
      <c r="C2096" s="277" t="s">
        <v>8531</v>
      </c>
      <c r="D2096" s="277" t="s">
        <v>8532</v>
      </c>
      <c r="E2096" s="278" t="s">
        <v>1043</v>
      </c>
      <c r="F2096" s="277" t="s">
        <v>1043</v>
      </c>
      <c r="G2096" s="279">
        <v>92478</v>
      </c>
      <c r="H2096" s="277" t="s">
        <v>8624</v>
      </c>
      <c r="I2096" s="277" t="s">
        <v>648</v>
      </c>
      <c r="J2096" s="277" t="s">
        <v>2642</v>
      </c>
      <c r="K2096" s="280">
        <v>142.25</v>
      </c>
      <c r="L2096" s="277" t="s">
        <v>2364</v>
      </c>
      <c r="M2096" s="83"/>
    </row>
    <row r="2097" spans="1:13" ht="12.75" customHeight="1" x14ac:dyDescent="0.25">
      <c r="A2097" s="277" t="s">
        <v>8385</v>
      </c>
      <c r="B2097" s="277" t="s">
        <v>8386</v>
      </c>
      <c r="C2097" s="277" t="s">
        <v>8531</v>
      </c>
      <c r="D2097" s="277" t="s">
        <v>8532</v>
      </c>
      <c r="E2097" s="278" t="s">
        <v>1043</v>
      </c>
      <c r="F2097" s="277" t="s">
        <v>1043</v>
      </c>
      <c r="G2097" s="279">
        <v>92479</v>
      </c>
      <c r="H2097" s="277" t="s">
        <v>8625</v>
      </c>
      <c r="I2097" s="277" t="s">
        <v>648</v>
      </c>
      <c r="J2097" s="277" t="s">
        <v>2642</v>
      </c>
      <c r="K2097" s="280">
        <v>37.6</v>
      </c>
      <c r="L2097" s="277" t="s">
        <v>2364</v>
      </c>
      <c r="M2097" s="83"/>
    </row>
    <row r="2098" spans="1:13" ht="12.75" customHeight="1" x14ac:dyDescent="0.25">
      <c r="A2098" s="277" t="s">
        <v>8385</v>
      </c>
      <c r="B2098" s="277" t="s">
        <v>8386</v>
      </c>
      <c r="C2098" s="277" t="s">
        <v>8531</v>
      </c>
      <c r="D2098" s="277" t="s">
        <v>8532</v>
      </c>
      <c r="E2098" s="278" t="s">
        <v>1043</v>
      </c>
      <c r="F2098" s="277" t="s">
        <v>1043</v>
      </c>
      <c r="G2098" s="279">
        <v>92480</v>
      </c>
      <c r="H2098" s="277" t="s">
        <v>8626</v>
      </c>
      <c r="I2098" s="277" t="s">
        <v>648</v>
      </c>
      <c r="J2098" s="277" t="s">
        <v>2642</v>
      </c>
      <c r="K2098" s="280">
        <v>46.4</v>
      </c>
      <c r="L2098" s="277" t="s">
        <v>2364</v>
      </c>
      <c r="M2098" s="83"/>
    </row>
    <row r="2099" spans="1:13" ht="12.75" customHeight="1" x14ac:dyDescent="0.25">
      <c r="A2099" s="277" t="s">
        <v>8385</v>
      </c>
      <c r="B2099" s="277" t="s">
        <v>8386</v>
      </c>
      <c r="C2099" s="277" t="s">
        <v>8531</v>
      </c>
      <c r="D2099" s="277" t="s">
        <v>8532</v>
      </c>
      <c r="E2099" s="278" t="s">
        <v>1043</v>
      </c>
      <c r="F2099" s="277" t="s">
        <v>1043</v>
      </c>
      <c r="G2099" s="279">
        <v>92481</v>
      </c>
      <c r="H2099" s="277" t="s">
        <v>8627</v>
      </c>
      <c r="I2099" s="277" t="s">
        <v>648</v>
      </c>
      <c r="J2099" s="277" t="s">
        <v>2642</v>
      </c>
      <c r="K2099" s="280">
        <v>196.99</v>
      </c>
      <c r="L2099" s="277" t="s">
        <v>2364</v>
      </c>
      <c r="M2099" s="83"/>
    </row>
    <row r="2100" spans="1:13" ht="12.75" customHeight="1" x14ac:dyDescent="0.25">
      <c r="A2100" s="277" t="s">
        <v>8385</v>
      </c>
      <c r="B2100" s="277" t="s">
        <v>8386</v>
      </c>
      <c r="C2100" s="277" t="s">
        <v>8531</v>
      </c>
      <c r="D2100" s="277" t="s">
        <v>8532</v>
      </c>
      <c r="E2100" s="278" t="s">
        <v>1043</v>
      </c>
      <c r="F2100" s="277" t="s">
        <v>1043</v>
      </c>
      <c r="G2100" s="279">
        <v>92482</v>
      </c>
      <c r="H2100" s="277" t="s">
        <v>8628</v>
      </c>
      <c r="I2100" s="277" t="s">
        <v>648</v>
      </c>
      <c r="J2100" s="277" t="s">
        <v>2642</v>
      </c>
      <c r="K2100" s="280">
        <v>186.7</v>
      </c>
      <c r="L2100" s="277" t="s">
        <v>2364</v>
      </c>
      <c r="M2100" s="83"/>
    </row>
    <row r="2101" spans="1:13" ht="12.75" customHeight="1" x14ac:dyDescent="0.25">
      <c r="A2101" s="277" t="s">
        <v>8385</v>
      </c>
      <c r="B2101" s="277" t="s">
        <v>8386</v>
      </c>
      <c r="C2101" s="277" t="s">
        <v>8531</v>
      </c>
      <c r="D2101" s="277" t="s">
        <v>8532</v>
      </c>
      <c r="E2101" s="278" t="s">
        <v>1043</v>
      </c>
      <c r="F2101" s="277" t="s">
        <v>1043</v>
      </c>
      <c r="G2101" s="279">
        <v>92483</v>
      </c>
      <c r="H2101" s="277" t="s">
        <v>8629</v>
      </c>
      <c r="I2101" s="277" t="s">
        <v>648</v>
      </c>
      <c r="J2101" s="277" t="s">
        <v>2642</v>
      </c>
      <c r="K2101" s="280">
        <v>147.07</v>
      </c>
      <c r="L2101" s="277" t="s">
        <v>2364</v>
      </c>
      <c r="M2101" s="83"/>
    </row>
    <row r="2102" spans="1:13" ht="12.75" customHeight="1" x14ac:dyDescent="0.25">
      <c r="A2102" s="277" t="s">
        <v>8385</v>
      </c>
      <c r="B2102" s="277" t="s">
        <v>8386</v>
      </c>
      <c r="C2102" s="277" t="s">
        <v>8531</v>
      </c>
      <c r="D2102" s="277" t="s">
        <v>8532</v>
      </c>
      <c r="E2102" s="278" t="s">
        <v>1043</v>
      </c>
      <c r="F2102" s="277" t="s">
        <v>1043</v>
      </c>
      <c r="G2102" s="279">
        <v>92484</v>
      </c>
      <c r="H2102" s="277" t="s">
        <v>860</v>
      </c>
      <c r="I2102" s="277" t="s">
        <v>648</v>
      </c>
      <c r="J2102" s="277" t="s">
        <v>2642</v>
      </c>
      <c r="K2102" s="280">
        <v>137.97</v>
      </c>
      <c r="L2102" s="277" t="s">
        <v>2364</v>
      </c>
      <c r="M2102" s="83"/>
    </row>
    <row r="2103" spans="1:13" ht="12.75" customHeight="1" x14ac:dyDescent="0.25">
      <c r="A2103" s="277" t="s">
        <v>8385</v>
      </c>
      <c r="B2103" s="277" t="s">
        <v>8386</v>
      </c>
      <c r="C2103" s="277" t="s">
        <v>8531</v>
      </c>
      <c r="D2103" s="277" t="s">
        <v>8532</v>
      </c>
      <c r="E2103" s="278" t="s">
        <v>1043</v>
      </c>
      <c r="F2103" s="277" t="s">
        <v>1043</v>
      </c>
      <c r="G2103" s="279">
        <v>92485</v>
      </c>
      <c r="H2103" s="277" t="s">
        <v>8630</v>
      </c>
      <c r="I2103" s="277" t="s">
        <v>648</v>
      </c>
      <c r="J2103" s="277" t="s">
        <v>2642</v>
      </c>
      <c r="K2103" s="280">
        <v>104.18</v>
      </c>
      <c r="L2103" s="277" t="s">
        <v>2364</v>
      </c>
      <c r="M2103" s="83"/>
    </row>
    <row r="2104" spans="1:13" ht="12.75" customHeight="1" x14ac:dyDescent="0.25">
      <c r="A2104" s="277" t="s">
        <v>8385</v>
      </c>
      <c r="B2104" s="277" t="s">
        <v>8386</v>
      </c>
      <c r="C2104" s="277" t="s">
        <v>8531</v>
      </c>
      <c r="D2104" s="277" t="s">
        <v>8532</v>
      </c>
      <c r="E2104" s="278" t="s">
        <v>1043</v>
      </c>
      <c r="F2104" s="277" t="s">
        <v>1043</v>
      </c>
      <c r="G2104" s="279">
        <v>92486</v>
      </c>
      <c r="H2104" s="277" t="s">
        <v>8631</v>
      </c>
      <c r="I2104" s="277" t="s">
        <v>648</v>
      </c>
      <c r="J2104" s="277" t="s">
        <v>2642</v>
      </c>
      <c r="K2104" s="280">
        <v>97.2</v>
      </c>
      <c r="L2104" s="277" t="s">
        <v>2364</v>
      </c>
      <c r="M2104" s="83"/>
    </row>
    <row r="2105" spans="1:13" ht="12.75" customHeight="1" x14ac:dyDescent="0.25">
      <c r="A2105" s="277" t="s">
        <v>8385</v>
      </c>
      <c r="B2105" s="277" t="s">
        <v>8386</v>
      </c>
      <c r="C2105" s="277" t="s">
        <v>8531</v>
      </c>
      <c r="D2105" s="277" t="s">
        <v>8532</v>
      </c>
      <c r="E2105" s="278" t="s">
        <v>1043</v>
      </c>
      <c r="F2105" s="277" t="s">
        <v>1043</v>
      </c>
      <c r="G2105" s="279">
        <v>92487</v>
      </c>
      <c r="H2105" s="277" t="s">
        <v>8632</v>
      </c>
      <c r="I2105" s="277" t="s">
        <v>648</v>
      </c>
      <c r="J2105" s="277" t="s">
        <v>2363</v>
      </c>
      <c r="K2105" s="280">
        <v>64.27</v>
      </c>
      <c r="L2105" s="277" t="s">
        <v>2364</v>
      </c>
      <c r="M2105" s="83"/>
    </row>
    <row r="2106" spans="1:13" ht="12.75" customHeight="1" x14ac:dyDescent="0.25">
      <c r="A2106" s="277" t="s">
        <v>8385</v>
      </c>
      <c r="B2106" s="277" t="s">
        <v>8386</v>
      </c>
      <c r="C2106" s="277" t="s">
        <v>8531</v>
      </c>
      <c r="D2106" s="277" t="s">
        <v>8532</v>
      </c>
      <c r="E2106" s="278" t="s">
        <v>1043</v>
      </c>
      <c r="F2106" s="277" t="s">
        <v>1043</v>
      </c>
      <c r="G2106" s="279">
        <v>92488</v>
      </c>
      <c r="H2106" s="277" t="s">
        <v>8633</v>
      </c>
      <c r="I2106" s="277" t="s">
        <v>648</v>
      </c>
      <c r="J2106" s="277" t="s">
        <v>2363</v>
      </c>
      <c r="K2106" s="280">
        <v>61.85</v>
      </c>
      <c r="L2106" s="277" t="s">
        <v>2364</v>
      </c>
      <c r="M2106" s="83"/>
    </row>
    <row r="2107" spans="1:13" ht="12.75" customHeight="1" x14ac:dyDescent="0.25">
      <c r="A2107" s="277" t="s">
        <v>8385</v>
      </c>
      <c r="B2107" s="277" t="s">
        <v>8386</v>
      </c>
      <c r="C2107" s="277" t="s">
        <v>8531</v>
      </c>
      <c r="D2107" s="277" t="s">
        <v>8532</v>
      </c>
      <c r="E2107" s="278" t="s">
        <v>1043</v>
      </c>
      <c r="F2107" s="277" t="s">
        <v>1043</v>
      </c>
      <c r="G2107" s="279">
        <v>92489</v>
      </c>
      <c r="H2107" s="277" t="s">
        <v>8634</v>
      </c>
      <c r="I2107" s="277" t="s">
        <v>648</v>
      </c>
      <c r="J2107" s="277" t="s">
        <v>2363</v>
      </c>
      <c r="K2107" s="280">
        <v>37.700000000000003</v>
      </c>
      <c r="L2107" s="277" t="s">
        <v>2364</v>
      </c>
      <c r="M2107" s="83"/>
    </row>
    <row r="2108" spans="1:13" ht="12.75" customHeight="1" x14ac:dyDescent="0.25">
      <c r="A2108" s="277" t="s">
        <v>8385</v>
      </c>
      <c r="B2108" s="277" t="s">
        <v>8386</v>
      </c>
      <c r="C2108" s="277" t="s">
        <v>8531</v>
      </c>
      <c r="D2108" s="277" t="s">
        <v>8532</v>
      </c>
      <c r="E2108" s="278" t="s">
        <v>1043</v>
      </c>
      <c r="F2108" s="277" t="s">
        <v>1043</v>
      </c>
      <c r="G2108" s="279">
        <v>92490</v>
      </c>
      <c r="H2108" s="277" t="s">
        <v>8635</v>
      </c>
      <c r="I2108" s="277" t="s">
        <v>648</v>
      </c>
      <c r="J2108" s="277" t="s">
        <v>2363</v>
      </c>
      <c r="K2108" s="280">
        <v>35.5</v>
      </c>
      <c r="L2108" s="277" t="s">
        <v>2364</v>
      </c>
      <c r="M2108" s="83"/>
    </row>
    <row r="2109" spans="1:13" ht="12.75" customHeight="1" x14ac:dyDescent="0.25">
      <c r="A2109" s="277" t="s">
        <v>8385</v>
      </c>
      <c r="B2109" s="277" t="s">
        <v>8386</v>
      </c>
      <c r="C2109" s="277" t="s">
        <v>8531</v>
      </c>
      <c r="D2109" s="277" t="s">
        <v>8532</v>
      </c>
      <c r="E2109" s="278" t="s">
        <v>1043</v>
      </c>
      <c r="F2109" s="277" t="s">
        <v>1043</v>
      </c>
      <c r="G2109" s="279">
        <v>92491</v>
      </c>
      <c r="H2109" s="277" t="s">
        <v>8636</v>
      </c>
      <c r="I2109" s="277" t="s">
        <v>648</v>
      </c>
      <c r="J2109" s="277" t="s">
        <v>2363</v>
      </c>
      <c r="K2109" s="280">
        <v>61.9</v>
      </c>
      <c r="L2109" s="277" t="s">
        <v>2364</v>
      </c>
      <c r="M2109" s="83"/>
    </row>
    <row r="2110" spans="1:13" ht="12.75" customHeight="1" x14ac:dyDescent="0.25">
      <c r="A2110" s="277" t="s">
        <v>8385</v>
      </c>
      <c r="B2110" s="277" t="s">
        <v>8386</v>
      </c>
      <c r="C2110" s="277" t="s">
        <v>8531</v>
      </c>
      <c r="D2110" s="277" t="s">
        <v>8532</v>
      </c>
      <c r="E2110" s="278" t="s">
        <v>1043</v>
      </c>
      <c r="F2110" s="277" t="s">
        <v>1043</v>
      </c>
      <c r="G2110" s="279">
        <v>92492</v>
      </c>
      <c r="H2110" s="277" t="s">
        <v>8637</v>
      </c>
      <c r="I2110" s="277" t="s">
        <v>648</v>
      </c>
      <c r="J2110" s="277" t="s">
        <v>2363</v>
      </c>
      <c r="K2110" s="280">
        <v>59.61</v>
      </c>
      <c r="L2110" s="277" t="s">
        <v>2364</v>
      </c>
      <c r="M2110" s="83"/>
    </row>
    <row r="2111" spans="1:13" ht="12.75" customHeight="1" x14ac:dyDescent="0.25">
      <c r="A2111" s="277" t="s">
        <v>8385</v>
      </c>
      <c r="B2111" s="277" t="s">
        <v>8386</v>
      </c>
      <c r="C2111" s="277" t="s">
        <v>8531</v>
      </c>
      <c r="D2111" s="277" t="s">
        <v>8532</v>
      </c>
      <c r="E2111" s="278" t="s">
        <v>1043</v>
      </c>
      <c r="F2111" s="277" t="s">
        <v>1043</v>
      </c>
      <c r="G2111" s="279">
        <v>92493</v>
      </c>
      <c r="H2111" s="277" t="s">
        <v>8638</v>
      </c>
      <c r="I2111" s="277" t="s">
        <v>648</v>
      </c>
      <c r="J2111" s="277" t="s">
        <v>2363</v>
      </c>
      <c r="K2111" s="280">
        <v>33.82</v>
      </c>
      <c r="L2111" s="277" t="s">
        <v>2364</v>
      </c>
      <c r="M2111" s="83"/>
    </row>
    <row r="2112" spans="1:13" ht="12.75" customHeight="1" x14ac:dyDescent="0.25">
      <c r="A2112" s="277" t="s">
        <v>8385</v>
      </c>
      <c r="B2112" s="277" t="s">
        <v>8386</v>
      </c>
      <c r="C2112" s="277" t="s">
        <v>8531</v>
      </c>
      <c r="D2112" s="277" t="s">
        <v>8532</v>
      </c>
      <c r="E2112" s="278" t="s">
        <v>1043</v>
      </c>
      <c r="F2112" s="277" t="s">
        <v>1043</v>
      </c>
      <c r="G2112" s="279">
        <v>92494</v>
      </c>
      <c r="H2112" s="277" t="s">
        <v>8639</v>
      </c>
      <c r="I2112" s="277" t="s">
        <v>648</v>
      </c>
      <c r="J2112" s="277" t="s">
        <v>2363</v>
      </c>
      <c r="K2112" s="280">
        <v>33.6</v>
      </c>
      <c r="L2112" s="277" t="s">
        <v>2364</v>
      </c>
      <c r="M2112" s="83"/>
    </row>
    <row r="2113" spans="1:13" ht="12.75" customHeight="1" x14ac:dyDescent="0.25">
      <c r="A2113" s="277" t="s">
        <v>8385</v>
      </c>
      <c r="B2113" s="277" t="s">
        <v>8386</v>
      </c>
      <c r="C2113" s="277" t="s">
        <v>8531</v>
      </c>
      <c r="D2113" s="277" t="s">
        <v>8532</v>
      </c>
      <c r="E2113" s="278" t="s">
        <v>1043</v>
      </c>
      <c r="F2113" s="277" t="s">
        <v>1043</v>
      </c>
      <c r="G2113" s="279">
        <v>92495</v>
      </c>
      <c r="H2113" s="277" t="s">
        <v>8640</v>
      </c>
      <c r="I2113" s="277" t="s">
        <v>648</v>
      </c>
      <c r="J2113" s="277" t="s">
        <v>2363</v>
      </c>
      <c r="K2113" s="280">
        <v>60.28</v>
      </c>
      <c r="L2113" s="277" t="s">
        <v>2364</v>
      </c>
      <c r="M2113" s="83"/>
    </row>
    <row r="2114" spans="1:13" ht="12.75" customHeight="1" x14ac:dyDescent="0.25">
      <c r="A2114" s="277" t="s">
        <v>8385</v>
      </c>
      <c r="B2114" s="277" t="s">
        <v>8386</v>
      </c>
      <c r="C2114" s="277" t="s">
        <v>8531</v>
      </c>
      <c r="D2114" s="277" t="s">
        <v>8532</v>
      </c>
      <c r="E2114" s="278" t="s">
        <v>1043</v>
      </c>
      <c r="F2114" s="277" t="s">
        <v>1043</v>
      </c>
      <c r="G2114" s="279">
        <v>92496</v>
      </c>
      <c r="H2114" s="277" t="s">
        <v>8641</v>
      </c>
      <c r="I2114" s="277" t="s">
        <v>648</v>
      </c>
      <c r="J2114" s="277" t="s">
        <v>2363</v>
      </c>
      <c r="K2114" s="280">
        <v>58.08</v>
      </c>
      <c r="L2114" s="277" t="s">
        <v>2364</v>
      </c>
      <c r="M2114" s="83"/>
    </row>
    <row r="2115" spans="1:13" ht="12.75" customHeight="1" x14ac:dyDescent="0.25">
      <c r="A2115" s="277" t="s">
        <v>8385</v>
      </c>
      <c r="B2115" s="277" t="s">
        <v>8386</v>
      </c>
      <c r="C2115" s="277" t="s">
        <v>8531</v>
      </c>
      <c r="D2115" s="277" t="s">
        <v>8532</v>
      </c>
      <c r="E2115" s="278" t="s">
        <v>1043</v>
      </c>
      <c r="F2115" s="277" t="s">
        <v>1043</v>
      </c>
      <c r="G2115" s="279">
        <v>92497</v>
      </c>
      <c r="H2115" s="277" t="s">
        <v>8642</v>
      </c>
      <c r="I2115" s="277" t="s">
        <v>648</v>
      </c>
      <c r="J2115" s="277" t="s">
        <v>2363</v>
      </c>
      <c r="K2115" s="280">
        <v>34.380000000000003</v>
      </c>
      <c r="L2115" s="277" t="s">
        <v>2364</v>
      </c>
      <c r="M2115" s="83"/>
    </row>
    <row r="2116" spans="1:13" ht="12.75" customHeight="1" x14ac:dyDescent="0.25">
      <c r="A2116" s="277" t="s">
        <v>8385</v>
      </c>
      <c r="B2116" s="277" t="s">
        <v>8386</v>
      </c>
      <c r="C2116" s="277" t="s">
        <v>8531</v>
      </c>
      <c r="D2116" s="277" t="s">
        <v>8532</v>
      </c>
      <c r="E2116" s="278" t="s">
        <v>1043</v>
      </c>
      <c r="F2116" s="277" t="s">
        <v>1043</v>
      </c>
      <c r="G2116" s="279">
        <v>92498</v>
      </c>
      <c r="H2116" s="277" t="s">
        <v>8643</v>
      </c>
      <c r="I2116" s="277" t="s">
        <v>648</v>
      </c>
      <c r="J2116" s="277" t="s">
        <v>2363</v>
      </c>
      <c r="K2116" s="280">
        <v>32.32</v>
      </c>
      <c r="L2116" s="277" t="s">
        <v>2364</v>
      </c>
      <c r="M2116" s="83"/>
    </row>
    <row r="2117" spans="1:13" ht="12.75" customHeight="1" x14ac:dyDescent="0.25">
      <c r="A2117" s="277" t="s">
        <v>8385</v>
      </c>
      <c r="B2117" s="277" t="s">
        <v>8386</v>
      </c>
      <c r="C2117" s="277" t="s">
        <v>8531</v>
      </c>
      <c r="D2117" s="277" t="s">
        <v>8532</v>
      </c>
      <c r="E2117" s="278" t="s">
        <v>1043</v>
      </c>
      <c r="F2117" s="277" t="s">
        <v>1043</v>
      </c>
      <c r="G2117" s="279">
        <v>92499</v>
      </c>
      <c r="H2117" s="277" t="s">
        <v>8644</v>
      </c>
      <c r="I2117" s="277" t="s">
        <v>648</v>
      </c>
      <c r="J2117" s="277" t="s">
        <v>2363</v>
      </c>
      <c r="K2117" s="280">
        <v>59.32</v>
      </c>
      <c r="L2117" s="277" t="s">
        <v>2364</v>
      </c>
      <c r="M2117" s="83"/>
    </row>
    <row r="2118" spans="1:13" ht="12.75" customHeight="1" x14ac:dyDescent="0.25">
      <c r="A2118" s="277" t="s">
        <v>8385</v>
      </c>
      <c r="B2118" s="277" t="s">
        <v>8386</v>
      </c>
      <c r="C2118" s="277" t="s">
        <v>8531</v>
      </c>
      <c r="D2118" s="277" t="s">
        <v>8532</v>
      </c>
      <c r="E2118" s="278" t="s">
        <v>1043</v>
      </c>
      <c r="F2118" s="277" t="s">
        <v>1043</v>
      </c>
      <c r="G2118" s="279">
        <v>92500</v>
      </c>
      <c r="H2118" s="277" t="s">
        <v>8645</v>
      </c>
      <c r="I2118" s="277" t="s">
        <v>648</v>
      </c>
      <c r="J2118" s="277" t="s">
        <v>2363</v>
      </c>
      <c r="K2118" s="280">
        <v>57.18</v>
      </c>
      <c r="L2118" s="277" t="s">
        <v>2364</v>
      </c>
      <c r="M2118" s="83"/>
    </row>
    <row r="2119" spans="1:13" ht="12.75" customHeight="1" x14ac:dyDescent="0.25">
      <c r="A2119" s="277" t="s">
        <v>8385</v>
      </c>
      <c r="B2119" s="277" t="s">
        <v>8386</v>
      </c>
      <c r="C2119" s="277" t="s">
        <v>8531</v>
      </c>
      <c r="D2119" s="277" t="s">
        <v>8532</v>
      </c>
      <c r="E2119" s="278" t="s">
        <v>1043</v>
      </c>
      <c r="F2119" s="277" t="s">
        <v>1043</v>
      </c>
      <c r="G2119" s="279">
        <v>92501</v>
      </c>
      <c r="H2119" s="277" t="s">
        <v>8646</v>
      </c>
      <c r="I2119" s="277" t="s">
        <v>648</v>
      </c>
      <c r="J2119" s="277" t="s">
        <v>2363</v>
      </c>
      <c r="K2119" s="280">
        <v>33.58</v>
      </c>
      <c r="L2119" s="277" t="s">
        <v>2364</v>
      </c>
      <c r="M2119" s="83"/>
    </row>
    <row r="2120" spans="1:13" ht="12.75" customHeight="1" x14ac:dyDescent="0.25">
      <c r="A2120" s="277" t="s">
        <v>8385</v>
      </c>
      <c r="B2120" s="277" t="s">
        <v>8386</v>
      </c>
      <c r="C2120" s="277" t="s">
        <v>8531</v>
      </c>
      <c r="D2120" s="277" t="s">
        <v>8532</v>
      </c>
      <c r="E2120" s="278" t="s">
        <v>1043</v>
      </c>
      <c r="F2120" s="277" t="s">
        <v>1043</v>
      </c>
      <c r="G2120" s="279">
        <v>92502</v>
      </c>
      <c r="H2120" s="277" t="s">
        <v>8647</v>
      </c>
      <c r="I2120" s="277" t="s">
        <v>648</v>
      </c>
      <c r="J2120" s="277" t="s">
        <v>2363</v>
      </c>
      <c r="K2120" s="280">
        <v>31.58</v>
      </c>
      <c r="L2120" s="277" t="s">
        <v>2364</v>
      </c>
      <c r="M2120" s="83"/>
    </row>
    <row r="2121" spans="1:13" ht="12.75" customHeight="1" x14ac:dyDescent="0.25">
      <c r="A2121" s="277" t="s">
        <v>8385</v>
      </c>
      <c r="B2121" s="277" t="s">
        <v>8386</v>
      </c>
      <c r="C2121" s="277" t="s">
        <v>8531</v>
      </c>
      <c r="D2121" s="277" t="s">
        <v>8532</v>
      </c>
      <c r="E2121" s="278" t="s">
        <v>1043</v>
      </c>
      <c r="F2121" s="277" t="s">
        <v>1043</v>
      </c>
      <c r="G2121" s="279">
        <v>92503</v>
      </c>
      <c r="H2121" s="277" t="s">
        <v>8648</v>
      </c>
      <c r="I2121" s="277" t="s">
        <v>648</v>
      </c>
      <c r="J2121" s="277" t="s">
        <v>2363</v>
      </c>
      <c r="K2121" s="280">
        <v>57.78</v>
      </c>
      <c r="L2121" s="277" t="s">
        <v>2364</v>
      </c>
      <c r="M2121" s="83"/>
    </row>
    <row r="2122" spans="1:13" ht="12.75" customHeight="1" x14ac:dyDescent="0.25">
      <c r="A2122" s="277" t="s">
        <v>8385</v>
      </c>
      <c r="B2122" s="277" t="s">
        <v>8386</v>
      </c>
      <c r="C2122" s="277" t="s">
        <v>8531</v>
      </c>
      <c r="D2122" s="277" t="s">
        <v>8532</v>
      </c>
      <c r="E2122" s="278" t="s">
        <v>1043</v>
      </c>
      <c r="F2122" s="277" t="s">
        <v>1043</v>
      </c>
      <c r="G2122" s="279">
        <v>92504</v>
      </c>
      <c r="H2122" s="277" t="s">
        <v>8649</v>
      </c>
      <c r="I2122" s="277" t="s">
        <v>648</v>
      </c>
      <c r="J2122" s="277" t="s">
        <v>2363</v>
      </c>
      <c r="K2122" s="280">
        <v>36.869999999999997</v>
      </c>
      <c r="L2122" s="277" t="s">
        <v>2364</v>
      </c>
      <c r="M2122" s="83"/>
    </row>
    <row r="2123" spans="1:13" ht="12.75" customHeight="1" x14ac:dyDescent="0.25">
      <c r="A2123" s="277" t="s">
        <v>8385</v>
      </c>
      <c r="B2123" s="277" t="s">
        <v>8386</v>
      </c>
      <c r="C2123" s="277" t="s">
        <v>8531</v>
      </c>
      <c r="D2123" s="277" t="s">
        <v>8532</v>
      </c>
      <c r="E2123" s="278" t="s">
        <v>1043</v>
      </c>
      <c r="F2123" s="277" t="s">
        <v>1043</v>
      </c>
      <c r="G2123" s="279">
        <v>92505</v>
      </c>
      <c r="H2123" s="277" t="s">
        <v>8650</v>
      </c>
      <c r="I2123" s="277" t="s">
        <v>648</v>
      </c>
      <c r="J2123" s="277" t="s">
        <v>2363</v>
      </c>
      <c r="K2123" s="280">
        <v>32.270000000000003</v>
      </c>
      <c r="L2123" s="277" t="s">
        <v>2364</v>
      </c>
      <c r="M2123" s="83"/>
    </row>
    <row r="2124" spans="1:13" ht="12.75" customHeight="1" x14ac:dyDescent="0.25">
      <c r="A2124" s="277" t="s">
        <v>8385</v>
      </c>
      <c r="B2124" s="277" t="s">
        <v>8386</v>
      </c>
      <c r="C2124" s="277" t="s">
        <v>8531</v>
      </c>
      <c r="D2124" s="277" t="s">
        <v>8532</v>
      </c>
      <c r="E2124" s="278" t="s">
        <v>1043</v>
      </c>
      <c r="F2124" s="277" t="s">
        <v>1043</v>
      </c>
      <c r="G2124" s="279">
        <v>92506</v>
      </c>
      <c r="H2124" s="277" t="s">
        <v>8651</v>
      </c>
      <c r="I2124" s="277" t="s">
        <v>648</v>
      </c>
      <c r="J2124" s="277" t="s">
        <v>2363</v>
      </c>
      <c r="K2124" s="280">
        <v>30.35</v>
      </c>
      <c r="L2124" s="277" t="s">
        <v>2364</v>
      </c>
      <c r="M2124" s="83"/>
    </row>
    <row r="2125" spans="1:13" ht="12.75" customHeight="1" x14ac:dyDescent="0.25">
      <c r="A2125" s="277" t="s">
        <v>8385</v>
      </c>
      <c r="B2125" s="277" t="s">
        <v>8386</v>
      </c>
      <c r="C2125" s="277" t="s">
        <v>8531</v>
      </c>
      <c r="D2125" s="277" t="s">
        <v>8532</v>
      </c>
      <c r="E2125" s="278" t="s">
        <v>1043</v>
      </c>
      <c r="F2125" s="277" t="s">
        <v>1043</v>
      </c>
      <c r="G2125" s="279">
        <v>92507</v>
      </c>
      <c r="H2125" s="277" t="s">
        <v>8652</v>
      </c>
      <c r="I2125" s="277" t="s">
        <v>648</v>
      </c>
      <c r="J2125" s="277" t="s">
        <v>2363</v>
      </c>
      <c r="K2125" s="280">
        <v>59.01</v>
      </c>
      <c r="L2125" s="277" t="s">
        <v>2364</v>
      </c>
      <c r="M2125" s="83"/>
    </row>
    <row r="2126" spans="1:13" ht="12.75" customHeight="1" x14ac:dyDescent="0.25">
      <c r="A2126" s="277" t="s">
        <v>8385</v>
      </c>
      <c r="B2126" s="277" t="s">
        <v>8386</v>
      </c>
      <c r="C2126" s="277" t="s">
        <v>8531</v>
      </c>
      <c r="D2126" s="277" t="s">
        <v>8532</v>
      </c>
      <c r="E2126" s="278" t="s">
        <v>1043</v>
      </c>
      <c r="F2126" s="277" t="s">
        <v>1043</v>
      </c>
      <c r="G2126" s="279">
        <v>92508</v>
      </c>
      <c r="H2126" s="277" t="s">
        <v>8653</v>
      </c>
      <c r="I2126" s="277" t="s">
        <v>648</v>
      </c>
      <c r="J2126" s="277" t="s">
        <v>2363</v>
      </c>
      <c r="K2126" s="280">
        <v>57.09</v>
      </c>
      <c r="L2126" s="277" t="s">
        <v>2364</v>
      </c>
      <c r="M2126" s="83"/>
    </row>
    <row r="2127" spans="1:13" ht="12.75" customHeight="1" x14ac:dyDescent="0.25">
      <c r="A2127" s="277" t="s">
        <v>8385</v>
      </c>
      <c r="B2127" s="277" t="s">
        <v>8386</v>
      </c>
      <c r="C2127" s="277" t="s">
        <v>8531</v>
      </c>
      <c r="D2127" s="277" t="s">
        <v>8532</v>
      </c>
      <c r="E2127" s="278" t="s">
        <v>1043</v>
      </c>
      <c r="F2127" s="277" t="s">
        <v>1043</v>
      </c>
      <c r="G2127" s="279">
        <v>92509</v>
      </c>
      <c r="H2127" s="277" t="s">
        <v>8654</v>
      </c>
      <c r="I2127" s="277" t="s">
        <v>648</v>
      </c>
      <c r="J2127" s="277" t="s">
        <v>2363</v>
      </c>
      <c r="K2127" s="280">
        <v>34.65</v>
      </c>
      <c r="L2127" s="277" t="s">
        <v>2364</v>
      </c>
      <c r="M2127" s="83"/>
    </row>
    <row r="2128" spans="1:13" ht="12.75" customHeight="1" x14ac:dyDescent="0.25">
      <c r="A2128" s="277" t="s">
        <v>8385</v>
      </c>
      <c r="B2128" s="277" t="s">
        <v>8386</v>
      </c>
      <c r="C2128" s="277" t="s">
        <v>8531</v>
      </c>
      <c r="D2128" s="277" t="s">
        <v>8532</v>
      </c>
      <c r="E2128" s="278" t="s">
        <v>1043</v>
      </c>
      <c r="F2128" s="277" t="s">
        <v>1043</v>
      </c>
      <c r="G2128" s="279">
        <v>92510</v>
      </c>
      <c r="H2128" s="277" t="s">
        <v>8655</v>
      </c>
      <c r="I2128" s="277" t="s">
        <v>648</v>
      </c>
      <c r="J2128" s="277" t="s">
        <v>2363</v>
      </c>
      <c r="K2128" s="280">
        <v>32.880000000000003</v>
      </c>
      <c r="L2128" s="277" t="s">
        <v>2364</v>
      </c>
      <c r="M2128" s="83"/>
    </row>
    <row r="2129" spans="1:13" ht="12.75" customHeight="1" x14ac:dyDescent="0.25">
      <c r="A2129" s="277" t="s">
        <v>8385</v>
      </c>
      <c r="B2129" s="277" t="s">
        <v>8386</v>
      </c>
      <c r="C2129" s="277" t="s">
        <v>8531</v>
      </c>
      <c r="D2129" s="277" t="s">
        <v>8532</v>
      </c>
      <c r="E2129" s="278" t="s">
        <v>1043</v>
      </c>
      <c r="F2129" s="277" t="s">
        <v>1043</v>
      </c>
      <c r="G2129" s="279">
        <v>92511</v>
      </c>
      <c r="H2129" s="277" t="s">
        <v>8656</v>
      </c>
      <c r="I2129" s="277" t="s">
        <v>648</v>
      </c>
      <c r="J2129" s="277" t="s">
        <v>2363</v>
      </c>
      <c r="K2129" s="280">
        <v>52.95</v>
      </c>
      <c r="L2129" s="277" t="s">
        <v>2364</v>
      </c>
      <c r="M2129" s="83"/>
    </row>
    <row r="2130" spans="1:13" ht="12.75" customHeight="1" x14ac:dyDescent="0.25">
      <c r="A2130" s="277" t="s">
        <v>8385</v>
      </c>
      <c r="B2130" s="277" t="s">
        <v>8386</v>
      </c>
      <c r="C2130" s="277" t="s">
        <v>8531</v>
      </c>
      <c r="D2130" s="277" t="s">
        <v>8532</v>
      </c>
      <c r="E2130" s="278" t="s">
        <v>1043</v>
      </c>
      <c r="F2130" s="277" t="s">
        <v>1043</v>
      </c>
      <c r="G2130" s="279">
        <v>92512</v>
      </c>
      <c r="H2130" s="277" t="s">
        <v>8657</v>
      </c>
      <c r="I2130" s="277" t="s">
        <v>648</v>
      </c>
      <c r="J2130" s="277" t="s">
        <v>2363</v>
      </c>
      <c r="K2130" s="280">
        <v>51.47</v>
      </c>
      <c r="L2130" s="277" t="s">
        <v>2364</v>
      </c>
      <c r="M2130" s="83"/>
    </row>
    <row r="2131" spans="1:13" ht="12.75" customHeight="1" x14ac:dyDescent="0.25">
      <c r="A2131" s="277" t="s">
        <v>8385</v>
      </c>
      <c r="B2131" s="277" t="s">
        <v>8386</v>
      </c>
      <c r="C2131" s="277" t="s">
        <v>8531</v>
      </c>
      <c r="D2131" s="277" t="s">
        <v>8532</v>
      </c>
      <c r="E2131" s="278" t="s">
        <v>1043</v>
      </c>
      <c r="F2131" s="277" t="s">
        <v>1043</v>
      </c>
      <c r="G2131" s="279">
        <v>92513</v>
      </c>
      <c r="H2131" s="277" t="s">
        <v>8658</v>
      </c>
      <c r="I2131" s="277" t="s">
        <v>648</v>
      </c>
      <c r="J2131" s="277" t="s">
        <v>2363</v>
      </c>
      <c r="K2131" s="280">
        <v>25.55</v>
      </c>
      <c r="L2131" s="277" t="s">
        <v>2364</v>
      </c>
      <c r="M2131" s="83"/>
    </row>
    <row r="2132" spans="1:13" ht="12.75" customHeight="1" x14ac:dyDescent="0.25">
      <c r="A2132" s="277" t="s">
        <v>8385</v>
      </c>
      <c r="B2132" s="277" t="s">
        <v>8386</v>
      </c>
      <c r="C2132" s="277" t="s">
        <v>8531</v>
      </c>
      <c r="D2132" s="277" t="s">
        <v>8532</v>
      </c>
      <c r="E2132" s="278" t="s">
        <v>1043</v>
      </c>
      <c r="F2132" s="277" t="s">
        <v>1043</v>
      </c>
      <c r="G2132" s="279">
        <v>92514</v>
      </c>
      <c r="H2132" s="277" t="s">
        <v>8659</v>
      </c>
      <c r="I2132" s="277" t="s">
        <v>648</v>
      </c>
      <c r="J2132" s="277" t="s">
        <v>2363</v>
      </c>
      <c r="K2132" s="280">
        <v>24.18</v>
      </c>
      <c r="L2132" s="277" t="s">
        <v>2364</v>
      </c>
      <c r="M2132" s="83"/>
    </row>
    <row r="2133" spans="1:13" ht="12.75" customHeight="1" x14ac:dyDescent="0.25">
      <c r="A2133" s="277" t="s">
        <v>8385</v>
      </c>
      <c r="B2133" s="277" t="s">
        <v>8386</v>
      </c>
      <c r="C2133" s="277" t="s">
        <v>8531</v>
      </c>
      <c r="D2133" s="277" t="s">
        <v>8532</v>
      </c>
      <c r="E2133" s="278" t="s">
        <v>1043</v>
      </c>
      <c r="F2133" s="277" t="s">
        <v>1043</v>
      </c>
      <c r="G2133" s="279">
        <v>92515</v>
      </c>
      <c r="H2133" s="277" t="s">
        <v>8660</v>
      </c>
      <c r="I2133" s="277" t="s">
        <v>648</v>
      </c>
      <c r="J2133" s="277" t="s">
        <v>2363</v>
      </c>
      <c r="K2133" s="280">
        <v>47.57</v>
      </c>
      <c r="L2133" s="277" t="s">
        <v>2364</v>
      </c>
      <c r="M2133" s="83"/>
    </row>
    <row r="2134" spans="1:13" ht="12.75" customHeight="1" x14ac:dyDescent="0.25">
      <c r="A2134" s="277" t="s">
        <v>8385</v>
      </c>
      <c r="B2134" s="277" t="s">
        <v>8386</v>
      </c>
      <c r="C2134" s="277" t="s">
        <v>8531</v>
      </c>
      <c r="D2134" s="277" t="s">
        <v>8532</v>
      </c>
      <c r="E2134" s="278" t="s">
        <v>1043</v>
      </c>
      <c r="F2134" s="277" t="s">
        <v>1043</v>
      </c>
      <c r="G2134" s="279">
        <v>92516</v>
      </c>
      <c r="H2134" s="277" t="s">
        <v>8661</v>
      </c>
      <c r="I2134" s="277" t="s">
        <v>648</v>
      </c>
      <c r="J2134" s="277" t="s">
        <v>2363</v>
      </c>
      <c r="K2134" s="280">
        <v>46.3</v>
      </c>
      <c r="L2134" s="277" t="s">
        <v>2364</v>
      </c>
      <c r="M2134" s="83"/>
    </row>
    <row r="2135" spans="1:13" ht="12.75" customHeight="1" x14ac:dyDescent="0.25">
      <c r="A2135" s="277" t="s">
        <v>8385</v>
      </c>
      <c r="B2135" s="277" t="s">
        <v>8386</v>
      </c>
      <c r="C2135" s="277" t="s">
        <v>8531</v>
      </c>
      <c r="D2135" s="277" t="s">
        <v>8532</v>
      </c>
      <c r="E2135" s="278" t="s">
        <v>1043</v>
      </c>
      <c r="F2135" s="277" t="s">
        <v>1043</v>
      </c>
      <c r="G2135" s="279">
        <v>92517</v>
      </c>
      <c r="H2135" s="277" t="s">
        <v>8662</v>
      </c>
      <c r="I2135" s="277" t="s">
        <v>648</v>
      </c>
      <c r="J2135" s="277" t="s">
        <v>2363</v>
      </c>
      <c r="K2135" s="280">
        <v>21.31</v>
      </c>
      <c r="L2135" s="277" t="s">
        <v>2364</v>
      </c>
      <c r="M2135" s="83"/>
    </row>
    <row r="2136" spans="1:13" ht="12.75" customHeight="1" x14ac:dyDescent="0.25">
      <c r="A2136" s="277" t="s">
        <v>8385</v>
      </c>
      <c r="B2136" s="277" t="s">
        <v>8386</v>
      </c>
      <c r="C2136" s="277" t="s">
        <v>8531</v>
      </c>
      <c r="D2136" s="277" t="s">
        <v>8532</v>
      </c>
      <c r="E2136" s="278" t="s">
        <v>1043</v>
      </c>
      <c r="F2136" s="277" t="s">
        <v>1043</v>
      </c>
      <c r="G2136" s="279">
        <v>92518</v>
      </c>
      <c r="H2136" s="277" t="s">
        <v>8663</v>
      </c>
      <c r="I2136" s="277" t="s">
        <v>648</v>
      </c>
      <c r="J2136" s="277" t="s">
        <v>2363</v>
      </c>
      <c r="K2136" s="280">
        <v>20.12</v>
      </c>
      <c r="L2136" s="277" t="s">
        <v>2364</v>
      </c>
      <c r="M2136" s="83"/>
    </row>
    <row r="2137" spans="1:13" ht="12.75" customHeight="1" x14ac:dyDescent="0.25">
      <c r="A2137" s="277" t="s">
        <v>8385</v>
      </c>
      <c r="B2137" s="277" t="s">
        <v>8386</v>
      </c>
      <c r="C2137" s="277" t="s">
        <v>8531</v>
      </c>
      <c r="D2137" s="277" t="s">
        <v>8532</v>
      </c>
      <c r="E2137" s="278" t="s">
        <v>1043</v>
      </c>
      <c r="F2137" s="277" t="s">
        <v>1043</v>
      </c>
      <c r="G2137" s="279">
        <v>92519</v>
      </c>
      <c r="H2137" s="277" t="s">
        <v>8664</v>
      </c>
      <c r="I2137" s="277" t="s">
        <v>648</v>
      </c>
      <c r="J2137" s="277" t="s">
        <v>2363</v>
      </c>
      <c r="K2137" s="280">
        <v>44.82</v>
      </c>
      <c r="L2137" s="277" t="s">
        <v>2364</v>
      </c>
      <c r="M2137" s="83"/>
    </row>
    <row r="2138" spans="1:13" ht="12.75" customHeight="1" x14ac:dyDescent="0.25">
      <c r="A2138" s="277" t="s">
        <v>8385</v>
      </c>
      <c r="B2138" s="277" t="s">
        <v>8386</v>
      </c>
      <c r="C2138" s="277" t="s">
        <v>8531</v>
      </c>
      <c r="D2138" s="277" t="s">
        <v>8532</v>
      </c>
      <c r="E2138" s="278" t="s">
        <v>1043</v>
      </c>
      <c r="F2138" s="277" t="s">
        <v>1043</v>
      </c>
      <c r="G2138" s="279">
        <v>92520</v>
      </c>
      <c r="H2138" s="277" t="s">
        <v>8665</v>
      </c>
      <c r="I2138" s="277" t="s">
        <v>648</v>
      </c>
      <c r="J2138" s="277" t="s">
        <v>2363</v>
      </c>
      <c r="K2138" s="280">
        <v>43.65</v>
      </c>
      <c r="L2138" s="277" t="s">
        <v>2364</v>
      </c>
      <c r="M2138" s="83"/>
    </row>
    <row r="2139" spans="1:13" ht="12.75" customHeight="1" x14ac:dyDescent="0.25">
      <c r="A2139" s="277" t="s">
        <v>8385</v>
      </c>
      <c r="B2139" s="277" t="s">
        <v>8386</v>
      </c>
      <c r="C2139" s="277" t="s">
        <v>8531</v>
      </c>
      <c r="D2139" s="277" t="s">
        <v>8532</v>
      </c>
      <c r="E2139" s="278" t="s">
        <v>1043</v>
      </c>
      <c r="F2139" s="277" t="s">
        <v>1043</v>
      </c>
      <c r="G2139" s="279">
        <v>92521</v>
      </c>
      <c r="H2139" s="277" t="s">
        <v>8666</v>
      </c>
      <c r="I2139" s="277" t="s">
        <v>648</v>
      </c>
      <c r="J2139" s="277" t="s">
        <v>2363</v>
      </c>
      <c r="K2139" s="280">
        <v>19.14</v>
      </c>
      <c r="L2139" s="277" t="s">
        <v>2364</v>
      </c>
      <c r="M2139" s="83"/>
    </row>
    <row r="2140" spans="1:13" ht="12.75" customHeight="1" x14ac:dyDescent="0.25">
      <c r="A2140" s="277" t="s">
        <v>8385</v>
      </c>
      <c r="B2140" s="277" t="s">
        <v>8386</v>
      </c>
      <c r="C2140" s="277" t="s">
        <v>8531</v>
      </c>
      <c r="D2140" s="277" t="s">
        <v>8532</v>
      </c>
      <c r="E2140" s="278" t="s">
        <v>1043</v>
      </c>
      <c r="F2140" s="277" t="s">
        <v>1043</v>
      </c>
      <c r="G2140" s="279">
        <v>92522</v>
      </c>
      <c r="H2140" s="277" t="s">
        <v>8667</v>
      </c>
      <c r="I2140" s="277" t="s">
        <v>648</v>
      </c>
      <c r="J2140" s="277" t="s">
        <v>2363</v>
      </c>
      <c r="K2140" s="280">
        <v>18.03</v>
      </c>
      <c r="L2140" s="277" t="s">
        <v>2364</v>
      </c>
      <c r="M2140" s="83"/>
    </row>
    <row r="2141" spans="1:13" ht="12.75" customHeight="1" x14ac:dyDescent="0.25">
      <c r="A2141" s="277" t="s">
        <v>8385</v>
      </c>
      <c r="B2141" s="277" t="s">
        <v>8386</v>
      </c>
      <c r="C2141" s="277" t="s">
        <v>8531</v>
      </c>
      <c r="D2141" s="277" t="s">
        <v>8532</v>
      </c>
      <c r="E2141" s="278" t="s">
        <v>1043</v>
      </c>
      <c r="F2141" s="277" t="s">
        <v>1043</v>
      </c>
      <c r="G2141" s="279">
        <v>92523</v>
      </c>
      <c r="H2141" s="277" t="s">
        <v>8668</v>
      </c>
      <c r="I2141" s="277" t="s">
        <v>648</v>
      </c>
      <c r="J2141" s="277" t="s">
        <v>2363</v>
      </c>
      <c r="K2141" s="280">
        <v>44.25</v>
      </c>
      <c r="L2141" s="277" t="s">
        <v>2364</v>
      </c>
      <c r="M2141" s="83"/>
    </row>
    <row r="2142" spans="1:13" ht="12.75" customHeight="1" x14ac:dyDescent="0.25">
      <c r="A2142" s="277" t="s">
        <v>8385</v>
      </c>
      <c r="B2142" s="277" t="s">
        <v>8386</v>
      </c>
      <c r="C2142" s="277" t="s">
        <v>8531</v>
      </c>
      <c r="D2142" s="277" t="s">
        <v>8532</v>
      </c>
      <c r="E2142" s="278" t="s">
        <v>1043</v>
      </c>
      <c r="F2142" s="277" t="s">
        <v>1043</v>
      </c>
      <c r="G2142" s="279">
        <v>92524</v>
      </c>
      <c r="H2142" s="277" t="s">
        <v>8669</v>
      </c>
      <c r="I2142" s="277" t="s">
        <v>648</v>
      </c>
      <c r="J2142" s="277" t="s">
        <v>2363</v>
      </c>
      <c r="K2142" s="280">
        <v>43.12</v>
      </c>
      <c r="L2142" s="277" t="s">
        <v>2364</v>
      </c>
      <c r="M2142" s="83"/>
    </row>
    <row r="2143" spans="1:13" ht="12.75" customHeight="1" x14ac:dyDescent="0.25">
      <c r="A2143" s="277" t="s">
        <v>8385</v>
      </c>
      <c r="B2143" s="277" t="s">
        <v>8386</v>
      </c>
      <c r="C2143" s="277" t="s">
        <v>8531</v>
      </c>
      <c r="D2143" s="277" t="s">
        <v>8532</v>
      </c>
      <c r="E2143" s="278" t="s">
        <v>1043</v>
      </c>
      <c r="F2143" s="277" t="s">
        <v>1043</v>
      </c>
      <c r="G2143" s="279">
        <v>92525</v>
      </c>
      <c r="H2143" s="277" t="s">
        <v>8670</v>
      </c>
      <c r="I2143" s="277" t="s">
        <v>648</v>
      </c>
      <c r="J2143" s="277" t="s">
        <v>2363</v>
      </c>
      <c r="K2143" s="280">
        <v>18.91</v>
      </c>
      <c r="L2143" s="277" t="s">
        <v>2364</v>
      </c>
      <c r="M2143" s="83"/>
    </row>
    <row r="2144" spans="1:13" ht="12.75" customHeight="1" x14ac:dyDescent="0.25">
      <c r="A2144" s="277" t="s">
        <v>8385</v>
      </c>
      <c r="B2144" s="277" t="s">
        <v>8386</v>
      </c>
      <c r="C2144" s="277" t="s">
        <v>8531</v>
      </c>
      <c r="D2144" s="277" t="s">
        <v>8532</v>
      </c>
      <c r="E2144" s="278" t="s">
        <v>1043</v>
      </c>
      <c r="F2144" s="277" t="s">
        <v>1043</v>
      </c>
      <c r="G2144" s="279">
        <v>92526</v>
      </c>
      <c r="H2144" s="277" t="s">
        <v>8671</v>
      </c>
      <c r="I2144" s="277" t="s">
        <v>648</v>
      </c>
      <c r="J2144" s="277" t="s">
        <v>2363</v>
      </c>
      <c r="K2144" s="280">
        <v>17.850000000000001</v>
      </c>
      <c r="L2144" s="277" t="s">
        <v>2364</v>
      </c>
      <c r="M2144" s="83"/>
    </row>
    <row r="2145" spans="1:13" ht="12.75" customHeight="1" x14ac:dyDescent="0.25">
      <c r="A2145" s="277" t="s">
        <v>8385</v>
      </c>
      <c r="B2145" s="277" t="s">
        <v>8386</v>
      </c>
      <c r="C2145" s="277" t="s">
        <v>8531</v>
      </c>
      <c r="D2145" s="277" t="s">
        <v>8532</v>
      </c>
      <c r="E2145" s="278" t="s">
        <v>1043</v>
      </c>
      <c r="F2145" s="277" t="s">
        <v>1043</v>
      </c>
      <c r="G2145" s="279">
        <v>92527</v>
      </c>
      <c r="H2145" s="277" t="s">
        <v>8672</v>
      </c>
      <c r="I2145" s="277" t="s">
        <v>648</v>
      </c>
      <c r="J2145" s="277" t="s">
        <v>2363</v>
      </c>
      <c r="K2145" s="280">
        <v>43.12</v>
      </c>
      <c r="L2145" s="277" t="s">
        <v>2364</v>
      </c>
      <c r="M2145" s="83"/>
    </row>
    <row r="2146" spans="1:13" ht="12.75" customHeight="1" x14ac:dyDescent="0.25">
      <c r="A2146" s="277" t="s">
        <v>8385</v>
      </c>
      <c r="B2146" s="277" t="s">
        <v>8386</v>
      </c>
      <c r="C2146" s="277" t="s">
        <v>8531</v>
      </c>
      <c r="D2146" s="277" t="s">
        <v>8532</v>
      </c>
      <c r="E2146" s="278" t="s">
        <v>1043</v>
      </c>
      <c r="F2146" s="277" t="s">
        <v>1043</v>
      </c>
      <c r="G2146" s="279">
        <v>92528</v>
      </c>
      <c r="H2146" s="277" t="s">
        <v>8673</v>
      </c>
      <c r="I2146" s="277" t="s">
        <v>648</v>
      </c>
      <c r="J2146" s="277" t="s">
        <v>2363</v>
      </c>
      <c r="K2146" s="280">
        <v>42.04</v>
      </c>
      <c r="L2146" s="277" t="s">
        <v>2364</v>
      </c>
      <c r="M2146" s="83"/>
    </row>
    <row r="2147" spans="1:13" ht="12.75" customHeight="1" x14ac:dyDescent="0.25">
      <c r="A2147" s="277" t="s">
        <v>8385</v>
      </c>
      <c r="B2147" s="277" t="s">
        <v>8386</v>
      </c>
      <c r="C2147" s="277" t="s">
        <v>8531</v>
      </c>
      <c r="D2147" s="277" t="s">
        <v>8532</v>
      </c>
      <c r="E2147" s="278" t="s">
        <v>1043</v>
      </c>
      <c r="F2147" s="277" t="s">
        <v>1043</v>
      </c>
      <c r="G2147" s="279">
        <v>92529</v>
      </c>
      <c r="H2147" s="277" t="s">
        <v>8674</v>
      </c>
      <c r="I2147" s="277" t="s">
        <v>648</v>
      </c>
      <c r="J2147" s="277" t="s">
        <v>2363</v>
      </c>
      <c r="K2147" s="280">
        <v>17.989999999999998</v>
      </c>
      <c r="L2147" s="277" t="s">
        <v>2364</v>
      </c>
      <c r="M2147" s="83"/>
    </row>
    <row r="2148" spans="1:13" ht="12.75" customHeight="1" x14ac:dyDescent="0.25">
      <c r="A2148" s="277" t="s">
        <v>8385</v>
      </c>
      <c r="B2148" s="277" t="s">
        <v>8386</v>
      </c>
      <c r="C2148" s="277" t="s">
        <v>8531</v>
      </c>
      <c r="D2148" s="277" t="s">
        <v>8532</v>
      </c>
      <c r="E2148" s="278" t="s">
        <v>1043</v>
      </c>
      <c r="F2148" s="277" t="s">
        <v>1043</v>
      </c>
      <c r="G2148" s="279">
        <v>92530</v>
      </c>
      <c r="H2148" s="277" t="s">
        <v>8675</v>
      </c>
      <c r="I2148" s="277" t="s">
        <v>648</v>
      </c>
      <c r="J2148" s="277" t="s">
        <v>2363</v>
      </c>
      <c r="K2148" s="280">
        <v>16.97</v>
      </c>
      <c r="L2148" s="277" t="s">
        <v>2364</v>
      </c>
      <c r="M2148" s="83"/>
    </row>
    <row r="2149" spans="1:13" ht="12.75" customHeight="1" x14ac:dyDescent="0.25">
      <c r="A2149" s="277" t="s">
        <v>8385</v>
      </c>
      <c r="B2149" s="277" t="s">
        <v>8386</v>
      </c>
      <c r="C2149" s="277" t="s">
        <v>8531</v>
      </c>
      <c r="D2149" s="277" t="s">
        <v>8532</v>
      </c>
      <c r="E2149" s="278" t="s">
        <v>1043</v>
      </c>
      <c r="F2149" s="277" t="s">
        <v>1043</v>
      </c>
      <c r="G2149" s="279">
        <v>92531</v>
      </c>
      <c r="H2149" s="277" t="s">
        <v>8676</v>
      </c>
      <c r="I2149" s="277" t="s">
        <v>648</v>
      </c>
      <c r="J2149" s="277" t="s">
        <v>2363</v>
      </c>
      <c r="K2149" s="280">
        <v>42.27</v>
      </c>
      <c r="L2149" s="277" t="s">
        <v>2364</v>
      </c>
      <c r="M2149" s="83"/>
    </row>
    <row r="2150" spans="1:13" ht="12.75" customHeight="1" x14ac:dyDescent="0.25">
      <c r="A2150" s="277" t="s">
        <v>8385</v>
      </c>
      <c r="B2150" s="277" t="s">
        <v>8386</v>
      </c>
      <c r="C2150" s="277" t="s">
        <v>8531</v>
      </c>
      <c r="D2150" s="277" t="s">
        <v>8532</v>
      </c>
      <c r="E2150" s="278" t="s">
        <v>1043</v>
      </c>
      <c r="F2150" s="277" t="s">
        <v>1043</v>
      </c>
      <c r="G2150" s="279">
        <v>92532</v>
      </c>
      <c r="H2150" s="277" t="s">
        <v>8677</v>
      </c>
      <c r="I2150" s="277" t="s">
        <v>648</v>
      </c>
      <c r="J2150" s="277" t="s">
        <v>2363</v>
      </c>
      <c r="K2150" s="280">
        <v>41.21</v>
      </c>
      <c r="L2150" s="277" t="s">
        <v>2364</v>
      </c>
      <c r="M2150" s="83"/>
    </row>
    <row r="2151" spans="1:13" ht="12.75" customHeight="1" x14ac:dyDescent="0.25">
      <c r="A2151" s="277" t="s">
        <v>8385</v>
      </c>
      <c r="B2151" s="277" t="s">
        <v>8386</v>
      </c>
      <c r="C2151" s="277" t="s">
        <v>8531</v>
      </c>
      <c r="D2151" s="277" t="s">
        <v>8532</v>
      </c>
      <c r="E2151" s="278" t="s">
        <v>1043</v>
      </c>
      <c r="F2151" s="277" t="s">
        <v>1043</v>
      </c>
      <c r="G2151" s="279">
        <v>92533</v>
      </c>
      <c r="H2151" s="277" t="s">
        <v>8678</v>
      </c>
      <c r="I2151" s="277" t="s">
        <v>648</v>
      </c>
      <c r="J2151" s="277" t="s">
        <v>2363</v>
      </c>
      <c r="K2151" s="280">
        <v>17.309999999999999</v>
      </c>
      <c r="L2151" s="277" t="s">
        <v>2364</v>
      </c>
      <c r="M2151" s="83"/>
    </row>
    <row r="2152" spans="1:13" ht="12.75" customHeight="1" x14ac:dyDescent="0.25">
      <c r="A2152" s="277" t="s">
        <v>8385</v>
      </c>
      <c r="B2152" s="277" t="s">
        <v>8386</v>
      </c>
      <c r="C2152" s="277" t="s">
        <v>8531</v>
      </c>
      <c r="D2152" s="277" t="s">
        <v>8532</v>
      </c>
      <c r="E2152" s="278" t="s">
        <v>1043</v>
      </c>
      <c r="F2152" s="277" t="s">
        <v>1043</v>
      </c>
      <c r="G2152" s="279">
        <v>92534</v>
      </c>
      <c r="H2152" s="277" t="s">
        <v>8679</v>
      </c>
      <c r="I2152" s="277" t="s">
        <v>648</v>
      </c>
      <c r="J2152" s="277" t="s">
        <v>2363</v>
      </c>
      <c r="K2152" s="280">
        <v>16.34</v>
      </c>
      <c r="L2152" s="277" t="s">
        <v>2364</v>
      </c>
      <c r="M2152" s="83"/>
    </row>
    <row r="2153" spans="1:13" ht="12.75" customHeight="1" x14ac:dyDescent="0.25">
      <c r="A2153" s="277" t="s">
        <v>8385</v>
      </c>
      <c r="B2153" s="277" t="s">
        <v>8386</v>
      </c>
      <c r="C2153" s="277" t="s">
        <v>8531</v>
      </c>
      <c r="D2153" s="277" t="s">
        <v>8532</v>
      </c>
      <c r="E2153" s="278" t="s">
        <v>1043</v>
      </c>
      <c r="F2153" s="277" t="s">
        <v>1043</v>
      </c>
      <c r="G2153" s="279">
        <v>92535</v>
      </c>
      <c r="H2153" s="277" t="s">
        <v>8680</v>
      </c>
      <c r="I2153" s="277" t="s">
        <v>648</v>
      </c>
      <c r="J2153" s="277" t="s">
        <v>2363</v>
      </c>
      <c r="K2153" s="280">
        <v>40.770000000000003</v>
      </c>
      <c r="L2153" s="277" t="s">
        <v>2364</v>
      </c>
      <c r="M2153" s="83"/>
    </row>
    <row r="2154" spans="1:13" ht="12.75" customHeight="1" x14ac:dyDescent="0.25">
      <c r="A2154" s="277" t="s">
        <v>8385</v>
      </c>
      <c r="B2154" s="277" t="s">
        <v>8386</v>
      </c>
      <c r="C2154" s="277" t="s">
        <v>8531</v>
      </c>
      <c r="D2154" s="277" t="s">
        <v>8532</v>
      </c>
      <c r="E2154" s="278" t="s">
        <v>1043</v>
      </c>
      <c r="F2154" s="277" t="s">
        <v>1043</v>
      </c>
      <c r="G2154" s="279">
        <v>92536</v>
      </c>
      <c r="H2154" s="277" t="s">
        <v>8681</v>
      </c>
      <c r="I2154" s="277" t="s">
        <v>648</v>
      </c>
      <c r="J2154" s="277" t="s">
        <v>2363</v>
      </c>
      <c r="K2154" s="280">
        <v>39.74</v>
      </c>
      <c r="L2154" s="277" t="s">
        <v>2364</v>
      </c>
      <c r="M2154" s="83"/>
    </row>
    <row r="2155" spans="1:13" ht="12.75" customHeight="1" x14ac:dyDescent="0.25">
      <c r="A2155" s="277" t="s">
        <v>8385</v>
      </c>
      <c r="B2155" s="277" t="s">
        <v>8386</v>
      </c>
      <c r="C2155" s="277" t="s">
        <v>8531</v>
      </c>
      <c r="D2155" s="277" t="s">
        <v>8532</v>
      </c>
      <c r="E2155" s="278" t="s">
        <v>1043</v>
      </c>
      <c r="F2155" s="277" t="s">
        <v>1043</v>
      </c>
      <c r="G2155" s="279">
        <v>92537</v>
      </c>
      <c r="H2155" s="277" t="s">
        <v>8682</v>
      </c>
      <c r="I2155" s="277" t="s">
        <v>648</v>
      </c>
      <c r="J2155" s="277" t="s">
        <v>2363</v>
      </c>
      <c r="K2155" s="280">
        <v>16.010000000000002</v>
      </c>
      <c r="L2155" s="277" t="s">
        <v>2364</v>
      </c>
      <c r="M2155" s="83"/>
    </row>
    <row r="2156" spans="1:13" ht="12.75" customHeight="1" x14ac:dyDescent="0.25">
      <c r="A2156" s="277" t="s">
        <v>8385</v>
      </c>
      <c r="B2156" s="277" t="s">
        <v>8386</v>
      </c>
      <c r="C2156" s="277" t="s">
        <v>8531</v>
      </c>
      <c r="D2156" s="277" t="s">
        <v>8532</v>
      </c>
      <c r="E2156" s="278" t="s">
        <v>1043</v>
      </c>
      <c r="F2156" s="277" t="s">
        <v>1043</v>
      </c>
      <c r="G2156" s="279">
        <v>92538</v>
      </c>
      <c r="H2156" s="277" t="s">
        <v>8683</v>
      </c>
      <c r="I2156" s="277" t="s">
        <v>648</v>
      </c>
      <c r="J2156" s="277" t="s">
        <v>2363</v>
      </c>
      <c r="K2156" s="280">
        <v>15.05</v>
      </c>
      <c r="L2156" s="277" t="s">
        <v>2364</v>
      </c>
      <c r="M2156" s="83"/>
    </row>
    <row r="2157" spans="1:13" ht="12.75" customHeight="1" x14ac:dyDescent="0.25">
      <c r="A2157" s="277" t="s">
        <v>8385</v>
      </c>
      <c r="B2157" s="277" t="s">
        <v>8386</v>
      </c>
      <c r="C2157" s="277" t="s">
        <v>8531</v>
      </c>
      <c r="D2157" s="277" t="s">
        <v>8532</v>
      </c>
      <c r="E2157" s="278" t="s">
        <v>1043</v>
      </c>
      <c r="F2157" s="277" t="s">
        <v>1043</v>
      </c>
      <c r="G2157" s="279">
        <v>95934</v>
      </c>
      <c r="H2157" s="277" t="s">
        <v>8684</v>
      </c>
      <c r="I2157" s="277" t="s">
        <v>648</v>
      </c>
      <c r="J2157" s="277" t="s">
        <v>2642</v>
      </c>
      <c r="K2157" s="280">
        <v>102.09</v>
      </c>
      <c r="L2157" s="277" t="s">
        <v>2364</v>
      </c>
      <c r="M2157" s="83"/>
    </row>
    <row r="2158" spans="1:13" ht="12.75" customHeight="1" x14ac:dyDescent="0.25">
      <c r="A2158" s="277" t="s">
        <v>8385</v>
      </c>
      <c r="B2158" s="277" t="s">
        <v>8386</v>
      </c>
      <c r="C2158" s="277" t="s">
        <v>8531</v>
      </c>
      <c r="D2158" s="277" t="s">
        <v>8532</v>
      </c>
      <c r="E2158" s="278" t="s">
        <v>1043</v>
      </c>
      <c r="F2158" s="277" t="s">
        <v>1043</v>
      </c>
      <c r="G2158" s="279">
        <v>95935</v>
      </c>
      <c r="H2158" s="277" t="s">
        <v>8685</v>
      </c>
      <c r="I2158" s="277" t="s">
        <v>648</v>
      </c>
      <c r="J2158" s="277" t="s">
        <v>2642</v>
      </c>
      <c r="K2158" s="280">
        <v>84.4</v>
      </c>
      <c r="L2158" s="277" t="s">
        <v>2364</v>
      </c>
      <c r="M2158" s="83"/>
    </row>
    <row r="2159" spans="1:13" ht="12.75" customHeight="1" x14ac:dyDescent="0.25">
      <c r="A2159" s="277" t="s">
        <v>8385</v>
      </c>
      <c r="B2159" s="277" t="s">
        <v>8386</v>
      </c>
      <c r="C2159" s="277" t="s">
        <v>8531</v>
      </c>
      <c r="D2159" s="277" t="s">
        <v>8532</v>
      </c>
      <c r="E2159" s="278" t="s">
        <v>1043</v>
      </c>
      <c r="F2159" s="277" t="s">
        <v>1043</v>
      </c>
      <c r="G2159" s="279">
        <v>95936</v>
      </c>
      <c r="H2159" s="277" t="s">
        <v>8686</v>
      </c>
      <c r="I2159" s="277" t="s">
        <v>648</v>
      </c>
      <c r="J2159" s="277" t="s">
        <v>2642</v>
      </c>
      <c r="K2159" s="280">
        <v>122.27</v>
      </c>
      <c r="L2159" s="277" t="s">
        <v>2364</v>
      </c>
      <c r="M2159" s="83"/>
    </row>
    <row r="2160" spans="1:13" ht="12.75" customHeight="1" x14ac:dyDescent="0.25">
      <c r="A2160" s="277" t="s">
        <v>8385</v>
      </c>
      <c r="B2160" s="277" t="s">
        <v>8386</v>
      </c>
      <c r="C2160" s="277" t="s">
        <v>8531</v>
      </c>
      <c r="D2160" s="277" t="s">
        <v>8532</v>
      </c>
      <c r="E2160" s="278" t="s">
        <v>1043</v>
      </c>
      <c r="F2160" s="277" t="s">
        <v>1043</v>
      </c>
      <c r="G2160" s="279">
        <v>95937</v>
      </c>
      <c r="H2160" s="277" t="s">
        <v>8687</v>
      </c>
      <c r="I2160" s="277" t="s">
        <v>648</v>
      </c>
      <c r="J2160" s="277" t="s">
        <v>2642</v>
      </c>
      <c r="K2160" s="280">
        <v>264.05</v>
      </c>
      <c r="L2160" s="277" t="s">
        <v>2364</v>
      </c>
      <c r="M2160" s="83"/>
    </row>
    <row r="2161" spans="1:13" ht="12.75" customHeight="1" x14ac:dyDescent="0.25">
      <c r="A2161" s="277" t="s">
        <v>8385</v>
      </c>
      <c r="B2161" s="277" t="s">
        <v>8386</v>
      </c>
      <c r="C2161" s="277" t="s">
        <v>8531</v>
      </c>
      <c r="D2161" s="277" t="s">
        <v>8532</v>
      </c>
      <c r="E2161" s="278" t="s">
        <v>1043</v>
      </c>
      <c r="F2161" s="277" t="s">
        <v>1043</v>
      </c>
      <c r="G2161" s="279">
        <v>95938</v>
      </c>
      <c r="H2161" s="277" t="s">
        <v>8688</v>
      </c>
      <c r="I2161" s="277" t="s">
        <v>648</v>
      </c>
      <c r="J2161" s="277" t="s">
        <v>2642</v>
      </c>
      <c r="K2161" s="280">
        <v>221.45</v>
      </c>
      <c r="L2161" s="277" t="s">
        <v>2364</v>
      </c>
      <c r="M2161" s="83"/>
    </row>
    <row r="2162" spans="1:13" ht="12.75" customHeight="1" x14ac:dyDescent="0.25">
      <c r="A2162" s="277" t="s">
        <v>8385</v>
      </c>
      <c r="B2162" s="277" t="s">
        <v>8386</v>
      </c>
      <c r="C2162" s="277" t="s">
        <v>8531</v>
      </c>
      <c r="D2162" s="277" t="s">
        <v>8532</v>
      </c>
      <c r="E2162" s="278" t="s">
        <v>1043</v>
      </c>
      <c r="F2162" s="277" t="s">
        <v>1043</v>
      </c>
      <c r="G2162" s="279">
        <v>95939</v>
      </c>
      <c r="H2162" s="277" t="s">
        <v>8689</v>
      </c>
      <c r="I2162" s="277" t="s">
        <v>648</v>
      </c>
      <c r="J2162" s="277" t="s">
        <v>2642</v>
      </c>
      <c r="K2162" s="280">
        <v>139.06</v>
      </c>
      <c r="L2162" s="277" t="s">
        <v>2364</v>
      </c>
      <c r="M2162" s="83"/>
    </row>
    <row r="2163" spans="1:13" ht="12.75" customHeight="1" x14ac:dyDescent="0.25">
      <c r="A2163" s="277" t="s">
        <v>8385</v>
      </c>
      <c r="B2163" s="277" t="s">
        <v>8386</v>
      </c>
      <c r="C2163" s="277" t="s">
        <v>8531</v>
      </c>
      <c r="D2163" s="277" t="s">
        <v>8532</v>
      </c>
      <c r="E2163" s="278" t="s">
        <v>1043</v>
      </c>
      <c r="F2163" s="277" t="s">
        <v>1043</v>
      </c>
      <c r="G2163" s="279">
        <v>95940</v>
      </c>
      <c r="H2163" s="277" t="s">
        <v>8690</v>
      </c>
      <c r="I2163" s="277" t="s">
        <v>648</v>
      </c>
      <c r="J2163" s="277" t="s">
        <v>2642</v>
      </c>
      <c r="K2163" s="280">
        <v>114.8</v>
      </c>
      <c r="L2163" s="277" t="s">
        <v>2364</v>
      </c>
      <c r="M2163" s="83"/>
    </row>
    <row r="2164" spans="1:13" ht="12.75" customHeight="1" x14ac:dyDescent="0.25">
      <c r="A2164" s="277" t="s">
        <v>8385</v>
      </c>
      <c r="B2164" s="277" t="s">
        <v>8386</v>
      </c>
      <c r="C2164" s="277" t="s">
        <v>8531</v>
      </c>
      <c r="D2164" s="277" t="s">
        <v>8532</v>
      </c>
      <c r="E2164" s="278" t="s">
        <v>1043</v>
      </c>
      <c r="F2164" s="277" t="s">
        <v>1043</v>
      </c>
      <c r="G2164" s="279">
        <v>95941</v>
      </c>
      <c r="H2164" s="277" t="s">
        <v>8691</v>
      </c>
      <c r="I2164" s="277" t="s">
        <v>648</v>
      </c>
      <c r="J2164" s="277" t="s">
        <v>2642</v>
      </c>
      <c r="K2164" s="280">
        <v>101.52</v>
      </c>
      <c r="L2164" s="277" t="s">
        <v>2364</v>
      </c>
      <c r="M2164" s="83"/>
    </row>
    <row r="2165" spans="1:13" ht="12.75" customHeight="1" x14ac:dyDescent="0.25">
      <c r="A2165" s="277" t="s">
        <v>8385</v>
      </c>
      <c r="B2165" s="277" t="s">
        <v>8386</v>
      </c>
      <c r="C2165" s="277" t="s">
        <v>8531</v>
      </c>
      <c r="D2165" s="277" t="s">
        <v>8532</v>
      </c>
      <c r="E2165" s="278" t="s">
        <v>1043</v>
      </c>
      <c r="F2165" s="277" t="s">
        <v>1043</v>
      </c>
      <c r="G2165" s="279">
        <v>95942</v>
      </c>
      <c r="H2165" s="277" t="s">
        <v>8692</v>
      </c>
      <c r="I2165" s="277" t="s">
        <v>648</v>
      </c>
      <c r="J2165" s="277" t="s">
        <v>2642</v>
      </c>
      <c r="K2165" s="280">
        <v>93.25</v>
      </c>
      <c r="L2165" s="277" t="s">
        <v>2364</v>
      </c>
      <c r="M2165" s="83"/>
    </row>
    <row r="2166" spans="1:13" ht="12.75" customHeight="1" x14ac:dyDescent="0.25">
      <c r="A2166" s="277" t="s">
        <v>8385</v>
      </c>
      <c r="B2166" s="277" t="s">
        <v>8386</v>
      </c>
      <c r="C2166" s="277" t="s">
        <v>8531</v>
      </c>
      <c r="D2166" s="277" t="s">
        <v>8532</v>
      </c>
      <c r="E2166" s="278" t="s">
        <v>1043</v>
      </c>
      <c r="F2166" s="277" t="s">
        <v>1043</v>
      </c>
      <c r="G2166" s="279">
        <v>96252</v>
      </c>
      <c r="H2166" s="277" t="s">
        <v>8693</v>
      </c>
      <c r="I2166" s="277" t="s">
        <v>648</v>
      </c>
      <c r="J2166" s="277" t="s">
        <v>2642</v>
      </c>
      <c r="K2166" s="280">
        <v>148.54</v>
      </c>
      <c r="L2166" s="277" t="s">
        <v>2364</v>
      </c>
      <c r="M2166" s="83"/>
    </row>
    <row r="2167" spans="1:13" ht="12.75" customHeight="1" x14ac:dyDescent="0.25">
      <c r="A2167" s="277" t="s">
        <v>8385</v>
      </c>
      <c r="B2167" s="277" t="s">
        <v>8386</v>
      </c>
      <c r="C2167" s="277" t="s">
        <v>8531</v>
      </c>
      <c r="D2167" s="277" t="s">
        <v>8532</v>
      </c>
      <c r="E2167" s="278" t="s">
        <v>1043</v>
      </c>
      <c r="F2167" s="277" t="s">
        <v>1043</v>
      </c>
      <c r="G2167" s="279">
        <v>96257</v>
      </c>
      <c r="H2167" s="277" t="s">
        <v>8694</v>
      </c>
      <c r="I2167" s="277" t="s">
        <v>648</v>
      </c>
      <c r="J2167" s="277" t="s">
        <v>2642</v>
      </c>
      <c r="K2167" s="280">
        <v>127.86</v>
      </c>
      <c r="L2167" s="277" t="s">
        <v>2364</v>
      </c>
      <c r="M2167" s="83"/>
    </row>
    <row r="2168" spans="1:13" ht="12.75" customHeight="1" x14ac:dyDescent="0.25">
      <c r="A2168" s="277" t="s">
        <v>8385</v>
      </c>
      <c r="B2168" s="277" t="s">
        <v>8386</v>
      </c>
      <c r="C2168" s="277" t="s">
        <v>8531</v>
      </c>
      <c r="D2168" s="277" t="s">
        <v>8532</v>
      </c>
      <c r="E2168" s="278" t="s">
        <v>1043</v>
      </c>
      <c r="F2168" s="277" t="s">
        <v>1043</v>
      </c>
      <c r="G2168" s="279">
        <v>96258</v>
      </c>
      <c r="H2168" s="277" t="s">
        <v>8695</v>
      </c>
      <c r="I2168" s="277" t="s">
        <v>648</v>
      </c>
      <c r="J2168" s="277" t="s">
        <v>2642</v>
      </c>
      <c r="K2168" s="280">
        <v>119.51</v>
      </c>
      <c r="L2168" s="277" t="s">
        <v>2364</v>
      </c>
      <c r="M2168" s="83"/>
    </row>
    <row r="2169" spans="1:13" ht="12.75" customHeight="1" x14ac:dyDescent="0.25">
      <c r="A2169" s="277" t="s">
        <v>8385</v>
      </c>
      <c r="B2169" s="277" t="s">
        <v>8386</v>
      </c>
      <c r="C2169" s="277" t="s">
        <v>8531</v>
      </c>
      <c r="D2169" s="277" t="s">
        <v>8532</v>
      </c>
      <c r="E2169" s="278" t="s">
        <v>1043</v>
      </c>
      <c r="F2169" s="277" t="s">
        <v>1043</v>
      </c>
      <c r="G2169" s="279">
        <v>96259</v>
      </c>
      <c r="H2169" s="277" t="s">
        <v>8696</v>
      </c>
      <c r="I2169" s="277" t="s">
        <v>648</v>
      </c>
      <c r="J2169" s="277" t="s">
        <v>2642</v>
      </c>
      <c r="K2169" s="280">
        <v>145.21</v>
      </c>
      <c r="L2169" s="277" t="s">
        <v>2364</v>
      </c>
      <c r="M2169" s="83"/>
    </row>
    <row r="2170" spans="1:13" ht="12.75" customHeight="1" x14ac:dyDescent="0.25">
      <c r="A2170" s="277" t="s">
        <v>8385</v>
      </c>
      <c r="B2170" s="277" t="s">
        <v>8386</v>
      </c>
      <c r="C2170" s="277" t="s">
        <v>8531</v>
      </c>
      <c r="D2170" s="277" t="s">
        <v>8532</v>
      </c>
      <c r="E2170" s="278" t="s">
        <v>1043</v>
      </c>
      <c r="F2170" s="277" t="s">
        <v>1043</v>
      </c>
      <c r="G2170" s="279">
        <v>96529</v>
      </c>
      <c r="H2170" s="277" t="s">
        <v>8697</v>
      </c>
      <c r="I2170" s="277" t="s">
        <v>648</v>
      </c>
      <c r="J2170" s="277" t="s">
        <v>2642</v>
      </c>
      <c r="K2170" s="280">
        <v>209.49</v>
      </c>
      <c r="L2170" s="277" t="s">
        <v>2364</v>
      </c>
      <c r="M2170" s="83"/>
    </row>
    <row r="2171" spans="1:13" ht="12.75" customHeight="1" x14ac:dyDescent="0.25">
      <c r="A2171" s="277" t="s">
        <v>8385</v>
      </c>
      <c r="B2171" s="277" t="s">
        <v>8386</v>
      </c>
      <c r="C2171" s="277" t="s">
        <v>8531</v>
      </c>
      <c r="D2171" s="277" t="s">
        <v>8532</v>
      </c>
      <c r="E2171" s="278" t="s">
        <v>1043</v>
      </c>
      <c r="F2171" s="277" t="s">
        <v>1043</v>
      </c>
      <c r="G2171" s="279">
        <v>96530</v>
      </c>
      <c r="H2171" s="277" t="s">
        <v>8698</v>
      </c>
      <c r="I2171" s="277" t="s">
        <v>648</v>
      </c>
      <c r="J2171" s="277" t="s">
        <v>2642</v>
      </c>
      <c r="K2171" s="280">
        <v>109.18</v>
      </c>
      <c r="L2171" s="277" t="s">
        <v>2364</v>
      </c>
      <c r="M2171" s="83"/>
    </row>
    <row r="2172" spans="1:13" ht="12.75" customHeight="1" x14ac:dyDescent="0.25">
      <c r="A2172" s="277" t="s">
        <v>8385</v>
      </c>
      <c r="B2172" s="277" t="s">
        <v>8386</v>
      </c>
      <c r="C2172" s="277" t="s">
        <v>8531</v>
      </c>
      <c r="D2172" s="277" t="s">
        <v>8532</v>
      </c>
      <c r="E2172" s="278" t="s">
        <v>1043</v>
      </c>
      <c r="F2172" s="277" t="s">
        <v>1043</v>
      </c>
      <c r="G2172" s="279">
        <v>96531</v>
      </c>
      <c r="H2172" s="277" t="s">
        <v>8699</v>
      </c>
      <c r="I2172" s="277" t="s">
        <v>648</v>
      </c>
      <c r="J2172" s="277" t="s">
        <v>2642</v>
      </c>
      <c r="K2172" s="280">
        <v>79.06</v>
      </c>
      <c r="L2172" s="277" t="s">
        <v>2364</v>
      </c>
      <c r="M2172" s="83"/>
    </row>
    <row r="2173" spans="1:13" ht="12.75" customHeight="1" x14ac:dyDescent="0.25">
      <c r="A2173" s="277" t="s">
        <v>8385</v>
      </c>
      <c r="B2173" s="277" t="s">
        <v>8386</v>
      </c>
      <c r="C2173" s="277" t="s">
        <v>8531</v>
      </c>
      <c r="D2173" s="277" t="s">
        <v>8532</v>
      </c>
      <c r="E2173" s="278" t="s">
        <v>1043</v>
      </c>
      <c r="F2173" s="277" t="s">
        <v>1043</v>
      </c>
      <c r="G2173" s="279">
        <v>96532</v>
      </c>
      <c r="H2173" s="277" t="s">
        <v>8700</v>
      </c>
      <c r="I2173" s="277" t="s">
        <v>648</v>
      </c>
      <c r="J2173" s="277" t="s">
        <v>2642</v>
      </c>
      <c r="K2173" s="280">
        <v>136.51</v>
      </c>
      <c r="L2173" s="277" t="s">
        <v>2364</v>
      </c>
      <c r="M2173" s="83"/>
    </row>
    <row r="2174" spans="1:13" ht="12.75" customHeight="1" x14ac:dyDescent="0.25">
      <c r="A2174" s="277" t="s">
        <v>8385</v>
      </c>
      <c r="B2174" s="277" t="s">
        <v>8386</v>
      </c>
      <c r="C2174" s="277" t="s">
        <v>8531</v>
      </c>
      <c r="D2174" s="277" t="s">
        <v>8532</v>
      </c>
      <c r="E2174" s="278" t="s">
        <v>1043</v>
      </c>
      <c r="F2174" s="277" t="s">
        <v>1043</v>
      </c>
      <c r="G2174" s="279">
        <v>96533</v>
      </c>
      <c r="H2174" s="277" t="s">
        <v>8701</v>
      </c>
      <c r="I2174" s="277" t="s">
        <v>648</v>
      </c>
      <c r="J2174" s="277" t="s">
        <v>2642</v>
      </c>
      <c r="K2174" s="280">
        <v>69.47</v>
      </c>
      <c r="L2174" s="277" t="s">
        <v>2364</v>
      </c>
      <c r="M2174" s="83"/>
    </row>
    <row r="2175" spans="1:13" ht="12.75" customHeight="1" x14ac:dyDescent="0.25">
      <c r="A2175" s="277" t="s">
        <v>8385</v>
      </c>
      <c r="B2175" s="277" t="s">
        <v>8386</v>
      </c>
      <c r="C2175" s="277" t="s">
        <v>8531</v>
      </c>
      <c r="D2175" s="277" t="s">
        <v>8532</v>
      </c>
      <c r="E2175" s="278" t="s">
        <v>1043</v>
      </c>
      <c r="F2175" s="277" t="s">
        <v>1043</v>
      </c>
      <c r="G2175" s="279">
        <v>96534</v>
      </c>
      <c r="H2175" s="277" t="s">
        <v>8702</v>
      </c>
      <c r="I2175" s="277" t="s">
        <v>648</v>
      </c>
      <c r="J2175" s="277" t="s">
        <v>2642</v>
      </c>
      <c r="K2175" s="280">
        <v>57.16</v>
      </c>
      <c r="L2175" s="277" t="s">
        <v>2364</v>
      </c>
      <c r="M2175" s="83"/>
    </row>
    <row r="2176" spans="1:13" ht="12.75" customHeight="1" x14ac:dyDescent="0.25">
      <c r="A2176" s="277" t="s">
        <v>8385</v>
      </c>
      <c r="B2176" s="277" t="s">
        <v>8386</v>
      </c>
      <c r="C2176" s="277" t="s">
        <v>8531</v>
      </c>
      <c r="D2176" s="277" t="s">
        <v>8532</v>
      </c>
      <c r="E2176" s="278" t="s">
        <v>1043</v>
      </c>
      <c r="F2176" s="277" t="s">
        <v>1043</v>
      </c>
      <c r="G2176" s="279">
        <v>96535</v>
      </c>
      <c r="H2176" s="277" t="s">
        <v>8703</v>
      </c>
      <c r="I2176" s="277" t="s">
        <v>648</v>
      </c>
      <c r="J2176" s="277" t="s">
        <v>2642</v>
      </c>
      <c r="K2176" s="280">
        <v>98.49</v>
      </c>
      <c r="L2176" s="277" t="s">
        <v>2364</v>
      </c>
      <c r="M2176" s="83"/>
    </row>
    <row r="2177" spans="1:13" ht="12.75" customHeight="1" x14ac:dyDescent="0.25">
      <c r="A2177" s="277" t="s">
        <v>8385</v>
      </c>
      <c r="B2177" s="277" t="s">
        <v>8386</v>
      </c>
      <c r="C2177" s="277" t="s">
        <v>8531</v>
      </c>
      <c r="D2177" s="277" t="s">
        <v>8532</v>
      </c>
      <c r="E2177" s="278" t="s">
        <v>1043</v>
      </c>
      <c r="F2177" s="277" t="s">
        <v>1043</v>
      </c>
      <c r="G2177" s="279">
        <v>96536</v>
      </c>
      <c r="H2177" s="277" t="s">
        <v>647</v>
      </c>
      <c r="I2177" s="277" t="s">
        <v>648</v>
      </c>
      <c r="J2177" s="277" t="s">
        <v>2642</v>
      </c>
      <c r="K2177" s="280">
        <v>48.82</v>
      </c>
      <c r="L2177" s="277" t="s">
        <v>2364</v>
      </c>
      <c r="M2177" s="83"/>
    </row>
    <row r="2178" spans="1:13" ht="12.75" customHeight="1" x14ac:dyDescent="0.25">
      <c r="A2178" s="277" t="s">
        <v>8385</v>
      </c>
      <c r="B2178" s="277" t="s">
        <v>8386</v>
      </c>
      <c r="C2178" s="277" t="s">
        <v>8531</v>
      </c>
      <c r="D2178" s="277" t="s">
        <v>8532</v>
      </c>
      <c r="E2178" s="278" t="s">
        <v>1043</v>
      </c>
      <c r="F2178" s="277" t="s">
        <v>1043</v>
      </c>
      <c r="G2178" s="279">
        <v>96537</v>
      </c>
      <c r="H2178" s="277" t="s">
        <v>8704</v>
      </c>
      <c r="I2178" s="277" t="s">
        <v>648</v>
      </c>
      <c r="J2178" s="277" t="s">
        <v>2642</v>
      </c>
      <c r="K2178" s="280">
        <v>115.48</v>
      </c>
      <c r="L2178" s="277" t="s">
        <v>2364</v>
      </c>
      <c r="M2178" s="83"/>
    </row>
    <row r="2179" spans="1:13" ht="12.75" customHeight="1" x14ac:dyDescent="0.25">
      <c r="A2179" s="277" t="s">
        <v>8385</v>
      </c>
      <c r="B2179" s="277" t="s">
        <v>8386</v>
      </c>
      <c r="C2179" s="277" t="s">
        <v>8531</v>
      </c>
      <c r="D2179" s="277" t="s">
        <v>8532</v>
      </c>
      <c r="E2179" s="278" t="s">
        <v>1043</v>
      </c>
      <c r="F2179" s="277" t="s">
        <v>1043</v>
      </c>
      <c r="G2179" s="279">
        <v>96538</v>
      </c>
      <c r="H2179" s="277" t="s">
        <v>8705</v>
      </c>
      <c r="I2179" s="277" t="s">
        <v>648</v>
      </c>
      <c r="J2179" s="277" t="s">
        <v>2642</v>
      </c>
      <c r="K2179" s="280">
        <v>169.28</v>
      </c>
      <c r="L2179" s="277" t="s">
        <v>2364</v>
      </c>
      <c r="M2179" s="83"/>
    </row>
    <row r="2180" spans="1:13" ht="12.75" customHeight="1" x14ac:dyDescent="0.25">
      <c r="A2180" s="277" t="s">
        <v>8385</v>
      </c>
      <c r="B2180" s="277" t="s">
        <v>8386</v>
      </c>
      <c r="C2180" s="277" t="s">
        <v>8531</v>
      </c>
      <c r="D2180" s="277" t="s">
        <v>8532</v>
      </c>
      <c r="E2180" s="278" t="s">
        <v>1043</v>
      </c>
      <c r="F2180" s="277" t="s">
        <v>1043</v>
      </c>
      <c r="G2180" s="279">
        <v>96539</v>
      </c>
      <c r="H2180" s="277" t="s">
        <v>8706</v>
      </c>
      <c r="I2180" s="277" t="s">
        <v>648</v>
      </c>
      <c r="J2180" s="277" t="s">
        <v>2642</v>
      </c>
      <c r="K2180" s="280">
        <v>75.84</v>
      </c>
      <c r="L2180" s="277" t="s">
        <v>2364</v>
      </c>
      <c r="M2180" s="83"/>
    </row>
    <row r="2181" spans="1:13" ht="12.75" customHeight="1" x14ac:dyDescent="0.25">
      <c r="A2181" s="277" t="s">
        <v>8385</v>
      </c>
      <c r="B2181" s="277" t="s">
        <v>8386</v>
      </c>
      <c r="C2181" s="277" t="s">
        <v>8531</v>
      </c>
      <c r="D2181" s="277" t="s">
        <v>8532</v>
      </c>
      <c r="E2181" s="278" t="s">
        <v>1043</v>
      </c>
      <c r="F2181" s="277" t="s">
        <v>1043</v>
      </c>
      <c r="G2181" s="279">
        <v>96540</v>
      </c>
      <c r="H2181" s="277" t="s">
        <v>8707</v>
      </c>
      <c r="I2181" s="277" t="s">
        <v>648</v>
      </c>
      <c r="J2181" s="277" t="s">
        <v>2642</v>
      </c>
      <c r="K2181" s="280">
        <v>83.65</v>
      </c>
      <c r="L2181" s="277" t="s">
        <v>2364</v>
      </c>
      <c r="M2181" s="83"/>
    </row>
    <row r="2182" spans="1:13" ht="12.75" customHeight="1" x14ac:dyDescent="0.25">
      <c r="A2182" s="277" t="s">
        <v>8385</v>
      </c>
      <c r="B2182" s="277" t="s">
        <v>8386</v>
      </c>
      <c r="C2182" s="277" t="s">
        <v>8531</v>
      </c>
      <c r="D2182" s="277" t="s">
        <v>8532</v>
      </c>
      <c r="E2182" s="278" t="s">
        <v>1043</v>
      </c>
      <c r="F2182" s="277" t="s">
        <v>1043</v>
      </c>
      <c r="G2182" s="279">
        <v>96541</v>
      </c>
      <c r="H2182" s="277" t="s">
        <v>8708</v>
      </c>
      <c r="I2182" s="277" t="s">
        <v>648</v>
      </c>
      <c r="J2182" s="277" t="s">
        <v>2642</v>
      </c>
      <c r="K2182" s="280">
        <v>123.65</v>
      </c>
      <c r="L2182" s="277" t="s">
        <v>2364</v>
      </c>
      <c r="M2182" s="83"/>
    </row>
    <row r="2183" spans="1:13" ht="12.75" customHeight="1" x14ac:dyDescent="0.25">
      <c r="A2183" s="277" t="s">
        <v>8385</v>
      </c>
      <c r="B2183" s="277" t="s">
        <v>8386</v>
      </c>
      <c r="C2183" s="277" t="s">
        <v>8531</v>
      </c>
      <c r="D2183" s="277" t="s">
        <v>8532</v>
      </c>
      <c r="E2183" s="278" t="s">
        <v>1043</v>
      </c>
      <c r="F2183" s="277" t="s">
        <v>1043</v>
      </c>
      <c r="G2183" s="279">
        <v>96542</v>
      </c>
      <c r="H2183" s="277" t="s">
        <v>8709</v>
      </c>
      <c r="I2183" s="277" t="s">
        <v>648</v>
      </c>
      <c r="J2183" s="277" t="s">
        <v>2642</v>
      </c>
      <c r="K2183" s="280">
        <v>59.31</v>
      </c>
      <c r="L2183" s="277" t="s">
        <v>2364</v>
      </c>
      <c r="M2183" s="83"/>
    </row>
    <row r="2184" spans="1:13" ht="12.75" customHeight="1" x14ac:dyDescent="0.25">
      <c r="A2184" s="277" t="s">
        <v>8385</v>
      </c>
      <c r="B2184" s="277" t="s">
        <v>8386</v>
      </c>
      <c r="C2184" s="277" t="s">
        <v>8531</v>
      </c>
      <c r="D2184" s="277" t="s">
        <v>8532</v>
      </c>
      <c r="E2184" s="278" t="s">
        <v>1043</v>
      </c>
      <c r="F2184" s="277" t="s">
        <v>1043</v>
      </c>
      <c r="G2184" s="279">
        <v>96543</v>
      </c>
      <c r="H2184" s="277" t="s">
        <v>8710</v>
      </c>
      <c r="I2184" s="277" t="s">
        <v>650</v>
      </c>
      <c r="J2184" s="277" t="s">
        <v>2363</v>
      </c>
      <c r="K2184" s="280">
        <v>11.94</v>
      </c>
      <c r="L2184" s="277" t="s">
        <v>2364</v>
      </c>
      <c r="M2184" s="83"/>
    </row>
    <row r="2185" spans="1:13" ht="12.75" customHeight="1" x14ac:dyDescent="0.25">
      <c r="A2185" s="277" t="s">
        <v>8385</v>
      </c>
      <c r="B2185" s="277" t="s">
        <v>8386</v>
      </c>
      <c r="C2185" s="277" t="s">
        <v>8531</v>
      </c>
      <c r="D2185" s="277" t="s">
        <v>8532</v>
      </c>
      <c r="E2185" s="278" t="s">
        <v>1043</v>
      </c>
      <c r="F2185" s="277" t="s">
        <v>1043</v>
      </c>
      <c r="G2185" s="279">
        <v>97747</v>
      </c>
      <c r="H2185" s="277" t="s">
        <v>8711</v>
      </c>
      <c r="I2185" s="277" t="s">
        <v>648</v>
      </c>
      <c r="J2185" s="277" t="s">
        <v>2642</v>
      </c>
      <c r="K2185" s="280">
        <v>134.37</v>
      </c>
      <c r="L2185" s="277" t="s">
        <v>2364</v>
      </c>
      <c r="M2185" s="83"/>
    </row>
    <row r="2186" spans="1:13" ht="12.75" customHeight="1" x14ac:dyDescent="0.25">
      <c r="A2186" s="277" t="s">
        <v>8385</v>
      </c>
      <c r="B2186" s="277" t="s">
        <v>8386</v>
      </c>
      <c r="C2186" s="277" t="s">
        <v>8712</v>
      </c>
      <c r="D2186" s="277" t="s">
        <v>8713</v>
      </c>
      <c r="E2186" s="278">
        <v>73771</v>
      </c>
      <c r="F2186" s="277" t="s">
        <v>8714</v>
      </c>
      <c r="G2186" s="279" t="s">
        <v>8715</v>
      </c>
      <c r="H2186" s="277" t="s">
        <v>8716</v>
      </c>
      <c r="I2186" s="277" t="s">
        <v>833</v>
      </c>
      <c r="J2186" s="277" t="s">
        <v>2642</v>
      </c>
      <c r="K2186" s="280">
        <v>19.78</v>
      </c>
      <c r="L2186" s="277" t="s">
        <v>2364</v>
      </c>
      <c r="M2186" s="83"/>
    </row>
    <row r="2187" spans="1:13" ht="12.75" customHeight="1" x14ac:dyDescent="0.25">
      <c r="A2187" s="277" t="s">
        <v>8385</v>
      </c>
      <c r="B2187" s="277" t="s">
        <v>8386</v>
      </c>
      <c r="C2187" s="277" t="s">
        <v>8712</v>
      </c>
      <c r="D2187" s="277" t="s">
        <v>8713</v>
      </c>
      <c r="E2187" s="278">
        <v>73990</v>
      </c>
      <c r="F2187" s="277" t="s">
        <v>8717</v>
      </c>
      <c r="G2187" s="279" t="s">
        <v>8718</v>
      </c>
      <c r="H2187" s="277" t="s">
        <v>8719</v>
      </c>
      <c r="I2187" s="277" t="s">
        <v>833</v>
      </c>
      <c r="J2187" s="277" t="s">
        <v>2363</v>
      </c>
      <c r="K2187" s="280">
        <v>544.39</v>
      </c>
      <c r="L2187" s="277" t="s">
        <v>2364</v>
      </c>
      <c r="M2187" s="83"/>
    </row>
    <row r="2188" spans="1:13" ht="12.75" customHeight="1" x14ac:dyDescent="0.25">
      <c r="A2188" s="277" t="s">
        <v>8385</v>
      </c>
      <c r="B2188" s="277" t="s">
        <v>8386</v>
      </c>
      <c r="C2188" s="277" t="s">
        <v>8712</v>
      </c>
      <c r="D2188" s="277" t="s">
        <v>8713</v>
      </c>
      <c r="E2188" s="278" t="s">
        <v>1043</v>
      </c>
      <c r="F2188" s="277" t="s">
        <v>1043</v>
      </c>
      <c r="G2188" s="279">
        <v>85662</v>
      </c>
      <c r="H2188" s="277" t="s">
        <v>8720</v>
      </c>
      <c r="I2188" s="277" t="s">
        <v>648</v>
      </c>
      <c r="J2188" s="277" t="s">
        <v>2642</v>
      </c>
      <c r="K2188" s="280">
        <v>10.97</v>
      </c>
      <c r="L2188" s="277" t="s">
        <v>2364</v>
      </c>
      <c r="M2188" s="83"/>
    </row>
    <row r="2189" spans="1:13" ht="12.75" customHeight="1" x14ac:dyDescent="0.25">
      <c r="A2189" s="277" t="s">
        <v>8385</v>
      </c>
      <c r="B2189" s="277" t="s">
        <v>8386</v>
      </c>
      <c r="C2189" s="277" t="s">
        <v>8712</v>
      </c>
      <c r="D2189" s="277" t="s">
        <v>8713</v>
      </c>
      <c r="E2189" s="278" t="s">
        <v>1043</v>
      </c>
      <c r="F2189" s="277" t="s">
        <v>1043</v>
      </c>
      <c r="G2189" s="279">
        <v>89996</v>
      </c>
      <c r="H2189" s="277" t="s">
        <v>8721</v>
      </c>
      <c r="I2189" s="277" t="s">
        <v>650</v>
      </c>
      <c r="J2189" s="277" t="s">
        <v>2642</v>
      </c>
      <c r="K2189" s="280">
        <v>6.6</v>
      </c>
      <c r="L2189" s="277" t="s">
        <v>2364</v>
      </c>
      <c r="M2189" s="83"/>
    </row>
    <row r="2190" spans="1:13" ht="12.75" customHeight="1" x14ac:dyDescent="0.25">
      <c r="A2190" s="277" t="s">
        <v>8385</v>
      </c>
      <c r="B2190" s="277" t="s">
        <v>8386</v>
      </c>
      <c r="C2190" s="277" t="s">
        <v>8712</v>
      </c>
      <c r="D2190" s="277" t="s">
        <v>8713</v>
      </c>
      <c r="E2190" s="278" t="s">
        <v>1043</v>
      </c>
      <c r="F2190" s="277" t="s">
        <v>1043</v>
      </c>
      <c r="G2190" s="279">
        <v>89997</v>
      </c>
      <c r="H2190" s="277" t="s">
        <v>8722</v>
      </c>
      <c r="I2190" s="277" t="s">
        <v>650</v>
      </c>
      <c r="J2190" s="277" t="s">
        <v>2642</v>
      </c>
      <c r="K2190" s="280">
        <v>5.72</v>
      </c>
      <c r="L2190" s="277" t="s">
        <v>2364</v>
      </c>
      <c r="M2190" s="83"/>
    </row>
    <row r="2191" spans="1:13" ht="12.75" customHeight="1" x14ac:dyDescent="0.25">
      <c r="A2191" s="277" t="s">
        <v>8385</v>
      </c>
      <c r="B2191" s="277" t="s">
        <v>8386</v>
      </c>
      <c r="C2191" s="277" t="s">
        <v>8712</v>
      </c>
      <c r="D2191" s="277" t="s">
        <v>8713</v>
      </c>
      <c r="E2191" s="278" t="s">
        <v>1043</v>
      </c>
      <c r="F2191" s="277" t="s">
        <v>1043</v>
      </c>
      <c r="G2191" s="279">
        <v>89998</v>
      </c>
      <c r="H2191" s="277" t="s">
        <v>8723</v>
      </c>
      <c r="I2191" s="277" t="s">
        <v>650</v>
      </c>
      <c r="J2191" s="277" t="s">
        <v>2642</v>
      </c>
      <c r="K2191" s="280">
        <v>6.2</v>
      </c>
      <c r="L2191" s="277" t="s">
        <v>2364</v>
      </c>
      <c r="M2191" s="83"/>
    </row>
    <row r="2192" spans="1:13" ht="12.75" customHeight="1" x14ac:dyDescent="0.25">
      <c r="A2192" s="277" t="s">
        <v>8385</v>
      </c>
      <c r="B2192" s="277" t="s">
        <v>8386</v>
      </c>
      <c r="C2192" s="277" t="s">
        <v>8712</v>
      </c>
      <c r="D2192" s="277" t="s">
        <v>8713</v>
      </c>
      <c r="E2192" s="278" t="s">
        <v>1043</v>
      </c>
      <c r="F2192" s="277" t="s">
        <v>1043</v>
      </c>
      <c r="G2192" s="279">
        <v>89999</v>
      </c>
      <c r="H2192" s="277" t="s">
        <v>8724</v>
      </c>
      <c r="I2192" s="277" t="s">
        <v>650</v>
      </c>
      <c r="J2192" s="277" t="s">
        <v>2642</v>
      </c>
      <c r="K2192" s="280">
        <v>10.07</v>
      </c>
      <c r="L2192" s="277" t="s">
        <v>2364</v>
      </c>
      <c r="M2192" s="83"/>
    </row>
    <row r="2193" spans="1:13" ht="12.75" customHeight="1" x14ac:dyDescent="0.25">
      <c r="A2193" s="277" t="s">
        <v>8385</v>
      </c>
      <c r="B2193" s="277" t="s">
        <v>8386</v>
      </c>
      <c r="C2193" s="277" t="s">
        <v>8712</v>
      </c>
      <c r="D2193" s="277" t="s">
        <v>8713</v>
      </c>
      <c r="E2193" s="278" t="s">
        <v>1043</v>
      </c>
      <c r="F2193" s="277" t="s">
        <v>1043</v>
      </c>
      <c r="G2193" s="279">
        <v>90000</v>
      </c>
      <c r="H2193" s="277" t="s">
        <v>8725</v>
      </c>
      <c r="I2193" s="277" t="s">
        <v>650</v>
      </c>
      <c r="J2193" s="277" t="s">
        <v>2642</v>
      </c>
      <c r="K2193" s="280">
        <v>7.62</v>
      </c>
      <c r="L2193" s="277" t="s">
        <v>2364</v>
      </c>
      <c r="M2193" s="83"/>
    </row>
    <row r="2194" spans="1:13" ht="12.75" customHeight="1" x14ac:dyDescent="0.25">
      <c r="A2194" s="277" t="s">
        <v>8385</v>
      </c>
      <c r="B2194" s="277" t="s">
        <v>8386</v>
      </c>
      <c r="C2194" s="277" t="s">
        <v>8712</v>
      </c>
      <c r="D2194" s="277" t="s">
        <v>8713</v>
      </c>
      <c r="E2194" s="278" t="s">
        <v>1043</v>
      </c>
      <c r="F2194" s="277" t="s">
        <v>1043</v>
      </c>
      <c r="G2194" s="279">
        <v>91593</v>
      </c>
      <c r="H2194" s="277" t="s">
        <v>8726</v>
      </c>
      <c r="I2194" s="277" t="s">
        <v>650</v>
      </c>
      <c r="J2194" s="277" t="s">
        <v>2363</v>
      </c>
      <c r="K2194" s="280">
        <v>7.3</v>
      </c>
      <c r="L2194" s="277" t="s">
        <v>2364</v>
      </c>
      <c r="M2194" s="83"/>
    </row>
    <row r="2195" spans="1:13" ht="12.75" customHeight="1" x14ac:dyDescent="0.25">
      <c r="A2195" s="277" t="s">
        <v>8385</v>
      </c>
      <c r="B2195" s="277" t="s">
        <v>8386</v>
      </c>
      <c r="C2195" s="277" t="s">
        <v>8712</v>
      </c>
      <c r="D2195" s="277" t="s">
        <v>8713</v>
      </c>
      <c r="E2195" s="278" t="s">
        <v>1043</v>
      </c>
      <c r="F2195" s="277" t="s">
        <v>1043</v>
      </c>
      <c r="G2195" s="279">
        <v>91594</v>
      </c>
      <c r="H2195" s="277" t="s">
        <v>8727</v>
      </c>
      <c r="I2195" s="277" t="s">
        <v>650</v>
      </c>
      <c r="J2195" s="277" t="s">
        <v>2363</v>
      </c>
      <c r="K2195" s="280">
        <v>7.62</v>
      </c>
      <c r="L2195" s="277" t="s">
        <v>2364</v>
      </c>
      <c r="M2195" s="83"/>
    </row>
    <row r="2196" spans="1:13" ht="12.75" customHeight="1" x14ac:dyDescent="0.25">
      <c r="A2196" s="277" t="s">
        <v>8385</v>
      </c>
      <c r="B2196" s="277" t="s">
        <v>8386</v>
      </c>
      <c r="C2196" s="277" t="s">
        <v>8712</v>
      </c>
      <c r="D2196" s="277" t="s">
        <v>8713</v>
      </c>
      <c r="E2196" s="278" t="s">
        <v>1043</v>
      </c>
      <c r="F2196" s="277" t="s">
        <v>1043</v>
      </c>
      <c r="G2196" s="279">
        <v>91595</v>
      </c>
      <c r="H2196" s="277" t="s">
        <v>8728</v>
      </c>
      <c r="I2196" s="277" t="s">
        <v>650</v>
      </c>
      <c r="J2196" s="277" t="s">
        <v>2363</v>
      </c>
      <c r="K2196" s="280">
        <v>8.42</v>
      </c>
      <c r="L2196" s="277" t="s">
        <v>2364</v>
      </c>
      <c r="M2196" s="83"/>
    </row>
    <row r="2197" spans="1:13" ht="12.75" customHeight="1" x14ac:dyDescent="0.25">
      <c r="A2197" s="277" t="s">
        <v>8385</v>
      </c>
      <c r="B2197" s="277" t="s">
        <v>8386</v>
      </c>
      <c r="C2197" s="277" t="s">
        <v>8712</v>
      </c>
      <c r="D2197" s="277" t="s">
        <v>8713</v>
      </c>
      <c r="E2197" s="278" t="s">
        <v>1043</v>
      </c>
      <c r="F2197" s="277" t="s">
        <v>1043</v>
      </c>
      <c r="G2197" s="279">
        <v>91596</v>
      </c>
      <c r="H2197" s="277" t="s">
        <v>8729</v>
      </c>
      <c r="I2197" s="277" t="s">
        <v>650</v>
      </c>
      <c r="J2197" s="277" t="s">
        <v>2363</v>
      </c>
      <c r="K2197" s="280">
        <v>7.53</v>
      </c>
      <c r="L2197" s="277" t="s">
        <v>2364</v>
      </c>
      <c r="M2197" s="83"/>
    </row>
    <row r="2198" spans="1:13" ht="12.75" customHeight="1" x14ac:dyDescent="0.25">
      <c r="A2198" s="277" t="s">
        <v>8385</v>
      </c>
      <c r="B2198" s="277" t="s">
        <v>8386</v>
      </c>
      <c r="C2198" s="277" t="s">
        <v>8712</v>
      </c>
      <c r="D2198" s="277" t="s">
        <v>8713</v>
      </c>
      <c r="E2198" s="278" t="s">
        <v>1043</v>
      </c>
      <c r="F2198" s="277" t="s">
        <v>1043</v>
      </c>
      <c r="G2198" s="279">
        <v>91597</v>
      </c>
      <c r="H2198" s="277" t="s">
        <v>8730</v>
      </c>
      <c r="I2198" s="277" t="s">
        <v>650</v>
      </c>
      <c r="J2198" s="277" t="s">
        <v>2363</v>
      </c>
      <c r="K2198" s="280">
        <v>5.27</v>
      </c>
      <c r="L2198" s="277" t="s">
        <v>2364</v>
      </c>
      <c r="M2198" s="83"/>
    </row>
    <row r="2199" spans="1:13" ht="12.75" customHeight="1" x14ac:dyDescent="0.25">
      <c r="A2199" s="277" t="s">
        <v>8385</v>
      </c>
      <c r="B2199" s="277" t="s">
        <v>8386</v>
      </c>
      <c r="C2199" s="277" t="s">
        <v>8712</v>
      </c>
      <c r="D2199" s="277" t="s">
        <v>8713</v>
      </c>
      <c r="E2199" s="278" t="s">
        <v>1043</v>
      </c>
      <c r="F2199" s="277" t="s">
        <v>1043</v>
      </c>
      <c r="G2199" s="279">
        <v>91598</v>
      </c>
      <c r="H2199" s="277" t="s">
        <v>8731</v>
      </c>
      <c r="I2199" s="277" t="s">
        <v>650</v>
      </c>
      <c r="J2199" s="277" t="s">
        <v>2363</v>
      </c>
      <c r="K2199" s="280">
        <v>7.45</v>
      </c>
      <c r="L2199" s="277" t="s">
        <v>2364</v>
      </c>
      <c r="M2199" s="83"/>
    </row>
    <row r="2200" spans="1:13" ht="12.75" customHeight="1" x14ac:dyDescent="0.25">
      <c r="A2200" s="277" t="s">
        <v>8385</v>
      </c>
      <c r="B2200" s="277" t="s">
        <v>8386</v>
      </c>
      <c r="C2200" s="277" t="s">
        <v>8712</v>
      </c>
      <c r="D2200" s="277" t="s">
        <v>8713</v>
      </c>
      <c r="E2200" s="278" t="s">
        <v>1043</v>
      </c>
      <c r="F2200" s="277" t="s">
        <v>1043</v>
      </c>
      <c r="G2200" s="279">
        <v>91599</v>
      </c>
      <c r="H2200" s="277" t="s">
        <v>8732</v>
      </c>
      <c r="I2200" s="277" t="s">
        <v>650</v>
      </c>
      <c r="J2200" s="277" t="s">
        <v>2363</v>
      </c>
      <c r="K2200" s="280">
        <v>7.97</v>
      </c>
      <c r="L2200" s="277" t="s">
        <v>2364</v>
      </c>
      <c r="M2200" s="83"/>
    </row>
    <row r="2201" spans="1:13" ht="12.75" customHeight="1" x14ac:dyDescent="0.25">
      <c r="A2201" s="277" t="s">
        <v>8385</v>
      </c>
      <c r="B2201" s="277" t="s">
        <v>8386</v>
      </c>
      <c r="C2201" s="277" t="s">
        <v>8712</v>
      </c>
      <c r="D2201" s="277" t="s">
        <v>8713</v>
      </c>
      <c r="E2201" s="278" t="s">
        <v>1043</v>
      </c>
      <c r="F2201" s="277" t="s">
        <v>1043</v>
      </c>
      <c r="G2201" s="279">
        <v>91600</v>
      </c>
      <c r="H2201" s="277" t="s">
        <v>8733</v>
      </c>
      <c r="I2201" s="277" t="s">
        <v>650</v>
      </c>
      <c r="J2201" s="277" t="s">
        <v>2363</v>
      </c>
      <c r="K2201" s="280">
        <v>9.3800000000000008</v>
      </c>
      <c r="L2201" s="277" t="s">
        <v>2364</v>
      </c>
      <c r="M2201" s="83"/>
    </row>
    <row r="2202" spans="1:13" ht="12.75" customHeight="1" x14ac:dyDescent="0.25">
      <c r="A2202" s="277" t="s">
        <v>8385</v>
      </c>
      <c r="B2202" s="277" t="s">
        <v>8386</v>
      </c>
      <c r="C2202" s="277" t="s">
        <v>8712</v>
      </c>
      <c r="D2202" s="277" t="s">
        <v>8713</v>
      </c>
      <c r="E2202" s="278" t="s">
        <v>1043</v>
      </c>
      <c r="F2202" s="277" t="s">
        <v>1043</v>
      </c>
      <c r="G2202" s="279">
        <v>91601</v>
      </c>
      <c r="H2202" s="277" t="s">
        <v>8734</v>
      </c>
      <c r="I2202" s="277" t="s">
        <v>650</v>
      </c>
      <c r="J2202" s="277" t="s">
        <v>2642</v>
      </c>
      <c r="K2202" s="280">
        <v>7.52</v>
      </c>
      <c r="L2202" s="277" t="s">
        <v>2364</v>
      </c>
      <c r="M2202" s="83"/>
    </row>
    <row r="2203" spans="1:13" ht="12.75" customHeight="1" x14ac:dyDescent="0.25">
      <c r="A2203" s="277" t="s">
        <v>8385</v>
      </c>
      <c r="B2203" s="277" t="s">
        <v>8386</v>
      </c>
      <c r="C2203" s="277" t="s">
        <v>8712</v>
      </c>
      <c r="D2203" s="277" t="s">
        <v>8713</v>
      </c>
      <c r="E2203" s="278" t="s">
        <v>1043</v>
      </c>
      <c r="F2203" s="277" t="s">
        <v>1043</v>
      </c>
      <c r="G2203" s="279">
        <v>91602</v>
      </c>
      <c r="H2203" s="277" t="s">
        <v>8735</v>
      </c>
      <c r="I2203" s="277" t="s">
        <v>650</v>
      </c>
      <c r="J2203" s="277" t="s">
        <v>2642</v>
      </c>
      <c r="K2203" s="280">
        <v>7.45</v>
      </c>
      <c r="L2203" s="277" t="s">
        <v>2364</v>
      </c>
      <c r="M2203" s="83"/>
    </row>
    <row r="2204" spans="1:13" ht="12.75" customHeight="1" x14ac:dyDescent="0.25">
      <c r="A2204" s="277" t="s">
        <v>8385</v>
      </c>
      <c r="B2204" s="277" t="s">
        <v>8386</v>
      </c>
      <c r="C2204" s="277" t="s">
        <v>8712</v>
      </c>
      <c r="D2204" s="277" t="s">
        <v>8713</v>
      </c>
      <c r="E2204" s="278" t="s">
        <v>1043</v>
      </c>
      <c r="F2204" s="277" t="s">
        <v>1043</v>
      </c>
      <c r="G2204" s="279">
        <v>91603</v>
      </c>
      <c r="H2204" s="277" t="s">
        <v>8736</v>
      </c>
      <c r="I2204" s="277" t="s">
        <v>650</v>
      </c>
      <c r="J2204" s="277" t="s">
        <v>2642</v>
      </c>
      <c r="K2204" s="280">
        <v>6.46</v>
      </c>
      <c r="L2204" s="277" t="s">
        <v>2364</v>
      </c>
      <c r="M2204" s="83"/>
    </row>
    <row r="2205" spans="1:13" ht="12.75" customHeight="1" x14ac:dyDescent="0.25">
      <c r="A2205" s="277" t="s">
        <v>8385</v>
      </c>
      <c r="B2205" s="277" t="s">
        <v>8386</v>
      </c>
      <c r="C2205" s="277" t="s">
        <v>8712</v>
      </c>
      <c r="D2205" s="277" t="s">
        <v>8713</v>
      </c>
      <c r="E2205" s="278" t="s">
        <v>1043</v>
      </c>
      <c r="F2205" s="277" t="s">
        <v>1043</v>
      </c>
      <c r="G2205" s="279">
        <v>92759</v>
      </c>
      <c r="H2205" s="277" t="s">
        <v>8737</v>
      </c>
      <c r="I2205" s="277" t="s">
        <v>650</v>
      </c>
      <c r="J2205" s="277" t="s">
        <v>2363</v>
      </c>
      <c r="K2205" s="280">
        <v>9.82</v>
      </c>
      <c r="L2205" s="277" t="s">
        <v>2364</v>
      </c>
      <c r="M2205" s="83"/>
    </row>
    <row r="2206" spans="1:13" ht="12.75" customHeight="1" x14ac:dyDescent="0.25">
      <c r="A2206" s="277" t="s">
        <v>8385</v>
      </c>
      <c r="B2206" s="277" t="s">
        <v>8386</v>
      </c>
      <c r="C2206" s="277" t="s">
        <v>8712</v>
      </c>
      <c r="D2206" s="277" t="s">
        <v>8713</v>
      </c>
      <c r="E2206" s="278" t="s">
        <v>1043</v>
      </c>
      <c r="F2206" s="277" t="s">
        <v>1043</v>
      </c>
      <c r="G2206" s="279">
        <v>92760</v>
      </c>
      <c r="H2206" s="277" t="s">
        <v>8738</v>
      </c>
      <c r="I2206" s="277" t="s">
        <v>650</v>
      </c>
      <c r="J2206" s="277" t="s">
        <v>2363</v>
      </c>
      <c r="K2206" s="280">
        <v>8.6999999999999993</v>
      </c>
      <c r="L2206" s="277" t="s">
        <v>2364</v>
      </c>
      <c r="M2206" s="83"/>
    </row>
    <row r="2207" spans="1:13" ht="12.75" customHeight="1" x14ac:dyDescent="0.25">
      <c r="A2207" s="277" t="s">
        <v>8385</v>
      </c>
      <c r="B2207" s="277" t="s">
        <v>8386</v>
      </c>
      <c r="C2207" s="277" t="s">
        <v>8712</v>
      </c>
      <c r="D2207" s="277" t="s">
        <v>8713</v>
      </c>
      <c r="E2207" s="278" t="s">
        <v>1043</v>
      </c>
      <c r="F2207" s="277" t="s">
        <v>1043</v>
      </c>
      <c r="G2207" s="279">
        <v>92761</v>
      </c>
      <c r="H2207" s="277" t="s">
        <v>8739</v>
      </c>
      <c r="I2207" s="277" t="s">
        <v>650</v>
      </c>
      <c r="J2207" s="277" t="s">
        <v>2363</v>
      </c>
      <c r="K2207" s="280">
        <v>8.6</v>
      </c>
      <c r="L2207" s="277" t="s">
        <v>2364</v>
      </c>
      <c r="M2207" s="83"/>
    </row>
    <row r="2208" spans="1:13" ht="12.75" customHeight="1" x14ac:dyDescent="0.25">
      <c r="A2208" s="277" t="s">
        <v>8385</v>
      </c>
      <c r="B2208" s="277" t="s">
        <v>8386</v>
      </c>
      <c r="C2208" s="277" t="s">
        <v>8712</v>
      </c>
      <c r="D2208" s="277" t="s">
        <v>8713</v>
      </c>
      <c r="E2208" s="278" t="s">
        <v>1043</v>
      </c>
      <c r="F2208" s="277" t="s">
        <v>1043</v>
      </c>
      <c r="G2208" s="279">
        <v>92762</v>
      </c>
      <c r="H2208" s="277" t="s">
        <v>8740</v>
      </c>
      <c r="I2208" s="277" t="s">
        <v>650</v>
      </c>
      <c r="J2208" s="277" t="s">
        <v>2363</v>
      </c>
      <c r="K2208" s="280">
        <v>7.04</v>
      </c>
      <c r="L2208" s="277" t="s">
        <v>2364</v>
      </c>
      <c r="M2208" s="83"/>
    </row>
    <row r="2209" spans="1:13" ht="12.75" customHeight="1" x14ac:dyDescent="0.25">
      <c r="A2209" s="277" t="s">
        <v>8385</v>
      </c>
      <c r="B2209" s="277" t="s">
        <v>8386</v>
      </c>
      <c r="C2209" s="277" t="s">
        <v>8712</v>
      </c>
      <c r="D2209" s="277" t="s">
        <v>8713</v>
      </c>
      <c r="E2209" s="278" t="s">
        <v>1043</v>
      </c>
      <c r="F2209" s="277" t="s">
        <v>1043</v>
      </c>
      <c r="G2209" s="279">
        <v>92763</v>
      </c>
      <c r="H2209" s="277" t="s">
        <v>8741</v>
      </c>
      <c r="I2209" s="277" t="s">
        <v>650</v>
      </c>
      <c r="J2209" s="277" t="s">
        <v>2363</v>
      </c>
      <c r="K2209" s="280">
        <v>6.33</v>
      </c>
      <c r="L2209" s="277" t="s">
        <v>2364</v>
      </c>
      <c r="M2209" s="83"/>
    </row>
    <row r="2210" spans="1:13" ht="12.75" customHeight="1" x14ac:dyDescent="0.25">
      <c r="A2210" s="277" t="s">
        <v>8385</v>
      </c>
      <c r="B2210" s="277" t="s">
        <v>8386</v>
      </c>
      <c r="C2210" s="277" t="s">
        <v>8712</v>
      </c>
      <c r="D2210" s="277" t="s">
        <v>8713</v>
      </c>
      <c r="E2210" s="278" t="s">
        <v>1043</v>
      </c>
      <c r="F2210" s="277" t="s">
        <v>1043</v>
      </c>
      <c r="G2210" s="279">
        <v>92764</v>
      </c>
      <c r="H2210" s="277" t="s">
        <v>8742</v>
      </c>
      <c r="I2210" s="277" t="s">
        <v>650</v>
      </c>
      <c r="J2210" s="277" t="s">
        <v>2363</v>
      </c>
      <c r="K2210" s="280">
        <v>5.98</v>
      </c>
      <c r="L2210" s="277" t="s">
        <v>2364</v>
      </c>
      <c r="M2210" s="83"/>
    </row>
    <row r="2211" spans="1:13" ht="12.75" customHeight="1" x14ac:dyDescent="0.25">
      <c r="A2211" s="277" t="s">
        <v>8385</v>
      </c>
      <c r="B2211" s="277" t="s">
        <v>8386</v>
      </c>
      <c r="C2211" s="277" t="s">
        <v>8712</v>
      </c>
      <c r="D2211" s="277" t="s">
        <v>8713</v>
      </c>
      <c r="E2211" s="278" t="s">
        <v>1043</v>
      </c>
      <c r="F2211" s="277" t="s">
        <v>1043</v>
      </c>
      <c r="G2211" s="279">
        <v>92765</v>
      </c>
      <c r="H2211" s="277" t="s">
        <v>8743</v>
      </c>
      <c r="I2211" s="277" t="s">
        <v>650</v>
      </c>
      <c r="J2211" s="277" t="s">
        <v>2363</v>
      </c>
      <c r="K2211" s="280">
        <v>5.52</v>
      </c>
      <c r="L2211" s="277" t="s">
        <v>2364</v>
      </c>
      <c r="M2211" s="83"/>
    </row>
    <row r="2212" spans="1:13" ht="12.75" customHeight="1" x14ac:dyDescent="0.25">
      <c r="A2212" s="277" t="s">
        <v>8385</v>
      </c>
      <c r="B2212" s="277" t="s">
        <v>8386</v>
      </c>
      <c r="C2212" s="277" t="s">
        <v>8712</v>
      </c>
      <c r="D2212" s="277" t="s">
        <v>8713</v>
      </c>
      <c r="E2212" s="278" t="s">
        <v>1043</v>
      </c>
      <c r="F2212" s="277" t="s">
        <v>1043</v>
      </c>
      <c r="G2212" s="279">
        <v>92766</v>
      </c>
      <c r="H2212" s="277" t="s">
        <v>8744</v>
      </c>
      <c r="I2212" s="277" t="s">
        <v>650</v>
      </c>
      <c r="J2212" s="277" t="s">
        <v>2642</v>
      </c>
      <c r="K2212" s="280">
        <v>6.1</v>
      </c>
      <c r="L2212" s="277" t="s">
        <v>2364</v>
      </c>
      <c r="M2212" s="83"/>
    </row>
    <row r="2213" spans="1:13" ht="12.75" customHeight="1" x14ac:dyDescent="0.25">
      <c r="A2213" s="277" t="s">
        <v>8385</v>
      </c>
      <c r="B2213" s="277" t="s">
        <v>8386</v>
      </c>
      <c r="C2213" s="277" t="s">
        <v>8712</v>
      </c>
      <c r="D2213" s="277" t="s">
        <v>8713</v>
      </c>
      <c r="E2213" s="278" t="s">
        <v>1043</v>
      </c>
      <c r="F2213" s="277" t="s">
        <v>1043</v>
      </c>
      <c r="G2213" s="279">
        <v>92767</v>
      </c>
      <c r="H2213" s="277" t="s">
        <v>8745</v>
      </c>
      <c r="I2213" s="277" t="s">
        <v>650</v>
      </c>
      <c r="J2213" s="277" t="s">
        <v>2363</v>
      </c>
      <c r="K2213" s="280">
        <v>9.99</v>
      </c>
      <c r="L2213" s="277" t="s">
        <v>2364</v>
      </c>
      <c r="M2213" s="83"/>
    </row>
    <row r="2214" spans="1:13" ht="12.75" customHeight="1" x14ac:dyDescent="0.25">
      <c r="A2214" s="277" t="s">
        <v>8385</v>
      </c>
      <c r="B2214" s="277" t="s">
        <v>8386</v>
      </c>
      <c r="C2214" s="277" t="s">
        <v>8712</v>
      </c>
      <c r="D2214" s="277" t="s">
        <v>8713</v>
      </c>
      <c r="E2214" s="278" t="s">
        <v>1043</v>
      </c>
      <c r="F2214" s="277" t="s">
        <v>1043</v>
      </c>
      <c r="G2214" s="279">
        <v>92768</v>
      </c>
      <c r="H2214" s="277" t="s">
        <v>8746</v>
      </c>
      <c r="I2214" s="277" t="s">
        <v>650</v>
      </c>
      <c r="J2214" s="277" t="s">
        <v>2363</v>
      </c>
      <c r="K2214" s="280">
        <v>8.73</v>
      </c>
      <c r="L2214" s="277" t="s">
        <v>2364</v>
      </c>
      <c r="M2214" s="83"/>
    </row>
    <row r="2215" spans="1:13" ht="12.75" customHeight="1" x14ac:dyDescent="0.25">
      <c r="A2215" s="277" t="s">
        <v>8385</v>
      </c>
      <c r="B2215" s="277" t="s">
        <v>8386</v>
      </c>
      <c r="C2215" s="277" t="s">
        <v>8712</v>
      </c>
      <c r="D2215" s="277" t="s">
        <v>8713</v>
      </c>
      <c r="E2215" s="278" t="s">
        <v>1043</v>
      </c>
      <c r="F2215" s="277" t="s">
        <v>1043</v>
      </c>
      <c r="G2215" s="279">
        <v>92769</v>
      </c>
      <c r="H2215" s="277" t="s">
        <v>8747</v>
      </c>
      <c r="I2215" s="277" t="s">
        <v>650</v>
      </c>
      <c r="J2215" s="277" t="s">
        <v>2363</v>
      </c>
      <c r="K2215" s="280">
        <v>7.86</v>
      </c>
      <c r="L2215" s="277" t="s">
        <v>2364</v>
      </c>
      <c r="M2215" s="83"/>
    </row>
    <row r="2216" spans="1:13" ht="12.75" customHeight="1" x14ac:dyDescent="0.25">
      <c r="A2216" s="277" t="s">
        <v>8385</v>
      </c>
      <c r="B2216" s="277" t="s">
        <v>8386</v>
      </c>
      <c r="C2216" s="277" t="s">
        <v>8712</v>
      </c>
      <c r="D2216" s="277" t="s">
        <v>8713</v>
      </c>
      <c r="E2216" s="278" t="s">
        <v>1043</v>
      </c>
      <c r="F2216" s="277" t="s">
        <v>1043</v>
      </c>
      <c r="G2216" s="279">
        <v>92770</v>
      </c>
      <c r="H2216" s="277" t="s">
        <v>8748</v>
      </c>
      <c r="I2216" s="277" t="s">
        <v>650</v>
      </c>
      <c r="J2216" s="277" t="s">
        <v>2363</v>
      </c>
      <c r="K2216" s="280">
        <v>7.97</v>
      </c>
      <c r="L2216" s="277" t="s">
        <v>2364</v>
      </c>
      <c r="M2216" s="83"/>
    </row>
    <row r="2217" spans="1:13" ht="12.75" customHeight="1" x14ac:dyDescent="0.25">
      <c r="A2217" s="277" t="s">
        <v>8385</v>
      </c>
      <c r="B2217" s="277" t="s">
        <v>8386</v>
      </c>
      <c r="C2217" s="277" t="s">
        <v>8712</v>
      </c>
      <c r="D2217" s="277" t="s">
        <v>8713</v>
      </c>
      <c r="E2217" s="278" t="s">
        <v>1043</v>
      </c>
      <c r="F2217" s="277" t="s">
        <v>1043</v>
      </c>
      <c r="G2217" s="279">
        <v>92771</v>
      </c>
      <c r="H2217" s="277" t="s">
        <v>8749</v>
      </c>
      <c r="I2217" s="277" t="s">
        <v>650</v>
      </c>
      <c r="J2217" s="277" t="s">
        <v>2363</v>
      </c>
      <c r="K2217" s="280">
        <v>6.54</v>
      </c>
      <c r="L2217" s="277" t="s">
        <v>2364</v>
      </c>
      <c r="M2217" s="83"/>
    </row>
    <row r="2218" spans="1:13" ht="12.75" customHeight="1" x14ac:dyDescent="0.25">
      <c r="A2218" s="277" t="s">
        <v>8385</v>
      </c>
      <c r="B2218" s="277" t="s">
        <v>8386</v>
      </c>
      <c r="C2218" s="277" t="s">
        <v>8712</v>
      </c>
      <c r="D2218" s="277" t="s">
        <v>8713</v>
      </c>
      <c r="E2218" s="278" t="s">
        <v>1043</v>
      </c>
      <c r="F2218" s="277" t="s">
        <v>1043</v>
      </c>
      <c r="G2218" s="279">
        <v>92772</v>
      </c>
      <c r="H2218" s="277" t="s">
        <v>8750</v>
      </c>
      <c r="I2218" s="277" t="s">
        <v>650</v>
      </c>
      <c r="J2218" s="277" t="s">
        <v>2363</v>
      </c>
      <c r="K2218" s="280">
        <v>5.97</v>
      </c>
      <c r="L2218" s="277" t="s">
        <v>2364</v>
      </c>
      <c r="M2218" s="83"/>
    </row>
    <row r="2219" spans="1:13" ht="12.75" customHeight="1" x14ac:dyDescent="0.25">
      <c r="A2219" s="277" t="s">
        <v>8385</v>
      </c>
      <c r="B2219" s="277" t="s">
        <v>8386</v>
      </c>
      <c r="C2219" s="277" t="s">
        <v>8712</v>
      </c>
      <c r="D2219" s="277" t="s">
        <v>8713</v>
      </c>
      <c r="E2219" s="278" t="s">
        <v>1043</v>
      </c>
      <c r="F2219" s="277" t="s">
        <v>1043</v>
      </c>
      <c r="G2219" s="279">
        <v>92773</v>
      </c>
      <c r="H2219" s="277" t="s">
        <v>8751</v>
      </c>
      <c r="I2219" s="277" t="s">
        <v>650</v>
      </c>
      <c r="J2219" s="277" t="s">
        <v>2642</v>
      </c>
      <c r="K2219" s="280">
        <v>5.69</v>
      </c>
      <c r="L2219" s="277" t="s">
        <v>2364</v>
      </c>
      <c r="M2219" s="83"/>
    </row>
    <row r="2220" spans="1:13" ht="12.75" customHeight="1" x14ac:dyDescent="0.25">
      <c r="A2220" s="277" t="s">
        <v>8385</v>
      </c>
      <c r="B2220" s="277" t="s">
        <v>8386</v>
      </c>
      <c r="C2220" s="277" t="s">
        <v>8712</v>
      </c>
      <c r="D2220" s="277" t="s">
        <v>8713</v>
      </c>
      <c r="E2220" s="278" t="s">
        <v>1043</v>
      </c>
      <c r="F2220" s="277" t="s">
        <v>1043</v>
      </c>
      <c r="G2220" s="279">
        <v>92774</v>
      </c>
      <c r="H2220" s="277" t="s">
        <v>8752</v>
      </c>
      <c r="I2220" s="277" t="s">
        <v>650</v>
      </c>
      <c r="J2220" s="277" t="s">
        <v>2642</v>
      </c>
      <c r="K2220" s="280">
        <v>5.34</v>
      </c>
      <c r="L2220" s="277" t="s">
        <v>2364</v>
      </c>
      <c r="M2220" s="83"/>
    </row>
    <row r="2221" spans="1:13" ht="12.75" customHeight="1" x14ac:dyDescent="0.25">
      <c r="A2221" s="277" t="s">
        <v>8385</v>
      </c>
      <c r="B2221" s="277" t="s">
        <v>8386</v>
      </c>
      <c r="C2221" s="277" t="s">
        <v>8712</v>
      </c>
      <c r="D2221" s="277" t="s">
        <v>8713</v>
      </c>
      <c r="E2221" s="278" t="s">
        <v>1043</v>
      </c>
      <c r="F2221" s="277" t="s">
        <v>1043</v>
      </c>
      <c r="G2221" s="279">
        <v>92775</v>
      </c>
      <c r="H2221" s="277" t="s">
        <v>649</v>
      </c>
      <c r="I2221" s="277" t="s">
        <v>650</v>
      </c>
      <c r="J2221" s="277" t="s">
        <v>2363</v>
      </c>
      <c r="K2221" s="280">
        <v>12</v>
      </c>
      <c r="L2221" s="277" t="s">
        <v>2364</v>
      </c>
      <c r="M2221" s="83"/>
    </row>
    <row r="2222" spans="1:13" ht="12.75" customHeight="1" x14ac:dyDescent="0.25">
      <c r="A2222" s="277" t="s">
        <v>8385</v>
      </c>
      <c r="B2222" s="277" t="s">
        <v>8386</v>
      </c>
      <c r="C2222" s="277" t="s">
        <v>8712</v>
      </c>
      <c r="D2222" s="277" t="s">
        <v>8713</v>
      </c>
      <c r="E2222" s="278" t="s">
        <v>1043</v>
      </c>
      <c r="F2222" s="277" t="s">
        <v>1043</v>
      </c>
      <c r="G2222" s="279">
        <v>92776</v>
      </c>
      <c r="H2222" s="277" t="s">
        <v>861</v>
      </c>
      <c r="I2222" s="277" t="s">
        <v>650</v>
      </c>
      <c r="J2222" s="277" t="s">
        <v>2363</v>
      </c>
      <c r="K2222" s="280">
        <v>10.36</v>
      </c>
      <c r="L2222" s="277" t="s">
        <v>2364</v>
      </c>
      <c r="M2222" s="83"/>
    </row>
    <row r="2223" spans="1:13" ht="12.75" customHeight="1" x14ac:dyDescent="0.25">
      <c r="A2223" s="277" t="s">
        <v>8385</v>
      </c>
      <c r="B2223" s="277" t="s">
        <v>8386</v>
      </c>
      <c r="C2223" s="277" t="s">
        <v>8712</v>
      </c>
      <c r="D2223" s="277" t="s">
        <v>8713</v>
      </c>
      <c r="E2223" s="278" t="s">
        <v>1043</v>
      </c>
      <c r="F2223" s="277" t="s">
        <v>1043</v>
      </c>
      <c r="G2223" s="279">
        <v>92777</v>
      </c>
      <c r="H2223" s="277" t="s">
        <v>655</v>
      </c>
      <c r="I2223" s="277" t="s">
        <v>650</v>
      </c>
      <c r="J2223" s="277" t="s">
        <v>2363</v>
      </c>
      <c r="K2223" s="280">
        <v>9.83</v>
      </c>
      <c r="L2223" s="277" t="s">
        <v>2364</v>
      </c>
      <c r="M2223" s="83"/>
    </row>
    <row r="2224" spans="1:13" ht="12.75" customHeight="1" x14ac:dyDescent="0.25">
      <c r="A2224" s="277" t="s">
        <v>8385</v>
      </c>
      <c r="B2224" s="277" t="s">
        <v>8386</v>
      </c>
      <c r="C2224" s="277" t="s">
        <v>8712</v>
      </c>
      <c r="D2224" s="277" t="s">
        <v>8713</v>
      </c>
      <c r="E2224" s="278" t="s">
        <v>1043</v>
      </c>
      <c r="F2224" s="277" t="s">
        <v>1043</v>
      </c>
      <c r="G2224" s="279">
        <v>92778</v>
      </c>
      <c r="H2224" s="277" t="s">
        <v>8753</v>
      </c>
      <c r="I2224" s="277" t="s">
        <v>650</v>
      </c>
      <c r="J2224" s="277" t="s">
        <v>2363</v>
      </c>
      <c r="K2224" s="280">
        <v>7.97</v>
      </c>
      <c r="L2224" s="277" t="s">
        <v>2364</v>
      </c>
      <c r="M2224" s="83"/>
    </row>
    <row r="2225" spans="1:13" ht="12.75" customHeight="1" x14ac:dyDescent="0.25">
      <c r="A2225" s="277" t="s">
        <v>8385</v>
      </c>
      <c r="B2225" s="277" t="s">
        <v>8386</v>
      </c>
      <c r="C2225" s="277" t="s">
        <v>8712</v>
      </c>
      <c r="D2225" s="277" t="s">
        <v>8713</v>
      </c>
      <c r="E2225" s="278" t="s">
        <v>1043</v>
      </c>
      <c r="F2225" s="277" t="s">
        <v>1043</v>
      </c>
      <c r="G2225" s="279">
        <v>92779</v>
      </c>
      <c r="H2225" s="277" t="s">
        <v>8754</v>
      </c>
      <c r="I2225" s="277" t="s">
        <v>650</v>
      </c>
      <c r="J2225" s="277" t="s">
        <v>2363</v>
      </c>
      <c r="K2225" s="280">
        <v>7.01</v>
      </c>
      <c r="L2225" s="277" t="s">
        <v>2364</v>
      </c>
      <c r="M2225" s="83"/>
    </row>
    <row r="2226" spans="1:13" ht="12.75" customHeight="1" x14ac:dyDescent="0.25">
      <c r="A2226" s="277" t="s">
        <v>8385</v>
      </c>
      <c r="B2226" s="277" t="s">
        <v>8386</v>
      </c>
      <c r="C2226" s="277" t="s">
        <v>8712</v>
      </c>
      <c r="D2226" s="277" t="s">
        <v>8713</v>
      </c>
      <c r="E2226" s="278" t="s">
        <v>1043</v>
      </c>
      <c r="F2226" s="277" t="s">
        <v>1043</v>
      </c>
      <c r="G2226" s="279">
        <v>92780</v>
      </c>
      <c r="H2226" s="277" t="s">
        <v>8755</v>
      </c>
      <c r="I2226" s="277" t="s">
        <v>650</v>
      </c>
      <c r="J2226" s="277" t="s">
        <v>2363</v>
      </c>
      <c r="K2226" s="280">
        <v>6.43</v>
      </c>
      <c r="L2226" s="277" t="s">
        <v>2364</v>
      </c>
      <c r="M2226" s="83"/>
    </row>
    <row r="2227" spans="1:13" ht="12.75" customHeight="1" x14ac:dyDescent="0.25">
      <c r="A2227" s="277" t="s">
        <v>8385</v>
      </c>
      <c r="B2227" s="277" t="s">
        <v>8386</v>
      </c>
      <c r="C2227" s="277" t="s">
        <v>8712</v>
      </c>
      <c r="D2227" s="277" t="s">
        <v>8713</v>
      </c>
      <c r="E2227" s="278" t="s">
        <v>1043</v>
      </c>
      <c r="F2227" s="277" t="s">
        <v>1043</v>
      </c>
      <c r="G2227" s="279">
        <v>92781</v>
      </c>
      <c r="H2227" s="277" t="s">
        <v>8756</v>
      </c>
      <c r="I2227" s="277" t="s">
        <v>650</v>
      </c>
      <c r="J2227" s="277" t="s">
        <v>2363</v>
      </c>
      <c r="K2227" s="280">
        <v>5.82</v>
      </c>
      <c r="L2227" s="277" t="s">
        <v>2364</v>
      </c>
      <c r="M2227" s="83"/>
    </row>
    <row r="2228" spans="1:13" ht="12.75" customHeight="1" x14ac:dyDescent="0.25">
      <c r="A2228" s="277" t="s">
        <v>8385</v>
      </c>
      <c r="B2228" s="277" t="s">
        <v>8386</v>
      </c>
      <c r="C2228" s="277" t="s">
        <v>8712</v>
      </c>
      <c r="D2228" s="277" t="s">
        <v>8713</v>
      </c>
      <c r="E2228" s="278" t="s">
        <v>1043</v>
      </c>
      <c r="F2228" s="277" t="s">
        <v>1043</v>
      </c>
      <c r="G2228" s="279">
        <v>92782</v>
      </c>
      <c r="H2228" s="277" t="s">
        <v>8757</v>
      </c>
      <c r="I2228" s="277" t="s">
        <v>650</v>
      </c>
      <c r="J2228" s="277" t="s">
        <v>2642</v>
      </c>
      <c r="K2228" s="280">
        <v>6.28</v>
      </c>
      <c r="L2228" s="277" t="s">
        <v>2364</v>
      </c>
      <c r="M2228" s="83"/>
    </row>
    <row r="2229" spans="1:13" ht="12.75" customHeight="1" x14ac:dyDescent="0.25">
      <c r="A2229" s="277" t="s">
        <v>8385</v>
      </c>
      <c r="B2229" s="277" t="s">
        <v>8386</v>
      </c>
      <c r="C2229" s="277" t="s">
        <v>8712</v>
      </c>
      <c r="D2229" s="277" t="s">
        <v>8713</v>
      </c>
      <c r="E2229" s="278" t="s">
        <v>1043</v>
      </c>
      <c r="F2229" s="277" t="s">
        <v>1043</v>
      </c>
      <c r="G2229" s="279">
        <v>92783</v>
      </c>
      <c r="H2229" s="277" t="s">
        <v>8758</v>
      </c>
      <c r="I2229" s="277" t="s">
        <v>650</v>
      </c>
      <c r="J2229" s="277" t="s">
        <v>2363</v>
      </c>
      <c r="K2229" s="280">
        <v>11.83</v>
      </c>
      <c r="L2229" s="277" t="s">
        <v>2364</v>
      </c>
      <c r="M2229" s="83"/>
    </row>
    <row r="2230" spans="1:13" ht="12.75" customHeight="1" x14ac:dyDescent="0.25">
      <c r="A2230" s="277" t="s">
        <v>8385</v>
      </c>
      <c r="B2230" s="277" t="s">
        <v>8386</v>
      </c>
      <c r="C2230" s="277" t="s">
        <v>8712</v>
      </c>
      <c r="D2230" s="277" t="s">
        <v>8713</v>
      </c>
      <c r="E2230" s="278" t="s">
        <v>1043</v>
      </c>
      <c r="F2230" s="277" t="s">
        <v>1043</v>
      </c>
      <c r="G2230" s="279">
        <v>92784</v>
      </c>
      <c r="H2230" s="277" t="s">
        <v>8759</v>
      </c>
      <c r="I2230" s="277" t="s">
        <v>650</v>
      </c>
      <c r="J2230" s="277" t="s">
        <v>2363</v>
      </c>
      <c r="K2230" s="280">
        <v>10.23</v>
      </c>
      <c r="L2230" s="277" t="s">
        <v>2364</v>
      </c>
      <c r="M2230" s="83"/>
    </row>
    <row r="2231" spans="1:13" ht="12.75" customHeight="1" x14ac:dyDescent="0.25">
      <c r="A2231" s="277" t="s">
        <v>8385</v>
      </c>
      <c r="B2231" s="277" t="s">
        <v>8386</v>
      </c>
      <c r="C2231" s="277" t="s">
        <v>8712</v>
      </c>
      <c r="D2231" s="277" t="s">
        <v>8713</v>
      </c>
      <c r="E2231" s="278" t="s">
        <v>1043</v>
      </c>
      <c r="F2231" s="277" t="s">
        <v>1043</v>
      </c>
      <c r="G2231" s="279">
        <v>92785</v>
      </c>
      <c r="H2231" s="277" t="s">
        <v>8760</v>
      </c>
      <c r="I2231" s="277" t="s">
        <v>650</v>
      </c>
      <c r="J2231" s="277" t="s">
        <v>2363</v>
      </c>
      <c r="K2231" s="280">
        <v>8.99</v>
      </c>
      <c r="L2231" s="277" t="s">
        <v>2364</v>
      </c>
      <c r="M2231" s="83"/>
    </row>
    <row r="2232" spans="1:13" ht="12.75" customHeight="1" x14ac:dyDescent="0.25">
      <c r="A2232" s="277" t="s">
        <v>8385</v>
      </c>
      <c r="B2232" s="277" t="s">
        <v>8386</v>
      </c>
      <c r="C2232" s="277" t="s">
        <v>8712</v>
      </c>
      <c r="D2232" s="277" t="s">
        <v>8713</v>
      </c>
      <c r="E2232" s="278" t="s">
        <v>1043</v>
      </c>
      <c r="F2232" s="277" t="s">
        <v>1043</v>
      </c>
      <c r="G2232" s="279">
        <v>92786</v>
      </c>
      <c r="H2232" s="277" t="s">
        <v>8761</v>
      </c>
      <c r="I2232" s="277" t="s">
        <v>650</v>
      </c>
      <c r="J2232" s="277" t="s">
        <v>2363</v>
      </c>
      <c r="K2232" s="280">
        <v>8.8000000000000007</v>
      </c>
      <c r="L2232" s="277" t="s">
        <v>2364</v>
      </c>
      <c r="M2232" s="83"/>
    </row>
    <row r="2233" spans="1:13" ht="12.75" customHeight="1" x14ac:dyDescent="0.25">
      <c r="A2233" s="277" t="s">
        <v>8385</v>
      </c>
      <c r="B2233" s="277" t="s">
        <v>8386</v>
      </c>
      <c r="C2233" s="277" t="s">
        <v>8712</v>
      </c>
      <c r="D2233" s="277" t="s">
        <v>8713</v>
      </c>
      <c r="E2233" s="278" t="s">
        <v>1043</v>
      </c>
      <c r="F2233" s="277" t="s">
        <v>1043</v>
      </c>
      <c r="G2233" s="279">
        <v>92787</v>
      </c>
      <c r="H2233" s="277" t="s">
        <v>8762</v>
      </c>
      <c r="I2233" s="277" t="s">
        <v>650</v>
      </c>
      <c r="J2233" s="277" t="s">
        <v>2363</v>
      </c>
      <c r="K2233" s="280">
        <v>7.15</v>
      </c>
      <c r="L2233" s="277" t="s">
        <v>2364</v>
      </c>
      <c r="M2233" s="83"/>
    </row>
    <row r="2234" spans="1:13" ht="12.75" customHeight="1" x14ac:dyDescent="0.25">
      <c r="A2234" s="277" t="s">
        <v>8385</v>
      </c>
      <c r="B2234" s="277" t="s">
        <v>8386</v>
      </c>
      <c r="C2234" s="277" t="s">
        <v>8712</v>
      </c>
      <c r="D2234" s="277" t="s">
        <v>8713</v>
      </c>
      <c r="E2234" s="278" t="s">
        <v>1043</v>
      </c>
      <c r="F2234" s="277" t="s">
        <v>1043</v>
      </c>
      <c r="G2234" s="279">
        <v>92788</v>
      </c>
      <c r="H2234" s="277" t="s">
        <v>8763</v>
      </c>
      <c r="I2234" s="277" t="s">
        <v>650</v>
      </c>
      <c r="J2234" s="277" t="s">
        <v>2363</v>
      </c>
      <c r="K2234" s="280">
        <v>6.39</v>
      </c>
      <c r="L2234" s="277" t="s">
        <v>2364</v>
      </c>
      <c r="M2234" s="83"/>
    </row>
    <row r="2235" spans="1:13" ht="12.75" customHeight="1" x14ac:dyDescent="0.25">
      <c r="A2235" s="277" t="s">
        <v>8385</v>
      </c>
      <c r="B2235" s="277" t="s">
        <v>8386</v>
      </c>
      <c r="C2235" s="277" t="s">
        <v>8712</v>
      </c>
      <c r="D2235" s="277" t="s">
        <v>8713</v>
      </c>
      <c r="E2235" s="278" t="s">
        <v>1043</v>
      </c>
      <c r="F2235" s="277" t="s">
        <v>1043</v>
      </c>
      <c r="G2235" s="279">
        <v>92789</v>
      </c>
      <c r="H2235" s="277" t="s">
        <v>8764</v>
      </c>
      <c r="I2235" s="277" t="s">
        <v>650</v>
      </c>
      <c r="J2235" s="277" t="s">
        <v>2642</v>
      </c>
      <c r="K2235" s="280">
        <v>5.97</v>
      </c>
      <c r="L2235" s="277" t="s">
        <v>2364</v>
      </c>
      <c r="M2235" s="83"/>
    </row>
    <row r="2236" spans="1:13" ht="12.75" customHeight="1" x14ac:dyDescent="0.25">
      <c r="A2236" s="277" t="s">
        <v>8385</v>
      </c>
      <c r="B2236" s="277" t="s">
        <v>8386</v>
      </c>
      <c r="C2236" s="277" t="s">
        <v>8712</v>
      </c>
      <c r="D2236" s="277" t="s">
        <v>8713</v>
      </c>
      <c r="E2236" s="278" t="s">
        <v>1043</v>
      </c>
      <c r="F2236" s="277" t="s">
        <v>1043</v>
      </c>
      <c r="G2236" s="279">
        <v>92790</v>
      </c>
      <c r="H2236" s="277" t="s">
        <v>8765</v>
      </c>
      <c r="I2236" s="277" t="s">
        <v>650</v>
      </c>
      <c r="J2236" s="277" t="s">
        <v>2642</v>
      </c>
      <c r="K2236" s="280">
        <v>5.5</v>
      </c>
      <c r="L2236" s="277" t="s">
        <v>2364</v>
      </c>
      <c r="M2236" s="83"/>
    </row>
    <row r="2237" spans="1:13" ht="12.75" customHeight="1" x14ac:dyDescent="0.25">
      <c r="A2237" s="277" t="s">
        <v>8385</v>
      </c>
      <c r="B2237" s="277" t="s">
        <v>8386</v>
      </c>
      <c r="C2237" s="277" t="s">
        <v>8712</v>
      </c>
      <c r="D2237" s="277" t="s">
        <v>8713</v>
      </c>
      <c r="E2237" s="278" t="s">
        <v>1043</v>
      </c>
      <c r="F2237" s="277" t="s">
        <v>1043</v>
      </c>
      <c r="G2237" s="279">
        <v>92791</v>
      </c>
      <c r="H2237" s="277" t="s">
        <v>8766</v>
      </c>
      <c r="I2237" s="277" t="s">
        <v>650</v>
      </c>
      <c r="J2237" s="277" t="s">
        <v>2642</v>
      </c>
      <c r="K2237" s="280">
        <v>6.69</v>
      </c>
      <c r="L2237" s="277" t="s">
        <v>2364</v>
      </c>
      <c r="M2237" s="83"/>
    </row>
    <row r="2238" spans="1:13" ht="12.75" customHeight="1" x14ac:dyDescent="0.25">
      <c r="A2238" s="277" t="s">
        <v>8385</v>
      </c>
      <c r="B2238" s="277" t="s">
        <v>8386</v>
      </c>
      <c r="C2238" s="277" t="s">
        <v>8712</v>
      </c>
      <c r="D2238" s="277" t="s">
        <v>8713</v>
      </c>
      <c r="E2238" s="278" t="s">
        <v>1043</v>
      </c>
      <c r="F2238" s="277" t="s">
        <v>1043</v>
      </c>
      <c r="G2238" s="279">
        <v>92792</v>
      </c>
      <c r="H2238" s="277" t="s">
        <v>8767</v>
      </c>
      <c r="I2238" s="277" t="s">
        <v>650</v>
      </c>
      <c r="J2238" s="277" t="s">
        <v>2642</v>
      </c>
      <c r="K2238" s="280">
        <v>6.23</v>
      </c>
      <c r="L2238" s="277" t="s">
        <v>2364</v>
      </c>
      <c r="M2238" s="83"/>
    </row>
    <row r="2239" spans="1:13" ht="12.75" customHeight="1" x14ac:dyDescent="0.25">
      <c r="A2239" s="277" t="s">
        <v>8385</v>
      </c>
      <c r="B2239" s="277" t="s">
        <v>8386</v>
      </c>
      <c r="C2239" s="277" t="s">
        <v>8712</v>
      </c>
      <c r="D2239" s="277" t="s">
        <v>8713</v>
      </c>
      <c r="E2239" s="278" t="s">
        <v>1043</v>
      </c>
      <c r="F2239" s="277" t="s">
        <v>1043</v>
      </c>
      <c r="G2239" s="279">
        <v>92793</v>
      </c>
      <c r="H2239" s="277" t="s">
        <v>8768</v>
      </c>
      <c r="I2239" s="277" t="s">
        <v>650</v>
      </c>
      <c r="J2239" s="277" t="s">
        <v>2642</v>
      </c>
      <c r="K2239" s="280">
        <v>6.68</v>
      </c>
      <c r="L2239" s="277" t="s">
        <v>2364</v>
      </c>
      <c r="M2239" s="83"/>
    </row>
    <row r="2240" spans="1:13" ht="12.75" customHeight="1" x14ac:dyDescent="0.25">
      <c r="A2240" s="277" t="s">
        <v>8385</v>
      </c>
      <c r="B2240" s="277" t="s">
        <v>8386</v>
      </c>
      <c r="C2240" s="277" t="s">
        <v>8712</v>
      </c>
      <c r="D2240" s="277" t="s">
        <v>8713</v>
      </c>
      <c r="E2240" s="278" t="s">
        <v>1043</v>
      </c>
      <c r="F2240" s="277" t="s">
        <v>1043</v>
      </c>
      <c r="G2240" s="279">
        <v>92794</v>
      </c>
      <c r="H2240" s="277" t="s">
        <v>8769</v>
      </c>
      <c r="I2240" s="277" t="s">
        <v>650</v>
      </c>
      <c r="J2240" s="277" t="s">
        <v>2642</v>
      </c>
      <c r="K2240" s="280">
        <v>5.54</v>
      </c>
      <c r="L2240" s="277" t="s">
        <v>2364</v>
      </c>
      <c r="M2240" s="83"/>
    </row>
    <row r="2241" spans="1:13" ht="12.75" customHeight="1" x14ac:dyDescent="0.25">
      <c r="A2241" s="277" t="s">
        <v>8385</v>
      </c>
      <c r="B2241" s="277" t="s">
        <v>8386</v>
      </c>
      <c r="C2241" s="277" t="s">
        <v>8712</v>
      </c>
      <c r="D2241" s="277" t="s">
        <v>8713</v>
      </c>
      <c r="E2241" s="278" t="s">
        <v>1043</v>
      </c>
      <c r="F2241" s="277" t="s">
        <v>1043</v>
      </c>
      <c r="G2241" s="279">
        <v>92795</v>
      </c>
      <c r="H2241" s="277" t="s">
        <v>8770</v>
      </c>
      <c r="I2241" s="277" t="s">
        <v>650</v>
      </c>
      <c r="J2241" s="277" t="s">
        <v>2642</v>
      </c>
      <c r="K2241" s="280">
        <v>5.17</v>
      </c>
      <c r="L2241" s="277" t="s">
        <v>2364</v>
      </c>
      <c r="M2241" s="83"/>
    </row>
    <row r="2242" spans="1:13" ht="12.75" customHeight="1" x14ac:dyDescent="0.25">
      <c r="A2242" s="277" t="s">
        <v>8385</v>
      </c>
      <c r="B2242" s="277" t="s">
        <v>8386</v>
      </c>
      <c r="C2242" s="277" t="s">
        <v>8712</v>
      </c>
      <c r="D2242" s="277" t="s">
        <v>8713</v>
      </c>
      <c r="E2242" s="278" t="s">
        <v>1043</v>
      </c>
      <c r="F2242" s="277" t="s">
        <v>1043</v>
      </c>
      <c r="G2242" s="279">
        <v>92796</v>
      </c>
      <c r="H2242" s="277" t="s">
        <v>8771</v>
      </c>
      <c r="I2242" s="277" t="s">
        <v>650</v>
      </c>
      <c r="J2242" s="277" t="s">
        <v>2642</v>
      </c>
      <c r="K2242" s="280">
        <v>5.0999999999999996</v>
      </c>
      <c r="L2242" s="277" t="s">
        <v>2364</v>
      </c>
      <c r="M2242" s="83"/>
    </row>
    <row r="2243" spans="1:13" ht="12.75" customHeight="1" x14ac:dyDescent="0.25">
      <c r="A2243" s="277" t="s">
        <v>8385</v>
      </c>
      <c r="B2243" s="277" t="s">
        <v>8386</v>
      </c>
      <c r="C2243" s="277" t="s">
        <v>8712</v>
      </c>
      <c r="D2243" s="277" t="s">
        <v>8713</v>
      </c>
      <c r="E2243" s="278" t="s">
        <v>1043</v>
      </c>
      <c r="F2243" s="277" t="s">
        <v>1043</v>
      </c>
      <c r="G2243" s="279">
        <v>92797</v>
      </c>
      <c r="H2243" s="277" t="s">
        <v>8772</v>
      </c>
      <c r="I2243" s="277" t="s">
        <v>650</v>
      </c>
      <c r="J2243" s="277" t="s">
        <v>2642</v>
      </c>
      <c r="K2243" s="280">
        <v>4.8600000000000003</v>
      </c>
      <c r="L2243" s="277" t="s">
        <v>2364</v>
      </c>
      <c r="M2243" s="83"/>
    </row>
    <row r="2244" spans="1:13" ht="12.75" customHeight="1" x14ac:dyDescent="0.25">
      <c r="A2244" s="277" t="s">
        <v>8385</v>
      </c>
      <c r="B2244" s="277" t="s">
        <v>8386</v>
      </c>
      <c r="C2244" s="277" t="s">
        <v>8712</v>
      </c>
      <c r="D2244" s="277" t="s">
        <v>8713</v>
      </c>
      <c r="E2244" s="278" t="s">
        <v>1043</v>
      </c>
      <c r="F2244" s="277" t="s">
        <v>1043</v>
      </c>
      <c r="G2244" s="279">
        <v>92798</v>
      </c>
      <c r="H2244" s="277" t="s">
        <v>8773</v>
      </c>
      <c r="I2244" s="277" t="s">
        <v>650</v>
      </c>
      <c r="J2244" s="277" t="s">
        <v>2642</v>
      </c>
      <c r="K2244" s="280">
        <v>5.6</v>
      </c>
      <c r="L2244" s="277" t="s">
        <v>2364</v>
      </c>
      <c r="M2244" s="83"/>
    </row>
    <row r="2245" spans="1:13" ht="12.75" customHeight="1" x14ac:dyDescent="0.25">
      <c r="A2245" s="277" t="s">
        <v>8385</v>
      </c>
      <c r="B2245" s="277" t="s">
        <v>8386</v>
      </c>
      <c r="C2245" s="277" t="s">
        <v>8712</v>
      </c>
      <c r="D2245" s="277" t="s">
        <v>8713</v>
      </c>
      <c r="E2245" s="278" t="s">
        <v>1043</v>
      </c>
      <c r="F2245" s="277" t="s">
        <v>1043</v>
      </c>
      <c r="G2245" s="279">
        <v>92799</v>
      </c>
      <c r="H2245" s="277" t="s">
        <v>8774</v>
      </c>
      <c r="I2245" s="277" t="s">
        <v>650</v>
      </c>
      <c r="J2245" s="277" t="s">
        <v>2642</v>
      </c>
      <c r="K2245" s="280">
        <v>7.03</v>
      </c>
      <c r="L2245" s="277" t="s">
        <v>2364</v>
      </c>
      <c r="M2245" s="83"/>
    </row>
    <row r="2246" spans="1:13" ht="12.75" customHeight="1" x14ac:dyDescent="0.25">
      <c r="A2246" s="277" t="s">
        <v>8385</v>
      </c>
      <c r="B2246" s="277" t="s">
        <v>8386</v>
      </c>
      <c r="C2246" s="277" t="s">
        <v>8712</v>
      </c>
      <c r="D2246" s="277" t="s">
        <v>8713</v>
      </c>
      <c r="E2246" s="278" t="s">
        <v>1043</v>
      </c>
      <c r="F2246" s="277" t="s">
        <v>1043</v>
      </c>
      <c r="G2246" s="279">
        <v>92800</v>
      </c>
      <c r="H2246" s="277" t="s">
        <v>8775</v>
      </c>
      <c r="I2246" s="277" t="s">
        <v>650</v>
      </c>
      <c r="J2246" s="277" t="s">
        <v>2642</v>
      </c>
      <c r="K2246" s="280">
        <v>6.29</v>
      </c>
      <c r="L2246" s="277" t="s">
        <v>2364</v>
      </c>
      <c r="M2246" s="83"/>
    </row>
    <row r="2247" spans="1:13" ht="12.75" customHeight="1" x14ac:dyDescent="0.25">
      <c r="A2247" s="277" t="s">
        <v>8385</v>
      </c>
      <c r="B2247" s="277" t="s">
        <v>8386</v>
      </c>
      <c r="C2247" s="277" t="s">
        <v>8712</v>
      </c>
      <c r="D2247" s="277" t="s">
        <v>8713</v>
      </c>
      <c r="E2247" s="278" t="s">
        <v>1043</v>
      </c>
      <c r="F2247" s="277" t="s">
        <v>1043</v>
      </c>
      <c r="G2247" s="279">
        <v>92801</v>
      </c>
      <c r="H2247" s="277" t="s">
        <v>8776</v>
      </c>
      <c r="I2247" s="277" t="s">
        <v>650</v>
      </c>
      <c r="J2247" s="277" t="s">
        <v>2642</v>
      </c>
      <c r="K2247" s="280">
        <v>6</v>
      </c>
      <c r="L2247" s="277" t="s">
        <v>2364</v>
      </c>
      <c r="M2247" s="83"/>
    </row>
    <row r="2248" spans="1:13" ht="12.75" customHeight="1" x14ac:dyDescent="0.25">
      <c r="A2248" s="277" t="s">
        <v>8385</v>
      </c>
      <c r="B2248" s="277" t="s">
        <v>8386</v>
      </c>
      <c r="C2248" s="277" t="s">
        <v>8712</v>
      </c>
      <c r="D2248" s="277" t="s">
        <v>8713</v>
      </c>
      <c r="E2248" s="278" t="s">
        <v>1043</v>
      </c>
      <c r="F2248" s="277" t="s">
        <v>1043</v>
      </c>
      <c r="G2248" s="279">
        <v>92802</v>
      </c>
      <c r="H2248" s="277" t="s">
        <v>8777</v>
      </c>
      <c r="I2248" s="277" t="s">
        <v>650</v>
      </c>
      <c r="J2248" s="277" t="s">
        <v>2642</v>
      </c>
      <c r="K2248" s="280">
        <v>6.56</v>
      </c>
      <c r="L2248" s="277" t="s">
        <v>2364</v>
      </c>
      <c r="M2248" s="83"/>
    </row>
    <row r="2249" spans="1:13" ht="12.75" customHeight="1" x14ac:dyDescent="0.25">
      <c r="A2249" s="277" t="s">
        <v>8385</v>
      </c>
      <c r="B2249" s="277" t="s">
        <v>8386</v>
      </c>
      <c r="C2249" s="277" t="s">
        <v>8712</v>
      </c>
      <c r="D2249" s="277" t="s">
        <v>8713</v>
      </c>
      <c r="E2249" s="278" t="s">
        <v>1043</v>
      </c>
      <c r="F2249" s="277" t="s">
        <v>1043</v>
      </c>
      <c r="G2249" s="279">
        <v>92803</v>
      </c>
      <c r="H2249" s="277" t="s">
        <v>8778</v>
      </c>
      <c r="I2249" s="277" t="s">
        <v>650</v>
      </c>
      <c r="J2249" s="277" t="s">
        <v>2642</v>
      </c>
      <c r="K2249" s="280">
        <v>5.46</v>
      </c>
      <c r="L2249" s="277" t="s">
        <v>2364</v>
      </c>
      <c r="M2249" s="83"/>
    </row>
    <row r="2250" spans="1:13" ht="12.75" customHeight="1" x14ac:dyDescent="0.25">
      <c r="A2250" s="277" t="s">
        <v>8385</v>
      </c>
      <c r="B2250" s="277" t="s">
        <v>8386</v>
      </c>
      <c r="C2250" s="277" t="s">
        <v>8712</v>
      </c>
      <c r="D2250" s="277" t="s">
        <v>8713</v>
      </c>
      <c r="E2250" s="278" t="s">
        <v>1043</v>
      </c>
      <c r="F2250" s="277" t="s">
        <v>1043</v>
      </c>
      <c r="G2250" s="279">
        <v>92804</v>
      </c>
      <c r="H2250" s="277" t="s">
        <v>8779</v>
      </c>
      <c r="I2250" s="277" t="s">
        <v>650</v>
      </c>
      <c r="J2250" s="277" t="s">
        <v>2642</v>
      </c>
      <c r="K2250" s="280">
        <v>5.13</v>
      </c>
      <c r="L2250" s="277" t="s">
        <v>2364</v>
      </c>
      <c r="M2250" s="83"/>
    </row>
    <row r="2251" spans="1:13" ht="12.75" customHeight="1" x14ac:dyDescent="0.25">
      <c r="A2251" s="277" t="s">
        <v>8385</v>
      </c>
      <c r="B2251" s="277" t="s">
        <v>8386</v>
      </c>
      <c r="C2251" s="277" t="s">
        <v>8712</v>
      </c>
      <c r="D2251" s="277" t="s">
        <v>8713</v>
      </c>
      <c r="E2251" s="278" t="s">
        <v>1043</v>
      </c>
      <c r="F2251" s="277" t="s">
        <v>1043</v>
      </c>
      <c r="G2251" s="279">
        <v>92805</v>
      </c>
      <c r="H2251" s="277" t="s">
        <v>8780</v>
      </c>
      <c r="I2251" s="277" t="s">
        <v>650</v>
      </c>
      <c r="J2251" s="277" t="s">
        <v>2642</v>
      </c>
      <c r="K2251" s="280">
        <v>5.07</v>
      </c>
      <c r="L2251" s="277" t="s">
        <v>2364</v>
      </c>
      <c r="M2251" s="83"/>
    </row>
    <row r="2252" spans="1:13" ht="12.75" customHeight="1" x14ac:dyDescent="0.25">
      <c r="A2252" s="277" t="s">
        <v>8385</v>
      </c>
      <c r="B2252" s="277" t="s">
        <v>8386</v>
      </c>
      <c r="C2252" s="277" t="s">
        <v>8712</v>
      </c>
      <c r="D2252" s="277" t="s">
        <v>8713</v>
      </c>
      <c r="E2252" s="278" t="s">
        <v>1043</v>
      </c>
      <c r="F2252" s="277" t="s">
        <v>1043</v>
      </c>
      <c r="G2252" s="279">
        <v>92806</v>
      </c>
      <c r="H2252" s="277" t="s">
        <v>8781</v>
      </c>
      <c r="I2252" s="277" t="s">
        <v>650</v>
      </c>
      <c r="J2252" s="277" t="s">
        <v>2642</v>
      </c>
      <c r="K2252" s="280">
        <v>4.8499999999999996</v>
      </c>
      <c r="L2252" s="277" t="s">
        <v>2364</v>
      </c>
      <c r="M2252" s="83"/>
    </row>
    <row r="2253" spans="1:13" ht="12.75" customHeight="1" x14ac:dyDescent="0.25">
      <c r="A2253" s="277" t="s">
        <v>8385</v>
      </c>
      <c r="B2253" s="277" t="s">
        <v>8386</v>
      </c>
      <c r="C2253" s="277" t="s">
        <v>8712</v>
      </c>
      <c r="D2253" s="277" t="s">
        <v>8713</v>
      </c>
      <c r="E2253" s="278" t="s">
        <v>1043</v>
      </c>
      <c r="F2253" s="277" t="s">
        <v>1043</v>
      </c>
      <c r="G2253" s="279">
        <v>92875</v>
      </c>
      <c r="H2253" s="277" t="s">
        <v>8782</v>
      </c>
      <c r="I2253" s="277" t="s">
        <v>650</v>
      </c>
      <c r="J2253" s="277" t="s">
        <v>2642</v>
      </c>
      <c r="K2253" s="280">
        <v>6.3</v>
      </c>
      <c r="L2253" s="277" t="s">
        <v>2364</v>
      </c>
      <c r="M2253" s="83"/>
    </row>
    <row r="2254" spans="1:13" ht="12.75" customHeight="1" x14ac:dyDescent="0.25">
      <c r="A2254" s="277" t="s">
        <v>8385</v>
      </c>
      <c r="B2254" s="277" t="s">
        <v>8386</v>
      </c>
      <c r="C2254" s="277" t="s">
        <v>8712</v>
      </c>
      <c r="D2254" s="277" t="s">
        <v>8713</v>
      </c>
      <c r="E2254" s="278" t="s">
        <v>1043</v>
      </c>
      <c r="F2254" s="277" t="s">
        <v>1043</v>
      </c>
      <c r="G2254" s="279">
        <v>92876</v>
      </c>
      <c r="H2254" s="277" t="s">
        <v>8783</v>
      </c>
      <c r="I2254" s="277" t="s">
        <v>650</v>
      </c>
      <c r="J2254" s="277" t="s">
        <v>2642</v>
      </c>
      <c r="K2254" s="280">
        <v>6.04</v>
      </c>
      <c r="L2254" s="277" t="s">
        <v>2364</v>
      </c>
      <c r="M2254" s="83"/>
    </row>
    <row r="2255" spans="1:13" ht="12.75" customHeight="1" x14ac:dyDescent="0.25">
      <c r="A2255" s="277" t="s">
        <v>8385</v>
      </c>
      <c r="B2255" s="277" t="s">
        <v>8386</v>
      </c>
      <c r="C2255" s="277" t="s">
        <v>8712</v>
      </c>
      <c r="D2255" s="277" t="s">
        <v>8713</v>
      </c>
      <c r="E2255" s="278" t="s">
        <v>1043</v>
      </c>
      <c r="F2255" s="277" t="s">
        <v>1043</v>
      </c>
      <c r="G2255" s="279">
        <v>92877</v>
      </c>
      <c r="H2255" s="277" t="s">
        <v>8784</v>
      </c>
      <c r="I2255" s="277" t="s">
        <v>650</v>
      </c>
      <c r="J2255" s="277" t="s">
        <v>2642</v>
      </c>
      <c r="K2255" s="280">
        <v>5.47</v>
      </c>
      <c r="L2255" s="277" t="s">
        <v>2364</v>
      </c>
      <c r="M2255" s="83"/>
    </row>
    <row r="2256" spans="1:13" ht="12.75" customHeight="1" x14ac:dyDescent="0.25">
      <c r="A2256" s="277" t="s">
        <v>8385</v>
      </c>
      <c r="B2256" s="277" t="s">
        <v>8386</v>
      </c>
      <c r="C2256" s="277" t="s">
        <v>8712</v>
      </c>
      <c r="D2256" s="277" t="s">
        <v>8713</v>
      </c>
      <c r="E2256" s="278" t="s">
        <v>1043</v>
      </c>
      <c r="F2256" s="277" t="s">
        <v>1043</v>
      </c>
      <c r="G2256" s="279">
        <v>92878</v>
      </c>
      <c r="H2256" s="277" t="s">
        <v>8785</v>
      </c>
      <c r="I2256" s="277" t="s">
        <v>650</v>
      </c>
      <c r="J2256" s="277" t="s">
        <v>2642</v>
      </c>
      <c r="K2256" s="280">
        <v>5.4</v>
      </c>
      <c r="L2256" s="277" t="s">
        <v>2364</v>
      </c>
      <c r="M2256" s="83"/>
    </row>
    <row r="2257" spans="1:13" ht="12.75" customHeight="1" x14ac:dyDescent="0.25">
      <c r="A2257" s="277" t="s">
        <v>8385</v>
      </c>
      <c r="B2257" s="277" t="s">
        <v>8386</v>
      </c>
      <c r="C2257" s="277" t="s">
        <v>8712</v>
      </c>
      <c r="D2257" s="277" t="s">
        <v>8713</v>
      </c>
      <c r="E2257" s="278" t="s">
        <v>1043</v>
      </c>
      <c r="F2257" s="277" t="s">
        <v>1043</v>
      </c>
      <c r="G2257" s="279">
        <v>92879</v>
      </c>
      <c r="H2257" s="277" t="s">
        <v>8786</v>
      </c>
      <c r="I2257" s="277" t="s">
        <v>650</v>
      </c>
      <c r="J2257" s="277" t="s">
        <v>2642</v>
      </c>
      <c r="K2257" s="280">
        <v>5.33</v>
      </c>
      <c r="L2257" s="277" t="s">
        <v>2364</v>
      </c>
      <c r="M2257" s="83"/>
    </row>
    <row r="2258" spans="1:13" ht="12.75" customHeight="1" x14ac:dyDescent="0.25">
      <c r="A2258" s="277" t="s">
        <v>8385</v>
      </c>
      <c r="B2258" s="277" t="s">
        <v>8386</v>
      </c>
      <c r="C2258" s="277" t="s">
        <v>8712</v>
      </c>
      <c r="D2258" s="277" t="s">
        <v>8713</v>
      </c>
      <c r="E2258" s="278" t="s">
        <v>1043</v>
      </c>
      <c r="F2258" s="277" t="s">
        <v>1043</v>
      </c>
      <c r="G2258" s="279">
        <v>92880</v>
      </c>
      <c r="H2258" s="277" t="s">
        <v>8787</v>
      </c>
      <c r="I2258" s="277" t="s">
        <v>650</v>
      </c>
      <c r="J2258" s="277" t="s">
        <v>2642</v>
      </c>
      <c r="K2258" s="280">
        <v>5.43</v>
      </c>
      <c r="L2258" s="277" t="s">
        <v>2364</v>
      </c>
      <c r="M2258" s="83"/>
    </row>
    <row r="2259" spans="1:13" ht="12.75" customHeight="1" x14ac:dyDescent="0.25">
      <c r="A2259" s="277" t="s">
        <v>8385</v>
      </c>
      <c r="B2259" s="277" t="s">
        <v>8386</v>
      </c>
      <c r="C2259" s="277" t="s">
        <v>8712</v>
      </c>
      <c r="D2259" s="277" t="s">
        <v>8713</v>
      </c>
      <c r="E2259" s="278" t="s">
        <v>1043</v>
      </c>
      <c r="F2259" s="277" t="s">
        <v>1043</v>
      </c>
      <c r="G2259" s="279">
        <v>92881</v>
      </c>
      <c r="H2259" s="277" t="s">
        <v>8788</v>
      </c>
      <c r="I2259" s="277" t="s">
        <v>650</v>
      </c>
      <c r="J2259" s="277" t="s">
        <v>2642</v>
      </c>
      <c r="K2259" s="280">
        <v>5.42</v>
      </c>
      <c r="L2259" s="277" t="s">
        <v>2364</v>
      </c>
      <c r="M2259" s="83"/>
    </row>
    <row r="2260" spans="1:13" ht="12.75" customHeight="1" x14ac:dyDescent="0.25">
      <c r="A2260" s="277" t="s">
        <v>8385</v>
      </c>
      <c r="B2260" s="277" t="s">
        <v>8386</v>
      </c>
      <c r="C2260" s="277" t="s">
        <v>8712</v>
      </c>
      <c r="D2260" s="277" t="s">
        <v>8713</v>
      </c>
      <c r="E2260" s="278" t="s">
        <v>1043</v>
      </c>
      <c r="F2260" s="277" t="s">
        <v>1043</v>
      </c>
      <c r="G2260" s="279">
        <v>92882</v>
      </c>
      <c r="H2260" s="277" t="s">
        <v>738</v>
      </c>
      <c r="I2260" s="277" t="s">
        <v>650</v>
      </c>
      <c r="J2260" s="277" t="s">
        <v>2363</v>
      </c>
      <c r="K2260" s="280">
        <v>8.77</v>
      </c>
      <c r="L2260" s="277" t="s">
        <v>2364</v>
      </c>
      <c r="M2260" s="83"/>
    </row>
    <row r="2261" spans="1:13" ht="12.75" customHeight="1" x14ac:dyDescent="0.25">
      <c r="A2261" s="277" t="s">
        <v>8385</v>
      </c>
      <c r="B2261" s="277" t="s">
        <v>8386</v>
      </c>
      <c r="C2261" s="277" t="s">
        <v>8712</v>
      </c>
      <c r="D2261" s="277" t="s">
        <v>8713</v>
      </c>
      <c r="E2261" s="278" t="s">
        <v>1043</v>
      </c>
      <c r="F2261" s="277" t="s">
        <v>1043</v>
      </c>
      <c r="G2261" s="279">
        <v>92883</v>
      </c>
      <c r="H2261" s="277" t="s">
        <v>739</v>
      </c>
      <c r="I2261" s="277" t="s">
        <v>650</v>
      </c>
      <c r="J2261" s="277" t="s">
        <v>2363</v>
      </c>
      <c r="K2261" s="280">
        <v>7.96</v>
      </c>
      <c r="L2261" s="277" t="s">
        <v>2364</v>
      </c>
      <c r="M2261" s="83"/>
    </row>
    <row r="2262" spans="1:13" ht="12.75" customHeight="1" x14ac:dyDescent="0.25">
      <c r="A2262" s="277" t="s">
        <v>8385</v>
      </c>
      <c r="B2262" s="277" t="s">
        <v>8386</v>
      </c>
      <c r="C2262" s="277" t="s">
        <v>8712</v>
      </c>
      <c r="D2262" s="277" t="s">
        <v>8713</v>
      </c>
      <c r="E2262" s="278" t="s">
        <v>1043</v>
      </c>
      <c r="F2262" s="277" t="s">
        <v>1043</v>
      </c>
      <c r="G2262" s="279">
        <v>92884</v>
      </c>
      <c r="H2262" s="277" t="s">
        <v>740</v>
      </c>
      <c r="I2262" s="277" t="s">
        <v>650</v>
      </c>
      <c r="J2262" s="277" t="s">
        <v>2363</v>
      </c>
      <c r="K2262" s="280">
        <v>6.97</v>
      </c>
      <c r="L2262" s="277" t="s">
        <v>2364</v>
      </c>
      <c r="M2262" s="83"/>
    </row>
    <row r="2263" spans="1:13" ht="12.75" customHeight="1" x14ac:dyDescent="0.25">
      <c r="A2263" s="277" t="s">
        <v>8385</v>
      </c>
      <c r="B2263" s="277" t="s">
        <v>8386</v>
      </c>
      <c r="C2263" s="277" t="s">
        <v>8712</v>
      </c>
      <c r="D2263" s="277" t="s">
        <v>8713</v>
      </c>
      <c r="E2263" s="278" t="s">
        <v>1043</v>
      </c>
      <c r="F2263" s="277" t="s">
        <v>1043</v>
      </c>
      <c r="G2263" s="279">
        <v>92885</v>
      </c>
      <c r="H2263" s="277" t="s">
        <v>741</v>
      </c>
      <c r="I2263" s="277" t="s">
        <v>650</v>
      </c>
      <c r="J2263" s="277" t="s">
        <v>2363</v>
      </c>
      <c r="K2263" s="280">
        <v>6.56</v>
      </c>
      <c r="L2263" s="277" t="s">
        <v>2364</v>
      </c>
      <c r="M2263" s="83"/>
    </row>
    <row r="2264" spans="1:13" ht="12.75" customHeight="1" x14ac:dyDescent="0.25">
      <c r="A2264" s="277" t="s">
        <v>8385</v>
      </c>
      <c r="B2264" s="277" t="s">
        <v>8386</v>
      </c>
      <c r="C2264" s="277" t="s">
        <v>8712</v>
      </c>
      <c r="D2264" s="277" t="s">
        <v>8713</v>
      </c>
      <c r="E2264" s="278" t="s">
        <v>1043</v>
      </c>
      <c r="F2264" s="277" t="s">
        <v>1043</v>
      </c>
      <c r="G2264" s="279">
        <v>92886</v>
      </c>
      <c r="H2264" s="277" t="s">
        <v>742</v>
      </c>
      <c r="I2264" s="277" t="s">
        <v>650</v>
      </c>
      <c r="J2264" s="277" t="s">
        <v>2363</v>
      </c>
      <c r="K2264" s="280">
        <v>6.21</v>
      </c>
      <c r="L2264" s="277" t="s">
        <v>2364</v>
      </c>
      <c r="M2264" s="83"/>
    </row>
    <row r="2265" spans="1:13" ht="12.75" customHeight="1" x14ac:dyDescent="0.25">
      <c r="A2265" s="277" t="s">
        <v>8385</v>
      </c>
      <c r="B2265" s="277" t="s">
        <v>8386</v>
      </c>
      <c r="C2265" s="277" t="s">
        <v>8712</v>
      </c>
      <c r="D2265" s="277" t="s">
        <v>8713</v>
      </c>
      <c r="E2265" s="278" t="s">
        <v>1043</v>
      </c>
      <c r="F2265" s="277" t="s">
        <v>1043</v>
      </c>
      <c r="G2265" s="279">
        <v>92887</v>
      </c>
      <c r="H2265" s="277" t="s">
        <v>743</v>
      </c>
      <c r="I2265" s="277" t="s">
        <v>650</v>
      </c>
      <c r="J2265" s="277" t="s">
        <v>2363</v>
      </c>
      <c r="K2265" s="280">
        <v>6.09</v>
      </c>
      <c r="L2265" s="277" t="s">
        <v>2364</v>
      </c>
      <c r="M2265" s="83"/>
    </row>
    <row r="2266" spans="1:13" ht="12.75" customHeight="1" x14ac:dyDescent="0.25">
      <c r="A2266" s="277" t="s">
        <v>8385</v>
      </c>
      <c r="B2266" s="277" t="s">
        <v>8386</v>
      </c>
      <c r="C2266" s="277" t="s">
        <v>8712</v>
      </c>
      <c r="D2266" s="277" t="s">
        <v>8713</v>
      </c>
      <c r="E2266" s="278" t="s">
        <v>1043</v>
      </c>
      <c r="F2266" s="277" t="s">
        <v>1043</v>
      </c>
      <c r="G2266" s="279">
        <v>92888</v>
      </c>
      <c r="H2266" s="277" t="s">
        <v>8789</v>
      </c>
      <c r="I2266" s="277" t="s">
        <v>650</v>
      </c>
      <c r="J2266" s="277" t="s">
        <v>2642</v>
      </c>
      <c r="K2266" s="280">
        <v>5.92</v>
      </c>
      <c r="L2266" s="277" t="s">
        <v>2364</v>
      </c>
      <c r="M2266" s="83"/>
    </row>
    <row r="2267" spans="1:13" ht="12.75" customHeight="1" x14ac:dyDescent="0.25">
      <c r="A2267" s="277" t="s">
        <v>8385</v>
      </c>
      <c r="B2267" s="277" t="s">
        <v>8386</v>
      </c>
      <c r="C2267" s="277" t="s">
        <v>8712</v>
      </c>
      <c r="D2267" s="277" t="s">
        <v>8713</v>
      </c>
      <c r="E2267" s="278" t="s">
        <v>1043</v>
      </c>
      <c r="F2267" s="277" t="s">
        <v>1043</v>
      </c>
      <c r="G2267" s="279">
        <v>92915</v>
      </c>
      <c r="H2267" s="277" t="s">
        <v>8790</v>
      </c>
      <c r="I2267" s="277" t="s">
        <v>650</v>
      </c>
      <c r="J2267" s="277" t="s">
        <v>2363</v>
      </c>
      <c r="K2267" s="280">
        <v>10.9</v>
      </c>
      <c r="L2267" s="277" t="s">
        <v>2364</v>
      </c>
      <c r="M2267" s="83"/>
    </row>
    <row r="2268" spans="1:13" ht="12.75" customHeight="1" x14ac:dyDescent="0.25">
      <c r="A2268" s="277" t="s">
        <v>8385</v>
      </c>
      <c r="B2268" s="277" t="s">
        <v>8386</v>
      </c>
      <c r="C2268" s="277" t="s">
        <v>8712</v>
      </c>
      <c r="D2268" s="277" t="s">
        <v>8713</v>
      </c>
      <c r="E2268" s="278" t="s">
        <v>1043</v>
      </c>
      <c r="F2268" s="277" t="s">
        <v>1043</v>
      </c>
      <c r="G2268" s="279">
        <v>92916</v>
      </c>
      <c r="H2268" s="277" t="s">
        <v>8791</v>
      </c>
      <c r="I2268" s="277" t="s">
        <v>650</v>
      </c>
      <c r="J2268" s="277" t="s">
        <v>2363</v>
      </c>
      <c r="K2268" s="280">
        <v>9.52</v>
      </c>
      <c r="L2268" s="277" t="s">
        <v>2364</v>
      </c>
      <c r="M2268" s="83"/>
    </row>
    <row r="2269" spans="1:13" ht="12.75" customHeight="1" x14ac:dyDescent="0.25">
      <c r="A2269" s="277" t="s">
        <v>8385</v>
      </c>
      <c r="B2269" s="277" t="s">
        <v>8386</v>
      </c>
      <c r="C2269" s="277" t="s">
        <v>8712</v>
      </c>
      <c r="D2269" s="277" t="s">
        <v>8713</v>
      </c>
      <c r="E2269" s="278" t="s">
        <v>1043</v>
      </c>
      <c r="F2269" s="277" t="s">
        <v>1043</v>
      </c>
      <c r="G2269" s="279">
        <v>92917</v>
      </c>
      <c r="H2269" s="277" t="s">
        <v>8792</v>
      </c>
      <c r="I2269" s="277" t="s">
        <v>650</v>
      </c>
      <c r="J2269" s="277" t="s">
        <v>2363</v>
      </c>
      <c r="K2269" s="280">
        <v>9.2200000000000006</v>
      </c>
      <c r="L2269" s="277" t="s">
        <v>2364</v>
      </c>
      <c r="M2269" s="83"/>
    </row>
    <row r="2270" spans="1:13" ht="12.75" customHeight="1" x14ac:dyDescent="0.25">
      <c r="A2270" s="277" t="s">
        <v>8385</v>
      </c>
      <c r="B2270" s="277" t="s">
        <v>8386</v>
      </c>
      <c r="C2270" s="277" t="s">
        <v>8712</v>
      </c>
      <c r="D2270" s="277" t="s">
        <v>8713</v>
      </c>
      <c r="E2270" s="278" t="s">
        <v>1043</v>
      </c>
      <c r="F2270" s="277" t="s">
        <v>1043</v>
      </c>
      <c r="G2270" s="279">
        <v>92919</v>
      </c>
      <c r="H2270" s="277" t="s">
        <v>8793</v>
      </c>
      <c r="I2270" s="277" t="s">
        <v>650</v>
      </c>
      <c r="J2270" s="277" t="s">
        <v>2363</v>
      </c>
      <c r="K2270" s="280">
        <v>7.51</v>
      </c>
      <c r="L2270" s="277" t="s">
        <v>2364</v>
      </c>
      <c r="M2270" s="83"/>
    </row>
    <row r="2271" spans="1:13" ht="12.75" customHeight="1" x14ac:dyDescent="0.25">
      <c r="A2271" s="277" t="s">
        <v>8385</v>
      </c>
      <c r="B2271" s="277" t="s">
        <v>8386</v>
      </c>
      <c r="C2271" s="277" t="s">
        <v>8712</v>
      </c>
      <c r="D2271" s="277" t="s">
        <v>8713</v>
      </c>
      <c r="E2271" s="278" t="s">
        <v>1043</v>
      </c>
      <c r="F2271" s="277" t="s">
        <v>1043</v>
      </c>
      <c r="G2271" s="279">
        <v>92921</v>
      </c>
      <c r="H2271" s="277" t="s">
        <v>8794</v>
      </c>
      <c r="I2271" s="277" t="s">
        <v>650</v>
      </c>
      <c r="J2271" s="277" t="s">
        <v>2363</v>
      </c>
      <c r="K2271" s="280">
        <v>6.67</v>
      </c>
      <c r="L2271" s="277" t="s">
        <v>2364</v>
      </c>
      <c r="M2271" s="83"/>
    </row>
    <row r="2272" spans="1:13" ht="12.75" customHeight="1" x14ac:dyDescent="0.25">
      <c r="A2272" s="277" t="s">
        <v>8385</v>
      </c>
      <c r="B2272" s="277" t="s">
        <v>8386</v>
      </c>
      <c r="C2272" s="277" t="s">
        <v>8712</v>
      </c>
      <c r="D2272" s="277" t="s">
        <v>8713</v>
      </c>
      <c r="E2272" s="278" t="s">
        <v>1043</v>
      </c>
      <c r="F2272" s="277" t="s">
        <v>1043</v>
      </c>
      <c r="G2272" s="279">
        <v>92922</v>
      </c>
      <c r="H2272" s="277" t="s">
        <v>8795</v>
      </c>
      <c r="I2272" s="277" t="s">
        <v>650</v>
      </c>
      <c r="J2272" s="277" t="s">
        <v>2363</v>
      </c>
      <c r="K2272" s="280">
        <v>6.21</v>
      </c>
      <c r="L2272" s="277" t="s">
        <v>2364</v>
      </c>
      <c r="M2272" s="83"/>
    </row>
    <row r="2273" spans="1:13" ht="12.75" customHeight="1" x14ac:dyDescent="0.25">
      <c r="A2273" s="277" t="s">
        <v>8385</v>
      </c>
      <c r="B2273" s="277" t="s">
        <v>8386</v>
      </c>
      <c r="C2273" s="277" t="s">
        <v>8712</v>
      </c>
      <c r="D2273" s="277" t="s">
        <v>8713</v>
      </c>
      <c r="E2273" s="278" t="s">
        <v>1043</v>
      </c>
      <c r="F2273" s="277" t="s">
        <v>1043</v>
      </c>
      <c r="G2273" s="279">
        <v>92923</v>
      </c>
      <c r="H2273" s="277" t="s">
        <v>8796</v>
      </c>
      <c r="I2273" s="277" t="s">
        <v>650</v>
      </c>
      <c r="J2273" s="277" t="s">
        <v>2363</v>
      </c>
      <c r="K2273" s="280">
        <v>5.68</v>
      </c>
      <c r="L2273" s="277" t="s">
        <v>2364</v>
      </c>
      <c r="M2273" s="83"/>
    </row>
    <row r="2274" spans="1:13" ht="12.75" customHeight="1" x14ac:dyDescent="0.25">
      <c r="A2274" s="277" t="s">
        <v>8385</v>
      </c>
      <c r="B2274" s="277" t="s">
        <v>8386</v>
      </c>
      <c r="C2274" s="277" t="s">
        <v>8712</v>
      </c>
      <c r="D2274" s="277" t="s">
        <v>8713</v>
      </c>
      <c r="E2274" s="278" t="s">
        <v>1043</v>
      </c>
      <c r="F2274" s="277" t="s">
        <v>1043</v>
      </c>
      <c r="G2274" s="279">
        <v>92924</v>
      </c>
      <c r="H2274" s="277" t="s">
        <v>8797</v>
      </c>
      <c r="I2274" s="277" t="s">
        <v>650</v>
      </c>
      <c r="J2274" s="277" t="s">
        <v>2642</v>
      </c>
      <c r="K2274" s="280">
        <v>6.19</v>
      </c>
      <c r="L2274" s="277" t="s">
        <v>2364</v>
      </c>
      <c r="M2274" s="83"/>
    </row>
    <row r="2275" spans="1:13" ht="12.75" customHeight="1" x14ac:dyDescent="0.25">
      <c r="A2275" s="277" t="s">
        <v>8385</v>
      </c>
      <c r="B2275" s="277" t="s">
        <v>8386</v>
      </c>
      <c r="C2275" s="277" t="s">
        <v>8712</v>
      </c>
      <c r="D2275" s="277" t="s">
        <v>8713</v>
      </c>
      <c r="E2275" s="278" t="s">
        <v>1043</v>
      </c>
      <c r="F2275" s="277" t="s">
        <v>1043</v>
      </c>
      <c r="G2275" s="279">
        <v>95445</v>
      </c>
      <c r="H2275" s="277" t="s">
        <v>8798</v>
      </c>
      <c r="I2275" s="277" t="s">
        <v>650</v>
      </c>
      <c r="J2275" s="277" t="s">
        <v>2642</v>
      </c>
      <c r="K2275" s="280">
        <v>5.27</v>
      </c>
      <c r="L2275" s="277" t="s">
        <v>2364</v>
      </c>
      <c r="M2275" s="83"/>
    </row>
    <row r="2276" spans="1:13" ht="12.75" customHeight="1" x14ac:dyDescent="0.25">
      <c r="A2276" s="277" t="s">
        <v>8385</v>
      </c>
      <c r="B2276" s="277" t="s">
        <v>8386</v>
      </c>
      <c r="C2276" s="277" t="s">
        <v>8712</v>
      </c>
      <c r="D2276" s="277" t="s">
        <v>8713</v>
      </c>
      <c r="E2276" s="278" t="s">
        <v>1043</v>
      </c>
      <c r="F2276" s="277" t="s">
        <v>1043</v>
      </c>
      <c r="G2276" s="279">
        <v>95446</v>
      </c>
      <c r="H2276" s="277" t="s">
        <v>8799</v>
      </c>
      <c r="I2276" s="277" t="s">
        <v>650</v>
      </c>
      <c r="J2276" s="277" t="s">
        <v>2642</v>
      </c>
      <c r="K2276" s="280">
        <v>5.4</v>
      </c>
      <c r="L2276" s="277" t="s">
        <v>2364</v>
      </c>
      <c r="M2276" s="83"/>
    </row>
    <row r="2277" spans="1:13" ht="12.75" customHeight="1" x14ac:dyDescent="0.25">
      <c r="A2277" s="277" t="s">
        <v>8385</v>
      </c>
      <c r="B2277" s="277" t="s">
        <v>8386</v>
      </c>
      <c r="C2277" s="277" t="s">
        <v>8712</v>
      </c>
      <c r="D2277" s="277" t="s">
        <v>8713</v>
      </c>
      <c r="E2277" s="278" t="s">
        <v>1043</v>
      </c>
      <c r="F2277" s="277" t="s">
        <v>1043</v>
      </c>
      <c r="G2277" s="279">
        <v>95576</v>
      </c>
      <c r="H2277" s="277" t="s">
        <v>8800</v>
      </c>
      <c r="I2277" s="277" t="s">
        <v>650</v>
      </c>
      <c r="J2277" s="277" t="s">
        <v>2642</v>
      </c>
      <c r="K2277" s="280">
        <v>8.7200000000000006</v>
      </c>
      <c r="L2277" s="277" t="s">
        <v>2364</v>
      </c>
      <c r="M2277" s="83"/>
    </row>
    <row r="2278" spans="1:13" ht="12.75" customHeight="1" x14ac:dyDescent="0.25">
      <c r="A2278" s="277" t="s">
        <v>8385</v>
      </c>
      <c r="B2278" s="277" t="s">
        <v>8386</v>
      </c>
      <c r="C2278" s="277" t="s">
        <v>8712</v>
      </c>
      <c r="D2278" s="277" t="s">
        <v>8713</v>
      </c>
      <c r="E2278" s="278" t="s">
        <v>1043</v>
      </c>
      <c r="F2278" s="277" t="s">
        <v>1043</v>
      </c>
      <c r="G2278" s="279">
        <v>95577</v>
      </c>
      <c r="H2278" s="277" t="s">
        <v>8801</v>
      </c>
      <c r="I2278" s="277" t="s">
        <v>650</v>
      </c>
      <c r="J2278" s="277" t="s">
        <v>2642</v>
      </c>
      <c r="K2278" s="280">
        <v>7.23</v>
      </c>
      <c r="L2278" s="277" t="s">
        <v>2364</v>
      </c>
      <c r="M2278" s="83"/>
    </row>
    <row r="2279" spans="1:13" ht="12.75" customHeight="1" x14ac:dyDescent="0.25">
      <c r="A2279" s="277" t="s">
        <v>8385</v>
      </c>
      <c r="B2279" s="277" t="s">
        <v>8386</v>
      </c>
      <c r="C2279" s="277" t="s">
        <v>8712</v>
      </c>
      <c r="D2279" s="277" t="s">
        <v>8713</v>
      </c>
      <c r="E2279" s="278" t="s">
        <v>1043</v>
      </c>
      <c r="F2279" s="277" t="s">
        <v>1043</v>
      </c>
      <c r="G2279" s="279">
        <v>95578</v>
      </c>
      <c r="H2279" s="277" t="s">
        <v>8802</v>
      </c>
      <c r="I2279" s="277" t="s">
        <v>650</v>
      </c>
      <c r="J2279" s="277" t="s">
        <v>2642</v>
      </c>
      <c r="K2279" s="280">
        <v>6.58</v>
      </c>
      <c r="L2279" s="277" t="s">
        <v>2364</v>
      </c>
      <c r="M2279" s="83"/>
    </row>
    <row r="2280" spans="1:13" ht="12.75" customHeight="1" x14ac:dyDescent="0.25">
      <c r="A2280" s="277" t="s">
        <v>8385</v>
      </c>
      <c r="B2280" s="277" t="s">
        <v>8386</v>
      </c>
      <c r="C2280" s="277" t="s">
        <v>8712</v>
      </c>
      <c r="D2280" s="277" t="s">
        <v>8713</v>
      </c>
      <c r="E2280" s="278" t="s">
        <v>1043</v>
      </c>
      <c r="F2280" s="277" t="s">
        <v>1043</v>
      </c>
      <c r="G2280" s="279">
        <v>95579</v>
      </c>
      <c r="H2280" s="277" t="s">
        <v>8803</v>
      </c>
      <c r="I2280" s="277" t="s">
        <v>650</v>
      </c>
      <c r="J2280" s="277" t="s">
        <v>2642</v>
      </c>
      <c r="K2280" s="280">
        <v>6.24</v>
      </c>
      <c r="L2280" s="277" t="s">
        <v>2364</v>
      </c>
      <c r="M2280" s="83"/>
    </row>
    <row r="2281" spans="1:13" ht="12.75" customHeight="1" x14ac:dyDescent="0.25">
      <c r="A2281" s="277" t="s">
        <v>8385</v>
      </c>
      <c r="B2281" s="277" t="s">
        <v>8386</v>
      </c>
      <c r="C2281" s="277" t="s">
        <v>8712</v>
      </c>
      <c r="D2281" s="277" t="s">
        <v>8713</v>
      </c>
      <c r="E2281" s="278" t="s">
        <v>1043</v>
      </c>
      <c r="F2281" s="277" t="s">
        <v>1043</v>
      </c>
      <c r="G2281" s="279">
        <v>95580</v>
      </c>
      <c r="H2281" s="277" t="s">
        <v>8804</v>
      </c>
      <c r="I2281" s="277" t="s">
        <v>650</v>
      </c>
      <c r="J2281" s="277" t="s">
        <v>2642</v>
      </c>
      <c r="K2281" s="280">
        <v>5.83</v>
      </c>
      <c r="L2281" s="277" t="s">
        <v>2364</v>
      </c>
      <c r="M2281" s="83"/>
    </row>
    <row r="2282" spans="1:13" ht="12.75" customHeight="1" x14ac:dyDescent="0.25">
      <c r="A2282" s="277" t="s">
        <v>8385</v>
      </c>
      <c r="B2282" s="277" t="s">
        <v>8386</v>
      </c>
      <c r="C2282" s="277" t="s">
        <v>8712</v>
      </c>
      <c r="D2282" s="277" t="s">
        <v>8713</v>
      </c>
      <c r="E2282" s="278" t="s">
        <v>1043</v>
      </c>
      <c r="F2282" s="277" t="s">
        <v>1043</v>
      </c>
      <c r="G2282" s="279">
        <v>95581</v>
      </c>
      <c r="H2282" s="277" t="s">
        <v>8805</v>
      </c>
      <c r="I2282" s="277" t="s">
        <v>650</v>
      </c>
      <c r="J2282" s="277" t="s">
        <v>2642</v>
      </c>
      <c r="K2282" s="280">
        <v>6.42</v>
      </c>
      <c r="L2282" s="277" t="s">
        <v>2364</v>
      </c>
      <c r="M2282" s="83"/>
    </row>
    <row r="2283" spans="1:13" ht="12.75" customHeight="1" x14ac:dyDescent="0.25">
      <c r="A2283" s="277" t="s">
        <v>8385</v>
      </c>
      <c r="B2283" s="277" t="s">
        <v>8386</v>
      </c>
      <c r="C2283" s="277" t="s">
        <v>8712</v>
      </c>
      <c r="D2283" s="277" t="s">
        <v>8713</v>
      </c>
      <c r="E2283" s="278" t="s">
        <v>1043</v>
      </c>
      <c r="F2283" s="277" t="s">
        <v>1043</v>
      </c>
      <c r="G2283" s="279">
        <v>95583</v>
      </c>
      <c r="H2283" s="277" t="s">
        <v>8806</v>
      </c>
      <c r="I2283" s="277" t="s">
        <v>650</v>
      </c>
      <c r="J2283" s="277" t="s">
        <v>2642</v>
      </c>
      <c r="K2283" s="280">
        <v>11.3</v>
      </c>
      <c r="L2283" s="277" t="s">
        <v>2364</v>
      </c>
      <c r="M2283" s="83"/>
    </row>
    <row r="2284" spans="1:13" ht="12.75" customHeight="1" x14ac:dyDescent="0.25">
      <c r="A2284" s="277" t="s">
        <v>8385</v>
      </c>
      <c r="B2284" s="277" t="s">
        <v>8386</v>
      </c>
      <c r="C2284" s="277" t="s">
        <v>8712</v>
      </c>
      <c r="D2284" s="277" t="s">
        <v>8713</v>
      </c>
      <c r="E2284" s="278" t="s">
        <v>1043</v>
      </c>
      <c r="F2284" s="277" t="s">
        <v>1043</v>
      </c>
      <c r="G2284" s="279">
        <v>95584</v>
      </c>
      <c r="H2284" s="277" t="s">
        <v>8807</v>
      </c>
      <c r="I2284" s="277" t="s">
        <v>650</v>
      </c>
      <c r="J2284" s="277" t="s">
        <v>2642</v>
      </c>
      <c r="K2284" s="280">
        <v>9.24</v>
      </c>
      <c r="L2284" s="277" t="s">
        <v>2364</v>
      </c>
      <c r="M2284" s="83"/>
    </row>
    <row r="2285" spans="1:13" ht="12.75" customHeight="1" x14ac:dyDescent="0.25">
      <c r="A2285" s="277" t="s">
        <v>8385</v>
      </c>
      <c r="B2285" s="277" t="s">
        <v>8386</v>
      </c>
      <c r="C2285" s="277" t="s">
        <v>8712</v>
      </c>
      <c r="D2285" s="277" t="s">
        <v>8713</v>
      </c>
      <c r="E2285" s="278" t="s">
        <v>1043</v>
      </c>
      <c r="F2285" s="277" t="s">
        <v>1043</v>
      </c>
      <c r="G2285" s="279">
        <v>95585</v>
      </c>
      <c r="H2285" s="277" t="s">
        <v>8808</v>
      </c>
      <c r="I2285" s="277" t="s">
        <v>650</v>
      </c>
      <c r="J2285" s="277" t="s">
        <v>2642</v>
      </c>
      <c r="K2285" s="280">
        <v>9.1</v>
      </c>
      <c r="L2285" s="277" t="s">
        <v>2364</v>
      </c>
      <c r="M2285" s="83"/>
    </row>
    <row r="2286" spans="1:13" ht="12.75" customHeight="1" x14ac:dyDescent="0.25">
      <c r="A2286" s="277" t="s">
        <v>8385</v>
      </c>
      <c r="B2286" s="277" t="s">
        <v>8386</v>
      </c>
      <c r="C2286" s="277" t="s">
        <v>8712</v>
      </c>
      <c r="D2286" s="277" t="s">
        <v>8713</v>
      </c>
      <c r="E2286" s="278" t="s">
        <v>1043</v>
      </c>
      <c r="F2286" s="277" t="s">
        <v>1043</v>
      </c>
      <c r="G2286" s="279">
        <v>95586</v>
      </c>
      <c r="H2286" s="277" t="s">
        <v>8809</v>
      </c>
      <c r="I2286" s="277" t="s">
        <v>650</v>
      </c>
      <c r="J2286" s="277" t="s">
        <v>2642</v>
      </c>
      <c r="K2286" s="280">
        <v>7.5</v>
      </c>
      <c r="L2286" s="277" t="s">
        <v>2364</v>
      </c>
      <c r="M2286" s="83"/>
    </row>
    <row r="2287" spans="1:13" ht="12.75" customHeight="1" x14ac:dyDescent="0.25">
      <c r="A2287" s="277" t="s">
        <v>8385</v>
      </c>
      <c r="B2287" s="277" t="s">
        <v>8386</v>
      </c>
      <c r="C2287" s="277" t="s">
        <v>8712</v>
      </c>
      <c r="D2287" s="277" t="s">
        <v>8713</v>
      </c>
      <c r="E2287" s="278" t="s">
        <v>1043</v>
      </c>
      <c r="F2287" s="277" t="s">
        <v>1043</v>
      </c>
      <c r="G2287" s="279">
        <v>95587</v>
      </c>
      <c r="H2287" s="277" t="s">
        <v>8810</v>
      </c>
      <c r="I2287" s="277" t="s">
        <v>650</v>
      </c>
      <c r="J2287" s="277" t="s">
        <v>2642</v>
      </c>
      <c r="K2287" s="280">
        <v>6.82</v>
      </c>
      <c r="L2287" s="277" t="s">
        <v>2364</v>
      </c>
      <c r="M2287" s="83"/>
    </row>
    <row r="2288" spans="1:13" ht="12.75" customHeight="1" x14ac:dyDescent="0.25">
      <c r="A2288" s="277" t="s">
        <v>8385</v>
      </c>
      <c r="B2288" s="277" t="s">
        <v>8386</v>
      </c>
      <c r="C2288" s="277" t="s">
        <v>8712</v>
      </c>
      <c r="D2288" s="277" t="s">
        <v>8713</v>
      </c>
      <c r="E2288" s="278" t="s">
        <v>1043</v>
      </c>
      <c r="F2288" s="277" t="s">
        <v>1043</v>
      </c>
      <c r="G2288" s="279">
        <v>95588</v>
      </c>
      <c r="H2288" s="277" t="s">
        <v>8811</v>
      </c>
      <c r="I2288" s="277" t="s">
        <v>650</v>
      </c>
      <c r="J2288" s="277" t="s">
        <v>2642</v>
      </c>
      <c r="K2288" s="280">
        <v>6.43</v>
      </c>
      <c r="L2288" s="277" t="s">
        <v>2364</v>
      </c>
      <c r="M2288" s="83"/>
    </row>
    <row r="2289" spans="1:13" ht="12.75" customHeight="1" x14ac:dyDescent="0.25">
      <c r="A2289" s="277" t="s">
        <v>8385</v>
      </c>
      <c r="B2289" s="277" t="s">
        <v>8386</v>
      </c>
      <c r="C2289" s="277" t="s">
        <v>8712</v>
      </c>
      <c r="D2289" s="277" t="s">
        <v>8713</v>
      </c>
      <c r="E2289" s="278" t="s">
        <v>1043</v>
      </c>
      <c r="F2289" s="277" t="s">
        <v>1043</v>
      </c>
      <c r="G2289" s="279">
        <v>95589</v>
      </c>
      <c r="H2289" s="277" t="s">
        <v>8812</v>
      </c>
      <c r="I2289" s="277" t="s">
        <v>650</v>
      </c>
      <c r="J2289" s="277" t="s">
        <v>2642</v>
      </c>
      <c r="K2289" s="280">
        <v>5.98</v>
      </c>
      <c r="L2289" s="277" t="s">
        <v>2364</v>
      </c>
      <c r="M2289" s="83"/>
    </row>
    <row r="2290" spans="1:13" ht="12.75" customHeight="1" x14ac:dyDescent="0.25">
      <c r="A2290" s="277" t="s">
        <v>8385</v>
      </c>
      <c r="B2290" s="277" t="s">
        <v>8386</v>
      </c>
      <c r="C2290" s="277" t="s">
        <v>8712</v>
      </c>
      <c r="D2290" s="277" t="s">
        <v>8713</v>
      </c>
      <c r="E2290" s="278" t="s">
        <v>1043</v>
      </c>
      <c r="F2290" s="277" t="s">
        <v>1043</v>
      </c>
      <c r="G2290" s="279">
        <v>95590</v>
      </c>
      <c r="H2290" s="277" t="s">
        <v>8813</v>
      </c>
      <c r="I2290" s="277" t="s">
        <v>650</v>
      </c>
      <c r="J2290" s="277" t="s">
        <v>2642</v>
      </c>
      <c r="K2290" s="280">
        <v>6.56</v>
      </c>
      <c r="L2290" s="277" t="s">
        <v>2364</v>
      </c>
      <c r="M2290" s="83"/>
    </row>
    <row r="2291" spans="1:13" ht="12.75" customHeight="1" x14ac:dyDescent="0.25">
      <c r="A2291" s="277" t="s">
        <v>8385</v>
      </c>
      <c r="B2291" s="277" t="s">
        <v>8386</v>
      </c>
      <c r="C2291" s="277" t="s">
        <v>8712</v>
      </c>
      <c r="D2291" s="277" t="s">
        <v>8713</v>
      </c>
      <c r="E2291" s="278" t="s">
        <v>1043</v>
      </c>
      <c r="F2291" s="277" t="s">
        <v>1043</v>
      </c>
      <c r="G2291" s="279">
        <v>95592</v>
      </c>
      <c r="H2291" s="277" t="s">
        <v>8814</v>
      </c>
      <c r="I2291" s="277" t="s">
        <v>650</v>
      </c>
      <c r="J2291" s="277" t="s">
        <v>2642</v>
      </c>
      <c r="K2291" s="280">
        <v>13.88</v>
      </c>
      <c r="L2291" s="277" t="s">
        <v>2364</v>
      </c>
      <c r="M2291" s="83"/>
    </row>
    <row r="2292" spans="1:13" ht="12.75" customHeight="1" x14ac:dyDescent="0.25">
      <c r="A2292" s="277" t="s">
        <v>8385</v>
      </c>
      <c r="B2292" s="277" t="s">
        <v>8386</v>
      </c>
      <c r="C2292" s="277" t="s">
        <v>8712</v>
      </c>
      <c r="D2292" s="277" t="s">
        <v>8713</v>
      </c>
      <c r="E2292" s="278" t="s">
        <v>1043</v>
      </c>
      <c r="F2292" s="277" t="s">
        <v>1043</v>
      </c>
      <c r="G2292" s="279">
        <v>95593</v>
      </c>
      <c r="H2292" s="277" t="s">
        <v>8815</v>
      </c>
      <c r="I2292" s="277" t="s">
        <v>650</v>
      </c>
      <c r="J2292" s="277" t="s">
        <v>2642</v>
      </c>
      <c r="K2292" s="280">
        <v>10.78</v>
      </c>
      <c r="L2292" s="277" t="s">
        <v>2364</v>
      </c>
      <c r="M2292" s="83"/>
    </row>
    <row r="2293" spans="1:13" ht="12.75" customHeight="1" x14ac:dyDescent="0.25">
      <c r="A2293" s="277" t="s">
        <v>8385</v>
      </c>
      <c r="B2293" s="277" t="s">
        <v>8386</v>
      </c>
      <c r="C2293" s="277" t="s">
        <v>8712</v>
      </c>
      <c r="D2293" s="277" t="s">
        <v>8713</v>
      </c>
      <c r="E2293" s="278" t="s">
        <v>1043</v>
      </c>
      <c r="F2293" s="277" t="s">
        <v>1043</v>
      </c>
      <c r="G2293" s="279">
        <v>95943</v>
      </c>
      <c r="H2293" s="277" t="s">
        <v>8816</v>
      </c>
      <c r="I2293" s="277" t="s">
        <v>650</v>
      </c>
      <c r="J2293" s="277" t="s">
        <v>2363</v>
      </c>
      <c r="K2293" s="280">
        <v>14.61</v>
      </c>
      <c r="L2293" s="277" t="s">
        <v>2364</v>
      </c>
      <c r="M2293" s="83"/>
    </row>
    <row r="2294" spans="1:13" ht="12.75" customHeight="1" x14ac:dyDescent="0.25">
      <c r="A2294" s="277" t="s">
        <v>8385</v>
      </c>
      <c r="B2294" s="277" t="s">
        <v>8386</v>
      </c>
      <c r="C2294" s="277" t="s">
        <v>8712</v>
      </c>
      <c r="D2294" s="277" t="s">
        <v>8713</v>
      </c>
      <c r="E2294" s="278" t="s">
        <v>1043</v>
      </c>
      <c r="F2294" s="277" t="s">
        <v>1043</v>
      </c>
      <c r="G2294" s="279">
        <v>95944</v>
      </c>
      <c r="H2294" s="277" t="s">
        <v>8817</v>
      </c>
      <c r="I2294" s="277" t="s">
        <v>650</v>
      </c>
      <c r="J2294" s="277" t="s">
        <v>2363</v>
      </c>
      <c r="K2294" s="280">
        <v>12.8</v>
      </c>
      <c r="L2294" s="277" t="s">
        <v>2364</v>
      </c>
      <c r="M2294" s="83"/>
    </row>
    <row r="2295" spans="1:13" ht="12.75" customHeight="1" x14ac:dyDescent="0.25">
      <c r="A2295" s="277" t="s">
        <v>8385</v>
      </c>
      <c r="B2295" s="277" t="s">
        <v>8386</v>
      </c>
      <c r="C2295" s="277" t="s">
        <v>8712</v>
      </c>
      <c r="D2295" s="277" t="s">
        <v>8713</v>
      </c>
      <c r="E2295" s="278" t="s">
        <v>1043</v>
      </c>
      <c r="F2295" s="277" t="s">
        <v>1043</v>
      </c>
      <c r="G2295" s="279">
        <v>95945</v>
      </c>
      <c r="H2295" s="277" t="s">
        <v>8818</v>
      </c>
      <c r="I2295" s="277" t="s">
        <v>650</v>
      </c>
      <c r="J2295" s="277" t="s">
        <v>2363</v>
      </c>
      <c r="K2295" s="280">
        <v>10.71</v>
      </c>
      <c r="L2295" s="277" t="s">
        <v>2364</v>
      </c>
      <c r="M2295" s="83"/>
    </row>
    <row r="2296" spans="1:13" ht="12.75" customHeight="1" x14ac:dyDescent="0.25">
      <c r="A2296" s="277" t="s">
        <v>8385</v>
      </c>
      <c r="B2296" s="277" t="s">
        <v>8386</v>
      </c>
      <c r="C2296" s="277" t="s">
        <v>8712</v>
      </c>
      <c r="D2296" s="277" t="s">
        <v>8713</v>
      </c>
      <c r="E2296" s="278" t="s">
        <v>1043</v>
      </c>
      <c r="F2296" s="277" t="s">
        <v>1043</v>
      </c>
      <c r="G2296" s="279">
        <v>95946</v>
      </c>
      <c r="H2296" s="277" t="s">
        <v>8819</v>
      </c>
      <c r="I2296" s="277" t="s">
        <v>650</v>
      </c>
      <c r="J2296" s="277" t="s">
        <v>2363</v>
      </c>
      <c r="K2296" s="280">
        <v>7.83</v>
      </c>
      <c r="L2296" s="277" t="s">
        <v>2364</v>
      </c>
      <c r="M2296" s="83"/>
    </row>
    <row r="2297" spans="1:13" ht="12.75" customHeight="1" x14ac:dyDescent="0.25">
      <c r="A2297" s="277" t="s">
        <v>8385</v>
      </c>
      <c r="B2297" s="277" t="s">
        <v>8386</v>
      </c>
      <c r="C2297" s="277" t="s">
        <v>8712</v>
      </c>
      <c r="D2297" s="277" t="s">
        <v>8713</v>
      </c>
      <c r="E2297" s="278" t="s">
        <v>1043</v>
      </c>
      <c r="F2297" s="277" t="s">
        <v>1043</v>
      </c>
      <c r="G2297" s="279">
        <v>95947</v>
      </c>
      <c r="H2297" s="277" t="s">
        <v>8820</v>
      </c>
      <c r="I2297" s="277" t="s">
        <v>650</v>
      </c>
      <c r="J2297" s="277" t="s">
        <v>2363</v>
      </c>
      <c r="K2297" s="280">
        <v>6.36</v>
      </c>
      <c r="L2297" s="277" t="s">
        <v>2364</v>
      </c>
      <c r="M2297" s="83"/>
    </row>
    <row r="2298" spans="1:13" ht="12.75" customHeight="1" x14ac:dyDescent="0.25">
      <c r="A2298" s="277" t="s">
        <v>8385</v>
      </c>
      <c r="B2298" s="277" t="s">
        <v>8386</v>
      </c>
      <c r="C2298" s="277" t="s">
        <v>8712</v>
      </c>
      <c r="D2298" s="277" t="s">
        <v>8713</v>
      </c>
      <c r="E2298" s="278" t="s">
        <v>1043</v>
      </c>
      <c r="F2298" s="277" t="s">
        <v>1043</v>
      </c>
      <c r="G2298" s="279">
        <v>95948</v>
      </c>
      <c r="H2298" s="277" t="s">
        <v>8821</v>
      </c>
      <c r="I2298" s="277" t="s">
        <v>650</v>
      </c>
      <c r="J2298" s="277" t="s">
        <v>2363</v>
      </c>
      <c r="K2298" s="280">
        <v>5.52</v>
      </c>
      <c r="L2298" s="277" t="s">
        <v>2364</v>
      </c>
      <c r="M2298" s="83"/>
    </row>
    <row r="2299" spans="1:13" ht="12.75" customHeight="1" x14ac:dyDescent="0.25">
      <c r="A2299" s="277" t="s">
        <v>8385</v>
      </c>
      <c r="B2299" s="277" t="s">
        <v>8386</v>
      </c>
      <c r="C2299" s="277" t="s">
        <v>8712</v>
      </c>
      <c r="D2299" s="277" t="s">
        <v>8713</v>
      </c>
      <c r="E2299" s="278" t="s">
        <v>1043</v>
      </c>
      <c r="F2299" s="277" t="s">
        <v>1043</v>
      </c>
      <c r="G2299" s="279">
        <v>96544</v>
      </c>
      <c r="H2299" s="277" t="s">
        <v>8822</v>
      </c>
      <c r="I2299" s="277" t="s">
        <v>650</v>
      </c>
      <c r="J2299" s="277" t="s">
        <v>2363</v>
      </c>
      <c r="K2299" s="280">
        <v>10.31</v>
      </c>
      <c r="L2299" s="277" t="s">
        <v>2364</v>
      </c>
      <c r="M2299" s="83"/>
    </row>
    <row r="2300" spans="1:13" ht="12.75" customHeight="1" x14ac:dyDescent="0.25">
      <c r="A2300" s="277" t="s">
        <v>8385</v>
      </c>
      <c r="B2300" s="277" t="s">
        <v>8386</v>
      </c>
      <c r="C2300" s="277" t="s">
        <v>8712</v>
      </c>
      <c r="D2300" s="277" t="s">
        <v>8713</v>
      </c>
      <c r="E2300" s="278" t="s">
        <v>1043</v>
      </c>
      <c r="F2300" s="277" t="s">
        <v>1043</v>
      </c>
      <c r="G2300" s="279">
        <v>96545</v>
      </c>
      <c r="H2300" s="277" t="s">
        <v>8823</v>
      </c>
      <c r="I2300" s="277" t="s">
        <v>650</v>
      </c>
      <c r="J2300" s="277" t="s">
        <v>2363</v>
      </c>
      <c r="K2300" s="280">
        <v>9.84</v>
      </c>
      <c r="L2300" s="277" t="s">
        <v>2364</v>
      </c>
      <c r="M2300" s="83"/>
    </row>
    <row r="2301" spans="1:13" ht="12.75" customHeight="1" x14ac:dyDescent="0.25">
      <c r="A2301" s="277" t="s">
        <v>8385</v>
      </c>
      <c r="B2301" s="277" t="s">
        <v>8386</v>
      </c>
      <c r="C2301" s="277" t="s">
        <v>8712</v>
      </c>
      <c r="D2301" s="277" t="s">
        <v>8713</v>
      </c>
      <c r="E2301" s="278" t="s">
        <v>1043</v>
      </c>
      <c r="F2301" s="277" t="s">
        <v>1043</v>
      </c>
      <c r="G2301" s="279">
        <v>96546</v>
      </c>
      <c r="H2301" s="277" t="s">
        <v>8824</v>
      </c>
      <c r="I2301" s="277" t="s">
        <v>650</v>
      </c>
      <c r="J2301" s="277" t="s">
        <v>2363</v>
      </c>
      <c r="K2301" s="280">
        <v>8.02</v>
      </c>
      <c r="L2301" s="277" t="s">
        <v>2364</v>
      </c>
      <c r="M2301" s="83"/>
    </row>
    <row r="2302" spans="1:13" ht="12.75" customHeight="1" x14ac:dyDescent="0.25">
      <c r="A2302" s="277" t="s">
        <v>8385</v>
      </c>
      <c r="B2302" s="277" t="s">
        <v>8386</v>
      </c>
      <c r="C2302" s="277" t="s">
        <v>8712</v>
      </c>
      <c r="D2302" s="277" t="s">
        <v>8713</v>
      </c>
      <c r="E2302" s="278" t="s">
        <v>1043</v>
      </c>
      <c r="F2302" s="277" t="s">
        <v>1043</v>
      </c>
      <c r="G2302" s="279">
        <v>96547</v>
      </c>
      <c r="H2302" s="277" t="s">
        <v>8825</v>
      </c>
      <c r="I2302" s="277" t="s">
        <v>650</v>
      </c>
      <c r="J2302" s="277" t="s">
        <v>2363</v>
      </c>
      <c r="K2302" s="280">
        <v>7.13</v>
      </c>
      <c r="L2302" s="277" t="s">
        <v>2364</v>
      </c>
      <c r="M2302" s="83"/>
    </row>
    <row r="2303" spans="1:13" ht="12.75" customHeight="1" x14ac:dyDescent="0.25">
      <c r="A2303" s="277" t="s">
        <v>8385</v>
      </c>
      <c r="B2303" s="277" t="s">
        <v>8386</v>
      </c>
      <c r="C2303" s="277" t="s">
        <v>8712</v>
      </c>
      <c r="D2303" s="277" t="s">
        <v>8713</v>
      </c>
      <c r="E2303" s="278" t="s">
        <v>1043</v>
      </c>
      <c r="F2303" s="277" t="s">
        <v>1043</v>
      </c>
      <c r="G2303" s="279">
        <v>96548</v>
      </c>
      <c r="H2303" s="277" t="s">
        <v>8826</v>
      </c>
      <c r="I2303" s="277" t="s">
        <v>650</v>
      </c>
      <c r="J2303" s="277" t="s">
        <v>2363</v>
      </c>
      <c r="K2303" s="280">
        <v>6.59</v>
      </c>
      <c r="L2303" s="277" t="s">
        <v>2364</v>
      </c>
      <c r="M2303" s="83"/>
    </row>
    <row r="2304" spans="1:13" ht="12.75" customHeight="1" x14ac:dyDescent="0.25">
      <c r="A2304" s="277" t="s">
        <v>8385</v>
      </c>
      <c r="B2304" s="277" t="s">
        <v>8386</v>
      </c>
      <c r="C2304" s="277" t="s">
        <v>8712</v>
      </c>
      <c r="D2304" s="277" t="s">
        <v>8713</v>
      </c>
      <c r="E2304" s="278" t="s">
        <v>1043</v>
      </c>
      <c r="F2304" s="277" t="s">
        <v>1043</v>
      </c>
      <c r="G2304" s="279">
        <v>96549</v>
      </c>
      <c r="H2304" s="277" t="s">
        <v>8827</v>
      </c>
      <c r="I2304" s="277" t="s">
        <v>650</v>
      </c>
      <c r="J2304" s="277" t="s">
        <v>2363</v>
      </c>
      <c r="K2304" s="280">
        <v>6.04</v>
      </c>
      <c r="L2304" s="277" t="s">
        <v>2364</v>
      </c>
      <c r="M2304" s="83"/>
    </row>
    <row r="2305" spans="1:13" ht="12.75" customHeight="1" x14ac:dyDescent="0.25">
      <c r="A2305" s="277" t="s">
        <v>8385</v>
      </c>
      <c r="B2305" s="277" t="s">
        <v>8386</v>
      </c>
      <c r="C2305" s="277" t="s">
        <v>8712</v>
      </c>
      <c r="D2305" s="277" t="s">
        <v>8713</v>
      </c>
      <c r="E2305" s="278" t="s">
        <v>1043</v>
      </c>
      <c r="F2305" s="277" t="s">
        <v>1043</v>
      </c>
      <c r="G2305" s="279">
        <v>96550</v>
      </c>
      <c r="H2305" s="277" t="s">
        <v>8828</v>
      </c>
      <c r="I2305" s="277" t="s">
        <v>650</v>
      </c>
      <c r="J2305" s="277" t="s">
        <v>2363</v>
      </c>
      <c r="K2305" s="280">
        <v>6.51</v>
      </c>
      <c r="L2305" s="277" t="s">
        <v>2364</v>
      </c>
      <c r="M2305" s="83"/>
    </row>
    <row r="2306" spans="1:13" ht="12.75" customHeight="1" x14ac:dyDescent="0.25">
      <c r="A2306" s="277" t="s">
        <v>8385</v>
      </c>
      <c r="B2306" s="277" t="s">
        <v>8386</v>
      </c>
      <c r="C2306" s="277" t="s">
        <v>8712</v>
      </c>
      <c r="D2306" s="277" t="s">
        <v>8713</v>
      </c>
      <c r="E2306" s="278" t="s">
        <v>1043</v>
      </c>
      <c r="F2306" s="277" t="s">
        <v>1043</v>
      </c>
      <c r="G2306" s="279">
        <v>100066</v>
      </c>
      <c r="H2306" s="277" t="s">
        <v>8829</v>
      </c>
      <c r="I2306" s="277" t="s">
        <v>650</v>
      </c>
      <c r="J2306" s="277" t="s">
        <v>2363</v>
      </c>
      <c r="K2306" s="280">
        <v>7.04</v>
      </c>
      <c r="L2306" s="277" t="s">
        <v>2364</v>
      </c>
      <c r="M2306" s="83"/>
    </row>
    <row r="2307" spans="1:13" ht="12.75" customHeight="1" x14ac:dyDescent="0.25">
      <c r="A2307" s="277" t="s">
        <v>8385</v>
      </c>
      <c r="B2307" s="277" t="s">
        <v>8386</v>
      </c>
      <c r="C2307" s="277" t="s">
        <v>8712</v>
      </c>
      <c r="D2307" s="277" t="s">
        <v>8713</v>
      </c>
      <c r="E2307" s="278" t="s">
        <v>1043</v>
      </c>
      <c r="F2307" s="277" t="s">
        <v>1043</v>
      </c>
      <c r="G2307" s="279">
        <v>100067</v>
      </c>
      <c r="H2307" s="277" t="s">
        <v>8830</v>
      </c>
      <c r="I2307" s="277" t="s">
        <v>650</v>
      </c>
      <c r="J2307" s="277" t="s">
        <v>2642</v>
      </c>
      <c r="K2307" s="280">
        <v>7.68</v>
      </c>
      <c r="L2307" s="277" t="s">
        <v>2364</v>
      </c>
      <c r="M2307" s="83"/>
    </row>
    <row r="2308" spans="1:13" ht="12.75" customHeight="1" x14ac:dyDescent="0.25">
      <c r="A2308" s="277" t="s">
        <v>8385</v>
      </c>
      <c r="B2308" s="277" t="s">
        <v>8386</v>
      </c>
      <c r="C2308" s="277" t="s">
        <v>8712</v>
      </c>
      <c r="D2308" s="277" t="s">
        <v>8713</v>
      </c>
      <c r="E2308" s="278" t="s">
        <v>1043</v>
      </c>
      <c r="F2308" s="277" t="s">
        <v>1043</v>
      </c>
      <c r="G2308" s="279">
        <v>100068</v>
      </c>
      <c r="H2308" s="277" t="s">
        <v>8831</v>
      </c>
      <c r="I2308" s="277" t="s">
        <v>650</v>
      </c>
      <c r="J2308" s="277" t="s">
        <v>2642</v>
      </c>
      <c r="K2308" s="280">
        <v>5.96</v>
      </c>
      <c r="L2308" s="277" t="s">
        <v>2364</v>
      </c>
      <c r="M2308" s="83"/>
    </row>
    <row r="2309" spans="1:13" ht="12.75" customHeight="1" x14ac:dyDescent="0.25">
      <c r="A2309" s="277" t="s">
        <v>8385</v>
      </c>
      <c r="B2309" s="277" t="s">
        <v>8386</v>
      </c>
      <c r="C2309" s="277" t="s">
        <v>8832</v>
      </c>
      <c r="D2309" s="277" t="s">
        <v>8833</v>
      </c>
      <c r="E2309" s="278" t="s">
        <v>1043</v>
      </c>
      <c r="F2309" s="277" t="s">
        <v>1043</v>
      </c>
      <c r="G2309" s="279">
        <v>40780</v>
      </c>
      <c r="H2309" s="277" t="s">
        <v>8834</v>
      </c>
      <c r="I2309" s="277" t="s">
        <v>648</v>
      </c>
      <c r="J2309" s="277" t="s">
        <v>2642</v>
      </c>
      <c r="K2309" s="280">
        <v>8.94</v>
      </c>
      <c r="L2309" s="277" t="s">
        <v>2364</v>
      </c>
      <c r="M2309" s="83"/>
    </row>
    <row r="2310" spans="1:13" ht="12.75" customHeight="1" x14ac:dyDescent="0.25">
      <c r="A2310" s="277" t="s">
        <v>8385</v>
      </c>
      <c r="B2310" s="277" t="s">
        <v>8386</v>
      </c>
      <c r="C2310" s="277" t="s">
        <v>8832</v>
      </c>
      <c r="D2310" s="277" t="s">
        <v>8833</v>
      </c>
      <c r="E2310" s="278">
        <v>74157</v>
      </c>
      <c r="F2310" s="277" t="s">
        <v>8835</v>
      </c>
      <c r="G2310" s="279" t="s">
        <v>8836</v>
      </c>
      <c r="H2310" s="277" t="s">
        <v>8837</v>
      </c>
      <c r="I2310" s="277" t="s">
        <v>694</v>
      </c>
      <c r="J2310" s="277" t="s">
        <v>2363</v>
      </c>
      <c r="K2310" s="280">
        <v>96.8</v>
      </c>
      <c r="L2310" s="277" t="s">
        <v>2364</v>
      </c>
      <c r="M2310" s="83"/>
    </row>
    <row r="2311" spans="1:13" ht="12.75" customHeight="1" x14ac:dyDescent="0.25">
      <c r="A2311" s="277" t="s">
        <v>8385</v>
      </c>
      <c r="B2311" s="277" t="s">
        <v>8386</v>
      </c>
      <c r="C2311" s="277" t="s">
        <v>8832</v>
      </c>
      <c r="D2311" s="277" t="s">
        <v>8833</v>
      </c>
      <c r="E2311" s="278" t="s">
        <v>1043</v>
      </c>
      <c r="F2311" s="277" t="s">
        <v>1043</v>
      </c>
      <c r="G2311" s="279">
        <v>89993</v>
      </c>
      <c r="H2311" s="277" t="s">
        <v>8838</v>
      </c>
      <c r="I2311" s="277" t="s">
        <v>694</v>
      </c>
      <c r="J2311" s="277" t="s">
        <v>2642</v>
      </c>
      <c r="K2311" s="280">
        <v>625.59</v>
      </c>
      <c r="L2311" s="277" t="s">
        <v>2364</v>
      </c>
      <c r="M2311" s="83"/>
    </row>
    <row r="2312" spans="1:13" ht="12.75" customHeight="1" x14ac:dyDescent="0.25">
      <c r="A2312" s="277" t="s">
        <v>8385</v>
      </c>
      <c r="B2312" s="277" t="s">
        <v>8386</v>
      </c>
      <c r="C2312" s="277" t="s">
        <v>8832</v>
      </c>
      <c r="D2312" s="277" t="s">
        <v>8833</v>
      </c>
      <c r="E2312" s="278" t="s">
        <v>1043</v>
      </c>
      <c r="F2312" s="277" t="s">
        <v>1043</v>
      </c>
      <c r="G2312" s="279">
        <v>89994</v>
      </c>
      <c r="H2312" s="277" t="s">
        <v>8839</v>
      </c>
      <c r="I2312" s="277" t="s">
        <v>694</v>
      </c>
      <c r="J2312" s="277" t="s">
        <v>2642</v>
      </c>
      <c r="K2312" s="280">
        <v>526.46</v>
      </c>
      <c r="L2312" s="277" t="s">
        <v>2364</v>
      </c>
      <c r="M2312" s="83"/>
    </row>
    <row r="2313" spans="1:13" ht="12.75" customHeight="1" x14ac:dyDescent="0.25">
      <c r="A2313" s="277" t="s">
        <v>8385</v>
      </c>
      <c r="B2313" s="277" t="s">
        <v>8386</v>
      </c>
      <c r="C2313" s="277" t="s">
        <v>8832</v>
      </c>
      <c r="D2313" s="277" t="s">
        <v>8833</v>
      </c>
      <c r="E2313" s="278" t="s">
        <v>1043</v>
      </c>
      <c r="F2313" s="277" t="s">
        <v>1043</v>
      </c>
      <c r="G2313" s="279">
        <v>89995</v>
      </c>
      <c r="H2313" s="277" t="s">
        <v>8840</v>
      </c>
      <c r="I2313" s="277" t="s">
        <v>694</v>
      </c>
      <c r="J2313" s="277" t="s">
        <v>2642</v>
      </c>
      <c r="K2313" s="280">
        <v>600.23</v>
      </c>
      <c r="L2313" s="277" t="s">
        <v>2364</v>
      </c>
      <c r="M2313" s="83"/>
    </row>
    <row r="2314" spans="1:13" ht="12.75" customHeight="1" x14ac:dyDescent="0.25">
      <c r="A2314" s="277" t="s">
        <v>8385</v>
      </c>
      <c r="B2314" s="277" t="s">
        <v>8386</v>
      </c>
      <c r="C2314" s="277" t="s">
        <v>8832</v>
      </c>
      <c r="D2314" s="277" t="s">
        <v>8833</v>
      </c>
      <c r="E2314" s="278" t="s">
        <v>1043</v>
      </c>
      <c r="F2314" s="277" t="s">
        <v>1043</v>
      </c>
      <c r="G2314" s="279">
        <v>90278</v>
      </c>
      <c r="H2314" s="277" t="s">
        <v>8841</v>
      </c>
      <c r="I2314" s="277" t="s">
        <v>694</v>
      </c>
      <c r="J2314" s="277" t="s">
        <v>2642</v>
      </c>
      <c r="K2314" s="280">
        <v>310.42</v>
      </c>
      <c r="L2314" s="277" t="s">
        <v>2364</v>
      </c>
      <c r="M2314" s="83"/>
    </row>
    <row r="2315" spans="1:13" ht="12.75" customHeight="1" x14ac:dyDescent="0.25">
      <c r="A2315" s="277" t="s">
        <v>8385</v>
      </c>
      <c r="B2315" s="277" t="s">
        <v>8386</v>
      </c>
      <c r="C2315" s="277" t="s">
        <v>8832</v>
      </c>
      <c r="D2315" s="277" t="s">
        <v>8833</v>
      </c>
      <c r="E2315" s="278" t="s">
        <v>1043</v>
      </c>
      <c r="F2315" s="277" t="s">
        <v>1043</v>
      </c>
      <c r="G2315" s="279">
        <v>90279</v>
      </c>
      <c r="H2315" s="277" t="s">
        <v>8842</v>
      </c>
      <c r="I2315" s="277" t="s">
        <v>694</v>
      </c>
      <c r="J2315" s="277" t="s">
        <v>2642</v>
      </c>
      <c r="K2315" s="280">
        <v>321.89999999999998</v>
      </c>
      <c r="L2315" s="277" t="s">
        <v>2364</v>
      </c>
      <c r="M2315" s="83"/>
    </row>
    <row r="2316" spans="1:13" ht="12.75" customHeight="1" x14ac:dyDescent="0.25">
      <c r="A2316" s="277" t="s">
        <v>8385</v>
      </c>
      <c r="B2316" s="277" t="s">
        <v>8386</v>
      </c>
      <c r="C2316" s="277" t="s">
        <v>8832</v>
      </c>
      <c r="D2316" s="277" t="s">
        <v>8833</v>
      </c>
      <c r="E2316" s="278" t="s">
        <v>1043</v>
      </c>
      <c r="F2316" s="277" t="s">
        <v>1043</v>
      </c>
      <c r="G2316" s="279">
        <v>90280</v>
      </c>
      <c r="H2316" s="277" t="s">
        <v>8843</v>
      </c>
      <c r="I2316" s="277" t="s">
        <v>694</v>
      </c>
      <c r="J2316" s="277" t="s">
        <v>2642</v>
      </c>
      <c r="K2316" s="280">
        <v>347.01</v>
      </c>
      <c r="L2316" s="277" t="s">
        <v>2364</v>
      </c>
      <c r="M2316" s="83"/>
    </row>
    <row r="2317" spans="1:13" ht="12.75" customHeight="1" x14ac:dyDescent="0.25">
      <c r="A2317" s="277" t="s">
        <v>8385</v>
      </c>
      <c r="B2317" s="277" t="s">
        <v>8386</v>
      </c>
      <c r="C2317" s="277" t="s">
        <v>8832</v>
      </c>
      <c r="D2317" s="277" t="s">
        <v>8833</v>
      </c>
      <c r="E2317" s="278" t="s">
        <v>1043</v>
      </c>
      <c r="F2317" s="277" t="s">
        <v>1043</v>
      </c>
      <c r="G2317" s="279">
        <v>90281</v>
      </c>
      <c r="H2317" s="277" t="s">
        <v>8844</v>
      </c>
      <c r="I2317" s="277" t="s">
        <v>694</v>
      </c>
      <c r="J2317" s="277" t="s">
        <v>2642</v>
      </c>
      <c r="K2317" s="280">
        <v>380.93</v>
      </c>
      <c r="L2317" s="277" t="s">
        <v>2364</v>
      </c>
      <c r="M2317" s="83"/>
    </row>
    <row r="2318" spans="1:13" ht="12.75" customHeight="1" x14ac:dyDescent="0.25">
      <c r="A2318" s="277" t="s">
        <v>8385</v>
      </c>
      <c r="B2318" s="277" t="s">
        <v>8386</v>
      </c>
      <c r="C2318" s="277" t="s">
        <v>8832</v>
      </c>
      <c r="D2318" s="277" t="s">
        <v>8833</v>
      </c>
      <c r="E2318" s="278" t="s">
        <v>1043</v>
      </c>
      <c r="F2318" s="277" t="s">
        <v>1043</v>
      </c>
      <c r="G2318" s="279">
        <v>90282</v>
      </c>
      <c r="H2318" s="277" t="s">
        <v>8845</v>
      </c>
      <c r="I2318" s="277" t="s">
        <v>694</v>
      </c>
      <c r="J2318" s="277" t="s">
        <v>2642</v>
      </c>
      <c r="K2318" s="280">
        <v>313.55</v>
      </c>
      <c r="L2318" s="277" t="s">
        <v>2364</v>
      </c>
      <c r="M2318" s="83"/>
    </row>
    <row r="2319" spans="1:13" ht="12.75" customHeight="1" x14ac:dyDescent="0.25">
      <c r="A2319" s="277" t="s">
        <v>8385</v>
      </c>
      <c r="B2319" s="277" t="s">
        <v>8386</v>
      </c>
      <c r="C2319" s="277" t="s">
        <v>8832</v>
      </c>
      <c r="D2319" s="277" t="s">
        <v>8833</v>
      </c>
      <c r="E2319" s="278" t="s">
        <v>1043</v>
      </c>
      <c r="F2319" s="277" t="s">
        <v>1043</v>
      </c>
      <c r="G2319" s="279">
        <v>90283</v>
      </c>
      <c r="H2319" s="277" t="s">
        <v>8846</v>
      </c>
      <c r="I2319" s="277" t="s">
        <v>694</v>
      </c>
      <c r="J2319" s="277" t="s">
        <v>2642</v>
      </c>
      <c r="K2319" s="280">
        <v>326.48</v>
      </c>
      <c r="L2319" s="277" t="s">
        <v>2364</v>
      </c>
      <c r="M2319" s="83"/>
    </row>
    <row r="2320" spans="1:13" ht="12.75" customHeight="1" x14ac:dyDescent="0.25">
      <c r="A2320" s="277" t="s">
        <v>8385</v>
      </c>
      <c r="B2320" s="277" t="s">
        <v>8386</v>
      </c>
      <c r="C2320" s="277" t="s">
        <v>8832</v>
      </c>
      <c r="D2320" s="277" t="s">
        <v>8833</v>
      </c>
      <c r="E2320" s="278" t="s">
        <v>1043</v>
      </c>
      <c r="F2320" s="277" t="s">
        <v>1043</v>
      </c>
      <c r="G2320" s="279">
        <v>90284</v>
      </c>
      <c r="H2320" s="277" t="s">
        <v>8847</v>
      </c>
      <c r="I2320" s="277" t="s">
        <v>694</v>
      </c>
      <c r="J2320" s="277" t="s">
        <v>2642</v>
      </c>
      <c r="K2320" s="280">
        <v>352.29</v>
      </c>
      <c r="L2320" s="277" t="s">
        <v>2364</v>
      </c>
      <c r="M2320" s="83"/>
    </row>
    <row r="2321" spans="1:13" ht="12.75" customHeight="1" x14ac:dyDescent="0.25">
      <c r="A2321" s="277" t="s">
        <v>8385</v>
      </c>
      <c r="B2321" s="277" t="s">
        <v>8386</v>
      </c>
      <c r="C2321" s="277" t="s">
        <v>8832</v>
      </c>
      <c r="D2321" s="277" t="s">
        <v>8833</v>
      </c>
      <c r="E2321" s="278" t="s">
        <v>1043</v>
      </c>
      <c r="F2321" s="277" t="s">
        <v>1043</v>
      </c>
      <c r="G2321" s="279">
        <v>90285</v>
      </c>
      <c r="H2321" s="277" t="s">
        <v>8848</v>
      </c>
      <c r="I2321" s="277" t="s">
        <v>694</v>
      </c>
      <c r="J2321" s="277" t="s">
        <v>2642</v>
      </c>
      <c r="K2321" s="280">
        <v>389.05</v>
      </c>
      <c r="L2321" s="277" t="s">
        <v>2364</v>
      </c>
      <c r="M2321" s="83"/>
    </row>
    <row r="2322" spans="1:13" ht="12.75" customHeight="1" x14ac:dyDescent="0.25">
      <c r="A2322" s="277" t="s">
        <v>8385</v>
      </c>
      <c r="B2322" s="277" t="s">
        <v>8386</v>
      </c>
      <c r="C2322" s="277" t="s">
        <v>8832</v>
      </c>
      <c r="D2322" s="277" t="s">
        <v>8833</v>
      </c>
      <c r="E2322" s="278" t="s">
        <v>1043</v>
      </c>
      <c r="F2322" s="277" t="s">
        <v>1043</v>
      </c>
      <c r="G2322" s="279">
        <v>90853</v>
      </c>
      <c r="H2322" s="277" t="s">
        <v>8849</v>
      </c>
      <c r="I2322" s="277" t="s">
        <v>694</v>
      </c>
      <c r="J2322" s="277" t="s">
        <v>2363</v>
      </c>
      <c r="K2322" s="280">
        <v>353.17</v>
      </c>
      <c r="L2322" s="277" t="s">
        <v>2364</v>
      </c>
      <c r="M2322" s="83"/>
    </row>
    <row r="2323" spans="1:13" ht="12.75" customHeight="1" x14ac:dyDescent="0.25">
      <c r="A2323" s="277" t="s">
        <v>8385</v>
      </c>
      <c r="B2323" s="277" t="s">
        <v>8386</v>
      </c>
      <c r="C2323" s="277" t="s">
        <v>8832</v>
      </c>
      <c r="D2323" s="277" t="s">
        <v>8833</v>
      </c>
      <c r="E2323" s="278" t="s">
        <v>1043</v>
      </c>
      <c r="F2323" s="277" t="s">
        <v>1043</v>
      </c>
      <c r="G2323" s="279">
        <v>90854</v>
      </c>
      <c r="H2323" s="277" t="s">
        <v>8850</v>
      </c>
      <c r="I2323" s="277" t="s">
        <v>694</v>
      </c>
      <c r="J2323" s="277" t="s">
        <v>2363</v>
      </c>
      <c r="K2323" s="280">
        <v>342.21</v>
      </c>
      <c r="L2323" s="277" t="s">
        <v>2364</v>
      </c>
      <c r="M2323" s="83"/>
    </row>
    <row r="2324" spans="1:13" ht="12.75" customHeight="1" x14ac:dyDescent="0.25">
      <c r="A2324" s="277" t="s">
        <v>8385</v>
      </c>
      <c r="B2324" s="277" t="s">
        <v>8386</v>
      </c>
      <c r="C2324" s="277" t="s">
        <v>8832</v>
      </c>
      <c r="D2324" s="277" t="s">
        <v>8833</v>
      </c>
      <c r="E2324" s="278" t="s">
        <v>1043</v>
      </c>
      <c r="F2324" s="277" t="s">
        <v>1043</v>
      </c>
      <c r="G2324" s="279">
        <v>90855</v>
      </c>
      <c r="H2324" s="277" t="s">
        <v>8851</v>
      </c>
      <c r="I2324" s="277" t="s">
        <v>694</v>
      </c>
      <c r="J2324" s="277" t="s">
        <v>2363</v>
      </c>
      <c r="K2324" s="280">
        <v>376.08</v>
      </c>
      <c r="L2324" s="277" t="s">
        <v>2364</v>
      </c>
      <c r="M2324" s="83"/>
    </row>
    <row r="2325" spans="1:13" ht="12.75" customHeight="1" x14ac:dyDescent="0.25">
      <c r="A2325" s="277" t="s">
        <v>8385</v>
      </c>
      <c r="B2325" s="277" t="s">
        <v>8386</v>
      </c>
      <c r="C2325" s="277" t="s">
        <v>8832</v>
      </c>
      <c r="D2325" s="277" t="s">
        <v>8833</v>
      </c>
      <c r="E2325" s="278" t="s">
        <v>1043</v>
      </c>
      <c r="F2325" s="277" t="s">
        <v>1043</v>
      </c>
      <c r="G2325" s="279">
        <v>90856</v>
      </c>
      <c r="H2325" s="277" t="s">
        <v>8852</v>
      </c>
      <c r="I2325" s="277" t="s">
        <v>694</v>
      </c>
      <c r="J2325" s="277" t="s">
        <v>2363</v>
      </c>
      <c r="K2325" s="280">
        <v>356.57</v>
      </c>
      <c r="L2325" s="277" t="s">
        <v>2364</v>
      </c>
      <c r="M2325" s="83"/>
    </row>
    <row r="2326" spans="1:13" ht="12.75" customHeight="1" x14ac:dyDescent="0.25">
      <c r="A2326" s="277" t="s">
        <v>8385</v>
      </c>
      <c r="B2326" s="277" t="s">
        <v>8386</v>
      </c>
      <c r="C2326" s="277" t="s">
        <v>8832</v>
      </c>
      <c r="D2326" s="277" t="s">
        <v>8833</v>
      </c>
      <c r="E2326" s="278" t="s">
        <v>1043</v>
      </c>
      <c r="F2326" s="277" t="s">
        <v>1043</v>
      </c>
      <c r="G2326" s="279">
        <v>90857</v>
      </c>
      <c r="H2326" s="277" t="s">
        <v>8853</v>
      </c>
      <c r="I2326" s="277" t="s">
        <v>694</v>
      </c>
      <c r="J2326" s="277" t="s">
        <v>2363</v>
      </c>
      <c r="K2326" s="280">
        <v>344.43</v>
      </c>
      <c r="L2326" s="277" t="s">
        <v>2364</v>
      </c>
      <c r="M2326" s="83"/>
    </row>
    <row r="2327" spans="1:13" ht="12.75" customHeight="1" x14ac:dyDescent="0.25">
      <c r="A2327" s="277" t="s">
        <v>8385</v>
      </c>
      <c r="B2327" s="277" t="s">
        <v>8386</v>
      </c>
      <c r="C2327" s="277" t="s">
        <v>8832</v>
      </c>
      <c r="D2327" s="277" t="s">
        <v>8833</v>
      </c>
      <c r="E2327" s="278" t="s">
        <v>1043</v>
      </c>
      <c r="F2327" s="277" t="s">
        <v>1043</v>
      </c>
      <c r="G2327" s="279">
        <v>90858</v>
      </c>
      <c r="H2327" s="277" t="s">
        <v>8854</v>
      </c>
      <c r="I2327" s="277" t="s">
        <v>694</v>
      </c>
      <c r="J2327" s="277" t="s">
        <v>2363</v>
      </c>
      <c r="K2327" s="280">
        <v>391.58</v>
      </c>
      <c r="L2327" s="277" t="s">
        <v>2364</v>
      </c>
      <c r="M2327" s="83"/>
    </row>
    <row r="2328" spans="1:13" ht="12.75" customHeight="1" x14ac:dyDescent="0.25">
      <c r="A2328" s="277" t="s">
        <v>8385</v>
      </c>
      <c r="B2328" s="277" t="s">
        <v>8386</v>
      </c>
      <c r="C2328" s="277" t="s">
        <v>8832</v>
      </c>
      <c r="D2328" s="277" t="s">
        <v>8833</v>
      </c>
      <c r="E2328" s="278" t="s">
        <v>1043</v>
      </c>
      <c r="F2328" s="277" t="s">
        <v>1043</v>
      </c>
      <c r="G2328" s="279">
        <v>90859</v>
      </c>
      <c r="H2328" s="277" t="s">
        <v>8855</v>
      </c>
      <c r="I2328" s="277" t="s">
        <v>694</v>
      </c>
      <c r="J2328" s="277" t="s">
        <v>2642</v>
      </c>
      <c r="K2328" s="280">
        <v>335.68</v>
      </c>
      <c r="L2328" s="277" t="s">
        <v>2364</v>
      </c>
      <c r="M2328" s="83"/>
    </row>
    <row r="2329" spans="1:13" ht="12.75" customHeight="1" x14ac:dyDescent="0.25">
      <c r="A2329" s="277" t="s">
        <v>8385</v>
      </c>
      <c r="B2329" s="277" t="s">
        <v>8386</v>
      </c>
      <c r="C2329" s="277" t="s">
        <v>8832</v>
      </c>
      <c r="D2329" s="277" t="s">
        <v>8833</v>
      </c>
      <c r="E2329" s="278" t="s">
        <v>1043</v>
      </c>
      <c r="F2329" s="277" t="s">
        <v>1043</v>
      </c>
      <c r="G2329" s="279">
        <v>90860</v>
      </c>
      <c r="H2329" s="277" t="s">
        <v>8856</v>
      </c>
      <c r="I2329" s="277" t="s">
        <v>694</v>
      </c>
      <c r="J2329" s="277" t="s">
        <v>2642</v>
      </c>
      <c r="K2329" s="280">
        <v>340.37</v>
      </c>
      <c r="L2329" s="277" t="s">
        <v>2364</v>
      </c>
      <c r="M2329" s="83"/>
    </row>
    <row r="2330" spans="1:13" ht="12.75" customHeight="1" x14ac:dyDescent="0.25">
      <c r="A2330" s="277" t="s">
        <v>8385</v>
      </c>
      <c r="B2330" s="277" t="s">
        <v>8386</v>
      </c>
      <c r="C2330" s="277" t="s">
        <v>8832</v>
      </c>
      <c r="D2330" s="277" t="s">
        <v>8833</v>
      </c>
      <c r="E2330" s="278" t="s">
        <v>1043</v>
      </c>
      <c r="F2330" s="277" t="s">
        <v>1043</v>
      </c>
      <c r="G2330" s="279">
        <v>90861</v>
      </c>
      <c r="H2330" s="277" t="s">
        <v>8857</v>
      </c>
      <c r="I2330" s="277" t="s">
        <v>694</v>
      </c>
      <c r="J2330" s="277" t="s">
        <v>2363</v>
      </c>
      <c r="K2330" s="280">
        <v>347.75</v>
      </c>
      <c r="L2330" s="277" t="s">
        <v>2364</v>
      </c>
      <c r="M2330" s="83"/>
    </row>
    <row r="2331" spans="1:13" ht="12.75" customHeight="1" x14ac:dyDescent="0.25">
      <c r="A2331" s="277" t="s">
        <v>8385</v>
      </c>
      <c r="B2331" s="277" t="s">
        <v>8386</v>
      </c>
      <c r="C2331" s="277" t="s">
        <v>8832</v>
      </c>
      <c r="D2331" s="277" t="s">
        <v>8833</v>
      </c>
      <c r="E2331" s="278" t="s">
        <v>1043</v>
      </c>
      <c r="F2331" s="277" t="s">
        <v>1043</v>
      </c>
      <c r="G2331" s="279">
        <v>90862</v>
      </c>
      <c r="H2331" s="277" t="s">
        <v>8858</v>
      </c>
      <c r="I2331" s="277" t="s">
        <v>694</v>
      </c>
      <c r="J2331" s="277" t="s">
        <v>2642</v>
      </c>
      <c r="K2331" s="280">
        <v>315</v>
      </c>
      <c r="L2331" s="277" t="s">
        <v>2364</v>
      </c>
      <c r="M2331" s="83"/>
    </row>
    <row r="2332" spans="1:13" ht="12.75" customHeight="1" x14ac:dyDescent="0.25">
      <c r="A2332" s="277" t="s">
        <v>8385</v>
      </c>
      <c r="B2332" s="277" t="s">
        <v>8386</v>
      </c>
      <c r="C2332" s="277" t="s">
        <v>8832</v>
      </c>
      <c r="D2332" s="277" t="s">
        <v>8833</v>
      </c>
      <c r="E2332" s="278" t="s">
        <v>1043</v>
      </c>
      <c r="F2332" s="277" t="s">
        <v>1043</v>
      </c>
      <c r="G2332" s="279">
        <v>92718</v>
      </c>
      <c r="H2332" s="277" t="s">
        <v>8859</v>
      </c>
      <c r="I2332" s="277" t="s">
        <v>694</v>
      </c>
      <c r="J2332" s="277" t="s">
        <v>2363</v>
      </c>
      <c r="K2332" s="280">
        <v>427.37</v>
      </c>
      <c r="L2332" s="277" t="s">
        <v>2364</v>
      </c>
      <c r="M2332" s="83"/>
    </row>
    <row r="2333" spans="1:13" ht="12.75" customHeight="1" x14ac:dyDescent="0.25">
      <c r="A2333" s="277" t="s">
        <v>8385</v>
      </c>
      <c r="B2333" s="277" t="s">
        <v>8386</v>
      </c>
      <c r="C2333" s="277" t="s">
        <v>8832</v>
      </c>
      <c r="D2333" s="277" t="s">
        <v>8833</v>
      </c>
      <c r="E2333" s="278" t="s">
        <v>1043</v>
      </c>
      <c r="F2333" s="277" t="s">
        <v>1043</v>
      </c>
      <c r="G2333" s="279">
        <v>92719</v>
      </c>
      <c r="H2333" s="277" t="s">
        <v>8860</v>
      </c>
      <c r="I2333" s="277" t="s">
        <v>694</v>
      </c>
      <c r="J2333" s="277" t="s">
        <v>2363</v>
      </c>
      <c r="K2333" s="280">
        <v>304.76</v>
      </c>
      <c r="L2333" s="277" t="s">
        <v>2364</v>
      </c>
      <c r="M2333" s="83"/>
    </row>
    <row r="2334" spans="1:13" ht="12.75" customHeight="1" x14ac:dyDescent="0.25">
      <c r="A2334" s="277" t="s">
        <v>8385</v>
      </c>
      <c r="B2334" s="277" t="s">
        <v>8386</v>
      </c>
      <c r="C2334" s="277" t="s">
        <v>8832</v>
      </c>
      <c r="D2334" s="277" t="s">
        <v>8833</v>
      </c>
      <c r="E2334" s="278" t="s">
        <v>1043</v>
      </c>
      <c r="F2334" s="277" t="s">
        <v>1043</v>
      </c>
      <c r="G2334" s="279">
        <v>92720</v>
      </c>
      <c r="H2334" s="277" t="s">
        <v>8861</v>
      </c>
      <c r="I2334" s="277" t="s">
        <v>694</v>
      </c>
      <c r="J2334" s="277" t="s">
        <v>2363</v>
      </c>
      <c r="K2334" s="280">
        <v>346.68</v>
      </c>
      <c r="L2334" s="277" t="s">
        <v>2364</v>
      </c>
      <c r="M2334" s="83"/>
    </row>
    <row r="2335" spans="1:13" ht="12.75" customHeight="1" x14ac:dyDescent="0.25">
      <c r="A2335" s="277" t="s">
        <v>8385</v>
      </c>
      <c r="B2335" s="277" t="s">
        <v>8386</v>
      </c>
      <c r="C2335" s="277" t="s">
        <v>8832</v>
      </c>
      <c r="D2335" s="277" t="s">
        <v>8833</v>
      </c>
      <c r="E2335" s="278" t="s">
        <v>1043</v>
      </c>
      <c r="F2335" s="277" t="s">
        <v>1043</v>
      </c>
      <c r="G2335" s="279">
        <v>92721</v>
      </c>
      <c r="H2335" s="277" t="s">
        <v>8862</v>
      </c>
      <c r="I2335" s="277" t="s">
        <v>694</v>
      </c>
      <c r="J2335" s="277" t="s">
        <v>2363</v>
      </c>
      <c r="K2335" s="280">
        <v>297.25</v>
      </c>
      <c r="L2335" s="277" t="s">
        <v>2364</v>
      </c>
      <c r="M2335" s="83"/>
    </row>
    <row r="2336" spans="1:13" ht="12.75" customHeight="1" x14ac:dyDescent="0.25">
      <c r="A2336" s="277" t="s">
        <v>8385</v>
      </c>
      <c r="B2336" s="277" t="s">
        <v>8386</v>
      </c>
      <c r="C2336" s="277" t="s">
        <v>8832</v>
      </c>
      <c r="D2336" s="277" t="s">
        <v>8833</v>
      </c>
      <c r="E2336" s="278" t="s">
        <v>1043</v>
      </c>
      <c r="F2336" s="277" t="s">
        <v>1043</v>
      </c>
      <c r="G2336" s="279">
        <v>92722</v>
      </c>
      <c r="H2336" s="277" t="s">
        <v>8863</v>
      </c>
      <c r="I2336" s="277" t="s">
        <v>694</v>
      </c>
      <c r="J2336" s="277" t="s">
        <v>2363</v>
      </c>
      <c r="K2336" s="280">
        <v>343.6</v>
      </c>
      <c r="L2336" s="277" t="s">
        <v>2364</v>
      </c>
      <c r="M2336" s="83"/>
    </row>
    <row r="2337" spans="1:13" ht="12.75" customHeight="1" x14ac:dyDescent="0.25">
      <c r="A2337" s="277" t="s">
        <v>8385</v>
      </c>
      <c r="B2337" s="277" t="s">
        <v>8386</v>
      </c>
      <c r="C2337" s="277" t="s">
        <v>8832</v>
      </c>
      <c r="D2337" s="277" t="s">
        <v>8833</v>
      </c>
      <c r="E2337" s="278" t="s">
        <v>1043</v>
      </c>
      <c r="F2337" s="277" t="s">
        <v>1043</v>
      </c>
      <c r="G2337" s="279">
        <v>92723</v>
      </c>
      <c r="H2337" s="277" t="s">
        <v>8864</v>
      </c>
      <c r="I2337" s="277" t="s">
        <v>694</v>
      </c>
      <c r="J2337" s="277" t="s">
        <v>2363</v>
      </c>
      <c r="K2337" s="280">
        <v>334.71</v>
      </c>
      <c r="L2337" s="277" t="s">
        <v>2364</v>
      </c>
      <c r="M2337" s="83"/>
    </row>
    <row r="2338" spans="1:13" ht="12.75" customHeight="1" x14ac:dyDescent="0.25">
      <c r="A2338" s="277" t="s">
        <v>8385</v>
      </c>
      <c r="B2338" s="277" t="s">
        <v>8386</v>
      </c>
      <c r="C2338" s="277" t="s">
        <v>8832</v>
      </c>
      <c r="D2338" s="277" t="s">
        <v>8833</v>
      </c>
      <c r="E2338" s="278" t="s">
        <v>1043</v>
      </c>
      <c r="F2338" s="277" t="s">
        <v>1043</v>
      </c>
      <c r="G2338" s="279">
        <v>92724</v>
      </c>
      <c r="H2338" s="277" t="s">
        <v>8865</v>
      </c>
      <c r="I2338" s="277" t="s">
        <v>694</v>
      </c>
      <c r="J2338" s="277" t="s">
        <v>2363</v>
      </c>
      <c r="K2338" s="280">
        <v>331.94</v>
      </c>
      <c r="L2338" s="277" t="s">
        <v>2364</v>
      </c>
      <c r="M2338" s="83"/>
    </row>
    <row r="2339" spans="1:13" ht="12.75" customHeight="1" x14ac:dyDescent="0.25">
      <c r="A2339" s="277" t="s">
        <v>8385</v>
      </c>
      <c r="B2339" s="277" t="s">
        <v>8386</v>
      </c>
      <c r="C2339" s="277" t="s">
        <v>8832</v>
      </c>
      <c r="D2339" s="277" t="s">
        <v>8833</v>
      </c>
      <c r="E2339" s="278" t="s">
        <v>1043</v>
      </c>
      <c r="F2339" s="277" t="s">
        <v>1043</v>
      </c>
      <c r="G2339" s="279">
        <v>92725</v>
      </c>
      <c r="H2339" s="277" t="s">
        <v>8866</v>
      </c>
      <c r="I2339" s="277" t="s">
        <v>694</v>
      </c>
      <c r="J2339" s="277" t="s">
        <v>2363</v>
      </c>
      <c r="K2339" s="280">
        <v>330.77</v>
      </c>
      <c r="L2339" s="277" t="s">
        <v>2364</v>
      </c>
      <c r="M2339" s="83"/>
    </row>
    <row r="2340" spans="1:13" ht="12.75" customHeight="1" x14ac:dyDescent="0.25">
      <c r="A2340" s="277" t="s">
        <v>8385</v>
      </c>
      <c r="B2340" s="277" t="s">
        <v>8386</v>
      </c>
      <c r="C2340" s="277" t="s">
        <v>8832</v>
      </c>
      <c r="D2340" s="277" t="s">
        <v>8833</v>
      </c>
      <c r="E2340" s="278" t="s">
        <v>1043</v>
      </c>
      <c r="F2340" s="277" t="s">
        <v>1043</v>
      </c>
      <c r="G2340" s="279">
        <v>92726</v>
      </c>
      <c r="H2340" s="277" t="s">
        <v>8867</v>
      </c>
      <c r="I2340" s="277" t="s">
        <v>694</v>
      </c>
      <c r="J2340" s="277" t="s">
        <v>2363</v>
      </c>
      <c r="K2340" s="280">
        <v>328.81</v>
      </c>
      <c r="L2340" s="277" t="s">
        <v>2364</v>
      </c>
      <c r="M2340" s="83"/>
    </row>
    <row r="2341" spans="1:13" ht="12.75" customHeight="1" x14ac:dyDescent="0.25">
      <c r="A2341" s="277" t="s">
        <v>8385</v>
      </c>
      <c r="B2341" s="277" t="s">
        <v>8386</v>
      </c>
      <c r="C2341" s="277" t="s">
        <v>8832</v>
      </c>
      <c r="D2341" s="277" t="s">
        <v>8833</v>
      </c>
      <c r="E2341" s="278" t="s">
        <v>1043</v>
      </c>
      <c r="F2341" s="277" t="s">
        <v>1043</v>
      </c>
      <c r="G2341" s="279">
        <v>92727</v>
      </c>
      <c r="H2341" s="277" t="s">
        <v>8868</v>
      </c>
      <c r="I2341" s="277" t="s">
        <v>694</v>
      </c>
      <c r="J2341" s="277" t="s">
        <v>2363</v>
      </c>
      <c r="K2341" s="280">
        <v>371.34</v>
      </c>
      <c r="L2341" s="277" t="s">
        <v>2364</v>
      </c>
      <c r="M2341" s="83"/>
    </row>
    <row r="2342" spans="1:13" ht="12.75" customHeight="1" x14ac:dyDescent="0.25">
      <c r="A2342" s="277" t="s">
        <v>8385</v>
      </c>
      <c r="B2342" s="277" t="s">
        <v>8386</v>
      </c>
      <c r="C2342" s="277" t="s">
        <v>8832</v>
      </c>
      <c r="D2342" s="277" t="s">
        <v>8833</v>
      </c>
      <c r="E2342" s="278" t="s">
        <v>1043</v>
      </c>
      <c r="F2342" s="277" t="s">
        <v>1043</v>
      </c>
      <c r="G2342" s="279">
        <v>92728</v>
      </c>
      <c r="H2342" s="277" t="s">
        <v>8869</v>
      </c>
      <c r="I2342" s="277" t="s">
        <v>694</v>
      </c>
      <c r="J2342" s="277" t="s">
        <v>2363</v>
      </c>
      <c r="K2342" s="280">
        <v>351.89</v>
      </c>
      <c r="L2342" s="277" t="s">
        <v>2364</v>
      </c>
      <c r="M2342" s="83"/>
    </row>
    <row r="2343" spans="1:13" ht="12.75" customHeight="1" x14ac:dyDescent="0.25">
      <c r="A2343" s="277" t="s">
        <v>8385</v>
      </c>
      <c r="B2343" s="277" t="s">
        <v>8386</v>
      </c>
      <c r="C2343" s="277" t="s">
        <v>8832</v>
      </c>
      <c r="D2343" s="277" t="s">
        <v>8833</v>
      </c>
      <c r="E2343" s="278" t="s">
        <v>1043</v>
      </c>
      <c r="F2343" s="277" t="s">
        <v>1043</v>
      </c>
      <c r="G2343" s="279">
        <v>92729</v>
      </c>
      <c r="H2343" s="277" t="s">
        <v>8870</v>
      </c>
      <c r="I2343" s="277" t="s">
        <v>694</v>
      </c>
      <c r="J2343" s="277" t="s">
        <v>2363</v>
      </c>
      <c r="K2343" s="280">
        <v>343.66</v>
      </c>
      <c r="L2343" s="277" t="s">
        <v>2364</v>
      </c>
      <c r="M2343" s="83"/>
    </row>
    <row r="2344" spans="1:13" ht="12.75" customHeight="1" x14ac:dyDescent="0.25">
      <c r="A2344" s="277" t="s">
        <v>8385</v>
      </c>
      <c r="B2344" s="277" t="s">
        <v>8386</v>
      </c>
      <c r="C2344" s="277" t="s">
        <v>8832</v>
      </c>
      <c r="D2344" s="277" t="s">
        <v>8833</v>
      </c>
      <c r="E2344" s="278" t="s">
        <v>1043</v>
      </c>
      <c r="F2344" s="277" t="s">
        <v>1043</v>
      </c>
      <c r="G2344" s="279">
        <v>92730</v>
      </c>
      <c r="H2344" s="277" t="s">
        <v>8871</v>
      </c>
      <c r="I2344" s="277" t="s">
        <v>694</v>
      </c>
      <c r="J2344" s="277" t="s">
        <v>2363</v>
      </c>
      <c r="K2344" s="280">
        <v>329.94</v>
      </c>
      <c r="L2344" s="277" t="s">
        <v>2364</v>
      </c>
      <c r="M2344" s="83"/>
    </row>
    <row r="2345" spans="1:13" ht="12.75" customHeight="1" x14ac:dyDescent="0.25">
      <c r="A2345" s="277" t="s">
        <v>8385</v>
      </c>
      <c r="B2345" s="277" t="s">
        <v>8386</v>
      </c>
      <c r="C2345" s="277" t="s">
        <v>8832</v>
      </c>
      <c r="D2345" s="277" t="s">
        <v>8833</v>
      </c>
      <c r="E2345" s="278" t="s">
        <v>1043</v>
      </c>
      <c r="F2345" s="277" t="s">
        <v>1043</v>
      </c>
      <c r="G2345" s="279">
        <v>92731</v>
      </c>
      <c r="H2345" s="277" t="s">
        <v>8872</v>
      </c>
      <c r="I2345" s="277" t="s">
        <v>694</v>
      </c>
      <c r="J2345" s="277" t="s">
        <v>2363</v>
      </c>
      <c r="K2345" s="280">
        <v>345.7</v>
      </c>
      <c r="L2345" s="277" t="s">
        <v>2364</v>
      </c>
      <c r="M2345" s="83"/>
    </row>
    <row r="2346" spans="1:13" ht="12.75" customHeight="1" x14ac:dyDescent="0.25">
      <c r="A2346" s="277" t="s">
        <v>8385</v>
      </c>
      <c r="B2346" s="277" t="s">
        <v>8386</v>
      </c>
      <c r="C2346" s="277" t="s">
        <v>8832</v>
      </c>
      <c r="D2346" s="277" t="s">
        <v>8833</v>
      </c>
      <c r="E2346" s="278" t="s">
        <v>1043</v>
      </c>
      <c r="F2346" s="277" t="s">
        <v>1043</v>
      </c>
      <c r="G2346" s="279">
        <v>92732</v>
      </c>
      <c r="H2346" s="277" t="s">
        <v>8873</v>
      </c>
      <c r="I2346" s="277" t="s">
        <v>694</v>
      </c>
      <c r="J2346" s="277" t="s">
        <v>2363</v>
      </c>
      <c r="K2346" s="280">
        <v>332.4</v>
      </c>
      <c r="L2346" s="277" t="s">
        <v>2364</v>
      </c>
      <c r="M2346" s="83"/>
    </row>
    <row r="2347" spans="1:13" ht="12.75" customHeight="1" x14ac:dyDescent="0.25">
      <c r="A2347" s="277" t="s">
        <v>8385</v>
      </c>
      <c r="B2347" s="277" t="s">
        <v>8386</v>
      </c>
      <c r="C2347" s="277" t="s">
        <v>8832</v>
      </c>
      <c r="D2347" s="277" t="s">
        <v>8833</v>
      </c>
      <c r="E2347" s="278" t="s">
        <v>1043</v>
      </c>
      <c r="F2347" s="277" t="s">
        <v>1043</v>
      </c>
      <c r="G2347" s="279">
        <v>92733</v>
      </c>
      <c r="H2347" s="277" t="s">
        <v>8874</v>
      </c>
      <c r="I2347" s="277" t="s">
        <v>694</v>
      </c>
      <c r="J2347" s="277" t="s">
        <v>2363</v>
      </c>
      <c r="K2347" s="280">
        <v>326.74</v>
      </c>
      <c r="L2347" s="277" t="s">
        <v>2364</v>
      </c>
      <c r="M2347" s="83"/>
    </row>
    <row r="2348" spans="1:13" ht="12.75" customHeight="1" x14ac:dyDescent="0.25">
      <c r="A2348" s="277" t="s">
        <v>8385</v>
      </c>
      <c r="B2348" s="277" t="s">
        <v>8386</v>
      </c>
      <c r="C2348" s="277" t="s">
        <v>8832</v>
      </c>
      <c r="D2348" s="277" t="s">
        <v>8833</v>
      </c>
      <c r="E2348" s="278" t="s">
        <v>1043</v>
      </c>
      <c r="F2348" s="277" t="s">
        <v>1043</v>
      </c>
      <c r="G2348" s="279">
        <v>92734</v>
      </c>
      <c r="H2348" s="277" t="s">
        <v>8875</v>
      </c>
      <c r="I2348" s="277" t="s">
        <v>694</v>
      </c>
      <c r="J2348" s="277" t="s">
        <v>2363</v>
      </c>
      <c r="K2348" s="280">
        <v>317.33999999999997</v>
      </c>
      <c r="L2348" s="277" t="s">
        <v>2364</v>
      </c>
      <c r="M2348" s="83"/>
    </row>
    <row r="2349" spans="1:13" ht="12.75" customHeight="1" x14ac:dyDescent="0.25">
      <c r="A2349" s="277" t="s">
        <v>8385</v>
      </c>
      <c r="B2349" s="277" t="s">
        <v>8386</v>
      </c>
      <c r="C2349" s="277" t="s">
        <v>8832</v>
      </c>
      <c r="D2349" s="277" t="s">
        <v>8833</v>
      </c>
      <c r="E2349" s="278" t="s">
        <v>1043</v>
      </c>
      <c r="F2349" s="277" t="s">
        <v>1043</v>
      </c>
      <c r="G2349" s="279">
        <v>92735</v>
      </c>
      <c r="H2349" s="277" t="s">
        <v>8876</v>
      </c>
      <c r="I2349" s="277" t="s">
        <v>694</v>
      </c>
      <c r="J2349" s="277" t="s">
        <v>2363</v>
      </c>
      <c r="K2349" s="280">
        <v>323.98</v>
      </c>
      <c r="L2349" s="277" t="s">
        <v>2364</v>
      </c>
      <c r="M2349" s="83"/>
    </row>
    <row r="2350" spans="1:13" ht="12.75" customHeight="1" x14ac:dyDescent="0.25">
      <c r="A2350" s="277" t="s">
        <v>8385</v>
      </c>
      <c r="B2350" s="277" t="s">
        <v>8386</v>
      </c>
      <c r="C2350" s="277" t="s">
        <v>8832</v>
      </c>
      <c r="D2350" s="277" t="s">
        <v>8833</v>
      </c>
      <c r="E2350" s="278" t="s">
        <v>1043</v>
      </c>
      <c r="F2350" s="277" t="s">
        <v>1043</v>
      </c>
      <c r="G2350" s="279">
        <v>92736</v>
      </c>
      <c r="H2350" s="277" t="s">
        <v>8877</v>
      </c>
      <c r="I2350" s="277" t="s">
        <v>694</v>
      </c>
      <c r="J2350" s="277" t="s">
        <v>2363</v>
      </c>
      <c r="K2350" s="280">
        <v>313.61</v>
      </c>
      <c r="L2350" s="277" t="s">
        <v>2364</v>
      </c>
      <c r="M2350" s="83"/>
    </row>
    <row r="2351" spans="1:13" ht="12.75" customHeight="1" x14ac:dyDescent="0.25">
      <c r="A2351" s="277" t="s">
        <v>8385</v>
      </c>
      <c r="B2351" s="277" t="s">
        <v>8386</v>
      </c>
      <c r="C2351" s="277" t="s">
        <v>8832</v>
      </c>
      <c r="D2351" s="277" t="s">
        <v>8833</v>
      </c>
      <c r="E2351" s="278" t="s">
        <v>1043</v>
      </c>
      <c r="F2351" s="277" t="s">
        <v>1043</v>
      </c>
      <c r="G2351" s="279">
        <v>92739</v>
      </c>
      <c r="H2351" s="277" t="s">
        <v>8878</v>
      </c>
      <c r="I2351" s="277" t="s">
        <v>694</v>
      </c>
      <c r="J2351" s="277" t="s">
        <v>2363</v>
      </c>
      <c r="K2351" s="280">
        <v>298.58</v>
      </c>
      <c r="L2351" s="277" t="s">
        <v>2364</v>
      </c>
      <c r="M2351" s="83"/>
    </row>
    <row r="2352" spans="1:13" ht="12.75" customHeight="1" x14ac:dyDescent="0.25">
      <c r="A2352" s="277" t="s">
        <v>8385</v>
      </c>
      <c r="B2352" s="277" t="s">
        <v>8386</v>
      </c>
      <c r="C2352" s="277" t="s">
        <v>8832</v>
      </c>
      <c r="D2352" s="277" t="s">
        <v>8833</v>
      </c>
      <c r="E2352" s="278" t="s">
        <v>1043</v>
      </c>
      <c r="F2352" s="277" t="s">
        <v>1043</v>
      </c>
      <c r="G2352" s="279">
        <v>92740</v>
      </c>
      <c r="H2352" s="277" t="s">
        <v>8879</v>
      </c>
      <c r="I2352" s="277" t="s">
        <v>694</v>
      </c>
      <c r="J2352" s="277" t="s">
        <v>2363</v>
      </c>
      <c r="K2352" s="280">
        <v>293.44</v>
      </c>
      <c r="L2352" s="277" t="s">
        <v>2364</v>
      </c>
      <c r="M2352" s="83"/>
    </row>
    <row r="2353" spans="1:13" ht="12.75" customHeight="1" x14ac:dyDescent="0.25">
      <c r="A2353" s="277" t="s">
        <v>8385</v>
      </c>
      <c r="B2353" s="277" t="s">
        <v>8386</v>
      </c>
      <c r="C2353" s="277" t="s">
        <v>8832</v>
      </c>
      <c r="D2353" s="277" t="s">
        <v>8833</v>
      </c>
      <c r="E2353" s="278" t="s">
        <v>1043</v>
      </c>
      <c r="F2353" s="277" t="s">
        <v>1043</v>
      </c>
      <c r="G2353" s="279">
        <v>92741</v>
      </c>
      <c r="H2353" s="277" t="s">
        <v>8880</v>
      </c>
      <c r="I2353" s="277" t="s">
        <v>694</v>
      </c>
      <c r="J2353" s="277" t="s">
        <v>2363</v>
      </c>
      <c r="K2353" s="280">
        <v>478.72</v>
      </c>
      <c r="L2353" s="277" t="s">
        <v>2364</v>
      </c>
      <c r="M2353" s="83"/>
    </row>
    <row r="2354" spans="1:13" ht="12.75" customHeight="1" x14ac:dyDescent="0.25">
      <c r="A2354" s="277" t="s">
        <v>8385</v>
      </c>
      <c r="B2354" s="277" t="s">
        <v>8386</v>
      </c>
      <c r="C2354" s="277" t="s">
        <v>8832</v>
      </c>
      <c r="D2354" s="277" t="s">
        <v>8833</v>
      </c>
      <c r="E2354" s="278" t="s">
        <v>1043</v>
      </c>
      <c r="F2354" s="277" t="s">
        <v>1043</v>
      </c>
      <c r="G2354" s="279">
        <v>92742</v>
      </c>
      <c r="H2354" s="277" t="s">
        <v>8881</v>
      </c>
      <c r="I2354" s="277" t="s">
        <v>694</v>
      </c>
      <c r="J2354" s="277" t="s">
        <v>2363</v>
      </c>
      <c r="K2354" s="280">
        <v>673.99</v>
      </c>
      <c r="L2354" s="277" t="s">
        <v>2364</v>
      </c>
      <c r="M2354" s="83"/>
    </row>
    <row r="2355" spans="1:13" ht="12.75" customHeight="1" x14ac:dyDescent="0.25">
      <c r="A2355" s="277" t="s">
        <v>8385</v>
      </c>
      <c r="B2355" s="277" t="s">
        <v>8386</v>
      </c>
      <c r="C2355" s="277" t="s">
        <v>8832</v>
      </c>
      <c r="D2355" s="277" t="s">
        <v>8833</v>
      </c>
      <c r="E2355" s="278" t="s">
        <v>1043</v>
      </c>
      <c r="F2355" s="277" t="s">
        <v>1043</v>
      </c>
      <c r="G2355" s="279">
        <v>92873</v>
      </c>
      <c r="H2355" s="277" t="s">
        <v>8882</v>
      </c>
      <c r="I2355" s="277" t="s">
        <v>694</v>
      </c>
      <c r="J2355" s="277" t="s">
        <v>2363</v>
      </c>
      <c r="K2355" s="280">
        <v>151.59</v>
      </c>
      <c r="L2355" s="277" t="s">
        <v>2364</v>
      </c>
      <c r="M2355" s="83"/>
    </row>
    <row r="2356" spans="1:13" ht="12.75" customHeight="1" x14ac:dyDescent="0.25">
      <c r="A2356" s="277" t="s">
        <v>8385</v>
      </c>
      <c r="B2356" s="277" t="s">
        <v>8386</v>
      </c>
      <c r="C2356" s="277" t="s">
        <v>8832</v>
      </c>
      <c r="D2356" s="277" t="s">
        <v>8833</v>
      </c>
      <c r="E2356" s="278" t="s">
        <v>1043</v>
      </c>
      <c r="F2356" s="277" t="s">
        <v>1043</v>
      </c>
      <c r="G2356" s="279">
        <v>92874</v>
      </c>
      <c r="H2356" s="277" t="s">
        <v>8883</v>
      </c>
      <c r="I2356" s="277" t="s">
        <v>694</v>
      </c>
      <c r="J2356" s="277" t="s">
        <v>2363</v>
      </c>
      <c r="K2356" s="280">
        <v>24.85</v>
      </c>
      <c r="L2356" s="277" t="s">
        <v>2364</v>
      </c>
      <c r="M2356" s="83"/>
    </row>
    <row r="2357" spans="1:13" ht="12.75" customHeight="1" x14ac:dyDescent="0.25">
      <c r="A2357" s="277" t="s">
        <v>8385</v>
      </c>
      <c r="B2357" s="277" t="s">
        <v>8386</v>
      </c>
      <c r="C2357" s="277" t="s">
        <v>8832</v>
      </c>
      <c r="D2357" s="277" t="s">
        <v>8833</v>
      </c>
      <c r="E2357" s="278" t="s">
        <v>1043</v>
      </c>
      <c r="F2357" s="277" t="s">
        <v>1043</v>
      </c>
      <c r="G2357" s="279">
        <v>94962</v>
      </c>
      <c r="H2357" s="277" t="s">
        <v>744</v>
      </c>
      <c r="I2357" s="277" t="s">
        <v>694</v>
      </c>
      <c r="J2357" s="277" t="s">
        <v>2642</v>
      </c>
      <c r="K2357" s="280">
        <v>264.01</v>
      </c>
      <c r="L2357" s="277" t="s">
        <v>2364</v>
      </c>
      <c r="M2357" s="83"/>
    </row>
    <row r="2358" spans="1:13" ht="12.75" customHeight="1" x14ac:dyDescent="0.25">
      <c r="A2358" s="277" t="s">
        <v>8385</v>
      </c>
      <c r="B2358" s="277" t="s">
        <v>8386</v>
      </c>
      <c r="C2358" s="277" t="s">
        <v>8832</v>
      </c>
      <c r="D2358" s="277" t="s">
        <v>8833</v>
      </c>
      <c r="E2358" s="278" t="s">
        <v>1043</v>
      </c>
      <c r="F2358" s="277" t="s">
        <v>1043</v>
      </c>
      <c r="G2358" s="279">
        <v>94963</v>
      </c>
      <c r="H2358" s="277" t="s">
        <v>8884</v>
      </c>
      <c r="I2358" s="277" t="s">
        <v>694</v>
      </c>
      <c r="J2358" s="277" t="s">
        <v>2642</v>
      </c>
      <c r="K2358" s="280">
        <v>286.86</v>
      </c>
      <c r="L2358" s="277" t="s">
        <v>2364</v>
      </c>
      <c r="M2358" s="83"/>
    </row>
    <row r="2359" spans="1:13" ht="12.75" customHeight="1" x14ac:dyDescent="0.25">
      <c r="A2359" s="277" t="s">
        <v>8385</v>
      </c>
      <c r="B2359" s="277" t="s">
        <v>8386</v>
      </c>
      <c r="C2359" s="277" t="s">
        <v>8832</v>
      </c>
      <c r="D2359" s="277" t="s">
        <v>8833</v>
      </c>
      <c r="E2359" s="278" t="s">
        <v>1043</v>
      </c>
      <c r="F2359" s="277" t="s">
        <v>1043</v>
      </c>
      <c r="G2359" s="279">
        <v>94964</v>
      </c>
      <c r="H2359" s="277" t="s">
        <v>8885</v>
      </c>
      <c r="I2359" s="277" t="s">
        <v>694</v>
      </c>
      <c r="J2359" s="277" t="s">
        <v>2642</v>
      </c>
      <c r="K2359" s="280">
        <v>308.47000000000003</v>
      </c>
      <c r="L2359" s="277" t="s">
        <v>2364</v>
      </c>
      <c r="M2359" s="83"/>
    </row>
    <row r="2360" spans="1:13" ht="12.75" customHeight="1" x14ac:dyDescent="0.25">
      <c r="A2360" s="277" t="s">
        <v>8385</v>
      </c>
      <c r="B2360" s="277" t="s">
        <v>8386</v>
      </c>
      <c r="C2360" s="277" t="s">
        <v>8832</v>
      </c>
      <c r="D2360" s="277" t="s">
        <v>8833</v>
      </c>
      <c r="E2360" s="278" t="s">
        <v>1043</v>
      </c>
      <c r="F2360" s="277" t="s">
        <v>1043</v>
      </c>
      <c r="G2360" s="279">
        <v>94965</v>
      </c>
      <c r="H2360" s="277" t="s">
        <v>8886</v>
      </c>
      <c r="I2360" s="277" t="s">
        <v>694</v>
      </c>
      <c r="J2360" s="277" t="s">
        <v>2642</v>
      </c>
      <c r="K2360" s="280">
        <v>317</v>
      </c>
      <c r="L2360" s="277" t="s">
        <v>2364</v>
      </c>
      <c r="M2360" s="83"/>
    </row>
    <row r="2361" spans="1:13" ht="12.75" customHeight="1" x14ac:dyDescent="0.25">
      <c r="A2361" s="277" t="s">
        <v>8385</v>
      </c>
      <c r="B2361" s="277" t="s">
        <v>8386</v>
      </c>
      <c r="C2361" s="277" t="s">
        <v>8832</v>
      </c>
      <c r="D2361" s="277" t="s">
        <v>8833</v>
      </c>
      <c r="E2361" s="278" t="s">
        <v>1043</v>
      </c>
      <c r="F2361" s="277" t="s">
        <v>1043</v>
      </c>
      <c r="G2361" s="279">
        <v>94966</v>
      </c>
      <c r="H2361" s="277" t="s">
        <v>8887</v>
      </c>
      <c r="I2361" s="277" t="s">
        <v>694</v>
      </c>
      <c r="J2361" s="277" t="s">
        <v>2642</v>
      </c>
      <c r="K2361" s="280">
        <v>325.79000000000002</v>
      </c>
      <c r="L2361" s="277" t="s">
        <v>2364</v>
      </c>
      <c r="M2361" s="83"/>
    </row>
    <row r="2362" spans="1:13" ht="12.75" customHeight="1" x14ac:dyDescent="0.25">
      <c r="A2362" s="277" t="s">
        <v>8385</v>
      </c>
      <c r="B2362" s="277" t="s">
        <v>8386</v>
      </c>
      <c r="C2362" s="277" t="s">
        <v>8832</v>
      </c>
      <c r="D2362" s="277" t="s">
        <v>8833</v>
      </c>
      <c r="E2362" s="278" t="s">
        <v>1043</v>
      </c>
      <c r="F2362" s="277" t="s">
        <v>1043</v>
      </c>
      <c r="G2362" s="279">
        <v>94967</v>
      </c>
      <c r="H2362" s="277" t="s">
        <v>8888</v>
      </c>
      <c r="I2362" s="277" t="s">
        <v>694</v>
      </c>
      <c r="J2362" s="277" t="s">
        <v>2642</v>
      </c>
      <c r="K2362" s="280">
        <v>364.08</v>
      </c>
      <c r="L2362" s="277" t="s">
        <v>2364</v>
      </c>
      <c r="M2362" s="83"/>
    </row>
    <row r="2363" spans="1:13" ht="12.75" customHeight="1" x14ac:dyDescent="0.25">
      <c r="A2363" s="277" t="s">
        <v>8385</v>
      </c>
      <c r="B2363" s="277" t="s">
        <v>8386</v>
      </c>
      <c r="C2363" s="277" t="s">
        <v>8832</v>
      </c>
      <c r="D2363" s="277" t="s">
        <v>8833</v>
      </c>
      <c r="E2363" s="278" t="s">
        <v>1043</v>
      </c>
      <c r="F2363" s="277" t="s">
        <v>1043</v>
      </c>
      <c r="G2363" s="279">
        <v>94968</v>
      </c>
      <c r="H2363" s="277" t="s">
        <v>8889</v>
      </c>
      <c r="I2363" s="277" t="s">
        <v>694</v>
      </c>
      <c r="J2363" s="277" t="s">
        <v>2642</v>
      </c>
      <c r="K2363" s="280">
        <v>261.89999999999998</v>
      </c>
      <c r="L2363" s="277" t="s">
        <v>2364</v>
      </c>
      <c r="M2363" s="83"/>
    </row>
    <row r="2364" spans="1:13" ht="12.75" customHeight="1" x14ac:dyDescent="0.25">
      <c r="A2364" s="277" t="s">
        <v>8385</v>
      </c>
      <c r="B2364" s="277" t="s">
        <v>8386</v>
      </c>
      <c r="C2364" s="277" t="s">
        <v>8832</v>
      </c>
      <c r="D2364" s="277" t="s">
        <v>8833</v>
      </c>
      <c r="E2364" s="278" t="s">
        <v>1043</v>
      </c>
      <c r="F2364" s="277" t="s">
        <v>1043</v>
      </c>
      <c r="G2364" s="279">
        <v>94969</v>
      </c>
      <c r="H2364" s="277" t="s">
        <v>8890</v>
      </c>
      <c r="I2364" s="277" t="s">
        <v>694</v>
      </c>
      <c r="J2364" s="277" t="s">
        <v>2642</v>
      </c>
      <c r="K2364" s="280">
        <v>282.52</v>
      </c>
      <c r="L2364" s="277" t="s">
        <v>2364</v>
      </c>
      <c r="M2364" s="83"/>
    </row>
    <row r="2365" spans="1:13" ht="12.75" customHeight="1" x14ac:dyDescent="0.25">
      <c r="A2365" s="277" t="s">
        <v>8385</v>
      </c>
      <c r="B2365" s="277" t="s">
        <v>8386</v>
      </c>
      <c r="C2365" s="277" t="s">
        <v>8832</v>
      </c>
      <c r="D2365" s="277" t="s">
        <v>8833</v>
      </c>
      <c r="E2365" s="278" t="s">
        <v>1043</v>
      </c>
      <c r="F2365" s="277" t="s">
        <v>1043</v>
      </c>
      <c r="G2365" s="279">
        <v>94970</v>
      </c>
      <c r="H2365" s="277" t="s">
        <v>8891</v>
      </c>
      <c r="I2365" s="277" t="s">
        <v>694</v>
      </c>
      <c r="J2365" s="277" t="s">
        <v>2642</v>
      </c>
      <c r="K2365" s="280">
        <v>300.08999999999997</v>
      </c>
      <c r="L2365" s="277" t="s">
        <v>2364</v>
      </c>
      <c r="M2365" s="83"/>
    </row>
    <row r="2366" spans="1:13" ht="12.75" customHeight="1" x14ac:dyDescent="0.25">
      <c r="A2366" s="277" t="s">
        <v>8385</v>
      </c>
      <c r="B2366" s="277" t="s">
        <v>8386</v>
      </c>
      <c r="C2366" s="277" t="s">
        <v>8832</v>
      </c>
      <c r="D2366" s="277" t="s">
        <v>8833</v>
      </c>
      <c r="E2366" s="278" t="s">
        <v>1043</v>
      </c>
      <c r="F2366" s="277" t="s">
        <v>1043</v>
      </c>
      <c r="G2366" s="279">
        <v>94971</v>
      </c>
      <c r="H2366" s="277" t="s">
        <v>8892</v>
      </c>
      <c r="I2366" s="277" t="s">
        <v>694</v>
      </c>
      <c r="J2366" s="277" t="s">
        <v>2642</v>
      </c>
      <c r="K2366" s="280">
        <v>312.63</v>
      </c>
      <c r="L2366" s="277" t="s">
        <v>2364</v>
      </c>
      <c r="M2366" s="83"/>
    </row>
    <row r="2367" spans="1:13" ht="12.75" customHeight="1" x14ac:dyDescent="0.25">
      <c r="A2367" s="277" t="s">
        <v>8385</v>
      </c>
      <c r="B2367" s="277" t="s">
        <v>8386</v>
      </c>
      <c r="C2367" s="277" t="s">
        <v>8832</v>
      </c>
      <c r="D2367" s="277" t="s">
        <v>8833</v>
      </c>
      <c r="E2367" s="278" t="s">
        <v>1043</v>
      </c>
      <c r="F2367" s="277" t="s">
        <v>1043</v>
      </c>
      <c r="G2367" s="279">
        <v>94972</v>
      </c>
      <c r="H2367" s="277" t="s">
        <v>8893</v>
      </c>
      <c r="I2367" s="277" t="s">
        <v>694</v>
      </c>
      <c r="J2367" s="277" t="s">
        <v>2642</v>
      </c>
      <c r="K2367" s="280">
        <v>321.26</v>
      </c>
      <c r="L2367" s="277" t="s">
        <v>2364</v>
      </c>
      <c r="M2367" s="83"/>
    </row>
    <row r="2368" spans="1:13" ht="12.75" customHeight="1" x14ac:dyDescent="0.25">
      <c r="A2368" s="277" t="s">
        <v>8385</v>
      </c>
      <c r="B2368" s="277" t="s">
        <v>8386</v>
      </c>
      <c r="C2368" s="277" t="s">
        <v>8832</v>
      </c>
      <c r="D2368" s="277" t="s">
        <v>8833</v>
      </c>
      <c r="E2368" s="278" t="s">
        <v>1043</v>
      </c>
      <c r="F2368" s="277" t="s">
        <v>1043</v>
      </c>
      <c r="G2368" s="279">
        <v>94973</v>
      </c>
      <c r="H2368" s="277" t="s">
        <v>8894</v>
      </c>
      <c r="I2368" s="277" t="s">
        <v>694</v>
      </c>
      <c r="J2368" s="277" t="s">
        <v>2642</v>
      </c>
      <c r="K2368" s="280">
        <v>358.48</v>
      </c>
      <c r="L2368" s="277" t="s">
        <v>2364</v>
      </c>
      <c r="M2368" s="83"/>
    </row>
    <row r="2369" spans="1:13" ht="12.75" customHeight="1" x14ac:dyDescent="0.25">
      <c r="A2369" s="277" t="s">
        <v>8385</v>
      </c>
      <c r="B2369" s="277" t="s">
        <v>8386</v>
      </c>
      <c r="C2369" s="277" t="s">
        <v>8832</v>
      </c>
      <c r="D2369" s="277" t="s">
        <v>8833</v>
      </c>
      <c r="E2369" s="278" t="s">
        <v>1043</v>
      </c>
      <c r="F2369" s="277" t="s">
        <v>1043</v>
      </c>
      <c r="G2369" s="279">
        <v>94974</v>
      </c>
      <c r="H2369" s="277" t="s">
        <v>8895</v>
      </c>
      <c r="I2369" s="277" t="s">
        <v>694</v>
      </c>
      <c r="J2369" s="277" t="s">
        <v>2642</v>
      </c>
      <c r="K2369" s="280">
        <v>357.97</v>
      </c>
      <c r="L2369" s="277" t="s">
        <v>2364</v>
      </c>
      <c r="M2369" s="83"/>
    </row>
    <row r="2370" spans="1:13" ht="12.75" customHeight="1" x14ac:dyDescent="0.25">
      <c r="A2370" s="277" t="s">
        <v>8385</v>
      </c>
      <c r="B2370" s="277" t="s">
        <v>8386</v>
      </c>
      <c r="C2370" s="277" t="s">
        <v>8832</v>
      </c>
      <c r="D2370" s="277" t="s">
        <v>8833</v>
      </c>
      <c r="E2370" s="278" t="s">
        <v>1043</v>
      </c>
      <c r="F2370" s="277" t="s">
        <v>1043</v>
      </c>
      <c r="G2370" s="279">
        <v>94975</v>
      </c>
      <c r="H2370" s="277" t="s">
        <v>8896</v>
      </c>
      <c r="I2370" s="277" t="s">
        <v>694</v>
      </c>
      <c r="J2370" s="277" t="s">
        <v>2642</v>
      </c>
      <c r="K2370" s="280">
        <v>378.78</v>
      </c>
      <c r="L2370" s="277" t="s">
        <v>2364</v>
      </c>
      <c r="M2370" s="83"/>
    </row>
    <row r="2371" spans="1:13" ht="12.75" customHeight="1" x14ac:dyDescent="0.25">
      <c r="A2371" s="277" t="s">
        <v>8385</v>
      </c>
      <c r="B2371" s="277" t="s">
        <v>8386</v>
      </c>
      <c r="C2371" s="277" t="s">
        <v>8832</v>
      </c>
      <c r="D2371" s="277" t="s">
        <v>8833</v>
      </c>
      <c r="E2371" s="278" t="s">
        <v>1043</v>
      </c>
      <c r="F2371" s="277" t="s">
        <v>1043</v>
      </c>
      <c r="G2371" s="279">
        <v>96555</v>
      </c>
      <c r="H2371" s="277" t="s">
        <v>8897</v>
      </c>
      <c r="I2371" s="277" t="s">
        <v>694</v>
      </c>
      <c r="J2371" s="277" t="s">
        <v>2363</v>
      </c>
      <c r="K2371" s="280">
        <v>451.25</v>
      </c>
      <c r="L2371" s="277" t="s">
        <v>2364</v>
      </c>
      <c r="M2371" s="83"/>
    </row>
    <row r="2372" spans="1:13" ht="12.75" customHeight="1" x14ac:dyDescent="0.25">
      <c r="A2372" s="277" t="s">
        <v>8385</v>
      </c>
      <c r="B2372" s="277" t="s">
        <v>8386</v>
      </c>
      <c r="C2372" s="277" t="s">
        <v>8832</v>
      </c>
      <c r="D2372" s="277" t="s">
        <v>8833</v>
      </c>
      <c r="E2372" s="278" t="s">
        <v>1043</v>
      </c>
      <c r="F2372" s="277" t="s">
        <v>1043</v>
      </c>
      <c r="G2372" s="279">
        <v>96556</v>
      </c>
      <c r="H2372" s="277" t="s">
        <v>8898</v>
      </c>
      <c r="I2372" s="277" t="s">
        <v>694</v>
      </c>
      <c r="J2372" s="277" t="s">
        <v>2363</v>
      </c>
      <c r="K2372" s="280">
        <v>512.19000000000005</v>
      </c>
      <c r="L2372" s="277" t="s">
        <v>2364</v>
      </c>
      <c r="M2372" s="83"/>
    </row>
    <row r="2373" spans="1:13" ht="12.75" customHeight="1" x14ac:dyDescent="0.25">
      <c r="A2373" s="277" t="s">
        <v>8385</v>
      </c>
      <c r="B2373" s="277" t="s">
        <v>8386</v>
      </c>
      <c r="C2373" s="277" t="s">
        <v>8832</v>
      </c>
      <c r="D2373" s="277" t="s">
        <v>8833</v>
      </c>
      <c r="E2373" s="278" t="s">
        <v>1043</v>
      </c>
      <c r="F2373" s="277" t="s">
        <v>1043</v>
      </c>
      <c r="G2373" s="279">
        <v>96557</v>
      </c>
      <c r="H2373" s="277" t="s">
        <v>8899</v>
      </c>
      <c r="I2373" s="277" t="s">
        <v>694</v>
      </c>
      <c r="J2373" s="277" t="s">
        <v>2363</v>
      </c>
      <c r="K2373" s="280">
        <v>361.78</v>
      </c>
      <c r="L2373" s="277" t="s">
        <v>2364</v>
      </c>
      <c r="M2373" s="83"/>
    </row>
    <row r="2374" spans="1:13" ht="12.75" customHeight="1" x14ac:dyDescent="0.25">
      <c r="A2374" s="277" t="s">
        <v>8385</v>
      </c>
      <c r="B2374" s="277" t="s">
        <v>8386</v>
      </c>
      <c r="C2374" s="277" t="s">
        <v>8832</v>
      </c>
      <c r="D2374" s="277" t="s">
        <v>8833</v>
      </c>
      <c r="E2374" s="278" t="s">
        <v>1043</v>
      </c>
      <c r="F2374" s="277" t="s">
        <v>1043</v>
      </c>
      <c r="G2374" s="279">
        <v>96558</v>
      </c>
      <c r="H2374" s="277" t="s">
        <v>8900</v>
      </c>
      <c r="I2374" s="277" t="s">
        <v>694</v>
      </c>
      <c r="J2374" s="277" t="s">
        <v>2363</v>
      </c>
      <c r="K2374" s="280">
        <v>367.15</v>
      </c>
      <c r="L2374" s="277" t="s">
        <v>2364</v>
      </c>
      <c r="M2374" s="83"/>
    </row>
    <row r="2375" spans="1:13" ht="12.75" customHeight="1" x14ac:dyDescent="0.25">
      <c r="A2375" s="277" t="s">
        <v>8385</v>
      </c>
      <c r="B2375" s="277" t="s">
        <v>8386</v>
      </c>
      <c r="C2375" s="277" t="s">
        <v>8832</v>
      </c>
      <c r="D2375" s="277" t="s">
        <v>8833</v>
      </c>
      <c r="E2375" s="278" t="s">
        <v>1043</v>
      </c>
      <c r="F2375" s="277" t="s">
        <v>1043</v>
      </c>
      <c r="G2375" s="279">
        <v>99235</v>
      </c>
      <c r="H2375" s="277" t="s">
        <v>8901</v>
      </c>
      <c r="I2375" s="277" t="s">
        <v>694</v>
      </c>
      <c r="J2375" s="277" t="s">
        <v>2642</v>
      </c>
      <c r="K2375" s="280">
        <v>325.72000000000003</v>
      </c>
      <c r="L2375" s="277" t="s">
        <v>2364</v>
      </c>
      <c r="M2375" s="83"/>
    </row>
    <row r="2376" spans="1:13" ht="12.75" customHeight="1" x14ac:dyDescent="0.25">
      <c r="A2376" s="277" t="s">
        <v>8385</v>
      </c>
      <c r="B2376" s="277" t="s">
        <v>8386</v>
      </c>
      <c r="C2376" s="277" t="s">
        <v>8832</v>
      </c>
      <c r="D2376" s="277" t="s">
        <v>8833</v>
      </c>
      <c r="E2376" s="278" t="s">
        <v>1043</v>
      </c>
      <c r="F2376" s="277" t="s">
        <v>1043</v>
      </c>
      <c r="G2376" s="279">
        <v>99431</v>
      </c>
      <c r="H2376" s="277" t="s">
        <v>8902</v>
      </c>
      <c r="I2376" s="277" t="s">
        <v>694</v>
      </c>
      <c r="J2376" s="277" t="s">
        <v>2363</v>
      </c>
      <c r="K2376" s="280">
        <v>387.42</v>
      </c>
      <c r="L2376" s="277" t="s">
        <v>2364</v>
      </c>
      <c r="M2376" s="83"/>
    </row>
    <row r="2377" spans="1:13" ht="12.75" customHeight="1" x14ac:dyDescent="0.25">
      <c r="A2377" s="277" t="s">
        <v>8385</v>
      </c>
      <c r="B2377" s="277" t="s">
        <v>8386</v>
      </c>
      <c r="C2377" s="277" t="s">
        <v>8832</v>
      </c>
      <c r="D2377" s="277" t="s">
        <v>8833</v>
      </c>
      <c r="E2377" s="278" t="s">
        <v>1043</v>
      </c>
      <c r="F2377" s="277" t="s">
        <v>1043</v>
      </c>
      <c r="G2377" s="279">
        <v>99432</v>
      </c>
      <c r="H2377" s="277" t="s">
        <v>8903</v>
      </c>
      <c r="I2377" s="277" t="s">
        <v>694</v>
      </c>
      <c r="J2377" s="277" t="s">
        <v>2363</v>
      </c>
      <c r="K2377" s="280">
        <v>366.02</v>
      </c>
      <c r="L2377" s="277" t="s">
        <v>2364</v>
      </c>
      <c r="M2377" s="83"/>
    </row>
    <row r="2378" spans="1:13" ht="12.75" customHeight="1" x14ac:dyDescent="0.25">
      <c r="A2378" s="277" t="s">
        <v>8385</v>
      </c>
      <c r="B2378" s="277" t="s">
        <v>8386</v>
      </c>
      <c r="C2378" s="277" t="s">
        <v>8832</v>
      </c>
      <c r="D2378" s="277" t="s">
        <v>8833</v>
      </c>
      <c r="E2378" s="278" t="s">
        <v>1043</v>
      </c>
      <c r="F2378" s="277" t="s">
        <v>1043</v>
      </c>
      <c r="G2378" s="279">
        <v>99433</v>
      </c>
      <c r="H2378" s="277" t="s">
        <v>8904</v>
      </c>
      <c r="I2378" s="277" t="s">
        <v>694</v>
      </c>
      <c r="J2378" s="277" t="s">
        <v>2363</v>
      </c>
      <c r="K2378" s="280">
        <v>411.56</v>
      </c>
      <c r="L2378" s="277" t="s">
        <v>2364</v>
      </c>
      <c r="M2378" s="83"/>
    </row>
    <row r="2379" spans="1:13" ht="12.75" customHeight="1" x14ac:dyDescent="0.25">
      <c r="A2379" s="277" t="s">
        <v>8385</v>
      </c>
      <c r="B2379" s="277" t="s">
        <v>8386</v>
      </c>
      <c r="C2379" s="277" t="s">
        <v>8832</v>
      </c>
      <c r="D2379" s="277" t="s">
        <v>8833</v>
      </c>
      <c r="E2379" s="278" t="s">
        <v>1043</v>
      </c>
      <c r="F2379" s="277" t="s">
        <v>1043</v>
      </c>
      <c r="G2379" s="279">
        <v>99434</v>
      </c>
      <c r="H2379" s="277" t="s">
        <v>8905</v>
      </c>
      <c r="I2379" s="277" t="s">
        <v>694</v>
      </c>
      <c r="J2379" s="277" t="s">
        <v>2363</v>
      </c>
      <c r="K2379" s="280">
        <v>390.82</v>
      </c>
      <c r="L2379" s="277" t="s">
        <v>2364</v>
      </c>
      <c r="M2379" s="83"/>
    </row>
    <row r="2380" spans="1:13" ht="12.75" customHeight="1" x14ac:dyDescent="0.25">
      <c r="A2380" s="277" t="s">
        <v>8385</v>
      </c>
      <c r="B2380" s="277" t="s">
        <v>8386</v>
      </c>
      <c r="C2380" s="277" t="s">
        <v>8832</v>
      </c>
      <c r="D2380" s="277" t="s">
        <v>8833</v>
      </c>
      <c r="E2380" s="278" t="s">
        <v>1043</v>
      </c>
      <c r="F2380" s="277" t="s">
        <v>1043</v>
      </c>
      <c r="G2380" s="279">
        <v>99435</v>
      </c>
      <c r="H2380" s="277" t="s">
        <v>8906</v>
      </c>
      <c r="I2380" s="277" t="s">
        <v>694</v>
      </c>
      <c r="J2380" s="277" t="s">
        <v>2363</v>
      </c>
      <c r="K2380" s="280">
        <v>377.74</v>
      </c>
      <c r="L2380" s="277" t="s">
        <v>2364</v>
      </c>
      <c r="M2380" s="83"/>
    </row>
    <row r="2381" spans="1:13" ht="12.75" customHeight="1" x14ac:dyDescent="0.25">
      <c r="A2381" s="277" t="s">
        <v>8385</v>
      </c>
      <c r="B2381" s="277" t="s">
        <v>8386</v>
      </c>
      <c r="C2381" s="277" t="s">
        <v>8832</v>
      </c>
      <c r="D2381" s="277" t="s">
        <v>8833</v>
      </c>
      <c r="E2381" s="278" t="s">
        <v>1043</v>
      </c>
      <c r="F2381" s="277" t="s">
        <v>1043</v>
      </c>
      <c r="G2381" s="279">
        <v>99436</v>
      </c>
      <c r="H2381" s="277" t="s">
        <v>8907</v>
      </c>
      <c r="I2381" s="277" t="s">
        <v>694</v>
      </c>
      <c r="J2381" s="277" t="s">
        <v>2363</v>
      </c>
      <c r="K2381" s="280">
        <v>427.06</v>
      </c>
      <c r="L2381" s="277" t="s">
        <v>2364</v>
      </c>
      <c r="M2381" s="83"/>
    </row>
    <row r="2382" spans="1:13" ht="12.75" customHeight="1" x14ac:dyDescent="0.25">
      <c r="A2382" s="277" t="s">
        <v>8385</v>
      </c>
      <c r="B2382" s="277" t="s">
        <v>8386</v>
      </c>
      <c r="C2382" s="277" t="s">
        <v>8832</v>
      </c>
      <c r="D2382" s="277" t="s">
        <v>8833</v>
      </c>
      <c r="E2382" s="278" t="s">
        <v>1043</v>
      </c>
      <c r="F2382" s="277" t="s">
        <v>1043</v>
      </c>
      <c r="G2382" s="279">
        <v>99437</v>
      </c>
      <c r="H2382" s="277" t="s">
        <v>8908</v>
      </c>
      <c r="I2382" s="277" t="s">
        <v>694</v>
      </c>
      <c r="J2382" s="277" t="s">
        <v>2642</v>
      </c>
      <c r="K2382" s="280">
        <v>346.98</v>
      </c>
      <c r="L2382" s="277" t="s">
        <v>2364</v>
      </c>
      <c r="M2382" s="83"/>
    </row>
    <row r="2383" spans="1:13" ht="12.75" customHeight="1" x14ac:dyDescent="0.25">
      <c r="A2383" s="277" t="s">
        <v>8385</v>
      </c>
      <c r="B2383" s="277" t="s">
        <v>8386</v>
      </c>
      <c r="C2383" s="277" t="s">
        <v>8832</v>
      </c>
      <c r="D2383" s="277" t="s">
        <v>8833</v>
      </c>
      <c r="E2383" s="278" t="s">
        <v>1043</v>
      </c>
      <c r="F2383" s="277" t="s">
        <v>1043</v>
      </c>
      <c r="G2383" s="279">
        <v>99438</v>
      </c>
      <c r="H2383" s="277" t="s">
        <v>8909</v>
      </c>
      <c r="I2383" s="277" t="s">
        <v>694</v>
      </c>
      <c r="J2383" s="277" t="s">
        <v>2642</v>
      </c>
      <c r="K2383" s="280">
        <v>351.67</v>
      </c>
      <c r="L2383" s="277" t="s">
        <v>2364</v>
      </c>
      <c r="M2383" s="83"/>
    </row>
    <row r="2384" spans="1:13" ht="12.75" customHeight="1" x14ac:dyDescent="0.25">
      <c r="A2384" s="277" t="s">
        <v>8385</v>
      </c>
      <c r="B2384" s="277" t="s">
        <v>8386</v>
      </c>
      <c r="C2384" s="277" t="s">
        <v>8832</v>
      </c>
      <c r="D2384" s="277" t="s">
        <v>8833</v>
      </c>
      <c r="E2384" s="278" t="s">
        <v>1043</v>
      </c>
      <c r="F2384" s="277" t="s">
        <v>1043</v>
      </c>
      <c r="G2384" s="279">
        <v>99439</v>
      </c>
      <c r="H2384" s="277" t="s">
        <v>8910</v>
      </c>
      <c r="I2384" s="277" t="s">
        <v>694</v>
      </c>
      <c r="J2384" s="277" t="s">
        <v>2363</v>
      </c>
      <c r="K2384" s="280">
        <v>381.37</v>
      </c>
      <c r="L2384" s="277" t="s">
        <v>2364</v>
      </c>
      <c r="M2384" s="83"/>
    </row>
    <row r="2385" spans="1:13" ht="12.75" customHeight="1" x14ac:dyDescent="0.25">
      <c r="A2385" s="277" t="s">
        <v>8385</v>
      </c>
      <c r="B2385" s="277" t="s">
        <v>8386</v>
      </c>
      <c r="C2385" s="277" t="s">
        <v>8911</v>
      </c>
      <c r="D2385" s="277" t="s">
        <v>8912</v>
      </c>
      <c r="E2385" s="278">
        <v>74141</v>
      </c>
      <c r="F2385" s="277" t="s">
        <v>8913</v>
      </c>
      <c r="G2385" s="279" t="s">
        <v>8914</v>
      </c>
      <c r="H2385" s="277" t="s">
        <v>8915</v>
      </c>
      <c r="I2385" s="277" t="s">
        <v>648</v>
      </c>
      <c r="J2385" s="277" t="s">
        <v>2363</v>
      </c>
      <c r="K2385" s="280">
        <v>68.47</v>
      </c>
      <c r="L2385" s="277" t="s">
        <v>2364</v>
      </c>
      <c r="M2385" s="83"/>
    </row>
    <row r="2386" spans="1:13" ht="12.75" customHeight="1" x14ac:dyDescent="0.25">
      <c r="A2386" s="277" t="s">
        <v>8385</v>
      </c>
      <c r="B2386" s="277" t="s">
        <v>8386</v>
      </c>
      <c r="C2386" s="277" t="s">
        <v>8911</v>
      </c>
      <c r="D2386" s="277" t="s">
        <v>8912</v>
      </c>
      <c r="E2386" s="278">
        <v>74141</v>
      </c>
      <c r="F2386" s="277" t="s">
        <v>8913</v>
      </c>
      <c r="G2386" s="279" t="s">
        <v>8916</v>
      </c>
      <c r="H2386" s="277" t="s">
        <v>8917</v>
      </c>
      <c r="I2386" s="277" t="s">
        <v>648</v>
      </c>
      <c r="J2386" s="277" t="s">
        <v>2363</v>
      </c>
      <c r="K2386" s="280">
        <v>75.92</v>
      </c>
      <c r="L2386" s="277" t="s">
        <v>2364</v>
      </c>
      <c r="M2386" s="83"/>
    </row>
    <row r="2387" spans="1:13" ht="12.75" customHeight="1" x14ac:dyDescent="0.25">
      <c r="A2387" s="277" t="s">
        <v>8385</v>
      </c>
      <c r="B2387" s="277" t="s">
        <v>8386</v>
      </c>
      <c r="C2387" s="277" t="s">
        <v>8911</v>
      </c>
      <c r="D2387" s="277" t="s">
        <v>8912</v>
      </c>
      <c r="E2387" s="278">
        <v>74141</v>
      </c>
      <c r="F2387" s="277" t="s">
        <v>8913</v>
      </c>
      <c r="G2387" s="279" t="s">
        <v>8918</v>
      </c>
      <c r="H2387" s="277" t="s">
        <v>8919</v>
      </c>
      <c r="I2387" s="277" t="s">
        <v>648</v>
      </c>
      <c r="J2387" s="277" t="s">
        <v>2363</v>
      </c>
      <c r="K2387" s="280">
        <v>90.19</v>
      </c>
      <c r="L2387" s="277" t="s">
        <v>2364</v>
      </c>
      <c r="M2387" s="83"/>
    </row>
    <row r="2388" spans="1:13" ht="12.75" customHeight="1" x14ac:dyDescent="0.25">
      <c r="A2388" s="277" t="s">
        <v>8385</v>
      </c>
      <c r="B2388" s="277" t="s">
        <v>8386</v>
      </c>
      <c r="C2388" s="277" t="s">
        <v>8911</v>
      </c>
      <c r="D2388" s="277" t="s">
        <v>8912</v>
      </c>
      <c r="E2388" s="278">
        <v>74141</v>
      </c>
      <c r="F2388" s="277" t="s">
        <v>8913</v>
      </c>
      <c r="G2388" s="279" t="s">
        <v>8920</v>
      </c>
      <c r="H2388" s="277" t="s">
        <v>8921</v>
      </c>
      <c r="I2388" s="277" t="s">
        <v>648</v>
      </c>
      <c r="J2388" s="277" t="s">
        <v>2363</v>
      </c>
      <c r="K2388" s="280">
        <v>103.14</v>
      </c>
      <c r="L2388" s="277" t="s">
        <v>2364</v>
      </c>
      <c r="M2388" s="83"/>
    </row>
    <row r="2389" spans="1:13" ht="12.75" customHeight="1" x14ac:dyDescent="0.25">
      <c r="A2389" s="277" t="s">
        <v>8385</v>
      </c>
      <c r="B2389" s="277" t="s">
        <v>8386</v>
      </c>
      <c r="C2389" s="277" t="s">
        <v>8911</v>
      </c>
      <c r="D2389" s="277" t="s">
        <v>8912</v>
      </c>
      <c r="E2389" s="278">
        <v>74202</v>
      </c>
      <c r="F2389" s="277" t="s">
        <v>8913</v>
      </c>
      <c r="G2389" s="279" t="s">
        <v>8922</v>
      </c>
      <c r="H2389" s="277" t="s">
        <v>8923</v>
      </c>
      <c r="I2389" s="277" t="s">
        <v>648</v>
      </c>
      <c r="J2389" s="277" t="s">
        <v>2363</v>
      </c>
      <c r="K2389" s="280">
        <v>61.35</v>
      </c>
      <c r="L2389" s="277" t="s">
        <v>2364</v>
      </c>
      <c r="M2389" s="83"/>
    </row>
    <row r="2390" spans="1:13" ht="12.75" customHeight="1" x14ac:dyDescent="0.25">
      <c r="A2390" s="277" t="s">
        <v>8385</v>
      </c>
      <c r="B2390" s="277" t="s">
        <v>8386</v>
      </c>
      <c r="C2390" s="277" t="s">
        <v>8911</v>
      </c>
      <c r="D2390" s="277" t="s">
        <v>8912</v>
      </c>
      <c r="E2390" s="278">
        <v>74202</v>
      </c>
      <c r="F2390" s="277" t="s">
        <v>8913</v>
      </c>
      <c r="G2390" s="279" t="s">
        <v>8924</v>
      </c>
      <c r="H2390" s="277" t="s">
        <v>8925</v>
      </c>
      <c r="I2390" s="277" t="s">
        <v>648</v>
      </c>
      <c r="J2390" s="277" t="s">
        <v>2363</v>
      </c>
      <c r="K2390" s="280">
        <v>67.739999999999995</v>
      </c>
      <c r="L2390" s="277" t="s">
        <v>2364</v>
      </c>
      <c r="M2390" s="83"/>
    </row>
    <row r="2391" spans="1:13" ht="12.75" customHeight="1" x14ac:dyDescent="0.25">
      <c r="A2391" s="277" t="s">
        <v>8385</v>
      </c>
      <c r="B2391" s="277" t="s">
        <v>8386</v>
      </c>
      <c r="C2391" s="277" t="s">
        <v>8926</v>
      </c>
      <c r="D2391" s="277" t="s">
        <v>8927</v>
      </c>
      <c r="E2391" s="278">
        <v>73817</v>
      </c>
      <c r="F2391" s="277" t="s">
        <v>8928</v>
      </c>
      <c r="G2391" s="279" t="s">
        <v>8929</v>
      </c>
      <c r="H2391" s="277" t="s">
        <v>8930</v>
      </c>
      <c r="I2391" s="277" t="s">
        <v>694</v>
      </c>
      <c r="J2391" s="277" t="s">
        <v>2642</v>
      </c>
      <c r="K2391" s="280">
        <v>108.31</v>
      </c>
      <c r="L2391" s="277" t="s">
        <v>2364</v>
      </c>
      <c r="M2391" s="83"/>
    </row>
    <row r="2392" spans="1:13" ht="12.75" customHeight="1" x14ac:dyDescent="0.25">
      <c r="A2392" s="277" t="s">
        <v>8385</v>
      </c>
      <c r="B2392" s="277" t="s">
        <v>8386</v>
      </c>
      <c r="C2392" s="277" t="s">
        <v>8926</v>
      </c>
      <c r="D2392" s="277" t="s">
        <v>8927</v>
      </c>
      <c r="E2392" s="278">
        <v>73817</v>
      </c>
      <c r="F2392" s="277" t="s">
        <v>8928</v>
      </c>
      <c r="G2392" s="279" t="s">
        <v>8931</v>
      </c>
      <c r="H2392" s="277" t="s">
        <v>8932</v>
      </c>
      <c r="I2392" s="277" t="s">
        <v>694</v>
      </c>
      <c r="J2392" s="277" t="s">
        <v>2642</v>
      </c>
      <c r="K2392" s="280">
        <v>138.36000000000001</v>
      </c>
      <c r="L2392" s="277" t="s">
        <v>2364</v>
      </c>
      <c r="M2392" s="83"/>
    </row>
    <row r="2393" spans="1:13" ht="12.75" customHeight="1" x14ac:dyDescent="0.25">
      <c r="A2393" s="277" t="s">
        <v>8385</v>
      </c>
      <c r="B2393" s="277" t="s">
        <v>8386</v>
      </c>
      <c r="C2393" s="277" t="s">
        <v>8926</v>
      </c>
      <c r="D2393" s="277" t="s">
        <v>8927</v>
      </c>
      <c r="E2393" s="278">
        <v>74078</v>
      </c>
      <c r="F2393" s="277" t="s">
        <v>8933</v>
      </c>
      <c r="G2393" s="279" t="s">
        <v>8934</v>
      </c>
      <c r="H2393" s="277" t="s">
        <v>8935</v>
      </c>
      <c r="I2393" s="277" t="s">
        <v>648</v>
      </c>
      <c r="J2393" s="277" t="s">
        <v>2642</v>
      </c>
      <c r="K2393" s="280">
        <v>30.07</v>
      </c>
      <c r="L2393" s="277" t="s">
        <v>2364</v>
      </c>
      <c r="M2393" s="83"/>
    </row>
    <row r="2394" spans="1:13" ht="12.75" customHeight="1" x14ac:dyDescent="0.25">
      <c r="A2394" s="277" t="s">
        <v>8385</v>
      </c>
      <c r="B2394" s="277" t="s">
        <v>8386</v>
      </c>
      <c r="C2394" s="277" t="s">
        <v>8926</v>
      </c>
      <c r="D2394" s="277" t="s">
        <v>8927</v>
      </c>
      <c r="E2394" s="278" t="s">
        <v>1043</v>
      </c>
      <c r="F2394" s="277" t="s">
        <v>1043</v>
      </c>
      <c r="G2394" s="279">
        <v>83518</v>
      </c>
      <c r="H2394" s="277" t="s">
        <v>8936</v>
      </c>
      <c r="I2394" s="277" t="s">
        <v>694</v>
      </c>
      <c r="J2394" s="277" t="s">
        <v>2642</v>
      </c>
      <c r="K2394" s="280">
        <v>294.04000000000002</v>
      </c>
      <c r="L2394" s="277" t="s">
        <v>2364</v>
      </c>
      <c r="M2394" s="83"/>
    </row>
    <row r="2395" spans="1:13" ht="12.75" customHeight="1" x14ac:dyDescent="0.25">
      <c r="A2395" s="277" t="s">
        <v>8385</v>
      </c>
      <c r="B2395" s="277" t="s">
        <v>8386</v>
      </c>
      <c r="C2395" s="277" t="s">
        <v>8926</v>
      </c>
      <c r="D2395" s="277" t="s">
        <v>8927</v>
      </c>
      <c r="E2395" s="278" t="s">
        <v>1043</v>
      </c>
      <c r="F2395" s="277" t="s">
        <v>1043</v>
      </c>
      <c r="G2395" s="279">
        <v>95467</v>
      </c>
      <c r="H2395" s="277" t="s">
        <v>8937</v>
      </c>
      <c r="I2395" s="277" t="s">
        <v>694</v>
      </c>
      <c r="J2395" s="277" t="s">
        <v>2642</v>
      </c>
      <c r="K2395" s="280">
        <v>395.69</v>
      </c>
      <c r="L2395" s="277" t="s">
        <v>2364</v>
      </c>
      <c r="M2395" s="83"/>
    </row>
    <row r="2396" spans="1:13" ht="12.75" customHeight="1" x14ac:dyDescent="0.25">
      <c r="A2396" s="277" t="s">
        <v>8385</v>
      </c>
      <c r="B2396" s="277" t="s">
        <v>8386</v>
      </c>
      <c r="C2396" s="277" t="s">
        <v>8938</v>
      </c>
      <c r="D2396" s="277" t="s">
        <v>8939</v>
      </c>
      <c r="E2396" s="278" t="s">
        <v>1043</v>
      </c>
      <c r="F2396" s="277" t="s">
        <v>1043</v>
      </c>
      <c r="G2396" s="279">
        <v>68328</v>
      </c>
      <c r="H2396" s="277" t="s">
        <v>8940</v>
      </c>
      <c r="I2396" s="277" t="s">
        <v>648</v>
      </c>
      <c r="J2396" s="277" t="s">
        <v>2363</v>
      </c>
      <c r="K2396" s="280">
        <v>15.66</v>
      </c>
      <c r="L2396" s="277" t="s">
        <v>2364</v>
      </c>
      <c r="M2396" s="83"/>
    </row>
    <row r="2397" spans="1:13" ht="12.75" customHeight="1" x14ac:dyDescent="0.25">
      <c r="A2397" s="277" t="s">
        <v>8385</v>
      </c>
      <c r="B2397" s="277" t="s">
        <v>8386</v>
      </c>
      <c r="C2397" s="277" t="s">
        <v>8938</v>
      </c>
      <c r="D2397" s="277" t="s">
        <v>8939</v>
      </c>
      <c r="E2397" s="278">
        <v>73898</v>
      </c>
      <c r="F2397" s="277" t="s">
        <v>8941</v>
      </c>
      <c r="G2397" s="279" t="s">
        <v>8942</v>
      </c>
      <c r="H2397" s="277" t="s">
        <v>8943</v>
      </c>
      <c r="I2397" s="277" t="s">
        <v>871</v>
      </c>
      <c r="J2397" s="277" t="s">
        <v>2642</v>
      </c>
      <c r="K2397" s="280">
        <v>87.86</v>
      </c>
      <c r="L2397" s="277" t="s">
        <v>2364</v>
      </c>
      <c r="M2397" s="83"/>
    </row>
    <row r="2398" spans="1:13" ht="12.75" customHeight="1" x14ac:dyDescent="0.25">
      <c r="A2398" s="277" t="s">
        <v>8385</v>
      </c>
      <c r="B2398" s="277" t="s">
        <v>8386</v>
      </c>
      <c r="C2398" s="277" t="s">
        <v>8938</v>
      </c>
      <c r="D2398" s="277" t="s">
        <v>8939</v>
      </c>
      <c r="E2398" s="278" t="s">
        <v>1043</v>
      </c>
      <c r="F2398" s="277" t="s">
        <v>1043</v>
      </c>
      <c r="G2398" s="279">
        <v>79471</v>
      </c>
      <c r="H2398" s="277" t="s">
        <v>8944</v>
      </c>
      <c r="I2398" s="277" t="s">
        <v>650</v>
      </c>
      <c r="J2398" s="277" t="s">
        <v>2642</v>
      </c>
      <c r="K2398" s="280">
        <v>60.58</v>
      </c>
      <c r="L2398" s="277" t="s">
        <v>2364</v>
      </c>
      <c r="M2398" s="83"/>
    </row>
    <row r="2399" spans="1:13" ht="12.75" customHeight="1" x14ac:dyDescent="0.25">
      <c r="A2399" s="277" t="s">
        <v>8385</v>
      </c>
      <c r="B2399" s="277" t="s">
        <v>8386</v>
      </c>
      <c r="C2399" s="277" t="s">
        <v>8938</v>
      </c>
      <c r="D2399" s="277" t="s">
        <v>8939</v>
      </c>
      <c r="E2399" s="278" t="s">
        <v>1043</v>
      </c>
      <c r="F2399" s="277" t="s">
        <v>1043</v>
      </c>
      <c r="G2399" s="279">
        <v>98576</v>
      </c>
      <c r="H2399" s="277" t="s">
        <v>8945</v>
      </c>
      <c r="I2399" s="277" t="s">
        <v>871</v>
      </c>
      <c r="J2399" s="277" t="s">
        <v>2363</v>
      </c>
      <c r="K2399" s="280">
        <v>15.12</v>
      </c>
      <c r="L2399" s="277" t="s">
        <v>2364</v>
      </c>
      <c r="M2399" s="83"/>
    </row>
    <row r="2400" spans="1:13" ht="12.75" customHeight="1" x14ac:dyDescent="0.25">
      <c r="A2400" s="277" t="s">
        <v>8385</v>
      </c>
      <c r="B2400" s="277" t="s">
        <v>8386</v>
      </c>
      <c r="C2400" s="277" t="s">
        <v>8946</v>
      </c>
      <c r="D2400" s="277" t="s">
        <v>8947</v>
      </c>
      <c r="E2400" s="278" t="s">
        <v>1043</v>
      </c>
      <c r="F2400" s="277" t="s">
        <v>1043</v>
      </c>
      <c r="G2400" s="279">
        <v>93182</v>
      </c>
      <c r="H2400" s="277" t="s">
        <v>8948</v>
      </c>
      <c r="I2400" s="277" t="s">
        <v>871</v>
      </c>
      <c r="J2400" s="277" t="s">
        <v>2363</v>
      </c>
      <c r="K2400" s="280">
        <v>25.48</v>
      </c>
      <c r="L2400" s="277" t="s">
        <v>2364</v>
      </c>
      <c r="M2400" s="83"/>
    </row>
    <row r="2401" spans="1:13" ht="12.75" customHeight="1" x14ac:dyDescent="0.25">
      <c r="A2401" s="277" t="s">
        <v>8385</v>
      </c>
      <c r="B2401" s="277" t="s">
        <v>8386</v>
      </c>
      <c r="C2401" s="277" t="s">
        <v>8946</v>
      </c>
      <c r="D2401" s="277" t="s">
        <v>8947</v>
      </c>
      <c r="E2401" s="278" t="s">
        <v>1043</v>
      </c>
      <c r="F2401" s="277" t="s">
        <v>1043</v>
      </c>
      <c r="G2401" s="279">
        <v>93183</v>
      </c>
      <c r="H2401" s="277" t="s">
        <v>8949</v>
      </c>
      <c r="I2401" s="277" t="s">
        <v>871</v>
      </c>
      <c r="J2401" s="277" t="s">
        <v>2363</v>
      </c>
      <c r="K2401" s="280">
        <v>32.5</v>
      </c>
      <c r="L2401" s="277" t="s">
        <v>2364</v>
      </c>
      <c r="M2401" s="83"/>
    </row>
    <row r="2402" spans="1:13" ht="12.75" customHeight="1" x14ac:dyDescent="0.25">
      <c r="A2402" s="277" t="s">
        <v>8385</v>
      </c>
      <c r="B2402" s="277" t="s">
        <v>8386</v>
      </c>
      <c r="C2402" s="277" t="s">
        <v>8946</v>
      </c>
      <c r="D2402" s="277" t="s">
        <v>8947</v>
      </c>
      <c r="E2402" s="278" t="s">
        <v>1043</v>
      </c>
      <c r="F2402" s="277" t="s">
        <v>1043</v>
      </c>
      <c r="G2402" s="279">
        <v>93184</v>
      </c>
      <c r="H2402" s="277" t="s">
        <v>8950</v>
      </c>
      <c r="I2402" s="277" t="s">
        <v>871</v>
      </c>
      <c r="J2402" s="277" t="s">
        <v>2363</v>
      </c>
      <c r="K2402" s="280">
        <v>19.489999999999998</v>
      </c>
      <c r="L2402" s="277" t="s">
        <v>2364</v>
      </c>
      <c r="M2402" s="83"/>
    </row>
    <row r="2403" spans="1:13" ht="12.75" customHeight="1" x14ac:dyDescent="0.25">
      <c r="A2403" s="277" t="s">
        <v>8385</v>
      </c>
      <c r="B2403" s="277" t="s">
        <v>8386</v>
      </c>
      <c r="C2403" s="277" t="s">
        <v>8946</v>
      </c>
      <c r="D2403" s="277" t="s">
        <v>8947</v>
      </c>
      <c r="E2403" s="278" t="s">
        <v>1043</v>
      </c>
      <c r="F2403" s="277" t="s">
        <v>1043</v>
      </c>
      <c r="G2403" s="279">
        <v>93185</v>
      </c>
      <c r="H2403" s="277" t="s">
        <v>8951</v>
      </c>
      <c r="I2403" s="277" t="s">
        <v>871</v>
      </c>
      <c r="J2403" s="277" t="s">
        <v>2363</v>
      </c>
      <c r="K2403" s="280">
        <v>31.97</v>
      </c>
      <c r="L2403" s="277" t="s">
        <v>2364</v>
      </c>
      <c r="M2403" s="83"/>
    </row>
    <row r="2404" spans="1:13" ht="12.75" customHeight="1" x14ac:dyDescent="0.25">
      <c r="A2404" s="277" t="s">
        <v>8385</v>
      </c>
      <c r="B2404" s="277" t="s">
        <v>8386</v>
      </c>
      <c r="C2404" s="277" t="s">
        <v>8946</v>
      </c>
      <c r="D2404" s="277" t="s">
        <v>8947</v>
      </c>
      <c r="E2404" s="278" t="s">
        <v>1043</v>
      </c>
      <c r="F2404" s="277" t="s">
        <v>1043</v>
      </c>
      <c r="G2404" s="279">
        <v>93186</v>
      </c>
      <c r="H2404" s="277" t="s">
        <v>8952</v>
      </c>
      <c r="I2404" s="277" t="s">
        <v>871</v>
      </c>
      <c r="J2404" s="277" t="s">
        <v>2363</v>
      </c>
      <c r="K2404" s="280">
        <v>45.92</v>
      </c>
      <c r="L2404" s="277" t="s">
        <v>2364</v>
      </c>
      <c r="M2404" s="83"/>
    </row>
    <row r="2405" spans="1:13" ht="12.75" customHeight="1" x14ac:dyDescent="0.25">
      <c r="A2405" s="277" t="s">
        <v>8385</v>
      </c>
      <c r="B2405" s="277" t="s">
        <v>8386</v>
      </c>
      <c r="C2405" s="277" t="s">
        <v>8946</v>
      </c>
      <c r="D2405" s="277" t="s">
        <v>8947</v>
      </c>
      <c r="E2405" s="278" t="s">
        <v>1043</v>
      </c>
      <c r="F2405" s="277" t="s">
        <v>1043</v>
      </c>
      <c r="G2405" s="279">
        <v>93187</v>
      </c>
      <c r="H2405" s="277" t="s">
        <v>8953</v>
      </c>
      <c r="I2405" s="277" t="s">
        <v>871</v>
      </c>
      <c r="J2405" s="277" t="s">
        <v>2363</v>
      </c>
      <c r="K2405" s="280">
        <v>52.67</v>
      </c>
      <c r="L2405" s="277" t="s">
        <v>2364</v>
      </c>
      <c r="M2405" s="83"/>
    </row>
    <row r="2406" spans="1:13" ht="12.75" customHeight="1" x14ac:dyDescent="0.25">
      <c r="A2406" s="277" t="s">
        <v>8385</v>
      </c>
      <c r="B2406" s="277" t="s">
        <v>8386</v>
      </c>
      <c r="C2406" s="277" t="s">
        <v>8946</v>
      </c>
      <c r="D2406" s="277" t="s">
        <v>8947</v>
      </c>
      <c r="E2406" s="278" t="s">
        <v>1043</v>
      </c>
      <c r="F2406" s="277" t="s">
        <v>1043</v>
      </c>
      <c r="G2406" s="279">
        <v>93188</v>
      </c>
      <c r="H2406" s="277" t="s">
        <v>8954</v>
      </c>
      <c r="I2406" s="277" t="s">
        <v>871</v>
      </c>
      <c r="J2406" s="277" t="s">
        <v>2363</v>
      </c>
      <c r="K2406" s="280">
        <v>42.92</v>
      </c>
      <c r="L2406" s="277" t="s">
        <v>2364</v>
      </c>
      <c r="M2406" s="83"/>
    </row>
    <row r="2407" spans="1:13" ht="12.75" customHeight="1" x14ac:dyDescent="0.25">
      <c r="A2407" s="277" t="s">
        <v>8385</v>
      </c>
      <c r="B2407" s="277" t="s">
        <v>8386</v>
      </c>
      <c r="C2407" s="277" t="s">
        <v>8946</v>
      </c>
      <c r="D2407" s="277" t="s">
        <v>8947</v>
      </c>
      <c r="E2407" s="278" t="s">
        <v>1043</v>
      </c>
      <c r="F2407" s="277" t="s">
        <v>1043</v>
      </c>
      <c r="G2407" s="279">
        <v>93189</v>
      </c>
      <c r="H2407" s="277" t="s">
        <v>8955</v>
      </c>
      <c r="I2407" s="277" t="s">
        <v>871</v>
      </c>
      <c r="J2407" s="277" t="s">
        <v>2363</v>
      </c>
      <c r="K2407" s="280">
        <v>52.98</v>
      </c>
      <c r="L2407" s="277" t="s">
        <v>2364</v>
      </c>
      <c r="M2407" s="83"/>
    </row>
    <row r="2408" spans="1:13" ht="12.75" customHeight="1" x14ac:dyDescent="0.25">
      <c r="A2408" s="277" t="s">
        <v>8385</v>
      </c>
      <c r="B2408" s="277" t="s">
        <v>8386</v>
      </c>
      <c r="C2408" s="277" t="s">
        <v>8946</v>
      </c>
      <c r="D2408" s="277" t="s">
        <v>8947</v>
      </c>
      <c r="E2408" s="278" t="s">
        <v>1043</v>
      </c>
      <c r="F2408" s="277" t="s">
        <v>1043</v>
      </c>
      <c r="G2408" s="279">
        <v>93190</v>
      </c>
      <c r="H2408" s="277" t="s">
        <v>8956</v>
      </c>
      <c r="I2408" s="277" t="s">
        <v>871</v>
      </c>
      <c r="J2408" s="277" t="s">
        <v>2642</v>
      </c>
      <c r="K2408" s="280">
        <v>27.52</v>
      </c>
      <c r="L2408" s="277" t="s">
        <v>2364</v>
      </c>
      <c r="M2408" s="83"/>
    </row>
    <row r="2409" spans="1:13" ht="12.75" customHeight="1" x14ac:dyDescent="0.25">
      <c r="A2409" s="277" t="s">
        <v>8385</v>
      </c>
      <c r="B2409" s="277" t="s">
        <v>8386</v>
      </c>
      <c r="C2409" s="277" t="s">
        <v>8946</v>
      </c>
      <c r="D2409" s="277" t="s">
        <v>8947</v>
      </c>
      <c r="E2409" s="278" t="s">
        <v>1043</v>
      </c>
      <c r="F2409" s="277" t="s">
        <v>1043</v>
      </c>
      <c r="G2409" s="279">
        <v>93191</v>
      </c>
      <c r="H2409" s="277" t="s">
        <v>8957</v>
      </c>
      <c r="I2409" s="277" t="s">
        <v>871</v>
      </c>
      <c r="J2409" s="277" t="s">
        <v>2642</v>
      </c>
      <c r="K2409" s="280">
        <v>28.9</v>
      </c>
      <c r="L2409" s="277" t="s">
        <v>2364</v>
      </c>
      <c r="M2409" s="83"/>
    </row>
    <row r="2410" spans="1:13" ht="12.75" customHeight="1" x14ac:dyDescent="0.25">
      <c r="A2410" s="277" t="s">
        <v>8385</v>
      </c>
      <c r="B2410" s="277" t="s">
        <v>8386</v>
      </c>
      <c r="C2410" s="277" t="s">
        <v>8946</v>
      </c>
      <c r="D2410" s="277" t="s">
        <v>8947</v>
      </c>
      <c r="E2410" s="278" t="s">
        <v>1043</v>
      </c>
      <c r="F2410" s="277" t="s">
        <v>1043</v>
      </c>
      <c r="G2410" s="279">
        <v>93192</v>
      </c>
      <c r="H2410" s="277" t="s">
        <v>8958</v>
      </c>
      <c r="I2410" s="277" t="s">
        <v>871</v>
      </c>
      <c r="J2410" s="277" t="s">
        <v>2642</v>
      </c>
      <c r="K2410" s="280">
        <v>29.88</v>
      </c>
      <c r="L2410" s="277" t="s">
        <v>2364</v>
      </c>
      <c r="M2410" s="83"/>
    </row>
    <row r="2411" spans="1:13" ht="12.75" customHeight="1" x14ac:dyDescent="0.25">
      <c r="A2411" s="277" t="s">
        <v>8385</v>
      </c>
      <c r="B2411" s="277" t="s">
        <v>8386</v>
      </c>
      <c r="C2411" s="277" t="s">
        <v>8946</v>
      </c>
      <c r="D2411" s="277" t="s">
        <v>8947</v>
      </c>
      <c r="E2411" s="278" t="s">
        <v>1043</v>
      </c>
      <c r="F2411" s="277" t="s">
        <v>1043</v>
      </c>
      <c r="G2411" s="279">
        <v>93193</v>
      </c>
      <c r="H2411" s="277" t="s">
        <v>8959</v>
      </c>
      <c r="I2411" s="277" t="s">
        <v>871</v>
      </c>
      <c r="J2411" s="277" t="s">
        <v>2642</v>
      </c>
      <c r="K2411" s="280">
        <v>29.28</v>
      </c>
      <c r="L2411" s="277" t="s">
        <v>2364</v>
      </c>
      <c r="M2411" s="83"/>
    </row>
    <row r="2412" spans="1:13" ht="12.75" customHeight="1" x14ac:dyDescent="0.25">
      <c r="A2412" s="277" t="s">
        <v>8385</v>
      </c>
      <c r="B2412" s="277" t="s">
        <v>8386</v>
      </c>
      <c r="C2412" s="277" t="s">
        <v>8946</v>
      </c>
      <c r="D2412" s="277" t="s">
        <v>8947</v>
      </c>
      <c r="E2412" s="278" t="s">
        <v>1043</v>
      </c>
      <c r="F2412" s="277" t="s">
        <v>1043</v>
      </c>
      <c r="G2412" s="279">
        <v>93194</v>
      </c>
      <c r="H2412" s="277" t="s">
        <v>8960</v>
      </c>
      <c r="I2412" s="277" t="s">
        <v>871</v>
      </c>
      <c r="J2412" s="277" t="s">
        <v>2363</v>
      </c>
      <c r="K2412" s="280">
        <v>25.05</v>
      </c>
      <c r="L2412" s="277" t="s">
        <v>2364</v>
      </c>
      <c r="M2412" s="83"/>
    </row>
    <row r="2413" spans="1:13" ht="12.75" customHeight="1" x14ac:dyDescent="0.25">
      <c r="A2413" s="277" t="s">
        <v>8385</v>
      </c>
      <c r="B2413" s="277" t="s">
        <v>8386</v>
      </c>
      <c r="C2413" s="277" t="s">
        <v>8946</v>
      </c>
      <c r="D2413" s="277" t="s">
        <v>8947</v>
      </c>
      <c r="E2413" s="278" t="s">
        <v>1043</v>
      </c>
      <c r="F2413" s="277" t="s">
        <v>1043</v>
      </c>
      <c r="G2413" s="279">
        <v>93195</v>
      </c>
      <c r="H2413" s="277" t="s">
        <v>8961</v>
      </c>
      <c r="I2413" s="277" t="s">
        <v>871</v>
      </c>
      <c r="J2413" s="277" t="s">
        <v>2363</v>
      </c>
      <c r="K2413" s="280">
        <v>29.99</v>
      </c>
      <c r="L2413" s="277" t="s">
        <v>2364</v>
      </c>
      <c r="M2413" s="83"/>
    </row>
    <row r="2414" spans="1:13" ht="12.75" customHeight="1" x14ac:dyDescent="0.25">
      <c r="A2414" s="277" t="s">
        <v>8385</v>
      </c>
      <c r="B2414" s="277" t="s">
        <v>8386</v>
      </c>
      <c r="C2414" s="277" t="s">
        <v>8946</v>
      </c>
      <c r="D2414" s="277" t="s">
        <v>8947</v>
      </c>
      <c r="E2414" s="278" t="s">
        <v>1043</v>
      </c>
      <c r="F2414" s="277" t="s">
        <v>1043</v>
      </c>
      <c r="G2414" s="279">
        <v>93196</v>
      </c>
      <c r="H2414" s="277" t="s">
        <v>8962</v>
      </c>
      <c r="I2414" s="277" t="s">
        <v>871</v>
      </c>
      <c r="J2414" s="277" t="s">
        <v>2363</v>
      </c>
      <c r="K2414" s="280">
        <v>44.65</v>
      </c>
      <c r="L2414" s="277" t="s">
        <v>2364</v>
      </c>
      <c r="M2414" s="83"/>
    </row>
    <row r="2415" spans="1:13" ht="12.75" customHeight="1" x14ac:dyDescent="0.25">
      <c r="A2415" s="277" t="s">
        <v>8385</v>
      </c>
      <c r="B2415" s="277" t="s">
        <v>8386</v>
      </c>
      <c r="C2415" s="277" t="s">
        <v>8946</v>
      </c>
      <c r="D2415" s="277" t="s">
        <v>8947</v>
      </c>
      <c r="E2415" s="278" t="s">
        <v>1043</v>
      </c>
      <c r="F2415" s="277" t="s">
        <v>1043</v>
      </c>
      <c r="G2415" s="279">
        <v>93197</v>
      </c>
      <c r="H2415" s="277" t="s">
        <v>8963</v>
      </c>
      <c r="I2415" s="277" t="s">
        <v>871</v>
      </c>
      <c r="J2415" s="277" t="s">
        <v>2363</v>
      </c>
      <c r="K2415" s="280">
        <v>49.66</v>
      </c>
      <c r="L2415" s="277" t="s">
        <v>2364</v>
      </c>
      <c r="M2415" s="83"/>
    </row>
    <row r="2416" spans="1:13" ht="12.75" customHeight="1" x14ac:dyDescent="0.25">
      <c r="A2416" s="277" t="s">
        <v>8385</v>
      </c>
      <c r="B2416" s="277" t="s">
        <v>8386</v>
      </c>
      <c r="C2416" s="277" t="s">
        <v>8946</v>
      </c>
      <c r="D2416" s="277" t="s">
        <v>8947</v>
      </c>
      <c r="E2416" s="278" t="s">
        <v>1043</v>
      </c>
      <c r="F2416" s="277" t="s">
        <v>1043</v>
      </c>
      <c r="G2416" s="279">
        <v>93198</v>
      </c>
      <c r="H2416" s="277" t="s">
        <v>8964</v>
      </c>
      <c r="I2416" s="277" t="s">
        <v>871</v>
      </c>
      <c r="J2416" s="277" t="s">
        <v>2642</v>
      </c>
      <c r="K2416" s="280">
        <v>24.45</v>
      </c>
      <c r="L2416" s="277" t="s">
        <v>2364</v>
      </c>
      <c r="M2416" s="83"/>
    </row>
    <row r="2417" spans="1:13" ht="12.75" customHeight="1" x14ac:dyDescent="0.25">
      <c r="A2417" s="277" t="s">
        <v>8385</v>
      </c>
      <c r="B2417" s="277" t="s">
        <v>8386</v>
      </c>
      <c r="C2417" s="277" t="s">
        <v>8946</v>
      </c>
      <c r="D2417" s="277" t="s">
        <v>8947</v>
      </c>
      <c r="E2417" s="278" t="s">
        <v>1043</v>
      </c>
      <c r="F2417" s="277" t="s">
        <v>1043</v>
      </c>
      <c r="G2417" s="279">
        <v>93199</v>
      </c>
      <c r="H2417" s="277" t="s">
        <v>8965</v>
      </c>
      <c r="I2417" s="277" t="s">
        <v>871</v>
      </c>
      <c r="J2417" s="277" t="s">
        <v>2642</v>
      </c>
      <c r="K2417" s="280">
        <v>24.02</v>
      </c>
      <c r="L2417" s="277" t="s">
        <v>2364</v>
      </c>
      <c r="M2417" s="83"/>
    </row>
    <row r="2418" spans="1:13" ht="12.75" customHeight="1" x14ac:dyDescent="0.25">
      <c r="A2418" s="277" t="s">
        <v>8385</v>
      </c>
      <c r="B2418" s="277" t="s">
        <v>8386</v>
      </c>
      <c r="C2418" s="277" t="s">
        <v>8946</v>
      </c>
      <c r="D2418" s="277" t="s">
        <v>8947</v>
      </c>
      <c r="E2418" s="278" t="s">
        <v>1043</v>
      </c>
      <c r="F2418" s="277" t="s">
        <v>1043</v>
      </c>
      <c r="G2418" s="279">
        <v>93200</v>
      </c>
      <c r="H2418" s="277" t="s">
        <v>8966</v>
      </c>
      <c r="I2418" s="277" t="s">
        <v>871</v>
      </c>
      <c r="J2418" s="277" t="s">
        <v>2642</v>
      </c>
      <c r="K2418" s="280">
        <v>2.29</v>
      </c>
      <c r="L2418" s="277" t="s">
        <v>2364</v>
      </c>
      <c r="M2418" s="83"/>
    </row>
    <row r="2419" spans="1:13" ht="12.75" customHeight="1" x14ac:dyDescent="0.25">
      <c r="A2419" s="277" t="s">
        <v>8385</v>
      </c>
      <c r="B2419" s="277" t="s">
        <v>8386</v>
      </c>
      <c r="C2419" s="277" t="s">
        <v>8946</v>
      </c>
      <c r="D2419" s="277" t="s">
        <v>8947</v>
      </c>
      <c r="E2419" s="278" t="s">
        <v>1043</v>
      </c>
      <c r="F2419" s="277" t="s">
        <v>1043</v>
      </c>
      <c r="G2419" s="279">
        <v>93201</v>
      </c>
      <c r="H2419" s="277" t="s">
        <v>8967</v>
      </c>
      <c r="I2419" s="277" t="s">
        <v>871</v>
      </c>
      <c r="J2419" s="277" t="s">
        <v>2642</v>
      </c>
      <c r="K2419" s="280">
        <v>4.67</v>
      </c>
      <c r="L2419" s="277" t="s">
        <v>2364</v>
      </c>
      <c r="M2419" s="83"/>
    </row>
    <row r="2420" spans="1:13" ht="12.75" customHeight="1" x14ac:dyDescent="0.25">
      <c r="A2420" s="277" t="s">
        <v>8385</v>
      </c>
      <c r="B2420" s="277" t="s">
        <v>8386</v>
      </c>
      <c r="C2420" s="277" t="s">
        <v>8946</v>
      </c>
      <c r="D2420" s="277" t="s">
        <v>8947</v>
      </c>
      <c r="E2420" s="278" t="s">
        <v>1043</v>
      </c>
      <c r="F2420" s="277" t="s">
        <v>1043</v>
      </c>
      <c r="G2420" s="279">
        <v>93202</v>
      </c>
      <c r="H2420" s="277" t="s">
        <v>8968</v>
      </c>
      <c r="I2420" s="277" t="s">
        <v>871</v>
      </c>
      <c r="J2420" s="277" t="s">
        <v>2642</v>
      </c>
      <c r="K2420" s="280">
        <v>17.190000000000001</v>
      </c>
      <c r="L2420" s="277" t="s">
        <v>2364</v>
      </c>
      <c r="M2420" s="83"/>
    </row>
    <row r="2421" spans="1:13" ht="12.75" customHeight="1" x14ac:dyDescent="0.25">
      <c r="A2421" s="277" t="s">
        <v>8385</v>
      </c>
      <c r="B2421" s="277" t="s">
        <v>8386</v>
      </c>
      <c r="C2421" s="277" t="s">
        <v>8946</v>
      </c>
      <c r="D2421" s="277" t="s">
        <v>8947</v>
      </c>
      <c r="E2421" s="278" t="s">
        <v>1043</v>
      </c>
      <c r="F2421" s="277" t="s">
        <v>1043</v>
      </c>
      <c r="G2421" s="279">
        <v>93203</v>
      </c>
      <c r="H2421" s="277" t="s">
        <v>8969</v>
      </c>
      <c r="I2421" s="277" t="s">
        <v>871</v>
      </c>
      <c r="J2421" s="277" t="s">
        <v>4167</v>
      </c>
      <c r="K2421" s="280">
        <v>11.29</v>
      </c>
      <c r="L2421" s="277" t="s">
        <v>2364</v>
      </c>
      <c r="M2421" s="83"/>
    </row>
    <row r="2422" spans="1:13" ht="12.75" customHeight="1" x14ac:dyDescent="0.25">
      <c r="A2422" s="277" t="s">
        <v>8385</v>
      </c>
      <c r="B2422" s="277" t="s">
        <v>8386</v>
      </c>
      <c r="C2422" s="277" t="s">
        <v>8946</v>
      </c>
      <c r="D2422" s="277" t="s">
        <v>8947</v>
      </c>
      <c r="E2422" s="278" t="s">
        <v>1043</v>
      </c>
      <c r="F2422" s="277" t="s">
        <v>1043</v>
      </c>
      <c r="G2422" s="279">
        <v>93204</v>
      </c>
      <c r="H2422" s="277" t="s">
        <v>8970</v>
      </c>
      <c r="I2422" s="277" t="s">
        <v>871</v>
      </c>
      <c r="J2422" s="277" t="s">
        <v>2363</v>
      </c>
      <c r="K2422" s="280">
        <v>34.799999999999997</v>
      </c>
      <c r="L2422" s="277" t="s">
        <v>2364</v>
      </c>
      <c r="M2422" s="83"/>
    </row>
    <row r="2423" spans="1:13" ht="12.75" customHeight="1" x14ac:dyDescent="0.25">
      <c r="A2423" s="277" t="s">
        <v>8385</v>
      </c>
      <c r="B2423" s="277" t="s">
        <v>8386</v>
      </c>
      <c r="C2423" s="277" t="s">
        <v>8946</v>
      </c>
      <c r="D2423" s="277" t="s">
        <v>8947</v>
      </c>
      <c r="E2423" s="278" t="s">
        <v>1043</v>
      </c>
      <c r="F2423" s="277" t="s">
        <v>1043</v>
      </c>
      <c r="G2423" s="279">
        <v>93205</v>
      </c>
      <c r="H2423" s="277" t="s">
        <v>8971</v>
      </c>
      <c r="I2423" s="277" t="s">
        <v>871</v>
      </c>
      <c r="J2423" s="277" t="s">
        <v>2642</v>
      </c>
      <c r="K2423" s="280">
        <v>22.33</v>
      </c>
      <c r="L2423" s="277" t="s">
        <v>2364</v>
      </c>
      <c r="M2423" s="83"/>
    </row>
    <row r="2424" spans="1:13" ht="12.75" customHeight="1" x14ac:dyDescent="0.25">
      <c r="A2424" s="277" t="s">
        <v>8385</v>
      </c>
      <c r="B2424" s="277" t="s">
        <v>8386</v>
      </c>
      <c r="C2424" s="277" t="s">
        <v>8972</v>
      </c>
      <c r="D2424" s="277" t="s">
        <v>8973</v>
      </c>
      <c r="E2424" s="278" t="s">
        <v>1043</v>
      </c>
      <c r="F2424" s="277" t="s">
        <v>1043</v>
      </c>
      <c r="G2424" s="279">
        <v>71623</v>
      </c>
      <c r="H2424" s="277" t="s">
        <v>8974</v>
      </c>
      <c r="I2424" s="277" t="s">
        <v>871</v>
      </c>
      <c r="J2424" s="277" t="s">
        <v>2642</v>
      </c>
      <c r="K2424" s="280">
        <v>26.48</v>
      </c>
      <c r="L2424" s="277" t="s">
        <v>2364</v>
      </c>
      <c r="M2424" s="83"/>
    </row>
    <row r="2425" spans="1:13" ht="12.75" customHeight="1" x14ac:dyDescent="0.25">
      <c r="A2425" s="277" t="s">
        <v>8385</v>
      </c>
      <c r="B2425" s="277" t="s">
        <v>8386</v>
      </c>
      <c r="C2425" s="277" t="s">
        <v>8972</v>
      </c>
      <c r="D2425" s="277" t="s">
        <v>8973</v>
      </c>
      <c r="E2425" s="278">
        <v>74144</v>
      </c>
      <c r="F2425" s="277" t="s">
        <v>8975</v>
      </c>
      <c r="G2425" s="279" t="s">
        <v>8976</v>
      </c>
      <c r="H2425" s="277" t="s">
        <v>8977</v>
      </c>
      <c r="I2425" s="277" t="s">
        <v>833</v>
      </c>
      <c r="J2425" s="277" t="s">
        <v>2642</v>
      </c>
      <c r="K2425" s="280">
        <v>23.82</v>
      </c>
      <c r="L2425" s="277" t="s">
        <v>2364</v>
      </c>
      <c r="M2425" s="83"/>
    </row>
    <row r="2426" spans="1:13" ht="12.75" customHeight="1" x14ac:dyDescent="0.25">
      <c r="A2426" s="277" t="s">
        <v>8385</v>
      </c>
      <c r="B2426" s="277" t="s">
        <v>8386</v>
      </c>
      <c r="C2426" s="277" t="s">
        <v>8972</v>
      </c>
      <c r="D2426" s="277" t="s">
        <v>8973</v>
      </c>
      <c r="E2426" s="278" t="s">
        <v>1043</v>
      </c>
      <c r="F2426" s="277" t="s">
        <v>1043</v>
      </c>
      <c r="G2426" s="279">
        <v>83513</v>
      </c>
      <c r="H2426" s="277" t="s">
        <v>8978</v>
      </c>
      <c r="I2426" s="277" t="s">
        <v>650</v>
      </c>
      <c r="J2426" s="277" t="s">
        <v>2363</v>
      </c>
      <c r="K2426" s="280">
        <v>7.71</v>
      </c>
      <c r="L2426" s="277" t="s">
        <v>2364</v>
      </c>
      <c r="M2426" s="83"/>
    </row>
    <row r="2427" spans="1:13" ht="12.75" customHeight="1" x14ac:dyDescent="0.25">
      <c r="A2427" s="277" t="s">
        <v>8385</v>
      </c>
      <c r="B2427" s="277" t="s">
        <v>8386</v>
      </c>
      <c r="C2427" s="277" t="s">
        <v>8972</v>
      </c>
      <c r="D2427" s="277" t="s">
        <v>8973</v>
      </c>
      <c r="E2427" s="278" t="s">
        <v>1043</v>
      </c>
      <c r="F2427" s="277" t="s">
        <v>1043</v>
      </c>
      <c r="G2427" s="279">
        <v>83514</v>
      </c>
      <c r="H2427" s="277" t="s">
        <v>8979</v>
      </c>
      <c r="I2427" s="277" t="s">
        <v>650</v>
      </c>
      <c r="J2427" s="277" t="s">
        <v>2363</v>
      </c>
      <c r="K2427" s="280">
        <v>6.86</v>
      </c>
      <c r="L2427" s="277" t="s">
        <v>2364</v>
      </c>
      <c r="M2427" s="83"/>
    </row>
    <row r="2428" spans="1:13" ht="12.75" customHeight="1" x14ac:dyDescent="0.25">
      <c r="A2428" s="277" t="s">
        <v>8385</v>
      </c>
      <c r="B2428" s="277" t="s">
        <v>8386</v>
      </c>
      <c r="C2428" s="277" t="s">
        <v>8972</v>
      </c>
      <c r="D2428" s="277" t="s">
        <v>8973</v>
      </c>
      <c r="E2428" s="278" t="s">
        <v>1043</v>
      </c>
      <c r="F2428" s="277" t="s">
        <v>1043</v>
      </c>
      <c r="G2428" s="279">
        <v>84153</v>
      </c>
      <c r="H2428" s="277" t="s">
        <v>8980</v>
      </c>
      <c r="I2428" s="277" t="s">
        <v>650</v>
      </c>
      <c r="J2428" s="277" t="s">
        <v>2363</v>
      </c>
      <c r="K2428" s="280">
        <v>56.3</v>
      </c>
      <c r="L2428" s="277" t="s">
        <v>2364</v>
      </c>
      <c r="M2428" s="83"/>
    </row>
    <row r="2429" spans="1:13" ht="12.75" customHeight="1" x14ac:dyDescent="0.25">
      <c r="A2429" s="277" t="s">
        <v>8385</v>
      </c>
      <c r="B2429" s="277" t="s">
        <v>8386</v>
      </c>
      <c r="C2429" s="277" t="s">
        <v>8972</v>
      </c>
      <c r="D2429" s="277" t="s">
        <v>8973</v>
      </c>
      <c r="E2429" s="278" t="s">
        <v>1043</v>
      </c>
      <c r="F2429" s="277" t="s">
        <v>1043</v>
      </c>
      <c r="G2429" s="279">
        <v>84154</v>
      </c>
      <c r="H2429" s="277" t="s">
        <v>8981</v>
      </c>
      <c r="I2429" s="277" t="s">
        <v>8982</v>
      </c>
      <c r="J2429" s="277" t="s">
        <v>2363</v>
      </c>
      <c r="K2429" s="280">
        <v>115.65</v>
      </c>
      <c r="L2429" s="277" t="s">
        <v>2364</v>
      </c>
      <c r="M2429" s="83"/>
    </row>
    <row r="2430" spans="1:13" ht="12.75" customHeight="1" x14ac:dyDescent="0.25">
      <c r="A2430" s="277" t="s">
        <v>8385</v>
      </c>
      <c r="B2430" s="277" t="s">
        <v>8386</v>
      </c>
      <c r="C2430" s="277" t="s">
        <v>8972</v>
      </c>
      <c r="D2430" s="277" t="s">
        <v>8973</v>
      </c>
      <c r="E2430" s="278" t="s">
        <v>1043</v>
      </c>
      <c r="F2430" s="277" t="s">
        <v>1043</v>
      </c>
      <c r="G2430" s="279">
        <v>85233</v>
      </c>
      <c r="H2430" s="277" t="s">
        <v>8983</v>
      </c>
      <c r="I2430" s="277" t="s">
        <v>694</v>
      </c>
      <c r="J2430" s="277" t="s">
        <v>2363</v>
      </c>
      <c r="K2430" s="280">
        <v>2261.81</v>
      </c>
      <c r="L2430" s="277" t="s">
        <v>2364</v>
      </c>
      <c r="M2430" s="83"/>
    </row>
    <row r="2431" spans="1:13" ht="12.75" customHeight="1" x14ac:dyDescent="0.25">
      <c r="A2431" s="277" t="s">
        <v>8385</v>
      </c>
      <c r="B2431" s="277" t="s">
        <v>8386</v>
      </c>
      <c r="C2431" s="277" t="s">
        <v>8972</v>
      </c>
      <c r="D2431" s="277" t="s">
        <v>8973</v>
      </c>
      <c r="E2431" s="278" t="s">
        <v>1043</v>
      </c>
      <c r="F2431" s="277" t="s">
        <v>1043</v>
      </c>
      <c r="G2431" s="279">
        <v>95952</v>
      </c>
      <c r="H2431" s="277" t="s">
        <v>8984</v>
      </c>
      <c r="I2431" s="277" t="s">
        <v>694</v>
      </c>
      <c r="J2431" s="277" t="s">
        <v>2363</v>
      </c>
      <c r="K2431" s="280">
        <v>1331.15</v>
      </c>
      <c r="L2431" s="277" t="s">
        <v>2364</v>
      </c>
      <c r="M2431" s="83"/>
    </row>
    <row r="2432" spans="1:13" ht="12.75" customHeight="1" x14ac:dyDescent="0.25">
      <c r="A2432" s="277" t="s">
        <v>8385</v>
      </c>
      <c r="B2432" s="277" t="s">
        <v>8386</v>
      </c>
      <c r="C2432" s="277" t="s">
        <v>8972</v>
      </c>
      <c r="D2432" s="277" t="s">
        <v>8973</v>
      </c>
      <c r="E2432" s="278" t="s">
        <v>1043</v>
      </c>
      <c r="F2432" s="277" t="s">
        <v>1043</v>
      </c>
      <c r="G2432" s="279">
        <v>95953</v>
      </c>
      <c r="H2432" s="277" t="s">
        <v>8985</v>
      </c>
      <c r="I2432" s="277" t="s">
        <v>694</v>
      </c>
      <c r="J2432" s="277" t="s">
        <v>2363</v>
      </c>
      <c r="K2432" s="280">
        <v>2219.7399999999998</v>
      </c>
      <c r="L2432" s="277" t="s">
        <v>2364</v>
      </c>
      <c r="M2432" s="83"/>
    </row>
    <row r="2433" spans="1:13" ht="12.75" customHeight="1" x14ac:dyDescent="0.25">
      <c r="A2433" s="277" t="s">
        <v>8385</v>
      </c>
      <c r="B2433" s="277" t="s">
        <v>8386</v>
      </c>
      <c r="C2433" s="277" t="s">
        <v>8972</v>
      </c>
      <c r="D2433" s="277" t="s">
        <v>8973</v>
      </c>
      <c r="E2433" s="278" t="s">
        <v>1043</v>
      </c>
      <c r="F2433" s="277" t="s">
        <v>1043</v>
      </c>
      <c r="G2433" s="279">
        <v>95954</v>
      </c>
      <c r="H2433" s="277" t="s">
        <v>8986</v>
      </c>
      <c r="I2433" s="277" t="s">
        <v>694</v>
      </c>
      <c r="J2433" s="277" t="s">
        <v>2363</v>
      </c>
      <c r="K2433" s="280">
        <v>1580.86</v>
      </c>
      <c r="L2433" s="277" t="s">
        <v>2364</v>
      </c>
      <c r="M2433" s="83"/>
    </row>
    <row r="2434" spans="1:13" ht="12.75" customHeight="1" x14ac:dyDescent="0.25">
      <c r="A2434" s="277" t="s">
        <v>8385</v>
      </c>
      <c r="B2434" s="277" t="s">
        <v>8386</v>
      </c>
      <c r="C2434" s="277" t="s">
        <v>8972</v>
      </c>
      <c r="D2434" s="277" t="s">
        <v>8973</v>
      </c>
      <c r="E2434" s="278" t="s">
        <v>1043</v>
      </c>
      <c r="F2434" s="277" t="s">
        <v>1043</v>
      </c>
      <c r="G2434" s="279">
        <v>95955</v>
      </c>
      <c r="H2434" s="277" t="s">
        <v>8987</v>
      </c>
      <c r="I2434" s="277" t="s">
        <v>694</v>
      </c>
      <c r="J2434" s="277" t="s">
        <v>2363</v>
      </c>
      <c r="K2434" s="280">
        <v>1970.17</v>
      </c>
      <c r="L2434" s="277" t="s">
        <v>2364</v>
      </c>
      <c r="M2434" s="83"/>
    </row>
    <row r="2435" spans="1:13" ht="12.75" customHeight="1" x14ac:dyDescent="0.25">
      <c r="A2435" s="277" t="s">
        <v>8385</v>
      </c>
      <c r="B2435" s="277" t="s">
        <v>8386</v>
      </c>
      <c r="C2435" s="277" t="s">
        <v>8972</v>
      </c>
      <c r="D2435" s="277" t="s">
        <v>8973</v>
      </c>
      <c r="E2435" s="278" t="s">
        <v>1043</v>
      </c>
      <c r="F2435" s="277" t="s">
        <v>1043</v>
      </c>
      <c r="G2435" s="279">
        <v>95956</v>
      </c>
      <c r="H2435" s="277" t="s">
        <v>8988</v>
      </c>
      <c r="I2435" s="277" t="s">
        <v>694</v>
      </c>
      <c r="J2435" s="277" t="s">
        <v>2363</v>
      </c>
      <c r="K2435" s="280">
        <v>1546.68</v>
      </c>
      <c r="L2435" s="277" t="s">
        <v>2364</v>
      </c>
      <c r="M2435" s="83"/>
    </row>
    <row r="2436" spans="1:13" ht="12.75" customHeight="1" x14ac:dyDescent="0.25">
      <c r="A2436" s="277" t="s">
        <v>8385</v>
      </c>
      <c r="B2436" s="277" t="s">
        <v>8386</v>
      </c>
      <c r="C2436" s="277" t="s">
        <v>8972</v>
      </c>
      <c r="D2436" s="277" t="s">
        <v>8973</v>
      </c>
      <c r="E2436" s="278" t="s">
        <v>1043</v>
      </c>
      <c r="F2436" s="277" t="s">
        <v>1043</v>
      </c>
      <c r="G2436" s="279">
        <v>95957</v>
      </c>
      <c r="H2436" s="277" t="s">
        <v>8989</v>
      </c>
      <c r="I2436" s="277" t="s">
        <v>694</v>
      </c>
      <c r="J2436" s="277" t="s">
        <v>2363</v>
      </c>
      <c r="K2436" s="280">
        <v>1940.49</v>
      </c>
      <c r="L2436" s="277" t="s">
        <v>2364</v>
      </c>
      <c r="M2436" s="83"/>
    </row>
    <row r="2437" spans="1:13" ht="12.75" customHeight="1" x14ac:dyDescent="0.25">
      <c r="A2437" s="277" t="s">
        <v>8385</v>
      </c>
      <c r="B2437" s="277" t="s">
        <v>8386</v>
      </c>
      <c r="C2437" s="277" t="s">
        <v>8972</v>
      </c>
      <c r="D2437" s="277" t="s">
        <v>8973</v>
      </c>
      <c r="E2437" s="278" t="s">
        <v>1043</v>
      </c>
      <c r="F2437" s="277" t="s">
        <v>1043</v>
      </c>
      <c r="G2437" s="279">
        <v>95969</v>
      </c>
      <c r="H2437" s="277" t="s">
        <v>8990</v>
      </c>
      <c r="I2437" s="277" t="s">
        <v>694</v>
      </c>
      <c r="J2437" s="277" t="s">
        <v>2363</v>
      </c>
      <c r="K2437" s="280">
        <v>1847.03</v>
      </c>
      <c r="L2437" s="277" t="s">
        <v>2364</v>
      </c>
      <c r="M2437" s="83"/>
    </row>
    <row r="2438" spans="1:13" ht="12.75" customHeight="1" x14ac:dyDescent="0.25">
      <c r="A2438" s="277" t="s">
        <v>8385</v>
      </c>
      <c r="B2438" s="277" t="s">
        <v>8386</v>
      </c>
      <c r="C2438" s="277" t="s">
        <v>8972</v>
      </c>
      <c r="D2438" s="277" t="s">
        <v>8973</v>
      </c>
      <c r="E2438" s="278" t="s">
        <v>1043</v>
      </c>
      <c r="F2438" s="277" t="s">
        <v>1043</v>
      </c>
      <c r="G2438" s="279">
        <v>97733</v>
      </c>
      <c r="H2438" s="277" t="s">
        <v>8991</v>
      </c>
      <c r="I2438" s="277" t="s">
        <v>694</v>
      </c>
      <c r="J2438" s="277" t="s">
        <v>2363</v>
      </c>
      <c r="K2438" s="280">
        <v>2289.3000000000002</v>
      </c>
      <c r="L2438" s="277" t="s">
        <v>2364</v>
      </c>
      <c r="M2438" s="83"/>
    </row>
    <row r="2439" spans="1:13" ht="12.75" customHeight="1" x14ac:dyDescent="0.25">
      <c r="A2439" s="277" t="s">
        <v>8385</v>
      </c>
      <c r="B2439" s="277" t="s">
        <v>8386</v>
      </c>
      <c r="C2439" s="277" t="s">
        <v>8972</v>
      </c>
      <c r="D2439" s="277" t="s">
        <v>8973</v>
      </c>
      <c r="E2439" s="278" t="s">
        <v>1043</v>
      </c>
      <c r="F2439" s="277" t="s">
        <v>1043</v>
      </c>
      <c r="G2439" s="279">
        <v>97734</v>
      </c>
      <c r="H2439" s="277" t="s">
        <v>8992</v>
      </c>
      <c r="I2439" s="277" t="s">
        <v>694</v>
      </c>
      <c r="J2439" s="277" t="s">
        <v>2363</v>
      </c>
      <c r="K2439" s="280">
        <v>1992.69</v>
      </c>
      <c r="L2439" s="277" t="s">
        <v>2364</v>
      </c>
      <c r="M2439" s="83"/>
    </row>
    <row r="2440" spans="1:13" ht="12.75" customHeight="1" x14ac:dyDescent="0.25">
      <c r="A2440" s="277" t="s">
        <v>8385</v>
      </c>
      <c r="B2440" s="277" t="s">
        <v>8386</v>
      </c>
      <c r="C2440" s="277" t="s">
        <v>8972</v>
      </c>
      <c r="D2440" s="277" t="s">
        <v>8973</v>
      </c>
      <c r="E2440" s="278" t="s">
        <v>1043</v>
      </c>
      <c r="F2440" s="277" t="s">
        <v>1043</v>
      </c>
      <c r="G2440" s="279">
        <v>97735</v>
      </c>
      <c r="H2440" s="277" t="s">
        <v>8993</v>
      </c>
      <c r="I2440" s="277" t="s">
        <v>694</v>
      </c>
      <c r="J2440" s="277" t="s">
        <v>2363</v>
      </c>
      <c r="K2440" s="280">
        <v>1642.82</v>
      </c>
      <c r="L2440" s="277" t="s">
        <v>2364</v>
      </c>
      <c r="M2440" s="83"/>
    </row>
    <row r="2441" spans="1:13" ht="12.75" customHeight="1" x14ac:dyDescent="0.25">
      <c r="A2441" s="277" t="s">
        <v>8385</v>
      </c>
      <c r="B2441" s="277" t="s">
        <v>8386</v>
      </c>
      <c r="C2441" s="277" t="s">
        <v>8972</v>
      </c>
      <c r="D2441" s="277" t="s">
        <v>8973</v>
      </c>
      <c r="E2441" s="278" t="s">
        <v>1043</v>
      </c>
      <c r="F2441" s="277" t="s">
        <v>1043</v>
      </c>
      <c r="G2441" s="279">
        <v>97736</v>
      </c>
      <c r="H2441" s="277" t="s">
        <v>8994</v>
      </c>
      <c r="I2441" s="277" t="s">
        <v>694</v>
      </c>
      <c r="J2441" s="277" t="s">
        <v>2363</v>
      </c>
      <c r="K2441" s="280">
        <v>1018.99</v>
      </c>
      <c r="L2441" s="277" t="s">
        <v>2364</v>
      </c>
      <c r="M2441" s="83"/>
    </row>
    <row r="2442" spans="1:13" ht="12.75" customHeight="1" x14ac:dyDescent="0.25">
      <c r="A2442" s="277" t="s">
        <v>8385</v>
      </c>
      <c r="B2442" s="277" t="s">
        <v>8386</v>
      </c>
      <c r="C2442" s="277" t="s">
        <v>8972</v>
      </c>
      <c r="D2442" s="277" t="s">
        <v>8973</v>
      </c>
      <c r="E2442" s="278" t="s">
        <v>1043</v>
      </c>
      <c r="F2442" s="277" t="s">
        <v>1043</v>
      </c>
      <c r="G2442" s="279">
        <v>97737</v>
      </c>
      <c r="H2442" s="277" t="s">
        <v>8995</v>
      </c>
      <c r="I2442" s="277" t="s">
        <v>694</v>
      </c>
      <c r="J2442" s="277" t="s">
        <v>2363</v>
      </c>
      <c r="K2442" s="280">
        <v>2254.02</v>
      </c>
      <c r="L2442" s="277" t="s">
        <v>2364</v>
      </c>
      <c r="M2442" s="83"/>
    </row>
    <row r="2443" spans="1:13" ht="12.75" customHeight="1" x14ac:dyDescent="0.25">
      <c r="A2443" s="277" t="s">
        <v>8385</v>
      </c>
      <c r="B2443" s="277" t="s">
        <v>8386</v>
      </c>
      <c r="C2443" s="277" t="s">
        <v>8972</v>
      </c>
      <c r="D2443" s="277" t="s">
        <v>8973</v>
      </c>
      <c r="E2443" s="278" t="s">
        <v>1043</v>
      </c>
      <c r="F2443" s="277" t="s">
        <v>1043</v>
      </c>
      <c r="G2443" s="279">
        <v>97738</v>
      </c>
      <c r="H2443" s="277" t="s">
        <v>8996</v>
      </c>
      <c r="I2443" s="277" t="s">
        <v>694</v>
      </c>
      <c r="J2443" s="277" t="s">
        <v>2363</v>
      </c>
      <c r="K2443" s="280">
        <v>3039.31</v>
      </c>
      <c r="L2443" s="277" t="s">
        <v>2364</v>
      </c>
      <c r="M2443" s="83"/>
    </row>
    <row r="2444" spans="1:13" ht="12.75" customHeight="1" x14ac:dyDescent="0.25">
      <c r="A2444" s="277" t="s">
        <v>8385</v>
      </c>
      <c r="B2444" s="277" t="s">
        <v>8386</v>
      </c>
      <c r="C2444" s="277" t="s">
        <v>8972</v>
      </c>
      <c r="D2444" s="277" t="s">
        <v>8973</v>
      </c>
      <c r="E2444" s="278" t="s">
        <v>1043</v>
      </c>
      <c r="F2444" s="277" t="s">
        <v>1043</v>
      </c>
      <c r="G2444" s="279">
        <v>97739</v>
      </c>
      <c r="H2444" s="277" t="s">
        <v>8997</v>
      </c>
      <c r="I2444" s="277" t="s">
        <v>694</v>
      </c>
      <c r="J2444" s="277" t="s">
        <v>2363</v>
      </c>
      <c r="K2444" s="280">
        <v>1859.02</v>
      </c>
      <c r="L2444" s="277" t="s">
        <v>2364</v>
      </c>
      <c r="M2444" s="83"/>
    </row>
    <row r="2445" spans="1:13" ht="12.75" customHeight="1" x14ac:dyDescent="0.25">
      <c r="A2445" s="277" t="s">
        <v>8385</v>
      </c>
      <c r="B2445" s="277" t="s">
        <v>8386</v>
      </c>
      <c r="C2445" s="277" t="s">
        <v>8972</v>
      </c>
      <c r="D2445" s="277" t="s">
        <v>8973</v>
      </c>
      <c r="E2445" s="278" t="s">
        <v>1043</v>
      </c>
      <c r="F2445" s="277" t="s">
        <v>1043</v>
      </c>
      <c r="G2445" s="279">
        <v>97740</v>
      </c>
      <c r="H2445" s="277" t="s">
        <v>8998</v>
      </c>
      <c r="I2445" s="277" t="s">
        <v>694</v>
      </c>
      <c r="J2445" s="277" t="s">
        <v>2363</v>
      </c>
      <c r="K2445" s="280">
        <v>1340.78</v>
      </c>
      <c r="L2445" s="277" t="s">
        <v>2364</v>
      </c>
      <c r="M2445" s="83"/>
    </row>
    <row r="2446" spans="1:13" ht="12.75" customHeight="1" x14ac:dyDescent="0.25">
      <c r="A2446" s="277" t="s">
        <v>8385</v>
      </c>
      <c r="B2446" s="277" t="s">
        <v>8386</v>
      </c>
      <c r="C2446" s="277" t="s">
        <v>8972</v>
      </c>
      <c r="D2446" s="277" t="s">
        <v>8973</v>
      </c>
      <c r="E2446" s="278" t="s">
        <v>1043</v>
      </c>
      <c r="F2446" s="277" t="s">
        <v>1043</v>
      </c>
      <c r="G2446" s="279">
        <v>98615</v>
      </c>
      <c r="H2446" s="277" t="s">
        <v>8999</v>
      </c>
      <c r="I2446" s="277" t="s">
        <v>648</v>
      </c>
      <c r="J2446" s="277" t="s">
        <v>2363</v>
      </c>
      <c r="K2446" s="280">
        <v>77.78</v>
      </c>
      <c r="L2446" s="277" t="s">
        <v>2364</v>
      </c>
      <c r="M2446" s="83"/>
    </row>
    <row r="2447" spans="1:13" ht="12.75" customHeight="1" x14ac:dyDescent="0.25">
      <c r="A2447" s="277" t="s">
        <v>8385</v>
      </c>
      <c r="B2447" s="277" t="s">
        <v>8386</v>
      </c>
      <c r="C2447" s="277" t="s">
        <v>8972</v>
      </c>
      <c r="D2447" s="277" t="s">
        <v>8973</v>
      </c>
      <c r="E2447" s="278" t="s">
        <v>1043</v>
      </c>
      <c r="F2447" s="277" t="s">
        <v>1043</v>
      </c>
      <c r="G2447" s="279">
        <v>98616</v>
      </c>
      <c r="H2447" s="277" t="s">
        <v>9000</v>
      </c>
      <c r="I2447" s="277" t="s">
        <v>648</v>
      </c>
      <c r="J2447" s="277" t="s">
        <v>2363</v>
      </c>
      <c r="K2447" s="280">
        <v>60.01</v>
      </c>
      <c r="L2447" s="277" t="s">
        <v>2364</v>
      </c>
      <c r="M2447" s="83"/>
    </row>
    <row r="2448" spans="1:13" ht="12.75" customHeight="1" x14ac:dyDescent="0.25">
      <c r="A2448" s="277" t="s">
        <v>8385</v>
      </c>
      <c r="B2448" s="277" t="s">
        <v>8386</v>
      </c>
      <c r="C2448" s="277" t="s">
        <v>8972</v>
      </c>
      <c r="D2448" s="277" t="s">
        <v>8973</v>
      </c>
      <c r="E2448" s="278" t="s">
        <v>1043</v>
      </c>
      <c r="F2448" s="277" t="s">
        <v>1043</v>
      </c>
      <c r="G2448" s="279">
        <v>98617</v>
      </c>
      <c r="H2448" s="277" t="s">
        <v>9001</v>
      </c>
      <c r="I2448" s="277" t="s">
        <v>648</v>
      </c>
      <c r="J2448" s="277" t="s">
        <v>2363</v>
      </c>
      <c r="K2448" s="280">
        <v>54.99</v>
      </c>
      <c r="L2448" s="277" t="s">
        <v>2364</v>
      </c>
      <c r="M2448" s="83"/>
    </row>
    <row r="2449" spans="1:13" ht="12.75" customHeight="1" x14ac:dyDescent="0.25">
      <c r="A2449" s="277" t="s">
        <v>8385</v>
      </c>
      <c r="B2449" s="277" t="s">
        <v>8386</v>
      </c>
      <c r="C2449" s="277" t="s">
        <v>8972</v>
      </c>
      <c r="D2449" s="277" t="s">
        <v>8973</v>
      </c>
      <c r="E2449" s="278" t="s">
        <v>1043</v>
      </c>
      <c r="F2449" s="277" t="s">
        <v>1043</v>
      </c>
      <c r="G2449" s="279">
        <v>98618</v>
      </c>
      <c r="H2449" s="277" t="s">
        <v>9002</v>
      </c>
      <c r="I2449" s="277" t="s">
        <v>648</v>
      </c>
      <c r="J2449" s="277" t="s">
        <v>2363</v>
      </c>
      <c r="K2449" s="280">
        <v>75.760000000000005</v>
      </c>
      <c r="L2449" s="277" t="s">
        <v>2364</v>
      </c>
      <c r="M2449" s="83"/>
    </row>
    <row r="2450" spans="1:13" ht="12.75" customHeight="1" x14ac:dyDescent="0.25">
      <c r="A2450" s="277" t="s">
        <v>8385</v>
      </c>
      <c r="B2450" s="277" t="s">
        <v>8386</v>
      </c>
      <c r="C2450" s="277" t="s">
        <v>8972</v>
      </c>
      <c r="D2450" s="277" t="s">
        <v>8973</v>
      </c>
      <c r="E2450" s="278" t="s">
        <v>1043</v>
      </c>
      <c r="F2450" s="277" t="s">
        <v>1043</v>
      </c>
      <c r="G2450" s="279">
        <v>98619</v>
      </c>
      <c r="H2450" s="277" t="s">
        <v>9003</v>
      </c>
      <c r="I2450" s="277" t="s">
        <v>648</v>
      </c>
      <c r="J2450" s="277" t="s">
        <v>2363</v>
      </c>
      <c r="K2450" s="280">
        <v>68.19</v>
      </c>
      <c r="L2450" s="277" t="s">
        <v>2364</v>
      </c>
      <c r="M2450" s="83"/>
    </row>
    <row r="2451" spans="1:13" ht="12.75" customHeight="1" x14ac:dyDescent="0.25">
      <c r="A2451" s="277" t="s">
        <v>8385</v>
      </c>
      <c r="B2451" s="277" t="s">
        <v>8386</v>
      </c>
      <c r="C2451" s="277" t="s">
        <v>8972</v>
      </c>
      <c r="D2451" s="277" t="s">
        <v>8973</v>
      </c>
      <c r="E2451" s="278" t="s">
        <v>1043</v>
      </c>
      <c r="F2451" s="277" t="s">
        <v>1043</v>
      </c>
      <c r="G2451" s="279">
        <v>98620</v>
      </c>
      <c r="H2451" s="277" t="s">
        <v>9004</v>
      </c>
      <c r="I2451" s="277" t="s">
        <v>648</v>
      </c>
      <c r="J2451" s="277" t="s">
        <v>2363</v>
      </c>
      <c r="K2451" s="280">
        <v>64.36</v>
      </c>
      <c r="L2451" s="277" t="s">
        <v>2364</v>
      </c>
      <c r="M2451" s="83"/>
    </row>
    <row r="2452" spans="1:13" ht="12.75" customHeight="1" x14ac:dyDescent="0.25">
      <c r="A2452" s="277" t="s">
        <v>8385</v>
      </c>
      <c r="B2452" s="277" t="s">
        <v>8386</v>
      </c>
      <c r="C2452" s="277" t="s">
        <v>8972</v>
      </c>
      <c r="D2452" s="277" t="s">
        <v>8973</v>
      </c>
      <c r="E2452" s="278" t="s">
        <v>1043</v>
      </c>
      <c r="F2452" s="277" t="s">
        <v>1043</v>
      </c>
      <c r="G2452" s="279">
        <v>98621</v>
      </c>
      <c r="H2452" s="277" t="s">
        <v>9005</v>
      </c>
      <c r="I2452" s="277" t="s">
        <v>648</v>
      </c>
      <c r="J2452" s="277" t="s">
        <v>2363</v>
      </c>
      <c r="K2452" s="280">
        <v>84.87</v>
      </c>
      <c r="L2452" s="277" t="s">
        <v>2364</v>
      </c>
      <c r="M2452" s="83"/>
    </row>
    <row r="2453" spans="1:13" ht="12.75" customHeight="1" x14ac:dyDescent="0.25">
      <c r="A2453" s="277" t="s">
        <v>8385</v>
      </c>
      <c r="B2453" s="277" t="s">
        <v>8386</v>
      </c>
      <c r="C2453" s="277" t="s">
        <v>8972</v>
      </c>
      <c r="D2453" s="277" t="s">
        <v>8973</v>
      </c>
      <c r="E2453" s="278" t="s">
        <v>1043</v>
      </c>
      <c r="F2453" s="277" t="s">
        <v>1043</v>
      </c>
      <c r="G2453" s="279">
        <v>98622</v>
      </c>
      <c r="H2453" s="277" t="s">
        <v>9006</v>
      </c>
      <c r="I2453" s="277" t="s">
        <v>648</v>
      </c>
      <c r="J2453" s="277" t="s">
        <v>2363</v>
      </c>
      <c r="K2453" s="280">
        <v>78.790000000000006</v>
      </c>
      <c r="L2453" s="277" t="s">
        <v>2364</v>
      </c>
      <c r="M2453" s="83"/>
    </row>
    <row r="2454" spans="1:13" ht="12.75" customHeight="1" x14ac:dyDescent="0.25">
      <c r="A2454" s="277" t="s">
        <v>8385</v>
      </c>
      <c r="B2454" s="277" t="s">
        <v>8386</v>
      </c>
      <c r="C2454" s="277" t="s">
        <v>8972</v>
      </c>
      <c r="D2454" s="277" t="s">
        <v>8973</v>
      </c>
      <c r="E2454" s="278" t="s">
        <v>1043</v>
      </c>
      <c r="F2454" s="277" t="s">
        <v>1043</v>
      </c>
      <c r="G2454" s="279">
        <v>98623</v>
      </c>
      <c r="H2454" s="277" t="s">
        <v>9007</v>
      </c>
      <c r="I2454" s="277" t="s">
        <v>648</v>
      </c>
      <c r="J2454" s="277" t="s">
        <v>2363</v>
      </c>
      <c r="K2454" s="280">
        <v>75.680000000000007</v>
      </c>
      <c r="L2454" s="277" t="s">
        <v>2364</v>
      </c>
      <c r="M2454" s="83"/>
    </row>
    <row r="2455" spans="1:13" ht="12.75" customHeight="1" x14ac:dyDescent="0.25">
      <c r="A2455" s="277" t="s">
        <v>8385</v>
      </c>
      <c r="B2455" s="277" t="s">
        <v>8386</v>
      </c>
      <c r="C2455" s="277" t="s">
        <v>8972</v>
      </c>
      <c r="D2455" s="277" t="s">
        <v>8973</v>
      </c>
      <c r="E2455" s="278" t="s">
        <v>1043</v>
      </c>
      <c r="F2455" s="277" t="s">
        <v>1043</v>
      </c>
      <c r="G2455" s="279">
        <v>98624</v>
      </c>
      <c r="H2455" s="277" t="s">
        <v>9008</v>
      </c>
      <c r="I2455" s="277" t="s">
        <v>648</v>
      </c>
      <c r="J2455" s="277" t="s">
        <v>2363</v>
      </c>
      <c r="K2455" s="280">
        <v>95.02</v>
      </c>
      <c r="L2455" s="277" t="s">
        <v>2364</v>
      </c>
      <c r="M2455" s="83"/>
    </row>
    <row r="2456" spans="1:13" ht="12.75" customHeight="1" x14ac:dyDescent="0.25">
      <c r="A2456" s="277" t="s">
        <v>8385</v>
      </c>
      <c r="B2456" s="277" t="s">
        <v>8386</v>
      </c>
      <c r="C2456" s="277" t="s">
        <v>8972</v>
      </c>
      <c r="D2456" s="277" t="s">
        <v>8973</v>
      </c>
      <c r="E2456" s="278" t="s">
        <v>1043</v>
      </c>
      <c r="F2456" s="277" t="s">
        <v>1043</v>
      </c>
      <c r="G2456" s="279">
        <v>98625</v>
      </c>
      <c r="H2456" s="277" t="s">
        <v>9009</v>
      </c>
      <c r="I2456" s="277" t="s">
        <v>648</v>
      </c>
      <c r="J2456" s="277" t="s">
        <v>2363</v>
      </c>
      <c r="K2456" s="280">
        <v>89.88</v>
      </c>
      <c r="L2456" s="277" t="s">
        <v>2364</v>
      </c>
      <c r="M2456" s="83"/>
    </row>
    <row r="2457" spans="1:13" ht="12.75" customHeight="1" x14ac:dyDescent="0.25">
      <c r="A2457" s="277" t="s">
        <v>8385</v>
      </c>
      <c r="B2457" s="277" t="s">
        <v>8386</v>
      </c>
      <c r="C2457" s="277" t="s">
        <v>8972</v>
      </c>
      <c r="D2457" s="277" t="s">
        <v>8973</v>
      </c>
      <c r="E2457" s="278" t="s">
        <v>1043</v>
      </c>
      <c r="F2457" s="277" t="s">
        <v>1043</v>
      </c>
      <c r="G2457" s="279">
        <v>98626</v>
      </c>
      <c r="H2457" s="277" t="s">
        <v>9010</v>
      </c>
      <c r="I2457" s="277" t="s">
        <v>648</v>
      </c>
      <c r="J2457" s="277" t="s">
        <v>2363</v>
      </c>
      <c r="K2457" s="280">
        <v>87.24</v>
      </c>
      <c r="L2457" s="277" t="s">
        <v>2364</v>
      </c>
      <c r="M2457" s="83"/>
    </row>
    <row r="2458" spans="1:13" ht="12.75" customHeight="1" x14ac:dyDescent="0.25">
      <c r="A2458" s="277" t="s">
        <v>8385</v>
      </c>
      <c r="B2458" s="277" t="s">
        <v>8386</v>
      </c>
      <c r="C2458" s="277" t="s">
        <v>8972</v>
      </c>
      <c r="D2458" s="277" t="s">
        <v>8973</v>
      </c>
      <c r="E2458" s="278" t="s">
        <v>1043</v>
      </c>
      <c r="F2458" s="277" t="s">
        <v>1043</v>
      </c>
      <c r="G2458" s="279">
        <v>98655</v>
      </c>
      <c r="H2458" s="277" t="s">
        <v>9011</v>
      </c>
      <c r="I2458" s="277" t="s">
        <v>871</v>
      </c>
      <c r="J2458" s="277" t="s">
        <v>2363</v>
      </c>
      <c r="K2458" s="280">
        <v>394.78</v>
      </c>
      <c r="L2458" s="277" t="s">
        <v>2364</v>
      </c>
      <c r="M2458" s="83"/>
    </row>
    <row r="2459" spans="1:13" ht="12.75" customHeight="1" x14ac:dyDescent="0.25">
      <c r="A2459" s="277" t="s">
        <v>8385</v>
      </c>
      <c r="B2459" s="277" t="s">
        <v>8386</v>
      </c>
      <c r="C2459" s="277" t="s">
        <v>8972</v>
      </c>
      <c r="D2459" s="277" t="s">
        <v>8973</v>
      </c>
      <c r="E2459" s="278" t="s">
        <v>1043</v>
      </c>
      <c r="F2459" s="277" t="s">
        <v>1043</v>
      </c>
      <c r="G2459" s="279">
        <v>98656</v>
      </c>
      <c r="H2459" s="277" t="s">
        <v>9012</v>
      </c>
      <c r="I2459" s="277" t="s">
        <v>871</v>
      </c>
      <c r="J2459" s="277" t="s">
        <v>2363</v>
      </c>
      <c r="K2459" s="280">
        <v>400.38</v>
      </c>
      <c r="L2459" s="277" t="s">
        <v>2364</v>
      </c>
      <c r="M2459" s="83"/>
    </row>
    <row r="2460" spans="1:13" ht="12.75" customHeight="1" x14ac:dyDescent="0.25">
      <c r="A2460" s="277" t="s">
        <v>8385</v>
      </c>
      <c r="B2460" s="277" t="s">
        <v>8386</v>
      </c>
      <c r="C2460" s="277" t="s">
        <v>8972</v>
      </c>
      <c r="D2460" s="277" t="s">
        <v>8973</v>
      </c>
      <c r="E2460" s="278" t="s">
        <v>1043</v>
      </c>
      <c r="F2460" s="277" t="s">
        <v>1043</v>
      </c>
      <c r="G2460" s="279">
        <v>98657</v>
      </c>
      <c r="H2460" s="277" t="s">
        <v>9013</v>
      </c>
      <c r="I2460" s="277" t="s">
        <v>871</v>
      </c>
      <c r="J2460" s="277" t="s">
        <v>2363</v>
      </c>
      <c r="K2460" s="280">
        <v>405.97</v>
      </c>
      <c r="L2460" s="277" t="s">
        <v>2364</v>
      </c>
      <c r="M2460" s="83"/>
    </row>
    <row r="2461" spans="1:13" ht="12.75" customHeight="1" x14ac:dyDescent="0.25">
      <c r="A2461" s="277" t="s">
        <v>8385</v>
      </c>
      <c r="B2461" s="277" t="s">
        <v>8386</v>
      </c>
      <c r="C2461" s="277" t="s">
        <v>8972</v>
      </c>
      <c r="D2461" s="277" t="s">
        <v>8973</v>
      </c>
      <c r="E2461" s="278" t="s">
        <v>1043</v>
      </c>
      <c r="F2461" s="277" t="s">
        <v>1043</v>
      </c>
      <c r="G2461" s="279">
        <v>98658</v>
      </c>
      <c r="H2461" s="277" t="s">
        <v>9014</v>
      </c>
      <c r="I2461" s="277" t="s">
        <v>871</v>
      </c>
      <c r="J2461" s="277" t="s">
        <v>2363</v>
      </c>
      <c r="K2461" s="280">
        <v>411.56</v>
      </c>
      <c r="L2461" s="277" t="s">
        <v>2364</v>
      </c>
      <c r="M2461" s="83"/>
    </row>
    <row r="2462" spans="1:13" ht="12.75" customHeight="1" x14ac:dyDescent="0.25">
      <c r="A2462" s="277" t="s">
        <v>8385</v>
      </c>
      <c r="B2462" s="277" t="s">
        <v>8386</v>
      </c>
      <c r="C2462" s="277" t="s">
        <v>8972</v>
      </c>
      <c r="D2462" s="277" t="s">
        <v>8973</v>
      </c>
      <c r="E2462" s="278" t="s">
        <v>1043</v>
      </c>
      <c r="F2462" s="277" t="s">
        <v>1043</v>
      </c>
      <c r="G2462" s="279">
        <v>98659</v>
      </c>
      <c r="H2462" s="277" t="s">
        <v>9015</v>
      </c>
      <c r="I2462" s="277" t="s">
        <v>871</v>
      </c>
      <c r="J2462" s="277" t="s">
        <v>2363</v>
      </c>
      <c r="K2462" s="280">
        <v>422.76</v>
      </c>
      <c r="L2462" s="277" t="s">
        <v>2364</v>
      </c>
      <c r="M2462" s="83"/>
    </row>
    <row r="2463" spans="1:13" ht="12.75" customHeight="1" x14ac:dyDescent="0.25">
      <c r="A2463" s="277" t="s">
        <v>8385</v>
      </c>
      <c r="B2463" s="277" t="s">
        <v>8386</v>
      </c>
      <c r="C2463" s="277" t="s">
        <v>8972</v>
      </c>
      <c r="D2463" s="277" t="s">
        <v>8973</v>
      </c>
      <c r="E2463" s="278" t="s">
        <v>1043</v>
      </c>
      <c r="F2463" s="277" t="s">
        <v>1043</v>
      </c>
      <c r="G2463" s="279">
        <v>98746</v>
      </c>
      <c r="H2463" s="277" t="s">
        <v>9016</v>
      </c>
      <c r="I2463" s="277" t="s">
        <v>871</v>
      </c>
      <c r="J2463" s="277" t="s">
        <v>2642</v>
      </c>
      <c r="K2463" s="280">
        <v>42.14</v>
      </c>
      <c r="L2463" s="277" t="s">
        <v>2364</v>
      </c>
      <c r="M2463" s="83"/>
    </row>
    <row r="2464" spans="1:13" ht="12.75" customHeight="1" x14ac:dyDescent="0.25">
      <c r="A2464" s="277" t="s">
        <v>8385</v>
      </c>
      <c r="B2464" s="277" t="s">
        <v>8386</v>
      </c>
      <c r="C2464" s="277" t="s">
        <v>8972</v>
      </c>
      <c r="D2464" s="277" t="s">
        <v>8973</v>
      </c>
      <c r="E2464" s="278" t="s">
        <v>1043</v>
      </c>
      <c r="F2464" s="277" t="s">
        <v>1043</v>
      </c>
      <c r="G2464" s="279">
        <v>98749</v>
      </c>
      <c r="H2464" s="277" t="s">
        <v>9017</v>
      </c>
      <c r="I2464" s="277" t="s">
        <v>871</v>
      </c>
      <c r="J2464" s="277" t="s">
        <v>2642</v>
      </c>
      <c r="K2464" s="280">
        <v>48.95</v>
      </c>
      <c r="L2464" s="277" t="s">
        <v>2364</v>
      </c>
      <c r="M2464" s="83"/>
    </row>
    <row r="2465" spans="1:13" ht="12.75" customHeight="1" x14ac:dyDescent="0.25">
      <c r="A2465" s="277" t="s">
        <v>8385</v>
      </c>
      <c r="B2465" s="277" t="s">
        <v>8386</v>
      </c>
      <c r="C2465" s="277" t="s">
        <v>8972</v>
      </c>
      <c r="D2465" s="277" t="s">
        <v>8973</v>
      </c>
      <c r="E2465" s="278" t="s">
        <v>1043</v>
      </c>
      <c r="F2465" s="277" t="s">
        <v>1043</v>
      </c>
      <c r="G2465" s="279">
        <v>98750</v>
      </c>
      <c r="H2465" s="277" t="s">
        <v>9018</v>
      </c>
      <c r="I2465" s="277" t="s">
        <v>871</v>
      </c>
      <c r="J2465" s="277" t="s">
        <v>2642</v>
      </c>
      <c r="K2465" s="280">
        <v>57.07</v>
      </c>
      <c r="L2465" s="277" t="s">
        <v>2364</v>
      </c>
      <c r="M2465" s="83"/>
    </row>
    <row r="2466" spans="1:13" ht="12.75" customHeight="1" x14ac:dyDescent="0.25">
      <c r="A2466" s="277" t="s">
        <v>8385</v>
      </c>
      <c r="B2466" s="277" t="s">
        <v>8386</v>
      </c>
      <c r="C2466" s="277" t="s">
        <v>8972</v>
      </c>
      <c r="D2466" s="277" t="s">
        <v>8973</v>
      </c>
      <c r="E2466" s="278" t="s">
        <v>1043</v>
      </c>
      <c r="F2466" s="277" t="s">
        <v>1043</v>
      </c>
      <c r="G2466" s="279">
        <v>98751</v>
      </c>
      <c r="H2466" s="277" t="s">
        <v>9019</v>
      </c>
      <c r="I2466" s="277" t="s">
        <v>871</v>
      </c>
      <c r="J2466" s="277" t="s">
        <v>2642</v>
      </c>
      <c r="K2466" s="280">
        <v>78.2</v>
      </c>
      <c r="L2466" s="277" t="s">
        <v>2364</v>
      </c>
      <c r="M2466" s="83"/>
    </row>
    <row r="2467" spans="1:13" ht="12.75" customHeight="1" x14ac:dyDescent="0.25">
      <c r="A2467" s="277" t="s">
        <v>8385</v>
      </c>
      <c r="B2467" s="277" t="s">
        <v>8386</v>
      </c>
      <c r="C2467" s="277" t="s">
        <v>8972</v>
      </c>
      <c r="D2467" s="277" t="s">
        <v>8973</v>
      </c>
      <c r="E2467" s="278" t="s">
        <v>1043</v>
      </c>
      <c r="F2467" s="277" t="s">
        <v>1043</v>
      </c>
      <c r="G2467" s="279">
        <v>98752</v>
      </c>
      <c r="H2467" s="277" t="s">
        <v>9020</v>
      </c>
      <c r="I2467" s="277" t="s">
        <v>871</v>
      </c>
      <c r="J2467" s="277" t="s">
        <v>2642</v>
      </c>
      <c r="K2467" s="280">
        <v>103.45</v>
      </c>
      <c r="L2467" s="277" t="s">
        <v>2364</v>
      </c>
      <c r="M2467" s="83"/>
    </row>
    <row r="2468" spans="1:13" ht="12.75" customHeight="1" x14ac:dyDescent="0.25">
      <c r="A2468" s="277" t="s">
        <v>8385</v>
      </c>
      <c r="B2468" s="277" t="s">
        <v>8386</v>
      </c>
      <c r="C2468" s="277" t="s">
        <v>8972</v>
      </c>
      <c r="D2468" s="277" t="s">
        <v>8973</v>
      </c>
      <c r="E2468" s="278" t="s">
        <v>1043</v>
      </c>
      <c r="F2468" s="277" t="s">
        <v>1043</v>
      </c>
      <c r="G2468" s="279">
        <v>98753</v>
      </c>
      <c r="H2468" s="277" t="s">
        <v>9021</v>
      </c>
      <c r="I2468" s="277" t="s">
        <v>871</v>
      </c>
      <c r="J2468" s="277" t="s">
        <v>2642</v>
      </c>
      <c r="K2468" s="280">
        <v>134.68</v>
      </c>
      <c r="L2468" s="277" t="s">
        <v>2364</v>
      </c>
      <c r="M2468" s="83"/>
    </row>
    <row r="2469" spans="1:13" ht="12.75" customHeight="1" x14ac:dyDescent="0.25">
      <c r="A2469" s="277" t="s">
        <v>9022</v>
      </c>
      <c r="B2469" s="277" t="s">
        <v>9023</v>
      </c>
      <c r="C2469" s="277" t="s">
        <v>9024</v>
      </c>
      <c r="D2469" s="277" t="s">
        <v>9025</v>
      </c>
      <c r="E2469" s="278" t="s">
        <v>1043</v>
      </c>
      <c r="F2469" s="277" t="s">
        <v>1043</v>
      </c>
      <c r="G2469" s="279">
        <v>98560</v>
      </c>
      <c r="H2469" s="277" t="s">
        <v>9026</v>
      </c>
      <c r="I2469" s="277" t="s">
        <v>648</v>
      </c>
      <c r="J2469" s="277" t="s">
        <v>2642</v>
      </c>
      <c r="K2469" s="280">
        <v>33.78</v>
      </c>
      <c r="L2469" s="277" t="s">
        <v>2364</v>
      </c>
      <c r="M2469" s="83"/>
    </row>
    <row r="2470" spans="1:13" ht="12.75" customHeight="1" x14ac:dyDescent="0.25">
      <c r="A2470" s="277" t="s">
        <v>9022</v>
      </c>
      <c r="B2470" s="277" t="s">
        <v>9023</v>
      </c>
      <c r="C2470" s="277" t="s">
        <v>9024</v>
      </c>
      <c r="D2470" s="277" t="s">
        <v>9025</v>
      </c>
      <c r="E2470" s="278" t="s">
        <v>1043</v>
      </c>
      <c r="F2470" s="277" t="s">
        <v>1043</v>
      </c>
      <c r="G2470" s="279">
        <v>98561</v>
      </c>
      <c r="H2470" s="277" t="s">
        <v>9027</v>
      </c>
      <c r="I2470" s="277" t="s">
        <v>648</v>
      </c>
      <c r="J2470" s="277" t="s">
        <v>2642</v>
      </c>
      <c r="K2470" s="280">
        <v>29.5</v>
      </c>
      <c r="L2470" s="277" t="s">
        <v>2364</v>
      </c>
      <c r="M2470" s="83"/>
    </row>
    <row r="2471" spans="1:13" ht="12.75" customHeight="1" x14ac:dyDescent="0.25">
      <c r="A2471" s="277" t="s">
        <v>9022</v>
      </c>
      <c r="B2471" s="277" t="s">
        <v>9023</v>
      </c>
      <c r="C2471" s="277" t="s">
        <v>9024</v>
      </c>
      <c r="D2471" s="277" t="s">
        <v>9025</v>
      </c>
      <c r="E2471" s="278" t="s">
        <v>1043</v>
      </c>
      <c r="F2471" s="277" t="s">
        <v>1043</v>
      </c>
      <c r="G2471" s="279">
        <v>98562</v>
      </c>
      <c r="H2471" s="277" t="s">
        <v>9028</v>
      </c>
      <c r="I2471" s="277" t="s">
        <v>648</v>
      </c>
      <c r="J2471" s="277" t="s">
        <v>2642</v>
      </c>
      <c r="K2471" s="280">
        <v>29.79</v>
      </c>
      <c r="L2471" s="277" t="s">
        <v>2364</v>
      </c>
      <c r="M2471" s="83"/>
    </row>
    <row r="2472" spans="1:13" ht="12.75" customHeight="1" x14ac:dyDescent="0.25">
      <c r="A2472" s="277" t="s">
        <v>9022</v>
      </c>
      <c r="B2472" s="277" t="s">
        <v>9023</v>
      </c>
      <c r="C2472" s="277" t="s">
        <v>9029</v>
      </c>
      <c r="D2472" s="277" t="s">
        <v>9030</v>
      </c>
      <c r="E2472" s="278" t="s">
        <v>1043</v>
      </c>
      <c r="F2472" s="277" t="s">
        <v>1043</v>
      </c>
      <c r="G2472" s="279">
        <v>83735</v>
      </c>
      <c r="H2472" s="277" t="s">
        <v>9031</v>
      </c>
      <c r="I2472" s="277" t="s">
        <v>648</v>
      </c>
      <c r="J2472" s="277" t="s">
        <v>2642</v>
      </c>
      <c r="K2472" s="280">
        <v>56.05</v>
      </c>
      <c r="L2472" s="277" t="s">
        <v>2364</v>
      </c>
      <c r="M2472" s="83"/>
    </row>
    <row r="2473" spans="1:13" ht="12.75" customHeight="1" x14ac:dyDescent="0.25">
      <c r="A2473" s="277" t="s">
        <v>9022</v>
      </c>
      <c r="B2473" s="277" t="s">
        <v>9023</v>
      </c>
      <c r="C2473" s="277" t="s">
        <v>9029</v>
      </c>
      <c r="D2473" s="277" t="s">
        <v>9030</v>
      </c>
      <c r="E2473" s="278" t="s">
        <v>1043</v>
      </c>
      <c r="F2473" s="277" t="s">
        <v>1043</v>
      </c>
      <c r="G2473" s="279">
        <v>98555</v>
      </c>
      <c r="H2473" s="277" t="s">
        <v>9032</v>
      </c>
      <c r="I2473" s="277" t="s">
        <v>648</v>
      </c>
      <c r="J2473" s="277" t="s">
        <v>2642</v>
      </c>
      <c r="K2473" s="280">
        <v>28.45</v>
      </c>
      <c r="L2473" s="277" t="s">
        <v>2364</v>
      </c>
      <c r="M2473" s="83"/>
    </row>
    <row r="2474" spans="1:13" ht="12.75" customHeight="1" x14ac:dyDescent="0.25">
      <c r="A2474" s="277" t="s">
        <v>9022</v>
      </c>
      <c r="B2474" s="277" t="s">
        <v>9023</v>
      </c>
      <c r="C2474" s="277" t="s">
        <v>9029</v>
      </c>
      <c r="D2474" s="277" t="s">
        <v>9030</v>
      </c>
      <c r="E2474" s="278" t="s">
        <v>1043</v>
      </c>
      <c r="F2474" s="277" t="s">
        <v>1043</v>
      </c>
      <c r="G2474" s="279">
        <v>98556</v>
      </c>
      <c r="H2474" s="277" t="s">
        <v>9033</v>
      </c>
      <c r="I2474" s="277" t="s">
        <v>648</v>
      </c>
      <c r="J2474" s="277" t="s">
        <v>2642</v>
      </c>
      <c r="K2474" s="280">
        <v>47.96</v>
      </c>
      <c r="L2474" s="277" t="s">
        <v>2364</v>
      </c>
      <c r="M2474" s="83"/>
    </row>
    <row r="2475" spans="1:13" ht="12.75" customHeight="1" x14ac:dyDescent="0.25">
      <c r="A2475" s="277" t="s">
        <v>9022</v>
      </c>
      <c r="B2475" s="277" t="s">
        <v>9023</v>
      </c>
      <c r="C2475" s="277" t="s">
        <v>9029</v>
      </c>
      <c r="D2475" s="277" t="s">
        <v>9030</v>
      </c>
      <c r="E2475" s="278" t="s">
        <v>1043</v>
      </c>
      <c r="F2475" s="277" t="s">
        <v>1043</v>
      </c>
      <c r="G2475" s="279">
        <v>98558</v>
      </c>
      <c r="H2475" s="277" t="s">
        <v>9034</v>
      </c>
      <c r="I2475" s="277" t="s">
        <v>833</v>
      </c>
      <c r="J2475" s="277" t="s">
        <v>2642</v>
      </c>
      <c r="K2475" s="280">
        <v>7.41</v>
      </c>
      <c r="L2475" s="277" t="s">
        <v>2364</v>
      </c>
      <c r="M2475" s="83"/>
    </row>
    <row r="2476" spans="1:13" ht="12.75" customHeight="1" x14ac:dyDescent="0.25">
      <c r="A2476" s="277" t="s">
        <v>9022</v>
      </c>
      <c r="B2476" s="277" t="s">
        <v>9023</v>
      </c>
      <c r="C2476" s="277" t="s">
        <v>9029</v>
      </c>
      <c r="D2476" s="277" t="s">
        <v>9030</v>
      </c>
      <c r="E2476" s="278" t="s">
        <v>1043</v>
      </c>
      <c r="F2476" s="277" t="s">
        <v>1043</v>
      </c>
      <c r="G2476" s="279">
        <v>98559</v>
      </c>
      <c r="H2476" s="277" t="s">
        <v>9035</v>
      </c>
      <c r="I2476" s="277" t="s">
        <v>871</v>
      </c>
      <c r="J2476" s="277" t="s">
        <v>2642</v>
      </c>
      <c r="K2476" s="280">
        <v>3.23</v>
      </c>
      <c r="L2476" s="277" t="s">
        <v>2364</v>
      </c>
      <c r="M2476" s="83"/>
    </row>
    <row r="2477" spans="1:13" ht="12.75" customHeight="1" x14ac:dyDescent="0.25">
      <c r="A2477" s="277" t="s">
        <v>9022</v>
      </c>
      <c r="B2477" s="277" t="s">
        <v>9023</v>
      </c>
      <c r="C2477" s="277" t="s">
        <v>9036</v>
      </c>
      <c r="D2477" s="277" t="s">
        <v>9037</v>
      </c>
      <c r="E2477" s="278" t="s">
        <v>1043</v>
      </c>
      <c r="F2477" s="277" t="s">
        <v>1043</v>
      </c>
      <c r="G2477" s="279">
        <v>68053</v>
      </c>
      <c r="H2477" s="277" t="s">
        <v>9038</v>
      </c>
      <c r="I2477" s="277" t="s">
        <v>648</v>
      </c>
      <c r="J2477" s="277" t="s">
        <v>2642</v>
      </c>
      <c r="K2477" s="280">
        <v>4.95</v>
      </c>
      <c r="L2477" s="277" t="s">
        <v>2364</v>
      </c>
      <c r="M2477" s="83"/>
    </row>
    <row r="2478" spans="1:13" ht="12.75" customHeight="1" x14ac:dyDescent="0.25">
      <c r="A2478" s="277" t="s">
        <v>9022</v>
      </c>
      <c r="B2478" s="277" t="s">
        <v>9023</v>
      </c>
      <c r="C2478" s="277" t="s">
        <v>9036</v>
      </c>
      <c r="D2478" s="277" t="s">
        <v>9037</v>
      </c>
      <c r="E2478" s="278">
        <v>74033</v>
      </c>
      <c r="F2478" s="277" t="s">
        <v>9039</v>
      </c>
      <c r="G2478" s="279" t="s">
        <v>9040</v>
      </c>
      <c r="H2478" s="277" t="s">
        <v>9041</v>
      </c>
      <c r="I2478" s="277" t="s">
        <v>648</v>
      </c>
      <c r="J2478" s="277" t="s">
        <v>2363</v>
      </c>
      <c r="K2478" s="280">
        <v>42.66</v>
      </c>
      <c r="L2478" s="277" t="s">
        <v>2364</v>
      </c>
      <c r="M2478" s="83"/>
    </row>
    <row r="2479" spans="1:13" ht="12.75" customHeight="1" x14ac:dyDescent="0.25">
      <c r="A2479" s="277" t="s">
        <v>9022</v>
      </c>
      <c r="B2479" s="277" t="s">
        <v>9023</v>
      </c>
      <c r="C2479" s="277" t="s">
        <v>9036</v>
      </c>
      <c r="D2479" s="277" t="s">
        <v>9037</v>
      </c>
      <c r="E2479" s="278" t="s">
        <v>1043</v>
      </c>
      <c r="F2479" s="277" t="s">
        <v>1043</v>
      </c>
      <c r="G2479" s="279">
        <v>98546</v>
      </c>
      <c r="H2479" s="277" t="s">
        <v>9042</v>
      </c>
      <c r="I2479" s="277" t="s">
        <v>648</v>
      </c>
      <c r="J2479" s="277" t="s">
        <v>2363</v>
      </c>
      <c r="K2479" s="280">
        <v>72.61</v>
      </c>
      <c r="L2479" s="277" t="s">
        <v>2364</v>
      </c>
      <c r="M2479" s="83"/>
    </row>
    <row r="2480" spans="1:13" ht="12.75" customHeight="1" x14ac:dyDescent="0.25">
      <c r="A2480" s="277" t="s">
        <v>9022</v>
      </c>
      <c r="B2480" s="277" t="s">
        <v>9023</v>
      </c>
      <c r="C2480" s="277" t="s">
        <v>9036</v>
      </c>
      <c r="D2480" s="277" t="s">
        <v>9037</v>
      </c>
      <c r="E2480" s="278" t="s">
        <v>1043</v>
      </c>
      <c r="F2480" s="277" t="s">
        <v>1043</v>
      </c>
      <c r="G2480" s="279">
        <v>98547</v>
      </c>
      <c r="H2480" s="277" t="s">
        <v>9043</v>
      </c>
      <c r="I2480" s="277" t="s">
        <v>648</v>
      </c>
      <c r="J2480" s="277" t="s">
        <v>2363</v>
      </c>
      <c r="K2480" s="280">
        <v>134.41</v>
      </c>
      <c r="L2480" s="277" t="s">
        <v>2364</v>
      </c>
      <c r="M2480" s="83"/>
    </row>
    <row r="2481" spans="1:13" ht="12.75" customHeight="1" x14ac:dyDescent="0.25">
      <c r="A2481" s="277" t="s">
        <v>9022</v>
      </c>
      <c r="B2481" s="277" t="s">
        <v>9023</v>
      </c>
      <c r="C2481" s="277" t="s">
        <v>9044</v>
      </c>
      <c r="D2481" s="277" t="s">
        <v>9045</v>
      </c>
      <c r="E2481" s="278">
        <v>73762</v>
      </c>
      <c r="F2481" s="277" t="s">
        <v>9046</v>
      </c>
      <c r="G2481" s="279" t="s">
        <v>9047</v>
      </c>
      <c r="H2481" s="277" t="s">
        <v>9048</v>
      </c>
      <c r="I2481" s="277" t="s">
        <v>648</v>
      </c>
      <c r="J2481" s="277" t="s">
        <v>2642</v>
      </c>
      <c r="K2481" s="280">
        <v>145.80000000000001</v>
      </c>
      <c r="L2481" s="277" t="s">
        <v>2364</v>
      </c>
      <c r="M2481" s="83"/>
    </row>
    <row r="2482" spans="1:13" ht="12.75" customHeight="1" x14ac:dyDescent="0.25">
      <c r="A2482" s="277" t="s">
        <v>9022</v>
      </c>
      <c r="B2482" s="277" t="s">
        <v>9023</v>
      </c>
      <c r="C2482" s="277" t="s">
        <v>9044</v>
      </c>
      <c r="D2482" s="277" t="s">
        <v>9045</v>
      </c>
      <c r="E2482" s="278">
        <v>74066</v>
      </c>
      <c r="F2482" s="277" t="s">
        <v>9049</v>
      </c>
      <c r="G2482" s="279" t="s">
        <v>9050</v>
      </c>
      <c r="H2482" s="277" t="s">
        <v>9051</v>
      </c>
      <c r="I2482" s="277" t="s">
        <v>648</v>
      </c>
      <c r="J2482" s="277" t="s">
        <v>2642</v>
      </c>
      <c r="K2482" s="280">
        <v>76.069999999999993</v>
      </c>
      <c r="L2482" s="277" t="s">
        <v>2364</v>
      </c>
      <c r="M2482" s="83"/>
    </row>
    <row r="2483" spans="1:13" ht="12.75" customHeight="1" x14ac:dyDescent="0.25">
      <c r="A2483" s="277" t="s">
        <v>9022</v>
      </c>
      <c r="B2483" s="277" t="s">
        <v>9023</v>
      </c>
      <c r="C2483" s="277" t="s">
        <v>9044</v>
      </c>
      <c r="D2483" s="277" t="s">
        <v>9045</v>
      </c>
      <c r="E2483" s="278">
        <v>74106</v>
      </c>
      <c r="F2483" s="277" t="s">
        <v>9052</v>
      </c>
      <c r="G2483" s="279" t="s">
        <v>9053</v>
      </c>
      <c r="H2483" s="277" t="s">
        <v>9054</v>
      </c>
      <c r="I2483" s="277" t="s">
        <v>648</v>
      </c>
      <c r="J2483" s="277" t="s">
        <v>2642</v>
      </c>
      <c r="K2483" s="280">
        <v>9.31</v>
      </c>
      <c r="L2483" s="277" t="s">
        <v>2364</v>
      </c>
      <c r="M2483" s="83"/>
    </row>
    <row r="2484" spans="1:13" ht="12.75" customHeight="1" x14ac:dyDescent="0.25">
      <c r="A2484" s="277" t="s">
        <v>9022</v>
      </c>
      <c r="B2484" s="277" t="s">
        <v>9023</v>
      </c>
      <c r="C2484" s="277" t="s">
        <v>9044</v>
      </c>
      <c r="D2484" s="277" t="s">
        <v>9045</v>
      </c>
      <c r="E2484" s="278" t="s">
        <v>1043</v>
      </c>
      <c r="F2484" s="277" t="s">
        <v>1043</v>
      </c>
      <c r="G2484" s="279">
        <v>98557</v>
      </c>
      <c r="H2484" s="277" t="s">
        <v>9055</v>
      </c>
      <c r="I2484" s="277" t="s">
        <v>648</v>
      </c>
      <c r="J2484" s="277" t="s">
        <v>2642</v>
      </c>
      <c r="K2484" s="280">
        <v>30.6</v>
      </c>
      <c r="L2484" s="277" t="s">
        <v>2364</v>
      </c>
      <c r="M2484" s="83"/>
    </row>
    <row r="2485" spans="1:13" ht="12.75" customHeight="1" x14ac:dyDescent="0.25">
      <c r="A2485" s="277" t="s">
        <v>9022</v>
      </c>
      <c r="B2485" s="277" t="s">
        <v>9023</v>
      </c>
      <c r="C2485" s="277" t="s">
        <v>9056</v>
      </c>
      <c r="D2485" s="277" t="s">
        <v>9057</v>
      </c>
      <c r="E2485" s="278">
        <v>73872</v>
      </c>
      <c r="F2485" s="277" t="s">
        <v>9058</v>
      </c>
      <c r="G2485" s="279" t="s">
        <v>9059</v>
      </c>
      <c r="H2485" s="277" t="s">
        <v>9060</v>
      </c>
      <c r="I2485" s="277" t="s">
        <v>648</v>
      </c>
      <c r="J2485" s="277" t="s">
        <v>2642</v>
      </c>
      <c r="K2485" s="280">
        <v>26.95</v>
      </c>
      <c r="L2485" s="277" t="s">
        <v>2364</v>
      </c>
      <c r="M2485" s="83"/>
    </row>
    <row r="2486" spans="1:13" ht="12.75" customHeight="1" x14ac:dyDescent="0.25">
      <c r="A2486" s="277" t="s">
        <v>9022</v>
      </c>
      <c r="B2486" s="277" t="s">
        <v>9023</v>
      </c>
      <c r="C2486" s="277" t="s">
        <v>9056</v>
      </c>
      <c r="D2486" s="277" t="s">
        <v>9057</v>
      </c>
      <c r="E2486" s="278">
        <v>73872</v>
      </c>
      <c r="F2486" s="277" t="s">
        <v>9058</v>
      </c>
      <c r="G2486" s="279" t="s">
        <v>9061</v>
      </c>
      <c r="H2486" s="277" t="s">
        <v>9062</v>
      </c>
      <c r="I2486" s="277" t="s">
        <v>648</v>
      </c>
      <c r="J2486" s="277" t="s">
        <v>2642</v>
      </c>
      <c r="K2486" s="280">
        <v>52.67</v>
      </c>
      <c r="L2486" s="277" t="s">
        <v>2364</v>
      </c>
      <c r="M2486" s="83"/>
    </row>
    <row r="2487" spans="1:13" ht="12.75" customHeight="1" x14ac:dyDescent="0.25">
      <c r="A2487" s="277" t="s">
        <v>9022</v>
      </c>
      <c r="B2487" s="277" t="s">
        <v>9023</v>
      </c>
      <c r="C2487" s="277" t="s">
        <v>9063</v>
      </c>
      <c r="D2487" s="277" t="s">
        <v>9064</v>
      </c>
      <c r="E2487" s="278" t="s">
        <v>1043</v>
      </c>
      <c r="F2487" s="277" t="s">
        <v>1043</v>
      </c>
      <c r="G2487" s="279">
        <v>72124</v>
      </c>
      <c r="H2487" s="277" t="s">
        <v>9065</v>
      </c>
      <c r="I2487" s="277" t="s">
        <v>8982</v>
      </c>
      <c r="J2487" s="277" t="s">
        <v>2642</v>
      </c>
      <c r="K2487" s="280">
        <v>106.64</v>
      </c>
      <c r="L2487" s="277" t="s">
        <v>2364</v>
      </c>
      <c r="M2487" s="83"/>
    </row>
    <row r="2488" spans="1:13" ht="12.75" customHeight="1" x14ac:dyDescent="0.25">
      <c r="A2488" s="277" t="s">
        <v>9022</v>
      </c>
      <c r="B2488" s="277" t="s">
        <v>9023</v>
      </c>
      <c r="C2488" s="277" t="s">
        <v>9063</v>
      </c>
      <c r="D2488" s="277" t="s">
        <v>9064</v>
      </c>
      <c r="E2488" s="278">
        <v>74025</v>
      </c>
      <c r="F2488" s="277" t="s">
        <v>9066</v>
      </c>
      <c r="G2488" s="279" t="s">
        <v>9067</v>
      </c>
      <c r="H2488" s="277" t="s">
        <v>9068</v>
      </c>
      <c r="I2488" s="277" t="s">
        <v>871</v>
      </c>
      <c r="J2488" s="277" t="s">
        <v>2642</v>
      </c>
      <c r="K2488" s="280">
        <v>51.14</v>
      </c>
      <c r="L2488" s="277" t="s">
        <v>2364</v>
      </c>
      <c r="M2488" s="83"/>
    </row>
    <row r="2489" spans="1:13" ht="12.75" customHeight="1" x14ac:dyDescent="0.25">
      <c r="A2489" s="277" t="s">
        <v>9022</v>
      </c>
      <c r="B2489" s="277" t="s">
        <v>9023</v>
      </c>
      <c r="C2489" s="277" t="s">
        <v>9063</v>
      </c>
      <c r="D2489" s="277" t="s">
        <v>9064</v>
      </c>
      <c r="E2489" s="278">
        <v>74190</v>
      </c>
      <c r="F2489" s="277" t="s">
        <v>9069</v>
      </c>
      <c r="G2489" s="279" t="s">
        <v>9070</v>
      </c>
      <c r="H2489" s="277" t="s">
        <v>9071</v>
      </c>
      <c r="I2489" s="277" t="s">
        <v>648</v>
      </c>
      <c r="J2489" s="277" t="s">
        <v>2642</v>
      </c>
      <c r="K2489" s="280">
        <v>169.35</v>
      </c>
      <c r="L2489" s="277" t="s">
        <v>2364</v>
      </c>
      <c r="M2489" s="83"/>
    </row>
    <row r="2490" spans="1:13" ht="12.75" customHeight="1" x14ac:dyDescent="0.25">
      <c r="A2490" s="277" t="s">
        <v>9022</v>
      </c>
      <c r="B2490" s="277" t="s">
        <v>9023</v>
      </c>
      <c r="C2490" s="277" t="s">
        <v>9072</v>
      </c>
      <c r="D2490" s="277" t="s">
        <v>9073</v>
      </c>
      <c r="E2490" s="278" t="s">
        <v>1043</v>
      </c>
      <c r="F2490" s="277" t="s">
        <v>1043</v>
      </c>
      <c r="G2490" s="279">
        <v>98563</v>
      </c>
      <c r="H2490" s="277" t="s">
        <v>9074</v>
      </c>
      <c r="I2490" s="277" t="s">
        <v>648</v>
      </c>
      <c r="J2490" s="277" t="s">
        <v>2642</v>
      </c>
      <c r="K2490" s="280">
        <v>23.58</v>
      </c>
      <c r="L2490" s="277" t="s">
        <v>2364</v>
      </c>
      <c r="M2490" s="83"/>
    </row>
    <row r="2491" spans="1:13" ht="12.75" customHeight="1" x14ac:dyDescent="0.25">
      <c r="A2491" s="277" t="s">
        <v>9022</v>
      </c>
      <c r="B2491" s="277" t="s">
        <v>9023</v>
      </c>
      <c r="C2491" s="277" t="s">
        <v>9072</v>
      </c>
      <c r="D2491" s="277" t="s">
        <v>9073</v>
      </c>
      <c r="E2491" s="278" t="s">
        <v>1043</v>
      </c>
      <c r="F2491" s="277" t="s">
        <v>1043</v>
      </c>
      <c r="G2491" s="279">
        <v>98564</v>
      </c>
      <c r="H2491" s="277" t="s">
        <v>9075</v>
      </c>
      <c r="I2491" s="277" t="s">
        <v>648</v>
      </c>
      <c r="J2491" s="277" t="s">
        <v>2642</v>
      </c>
      <c r="K2491" s="280">
        <v>31.95</v>
      </c>
      <c r="L2491" s="277" t="s">
        <v>2364</v>
      </c>
      <c r="M2491" s="83"/>
    </row>
    <row r="2492" spans="1:13" ht="12.75" customHeight="1" x14ac:dyDescent="0.25">
      <c r="A2492" s="277" t="s">
        <v>9022</v>
      </c>
      <c r="B2492" s="277" t="s">
        <v>9023</v>
      </c>
      <c r="C2492" s="277" t="s">
        <v>9072</v>
      </c>
      <c r="D2492" s="277" t="s">
        <v>9073</v>
      </c>
      <c r="E2492" s="278" t="s">
        <v>1043</v>
      </c>
      <c r="F2492" s="277" t="s">
        <v>1043</v>
      </c>
      <c r="G2492" s="279">
        <v>98565</v>
      </c>
      <c r="H2492" s="277" t="s">
        <v>9076</v>
      </c>
      <c r="I2492" s="277" t="s">
        <v>648</v>
      </c>
      <c r="J2492" s="277" t="s">
        <v>2642</v>
      </c>
      <c r="K2492" s="280">
        <v>34.01</v>
      </c>
      <c r="L2492" s="277" t="s">
        <v>2364</v>
      </c>
      <c r="M2492" s="83"/>
    </row>
    <row r="2493" spans="1:13" ht="12.75" customHeight="1" x14ac:dyDescent="0.25">
      <c r="A2493" s="277" t="s">
        <v>9022</v>
      </c>
      <c r="B2493" s="277" t="s">
        <v>9023</v>
      </c>
      <c r="C2493" s="277" t="s">
        <v>9072</v>
      </c>
      <c r="D2493" s="277" t="s">
        <v>9073</v>
      </c>
      <c r="E2493" s="278" t="s">
        <v>1043</v>
      </c>
      <c r="F2493" s="277" t="s">
        <v>1043</v>
      </c>
      <c r="G2493" s="279">
        <v>98566</v>
      </c>
      <c r="H2493" s="277" t="s">
        <v>9077</v>
      </c>
      <c r="I2493" s="277" t="s">
        <v>648</v>
      </c>
      <c r="J2493" s="277" t="s">
        <v>2642</v>
      </c>
      <c r="K2493" s="280">
        <v>42.4</v>
      </c>
      <c r="L2493" s="277" t="s">
        <v>2364</v>
      </c>
      <c r="M2493" s="83"/>
    </row>
    <row r="2494" spans="1:13" ht="12.75" customHeight="1" x14ac:dyDescent="0.25">
      <c r="A2494" s="277" t="s">
        <v>9022</v>
      </c>
      <c r="B2494" s="277" t="s">
        <v>9023</v>
      </c>
      <c r="C2494" s="277" t="s">
        <v>9072</v>
      </c>
      <c r="D2494" s="277" t="s">
        <v>9073</v>
      </c>
      <c r="E2494" s="278" t="s">
        <v>1043</v>
      </c>
      <c r="F2494" s="277" t="s">
        <v>1043</v>
      </c>
      <c r="G2494" s="279">
        <v>98567</v>
      </c>
      <c r="H2494" s="277" t="s">
        <v>9078</v>
      </c>
      <c r="I2494" s="277" t="s">
        <v>648</v>
      </c>
      <c r="J2494" s="277" t="s">
        <v>2642</v>
      </c>
      <c r="K2494" s="280">
        <v>43.96</v>
      </c>
      <c r="L2494" s="277" t="s">
        <v>2364</v>
      </c>
      <c r="M2494" s="83"/>
    </row>
    <row r="2495" spans="1:13" ht="12.75" customHeight="1" x14ac:dyDescent="0.25">
      <c r="A2495" s="277" t="s">
        <v>9022</v>
      </c>
      <c r="B2495" s="277" t="s">
        <v>9023</v>
      </c>
      <c r="C2495" s="277" t="s">
        <v>9072</v>
      </c>
      <c r="D2495" s="277" t="s">
        <v>9073</v>
      </c>
      <c r="E2495" s="278" t="s">
        <v>1043</v>
      </c>
      <c r="F2495" s="277" t="s">
        <v>1043</v>
      </c>
      <c r="G2495" s="279">
        <v>98568</v>
      </c>
      <c r="H2495" s="277" t="s">
        <v>9079</v>
      </c>
      <c r="I2495" s="277" t="s">
        <v>648</v>
      </c>
      <c r="J2495" s="277" t="s">
        <v>2642</v>
      </c>
      <c r="K2495" s="280">
        <v>52.32</v>
      </c>
      <c r="L2495" s="277" t="s">
        <v>2364</v>
      </c>
      <c r="M2495" s="83"/>
    </row>
    <row r="2496" spans="1:13" ht="12.75" customHeight="1" x14ac:dyDescent="0.25">
      <c r="A2496" s="277" t="s">
        <v>9022</v>
      </c>
      <c r="B2496" s="277" t="s">
        <v>9023</v>
      </c>
      <c r="C2496" s="277" t="s">
        <v>9072</v>
      </c>
      <c r="D2496" s="277" t="s">
        <v>9073</v>
      </c>
      <c r="E2496" s="278" t="s">
        <v>1043</v>
      </c>
      <c r="F2496" s="277" t="s">
        <v>1043</v>
      </c>
      <c r="G2496" s="279">
        <v>98569</v>
      </c>
      <c r="H2496" s="277" t="s">
        <v>9080</v>
      </c>
      <c r="I2496" s="277" t="s">
        <v>648</v>
      </c>
      <c r="J2496" s="277" t="s">
        <v>2642</v>
      </c>
      <c r="K2496" s="280">
        <v>54.38</v>
      </c>
      <c r="L2496" s="277" t="s">
        <v>2364</v>
      </c>
      <c r="M2496" s="83"/>
    </row>
    <row r="2497" spans="1:13" ht="12.75" customHeight="1" x14ac:dyDescent="0.25">
      <c r="A2497" s="277" t="s">
        <v>9022</v>
      </c>
      <c r="B2497" s="277" t="s">
        <v>9023</v>
      </c>
      <c r="C2497" s="277" t="s">
        <v>9072</v>
      </c>
      <c r="D2497" s="277" t="s">
        <v>9073</v>
      </c>
      <c r="E2497" s="278" t="s">
        <v>1043</v>
      </c>
      <c r="F2497" s="277" t="s">
        <v>1043</v>
      </c>
      <c r="G2497" s="279">
        <v>98570</v>
      </c>
      <c r="H2497" s="277" t="s">
        <v>9081</v>
      </c>
      <c r="I2497" s="277" t="s">
        <v>648</v>
      </c>
      <c r="J2497" s="277" t="s">
        <v>2642</v>
      </c>
      <c r="K2497" s="280">
        <v>62.78</v>
      </c>
      <c r="L2497" s="277" t="s">
        <v>2364</v>
      </c>
      <c r="M2497" s="83"/>
    </row>
    <row r="2498" spans="1:13" ht="12.75" customHeight="1" x14ac:dyDescent="0.25">
      <c r="A2498" s="277" t="s">
        <v>9022</v>
      </c>
      <c r="B2498" s="277" t="s">
        <v>9023</v>
      </c>
      <c r="C2498" s="277" t="s">
        <v>9072</v>
      </c>
      <c r="D2498" s="277" t="s">
        <v>9073</v>
      </c>
      <c r="E2498" s="278" t="s">
        <v>1043</v>
      </c>
      <c r="F2498" s="277" t="s">
        <v>1043</v>
      </c>
      <c r="G2498" s="279">
        <v>98571</v>
      </c>
      <c r="H2498" s="277" t="s">
        <v>9082</v>
      </c>
      <c r="I2498" s="277" t="s">
        <v>648</v>
      </c>
      <c r="J2498" s="277" t="s">
        <v>2642</v>
      </c>
      <c r="K2498" s="280">
        <v>26.25</v>
      </c>
      <c r="L2498" s="277" t="s">
        <v>2364</v>
      </c>
      <c r="M2498" s="83"/>
    </row>
    <row r="2499" spans="1:13" ht="12.75" customHeight="1" x14ac:dyDescent="0.25">
      <c r="A2499" s="277" t="s">
        <v>9022</v>
      </c>
      <c r="B2499" s="277" t="s">
        <v>9023</v>
      </c>
      <c r="C2499" s="277" t="s">
        <v>9072</v>
      </c>
      <c r="D2499" s="277" t="s">
        <v>9073</v>
      </c>
      <c r="E2499" s="278" t="s">
        <v>1043</v>
      </c>
      <c r="F2499" s="277" t="s">
        <v>1043</v>
      </c>
      <c r="G2499" s="279">
        <v>98572</v>
      </c>
      <c r="H2499" s="277" t="s">
        <v>9083</v>
      </c>
      <c r="I2499" s="277" t="s">
        <v>648</v>
      </c>
      <c r="J2499" s="277" t="s">
        <v>2642</v>
      </c>
      <c r="K2499" s="280">
        <v>32.409999999999997</v>
      </c>
      <c r="L2499" s="277" t="s">
        <v>2364</v>
      </c>
      <c r="M2499" s="83"/>
    </row>
    <row r="2500" spans="1:13" ht="12.75" customHeight="1" x14ac:dyDescent="0.25">
      <c r="A2500" s="277" t="s">
        <v>9022</v>
      </c>
      <c r="B2500" s="277" t="s">
        <v>9023</v>
      </c>
      <c r="C2500" s="277" t="s">
        <v>9072</v>
      </c>
      <c r="D2500" s="277" t="s">
        <v>9073</v>
      </c>
      <c r="E2500" s="278" t="s">
        <v>1043</v>
      </c>
      <c r="F2500" s="277" t="s">
        <v>1043</v>
      </c>
      <c r="G2500" s="279">
        <v>98573</v>
      </c>
      <c r="H2500" s="277" t="s">
        <v>9084</v>
      </c>
      <c r="I2500" s="277" t="s">
        <v>648</v>
      </c>
      <c r="J2500" s="277" t="s">
        <v>2642</v>
      </c>
      <c r="K2500" s="280">
        <v>40.49</v>
      </c>
      <c r="L2500" s="277" t="s">
        <v>2364</v>
      </c>
      <c r="M2500" s="83"/>
    </row>
    <row r="2501" spans="1:13" ht="12.75" customHeight="1" x14ac:dyDescent="0.25">
      <c r="A2501" s="277" t="s">
        <v>9085</v>
      </c>
      <c r="B2501" s="277" t="s">
        <v>9086</v>
      </c>
      <c r="C2501" s="277" t="s">
        <v>9087</v>
      </c>
      <c r="D2501" s="277" t="s">
        <v>9088</v>
      </c>
      <c r="E2501" s="278">
        <v>73798</v>
      </c>
      <c r="F2501" s="277" t="s">
        <v>9089</v>
      </c>
      <c r="G2501" s="279" t="s">
        <v>9090</v>
      </c>
      <c r="H2501" s="277" t="s">
        <v>9091</v>
      </c>
      <c r="I2501" s="277" t="s">
        <v>871</v>
      </c>
      <c r="J2501" s="277" t="s">
        <v>2363</v>
      </c>
      <c r="K2501" s="280">
        <v>22.78</v>
      </c>
      <c r="L2501" s="277" t="s">
        <v>2364</v>
      </c>
      <c r="M2501" s="83"/>
    </row>
    <row r="2502" spans="1:13" ht="12.75" customHeight="1" x14ac:dyDescent="0.25">
      <c r="A2502" s="277" t="s">
        <v>9085</v>
      </c>
      <c r="B2502" s="277" t="s">
        <v>9086</v>
      </c>
      <c r="C2502" s="277" t="s">
        <v>9087</v>
      </c>
      <c r="D2502" s="277" t="s">
        <v>9088</v>
      </c>
      <c r="E2502" s="278">
        <v>73798</v>
      </c>
      <c r="F2502" s="277" t="s">
        <v>9089</v>
      </c>
      <c r="G2502" s="279" t="s">
        <v>9092</v>
      </c>
      <c r="H2502" s="277" t="s">
        <v>9093</v>
      </c>
      <c r="I2502" s="277" t="s">
        <v>871</v>
      </c>
      <c r="J2502" s="277" t="s">
        <v>2363</v>
      </c>
      <c r="K2502" s="280">
        <v>35.369999999999997</v>
      </c>
      <c r="L2502" s="277" t="s">
        <v>2364</v>
      </c>
      <c r="M2502" s="83"/>
    </row>
    <row r="2503" spans="1:13" ht="12.75" customHeight="1" x14ac:dyDescent="0.25">
      <c r="A2503" s="277" t="s">
        <v>9085</v>
      </c>
      <c r="B2503" s="277" t="s">
        <v>9086</v>
      </c>
      <c r="C2503" s="277" t="s">
        <v>9087</v>
      </c>
      <c r="D2503" s="277" t="s">
        <v>9088</v>
      </c>
      <c r="E2503" s="278" t="s">
        <v>1043</v>
      </c>
      <c r="F2503" s="277" t="s">
        <v>1043</v>
      </c>
      <c r="G2503" s="279">
        <v>91831</v>
      </c>
      <c r="H2503" s="277" t="s">
        <v>9094</v>
      </c>
      <c r="I2503" s="277" t="s">
        <v>871</v>
      </c>
      <c r="J2503" s="277" t="s">
        <v>2642</v>
      </c>
      <c r="K2503" s="280">
        <v>5.48</v>
      </c>
      <c r="L2503" s="277" t="s">
        <v>2364</v>
      </c>
      <c r="M2503" s="83"/>
    </row>
    <row r="2504" spans="1:13" ht="12.75" customHeight="1" x14ac:dyDescent="0.25">
      <c r="A2504" s="277" t="s">
        <v>9085</v>
      </c>
      <c r="B2504" s="277" t="s">
        <v>9086</v>
      </c>
      <c r="C2504" s="277" t="s">
        <v>9087</v>
      </c>
      <c r="D2504" s="277" t="s">
        <v>9088</v>
      </c>
      <c r="E2504" s="278" t="s">
        <v>1043</v>
      </c>
      <c r="F2504" s="277" t="s">
        <v>1043</v>
      </c>
      <c r="G2504" s="279">
        <v>91833</v>
      </c>
      <c r="H2504" s="277" t="s">
        <v>9095</v>
      </c>
      <c r="I2504" s="277" t="s">
        <v>871</v>
      </c>
      <c r="J2504" s="277" t="s">
        <v>2642</v>
      </c>
      <c r="K2504" s="280">
        <v>5.81</v>
      </c>
      <c r="L2504" s="277" t="s">
        <v>2364</v>
      </c>
      <c r="M2504" s="83"/>
    </row>
    <row r="2505" spans="1:13" ht="12.75" customHeight="1" x14ac:dyDescent="0.25">
      <c r="A2505" s="277" t="s">
        <v>9085</v>
      </c>
      <c r="B2505" s="277" t="s">
        <v>9086</v>
      </c>
      <c r="C2505" s="277" t="s">
        <v>9087</v>
      </c>
      <c r="D2505" s="277" t="s">
        <v>9088</v>
      </c>
      <c r="E2505" s="278" t="s">
        <v>1043</v>
      </c>
      <c r="F2505" s="277" t="s">
        <v>1043</v>
      </c>
      <c r="G2505" s="279">
        <v>91834</v>
      </c>
      <c r="H2505" s="277" t="s">
        <v>9096</v>
      </c>
      <c r="I2505" s="277" t="s">
        <v>871</v>
      </c>
      <c r="J2505" s="277" t="s">
        <v>2642</v>
      </c>
      <c r="K2505" s="280">
        <v>6.12</v>
      </c>
      <c r="L2505" s="277" t="s">
        <v>2364</v>
      </c>
      <c r="M2505" s="83"/>
    </row>
    <row r="2506" spans="1:13" ht="12.75" customHeight="1" x14ac:dyDescent="0.25">
      <c r="A2506" s="277" t="s">
        <v>9085</v>
      </c>
      <c r="B2506" s="277" t="s">
        <v>9086</v>
      </c>
      <c r="C2506" s="277" t="s">
        <v>9087</v>
      </c>
      <c r="D2506" s="277" t="s">
        <v>9088</v>
      </c>
      <c r="E2506" s="278" t="s">
        <v>1043</v>
      </c>
      <c r="F2506" s="277" t="s">
        <v>1043</v>
      </c>
      <c r="G2506" s="279">
        <v>91835</v>
      </c>
      <c r="H2506" s="277" t="s">
        <v>9097</v>
      </c>
      <c r="I2506" s="277" t="s">
        <v>871</v>
      </c>
      <c r="J2506" s="277" t="s">
        <v>2642</v>
      </c>
      <c r="K2506" s="280">
        <v>6.97</v>
      </c>
      <c r="L2506" s="277" t="s">
        <v>2364</v>
      </c>
      <c r="M2506" s="83"/>
    </row>
    <row r="2507" spans="1:13" ht="12.75" customHeight="1" x14ac:dyDescent="0.25">
      <c r="A2507" s="277" t="s">
        <v>9085</v>
      </c>
      <c r="B2507" s="277" t="s">
        <v>9086</v>
      </c>
      <c r="C2507" s="277" t="s">
        <v>9087</v>
      </c>
      <c r="D2507" s="277" t="s">
        <v>9088</v>
      </c>
      <c r="E2507" s="278" t="s">
        <v>1043</v>
      </c>
      <c r="F2507" s="277" t="s">
        <v>1043</v>
      </c>
      <c r="G2507" s="279">
        <v>91836</v>
      </c>
      <c r="H2507" s="277" t="s">
        <v>9098</v>
      </c>
      <c r="I2507" s="277" t="s">
        <v>871</v>
      </c>
      <c r="J2507" s="277" t="s">
        <v>2642</v>
      </c>
      <c r="K2507" s="280">
        <v>7.98</v>
      </c>
      <c r="L2507" s="277" t="s">
        <v>2364</v>
      </c>
      <c r="M2507" s="83"/>
    </row>
    <row r="2508" spans="1:13" ht="12.75" customHeight="1" x14ac:dyDescent="0.25">
      <c r="A2508" s="277" t="s">
        <v>9085</v>
      </c>
      <c r="B2508" s="277" t="s">
        <v>9086</v>
      </c>
      <c r="C2508" s="277" t="s">
        <v>9087</v>
      </c>
      <c r="D2508" s="277" t="s">
        <v>9088</v>
      </c>
      <c r="E2508" s="278" t="s">
        <v>1043</v>
      </c>
      <c r="F2508" s="277" t="s">
        <v>1043</v>
      </c>
      <c r="G2508" s="279">
        <v>91837</v>
      </c>
      <c r="H2508" s="277" t="s">
        <v>9099</v>
      </c>
      <c r="I2508" s="277" t="s">
        <v>871</v>
      </c>
      <c r="J2508" s="277" t="s">
        <v>2642</v>
      </c>
      <c r="K2508" s="280">
        <v>9.9499999999999993</v>
      </c>
      <c r="L2508" s="277" t="s">
        <v>2364</v>
      </c>
      <c r="M2508" s="83"/>
    </row>
    <row r="2509" spans="1:13" ht="12.75" customHeight="1" x14ac:dyDescent="0.25">
      <c r="A2509" s="277" t="s">
        <v>9085</v>
      </c>
      <c r="B2509" s="277" t="s">
        <v>9086</v>
      </c>
      <c r="C2509" s="277" t="s">
        <v>9087</v>
      </c>
      <c r="D2509" s="277" t="s">
        <v>9088</v>
      </c>
      <c r="E2509" s="278" t="s">
        <v>1043</v>
      </c>
      <c r="F2509" s="277" t="s">
        <v>1043</v>
      </c>
      <c r="G2509" s="279">
        <v>91839</v>
      </c>
      <c r="H2509" s="277" t="s">
        <v>9100</v>
      </c>
      <c r="I2509" s="277" t="s">
        <v>871</v>
      </c>
      <c r="J2509" s="277" t="s">
        <v>2363</v>
      </c>
      <c r="K2509" s="280">
        <v>7.58</v>
      </c>
      <c r="L2509" s="277" t="s">
        <v>2364</v>
      </c>
      <c r="M2509" s="83"/>
    </row>
    <row r="2510" spans="1:13" ht="12.75" customHeight="1" x14ac:dyDescent="0.25">
      <c r="A2510" s="277" t="s">
        <v>9085</v>
      </c>
      <c r="B2510" s="277" t="s">
        <v>9086</v>
      </c>
      <c r="C2510" s="277" t="s">
        <v>9087</v>
      </c>
      <c r="D2510" s="277" t="s">
        <v>9088</v>
      </c>
      <c r="E2510" s="278" t="s">
        <v>1043</v>
      </c>
      <c r="F2510" s="277" t="s">
        <v>1043</v>
      </c>
      <c r="G2510" s="279">
        <v>91840</v>
      </c>
      <c r="H2510" s="277" t="s">
        <v>9101</v>
      </c>
      <c r="I2510" s="277" t="s">
        <v>871</v>
      </c>
      <c r="J2510" s="277" t="s">
        <v>2363</v>
      </c>
      <c r="K2510" s="280">
        <v>9.6</v>
      </c>
      <c r="L2510" s="277" t="s">
        <v>2364</v>
      </c>
      <c r="M2510" s="83"/>
    </row>
    <row r="2511" spans="1:13" ht="12.75" customHeight="1" x14ac:dyDescent="0.25">
      <c r="A2511" s="277" t="s">
        <v>9085</v>
      </c>
      <c r="B2511" s="277" t="s">
        <v>9086</v>
      </c>
      <c r="C2511" s="277" t="s">
        <v>9087</v>
      </c>
      <c r="D2511" s="277" t="s">
        <v>9088</v>
      </c>
      <c r="E2511" s="278" t="s">
        <v>1043</v>
      </c>
      <c r="F2511" s="277" t="s">
        <v>1043</v>
      </c>
      <c r="G2511" s="279">
        <v>91841</v>
      </c>
      <c r="H2511" s="277" t="s">
        <v>9102</v>
      </c>
      <c r="I2511" s="277" t="s">
        <v>871</v>
      </c>
      <c r="J2511" s="277" t="s">
        <v>2363</v>
      </c>
      <c r="K2511" s="280">
        <v>9.0500000000000007</v>
      </c>
      <c r="L2511" s="277" t="s">
        <v>2364</v>
      </c>
      <c r="M2511" s="83"/>
    </row>
    <row r="2512" spans="1:13" ht="12.75" customHeight="1" x14ac:dyDescent="0.25">
      <c r="A2512" s="277" t="s">
        <v>9085</v>
      </c>
      <c r="B2512" s="277" t="s">
        <v>9086</v>
      </c>
      <c r="C2512" s="277" t="s">
        <v>9087</v>
      </c>
      <c r="D2512" s="277" t="s">
        <v>9088</v>
      </c>
      <c r="E2512" s="278" t="s">
        <v>1043</v>
      </c>
      <c r="F2512" s="277" t="s">
        <v>1043</v>
      </c>
      <c r="G2512" s="279">
        <v>91842</v>
      </c>
      <c r="H2512" s="277" t="s">
        <v>9103</v>
      </c>
      <c r="I2512" s="277" t="s">
        <v>871</v>
      </c>
      <c r="J2512" s="277" t="s">
        <v>2642</v>
      </c>
      <c r="K2512" s="280">
        <v>3.99</v>
      </c>
      <c r="L2512" s="277" t="s">
        <v>2364</v>
      </c>
      <c r="M2512" s="83"/>
    </row>
    <row r="2513" spans="1:13" ht="12.75" customHeight="1" x14ac:dyDescent="0.25">
      <c r="A2513" s="277" t="s">
        <v>9085</v>
      </c>
      <c r="B2513" s="277" t="s">
        <v>9086</v>
      </c>
      <c r="C2513" s="277" t="s">
        <v>9087</v>
      </c>
      <c r="D2513" s="277" t="s">
        <v>9088</v>
      </c>
      <c r="E2513" s="278" t="s">
        <v>1043</v>
      </c>
      <c r="F2513" s="277" t="s">
        <v>1043</v>
      </c>
      <c r="G2513" s="279">
        <v>91843</v>
      </c>
      <c r="H2513" s="277" t="s">
        <v>9104</v>
      </c>
      <c r="I2513" s="277" t="s">
        <v>871</v>
      </c>
      <c r="J2513" s="277" t="s">
        <v>2642</v>
      </c>
      <c r="K2513" s="280">
        <v>4.32</v>
      </c>
      <c r="L2513" s="277" t="s">
        <v>2364</v>
      </c>
      <c r="M2513" s="83"/>
    </row>
    <row r="2514" spans="1:13" ht="12.75" customHeight="1" x14ac:dyDescent="0.25">
      <c r="A2514" s="277" t="s">
        <v>9085</v>
      </c>
      <c r="B2514" s="277" t="s">
        <v>9086</v>
      </c>
      <c r="C2514" s="277" t="s">
        <v>9087</v>
      </c>
      <c r="D2514" s="277" t="s">
        <v>9088</v>
      </c>
      <c r="E2514" s="278" t="s">
        <v>1043</v>
      </c>
      <c r="F2514" s="277" t="s">
        <v>1043</v>
      </c>
      <c r="G2514" s="279">
        <v>91844</v>
      </c>
      <c r="H2514" s="277" t="s">
        <v>9105</v>
      </c>
      <c r="I2514" s="277" t="s">
        <v>871</v>
      </c>
      <c r="J2514" s="277" t="s">
        <v>2642</v>
      </c>
      <c r="K2514" s="280">
        <v>4.6399999999999997</v>
      </c>
      <c r="L2514" s="277" t="s">
        <v>2364</v>
      </c>
      <c r="M2514" s="83"/>
    </row>
    <row r="2515" spans="1:13" ht="12.75" customHeight="1" x14ac:dyDescent="0.25">
      <c r="A2515" s="277" t="s">
        <v>9085</v>
      </c>
      <c r="B2515" s="277" t="s">
        <v>9086</v>
      </c>
      <c r="C2515" s="277" t="s">
        <v>9087</v>
      </c>
      <c r="D2515" s="277" t="s">
        <v>9088</v>
      </c>
      <c r="E2515" s="278" t="s">
        <v>1043</v>
      </c>
      <c r="F2515" s="277" t="s">
        <v>1043</v>
      </c>
      <c r="G2515" s="279">
        <v>91845</v>
      </c>
      <c r="H2515" s="277" t="s">
        <v>9106</v>
      </c>
      <c r="I2515" s="277" t="s">
        <v>871</v>
      </c>
      <c r="J2515" s="277" t="s">
        <v>2642</v>
      </c>
      <c r="K2515" s="280">
        <v>5.49</v>
      </c>
      <c r="L2515" s="277" t="s">
        <v>2364</v>
      </c>
      <c r="M2515" s="83"/>
    </row>
    <row r="2516" spans="1:13" ht="12.75" customHeight="1" x14ac:dyDescent="0.25">
      <c r="A2516" s="277" t="s">
        <v>9085</v>
      </c>
      <c r="B2516" s="277" t="s">
        <v>9086</v>
      </c>
      <c r="C2516" s="277" t="s">
        <v>9087</v>
      </c>
      <c r="D2516" s="277" t="s">
        <v>9088</v>
      </c>
      <c r="E2516" s="278" t="s">
        <v>1043</v>
      </c>
      <c r="F2516" s="277" t="s">
        <v>1043</v>
      </c>
      <c r="G2516" s="279">
        <v>91846</v>
      </c>
      <c r="H2516" s="277" t="s">
        <v>9107</v>
      </c>
      <c r="I2516" s="277" t="s">
        <v>871</v>
      </c>
      <c r="J2516" s="277" t="s">
        <v>2642</v>
      </c>
      <c r="K2516" s="280">
        <v>6.5</v>
      </c>
      <c r="L2516" s="277" t="s">
        <v>2364</v>
      </c>
      <c r="M2516" s="83"/>
    </row>
    <row r="2517" spans="1:13" ht="12.75" customHeight="1" x14ac:dyDescent="0.25">
      <c r="A2517" s="277" t="s">
        <v>9085</v>
      </c>
      <c r="B2517" s="277" t="s">
        <v>9086</v>
      </c>
      <c r="C2517" s="277" t="s">
        <v>9087</v>
      </c>
      <c r="D2517" s="277" t="s">
        <v>9088</v>
      </c>
      <c r="E2517" s="278" t="s">
        <v>1043</v>
      </c>
      <c r="F2517" s="277" t="s">
        <v>1043</v>
      </c>
      <c r="G2517" s="279">
        <v>91847</v>
      </c>
      <c r="H2517" s="277" t="s">
        <v>9108</v>
      </c>
      <c r="I2517" s="277" t="s">
        <v>871</v>
      </c>
      <c r="J2517" s="277" t="s">
        <v>2642</v>
      </c>
      <c r="K2517" s="280">
        <v>8.4700000000000006</v>
      </c>
      <c r="L2517" s="277" t="s">
        <v>2364</v>
      </c>
      <c r="M2517" s="83"/>
    </row>
    <row r="2518" spans="1:13" ht="12.75" customHeight="1" x14ac:dyDescent="0.25">
      <c r="A2518" s="277" t="s">
        <v>9085</v>
      </c>
      <c r="B2518" s="277" t="s">
        <v>9086</v>
      </c>
      <c r="C2518" s="277" t="s">
        <v>9087</v>
      </c>
      <c r="D2518" s="277" t="s">
        <v>9088</v>
      </c>
      <c r="E2518" s="278" t="s">
        <v>1043</v>
      </c>
      <c r="F2518" s="277" t="s">
        <v>1043</v>
      </c>
      <c r="G2518" s="279">
        <v>91849</v>
      </c>
      <c r="H2518" s="277" t="s">
        <v>9109</v>
      </c>
      <c r="I2518" s="277" t="s">
        <v>871</v>
      </c>
      <c r="J2518" s="277" t="s">
        <v>2363</v>
      </c>
      <c r="K2518" s="280">
        <v>6.1</v>
      </c>
      <c r="L2518" s="277" t="s">
        <v>2364</v>
      </c>
      <c r="M2518" s="83"/>
    </row>
    <row r="2519" spans="1:13" ht="12.75" customHeight="1" x14ac:dyDescent="0.25">
      <c r="A2519" s="277" t="s">
        <v>9085</v>
      </c>
      <c r="B2519" s="277" t="s">
        <v>9086</v>
      </c>
      <c r="C2519" s="277" t="s">
        <v>9087</v>
      </c>
      <c r="D2519" s="277" t="s">
        <v>9088</v>
      </c>
      <c r="E2519" s="278" t="s">
        <v>1043</v>
      </c>
      <c r="F2519" s="277" t="s">
        <v>1043</v>
      </c>
      <c r="G2519" s="279">
        <v>91850</v>
      </c>
      <c r="H2519" s="277" t="s">
        <v>9110</v>
      </c>
      <c r="I2519" s="277" t="s">
        <v>871</v>
      </c>
      <c r="J2519" s="277" t="s">
        <v>2363</v>
      </c>
      <c r="K2519" s="280">
        <v>8.15</v>
      </c>
      <c r="L2519" s="277" t="s">
        <v>2364</v>
      </c>
      <c r="M2519" s="83"/>
    </row>
    <row r="2520" spans="1:13" ht="12.75" customHeight="1" x14ac:dyDescent="0.25">
      <c r="A2520" s="277" t="s">
        <v>9085</v>
      </c>
      <c r="B2520" s="277" t="s">
        <v>9086</v>
      </c>
      <c r="C2520" s="277" t="s">
        <v>9087</v>
      </c>
      <c r="D2520" s="277" t="s">
        <v>9088</v>
      </c>
      <c r="E2520" s="278" t="s">
        <v>1043</v>
      </c>
      <c r="F2520" s="277" t="s">
        <v>1043</v>
      </c>
      <c r="G2520" s="279">
        <v>91851</v>
      </c>
      <c r="H2520" s="277" t="s">
        <v>9111</v>
      </c>
      <c r="I2520" s="277" t="s">
        <v>871</v>
      </c>
      <c r="J2520" s="277" t="s">
        <v>2363</v>
      </c>
      <c r="K2520" s="280">
        <v>7.6</v>
      </c>
      <c r="L2520" s="277" t="s">
        <v>2364</v>
      </c>
      <c r="M2520" s="83"/>
    </row>
    <row r="2521" spans="1:13" ht="12.75" customHeight="1" x14ac:dyDescent="0.25">
      <c r="A2521" s="277" t="s">
        <v>9085</v>
      </c>
      <c r="B2521" s="277" t="s">
        <v>9086</v>
      </c>
      <c r="C2521" s="277" t="s">
        <v>9087</v>
      </c>
      <c r="D2521" s="277" t="s">
        <v>9088</v>
      </c>
      <c r="E2521" s="278" t="s">
        <v>1043</v>
      </c>
      <c r="F2521" s="277" t="s">
        <v>1043</v>
      </c>
      <c r="G2521" s="279">
        <v>91852</v>
      </c>
      <c r="H2521" s="277" t="s">
        <v>9112</v>
      </c>
      <c r="I2521" s="277" t="s">
        <v>871</v>
      </c>
      <c r="J2521" s="277" t="s">
        <v>2642</v>
      </c>
      <c r="K2521" s="280">
        <v>5.85</v>
      </c>
      <c r="L2521" s="277" t="s">
        <v>2364</v>
      </c>
      <c r="M2521" s="83"/>
    </row>
    <row r="2522" spans="1:13" ht="12.75" customHeight="1" x14ac:dyDescent="0.25">
      <c r="A2522" s="277" t="s">
        <v>9085</v>
      </c>
      <c r="B2522" s="277" t="s">
        <v>9086</v>
      </c>
      <c r="C2522" s="277" t="s">
        <v>9087</v>
      </c>
      <c r="D2522" s="277" t="s">
        <v>9088</v>
      </c>
      <c r="E2522" s="278" t="s">
        <v>1043</v>
      </c>
      <c r="F2522" s="277" t="s">
        <v>1043</v>
      </c>
      <c r="G2522" s="279">
        <v>91853</v>
      </c>
      <c r="H2522" s="277" t="s">
        <v>9113</v>
      </c>
      <c r="I2522" s="277" t="s">
        <v>871</v>
      </c>
      <c r="J2522" s="277" t="s">
        <v>2642</v>
      </c>
      <c r="K2522" s="280">
        <v>6.15</v>
      </c>
      <c r="L2522" s="277" t="s">
        <v>2364</v>
      </c>
      <c r="M2522" s="83"/>
    </row>
    <row r="2523" spans="1:13" ht="12.75" customHeight="1" x14ac:dyDescent="0.25">
      <c r="A2523" s="277" t="s">
        <v>9085</v>
      </c>
      <c r="B2523" s="277" t="s">
        <v>9086</v>
      </c>
      <c r="C2523" s="277" t="s">
        <v>9087</v>
      </c>
      <c r="D2523" s="277" t="s">
        <v>9088</v>
      </c>
      <c r="E2523" s="278" t="s">
        <v>1043</v>
      </c>
      <c r="F2523" s="277" t="s">
        <v>1043</v>
      </c>
      <c r="G2523" s="279">
        <v>91854</v>
      </c>
      <c r="H2523" s="277" t="s">
        <v>9114</v>
      </c>
      <c r="I2523" s="277" t="s">
        <v>871</v>
      </c>
      <c r="J2523" s="277" t="s">
        <v>2642</v>
      </c>
      <c r="K2523" s="280">
        <v>6.48</v>
      </c>
      <c r="L2523" s="277" t="s">
        <v>2364</v>
      </c>
      <c r="M2523" s="83"/>
    </row>
    <row r="2524" spans="1:13" ht="12.75" customHeight="1" x14ac:dyDescent="0.25">
      <c r="A2524" s="277" t="s">
        <v>9085</v>
      </c>
      <c r="B2524" s="277" t="s">
        <v>9086</v>
      </c>
      <c r="C2524" s="277" t="s">
        <v>9087</v>
      </c>
      <c r="D2524" s="277" t="s">
        <v>9088</v>
      </c>
      <c r="E2524" s="278" t="s">
        <v>1043</v>
      </c>
      <c r="F2524" s="277" t="s">
        <v>1043</v>
      </c>
      <c r="G2524" s="279">
        <v>91855</v>
      </c>
      <c r="H2524" s="277" t="s">
        <v>9115</v>
      </c>
      <c r="I2524" s="277" t="s">
        <v>871</v>
      </c>
      <c r="J2524" s="277" t="s">
        <v>2642</v>
      </c>
      <c r="K2524" s="280">
        <v>7.26</v>
      </c>
      <c r="L2524" s="277" t="s">
        <v>2364</v>
      </c>
      <c r="M2524" s="83"/>
    </row>
    <row r="2525" spans="1:13" ht="12.75" customHeight="1" x14ac:dyDescent="0.25">
      <c r="A2525" s="277" t="s">
        <v>9085</v>
      </c>
      <c r="B2525" s="277" t="s">
        <v>9086</v>
      </c>
      <c r="C2525" s="277" t="s">
        <v>9087</v>
      </c>
      <c r="D2525" s="277" t="s">
        <v>9088</v>
      </c>
      <c r="E2525" s="278" t="s">
        <v>1043</v>
      </c>
      <c r="F2525" s="277" t="s">
        <v>1043</v>
      </c>
      <c r="G2525" s="279">
        <v>91856</v>
      </c>
      <c r="H2525" s="277" t="s">
        <v>9116</v>
      </c>
      <c r="I2525" s="277" t="s">
        <v>871</v>
      </c>
      <c r="J2525" s="277" t="s">
        <v>2642</v>
      </c>
      <c r="K2525" s="280">
        <v>8.25</v>
      </c>
      <c r="L2525" s="277" t="s">
        <v>2364</v>
      </c>
      <c r="M2525" s="83"/>
    </row>
    <row r="2526" spans="1:13" ht="12.75" customHeight="1" x14ac:dyDescent="0.25">
      <c r="A2526" s="277" t="s">
        <v>9085</v>
      </c>
      <c r="B2526" s="277" t="s">
        <v>9086</v>
      </c>
      <c r="C2526" s="277" t="s">
        <v>9087</v>
      </c>
      <c r="D2526" s="277" t="s">
        <v>9088</v>
      </c>
      <c r="E2526" s="278" t="s">
        <v>1043</v>
      </c>
      <c r="F2526" s="277" t="s">
        <v>1043</v>
      </c>
      <c r="G2526" s="279">
        <v>91857</v>
      </c>
      <c r="H2526" s="277" t="s">
        <v>9117</v>
      </c>
      <c r="I2526" s="277" t="s">
        <v>871</v>
      </c>
      <c r="J2526" s="277" t="s">
        <v>2642</v>
      </c>
      <c r="K2526" s="280">
        <v>10.07</v>
      </c>
      <c r="L2526" s="277" t="s">
        <v>2364</v>
      </c>
      <c r="M2526" s="83"/>
    </row>
    <row r="2527" spans="1:13" ht="12.75" customHeight="1" x14ac:dyDescent="0.25">
      <c r="A2527" s="277" t="s">
        <v>9085</v>
      </c>
      <c r="B2527" s="277" t="s">
        <v>9086</v>
      </c>
      <c r="C2527" s="277" t="s">
        <v>9087</v>
      </c>
      <c r="D2527" s="277" t="s">
        <v>9088</v>
      </c>
      <c r="E2527" s="278" t="s">
        <v>1043</v>
      </c>
      <c r="F2527" s="277" t="s">
        <v>1043</v>
      </c>
      <c r="G2527" s="279">
        <v>91859</v>
      </c>
      <c r="H2527" s="277" t="s">
        <v>9118</v>
      </c>
      <c r="I2527" s="277" t="s">
        <v>871</v>
      </c>
      <c r="J2527" s="277" t="s">
        <v>2363</v>
      </c>
      <c r="K2527" s="280">
        <v>7.88</v>
      </c>
      <c r="L2527" s="277" t="s">
        <v>2364</v>
      </c>
      <c r="M2527" s="83"/>
    </row>
    <row r="2528" spans="1:13" ht="12.75" customHeight="1" x14ac:dyDescent="0.25">
      <c r="A2528" s="277" t="s">
        <v>9085</v>
      </c>
      <c r="B2528" s="277" t="s">
        <v>9086</v>
      </c>
      <c r="C2528" s="277" t="s">
        <v>9087</v>
      </c>
      <c r="D2528" s="277" t="s">
        <v>9088</v>
      </c>
      <c r="E2528" s="278" t="s">
        <v>1043</v>
      </c>
      <c r="F2528" s="277" t="s">
        <v>1043</v>
      </c>
      <c r="G2528" s="279">
        <v>91860</v>
      </c>
      <c r="H2528" s="277" t="s">
        <v>9119</v>
      </c>
      <c r="I2528" s="277" t="s">
        <v>871</v>
      </c>
      <c r="J2528" s="277" t="s">
        <v>2363</v>
      </c>
      <c r="K2528" s="280">
        <v>9.85</v>
      </c>
      <c r="L2528" s="277" t="s">
        <v>2364</v>
      </c>
      <c r="M2528" s="83"/>
    </row>
    <row r="2529" spans="1:13" ht="12.75" customHeight="1" x14ac:dyDescent="0.25">
      <c r="A2529" s="277" t="s">
        <v>9085</v>
      </c>
      <c r="B2529" s="277" t="s">
        <v>9086</v>
      </c>
      <c r="C2529" s="277" t="s">
        <v>9087</v>
      </c>
      <c r="D2529" s="277" t="s">
        <v>9088</v>
      </c>
      <c r="E2529" s="278" t="s">
        <v>1043</v>
      </c>
      <c r="F2529" s="277" t="s">
        <v>1043</v>
      </c>
      <c r="G2529" s="279">
        <v>91861</v>
      </c>
      <c r="H2529" s="277" t="s">
        <v>9120</v>
      </c>
      <c r="I2529" s="277" t="s">
        <v>871</v>
      </c>
      <c r="J2529" s="277" t="s">
        <v>2363</v>
      </c>
      <c r="K2529" s="280">
        <v>9.34</v>
      </c>
      <c r="L2529" s="277" t="s">
        <v>2364</v>
      </c>
      <c r="M2529" s="83"/>
    </row>
    <row r="2530" spans="1:13" ht="12.75" customHeight="1" x14ac:dyDescent="0.25">
      <c r="A2530" s="277" t="s">
        <v>9085</v>
      </c>
      <c r="B2530" s="277" t="s">
        <v>9086</v>
      </c>
      <c r="C2530" s="277" t="s">
        <v>9087</v>
      </c>
      <c r="D2530" s="277" t="s">
        <v>9088</v>
      </c>
      <c r="E2530" s="278" t="s">
        <v>1043</v>
      </c>
      <c r="F2530" s="277" t="s">
        <v>1043</v>
      </c>
      <c r="G2530" s="279">
        <v>91862</v>
      </c>
      <c r="H2530" s="277" t="s">
        <v>9121</v>
      </c>
      <c r="I2530" s="277" t="s">
        <v>871</v>
      </c>
      <c r="J2530" s="277" t="s">
        <v>2642</v>
      </c>
      <c r="K2530" s="280">
        <v>6.61</v>
      </c>
      <c r="L2530" s="277" t="s">
        <v>2364</v>
      </c>
      <c r="M2530" s="83"/>
    </row>
    <row r="2531" spans="1:13" ht="12.75" customHeight="1" x14ac:dyDescent="0.25">
      <c r="A2531" s="277" t="s">
        <v>9085</v>
      </c>
      <c r="B2531" s="277" t="s">
        <v>9086</v>
      </c>
      <c r="C2531" s="277" t="s">
        <v>9087</v>
      </c>
      <c r="D2531" s="277" t="s">
        <v>9088</v>
      </c>
      <c r="E2531" s="278" t="s">
        <v>1043</v>
      </c>
      <c r="F2531" s="277" t="s">
        <v>1043</v>
      </c>
      <c r="G2531" s="279">
        <v>91863</v>
      </c>
      <c r="H2531" s="277" t="s">
        <v>9122</v>
      </c>
      <c r="I2531" s="277" t="s">
        <v>871</v>
      </c>
      <c r="J2531" s="277" t="s">
        <v>2642</v>
      </c>
      <c r="K2531" s="280">
        <v>7.76</v>
      </c>
      <c r="L2531" s="277" t="s">
        <v>2364</v>
      </c>
      <c r="M2531" s="83"/>
    </row>
    <row r="2532" spans="1:13" ht="12.75" customHeight="1" x14ac:dyDescent="0.25">
      <c r="A2532" s="277" t="s">
        <v>9085</v>
      </c>
      <c r="B2532" s="277" t="s">
        <v>9086</v>
      </c>
      <c r="C2532" s="277" t="s">
        <v>9087</v>
      </c>
      <c r="D2532" s="277" t="s">
        <v>9088</v>
      </c>
      <c r="E2532" s="278" t="s">
        <v>1043</v>
      </c>
      <c r="F2532" s="277" t="s">
        <v>1043</v>
      </c>
      <c r="G2532" s="279">
        <v>91864</v>
      </c>
      <c r="H2532" s="277" t="s">
        <v>9123</v>
      </c>
      <c r="I2532" s="277" t="s">
        <v>871</v>
      </c>
      <c r="J2532" s="277" t="s">
        <v>2642</v>
      </c>
      <c r="K2532" s="280">
        <v>10.199999999999999</v>
      </c>
      <c r="L2532" s="277" t="s">
        <v>2364</v>
      </c>
      <c r="M2532" s="83"/>
    </row>
    <row r="2533" spans="1:13" ht="12.75" customHeight="1" x14ac:dyDescent="0.25">
      <c r="A2533" s="277" t="s">
        <v>9085</v>
      </c>
      <c r="B2533" s="277" t="s">
        <v>9086</v>
      </c>
      <c r="C2533" s="277" t="s">
        <v>9087</v>
      </c>
      <c r="D2533" s="277" t="s">
        <v>9088</v>
      </c>
      <c r="E2533" s="278" t="s">
        <v>1043</v>
      </c>
      <c r="F2533" s="277" t="s">
        <v>1043</v>
      </c>
      <c r="G2533" s="279">
        <v>91865</v>
      </c>
      <c r="H2533" s="277" t="s">
        <v>9124</v>
      </c>
      <c r="I2533" s="277" t="s">
        <v>871</v>
      </c>
      <c r="J2533" s="277" t="s">
        <v>2642</v>
      </c>
      <c r="K2533" s="280">
        <v>12.64</v>
      </c>
      <c r="L2533" s="277" t="s">
        <v>2364</v>
      </c>
      <c r="M2533" s="83"/>
    </row>
    <row r="2534" spans="1:13" ht="12.75" customHeight="1" x14ac:dyDescent="0.25">
      <c r="A2534" s="277" t="s">
        <v>9085</v>
      </c>
      <c r="B2534" s="277" t="s">
        <v>9086</v>
      </c>
      <c r="C2534" s="277" t="s">
        <v>9087</v>
      </c>
      <c r="D2534" s="277" t="s">
        <v>9088</v>
      </c>
      <c r="E2534" s="278" t="s">
        <v>1043</v>
      </c>
      <c r="F2534" s="277" t="s">
        <v>1043</v>
      </c>
      <c r="G2534" s="279">
        <v>91866</v>
      </c>
      <c r="H2534" s="277" t="s">
        <v>9125</v>
      </c>
      <c r="I2534" s="277" t="s">
        <v>871</v>
      </c>
      <c r="J2534" s="277" t="s">
        <v>2642</v>
      </c>
      <c r="K2534" s="280">
        <v>5.23</v>
      </c>
      <c r="L2534" s="277" t="s">
        <v>2364</v>
      </c>
      <c r="M2534" s="83"/>
    </row>
    <row r="2535" spans="1:13" ht="12.75" customHeight="1" x14ac:dyDescent="0.25">
      <c r="A2535" s="277" t="s">
        <v>9085</v>
      </c>
      <c r="B2535" s="277" t="s">
        <v>9086</v>
      </c>
      <c r="C2535" s="277" t="s">
        <v>9087</v>
      </c>
      <c r="D2535" s="277" t="s">
        <v>9088</v>
      </c>
      <c r="E2535" s="278" t="s">
        <v>1043</v>
      </c>
      <c r="F2535" s="277" t="s">
        <v>1043</v>
      </c>
      <c r="G2535" s="279">
        <v>91867</v>
      </c>
      <c r="H2535" s="277" t="s">
        <v>9126</v>
      </c>
      <c r="I2535" s="277" t="s">
        <v>871</v>
      </c>
      <c r="J2535" s="277" t="s">
        <v>2642</v>
      </c>
      <c r="K2535" s="280">
        <v>6.39</v>
      </c>
      <c r="L2535" s="277" t="s">
        <v>2364</v>
      </c>
      <c r="M2535" s="83"/>
    </row>
    <row r="2536" spans="1:13" ht="12.75" customHeight="1" x14ac:dyDescent="0.25">
      <c r="A2536" s="277" t="s">
        <v>9085</v>
      </c>
      <c r="B2536" s="277" t="s">
        <v>9086</v>
      </c>
      <c r="C2536" s="277" t="s">
        <v>9087</v>
      </c>
      <c r="D2536" s="277" t="s">
        <v>9088</v>
      </c>
      <c r="E2536" s="278" t="s">
        <v>1043</v>
      </c>
      <c r="F2536" s="277" t="s">
        <v>1043</v>
      </c>
      <c r="G2536" s="279">
        <v>91868</v>
      </c>
      <c r="H2536" s="277" t="s">
        <v>9127</v>
      </c>
      <c r="I2536" s="277" t="s">
        <v>871</v>
      </c>
      <c r="J2536" s="277" t="s">
        <v>2642</v>
      </c>
      <c r="K2536" s="280">
        <v>8.83</v>
      </c>
      <c r="L2536" s="277" t="s">
        <v>2364</v>
      </c>
      <c r="M2536" s="83"/>
    </row>
    <row r="2537" spans="1:13" ht="12.75" customHeight="1" x14ac:dyDescent="0.25">
      <c r="A2537" s="277" t="s">
        <v>9085</v>
      </c>
      <c r="B2537" s="277" t="s">
        <v>9086</v>
      </c>
      <c r="C2537" s="277" t="s">
        <v>9087</v>
      </c>
      <c r="D2537" s="277" t="s">
        <v>9088</v>
      </c>
      <c r="E2537" s="278" t="s">
        <v>1043</v>
      </c>
      <c r="F2537" s="277" t="s">
        <v>1043</v>
      </c>
      <c r="G2537" s="279">
        <v>91869</v>
      </c>
      <c r="H2537" s="277" t="s">
        <v>9128</v>
      </c>
      <c r="I2537" s="277" t="s">
        <v>871</v>
      </c>
      <c r="J2537" s="277" t="s">
        <v>2642</v>
      </c>
      <c r="K2537" s="280">
        <v>11.26</v>
      </c>
      <c r="L2537" s="277" t="s">
        <v>2364</v>
      </c>
      <c r="M2537" s="83"/>
    </row>
    <row r="2538" spans="1:13" ht="12.75" customHeight="1" x14ac:dyDescent="0.25">
      <c r="A2538" s="277" t="s">
        <v>9085</v>
      </c>
      <c r="B2538" s="277" t="s">
        <v>9086</v>
      </c>
      <c r="C2538" s="277" t="s">
        <v>9087</v>
      </c>
      <c r="D2538" s="277" t="s">
        <v>9088</v>
      </c>
      <c r="E2538" s="278" t="s">
        <v>1043</v>
      </c>
      <c r="F2538" s="277" t="s">
        <v>1043</v>
      </c>
      <c r="G2538" s="279">
        <v>91870</v>
      </c>
      <c r="H2538" s="277" t="s">
        <v>9129</v>
      </c>
      <c r="I2538" s="277" t="s">
        <v>871</v>
      </c>
      <c r="J2538" s="277" t="s">
        <v>2642</v>
      </c>
      <c r="K2538" s="280">
        <v>7.56</v>
      </c>
      <c r="L2538" s="277" t="s">
        <v>2364</v>
      </c>
      <c r="M2538" s="83"/>
    </row>
    <row r="2539" spans="1:13" ht="12.75" customHeight="1" x14ac:dyDescent="0.25">
      <c r="A2539" s="277" t="s">
        <v>9085</v>
      </c>
      <c r="B2539" s="277" t="s">
        <v>9086</v>
      </c>
      <c r="C2539" s="277" t="s">
        <v>9087</v>
      </c>
      <c r="D2539" s="277" t="s">
        <v>9088</v>
      </c>
      <c r="E2539" s="278" t="s">
        <v>1043</v>
      </c>
      <c r="F2539" s="277" t="s">
        <v>1043</v>
      </c>
      <c r="G2539" s="279">
        <v>91871</v>
      </c>
      <c r="H2539" s="277" t="s">
        <v>9130</v>
      </c>
      <c r="I2539" s="277" t="s">
        <v>871</v>
      </c>
      <c r="J2539" s="277" t="s">
        <v>2642</v>
      </c>
      <c r="K2539" s="280">
        <v>8.74</v>
      </c>
      <c r="L2539" s="277" t="s">
        <v>2364</v>
      </c>
      <c r="M2539" s="83"/>
    </row>
    <row r="2540" spans="1:13" ht="12.75" customHeight="1" x14ac:dyDescent="0.25">
      <c r="A2540" s="277" t="s">
        <v>9085</v>
      </c>
      <c r="B2540" s="277" t="s">
        <v>9086</v>
      </c>
      <c r="C2540" s="277" t="s">
        <v>9087</v>
      </c>
      <c r="D2540" s="277" t="s">
        <v>9088</v>
      </c>
      <c r="E2540" s="278" t="s">
        <v>1043</v>
      </c>
      <c r="F2540" s="277" t="s">
        <v>1043</v>
      </c>
      <c r="G2540" s="279">
        <v>91872</v>
      </c>
      <c r="H2540" s="277" t="s">
        <v>9131</v>
      </c>
      <c r="I2540" s="277" t="s">
        <v>871</v>
      </c>
      <c r="J2540" s="277" t="s">
        <v>2642</v>
      </c>
      <c r="K2540" s="280">
        <v>11.17</v>
      </c>
      <c r="L2540" s="277" t="s">
        <v>2364</v>
      </c>
      <c r="M2540" s="83"/>
    </row>
    <row r="2541" spans="1:13" ht="12.75" customHeight="1" x14ac:dyDescent="0.25">
      <c r="A2541" s="277" t="s">
        <v>9085</v>
      </c>
      <c r="B2541" s="277" t="s">
        <v>9086</v>
      </c>
      <c r="C2541" s="277" t="s">
        <v>9087</v>
      </c>
      <c r="D2541" s="277" t="s">
        <v>9088</v>
      </c>
      <c r="E2541" s="278" t="s">
        <v>1043</v>
      </c>
      <c r="F2541" s="277" t="s">
        <v>1043</v>
      </c>
      <c r="G2541" s="279">
        <v>91873</v>
      </c>
      <c r="H2541" s="277" t="s">
        <v>9132</v>
      </c>
      <c r="I2541" s="277" t="s">
        <v>871</v>
      </c>
      <c r="J2541" s="277" t="s">
        <v>2642</v>
      </c>
      <c r="K2541" s="280">
        <v>13.58</v>
      </c>
      <c r="L2541" s="277" t="s">
        <v>2364</v>
      </c>
      <c r="M2541" s="83"/>
    </row>
    <row r="2542" spans="1:13" ht="12.75" customHeight="1" x14ac:dyDescent="0.25">
      <c r="A2542" s="277" t="s">
        <v>9085</v>
      </c>
      <c r="B2542" s="277" t="s">
        <v>9086</v>
      </c>
      <c r="C2542" s="277" t="s">
        <v>9087</v>
      </c>
      <c r="D2542" s="277" t="s">
        <v>9088</v>
      </c>
      <c r="E2542" s="278" t="s">
        <v>1043</v>
      </c>
      <c r="F2542" s="277" t="s">
        <v>1043</v>
      </c>
      <c r="G2542" s="279">
        <v>93008</v>
      </c>
      <c r="H2542" s="277" t="s">
        <v>9133</v>
      </c>
      <c r="I2542" s="277" t="s">
        <v>871</v>
      </c>
      <c r="J2542" s="277" t="s">
        <v>2642</v>
      </c>
      <c r="K2542" s="280">
        <v>10.9</v>
      </c>
      <c r="L2542" s="277" t="s">
        <v>2364</v>
      </c>
      <c r="M2542" s="83"/>
    </row>
    <row r="2543" spans="1:13" ht="12.75" customHeight="1" x14ac:dyDescent="0.25">
      <c r="A2543" s="277" t="s">
        <v>9085</v>
      </c>
      <c r="B2543" s="277" t="s">
        <v>9086</v>
      </c>
      <c r="C2543" s="277" t="s">
        <v>9087</v>
      </c>
      <c r="D2543" s="277" t="s">
        <v>9088</v>
      </c>
      <c r="E2543" s="278" t="s">
        <v>1043</v>
      </c>
      <c r="F2543" s="277" t="s">
        <v>1043</v>
      </c>
      <c r="G2543" s="279">
        <v>93009</v>
      </c>
      <c r="H2543" s="277" t="s">
        <v>9134</v>
      </c>
      <c r="I2543" s="277" t="s">
        <v>871</v>
      </c>
      <c r="J2543" s="277" t="s">
        <v>2642</v>
      </c>
      <c r="K2543" s="280">
        <v>15.94</v>
      </c>
      <c r="L2543" s="277" t="s">
        <v>2364</v>
      </c>
      <c r="M2543" s="83"/>
    </row>
    <row r="2544" spans="1:13" ht="12.75" customHeight="1" x14ac:dyDescent="0.25">
      <c r="A2544" s="277" t="s">
        <v>9085</v>
      </c>
      <c r="B2544" s="277" t="s">
        <v>9086</v>
      </c>
      <c r="C2544" s="277" t="s">
        <v>9087</v>
      </c>
      <c r="D2544" s="277" t="s">
        <v>9088</v>
      </c>
      <c r="E2544" s="278" t="s">
        <v>1043</v>
      </c>
      <c r="F2544" s="277" t="s">
        <v>1043</v>
      </c>
      <c r="G2544" s="279">
        <v>93010</v>
      </c>
      <c r="H2544" s="277" t="s">
        <v>9135</v>
      </c>
      <c r="I2544" s="277" t="s">
        <v>871</v>
      </c>
      <c r="J2544" s="277" t="s">
        <v>2642</v>
      </c>
      <c r="K2544" s="280">
        <v>22.07</v>
      </c>
      <c r="L2544" s="277" t="s">
        <v>2364</v>
      </c>
      <c r="M2544" s="83"/>
    </row>
    <row r="2545" spans="1:13" ht="12.75" customHeight="1" x14ac:dyDescent="0.25">
      <c r="A2545" s="277" t="s">
        <v>9085</v>
      </c>
      <c r="B2545" s="277" t="s">
        <v>9086</v>
      </c>
      <c r="C2545" s="277" t="s">
        <v>9087</v>
      </c>
      <c r="D2545" s="277" t="s">
        <v>9088</v>
      </c>
      <c r="E2545" s="278" t="s">
        <v>1043</v>
      </c>
      <c r="F2545" s="277" t="s">
        <v>1043</v>
      </c>
      <c r="G2545" s="279">
        <v>93011</v>
      </c>
      <c r="H2545" s="277" t="s">
        <v>9136</v>
      </c>
      <c r="I2545" s="277" t="s">
        <v>871</v>
      </c>
      <c r="J2545" s="277" t="s">
        <v>2642</v>
      </c>
      <c r="K2545" s="280">
        <v>26.92</v>
      </c>
      <c r="L2545" s="277" t="s">
        <v>2364</v>
      </c>
      <c r="M2545" s="83"/>
    </row>
    <row r="2546" spans="1:13" ht="12.75" customHeight="1" x14ac:dyDescent="0.25">
      <c r="A2546" s="277" t="s">
        <v>9085</v>
      </c>
      <c r="B2546" s="277" t="s">
        <v>9086</v>
      </c>
      <c r="C2546" s="277" t="s">
        <v>9087</v>
      </c>
      <c r="D2546" s="277" t="s">
        <v>9088</v>
      </c>
      <c r="E2546" s="278" t="s">
        <v>1043</v>
      </c>
      <c r="F2546" s="277" t="s">
        <v>1043</v>
      </c>
      <c r="G2546" s="279">
        <v>93012</v>
      </c>
      <c r="H2546" s="277" t="s">
        <v>9137</v>
      </c>
      <c r="I2546" s="277" t="s">
        <v>871</v>
      </c>
      <c r="J2546" s="277" t="s">
        <v>2642</v>
      </c>
      <c r="K2546" s="280">
        <v>40.450000000000003</v>
      </c>
      <c r="L2546" s="277" t="s">
        <v>2364</v>
      </c>
      <c r="M2546" s="83"/>
    </row>
    <row r="2547" spans="1:13" ht="12.75" customHeight="1" x14ac:dyDescent="0.25">
      <c r="A2547" s="277" t="s">
        <v>9085</v>
      </c>
      <c r="B2547" s="277" t="s">
        <v>9086</v>
      </c>
      <c r="C2547" s="277" t="s">
        <v>9087</v>
      </c>
      <c r="D2547" s="277" t="s">
        <v>9088</v>
      </c>
      <c r="E2547" s="278" t="s">
        <v>1043</v>
      </c>
      <c r="F2547" s="277" t="s">
        <v>1043</v>
      </c>
      <c r="G2547" s="279">
        <v>95726</v>
      </c>
      <c r="H2547" s="277" t="s">
        <v>9138</v>
      </c>
      <c r="I2547" s="277" t="s">
        <v>871</v>
      </c>
      <c r="J2547" s="277" t="s">
        <v>2642</v>
      </c>
      <c r="K2547" s="280">
        <v>4.5199999999999996</v>
      </c>
      <c r="L2547" s="277" t="s">
        <v>2364</v>
      </c>
      <c r="M2547" s="83"/>
    </row>
    <row r="2548" spans="1:13" ht="12.75" customHeight="1" x14ac:dyDescent="0.25">
      <c r="A2548" s="277" t="s">
        <v>9085</v>
      </c>
      <c r="B2548" s="277" t="s">
        <v>9086</v>
      </c>
      <c r="C2548" s="277" t="s">
        <v>9087</v>
      </c>
      <c r="D2548" s="277" t="s">
        <v>9088</v>
      </c>
      <c r="E2548" s="278" t="s">
        <v>1043</v>
      </c>
      <c r="F2548" s="277" t="s">
        <v>1043</v>
      </c>
      <c r="G2548" s="279">
        <v>95727</v>
      </c>
      <c r="H2548" s="277" t="s">
        <v>9139</v>
      </c>
      <c r="I2548" s="277" t="s">
        <v>871</v>
      </c>
      <c r="J2548" s="277" t="s">
        <v>2642</v>
      </c>
      <c r="K2548" s="280">
        <v>5.14</v>
      </c>
      <c r="L2548" s="277" t="s">
        <v>2364</v>
      </c>
      <c r="M2548" s="83"/>
    </row>
    <row r="2549" spans="1:13" ht="12.75" customHeight="1" x14ac:dyDescent="0.25">
      <c r="A2549" s="277" t="s">
        <v>9085</v>
      </c>
      <c r="B2549" s="277" t="s">
        <v>9086</v>
      </c>
      <c r="C2549" s="277" t="s">
        <v>9087</v>
      </c>
      <c r="D2549" s="277" t="s">
        <v>9088</v>
      </c>
      <c r="E2549" s="278" t="s">
        <v>1043</v>
      </c>
      <c r="F2549" s="277" t="s">
        <v>1043</v>
      </c>
      <c r="G2549" s="279">
        <v>95728</v>
      </c>
      <c r="H2549" s="277" t="s">
        <v>9140</v>
      </c>
      <c r="I2549" s="277" t="s">
        <v>871</v>
      </c>
      <c r="J2549" s="277" t="s">
        <v>2642</v>
      </c>
      <c r="K2549" s="280">
        <v>6.47</v>
      </c>
      <c r="L2549" s="277" t="s">
        <v>2364</v>
      </c>
      <c r="M2549" s="83"/>
    </row>
    <row r="2550" spans="1:13" ht="12.75" customHeight="1" x14ac:dyDescent="0.25">
      <c r="A2550" s="277" t="s">
        <v>9085</v>
      </c>
      <c r="B2550" s="277" t="s">
        <v>9086</v>
      </c>
      <c r="C2550" s="277" t="s">
        <v>9087</v>
      </c>
      <c r="D2550" s="277" t="s">
        <v>9088</v>
      </c>
      <c r="E2550" s="278" t="s">
        <v>1043</v>
      </c>
      <c r="F2550" s="277" t="s">
        <v>1043</v>
      </c>
      <c r="G2550" s="279">
        <v>95729</v>
      </c>
      <c r="H2550" s="277" t="s">
        <v>9141</v>
      </c>
      <c r="I2550" s="277" t="s">
        <v>871</v>
      </c>
      <c r="J2550" s="277" t="s">
        <v>2642</v>
      </c>
      <c r="K2550" s="280">
        <v>6.01</v>
      </c>
      <c r="L2550" s="277" t="s">
        <v>2364</v>
      </c>
      <c r="M2550" s="83"/>
    </row>
    <row r="2551" spans="1:13" ht="12.75" customHeight="1" x14ac:dyDescent="0.25">
      <c r="A2551" s="277" t="s">
        <v>9085</v>
      </c>
      <c r="B2551" s="277" t="s">
        <v>9086</v>
      </c>
      <c r="C2551" s="277" t="s">
        <v>9087</v>
      </c>
      <c r="D2551" s="277" t="s">
        <v>9088</v>
      </c>
      <c r="E2551" s="278" t="s">
        <v>1043</v>
      </c>
      <c r="F2551" s="277" t="s">
        <v>1043</v>
      </c>
      <c r="G2551" s="279">
        <v>95730</v>
      </c>
      <c r="H2551" s="277" t="s">
        <v>9142</v>
      </c>
      <c r="I2551" s="277" t="s">
        <v>871</v>
      </c>
      <c r="J2551" s="277" t="s">
        <v>2642</v>
      </c>
      <c r="K2551" s="280">
        <v>6.63</v>
      </c>
      <c r="L2551" s="277" t="s">
        <v>2364</v>
      </c>
      <c r="M2551" s="83"/>
    </row>
    <row r="2552" spans="1:13" ht="12.75" customHeight="1" x14ac:dyDescent="0.25">
      <c r="A2552" s="277" t="s">
        <v>9085</v>
      </c>
      <c r="B2552" s="277" t="s">
        <v>9086</v>
      </c>
      <c r="C2552" s="277" t="s">
        <v>9087</v>
      </c>
      <c r="D2552" s="277" t="s">
        <v>9088</v>
      </c>
      <c r="E2552" s="278" t="s">
        <v>1043</v>
      </c>
      <c r="F2552" s="277" t="s">
        <v>1043</v>
      </c>
      <c r="G2552" s="279">
        <v>95731</v>
      </c>
      <c r="H2552" s="277" t="s">
        <v>9143</v>
      </c>
      <c r="I2552" s="277" t="s">
        <v>871</v>
      </c>
      <c r="J2552" s="277" t="s">
        <v>2642</v>
      </c>
      <c r="K2552" s="280">
        <v>7.97</v>
      </c>
      <c r="L2552" s="277" t="s">
        <v>2364</v>
      </c>
      <c r="M2552" s="83"/>
    </row>
    <row r="2553" spans="1:13" ht="12.75" customHeight="1" x14ac:dyDescent="0.25">
      <c r="A2553" s="277" t="s">
        <v>9085</v>
      </c>
      <c r="B2553" s="277" t="s">
        <v>9086</v>
      </c>
      <c r="C2553" s="277" t="s">
        <v>9087</v>
      </c>
      <c r="D2553" s="277" t="s">
        <v>9088</v>
      </c>
      <c r="E2553" s="278" t="s">
        <v>1043</v>
      </c>
      <c r="F2553" s="277" t="s">
        <v>1043</v>
      </c>
      <c r="G2553" s="279">
        <v>95732</v>
      </c>
      <c r="H2553" s="277" t="s">
        <v>9144</v>
      </c>
      <c r="I2553" s="277" t="s">
        <v>833</v>
      </c>
      <c r="J2553" s="277" t="s">
        <v>2642</v>
      </c>
      <c r="K2553" s="280">
        <v>3.13</v>
      </c>
      <c r="L2553" s="277" t="s">
        <v>2364</v>
      </c>
      <c r="M2553" s="83"/>
    </row>
    <row r="2554" spans="1:13" ht="12.75" customHeight="1" x14ac:dyDescent="0.25">
      <c r="A2554" s="277" t="s">
        <v>9085</v>
      </c>
      <c r="B2554" s="277" t="s">
        <v>9086</v>
      </c>
      <c r="C2554" s="277" t="s">
        <v>9087</v>
      </c>
      <c r="D2554" s="277" t="s">
        <v>9088</v>
      </c>
      <c r="E2554" s="278" t="s">
        <v>1043</v>
      </c>
      <c r="F2554" s="277" t="s">
        <v>1043</v>
      </c>
      <c r="G2554" s="279">
        <v>95745</v>
      </c>
      <c r="H2554" s="277" t="s">
        <v>9145</v>
      </c>
      <c r="I2554" s="277" t="s">
        <v>871</v>
      </c>
      <c r="J2554" s="277" t="s">
        <v>2363</v>
      </c>
      <c r="K2554" s="280">
        <v>16.34</v>
      </c>
      <c r="L2554" s="277" t="s">
        <v>2364</v>
      </c>
      <c r="M2554" s="83"/>
    </row>
    <row r="2555" spans="1:13" ht="12.75" customHeight="1" x14ac:dyDescent="0.25">
      <c r="A2555" s="277" t="s">
        <v>9085</v>
      </c>
      <c r="B2555" s="277" t="s">
        <v>9086</v>
      </c>
      <c r="C2555" s="277" t="s">
        <v>9087</v>
      </c>
      <c r="D2555" s="277" t="s">
        <v>9088</v>
      </c>
      <c r="E2555" s="278" t="s">
        <v>1043</v>
      </c>
      <c r="F2555" s="277" t="s">
        <v>1043</v>
      </c>
      <c r="G2555" s="279">
        <v>95746</v>
      </c>
      <c r="H2555" s="277" t="s">
        <v>9146</v>
      </c>
      <c r="I2555" s="277" t="s">
        <v>871</v>
      </c>
      <c r="J2555" s="277" t="s">
        <v>2363</v>
      </c>
      <c r="K2555" s="280">
        <v>20.36</v>
      </c>
      <c r="L2555" s="277" t="s">
        <v>2364</v>
      </c>
      <c r="M2555" s="83"/>
    </row>
    <row r="2556" spans="1:13" ht="12.75" customHeight="1" x14ac:dyDescent="0.25">
      <c r="A2556" s="277" t="s">
        <v>9085</v>
      </c>
      <c r="B2556" s="277" t="s">
        <v>9086</v>
      </c>
      <c r="C2556" s="277" t="s">
        <v>9087</v>
      </c>
      <c r="D2556" s="277" t="s">
        <v>9088</v>
      </c>
      <c r="E2556" s="278" t="s">
        <v>1043</v>
      </c>
      <c r="F2556" s="277" t="s">
        <v>1043</v>
      </c>
      <c r="G2556" s="279">
        <v>95747</v>
      </c>
      <c r="H2556" s="277" t="s">
        <v>9147</v>
      </c>
      <c r="I2556" s="277" t="s">
        <v>871</v>
      </c>
      <c r="J2556" s="277" t="s">
        <v>2363</v>
      </c>
      <c r="K2556" s="280">
        <v>33.880000000000003</v>
      </c>
      <c r="L2556" s="277" t="s">
        <v>2364</v>
      </c>
      <c r="M2556" s="83"/>
    </row>
    <row r="2557" spans="1:13" ht="12.75" customHeight="1" x14ac:dyDescent="0.25">
      <c r="A2557" s="277" t="s">
        <v>9085</v>
      </c>
      <c r="B2557" s="277" t="s">
        <v>9086</v>
      </c>
      <c r="C2557" s="277" t="s">
        <v>9087</v>
      </c>
      <c r="D2557" s="277" t="s">
        <v>9088</v>
      </c>
      <c r="E2557" s="278" t="s">
        <v>1043</v>
      </c>
      <c r="F2557" s="277" t="s">
        <v>1043</v>
      </c>
      <c r="G2557" s="279">
        <v>95748</v>
      </c>
      <c r="H2557" s="277" t="s">
        <v>9148</v>
      </c>
      <c r="I2557" s="277" t="s">
        <v>871</v>
      </c>
      <c r="J2557" s="277" t="s">
        <v>2363</v>
      </c>
      <c r="K2557" s="280">
        <v>36.549999999999997</v>
      </c>
      <c r="L2557" s="277" t="s">
        <v>2364</v>
      </c>
      <c r="M2557" s="83"/>
    </row>
    <row r="2558" spans="1:13" ht="12.75" customHeight="1" x14ac:dyDescent="0.25">
      <c r="A2558" s="277" t="s">
        <v>9085</v>
      </c>
      <c r="B2558" s="277" t="s">
        <v>9086</v>
      </c>
      <c r="C2558" s="277" t="s">
        <v>9087</v>
      </c>
      <c r="D2558" s="277" t="s">
        <v>9088</v>
      </c>
      <c r="E2558" s="278" t="s">
        <v>1043</v>
      </c>
      <c r="F2558" s="277" t="s">
        <v>1043</v>
      </c>
      <c r="G2558" s="279">
        <v>95749</v>
      </c>
      <c r="H2558" s="277" t="s">
        <v>9149</v>
      </c>
      <c r="I2558" s="277" t="s">
        <v>871</v>
      </c>
      <c r="J2558" s="277" t="s">
        <v>2363</v>
      </c>
      <c r="K2558" s="280">
        <v>21.16</v>
      </c>
      <c r="L2558" s="277" t="s">
        <v>2364</v>
      </c>
      <c r="M2558" s="83"/>
    </row>
    <row r="2559" spans="1:13" ht="12.75" customHeight="1" x14ac:dyDescent="0.25">
      <c r="A2559" s="277" t="s">
        <v>9085</v>
      </c>
      <c r="B2559" s="277" t="s">
        <v>9086</v>
      </c>
      <c r="C2559" s="277" t="s">
        <v>9087</v>
      </c>
      <c r="D2559" s="277" t="s">
        <v>9088</v>
      </c>
      <c r="E2559" s="278" t="s">
        <v>1043</v>
      </c>
      <c r="F2559" s="277" t="s">
        <v>1043</v>
      </c>
      <c r="G2559" s="279">
        <v>95750</v>
      </c>
      <c r="H2559" s="277" t="s">
        <v>9150</v>
      </c>
      <c r="I2559" s="277" t="s">
        <v>871</v>
      </c>
      <c r="J2559" s="277" t="s">
        <v>2363</v>
      </c>
      <c r="K2559" s="280">
        <v>25.07</v>
      </c>
      <c r="L2559" s="277" t="s">
        <v>2364</v>
      </c>
      <c r="M2559" s="83"/>
    </row>
    <row r="2560" spans="1:13" ht="12.75" customHeight="1" x14ac:dyDescent="0.25">
      <c r="A2560" s="277" t="s">
        <v>9085</v>
      </c>
      <c r="B2560" s="277" t="s">
        <v>9086</v>
      </c>
      <c r="C2560" s="277" t="s">
        <v>9087</v>
      </c>
      <c r="D2560" s="277" t="s">
        <v>9088</v>
      </c>
      <c r="E2560" s="278" t="s">
        <v>1043</v>
      </c>
      <c r="F2560" s="277" t="s">
        <v>1043</v>
      </c>
      <c r="G2560" s="279">
        <v>95751</v>
      </c>
      <c r="H2560" s="277" t="s">
        <v>9151</v>
      </c>
      <c r="I2560" s="277" t="s">
        <v>871</v>
      </c>
      <c r="J2560" s="277" t="s">
        <v>2363</v>
      </c>
      <c r="K2560" s="280">
        <v>38.46</v>
      </c>
      <c r="L2560" s="277" t="s">
        <v>2364</v>
      </c>
      <c r="M2560" s="83"/>
    </row>
    <row r="2561" spans="1:13" ht="12.75" customHeight="1" x14ac:dyDescent="0.25">
      <c r="A2561" s="277" t="s">
        <v>9085</v>
      </c>
      <c r="B2561" s="277" t="s">
        <v>9086</v>
      </c>
      <c r="C2561" s="277" t="s">
        <v>9087</v>
      </c>
      <c r="D2561" s="277" t="s">
        <v>9088</v>
      </c>
      <c r="E2561" s="278" t="s">
        <v>1043</v>
      </c>
      <c r="F2561" s="277" t="s">
        <v>1043</v>
      </c>
      <c r="G2561" s="279">
        <v>95752</v>
      </c>
      <c r="H2561" s="277" t="s">
        <v>9152</v>
      </c>
      <c r="I2561" s="277" t="s">
        <v>871</v>
      </c>
      <c r="J2561" s="277" t="s">
        <v>2363</v>
      </c>
      <c r="K2561" s="280">
        <v>40.950000000000003</v>
      </c>
      <c r="L2561" s="277" t="s">
        <v>2364</v>
      </c>
      <c r="M2561" s="83"/>
    </row>
    <row r="2562" spans="1:13" ht="12.75" customHeight="1" x14ac:dyDescent="0.25">
      <c r="A2562" s="277" t="s">
        <v>9085</v>
      </c>
      <c r="B2562" s="277" t="s">
        <v>9086</v>
      </c>
      <c r="C2562" s="277" t="s">
        <v>9087</v>
      </c>
      <c r="D2562" s="277" t="s">
        <v>9088</v>
      </c>
      <c r="E2562" s="278" t="s">
        <v>1043</v>
      </c>
      <c r="F2562" s="277" t="s">
        <v>1043</v>
      </c>
      <c r="G2562" s="279">
        <v>97667</v>
      </c>
      <c r="H2562" s="277" t="s">
        <v>9153</v>
      </c>
      <c r="I2562" s="277" t="s">
        <v>871</v>
      </c>
      <c r="J2562" s="277" t="s">
        <v>2363</v>
      </c>
      <c r="K2562" s="280">
        <v>6.26</v>
      </c>
      <c r="L2562" s="277" t="s">
        <v>2364</v>
      </c>
      <c r="M2562" s="83"/>
    </row>
    <row r="2563" spans="1:13" ht="12.75" customHeight="1" x14ac:dyDescent="0.25">
      <c r="A2563" s="277" t="s">
        <v>9085</v>
      </c>
      <c r="B2563" s="277" t="s">
        <v>9086</v>
      </c>
      <c r="C2563" s="277" t="s">
        <v>9087</v>
      </c>
      <c r="D2563" s="277" t="s">
        <v>9088</v>
      </c>
      <c r="E2563" s="278" t="s">
        <v>1043</v>
      </c>
      <c r="F2563" s="277" t="s">
        <v>1043</v>
      </c>
      <c r="G2563" s="279">
        <v>97668</v>
      </c>
      <c r="H2563" s="277" t="s">
        <v>9154</v>
      </c>
      <c r="I2563" s="277" t="s">
        <v>871</v>
      </c>
      <c r="J2563" s="277" t="s">
        <v>2363</v>
      </c>
      <c r="K2563" s="280">
        <v>9.5500000000000007</v>
      </c>
      <c r="L2563" s="277" t="s">
        <v>2364</v>
      </c>
      <c r="M2563" s="83"/>
    </row>
    <row r="2564" spans="1:13" ht="12.75" customHeight="1" x14ac:dyDescent="0.25">
      <c r="A2564" s="277" t="s">
        <v>9085</v>
      </c>
      <c r="B2564" s="277" t="s">
        <v>9086</v>
      </c>
      <c r="C2564" s="277" t="s">
        <v>9087</v>
      </c>
      <c r="D2564" s="277" t="s">
        <v>9088</v>
      </c>
      <c r="E2564" s="278" t="s">
        <v>1043</v>
      </c>
      <c r="F2564" s="277" t="s">
        <v>1043</v>
      </c>
      <c r="G2564" s="279">
        <v>97669</v>
      </c>
      <c r="H2564" s="277" t="s">
        <v>9155</v>
      </c>
      <c r="I2564" s="277" t="s">
        <v>871</v>
      </c>
      <c r="J2564" s="277" t="s">
        <v>2363</v>
      </c>
      <c r="K2564" s="280">
        <v>15.08</v>
      </c>
      <c r="L2564" s="277" t="s">
        <v>2364</v>
      </c>
      <c r="M2564" s="83"/>
    </row>
    <row r="2565" spans="1:13" ht="12.75" customHeight="1" x14ac:dyDescent="0.25">
      <c r="A2565" s="277" t="s">
        <v>9085</v>
      </c>
      <c r="B2565" s="277" t="s">
        <v>9086</v>
      </c>
      <c r="C2565" s="277" t="s">
        <v>9087</v>
      </c>
      <c r="D2565" s="277" t="s">
        <v>9088</v>
      </c>
      <c r="E2565" s="278" t="s">
        <v>1043</v>
      </c>
      <c r="F2565" s="277" t="s">
        <v>1043</v>
      </c>
      <c r="G2565" s="279">
        <v>97670</v>
      </c>
      <c r="H2565" s="277" t="s">
        <v>9156</v>
      </c>
      <c r="I2565" s="277" t="s">
        <v>871</v>
      </c>
      <c r="J2565" s="277" t="s">
        <v>2363</v>
      </c>
      <c r="K2565" s="280">
        <v>19.52</v>
      </c>
      <c r="L2565" s="277" t="s">
        <v>2364</v>
      </c>
      <c r="M2565" s="83"/>
    </row>
    <row r="2566" spans="1:13" ht="12.75" customHeight="1" x14ac:dyDescent="0.25">
      <c r="A2566" s="277" t="s">
        <v>9085</v>
      </c>
      <c r="B2566" s="277" t="s">
        <v>9086</v>
      </c>
      <c r="C2566" s="277" t="s">
        <v>9157</v>
      </c>
      <c r="D2566" s="277" t="s">
        <v>9158</v>
      </c>
      <c r="E2566" s="278" t="s">
        <v>1043</v>
      </c>
      <c r="F2566" s="277" t="s">
        <v>1043</v>
      </c>
      <c r="G2566" s="279">
        <v>72263</v>
      </c>
      <c r="H2566" s="277" t="s">
        <v>9159</v>
      </c>
      <c r="I2566" s="277" t="s">
        <v>833</v>
      </c>
      <c r="J2566" s="277" t="s">
        <v>2642</v>
      </c>
      <c r="K2566" s="280">
        <v>19.22</v>
      </c>
      <c r="L2566" s="277" t="s">
        <v>2364</v>
      </c>
      <c r="M2566" s="83"/>
    </row>
    <row r="2567" spans="1:13" ht="12.75" customHeight="1" x14ac:dyDescent="0.25">
      <c r="A2567" s="277" t="s">
        <v>9085</v>
      </c>
      <c r="B2567" s="277" t="s">
        <v>9086</v>
      </c>
      <c r="C2567" s="277" t="s">
        <v>9157</v>
      </c>
      <c r="D2567" s="277" t="s">
        <v>9158</v>
      </c>
      <c r="E2567" s="278" t="s">
        <v>1043</v>
      </c>
      <c r="F2567" s="277" t="s">
        <v>1043</v>
      </c>
      <c r="G2567" s="279">
        <v>72271</v>
      </c>
      <c r="H2567" s="277" t="s">
        <v>9160</v>
      </c>
      <c r="I2567" s="277" t="s">
        <v>833</v>
      </c>
      <c r="J2567" s="277" t="s">
        <v>2642</v>
      </c>
      <c r="K2567" s="280">
        <v>11.25</v>
      </c>
      <c r="L2567" s="277" t="s">
        <v>2364</v>
      </c>
      <c r="M2567" s="83"/>
    </row>
    <row r="2568" spans="1:13" ht="12.75" customHeight="1" x14ac:dyDescent="0.25">
      <c r="A2568" s="277" t="s">
        <v>9085</v>
      </c>
      <c r="B2568" s="277" t="s">
        <v>9086</v>
      </c>
      <c r="C2568" s="277" t="s">
        <v>9157</v>
      </c>
      <c r="D2568" s="277" t="s">
        <v>9158</v>
      </c>
      <c r="E2568" s="278" t="s">
        <v>1043</v>
      </c>
      <c r="F2568" s="277" t="s">
        <v>1043</v>
      </c>
      <c r="G2568" s="279">
        <v>72272</v>
      </c>
      <c r="H2568" s="277" t="s">
        <v>9161</v>
      </c>
      <c r="I2568" s="277" t="s">
        <v>833</v>
      </c>
      <c r="J2568" s="277" t="s">
        <v>2642</v>
      </c>
      <c r="K2568" s="280">
        <v>12.62</v>
      </c>
      <c r="L2568" s="277" t="s">
        <v>2364</v>
      </c>
      <c r="M2568" s="83"/>
    </row>
    <row r="2569" spans="1:13" ht="12.75" customHeight="1" x14ac:dyDescent="0.25">
      <c r="A2569" s="277" t="s">
        <v>9085</v>
      </c>
      <c r="B2569" s="277" t="s">
        <v>9086</v>
      </c>
      <c r="C2569" s="277" t="s">
        <v>9157</v>
      </c>
      <c r="D2569" s="277" t="s">
        <v>9158</v>
      </c>
      <c r="E2569" s="278">
        <v>73782</v>
      </c>
      <c r="F2569" s="277" t="s">
        <v>9162</v>
      </c>
      <c r="G2569" s="279" t="s">
        <v>9163</v>
      </c>
      <c r="H2569" s="277" t="s">
        <v>9164</v>
      </c>
      <c r="I2569" s="277" t="s">
        <v>833</v>
      </c>
      <c r="J2569" s="277" t="s">
        <v>2642</v>
      </c>
      <c r="K2569" s="280">
        <v>32.36</v>
      </c>
      <c r="L2569" s="277" t="s">
        <v>2364</v>
      </c>
      <c r="M2569" s="83"/>
    </row>
    <row r="2570" spans="1:13" ht="12.75" customHeight="1" x14ac:dyDescent="0.25">
      <c r="A2570" s="277" t="s">
        <v>9085</v>
      </c>
      <c r="B2570" s="277" t="s">
        <v>9086</v>
      </c>
      <c r="C2570" s="277" t="s">
        <v>9157</v>
      </c>
      <c r="D2570" s="277" t="s">
        <v>9158</v>
      </c>
      <c r="E2570" s="278">
        <v>73782</v>
      </c>
      <c r="F2570" s="277" t="s">
        <v>9162</v>
      </c>
      <c r="G2570" s="279" t="s">
        <v>9165</v>
      </c>
      <c r="H2570" s="277" t="s">
        <v>9166</v>
      </c>
      <c r="I2570" s="277" t="s">
        <v>833</v>
      </c>
      <c r="J2570" s="277" t="s">
        <v>2642</v>
      </c>
      <c r="K2570" s="280">
        <v>50.23</v>
      </c>
      <c r="L2570" s="277" t="s">
        <v>2364</v>
      </c>
      <c r="M2570" s="83"/>
    </row>
    <row r="2571" spans="1:13" ht="12.75" customHeight="1" x14ac:dyDescent="0.25">
      <c r="A2571" s="277" t="s">
        <v>9085</v>
      </c>
      <c r="B2571" s="277" t="s">
        <v>9086</v>
      </c>
      <c r="C2571" s="277" t="s">
        <v>9157</v>
      </c>
      <c r="D2571" s="277" t="s">
        <v>9158</v>
      </c>
      <c r="E2571" s="278">
        <v>73782</v>
      </c>
      <c r="F2571" s="277" t="s">
        <v>9162</v>
      </c>
      <c r="G2571" s="279" t="s">
        <v>9167</v>
      </c>
      <c r="H2571" s="277" t="s">
        <v>9168</v>
      </c>
      <c r="I2571" s="277" t="s">
        <v>833</v>
      </c>
      <c r="J2571" s="277" t="s">
        <v>2642</v>
      </c>
      <c r="K2571" s="280">
        <v>122.24</v>
      </c>
      <c r="L2571" s="277" t="s">
        <v>2364</v>
      </c>
      <c r="M2571" s="83"/>
    </row>
    <row r="2572" spans="1:13" ht="12.75" customHeight="1" x14ac:dyDescent="0.25">
      <c r="A2572" s="277" t="s">
        <v>9085</v>
      </c>
      <c r="B2572" s="277" t="s">
        <v>9086</v>
      </c>
      <c r="C2572" s="277" t="s">
        <v>9157</v>
      </c>
      <c r="D2572" s="277" t="s">
        <v>9158</v>
      </c>
      <c r="E2572" s="278">
        <v>73782</v>
      </c>
      <c r="F2572" s="277" t="s">
        <v>9162</v>
      </c>
      <c r="G2572" s="279" t="s">
        <v>9169</v>
      </c>
      <c r="H2572" s="277" t="s">
        <v>9170</v>
      </c>
      <c r="I2572" s="277" t="s">
        <v>833</v>
      </c>
      <c r="J2572" s="277" t="s">
        <v>2642</v>
      </c>
      <c r="K2572" s="280">
        <v>20.71</v>
      </c>
      <c r="L2572" s="277" t="s">
        <v>2364</v>
      </c>
      <c r="M2572" s="83"/>
    </row>
    <row r="2573" spans="1:13" ht="12.75" customHeight="1" x14ac:dyDescent="0.25">
      <c r="A2573" s="277" t="s">
        <v>9085</v>
      </c>
      <c r="B2573" s="277" t="s">
        <v>9086</v>
      </c>
      <c r="C2573" s="277" t="s">
        <v>9157</v>
      </c>
      <c r="D2573" s="277" t="s">
        <v>9158</v>
      </c>
      <c r="E2573" s="278" t="s">
        <v>1043</v>
      </c>
      <c r="F2573" s="277" t="s">
        <v>1043</v>
      </c>
      <c r="G2573" s="279">
        <v>83377</v>
      </c>
      <c r="H2573" s="277" t="s">
        <v>9171</v>
      </c>
      <c r="I2573" s="277" t="s">
        <v>833</v>
      </c>
      <c r="J2573" s="277" t="s">
        <v>2642</v>
      </c>
      <c r="K2573" s="280">
        <v>10.51</v>
      </c>
      <c r="L2573" s="277" t="s">
        <v>2364</v>
      </c>
      <c r="M2573" s="83"/>
    </row>
    <row r="2574" spans="1:13" ht="12.75" customHeight="1" x14ac:dyDescent="0.25">
      <c r="A2574" s="277" t="s">
        <v>9085</v>
      </c>
      <c r="B2574" s="277" t="s">
        <v>9086</v>
      </c>
      <c r="C2574" s="277" t="s">
        <v>9157</v>
      </c>
      <c r="D2574" s="277" t="s">
        <v>9158</v>
      </c>
      <c r="E2574" s="278" t="s">
        <v>1043</v>
      </c>
      <c r="F2574" s="277" t="s">
        <v>1043</v>
      </c>
      <c r="G2574" s="279">
        <v>91874</v>
      </c>
      <c r="H2574" s="277" t="s">
        <v>9172</v>
      </c>
      <c r="I2574" s="277" t="s">
        <v>833</v>
      </c>
      <c r="J2574" s="277" t="s">
        <v>2642</v>
      </c>
      <c r="K2574" s="280">
        <v>3.4</v>
      </c>
      <c r="L2574" s="277" t="s">
        <v>2364</v>
      </c>
      <c r="M2574" s="83"/>
    </row>
    <row r="2575" spans="1:13" ht="12.75" customHeight="1" x14ac:dyDescent="0.25">
      <c r="A2575" s="277" t="s">
        <v>9085</v>
      </c>
      <c r="B2575" s="277" t="s">
        <v>9086</v>
      </c>
      <c r="C2575" s="277" t="s">
        <v>9157</v>
      </c>
      <c r="D2575" s="277" t="s">
        <v>9158</v>
      </c>
      <c r="E2575" s="278" t="s">
        <v>1043</v>
      </c>
      <c r="F2575" s="277" t="s">
        <v>1043</v>
      </c>
      <c r="G2575" s="279">
        <v>91875</v>
      </c>
      <c r="H2575" s="277" t="s">
        <v>9173</v>
      </c>
      <c r="I2575" s="277" t="s">
        <v>833</v>
      </c>
      <c r="J2575" s="277" t="s">
        <v>2642</v>
      </c>
      <c r="K2575" s="280">
        <v>4.49</v>
      </c>
      <c r="L2575" s="277" t="s">
        <v>2364</v>
      </c>
      <c r="M2575" s="83"/>
    </row>
    <row r="2576" spans="1:13" ht="12.75" customHeight="1" x14ac:dyDescent="0.25">
      <c r="A2576" s="277" t="s">
        <v>9085</v>
      </c>
      <c r="B2576" s="277" t="s">
        <v>9086</v>
      </c>
      <c r="C2576" s="277" t="s">
        <v>9157</v>
      </c>
      <c r="D2576" s="277" t="s">
        <v>9158</v>
      </c>
      <c r="E2576" s="278" t="s">
        <v>1043</v>
      </c>
      <c r="F2576" s="277" t="s">
        <v>1043</v>
      </c>
      <c r="G2576" s="279">
        <v>91876</v>
      </c>
      <c r="H2576" s="277" t="s">
        <v>9174</v>
      </c>
      <c r="I2576" s="277" t="s">
        <v>833</v>
      </c>
      <c r="J2576" s="277" t="s">
        <v>2642</v>
      </c>
      <c r="K2576" s="280">
        <v>5.91</v>
      </c>
      <c r="L2576" s="277" t="s">
        <v>2364</v>
      </c>
      <c r="M2576" s="83"/>
    </row>
    <row r="2577" spans="1:13" ht="12.75" customHeight="1" x14ac:dyDescent="0.25">
      <c r="A2577" s="277" t="s">
        <v>9085</v>
      </c>
      <c r="B2577" s="277" t="s">
        <v>9086</v>
      </c>
      <c r="C2577" s="277" t="s">
        <v>9157</v>
      </c>
      <c r="D2577" s="277" t="s">
        <v>9158</v>
      </c>
      <c r="E2577" s="278" t="s">
        <v>1043</v>
      </c>
      <c r="F2577" s="277" t="s">
        <v>1043</v>
      </c>
      <c r="G2577" s="279">
        <v>91877</v>
      </c>
      <c r="H2577" s="277" t="s">
        <v>9175</v>
      </c>
      <c r="I2577" s="277" t="s">
        <v>833</v>
      </c>
      <c r="J2577" s="277" t="s">
        <v>2642</v>
      </c>
      <c r="K2577" s="280">
        <v>7.78</v>
      </c>
      <c r="L2577" s="277" t="s">
        <v>2364</v>
      </c>
      <c r="M2577" s="83"/>
    </row>
    <row r="2578" spans="1:13" ht="12.75" customHeight="1" x14ac:dyDescent="0.25">
      <c r="A2578" s="277" t="s">
        <v>9085</v>
      </c>
      <c r="B2578" s="277" t="s">
        <v>9086</v>
      </c>
      <c r="C2578" s="277" t="s">
        <v>9157</v>
      </c>
      <c r="D2578" s="277" t="s">
        <v>9158</v>
      </c>
      <c r="E2578" s="278" t="s">
        <v>1043</v>
      </c>
      <c r="F2578" s="277" t="s">
        <v>1043</v>
      </c>
      <c r="G2578" s="279">
        <v>91878</v>
      </c>
      <c r="H2578" s="277" t="s">
        <v>9176</v>
      </c>
      <c r="I2578" s="277" t="s">
        <v>833</v>
      </c>
      <c r="J2578" s="277" t="s">
        <v>2642</v>
      </c>
      <c r="K2578" s="280">
        <v>4.41</v>
      </c>
      <c r="L2578" s="277" t="s">
        <v>2364</v>
      </c>
      <c r="M2578" s="83"/>
    </row>
    <row r="2579" spans="1:13" ht="12.75" customHeight="1" x14ac:dyDescent="0.25">
      <c r="A2579" s="277" t="s">
        <v>9085</v>
      </c>
      <c r="B2579" s="277" t="s">
        <v>9086</v>
      </c>
      <c r="C2579" s="277" t="s">
        <v>9157</v>
      </c>
      <c r="D2579" s="277" t="s">
        <v>9158</v>
      </c>
      <c r="E2579" s="278" t="s">
        <v>1043</v>
      </c>
      <c r="F2579" s="277" t="s">
        <v>1043</v>
      </c>
      <c r="G2579" s="279">
        <v>91879</v>
      </c>
      <c r="H2579" s="277" t="s">
        <v>9177</v>
      </c>
      <c r="I2579" s="277" t="s">
        <v>833</v>
      </c>
      <c r="J2579" s="277" t="s">
        <v>2642</v>
      </c>
      <c r="K2579" s="280">
        <v>5.46</v>
      </c>
      <c r="L2579" s="277" t="s">
        <v>2364</v>
      </c>
      <c r="M2579" s="83"/>
    </row>
    <row r="2580" spans="1:13" ht="12.75" customHeight="1" x14ac:dyDescent="0.25">
      <c r="A2580" s="277" t="s">
        <v>9085</v>
      </c>
      <c r="B2580" s="277" t="s">
        <v>9086</v>
      </c>
      <c r="C2580" s="277" t="s">
        <v>9157</v>
      </c>
      <c r="D2580" s="277" t="s">
        <v>9158</v>
      </c>
      <c r="E2580" s="278" t="s">
        <v>1043</v>
      </c>
      <c r="F2580" s="277" t="s">
        <v>1043</v>
      </c>
      <c r="G2580" s="279">
        <v>91880</v>
      </c>
      <c r="H2580" s="277" t="s">
        <v>9178</v>
      </c>
      <c r="I2580" s="277" t="s">
        <v>833</v>
      </c>
      <c r="J2580" s="277" t="s">
        <v>2642</v>
      </c>
      <c r="K2580" s="280">
        <v>6.92</v>
      </c>
      <c r="L2580" s="277" t="s">
        <v>2364</v>
      </c>
      <c r="M2580" s="83"/>
    </row>
    <row r="2581" spans="1:13" ht="12.75" customHeight="1" x14ac:dyDescent="0.25">
      <c r="A2581" s="277" t="s">
        <v>9085</v>
      </c>
      <c r="B2581" s="277" t="s">
        <v>9086</v>
      </c>
      <c r="C2581" s="277" t="s">
        <v>9157</v>
      </c>
      <c r="D2581" s="277" t="s">
        <v>9158</v>
      </c>
      <c r="E2581" s="278" t="s">
        <v>1043</v>
      </c>
      <c r="F2581" s="277" t="s">
        <v>1043</v>
      </c>
      <c r="G2581" s="279">
        <v>91881</v>
      </c>
      <c r="H2581" s="277" t="s">
        <v>9179</v>
      </c>
      <c r="I2581" s="277" t="s">
        <v>833</v>
      </c>
      <c r="J2581" s="277" t="s">
        <v>2642</v>
      </c>
      <c r="K2581" s="280">
        <v>8.8000000000000007</v>
      </c>
      <c r="L2581" s="277" t="s">
        <v>2364</v>
      </c>
      <c r="M2581" s="83"/>
    </row>
    <row r="2582" spans="1:13" ht="12.75" customHeight="1" x14ac:dyDescent="0.25">
      <c r="A2582" s="277" t="s">
        <v>9085</v>
      </c>
      <c r="B2582" s="277" t="s">
        <v>9086</v>
      </c>
      <c r="C2582" s="277" t="s">
        <v>9157</v>
      </c>
      <c r="D2582" s="277" t="s">
        <v>9158</v>
      </c>
      <c r="E2582" s="278" t="s">
        <v>1043</v>
      </c>
      <c r="F2582" s="277" t="s">
        <v>1043</v>
      </c>
      <c r="G2582" s="279">
        <v>91882</v>
      </c>
      <c r="H2582" s="277" t="s">
        <v>9180</v>
      </c>
      <c r="I2582" s="277" t="s">
        <v>833</v>
      </c>
      <c r="J2582" s="277" t="s">
        <v>2642</v>
      </c>
      <c r="K2582" s="280">
        <v>5.49</v>
      </c>
      <c r="L2582" s="277" t="s">
        <v>2364</v>
      </c>
      <c r="M2582" s="83"/>
    </row>
    <row r="2583" spans="1:13" ht="12.75" customHeight="1" x14ac:dyDescent="0.25">
      <c r="A2583" s="277" t="s">
        <v>9085</v>
      </c>
      <c r="B2583" s="277" t="s">
        <v>9086</v>
      </c>
      <c r="C2583" s="277" t="s">
        <v>9157</v>
      </c>
      <c r="D2583" s="277" t="s">
        <v>9158</v>
      </c>
      <c r="E2583" s="278" t="s">
        <v>1043</v>
      </c>
      <c r="F2583" s="277" t="s">
        <v>1043</v>
      </c>
      <c r="G2583" s="279">
        <v>91884</v>
      </c>
      <c r="H2583" s="277" t="s">
        <v>9181</v>
      </c>
      <c r="I2583" s="277" t="s">
        <v>833</v>
      </c>
      <c r="J2583" s="277" t="s">
        <v>2642</v>
      </c>
      <c r="K2583" s="280">
        <v>6.29</v>
      </c>
      <c r="L2583" s="277" t="s">
        <v>2364</v>
      </c>
      <c r="M2583" s="83"/>
    </row>
    <row r="2584" spans="1:13" ht="12.75" customHeight="1" x14ac:dyDescent="0.25">
      <c r="A2584" s="277" t="s">
        <v>9085</v>
      </c>
      <c r="B2584" s="277" t="s">
        <v>9086</v>
      </c>
      <c r="C2584" s="277" t="s">
        <v>9157</v>
      </c>
      <c r="D2584" s="277" t="s">
        <v>9158</v>
      </c>
      <c r="E2584" s="278" t="s">
        <v>1043</v>
      </c>
      <c r="F2584" s="277" t="s">
        <v>1043</v>
      </c>
      <c r="G2584" s="279">
        <v>91885</v>
      </c>
      <c r="H2584" s="277" t="s">
        <v>9182</v>
      </c>
      <c r="I2584" s="277" t="s">
        <v>833</v>
      </c>
      <c r="J2584" s="277" t="s">
        <v>2642</v>
      </c>
      <c r="K2584" s="280">
        <v>7.41</v>
      </c>
      <c r="L2584" s="277" t="s">
        <v>2364</v>
      </c>
      <c r="M2584" s="83"/>
    </row>
    <row r="2585" spans="1:13" ht="12.75" customHeight="1" x14ac:dyDescent="0.25">
      <c r="A2585" s="277" t="s">
        <v>9085</v>
      </c>
      <c r="B2585" s="277" t="s">
        <v>9086</v>
      </c>
      <c r="C2585" s="277" t="s">
        <v>9157</v>
      </c>
      <c r="D2585" s="277" t="s">
        <v>9158</v>
      </c>
      <c r="E2585" s="278" t="s">
        <v>1043</v>
      </c>
      <c r="F2585" s="277" t="s">
        <v>1043</v>
      </c>
      <c r="G2585" s="279">
        <v>91886</v>
      </c>
      <c r="H2585" s="277" t="s">
        <v>9183</v>
      </c>
      <c r="I2585" s="277" t="s">
        <v>833</v>
      </c>
      <c r="J2585" s="277" t="s">
        <v>2642</v>
      </c>
      <c r="K2585" s="280">
        <v>8.91</v>
      </c>
      <c r="L2585" s="277" t="s">
        <v>2364</v>
      </c>
      <c r="M2585" s="83"/>
    </row>
    <row r="2586" spans="1:13" ht="12.75" customHeight="1" x14ac:dyDescent="0.25">
      <c r="A2586" s="277" t="s">
        <v>9085</v>
      </c>
      <c r="B2586" s="277" t="s">
        <v>9086</v>
      </c>
      <c r="C2586" s="277" t="s">
        <v>9157</v>
      </c>
      <c r="D2586" s="277" t="s">
        <v>9158</v>
      </c>
      <c r="E2586" s="278" t="s">
        <v>1043</v>
      </c>
      <c r="F2586" s="277" t="s">
        <v>1043</v>
      </c>
      <c r="G2586" s="279">
        <v>91887</v>
      </c>
      <c r="H2586" s="277" t="s">
        <v>9184</v>
      </c>
      <c r="I2586" s="277" t="s">
        <v>833</v>
      </c>
      <c r="J2586" s="277" t="s">
        <v>2642</v>
      </c>
      <c r="K2586" s="280">
        <v>6.1</v>
      </c>
      <c r="L2586" s="277" t="s">
        <v>2364</v>
      </c>
      <c r="M2586" s="83"/>
    </row>
    <row r="2587" spans="1:13" ht="12.75" customHeight="1" x14ac:dyDescent="0.25">
      <c r="A2587" s="277" t="s">
        <v>9085</v>
      </c>
      <c r="B2587" s="277" t="s">
        <v>9086</v>
      </c>
      <c r="C2587" s="277" t="s">
        <v>9157</v>
      </c>
      <c r="D2587" s="277" t="s">
        <v>9158</v>
      </c>
      <c r="E2587" s="278" t="s">
        <v>1043</v>
      </c>
      <c r="F2587" s="277" t="s">
        <v>1043</v>
      </c>
      <c r="G2587" s="279">
        <v>91889</v>
      </c>
      <c r="H2587" s="277" t="s">
        <v>9185</v>
      </c>
      <c r="I2587" s="277" t="s">
        <v>833</v>
      </c>
      <c r="J2587" s="277" t="s">
        <v>2642</v>
      </c>
      <c r="K2587" s="280">
        <v>5.91</v>
      </c>
      <c r="L2587" s="277" t="s">
        <v>2364</v>
      </c>
      <c r="M2587" s="83"/>
    </row>
    <row r="2588" spans="1:13" ht="12.75" customHeight="1" x14ac:dyDescent="0.25">
      <c r="A2588" s="277" t="s">
        <v>9085</v>
      </c>
      <c r="B2588" s="277" t="s">
        <v>9086</v>
      </c>
      <c r="C2588" s="277" t="s">
        <v>9157</v>
      </c>
      <c r="D2588" s="277" t="s">
        <v>9158</v>
      </c>
      <c r="E2588" s="278" t="s">
        <v>1043</v>
      </c>
      <c r="F2588" s="277" t="s">
        <v>1043</v>
      </c>
      <c r="G2588" s="279">
        <v>91890</v>
      </c>
      <c r="H2588" s="277" t="s">
        <v>9186</v>
      </c>
      <c r="I2588" s="277" t="s">
        <v>833</v>
      </c>
      <c r="J2588" s="277" t="s">
        <v>2642</v>
      </c>
      <c r="K2588" s="280">
        <v>7.34</v>
      </c>
      <c r="L2588" s="277" t="s">
        <v>2364</v>
      </c>
      <c r="M2588" s="83"/>
    </row>
    <row r="2589" spans="1:13" ht="12.75" customHeight="1" x14ac:dyDescent="0.25">
      <c r="A2589" s="277" t="s">
        <v>9085</v>
      </c>
      <c r="B2589" s="277" t="s">
        <v>9086</v>
      </c>
      <c r="C2589" s="277" t="s">
        <v>9157</v>
      </c>
      <c r="D2589" s="277" t="s">
        <v>9158</v>
      </c>
      <c r="E2589" s="278" t="s">
        <v>1043</v>
      </c>
      <c r="F2589" s="277" t="s">
        <v>1043</v>
      </c>
      <c r="G2589" s="279">
        <v>91892</v>
      </c>
      <c r="H2589" s="277" t="s">
        <v>9187</v>
      </c>
      <c r="I2589" s="277" t="s">
        <v>833</v>
      </c>
      <c r="J2589" s="277" t="s">
        <v>2642</v>
      </c>
      <c r="K2589" s="280">
        <v>8.6199999999999992</v>
      </c>
      <c r="L2589" s="277" t="s">
        <v>2364</v>
      </c>
      <c r="M2589" s="83"/>
    </row>
    <row r="2590" spans="1:13" ht="12.75" customHeight="1" x14ac:dyDescent="0.25">
      <c r="A2590" s="277" t="s">
        <v>9085</v>
      </c>
      <c r="B2590" s="277" t="s">
        <v>9086</v>
      </c>
      <c r="C2590" s="277" t="s">
        <v>9157</v>
      </c>
      <c r="D2590" s="277" t="s">
        <v>9158</v>
      </c>
      <c r="E2590" s="278" t="s">
        <v>1043</v>
      </c>
      <c r="F2590" s="277" t="s">
        <v>1043</v>
      </c>
      <c r="G2590" s="279">
        <v>91893</v>
      </c>
      <c r="H2590" s="277" t="s">
        <v>9188</v>
      </c>
      <c r="I2590" s="277" t="s">
        <v>833</v>
      </c>
      <c r="J2590" s="277" t="s">
        <v>2642</v>
      </c>
      <c r="K2590" s="280">
        <v>9.9700000000000006</v>
      </c>
      <c r="L2590" s="277" t="s">
        <v>2364</v>
      </c>
      <c r="M2590" s="83"/>
    </row>
    <row r="2591" spans="1:13" ht="12.75" customHeight="1" x14ac:dyDescent="0.25">
      <c r="A2591" s="277" t="s">
        <v>9085</v>
      </c>
      <c r="B2591" s="277" t="s">
        <v>9086</v>
      </c>
      <c r="C2591" s="277" t="s">
        <v>9157</v>
      </c>
      <c r="D2591" s="277" t="s">
        <v>9158</v>
      </c>
      <c r="E2591" s="278" t="s">
        <v>1043</v>
      </c>
      <c r="F2591" s="277" t="s">
        <v>1043</v>
      </c>
      <c r="G2591" s="279">
        <v>91895</v>
      </c>
      <c r="H2591" s="277" t="s">
        <v>9189</v>
      </c>
      <c r="I2591" s="277" t="s">
        <v>833</v>
      </c>
      <c r="J2591" s="277" t="s">
        <v>2642</v>
      </c>
      <c r="K2591" s="280">
        <v>11.26</v>
      </c>
      <c r="L2591" s="277" t="s">
        <v>2364</v>
      </c>
      <c r="M2591" s="83"/>
    </row>
    <row r="2592" spans="1:13" ht="12.75" customHeight="1" x14ac:dyDescent="0.25">
      <c r="A2592" s="277" t="s">
        <v>9085</v>
      </c>
      <c r="B2592" s="277" t="s">
        <v>9086</v>
      </c>
      <c r="C2592" s="277" t="s">
        <v>9157</v>
      </c>
      <c r="D2592" s="277" t="s">
        <v>9158</v>
      </c>
      <c r="E2592" s="278" t="s">
        <v>1043</v>
      </c>
      <c r="F2592" s="277" t="s">
        <v>1043</v>
      </c>
      <c r="G2592" s="279">
        <v>91896</v>
      </c>
      <c r="H2592" s="277" t="s">
        <v>9190</v>
      </c>
      <c r="I2592" s="277" t="s">
        <v>833</v>
      </c>
      <c r="J2592" s="277" t="s">
        <v>2642</v>
      </c>
      <c r="K2592" s="280">
        <v>12.23</v>
      </c>
      <c r="L2592" s="277" t="s">
        <v>2364</v>
      </c>
      <c r="M2592" s="83"/>
    </row>
    <row r="2593" spans="1:13" ht="12.75" customHeight="1" x14ac:dyDescent="0.25">
      <c r="A2593" s="277" t="s">
        <v>9085</v>
      </c>
      <c r="B2593" s="277" t="s">
        <v>9086</v>
      </c>
      <c r="C2593" s="277" t="s">
        <v>9157</v>
      </c>
      <c r="D2593" s="277" t="s">
        <v>9158</v>
      </c>
      <c r="E2593" s="278" t="s">
        <v>1043</v>
      </c>
      <c r="F2593" s="277" t="s">
        <v>1043</v>
      </c>
      <c r="G2593" s="279">
        <v>91898</v>
      </c>
      <c r="H2593" s="277" t="s">
        <v>9191</v>
      </c>
      <c r="I2593" s="277" t="s">
        <v>833</v>
      </c>
      <c r="J2593" s="277" t="s">
        <v>2642</v>
      </c>
      <c r="K2593" s="280">
        <v>13.61</v>
      </c>
      <c r="L2593" s="277" t="s">
        <v>2364</v>
      </c>
      <c r="M2593" s="83"/>
    </row>
    <row r="2594" spans="1:13" ht="12.75" customHeight="1" x14ac:dyDescent="0.25">
      <c r="A2594" s="277" t="s">
        <v>9085</v>
      </c>
      <c r="B2594" s="277" t="s">
        <v>9086</v>
      </c>
      <c r="C2594" s="277" t="s">
        <v>9157</v>
      </c>
      <c r="D2594" s="277" t="s">
        <v>9158</v>
      </c>
      <c r="E2594" s="278" t="s">
        <v>1043</v>
      </c>
      <c r="F2594" s="277" t="s">
        <v>1043</v>
      </c>
      <c r="G2594" s="279">
        <v>91899</v>
      </c>
      <c r="H2594" s="277" t="s">
        <v>9192</v>
      </c>
      <c r="I2594" s="277" t="s">
        <v>833</v>
      </c>
      <c r="J2594" s="277" t="s">
        <v>2642</v>
      </c>
      <c r="K2594" s="280">
        <v>7.57</v>
      </c>
      <c r="L2594" s="277" t="s">
        <v>2364</v>
      </c>
      <c r="M2594" s="83"/>
    </row>
    <row r="2595" spans="1:13" ht="12.75" customHeight="1" x14ac:dyDescent="0.25">
      <c r="A2595" s="277" t="s">
        <v>9085</v>
      </c>
      <c r="B2595" s="277" t="s">
        <v>9086</v>
      </c>
      <c r="C2595" s="277" t="s">
        <v>9157</v>
      </c>
      <c r="D2595" s="277" t="s">
        <v>9158</v>
      </c>
      <c r="E2595" s="278" t="s">
        <v>1043</v>
      </c>
      <c r="F2595" s="277" t="s">
        <v>1043</v>
      </c>
      <c r="G2595" s="279">
        <v>91901</v>
      </c>
      <c r="H2595" s="277" t="s">
        <v>9193</v>
      </c>
      <c r="I2595" s="277" t="s">
        <v>833</v>
      </c>
      <c r="J2595" s="277" t="s">
        <v>2642</v>
      </c>
      <c r="K2595" s="280">
        <v>7.38</v>
      </c>
      <c r="L2595" s="277" t="s">
        <v>2364</v>
      </c>
      <c r="M2595" s="83"/>
    </row>
    <row r="2596" spans="1:13" ht="12.75" customHeight="1" x14ac:dyDescent="0.25">
      <c r="A2596" s="277" t="s">
        <v>9085</v>
      </c>
      <c r="B2596" s="277" t="s">
        <v>9086</v>
      </c>
      <c r="C2596" s="277" t="s">
        <v>9157</v>
      </c>
      <c r="D2596" s="277" t="s">
        <v>9158</v>
      </c>
      <c r="E2596" s="278" t="s">
        <v>1043</v>
      </c>
      <c r="F2596" s="277" t="s">
        <v>1043</v>
      </c>
      <c r="G2596" s="279">
        <v>91902</v>
      </c>
      <c r="H2596" s="277" t="s">
        <v>9194</v>
      </c>
      <c r="I2596" s="277" t="s">
        <v>833</v>
      </c>
      <c r="J2596" s="277" t="s">
        <v>2642</v>
      </c>
      <c r="K2596" s="280">
        <v>8.8000000000000007</v>
      </c>
      <c r="L2596" s="277" t="s">
        <v>2364</v>
      </c>
      <c r="M2596" s="83"/>
    </row>
    <row r="2597" spans="1:13" ht="12.75" customHeight="1" x14ac:dyDescent="0.25">
      <c r="A2597" s="277" t="s">
        <v>9085</v>
      </c>
      <c r="B2597" s="277" t="s">
        <v>9086</v>
      </c>
      <c r="C2597" s="277" t="s">
        <v>9157</v>
      </c>
      <c r="D2597" s="277" t="s">
        <v>9158</v>
      </c>
      <c r="E2597" s="278" t="s">
        <v>1043</v>
      </c>
      <c r="F2597" s="277" t="s">
        <v>1043</v>
      </c>
      <c r="G2597" s="279">
        <v>91904</v>
      </c>
      <c r="H2597" s="277" t="s">
        <v>9195</v>
      </c>
      <c r="I2597" s="277" t="s">
        <v>833</v>
      </c>
      <c r="J2597" s="277" t="s">
        <v>2642</v>
      </c>
      <c r="K2597" s="280">
        <v>10.08</v>
      </c>
      <c r="L2597" s="277" t="s">
        <v>2364</v>
      </c>
      <c r="M2597" s="83"/>
    </row>
    <row r="2598" spans="1:13" ht="12.75" customHeight="1" x14ac:dyDescent="0.25">
      <c r="A2598" s="277" t="s">
        <v>9085</v>
      </c>
      <c r="B2598" s="277" t="s">
        <v>9086</v>
      </c>
      <c r="C2598" s="277" t="s">
        <v>9157</v>
      </c>
      <c r="D2598" s="277" t="s">
        <v>9158</v>
      </c>
      <c r="E2598" s="278" t="s">
        <v>1043</v>
      </c>
      <c r="F2598" s="277" t="s">
        <v>1043</v>
      </c>
      <c r="G2598" s="279">
        <v>91905</v>
      </c>
      <c r="H2598" s="277" t="s">
        <v>9196</v>
      </c>
      <c r="I2598" s="277" t="s">
        <v>833</v>
      </c>
      <c r="J2598" s="277" t="s">
        <v>2642</v>
      </c>
      <c r="K2598" s="280">
        <v>11.43</v>
      </c>
      <c r="L2598" s="277" t="s">
        <v>2364</v>
      </c>
      <c r="M2598" s="83"/>
    </row>
    <row r="2599" spans="1:13" ht="12.75" customHeight="1" x14ac:dyDescent="0.25">
      <c r="A2599" s="277" t="s">
        <v>9085</v>
      </c>
      <c r="B2599" s="277" t="s">
        <v>9086</v>
      </c>
      <c r="C2599" s="277" t="s">
        <v>9157</v>
      </c>
      <c r="D2599" s="277" t="s">
        <v>9158</v>
      </c>
      <c r="E2599" s="278" t="s">
        <v>1043</v>
      </c>
      <c r="F2599" s="277" t="s">
        <v>1043</v>
      </c>
      <c r="G2599" s="279">
        <v>91907</v>
      </c>
      <c r="H2599" s="277" t="s">
        <v>9197</v>
      </c>
      <c r="I2599" s="277" t="s">
        <v>833</v>
      </c>
      <c r="J2599" s="277" t="s">
        <v>2642</v>
      </c>
      <c r="K2599" s="280">
        <v>12.72</v>
      </c>
      <c r="L2599" s="277" t="s">
        <v>2364</v>
      </c>
      <c r="M2599" s="83"/>
    </row>
    <row r="2600" spans="1:13" ht="12.75" customHeight="1" x14ac:dyDescent="0.25">
      <c r="A2600" s="277" t="s">
        <v>9085</v>
      </c>
      <c r="B2600" s="277" t="s">
        <v>9086</v>
      </c>
      <c r="C2600" s="277" t="s">
        <v>9157</v>
      </c>
      <c r="D2600" s="277" t="s">
        <v>9158</v>
      </c>
      <c r="E2600" s="278" t="s">
        <v>1043</v>
      </c>
      <c r="F2600" s="277" t="s">
        <v>1043</v>
      </c>
      <c r="G2600" s="279">
        <v>91908</v>
      </c>
      <c r="H2600" s="277" t="s">
        <v>9198</v>
      </c>
      <c r="I2600" s="277" t="s">
        <v>833</v>
      </c>
      <c r="J2600" s="277" t="s">
        <v>2642</v>
      </c>
      <c r="K2600" s="280">
        <v>13.73</v>
      </c>
      <c r="L2600" s="277" t="s">
        <v>2364</v>
      </c>
      <c r="M2600" s="83"/>
    </row>
    <row r="2601" spans="1:13" ht="12.75" customHeight="1" x14ac:dyDescent="0.25">
      <c r="A2601" s="277" t="s">
        <v>9085</v>
      </c>
      <c r="B2601" s="277" t="s">
        <v>9086</v>
      </c>
      <c r="C2601" s="277" t="s">
        <v>9157</v>
      </c>
      <c r="D2601" s="277" t="s">
        <v>9158</v>
      </c>
      <c r="E2601" s="278" t="s">
        <v>1043</v>
      </c>
      <c r="F2601" s="277" t="s">
        <v>1043</v>
      </c>
      <c r="G2601" s="279">
        <v>91910</v>
      </c>
      <c r="H2601" s="277" t="s">
        <v>9199</v>
      </c>
      <c r="I2601" s="277" t="s">
        <v>833</v>
      </c>
      <c r="J2601" s="277" t="s">
        <v>2642</v>
      </c>
      <c r="K2601" s="280">
        <v>15.11</v>
      </c>
      <c r="L2601" s="277" t="s">
        <v>2364</v>
      </c>
      <c r="M2601" s="83"/>
    </row>
    <row r="2602" spans="1:13" ht="12.75" customHeight="1" x14ac:dyDescent="0.25">
      <c r="A2602" s="277" t="s">
        <v>9085</v>
      </c>
      <c r="B2602" s="277" t="s">
        <v>9086</v>
      </c>
      <c r="C2602" s="277" t="s">
        <v>9157</v>
      </c>
      <c r="D2602" s="277" t="s">
        <v>9158</v>
      </c>
      <c r="E2602" s="278" t="s">
        <v>1043</v>
      </c>
      <c r="F2602" s="277" t="s">
        <v>1043</v>
      </c>
      <c r="G2602" s="279">
        <v>91911</v>
      </c>
      <c r="H2602" s="277" t="s">
        <v>9200</v>
      </c>
      <c r="I2602" s="277" t="s">
        <v>833</v>
      </c>
      <c r="J2602" s="277" t="s">
        <v>2642</v>
      </c>
      <c r="K2602" s="280">
        <v>9.23</v>
      </c>
      <c r="L2602" s="277" t="s">
        <v>2364</v>
      </c>
      <c r="M2602" s="83"/>
    </row>
    <row r="2603" spans="1:13" ht="12.75" customHeight="1" x14ac:dyDescent="0.25">
      <c r="A2603" s="277" t="s">
        <v>9085</v>
      </c>
      <c r="B2603" s="277" t="s">
        <v>9086</v>
      </c>
      <c r="C2603" s="277" t="s">
        <v>9157</v>
      </c>
      <c r="D2603" s="277" t="s">
        <v>9158</v>
      </c>
      <c r="E2603" s="278" t="s">
        <v>1043</v>
      </c>
      <c r="F2603" s="277" t="s">
        <v>1043</v>
      </c>
      <c r="G2603" s="279">
        <v>91913</v>
      </c>
      <c r="H2603" s="277" t="s">
        <v>9201</v>
      </c>
      <c r="I2603" s="277" t="s">
        <v>833</v>
      </c>
      <c r="J2603" s="277" t="s">
        <v>2642</v>
      </c>
      <c r="K2603" s="280">
        <v>9.0399999999999991</v>
      </c>
      <c r="L2603" s="277" t="s">
        <v>2364</v>
      </c>
      <c r="M2603" s="83"/>
    </row>
    <row r="2604" spans="1:13" ht="12.75" customHeight="1" x14ac:dyDescent="0.25">
      <c r="A2604" s="277" t="s">
        <v>9085</v>
      </c>
      <c r="B2604" s="277" t="s">
        <v>9086</v>
      </c>
      <c r="C2604" s="277" t="s">
        <v>9157</v>
      </c>
      <c r="D2604" s="277" t="s">
        <v>9158</v>
      </c>
      <c r="E2604" s="278" t="s">
        <v>1043</v>
      </c>
      <c r="F2604" s="277" t="s">
        <v>1043</v>
      </c>
      <c r="G2604" s="279">
        <v>91914</v>
      </c>
      <c r="H2604" s="277" t="s">
        <v>9202</v>
      </c>
      <c r="I2604" s="277" t="s">
        <v>833</v>
      </c>
      <c r="J2604" s="277" t="s">
        <v>2642</v>
      </c>
      <c r="K2604" s="280">
        <v>10.09</v>
      </c>
      <c r="L2604" s="277" t="s">
        <v>2364</v>
      </c>
      <c r="M2604" s="83"/>
    </row>
    <row r="2605" spans="1:13" ht="12.75" customHeight="1" x14ac:dyDescent="0.25">
      <c r="A2605" s="277" t="s">
        <v>9085</v>
      </c>
      <c r="B2605" s="277" t="s">
        <v>9086</v>
      </c>
      <c r="C2605" s="277" t="s">
        <v>9157</v>
      </c>
      <c r="D2605" s="277" t="s">
        <v>9158</v>
      </c>
      <c r="E2605" s="278" t="s">
        <v>1043</v>
      </c>
      <c r="F2605" s="277" t="s">
        <v>1043</v>
      </c>
      <c r="G2605" s="279">
        <v>91916</v>
      </c>
      <c r="H2605" s="277" t="s">
        <v>9203</v>
      </c>
      <c r="I2605" s="277" t="s">
        <v>833</v>
      </c>
      <c r="J2605" s="277" t="s">
        <v>2642</v>
      </c>
      <c r="K2605" s="280">
        <v>11.37</v>
      </c>
      <c r="L2605" s="277" t="s">
        <v>2364</v>
      </c>
      <c r="M2605" s="83"/>
    </row>
    <row r="2606" spans="1:13" ht="12.75" customHeight="1" x14ac:dyDescent="0.25">
      <c r="A2606" s="277" t="s">
        <v>9085</v>
      </c>
      <c r="B2606" s="277" t="s">
        <v>9086</v>
      </c>
      <c r="C2606" s="277" t="s">
        <v>9157</v>
      </c>
      <c r="D2606" s="277" t="s">
        <v>9158</v>
      </c>
      <c r="E2606" s="278" t="s">
        <v>1043</v>
      </c>
      <c r="F2606" s="277" t="s">
        <v>1043</v>
      </c>
      <c r="G2606" s="279">
        <v>91917</v>
      </c>
      <c r="H2606" s="277" t="s">
        <v>9204</v>
      </c>
      <c r="I2606" s="277" t="s">
        <v>833</v>
      </c>
      <c r="J2606" s="277" t="s">
        <v>2642</v>
      </c>
      <c r="K2606" s="280">
        <v>12.19</v>
      </c>
      <c r="L2606" s="277" t="s">
        <v>2364</v>
      </c>
      <c r="M2606" s="83"/>
    </row>
    <row r="2607" spans="1:13" ht="12.75" customHeight="1" x14ac:dyDescent="0.25">
      <c r="A2607" s="277" t="s">
        <v>9085</v>
      </c>
      <c r="B2607" s="277" t="s">
        <v>9086</v>
      </c>
      <c r="C2607" s="277" t="s">
        <v>9157</v>
      </c>
      <c r="D2607" s="277" t="s">
        <v>9158</v>
      </c>
      <c r="E2607" s="278" t="s">
        <v>1043</v>
      </c>
      <c r="F2607" s="277" t="s">
        <v>1043</v>
      </c>
      <c r="G2607" s="279">
        <v>91919</v>
      </c>
      <c r="H2607" s="277" t="s">
        <v>9205</v>
      </c>
      <c r="I2607" s="277" t="s">
        <v>833</v>
      </c>
      <c r="J2607" s="277" t="s">
        <v>2642</v>
      </c>
      <c r="K2607" s="280">
        <v>13.48</v>
      </c>
      <c r="L2607" s="277" t="s">
        <v>2364</v>
      </c>
      <c r="M2607" s="83"/>
    </row>
    <row r="2608" spans="1:13" ht="12.75" customHeight="1" x14ac:dyDescent="0.25">
      <c r="A2608" s="277" t="s">
        <v>9085</v>
      </c>
      <c r="B2608" s="277" t="s">
        <v>9086</v>
      </c>
      <c r="C2608" s="277" t="s">
        <v>9157</v>
      </c>
      <c r="D2608" s="277" t="s">
        <v>9158</v>
      </c>
      <c r="E2608" s="278" t="s">
        <v>1043</v>
      </c>
      <c r="F2608" s="277" t="s">
        <v>1043</v>
      </c>
      <c r="G2608" s="279">
        <v>91920</v>
      </c>
      <c r="H2608" s="277" t="s">
        <v>9206</v>
      </c>
      <c r="I2608" s="277" t="s">
        <v>833</v>
      </c>
      <c r="J2608" s="277" t="s">
        <v>2642</v>
      </c>
      <c r="K2608" s="280">
        <v>13.9</v>
      </c>
      <c r="L2608" s="277" t="s">
        <v>2364</v>
      </c>
      <c r="M2608" s="83"/>
    </row>
    <row r="2609" spans="1:13" ht="12.75" customHeight="1" x14ac:dyDescent="0.25">
      <c r="A2609" s="277" t="s">
        <v>9085</v>
      </c>
      <c r="B2609" s="277" t="s">
        <v>9086</v>
      </c>
      <c r="C2609" s="277" t="s">
        <v>9157</v>
      </c>
      <c r="D2609" s="277" t="s">
        <v>9158</v>
      </c>
      <c r="E2609" s="278" t="s">
        <v>1043</v>
      </c>
      <c r="F2609" s="277" t="s">
        <v>1043</v>
      </c>
      <c r="G2609" s="279">
        <v>91922</v>
      </c>
      <c r="H2609" s="277" t="s">
        <v>9207</v>
      </c>
      <c r="I2609" s="277" t="s">
        <v>833</v>
      </c>
      <c r="J2609" s="277" t="s">
        <v>2642</v>
      </c>
      <c r="K2609" s="280">
        <v>15.28</v>
      </c>
      <c r="L2609" s="277" t="s">
        <v>2364</v>
      </c>
      <c r="M2609" s="83"/>
    </row>
    <row r="2610" spans="1:13" ht="12.75" customHeight="1" x14ac:dyDescent="0.25">
      <c r="A2610" s="277" t="s">
        <v>9085</v>
      </c>
      <c r="B2610" s="277" t="s">
        <v>9086</v>
      </c>
      <c r="C2610" s="277" t="s">
        <v>9157</v>
      </c>
      <c r="D2610" s="277" t="s">
        <v>9158</v>
      </c>
      <c r="E2610" s="278" t="s">
        <v>1043</v>
      </c>
      <c r="F2610" s="277" t="s">
        <v>1043</v>
      </c>
      <c r="G2610" s="279">
        <v>93013</v>
      </c>
      <c r="H2610" s="277" t="s">
        <v>9208</v>
      </c>
      <c r="I2610" s="277" t="s">
        <v>833</v>
      </c>
      <c r="J2610" s="277" t="s">
        <v>2642</v>
      </c>
      <c r="K2610" s="280">
        <v>10.09</v>
      </c>
      <c r="L2610" s="277" t="s">
        <v>2364</v>
      </c>
      <c r="M2610" s="83"/>
    </row>
    <row r="2611" spans="1:13" ht="12.75" customHeight="1" x14ac:dyDescent="0.25">
      <c r="A2611" s="277" t="s">
        <v>9085</v>
      </c>
      <c r="B2611" s="277" t="s">
        <v>9086</v>
      </c>
      <c r="C2611" s="277" t="s">
        <v>9157</v>
      </c>
      <c r="D2611" s="277" t="s">
        <v>9158</v>
      </c>
      <c r="E2611" s="278" t="s">
        <v>1043</v>
      </c>
      <c r="F2611" s="277" t="s">
        <v>1043</v>
      </c>
      <c r="G2611" s="279">
        <v>93014</v>
      </c>
      <c r="H2611" s="277" t="s">
        <v>9209</v>
      </c>
      <c r="I2611" s="277" t="s">
        <v>833</v>
      </c>
      <c r="J2611" s="277" t="s">
        <v>2642</v>
      </c>
      <c r="K2611" s="280">
        <v>12.3</v>
      </c>
      <c r="L2611" s="277" t="s">
        <v>2364</v>
      </c>
      <c r="M2611" s="83"/>
    </row>
    <row r="2612" spans="1:13" ht="12.75" customHeight="1" x14ac:dyDescent="0.25">
      <c r="A2612" s="277" t="s">
        <v>9085</v>
      </c>
      <c r="B2612" s="277" t="s">
        <v>9086</v>
      </c>
      <c r="C2612" s="277" t="s">
        <v>9157</v>
      </c>
      <c r="D2612" s="277" t="s">
        <v>9158</v>
      </c>
      <c r="E2612" s="278" t="s">
        <v>1043</v>
      </c>
      <c r="F2612" s="277" t="s">
        <v>1043</v>
      </c>
      <c r="G2612" s="279">
        <v>93015</v>
      </c>
      <c r="H2612" s="277" t="s">
        <v>9210</v>
      </c>
      <c r="I2612" s="277" t="s">
        <v>833</v>
      </c>
      <c r="J2612" s="277" t="s">
        <v>2642</v>
      </c>
      <c r="K2612" s="280">
        <v>18.12</v>
      </c>
      <c r="L2612" s="277" t="s">
        <v>2364</v>
      </c>
      <c r="M2612" s="83"/>
    </row>
    <row r="2613" spans="1:13" ht="12.75" customHeight="1" x14ac:dyDescent="0.25">
      <c r="A2613" s="277" t="s">
        <v>9085</v>
      </c>
      <c r="B2613" s="277" t="s">
        <v>9086</v>
      </c>
      <c r="C2613" s="277" t="s">
        <v>9157</v>
      </c>
      <c r="D2613" s="277" t="s">
        <v>9158</v>
      </c>
      <c r="E2613" s="278" t="s">
        <v>1043</v>
      </c>
      <c r="F2613" s="277" t="s">
        <v>1043</v>
      </c>
      <c r="G2613" s="279">
        <v>93016</v>
      </c>
      <c r="H2613" s="277" t="s">
        <v>9211</v>
      </c>
      <c r="I2613" s="277" t="s">
        <v>833</v>
      </c>
      <c r="J2613" s="277" t="s">
        <v>2642</v>
      </c>
      <c r="K2613" s="280">
        <v>21.85</v>
      </c>
      <c r="L2613" s="277" t="s">
        <v>2364</v>
      </c>
      <c r="M2613" s="83"/>
    </row>
    <row r="2614" spans="1:13" ht="12.75" customHeight="1" x14ac:dyDescent="0.25">
      <c r="A2614" s="277" t="s">
        <v>9085</v>
      </c>
      <c r="B2614" s="277" t="s">
        <v>9086</v>
      </c>
      <c r="C2614" s="277" t="s">
        <v>9157</v>
      </c>
      <c r="D2614" s="277" t="s">
        <v>9158</v>
      </c>
      <c r="E2614" s="278" t="s">
        <v>1043</v>
      </c>
      <c r="F2614" s="277" t="s">
        <v>1043</v>
      </c>
      <c r="G2614" s="279">
        <v>93017</v>
      </c>
      <c r="H2614" s="277" t="s">
        <v>9212</v>
      </c>
      <c r="I2614" s="277" t="s">
        <v>833</v>
      </c>
      <c r="J2614" s="277" t="s">
        <v>2642</v>
      </c>
      <c r="K2614" s="280">
        <v>32.31</v>
      </c>
      <c r="L2614" s="277" t="s">
        <v>2364</v>
      </c>
      <c r="M2614" s="83"/>
    </row>
    <row r="2615" spans="1:13" ht="12.75" customHeight="1" x14ac:dyDescent="0.25">
      <c r="A2615" s="277" t="s">
        <v>9085</v>
      </c>
      <c r="B2615" s="277" t="s">
        <v>9086</v>
      </c>
      <c r="C2615" s="277" t="s">
        <v>9157</v>
      </c>
      <c r="D2615" s="277" t="s">
        <v>9158</v>
      </c>
      <c r="E2615" s="278" t="s">
        <v>1043</v>
      </c>
      <c r="F2615" s="277" t="s">
        <v>1043</v>
      </c>
      <c r="G2615" s="279">
        <v>93018</v>
      </c>
      <c r="H2615" s="277" t="s">
        <v>9213</v>
      </c>
      <c r="I2615" s="277" t="s">
        <v>833</v>
      </c>
      <c r="J2615" s="277" t="s">
        <v>2642</v>
      </c>
      <c r="K2615" s="280">
        <v>15.38</v>
      </c>
      <c r="L2615" s="277" t="s">
        <v>2364</v>
      </c>
      <c r="M2615" s="83"/>
    </row>
    <row r="2616" spans="1:13" ht="12.75" customHeight="1" x14ac:dyDescent="0.25">
      <c r="A2616" s="277" t="s">
        <v>9085</v>
      </c>
      <c r="B2616" s="277" t="s">
        <v>9086</v>
      </c>
      <c r="C2616" s="277" t="s">
        <v>9157</v>
      </c>
      <c r="D2616" s="277" t="s">
        <v>9158</v>
      </c>
      <c r="E2616" s="278" t="s">
        <v>1043</v>
      </c>
      <c r="F2616" s="277" t="s">
        <v>1043</v>
      </c>
      <c r="G2616" s="279">
        <v>93020</v>
      </c>
      <c r="H2616" s="277" t="s">
        <v>9214</v>
      </c>
      <c r="I2616" s="277" t="s">
        <v>833</v>
      </c>
      <c r="J2616" s="277" t="s">
        <v>2642</v>
      </c>
      <c r="K2616" s="280">
        <v>19.45</v>
      </c>
      <c r="L2616" s="277" t="s">
        <v>2364</v>
      </c>
      <c r="M2616" s="83"/>
    </row>
    <row r="2617" spans="1:13" ht="12.75" customHeight="1" x14ac:dyDescent="0.25">
      <c r="A2617" s="277" t="s">
        <v>9085</v>
      </c>
      <c r="B2617" s="277" t="s">
        <v>9086</v>
      </c>
      <c r="C2617" s="277" t="s">
        <v>9157</v>
      </c>
      <c r="D2617" s="277" t="s">
        <v>9158</v>
      </c>
      <c r="E2617" s="278" t="s">
        <v>1043</v>
      </c>
      <c r="F2617" s="277" t="s">
        <v>1043</v>
      </c>
      <c r="G2617" s="279">
        <v>93022</v>
      </c>
      <c r="H2617" s="277" t="s">
        <v>9215</v>
      </c>
      <c r="I2617" s="277" t="s">
        <v>833</v>
      </c>
      <c r="J2617" s="277" t="s">
        <v>2642</v>
      </c>
      <c r="K2617" s="280">
        <v>31.41</v>
      </c>
      <c r="L2617" s="277" t="s">
        <v>2364</v>
      </c>
      <c r="M2617" s="83"/>
    </row>
    <row r="2618" spans="1:13" ht="12.75" customHeight="1" x14ac:dyDescent="0.25">
      <c r="A2618" s="277" t="s">
        <v>9085</v>
      </c>
      <c r="B2618" s="277" t="s">
        <v>9086</v>
      </c>
      <c r="C2618" s="277" t="s">
        <v>9157</v>
      </c>
      <c r="D2618" s="277" t="s">
        <v>9158</v>
      </c>
      <c r="E2618" s="278" t="s">
        <v>1043</v>
      </c>
      <c r="F2618" s="277" t="s">
        <v>1043</v>
      </c>
      <c r="G2618" s="279">
        <v>93024</v>
      </c>
      <c r="H2618" s="277" t="s">
        <v>9216</v>
      </c>
      <c r="I2618" s="277" t="s">
        <v>833</v>
      </c>
      <c r="J2618" s="277" t="s">
        <v>2642</v>
      </c>
      <c r="K2618" s="280">
        <v>33.17</v>
      </c>
      <c r="L2618" s="277" t="s">
        <v>2364</v>
      </c>
      <c r="M2618" s="83"/>
    </row>
    <row r="2619" spans="1:13" ht="12.75" customHeight="1" x14ac:dyDescent="0.25">
      <c r="A2619" s="277" t="s">
        <v>9085</v>
      </c>
      <c r="B2619" s="277" t="s">
        <v>9086</v>
      </c>
      <c r="C2619" s="277" t="s">
        <v>9157</v>
      </c>
      <c r="D2619" s="277" t="s">
        <v>9158</v>
      </c>
      <c r="E2619" s="278" t="s">
        <v>1043</v>
      </c>
      <c r="F2619" s="277" t="s">
        <v>1043</v>
      </c>
      <c r="G2619" s="279">
        <v>93026</v>
      </c>
      <c r="H2619" s="277" t="s">
        <v>9217</v>
      </c>
      <c r="I2619" s="277" t="s">
        <v>833</v>
      </c>
      <c r="J2619" s="277" t="s">
        <v>2642</v>
      </c>
      <c r="K2619" s="280">
        <v>53.02</v>
      </c>
      <c r="L2619" s="277" t="s">
        <v>2364</v>
      </c>
      <c r="M2619" s="83"/>
    </row>
    <row r="2620" spans="1:13" ht="12.75" customHeight="1" x14ac:dyDescent="0.25">
      <c r="A2620" s="277" t="s">
        <v>9085</v>
      </c>
      <c r="B2620" s="277" t="s">
        <v>9086</v>
      </c>
      <c r="C2620" s="277" t="s">
        <v>9157</v>
      </c>
      <c r="D2620" s="277" t="s">
        <v>9158</v>
      </c>
      <c r="E2620" s="278" t="s">
        <v>1043</v>
      </c>
      <c r="F2620" s="277" t="s">
        <v>1043</v>
      </c>
      <c r="G2620" s="279">
        <v>95733</v>
      </c>
      <c r="H2620" s="277" t="s">
        <v>9218</v>
      </c>
      <c r="I2620" s="277" t="s">
        <v>833</v>
      </c>
      <c r="J2620" s="277" t="s">
        <v>2642</v>
      </c>
      <c r="K2620" s="280">
        <v>4.07</v>
      </c>
      <c r="L2620" s="277" t="s">
        <v>2364</v>
      </c>
      <c r="M2620" s="83"/>
    </row>
    <row r="2621" spans="1:13" ht="12.75" customHeight="1" x14ac:dyDescent="0.25">
      <c r="A2621" s="277" t="s">
        <v>9085</v>
      </c>
      <c r="B2621" s="277" t="s">
        <v>9086</v>
      </c>
      <c r="C2621" s="277" t="s">
        <v>9157</v>
      </c>
      <c r="D2621" s="277" t="s">
        <v>9158</v>
      </c>
      <c r="E2621" s="278" t="s">
        <v>1043</v>
      </c>
      <c r="F2621" s="277" t="s">
        <v>1043</v>
      </c>
      <c r="G2621" s="279">
        <v>95734</v>
      </c>
      <c r="H2621" s="277" t="s">
        <v>9219</v>
      </c>
      <c r="I2621" s="277" t="s">
        <v>833</v>
      </c>
      <c r="J2621" s="277" t="s">
        <v>2642</v>
      </c>
      <c r="K2621" s="280">
        <v>5.42</v>
      </c>
      <c r="L2621" s="277" t="s">
        <v>2364</v>
      </c>
      <c r="M2621" s="83"/>
    </row>
    <row r="2622" spans="1:13" ht="12.75" customHeight="1" x14ac:dyDescent="0.25">
      <c r="A2622" s="277" t="s">
        <v>9085</v>
      </c>
      <c r="B2622" s="277" t="s">
        <v>9086</v>
      </c>
      <c r="C2622" s="277" t="s">
        <v>9157</v>
      </c>
      <c r="D2622" s="277" t="s">
        <v>9158</v>
      </c>
      <c r="E2622" s="278" t="s">
        <v>1043</v>
      </c>
      <c r="F2622" s="277" t="s">
        <v>1043</v>
      </c>
      <c r="G2622" s="279">
        <v>95735</v>
      </c>
      <c r="H2622" s="277" t="s">
        <v>9220</v>
      </c>
      <c r="I2622" s="277" t="s">
        <v>833</v>
      </c>
      <c r="J2622" s="277" t="s">
        <v>2642</v>
      </c>
      <c r="K2622" s="280">
        <v>4.67</v>
      </c>
      <c r="L2622" s="277" t="s">
        <v>2364</v>
      </c>
      <c r="M2622" s="83"/>
    </row>
    <row r="2623" spans="1:13" ht="12.75" customHeight="1" x14ac:dyDescent="0.25">
      <c r="A2623" s="277" t="s">
        <v>9085</v>
      </c>
      <c r="B2623" s="277" t="s">
        <v>9086</v>
      </c>
      <c r="C2623" s="277" t="s">
        <v>9157</v>
      </c>
      <c r="D2623" s="277" t="s">
        <v>9158</v>
      </c>
      <c r="E2623" s="278" t="s">
        <v>1043</v>
      </c>
      <c r="F2623" s="277" t="s">
        <v>1043</v>
      </c>
      <c r="G2623" s="279">
        <v>95736</v>
      </c>
      <c r="H2623" s="277" t="s">
        <v>9221</v>
      </c>
      <c r="I2623" s="277" t="s">
        <v>833</v>
      </c>
      <c r="J2623" s="277" t="s">
        <v>2642</v>
      </c>
      <c r="K2623" s="280">
        <v>5.43</v>
      </c>
      <c r="L2623" s="277" t="s">
        <v>2364</v>
      </c>
      <c r="M2623" s="83"/>
    </row>
    <row r="2624" spans="1:13" ht="12.75" customHeight="1" x14ac:dyDescent="0.25">
      <c r="A2624" s="277" t="s">
        <v>9085</v>
      </c>
      <c r="B2624" s="277" t="s">
        <v>9086</v>
      </c>
      <c r="C2624" s="277" t="s">
        <v>9157</v>
      </c>
      <c r="D2624" s="277" t="s">
        <v>9158</v>
      </c>
      <c r="E2624" s="278" t="s">
        <v>1043</v>
      </c>
      <c r="F2624" s="277" t="s">
        <v>1043</v>
      </c>
      <c r="G2624" s="279">
        <v>95738</v>
      </c>
      <c r="H2624" s="277" t="s">
        <v>9222</v>
      </c>
      <c r="I2624" s="277" t="s">
        <v>833</v>
      </c>
      <c r="J2624" s="277" t="s">
        <v>2642</v>
      </c>
      <c r="K2624" s="280">
        <v>6.52</v>
      </c>
      <c r="L2624" s="277" t="s">
        <v>2364</v>
      </c>
      <c r="M2624" s="83"/>
    </row>
    <row r="2625" spans="1:13" ht="12.75" customHeight="1" x14ac:dyDescent="0.25">
      <c r="A2625" s="277" t="s">
        <v>9085</v>
      </c>
      <c r="B2625" s="277" t="s">
        <v>9086</v>
      </c>
      <c r="C2625" s="277" t="s">
        <v>9157</v>
      </c>
      <c r="D2625" s="277" t="s">
        <v>9158</v>
      </c>
      <c r="E2625" s="278" t="s">
        <v>1043</v>
      </c>
      <c r="F2625" s="277" t="s">
        <v>1043</v>
      </c>
      <c r="G2625" s="279">
        <v>95753</v>
      </c>
      <c r="H2625" s="277" t="s">
        <v>9223</v>
      </c>
      <c r="I2625" s="277" t="s">
        <v>833</v>
      </c>
      <c r="J2625" s="277" t="s">
        <v>2363</v>
      </c>
      <c r="K2625" s="280">
        <v>5.35</v>
      </c>
      <c r="L2625" s="277" t="s">
        <v>2364</v>
      </c>
      <c r="M2625" s="83"/>
    </row>
    <row r="2626" spans="1:13" ht="12.75" customHeight="1" x14ac:dyDescent="0.25">
      <c r="A2626" s="277" t="s">
        <v>9085</v>
      </c>
      <c r="B2626" s="277" t="s">
        <v>9086</v>
      </c>
      <c r="C2626" s="277" t="s">
        <v>9157</v>
      </c>
      <c r="D2626" s="277" t="s">
        <v>9158</v>
      </c>
      <c r="E2626" s="278" t="s">
        <v>1043</v>
      </c>
      <c r="F2626" s="277" t="s">
        <v>1043</v>
      </c>
      <c r="G2626" s="279">
        <v>95754</v>
      </c>
      <c r="H2626" s="277" t="s">
        <v>9224</v>
      </c>
      <c r="I2626" s="277" t="s">
        <v>833</v>
      </c>
      <c r="J2626" s="277" t="s">
        <v>2363</v>
      </c>
      <c r="K2626" s="280">
        <v>6.66</v>
      </c>
      <c r="L2626" s="277" t="s">
        <v>2364</v>
      </c>
      <c r="M2626" s="83"/>
    </row>
    <row r="2627" spans="1:13" ht="12.75" customHeight="1" x14ac:dyDescent="0.25">
      <c r="A2627" s="277" t="s">
        <v>9085</v>
      </c>
      <c r="B2627" s="277" t="s">
        <v>9086</v>
      </c>
      <c r="C2627" s="277" t="s">
        <v>9157</v>
      </c>
      <c r="D2627" s="277" t="s">
        <v>9158</v>
      </c>
      <c r="E2627" s="278" t="s">
        <v>1043</v>
      </c>
      <c r="F2627" s="277" t="s">
        <v>1043</v>
      </c>
      <c r="G2627" s="279">
        <v>95755</v>
      </c>
      <c r="H2627" s="277" t="s">
        <v>9225</v>
      </c>
      <c r="I2627" s="277" t="s">
        <v>833</v>
      </c>
      <c r="J2627" s="277" t="s">
        <v>2363</v>
      </c>
      <c r="K2627" s="280">
        <v>9.6300000000000008</v>
      </c>
      <c r="L2627" s="277" t="s">
        <v>2364</v>
      </c>
      <c r="M2627" s="83"/>
    </row>
    <row r="2628" spans="1:13" ht="12.75" customHeight="1" x14ac:dyDescent="0.25">
      <c r="A2628" s="277" t="s">
        <v>9085</v>
      </c>
      <c r="B2628" s="277" t="s">
        <v>9086</v>
      </c>
      <c r="C2628" s="277" t="s">
        <v>9157</v>
      </c>
      <c r="D2628" s="277" t="s">
        <v>9158</v>
      </c>
      <c r="E2628" s="278" t="s">
        <v>1043</v>
      </c>
      <c r="F2628" s="277" t="s">
        <v>1043</v>
      </c>
      <c r="G2628" s="279">
        <v>95756</v>
      </c>
      <c r="H2628" s="277" t="s">
        <v>9226</v>
      </c>
      <c r="I2628" s="277" t="s">
        <v>833</v>
      </c>
      <c r="J2628" s="277" t="s">
        <v>2363</v>
      </c>
      <c r="K2628" s="280">
        <v>12.84</v>
      </c>
      <c r="L2628" s="277" t="s">
        <v>2364</v>
      </c>
      <c r="M2628" s="83"/>
    </row>
    <row r="2629" spans="1:13" ht="12.75" customHeight="1" x14ac:dyDescent="0.25">
      <c r="A2629" s="277" t="s">
        <v>9085</v>
      </c>
      <c r="B2629" s="277" t="s">
        <v>9086</v>
      </c>
      <c r="C2629" s="277" t="s">
        <v>9157</v>
      </c>
      <c r="D2629" s="277" t="s">
        <v>9158</v>
      </c>
      <c r="E2629" s="278" t="s">
        <v>1043</v>
      </c>
      <c r="F2629" s="277" t="s">
        <v>1043</v>
      </c>
      <c r="G2629" s="279">
        <v>95757</v>
      </c>
      <c r="H2629" s="277" t="s">
        <v>9227</v>
      </c>
      <c r="I2629" s="277" t="s">
        <v>833</v>
      </c>
      <c r="J2629" s="277" t="s">
        <v>2363</v>
      </c>
      <c r="K2629" s="280">
        <v>8.0299999999999994</v>
      </c>
      <c r="L2629" s="277" t="s">
        <v>2364</v>
      </c>
      <c r="M2629" s="83"/>
    </row>
    <row r="2630" spans="1:13" ht="12.75" customHeight="1" x14ac:dyDescent="0.25">
      <c r="A2630" s="277" t="s">
        <v>9085</v>
      </c>
      <c r="B2630" s="277" t="s">
        <v>9086</v>
      </c>
      <c r="C2630" s="277" t="s">
        <v>9157</v>
      </c>
      <c r="D2630" s="277" t="s">
        <v>9158</v>
      </c>
      <c r="E2630" s="278" t="s">
        <v>1043</v>
      </c>
      <c r="F2630" s="277" t="s">
        <v>1043</v>
      </c>
      <c r="G2630" s="279">
        <v>95758</v>
      </c>
      <c r="H2630" s="277" t="s">
        <v>9228</v>
      </c>
      <c r="I2630" s="277" t="s">
        <v>833</v>
      </c>
      <c r="J2630" s="277" t="s">
        <v>2363</v>
      </c>
      <c r="K2630" s="280">
        <v>9.0299999999999994</v>
      </c>
      <c r="L2630" s="277" t="s">
        <v>2364</v>
      </c>
      <c r="M2630" s="83"/>
    </row>
    <row r="2631" spans="1:13" ht="12.75" customHeight="1" x14ac:dyDescent="0.25">
      <c r="A2631" s="277" t="s">
        <v>9085</v>
      </c>
      <c r="B2631" s="277" t="s">
        <v>9086</v>
      </c>
      <c r="C2631" s="277" t="s">
        <v>9157</v>
      </c>
      <c r="D2631" s="277" t="s">
        <v>9158</v>
      </c>
      <c r="E2631" s="278" t="s">
        <v>1043</v>
      </c>
      <c r="F2631" s="277" t="s">
        <v>1043</v>
      </c>
      <c r="G2631" s="279">
        <v>95759</v>
      </c>
      <c r="H2631" s="277" t="s">
        <v>9229</v>
      </c>
      <c r="I2631" s="277" t="s">
        <v>833</v>
      </c>
      <c r="J2631" s="277" t="s">
        <v>2363</v>
      </c>
      <c r="K2631" s="280">
        <v>11.56</v>
      </c>
      <c r="L2631" s="277" t="s">
        <v>2364</v>
      </c>
      <c r="M2631" s="83"/>
    </row>
    <row r="2632" spans="1:13" ht="12.75" customHeight="1" x14ac:dyDescent="0.25">
      <c r="A2632" s="277" t="s">
        <v>9085</v>
      </c>
      <c r="B2632" s="277" t="s">
        <v>9086</v>
      </c>
      <c r="C2632" s="277" t="s">
        <v>9157</v>
      </c>
      <c r="D2632" s="277" t="s">
        <v>9158</v>
      </c>
      <c r="E2632" s="278" t="s">
        <v>1043</v>
      </c>
      <c r="F2632" s="277" t="s">
        <v>1043</v>
      </c>
      <c r="G2632" s="279">
        <v>95760</v>
      </c>
      <c r="H2632" s="277" t="s">
        <v>9230</v>
      </c>
      <c r="I2632" s="277" t="s">
        <v>833</v>
      </c>
      <c r="J2632" s="277" t="s">
        <v>2363</v>
      </c>
      <c r="K2632" s="280">
        <v>14.25</v>
      </c>
      <c r="L2632" s="277" t="s">
        <v>2364</v>
      </c>
      <c r="M2632" s="83"/>
    </row>
    <row r="2633" spans="1:13" ht="12.75" customHeight="1" x14ac:dyDescent="0.25">
      <c r="A2633" s="277" t="s">
        <v>9085</v>
      </c>
      <c r="B2633" s="277" t="s">
        <v>9086</v>
      </c>
      <c r="C2633" s="277" t="s">
        <v>9157</v>
      </c>
      <c r="D2633" s="277" t="s">
        <v>9158</v>
      </c>
      <c r="E2633" s="278" t="s">
        <v>1043</v>
      </c>
      <c r="F2633" s="277" t="s">
        <v>1043</v>
      </c>
      <c r="G2633" s="279">
        <v>97559</v>
      </c>
      <c r="H2633" s="277" t="s">
        <v>9231</v>
      </c>
      <c r="I2633" s="277" t="s">
        <v>833</v>
      </c>
      <c r="J2633" s="277" t="s">
        <v>2642</v>
      </c>
      <c r="K2633" s="280">
        <v>7.2</v>
      </c>
      <c r="L2633" s="277" t="s">
        <v>2364</v>
      </c>
      <c r="M2633" s="83"/>
    </row>
    <row r="2634" spans="1:13" ht="12.75" customHeight="1" x14ac:dyDescent="0.25">
      <c r="A2634" s="277" t="s">
        <v>9085</v>
      </c>
      <c r="B2634" s="277" t="s">
        <v>9086</v>
      </c>
      <c r="C2634" s="277" t="s">
        <v>9157</v>
      </c>
      <c r="D2634" s="277" t="s">
        <v>9158</v>
      </c>
      <c r="E2634" s="278" t="s">
        <v>1043</v>
      </c>
      <c r="F2634" s="277" t="s">
        <v>1043</v>
      </c>
      <c r="G2634" s="279">
        <v>97562</v>
      </c>
      <c r="H2634" s="277" t="s">
        <v>9232</v>
      </c>
      <c r="I2634" s="277" t="s">
        <v>833</v>
      </c>
      <c r="J2634" s="277" t="s">
        <v>2642</v>
      </c>
      <c r="K2634" s="280">
        <v>8.66</v>
      </c>
      <c r="L2634" s="277" t="s">
        <v>2364</v>
      </c>
      <c r="M2634" s="83"/>
    </row>
    <row r="2635" spans="1:13" ht="12.75" customHeight="1" x14ac:dyDescent="0.25">
      <c r="A2635" s="277" t="s">
        <v>9085</v>
      </c>
      <c r="B2635" s="277" t="s">
        <v>9086</v>
      </c>
      <c r="C2635" s="277" t="s">
        <v>9157</v>
      </c>
      <c r="D2635" s="277" t="s">
        <v>9158</v>
      </c>
      <c r="E2635" s="278" t="s">
        <v>1043</v>
      </c>
      <c r="F2635" s="277" t="s">
        <v>1043</v>
      </c>
      <c r="G2635" s="279">
        <v>97564</v>
      </c>
      <c r="H2635" s="277" t="s">
        <v>9233</v>
      </c>
      <c r="I2635" s="277" t="s">
        <v>833</v>
      </c>
      <c r="J2635" s="277" t="s">
        <v>2642</v>
      </c>
      <c r="K2635" s="280">
        <v>9.9499999999999993</v>
      </c>
      <c r="L2635" s="277" t="s">
        <v>2364</v>
      </c>
      <c r="M2635" s="83"/>
    </row>
    <row r="2636" spans="1:13" ht="12.75" customHeight="1" x14ac:dyDescent="0.25">
      <c r="A2636" s="277" t="s">
        <v>9085</v>
      </c>
      <c r="B2636" s="277" t="s">
        <v>9086</v>
      </c>
      <c r="C2636" s="277" t="s">
        <v>9234</v>
      </c>
      <c r="D2636" s="277" t="s">
        <v>9235</v>
      </c>
      <c r="E2636" s="278" t="s">
        <v>1043</v>
      </c>
      <c r="F2636" s="277" t="s">
        <v>1043</v>
      </c>
      <c r="G2636" s="279">
        <v>91924</v>
      </c>
      <c r="H2636" s="277" t="s">
        <v>9236</v>
      </c>
      <c r="I2636" s="277" t="s">
        <v>871</v>
      </c>
      <c r="J2636" s="277" t="s">
        <v>2642</v>
      </c>
      <c r="K2636" s="280">
        <v>1.95</v>
      </c>
      <c r="L2636" s="277" t="s">
        <v>2364</v>
      </c>
      <c r="M2636" s="83"/>
    </row>
    <row r="2637" spans="1:13" ht="12.75" customHeight="1" x14ac:dyDescent="0.25">
      <c r="A2637" s="277" t="s">
        <v>9085</v>
      </c>
      <c r="B2637" s="277" t="s">
        <v>9086</v>
      </c>
      <c r="C2637" s="277" t="s">
        <v>9234</v>
      </c>
      <c r="D2637" s="277" t="s">
        <v>9235</v>
      </c>
      <c r="E2637" s="278" t="s">
        <v>1043</v>
      </c>
      <c r="F2637" s="277" t="s">
        <v>1043</v>
      </c>
      <c r="G2637" s="279">
        <v>91925</v>
      </c>
      <c r="H2637" s="277" t="s">
        <v>9237</v>
      </c>
      <c r="I2637" s="277" t="s">
        <v>871</v>
      </c>
      <c r="J2637" s="277" t="s">
        <v>2642</v>
      </c>
      <c r="K2637" s="280">
        <v>2.74</v>
      </c>
      <c r="L2637" s="277" t="s">
        <v>2364</v>
      </c>
      <c r="M2637" s="83"/>
    </row>
    <row r="2638" spans="1:13" ht="12.75" customHeight="1" x14ac:dyDescent="0.25">
      <c r="A2638" s="277" t="s">
        <v>9085</v>
      </c>
      <c r="B2638" s="277" t="s">
        <v>9086</v>
      </c>
      <c r="C2638" s="277" t="s">
        <v>9234</v>
      </c>
      <c r="D2638" s="277" t="s">
        <v>9235</v>
      </c>
      <c r="E2638" s="278" t="s">
        <v>1043</v>
      </c>
      <c r="F2638" s="277" t="s">
        <v>1043</v>
      </c>
      <c r="G2638" s="279">
        <v>91926</v>
      </c>
      <c r="H2638" s="277" t="s">
        <v>9238</v>
      </c>
      <c r="I2638" s="277" t="s">
        <v>871</v>
      </c>
      <c r="J2638" s="277" t="s">
        <v>2642</v>
      </c>
      <c r="K2638" s="280">
        <v>2.83</v>
      </c>
      <c r="L2638" s="277" t="s">
        <v>2364</v>
      </c>
      <c r="M2638" s="83"/>
    </row>
    <row r="2639" spans="1:13" ht="12.75" customHeight="1" x14ac:dyDescent="0.25">
      <c r="A2639" s="277" t="s">
        <v>9085</v>
      </c>
      <c r="B2639" s="277" t="s">
        <v>9086</v>
      </c>
      <c r="C2639" s="277" t="s">
        <v>9234</v>
      </c>
      <c r="D2639" s="277" t="s">
        <v>9235</v>
      </c>
      <c r="E2639" s="278" t="s">
        <v>1043</v>
      </c>
      <c r="F2639" s="277" t="s">
        <v>1043</v>
      </c>
      <c r="G2639" s="279">
        <v>91927</v>
      </c>
      <c r="H2639" s="277" t="s">
        <v>9239</v>
      </c>
      <c r="I2639" s="277" t="s">
        <v>871</v>
      </c>
      <c r="J2639" s="277" t="s">
        <v>2642</v>
      </c>
      <c r="K2639" s="280">
        <v>3.69</v>
      </c>
      <c r="L2639" s="277" t="s">
        <v>2364</v>
      </c>
      <c r="M2639" s="83"/>
    </row>
    <row r="2640" spans="1:13" ht="12.75" customHeight="1" x14ac:dyDescent="0.25">
      <c r="A2640" s="277" t="s">
        <v>9085</v>
      </c>
      <c r="B2640" s="277" t="s">
        <v>9086</v>
      </c>
      <c r="C2640" s="277" t="s">
        <v>9234</v>
      </c>
      <c r="D2640" s="277" t="s">
        <v>9235</v>
      </c>
      <c r="E2640" s="278" t="s">
        <v>1043</v>
      </c>
      <c r="F2640" s="277" t="s">
        <v>1043</v>
      </c>
      <c r="G2640" s="279">
        <v>91928</v>
      </c>
      <c r="H2640" s="277" t="s">
        <v>9240</v>
      </c>
      <c r="I2640" s="277" t="s">
        <v>871</v>
      </c>
      <c r="J2640" s="277" t="s">
        <v>2642</v>
      </c>
      <c r="K2640" s="280">
        <v>4.5599999999999996</v>
      </c>
      <c r="L2640" s="277" t="s">
        <v>2364</v>
      </c>
      <c r="M2640" s="83"/>
    </row>
    <row r="2641" spans="1:13" ht="12.75" customHeight="1" x14ac:dyDescent="0.25">
      <c r="A2641" s="277" t="s">
        <v>9085</v>
      </c>
      <c r="B2641" s="277" t="s">
        <v>9086</v>
      </c>
      <c r="C2641" s="277" t="s">
        <v>9234</v>
      </c>
      <c r="D2641" s="277" t="s">
        <v>9235</v>
      </c>
      <c r="E2641" s="278" t="s">
        <v>1043</v>
      </c>
      <c r="F2641" s="277" t="s">
        <v>1043</v>
      </c>
      <c r="G2641" s="279">
        <v>91929</v>
      </c>
      <c r="H2641" s="277" t="s">
        <v>9241</v>
      </c>
      <c r="I2641" s="277" t="s">
        <v>871</v>
      </c>
      <c r="J2641" s="277" t="s">
        <v>2642</v>
      </c>
      <c r="K2641" s="280">
        <v>5.18</v>
      </c>
      <c r="L2641" s="277" t="s">
        <v>2364</v>
      </c>
      <c r="M2641" s="83"/>
    </row>
    <row r="2642" spans="1:13" ht="12.75" customHeight="1" x14ac:dyDescent="0.25">
      <c r="A2642" s="277" t="s">
        <v>9085</v>
      </c>
      <c r="B2642" s="277" t="s">
        <v>9086</v>
      </c>
      <c r="C2642" s="277" t="s">
        <v>9234</v>
      </c>
      <c r="D2642" s="277" t="s">
        <v>9235</v>
      </c>
      <c r="E2642" s="278" t="s">
        <v>1043</v>
      </c>
      <c r="F2642" s="277" t="s">
        <v>1043</v>
      </c>
      <c r="G2642" s="279">
        <v>91930</v>
      </c>
      <c r="H2642" s="277" t="s">
        <v>9242</v>
      </c>
      <c r="I2642" s="277" t="s">
        <v>871</v>
      </c>
      <c r="J2642" s="277" t="s">
        <v>2642</v>
      </c>
      <c r="K2642" s="280">
        <v>6.25</v>
      </c>
      <c r="L2642" s="277" t="s">
        <v>2364</v>
      </c>
      <c r="M2642" s="83"/>
    </row>
    <row r="2643" spans="1:13" ht="12.75" customHeight="1" x14ac:dyDescent="0.25">
      <c r="A2643" s="277" t="s">
        <v>9085</v>
      </c>
      <c r="B2643" s="277" t="s">
        <v>9086</v>
      </c>
      <c r="C2643" s="277" t="s">
        <v>9234</v>
      </c>
      <c r="D2643" s="277" t="s">
        <v>9235</v>
      </c>
      <c r="E2643" s="278" t="s">
        <v>1043</v>
      </c>
      <c r="F2643" s="277" t="s">
        <v>1043</v>
      </c>
      <c r="G2643" s="279">
        <v>91931</v>
      </c>
      <c r="H2643" s="277" t="s">
        <v>9243</v>
      </c>
      <c r="I2643" s="277" t="s">
        <v>871</v>
      </c>
      <c r="J2643" s="277" t="s">
        <v>2642</v>
      </c>
      <c r="K2643" s="280">
        <v>6.98</v>
      </c>
      <c r="L2643" s="277" t="s">
        <v>2364</v>
      </c>
      <c r="M2643" s="83"/>
    </row>
    <row r="2644" spans="1:13" ht="12.75" customHeight="1" x14ac:dyDescent="0.25">
      <c r="A2644" s="277" t="s">
        <v>9085</v>
      </c>
      <c r="B2644" s="277" t="s">
        <v>9086</v>
      </c>
      <c r="C2644" s="277" t="s">
        <v>9234</v>
      </c>
      <c r="D2644" s="277" t="s">
        <v>9235</v>
      </c>
      <c r="E2644" s="278" t="s">
        <v>1043</v>
      </c>
      <c r="F2644" s="277" t="s">
        <v>1043</v>
      </c>
      <c r="G2644" s="279">
        <v>91932</v>
      </c>
      <c r="H2644" s="277" t="s">
        <v>9244</v>
      </c>
      <c r="I2644" s="277" t="s">
        <v>871</v>
      </c>
      <c r="J2644" s="277" t="s">
        <v>2642</v>
      </c>
      <c r="K2644" s="280">
        <v>10.26</v>
      </c>
      <c r="L2644" s="277" t="s">
        <v>2364</v>
      </c>
      <c r="M2644" s="83"/>
    </row>
    <row r="2645" spans="1:13" ht="12.75" customHeight="1" x14ac:dyDescent="0.25">
      <c r="A2645" s="277" t="s">
        <v>9085</v>
      </c>
      <c r="B2645" s="277" t="s">
        <v>9086</v>
      </c>
      <c r="C2645" s="277" t="s">
        <v>9234</v>
      </c>
      <c r="D2645" s="277" t="s">
        <v>9235</v>
      </c>
      <c r="E2645" s="278" t="s">
        <v>1043</v>
      </c>
      <c r="F2645" s="277" t="s">
        <v>1043</v>
      </c>
      <c r="G2645" s="279">
        <v>91933</v>
      </c>
      <c r="H2645" s="277" t="s">
        <v>9245</v>
      </c>
      <c r="I2645" s="277" t="s">
        <v>871</v>
      </c>
      <c r="J2645" s="277" t="s">
        <v>2642</v>
      </c>
      <c r="K2645" s="280">
        <v>10.94</v>
      </c>
      <c r="L2645" s="277" t="s">
        <v>2364</v>
      </c>
      <c r="M2645" s="83"/>
    </row>
    <row r="2646" spans="1:13" ht="12.75" customHeight="1" x14ac:dyDescent="0.25">
      <c r="A2646" s="277" t="s">
        <v>9085</v>
      </c>
      <c r="B2646" s="277" t="s">
        <v>9086</v>
      </c>
      <c r="C2646" s="277" t="s">
        <v>9234</v>
      </c>
      <c r="D2646" s="277" t="s">
        <v>9235</v>
      </c>
      <c r="E2646" s="278" t="s">
        <v>1043</v>
      </c>
      <c r="F2646" s="277" t="s">
        <v>1043</v>
      </c>
      <c r="G2646" s="279">
        <v>91934</v>
      </c>
      <c r="H2646" s="277" t="s">
        <v>9246</v>
      </c>
      <c r="I2646" s="277" t="s">
        <v>871</v>
      </c>
      <c r="J2646" s="277" t="s">
        <v>2642</v>
      </c>
      <c r="K2646" s="280">
        <v>15.69</v>
      </c>
      <c r="L2646" s="277" t="s">
        <v>2364</v>
      </c>
      <c r="M2646" s="83"/>
    </row>
    <row r="2647" spans="1:13" ht="12.75" customHeight="1" x14ac:dyDescent="0.25">
      <c r="A2647" s="277" t="s">
        <v>9085</v>
      </c>
      <c r="B2647" s="277" t="s">
        <v>9086</v>
      </c>
      <c r="C2647" s="277" t="s">
        <v>9234</v>
      </c>
      <c r="D2647" s="277" t="s">
        <v>9235</v>
      </c>
      <c r="E2647" s="278" t="s">
        <v>1043</v>
      </c>
      <c r="F2647" s="277" t="s">
        <v>1043</v>
      </c>
      <c r="G2647" s="279">
        <v>91935</v>
      </c>
      <c r="H2647" s="277" t="s">
        <v>9247</v>
      </c>
      <c r="I2647" s="277" t="s">
        <v>871</v>
      </c>
      <c r="J2647" s="277" t="s">
        <v>2642</v>
      </c>
      <c r="K2647" s="280">
        <v>16.670000000000002</v>
      </c>
      <c r="L2647" s="277" t="s">
        <v>2364</v>
      </c>
      <c r="M2647" s="83"/>
    </row>
    <row r="2648" spans="1:13" ht="12.75" customHeight="1" x14ac:dyDescent="0.25">
      <c r="A2648" s="277" t="s">
        <v>9085</v>
      </c>
      <c r="B2648" s="277" t="s">
        <v>9086</v>
      </c>
      <c r="C2648" s="277" t="s">
        <v>9234</v>
      </c>
      <c r="D2648" s="277" t="s">
        <v>9235</v>
      </c>
      <c r="E2648" s="278" t="s">
        <v>1043</v>
      </c>
      <c r="F2648" s="277" t="s">
        <v>1043</v>
      </c>
      <c r="G2648" s="279">
        <v>92979</v>
      </c>
      <c r="H2648" s="277" t="s">
        <v>9248</v>
      </c>
      <c r="I2648" s="277" t="s">
        <v>871</v>
      </c>
      <c r="J2648" s="277" t="s">
        <v>2642</v>
      </c>
      <c r="K2648" s="280">
        <v>6.87</v>
      </c>
      <c r="L2648" s="277" t="s">
        <v>2364</v>
      </c>
      <c r="M2648" s="83"/>
    </row>
    <row r="2649" spans="1:13" ht="12.75" customHeight="1" x14ac:dyDescent="0.25">
      <c r="A2649" s="277" t="s">
        <v>9085</v>
      </c>
      <c r="B2649" s="277" t="s">
        <v>9086</v>
      </c>
      <c r="C2649" s="277" t="s">
        <v>9234</v>
      </c>
      <c r="D2649" s="277" t="s">
        <v>9235</v>
      </c>
      <c r="E2649" s="278" t="s">
        <v>1043</v>
      </c>
      <c r="F2649" s="277" t="s">
        <v>1043</v>
      </c>
      <c r="G2649" s="279">
        <v>92980</v>
      </c>
      <c r="H2649" s="277" t="s">
        <v>9249</v>
      </c>
      <c r="I2649" s="277" t="s">
        <v>871</v>
      </c>
      <c r="J2649" s="277" t="s">
        <v>2642</v>
      </c>
      <c r="K2649" s="280">
        <v>7.45</v>
      </c>
      <c r="L2649" s="277" t="s">
        <v>2364</v>
      </c>
      <c r="M2649" s="83"/>
    </row>
    <row r="2650" spans="1:13" ht="12.75" customHeight="1" x14ac:dyDescent="0.25">
      <c r="A2650" s="277" t="s">
        <v>9085</v>
      </c>
      <c r="B2650" s="277" t="s">
        <v>9086</v>
      </c>
      <c r="C2650" s="277" t="s">
        <v>9234</v>
      </c>
      <c r="D2650" s="277" t="s">
        <v>9235</v>
      </c>
      <c r="E2650" s="278" t="s">
        <v>1043</v>
      </c>
      <c r="F2650" s="277" t="s">
        <v>1043</v>
      </c>
      <c r="G2650" s="279">
        <v>92981</v>
      </c>
      <c r="H2650" s="277" t="s">
        <v>9250</v>
      </c>
      <c r="I2650" s="277" t="s">
        <v>871</v>
      </c>
      <c r="J2650" s="277" t="s">
        <v>2642</v>
      </c>
      <c r="K2650" s="280">
        <v>10.54</v>
      </c>
      <c r="L2650" s="277" t="s">
        <v>2364</v>
      </c>
      <c r="M2650" s="83"/>
    </row>
    <row r="2651" spans="1:13" ht="12.75" customHeight="1" x14ac:dyDescent="0.25">
      <c r="A2651" s="277" t="s">
        <v>9085</v>
      </c>
      <c r="B2651" s="277" t="s">
        <v>9086</v>
      </c>
      <c r="C2651" s="277" t="s">
        <v>9234</v>
      </c>
      <c r="D2651" s="277" t="s">
        <v>9235</v>
      </c>
      <c r="E2651" s="278" t="s">
        <v>1043</v>
      </c>
      <c r="F2651" s="277" t="s">
        <v>1043</v>
      </c>
      <c r="G2651" s="279">
        <v>92982</v>
      </c>
      <c r="H2651" s="277" t="s">
        <v>9251</v>
      </c>
      <c r="I2651" s="277" t="s">
        <v>871</v>
      </c>
      <c r="J2651" s="277" t="s">
        <v>2642</v>
      </c>
      <c r="K2651" s="280">
        <v>11.39</v>
      </c>
      <c r="L2651" s="277" t="s">
        <v>2364</v>
      </c>
      <c r="M2651" s="83"/>
    </row>
    <row r="2652" spans="1:13" ht="12.75" customHeight="1" x14ac:dyDescent="0.25">
      <c r="A2652" s="277" t="s">
        <v>9085</v>
      </c>
      <c r="B2652" s="277" t="s">
        <v>9086</v>
      </c>
      <c r="C2652" s="277" t="s">
        <v>9234</v>
      </c>
      <c r="D2652" s="277" t="s">
        <v>9235</v>
      </c>
      <c r="E2652" s="278" t="s">
        <v>1043</v>
      </c>
      <c r="F2652" s="277" t="s">
        <v>1043</v>
      </c>
      <c r="G2652" s="279">
        <v>92983</v>
      </c>
      <c r="H2652" s="277" t="s">
        <v>9252</v>
      </c>
      <c r="I2652" s="277" t="s">
        <v>871</v>
      </c>
      <c r="J2652" s="277" t="s">
        <v>2642</v>
      </c>
      <c r="K2652" s="280">
        <v>18.2</v>
      </c>
      <c r="L2652" s="277" t="s">
        <v>2364</v>
      </c>
      <c r="M2652" s="83"/>
    </row>
    <row r="2653" spans="1:13" ht="12.75" customHeight="1" x14ac:dyDescent="0.25">
      <c r="A2653" s="277" t="s">
        <v>9085</v>
      </c>
      <c r="B2653" s="277" t="s">
        <v>9086</v>
      </c>
      <c r="C2653" s="277" t="s">
        <v>9234</v>
      </c>
      <c r="D2653" s="277" t="s">
        <v>9235</v>
      </c>
      <c r="E2653" s="278" t="s">
        <v>1043</v>
      </c>
      <c r="F2653" s="277" t="s">
        <v>1043</v>
      </c>
      <c r="G2653" s="279">
        <v>92984</v>
      </c>
      <c r="H2653" s="277" t="s">
        <v>9253</v>
      </c>
      <c r="I2653" s="277" t="s">
        <v>871</v>
      </c>
      <c r="J2653" s="277" t="s">
        <v>2642</v>
      </c>
      <c r="K2653" s="280">
        <v>18.68</v>
      </c>
      <c r="L2653" s="277" t="s">
        <v>2364</v>
      </c>
      <c r="M2653" s="83"/>
    </row>
    <row r="2654" spans="1:13" ht="12.75" customHeight="1" x14ac:dyDescent="0.25">
      <c r="A2654" s="277" t="s">
        <v>9085</v>
      </c>
      <c r="B2654" s="277" t="s">
        <v>9086</v>
      </c>
      <c r="C2654" s="277" t="s">
        <v>9234</v>
      </c>
      <c r="D2654" s="277" t="s">
        <v>9235</v>
      </c>
      <c r="E2654" s="278" t="s">
        <v>1043</v>
      </c>
      <c r="F2654" s="277" t="s">
        <v>1043</v>
      </c>
      <c r="G2654" s="279">
        <v>92985</v>
      </c>
      <c r="H2654" s="277" t="s">
        <v>9254</v>
      </c>
      <c r="I2654" s="277" t="s">
        <v>871</v>
      </c>
      <c r="J2654" s="277" t="s">
        <v>2642</v>
      </c>
      <c r="K2654" s="280">
        <v>24.49</v>
      </c>
      <c r="L2654" s="277" t="s">
        <v>2364</v>
      </c>
      <c r="M2654" s="83"/>
    </row>
    <row r="2655" spans="1:13" ht="12.75" customHeight="1" x14ac:dyDescent="0.25">
      <c r="A2655" s="277" t="s">
        <v>9085</v>
      </c>
      <c r="B2655" s="277" t="s">
        <v>9086</v>
      </c>
      <c r="C2655" s="277" t="s">
        <v>9234</v>
      </c>
      <c r="D2655" s="277" t="s">
        <v>9235</v>
      </c>
      <c r="E2655" s="278" t="s">
        <v>1043</v>
      </c>
      <c r="F2655" s="277" t="s">
        <v>1043</v>
      </c>
      <c r="G2655" s="279">
        <v>92986</v>
      </c>
      <c r="H2655" s="277" t="s">
        <v>9255</v>
      </c>
      <c r="I2655" s="277" t="s">
        <v>871</v>
      </c>
      <c r="J2655" s="277" t="s">
        <v>2642</v>
      </c>
      <c r="K2655" s="280">
        <v>25.21</v>
      </c>
      <c r="L2655" s="277" t="s">
        <v>2364</v>
      </c>
      <c r="M2655" s="83"/>
    </row>
    <row r="2656" spans="1:13" ht="12.75" customHeight="1" x14ac:dyDescent="0.25">
      <c r="A2656" s="277" t="s">
        <v>9085</v>
      </c>
      <c r="B2656" s="277" t="s">
        <v>9086</v>
      </c>
      <c r="C2656" s="277" t="s">
        <v>9234</v>
      </c>
      <c r="D2656" s="277" t="s">
        <v>9235</v>
      </c>
      <c r="E2656" s="278" t="s">
        <v>1043</v>
      </c>
      <c r="F2656" s="277" t="s">
        <v>1043</v>
      </c>
      <c r="G2656" s="279">
        <v>92987</v>
      </c>
      <c r="H2656" s="277" t="s">
        <v>9256</v>
      </c>
      <c r="I2656" s="277" t="s">
        <v>871</v>
      </c>
      <c r="J2656" s="277" t="s">
        <v>2642</v>
      </c>
      <c r="K2656" s="280">
        <v>35.24</v>
      </c>
      <c r="L2656" s="277" t="s">
        <v>2364</v>
      </c>
      <c r="M2656" s="83"/>
    </row>
    <row r="2657" spans="1:13" ht="12.75" customHeight="1" x14ac:dyDescent="0.25">
      <c r="A2657" s="277" t="s">
        <v>9085</v>
      </c>
      <c r="B2657" s="277" t="s">
        <v>9086</v>
      </c>
      <c r="C2657" s="277" t="s">
        <v>9234</v>
      </c>
      <c r="D2657" s="277" t="s">
        <v>9235</v>
      </c>
      <c r="E2657" s="278" t="s">
        <v>1043</v>
      </c>
      <c r="F2657" s="277" t="s">
        <v>1043</v>
      </c>
      <c r="G2657" s="279">
        <v>92988</v>
      </c>
      <c r="H2657" s="277" t="s">
        <v>9257</v>
      </c>
      <c r="I2657" s="277" t="s">
        <v>871</v>
      </c>
      <c r="J2657" s="277" t="s">
        <v>2642</v>
      </c>
      <c r="K2657" s="280">
        <v>35.33</v>
      </c>
      <c r="L2657" s="277" t="s">
        <v>2364</v>
      </c>
      <c r="M2657" s="83"/>
    </row>
    <row r="2658" spans="1:13" ht="12.75" customHeight="1" x14ac:dyDescent="0.25">
      <c r="A2658" s="277" t="s">
        <v>9085</v>
      </c>
      <c r="B2658" s="277" t="s">
        <v>9086</v>
      </c>
      <c r="C2658" s="277" t="s">
        <v>9234</v>
      </c>
      <c r="D2658" s="277" t="s">
        <v>9235</v>
      </c>
      <c r="E2658" s="278" t="s">
        <v>1043</v>
      </c>
      <c r="F2658" s="277" t="s">
        <v>1043</v>
      </c>
      <c r="G2658" s="279">
        <v>92989</v>
      </c>
      <c r="H2658" s="277" t="s">
        <v>9258</v>
      </c>
      <c r="I2658" s="277" t="s">
        <v>871</v>
      </c>
      <c r="J2658" s="277" t="s">
        <v>2642</v>
      </c>
      <c r="K2658" s="280">
        <v>48.96</v>
      </c>
      <c r="L2658" s="277" t="s">
        <v>2364</v>
      </c>
      <c r="M2658" s="83"/>
    </row>
    <row r="2659" spans="1:13" ht="12.75" customHeight="1" x14ac:dyDescent="0.25">
      <c r="A2659" s="277" t="s">
        <v>9085</v>
      </c>
      <c r="B2659" s="277" t="s">
        <v>9086</v>
      </c>
      <c r="C2659" s="277" t="s">
        <v>9234</v>
      </c>
      <c r="D2659" s="277" t="s">
        <v>9235</v>
      </c>
      <c r="E2659" s="278" t="s">
        <v>1043</v>
      </c>
      <c r="F2659" s="277" t="s">
        <v>1043</v>
      </c>
      <c r="G2659" s="279">
        <v>92990</v>
      </c>
      <c r="H2659" s="277" t="s">
        <v>9259</v>
      </c>
      <c r="I2659" s="277" t="s">
        <v>871</v>
      </c>
      <c r="J2659" s="277" t="s">
        <v>2642</v>
      </c>
      <c r="K2659" s="280">
        <v>48.4</v>
      </c>
      <c r="L2659" s="277" t="s">
        <v>2364</v>
      </c>
      <c r="M2659" s="83"/>
    </row>
    <row r="2660" spans="1:13" ht="12.75" customHeight="1" x14ac:dyDescent="0.25">
      <c r="A2660" s="277" t="s">
        <v>9085</v>
      </c>
      <c r="B2660" s="277" t="s">
        <v>9086</v>
      </c>
      <c r="C2660" s="277" t="s">
        <v>9234</v>
      </c>
      <c r="D2660" s="277" t="s">
        <v>9235</v>
      </c>
      <c r="E2660" s="278" t="s">
        <v>1043</v>
      </c>
      <c r="F2660" s="277" t="s">
        <v>1043</v>
      </c>
      <c r="G2660" s="279">
        <v>92991</v>
      </c>
      <c r="H2660" s="277" t="s">
        <v>9260</v>
      </c>
      <c r="I2660" s="277" t="s">
        <v>871</v>
      </c>
      <c r="J2660" s="277" t="s">
        <v>2642</v>
      </c>
      <c r="K2660" s="280">
        <v>63.84</v>
      </c>
      <c r="L2660" s="277" t="s">
        <v>2364</v>
      </c>
      <c r="M2660" s="83"/>
    </row>
    <row r="2661" spans="1:13" ht="12.75" customHeight="1" x14ac:dyDescent="0.25">
      <c r="A2661" s="277" t="s">
        <v>9085</v>
      </c>
      <c r="B2661" s="277" t="s">
        <v>9086</v>
      </c>
      <c r="C2661" s="277" t="s">
        <v>9234</v>
      </c>
      <c r="D2661" s="277" t="s">
        <v>9235</v>
      </c>
      <c r="E2661" s="278" t="s">
        <v>1043</v>
      </c>
      <c r="F2661" s="277" t="s">
        <v>1043</v>
      </c>
      <c r="G2661" s="279">
        <v>92992</v>
      </c>
      <c r="H2661" s="277" t="s">
        <v>9261</v>
      </c>
      <c r="I2661" s="277" t="s">
        <v>871</v>
      </c>
      <c r="J2661" s="277" t="s">
        <v>2642</v>
      </c>
      <c r="K2661" s="280">
        <v>63.88</v>
      </c>
      <c r="L2661" s="277" t="s">
        <v>2364</v>
      </c>
      <c r="M2661" s="83"/>
    </row>
    <row r="2662" spans="1:13" ht="12.75" customHeight="1" x14ac:dyDescent="0.25">
      <c r="A2662" s="277" t="s">
        <v>9085</v>
      </c>
      <c r="B2662" s="277" t="s">
        <v>9086</v>
      </c>
      <c r="C2662" s="277" t="s">
        <v>9234</v>
      </c>
      <c r="D2662" s="277" t="s">
        <v>9235</v>
      </c>
      <c r="E2662" s="278" t="s">
        <v>1043</v>
      </c>
      <c r="F2662" s="277" t="s">
        <v>1043</v>
      </c>
      <c r="G2662" s="279">
        <v>92993</v>
      </c>
      <c r="H2662" s="277" t="s">
        <v>9262</v>
      </c>
      <c r="I2662" s="277" t="s">
        <v>871</v>
      </c>
      <c r="J2662" s="277" t="s">
        <v>2642</v>
      </c>
      <c r="K2662" s="280">
        <v>81.84</v>
      </c>
      <c r="L2662" s="277" t="s">
        <v>2364</v>
      </c>
      <c r="M2662" s="83"/>
    </row>
    <row r="2663" spans="1:13" ht="12.75" customHeight="1" x14ac:dyDescent="0.25">
      <c r="A2663" s="277" t="s">
        <v>9085</v>
      </c>
      <c r="B2663" s="277" t="s">
        <v>9086</v>
      </c>
      <c r="C2663" s="277" t="s">
        <v>9234</v>
      </c>
      <c r="D2663" s="277" t="s">
        <v>9235</v>
      </c>
      <c r="E2663" s="278" t="s">
        <v>1043</v>
      </c>
      <c r="F2663" s="277" t="s">
        <v>1043</v>
      </c>
      <c r="G2663" s="279">
        <v>92994</v>
      </c>
      <c r="H2663" s="277" t="s">
        <v>9263</v>
      </c>
      <c r="I2663" s="277" t="s">
        <v>871</v>
      </c>
      <c r="J2663" s="277" t="s">
        <v>2642</v>
      </c>
      <c r="K2663" s="280">
        <v>82.65</v>
      </c>
      <c r="L2663" s="277" t="s">
        <v>2364</v>
      </c>
      <c r="M2663" s="83"/>
    </row>
    <row r="2664" spans="1:13" ht="12.75" customHeight="1" x14ac:dyDescent="0.25">
      <c r="A2664" s="277" t="s">
        <v>9085</v>
      </c>
      <c r="B2664" s="277" t="s">
        <v>9086</v>
      </c>
      <c r="C2664" s="277" t="s">
        <v>9234</v>
      </c>
      <c r="D2664" s="277" t="s">
        <v>9235</v>
      </c>
      <c r="E2664" s="278" t="s">
        <v>1043</v>
      </c>
      <c r="F2664" s="277" t="s">
        <v>1043</v>
      </c>
      <c r="G2664" s="279">
        <v>92995</v>
      </c>
      <c r="H2664" s="277" t="s">
        <v>9264</v>
      </c>
      <c r="I2664" s="277" t="s">
        <v>871</v>
      </c>
      <c r="J2664" s="277" t="s">
        <v>2642</v>
      </c>
      <c r="K2664" s="280">
        <v>101.79</v>
      </c>
      <c r="L2664" s="277" t="s">
        <v>2364</v>
      </c>
      <c r="M2664" s="83"/>
    </row>
    <row r="2665" spans="1:13" ht="12.75" customHeight="1" x14ac:dyDescent="0.25">
      <c r="A2665" s="277" t="s">
        <v>9085</v>
      </c>
      <c r="B2665" s="277" t="s">
        <v>9086</v>
      </c>
      <c r="C2665" s="277" t="s">
        <v>9234</v>
      </c>
      <c r="D2665" s="277" t="s">
        <v>9235</v>
      </c>
      <c r="E2665" s="278" t="s">
        <v>1043</v>
      </c>
      <c r="F2665" s="277" t="s">
        <v>1043</v>
      </c>
      <c r="G2665" s="279">
        <v>92996</v>
      </c>
      <c r="H2665" s="277" t="s">
        <v>9265</v>
      </c>
      <c r="I2665" s="277" t="s">
        <v>871</v>
      </c>
      <c r="J2665" s="277" t="s">
        <v>2642</v>
      </c>
      <c r="K2665" s="280">
        <v>102.07</v>
      </c>
      <c r="L2665" s="277" t="s">
        <v>2364</v>
      </c>
      <c r="M2665" s="83"/>
    </row>
    <row r="2666" spans="1:13" ht="12.75" customHeight="1" x14ac:dyDescent="0.25">
      <c r="A2666" s="277" t="s">
        <v>9085</v>
      </c>
      <c r="B2666" s="277" t="s">
        <v>9086</v>
      </c>
      <c r="C2666" s="277" t="s">
        <v>9234</v>
      </c>
      <c r="D2666" s="277" t="s">
        <v>9235</v>
      </c>
      <c r="E2666" s="278" t="s">
        <v>1043</v>
      </c>
      <c r="F2666" s="277" t="s">
        <v>1043</v>
      </c>
      <c r="G2666" s="279">
        <v>92997</v>
      </c>
      <c r="H2666" s="277" t="s">
        <v>9266</v>
      </c>
      <c r="I2666" s="277" t="s">
        <v>871</v>
      </c>
      <c r="J2666" s="277" t="s">
        <v>2642</v>
      </c>
      <c r="K2666" s="280">
        <v>123.67</v>
      </c>
      <c r="L2666" s="277" t="s">
        <v>2364</v>
      </c>
      <c r="M2666" s="83"/>
    </row>
    <row r="2667" spans="1:13" ht="12.75" customHeight="1" x14ac:dyDescent="0.25">
      <c r="A2667" s="277" t="s">
        <v>9085</v>
      </c>
      <c r="B2667" s="277" t="s">
        <v>9086</v>
      </c>
      <c r="C2667" s="277" t="s">
        <v>9234</v>
      </c>
      <c r="D2667" s="277" t="s">
        <v>9235</v>
      </c>
      <c r="E2667" s="278" t="s">
        <v>1043</v>
      </c>
      <c r="F2667" s="277" t="s">
        <v>1043</v>
      </c>
      <c r="G2667" s="279">
        <v>92998</v>
      </c>
      <c r="H2667" s="277" t="s">
        <v>9267</v>
      </c>
      <c r="I2667" s="277" t="s">
        <v>871</v>
      </c>
      <c r="J2667" s="277" t="s">
        <v>2642</v>
      </c>
      <c r="K2667" s="280">
        <v>124.86</v>
      </c>
      <c r="L2667" s="277" t="s">
        <v>2364</v>
      </c>
      <c r="M2667" s="83"/>
    </row>
    <row r="2668" spans="1:13" ht="12.75" customHeight="1" x14ac:dyDescent="0.25">
      <c r="A2668" s="277" t="s">
        <v>9085</v>
      </c>
      <c r="B2668" s="277" t="s">
        <v>9086</v>
      </c>
      <c r="C2668" s="277" t="s">
        <v>9234</v>
      </c>
      <c r="D2668" s="277" t="s">
        <v>9235</v>
      </c>
      <c r="E2668" s="278" t="s">
        <v>1043</v>
      </c>
      <c r="F2668" s="277" t="s">
        <v>1043</v>
      </c>
      <c r="G2668" s="279">
        <v>92999</v>
      </c>
      <c r="H2668" s="277" t="s">
        <v>9268</v>
      </c>
      <c r="I2668" s="277" t="s">
        <v>871</v>
      </c>
      <c r="J2668" s="277" t="s">
        <v>2642</v>
      </c>
      <c r="K2668" s="280">
        <v>162.86000000000001</v>
      </c>
      <c r="L2668" s="277" t="s">
        <v>2364</v>
      </c>
      <c r="M2668" s="83"/>
    </row>
    <row r="2669" spans="1:13" ht="12.75" customHeight="1" x14ac:dyDescent="0.25">
      <c r="A2669" s="277" t="s">
        <v>9085</v>
      </c>
      <c r="B2669" s="277" t="s">
        <v>9086</v>
      </c>
      <c r="C2669" s="277" t="s">
        <v>9234</v>
      </c>
      <c r="D2669" s="277" t="s">
        <v>9235</v>
      </c>
      <c r="E2669" s="278" t="s">
        <v>1043</v>
      </c>
      <c r="F2669" s="277" t="s">
        <v>1043</v>
      </c>
      <c r="G2669" s="279">
        <v>93000</v>
      </c>
      <c r="H2669" s="277" t="s">
        <v>9269</v>
      </c>
      <c r="I2669" s="277" t="s">
        <v>871</v>
      </c>
      <c r="J2669" s="277" t="s">
        <v>2642</v>
      </c>
      <c r="K2669" s="280">
        <v>163.85</v>
      </c>
      <c r="L2669" s="277" t="s">
        <v>2364</v>
      </c>
      <c r="M2669" s="83"/>
    </row>
    <row r="2670" spans="1:13" ht="12.75" customHeight="1" x14ac:dyDescent="0.25">
      <c r="A2670" s="277" t="s">
        <v>9085</v>
      </c>
      <c r="B2670" s="277" t="s">
        <v>9086</v>
      </c>
      <c r="C2670" s="277" t="s">
        <v>9234</v>
      </c>
      <c r="D2670" s="277" t="s">
        <v>9235</v>
      </c>
      <c r="E2670" s="278" t="s">
        <v>1043</v>
      </c>
      <c r="F2670" s="277" t="s">
        <v>1043</v>
      </c>
      <c r="G2670" s="279">
        <v>93001</v>
      </c>
      <c r="H2670" s="277" t="s">
        <v>9270</v>
      </c>
      <c r="I2670" s="277" t="s">
        <v>871</v>
      </c>
      <c r="J2670" s="277" t="s">
        <v>2642</v>
      </c>
      <c r="K2670" s="280">
        <v>198.88</v>
      </c>
      <c r="L2670" s="277" t="s">
        <v>2364</v>
      </c>
      <c r="M2670" s="83"/>
    </row>
    <row r="2671" spans="1:13" ht="12.75" customHeight="1" x14ac:dyDescent="0.25">
      <c r="A2671" s="277" t="s">
        <v>9085</v>
      </c>
      <c r="B2671" s="277" t="s">
        <v>9086</v>
      </c>
      <c r="C2671" s="277" t="s">
        <v>9234</v>
      </c>
      <c r="D2671" s="277" t="s">
        <v>9235</v>
      </c>
      <c r="E2671" s="278" t="s">
        <v>1043</v>
      </c>
      <c r="F2671" s="277" t="s">
        <v>1043</v>
      </c>
      <c r="G2671" s="279">
        <v>93002</v>
      </c>
      <c r="H2671" s="277" t="s">
        <v>9271</v>
      </c>
      <c r="I2671" s="277" t="s">
        <v>871</v>
      </c>
      <c r="J2671" s="277" t="s">
        <v>2642</v>
      </c>
      <c r="K2671" s="280">
        <v>204.42</v>
      </c>
      <c r="L2671" s="277" t="s">
        <v>2364</v>
      </c>
      <c r="M2671" s="83"/>
    </row>
    <row r="2672" spans="1:13" ht="12.75" customHeight="1" x14ac:dyDescent="0.25">
      <c r="A2672" s="277" t="s">
        <v>9085</v>
      </c>
      <c r="B2672" s="277" t="s">
        <v>9086</v>
      </c>
      <c r="C2672" s="277" t="s">
        <v>9272</v>
      </c>
      <c r="D2672" s="277" t="s">
        <v>9273</v>
      </c>
      <c r="E2672" s="278" t="s">
        <v>1043</v>
      </c>
      <c r="F2672" s="277" t="s">
        <v>1043</v>
      </c>
      <c r="G2672" s="279">
        <v>83446</v>
      </c>
      <c r="H2672" s="277" t="s">
        <v>9274</v>
      </c>
      <c r="I2672" s="277" t="s">
        <v>833</v>
      </c>
      <c r="J2672" s="277" t="s">
        <v>2642</v>
      </c>
      <c r="K2672" s="280">
        <v>146.03</v>
      </c>
      <c r="L2672" s="277" t="s">
        <v>2364</v>
      </c>
      <c r="M2672" s="83"/>
    </row>
    <row r="2673" spans="1:13" ht="12.75" customHeight="1" x14ac:dyDescent="0.25">
      <c r="A2673" s="277" t="s">
        <v>9085</v>
      </c>
      <c r="B2673" s="277" t="s">
        <v>9086</v>
      </c>
      <c r="C2673" s="277" t="s">
        <v>9272</v>
      </c>
      <c r="D2673" s="277" t="s">
        <v>9273</v>
      </c>
      <c r="E2673" s="278" t="s">
        <v>1043</v>
      </c>
      <c r="F2673" s="277" t="s">
        <v>1043</v>
      </c>
      <c r="G2673" s="279">
        <v>91936</v>
      </c>
      <c r="H2673" s="277" t="s">
        <v>9275</v>
      </c>
      <c r="I2673" s="277" t="s">
        <v>833</v>
      </c>
      <c r="J2673" s="277" t="s">
        <v>2642</v>
      </c>
      <c r="K2673" s="280">
        <v>8.94</v>
      </c>
      <c r="L2673" s="277" t="s">
        <v>2364</v>
      </c>
      <c r="M2673" s="83"/>
    </row>
    <row r="2674" spans="1:13" ht="12.75" customHeight="1" x14ac:dyDescent="0.25">
      <c r="A2674" s="277" t="s">
        <v>9085</v>
      </c>
      <c r="B2674" s="277" t="s">
        <v>9086</v>
      </c>
      <c r="C2674" s="277" t="s">
        <v>9272</v>
      </c>
      <c r="D2674" s="277" t="s">
        <v>9273</v>
      </c>
      <c r="E2674" s="278" t="s">
        <v>1043</v>
      </c>
      <c r="F2674" s="277" t="s">
        <v>1043</v>
      </c>
      <c r="G2674" s="279">
        <v>91937</v>
      </c>
      <c r="H2674" s="277" t="s">
        <v>9276</v>
      </c>
      <c r="I2674" s="277" t="s">
        <v>833</v>
      </c>
      <c r="J2674" s="277" t="s">
        <v>2642</v>
      </c>
      <c r="K2674" s="280">
        <v>7.72</v>
      </c>
      <c r="L2674" s="277" t="s">
        <v>2364</v>
      </c>
      <c r="M2674" s="83"/>
    </row>
    <row r="2675" spans="1:13" ht="12.75" customHeight="1" x14ac:dyDescent="0.25">
      <c r="A2675" s="277" t="s">
        <v>9085</v>
      </c>
      <c r="B2675" s="277" t="s">
        <v>9086</v>
      </c>
      <c r="C2675" s="277" t="s">
        <v>9272</v>
      </c>
      <c r="D2675" s="277" t="s">
        <v>9273</v>
      </c>
      <c r="E2675" s="278" t="s">
        <v>1043</v>
      </c>
      <c r="F2675" s="277" t="s">
        <v>1043</v>
      </c>
      <c r="G2675" s="279">
        <v>91939</v>
      </c>
      <c r="H2675" s="277" t="s">
        <v>9277</v>
      </c>
      <c r="I2675" s="277" t="s">
        <v>833</v>
      </c>
      <c r="J2675" s="277" t="s">
        <v>2642</v>
      </c>
      <c r="K2675" s="280">
        <v>19.97</v>
      </c>
      <c r="L2675" s="277" t="s">
        <v>2364</v>
      </c>
      <c r="M2675" s="83"/>
    </row>
    <row r="2676" spans="1:13" ht="12.75" customHeight="1" x14ac:dyDescent="0.25">
      <c r="A2676" s="277" t="s">
        <v>9085</v>
      </c>
      <c r="B2676" s="277" t="s">
        <v>9086</v>
      </c>
      <c r="C2676" s="277" t="s">
        <v>9272</v>
      </c>
      <c r="D2676" s="277" t="s">
        <v>9273</v>
      </c>
      <c r="E2676" s="278" t="s">
        <v>1043</v>
      </c>
      <c r="F2676" s="277" t="s">
        <v>1043</v>
      </c>
      <c r="G2676" s="279">
        <v>91940</v>
      </c>
      <c r="H2676" s="277" t="s">
        <v>9278</v>
      </c>
      <c r="I2676" s="277" t="s">
        <v>833</v>
      </c>
      <c r="J2676" s="277" t="s">
        <v>2642</v>
      </c>
      <c r="K2676" s="280">
        <v>10.49</v>
      </c>
      <c r="L2676" s="277" t="s">
        <v>2364</v>
      </c>
      <c r="M2676" s="83"/>
    </row>
    <row r="2677" spans="1:13" ht="12.75" customHeight="1" x14ac:dyDescent="0.25">
      <c r="A2677" s="277" t="s">
        <v>9085</v>
      </c>
      <c r="B2677" s="277" t="s">
        <v>9086</v>
      </c>
      <c r="C2677" s="277" t="s">
        <v>9272</v>
      </c>
      <c r="D2677" s="277" t="s">
        <v>9273</v>
      </c>
      <c r="E2677" s="278" t="s">
        <v>1043</v>
      </c>
      <c r="F2677" s="277" t="s">
        <v>1043</v>
      </c>
      <c r="G2677" s="279">
        <v>91941</v>
      </c>
      <c r="H2677" s="277" t="s">
        <v>9279</v>
      </c>
      <c r="I2677" s="277" t="s">
        <v>833</v>
      </c>
      <c r="J2677" s="277" t="s">
        <v>2642</v>
      </c>
      <c r="K2677" s="280">
        <v>6.94</v>
      </c>
      <c r="L2677" s="277" t="s">
        <v>2364</v>
      </c>
      <c r="M2677" s="83"/>
    </row>
    <row r="2678" spans="1:13" ht="12.75" customHeight="1" x14ac:dyDescent="0.25">
      <c r="A2678" s="277" t="s">
        <v>9085</v>
      </c>
      <c r="B2678" s="277" t="s">
        <v>9086</v>
      </c>
      <c r="C2678" s="277" t="s">
        <v>9272</v>
      </c>
      <c r="D2678" s="277" t="s">
        <v>9273</v>
      </c>
      <c r="E2678" s="278" t="s">
        <v>1043</v>
      </c>
      <c r="F2678" s="277" t="s">
        <v>1043</v>
      </c>
      <c r="G2678" s="279">
        <v>91942</v>
      </c>
      <c r="H2678" s="277" t="s">
        <v>9280</v>
      </c>
      <c r="I2678" s="277" t="s">
        <v>833</v>
      </c>
      <c r="J2678" s="277" t="s">
        <v>2642</v>
      </c>
      <c r="K2678" s="280">
        <v>24.29</v>
      </c>
      <c r="L2678" s="277" t="s">
        <v>2364</v>
      </c>
      <c r="M2678" s="83"/>
    </row>
    <row r="2679" spans="1:13" ht="12.75" customHeight="1" x14ac:dyDescent="0.25">
      <c r="A2679" s="277" t="s">
        <v>9085</v>
      </c>
      <c r="B2679" s="277" t="s">
        <v>9086</v>
      </c>
      <c r="C2679" s="277" t="s">
        <v>9272</v>
      </c>
      <c r="D2679" s="277" t="s">
        <v>9273</v>
      </c>
      <c r="E2679" s="278" t="s">
        <v>1043</v>
      </c>
      <c r="F2679" s="277" t="s">
        <v>1043</v>
      </c>
      <c r="G2679" s="279">
        <v>91943</v>
      </c>
      <c r="H2679" s="277" t="s">
        <v>9281</v>
      </c>
      <c r="I2679" s="277" t="s">
        <v>833</v>
      </c>
      <c r="J2679" s="277" t="s">
        <v>2642</v>
      </c>
      <c r="K2679" s="280">
        <v>13.39</v>
      </c>
      <c r="L2679" s="277" t="s">
        <v>2364</v>
      </c>
      <c r="M2679" s="83"/>
    </row>
    <row r="2680" spans="1:13" ht="12.75" customHeight="1" x14ac:dyDescent="0.25">
      <c r="A2680" s="277" t="s">
        <v>9085</v>
      </c>
      <c r="B2680" s="277" t="s">
        <v>9086</v>
      </c>
      <c r="C2680" s="277" t="s">
        <v>9272</v>
      </c>
      <c r="D2680" s="277" t="s">
        <v>9273</v>
      </c>
      <c r="E2680" s="278" t="s">
        <v>1043</v>
      </c>
      <c r="F2680" s="277" t="s">
        <v>1043</v>
      </c>
      <c r="G2680" s="279">
        <v>91944</v>
      </c>
      <c r="H2680" s="277" t="s">
        <v>9282</v>
      </c>
      <c r="I2680" s="277" t="s">
        <v>833</v>
      </c>
      <c r="J2680" s="277" t="s">
        <v>2642</v>
      </c>
      <c r="K2680" s="280">
        <v>9.31</v>
      </c>
      <c r="L2680" s="277" t="s">
        <v>2364</v>
      </c>
      <c r="M2680" s="83"/>
    </row>
    <row r="2681" spans="1:13" ht="12.75" customHeight="1" x14ac:dyDescent="0.25">
      <c r="A2681" s="277" t="s">
        <v>9085</v>
      </c>
      <c r="B2681" s="277" t="s">
        <v>9086</v>
      </c>
      <c r="C2681" s="277" t="s">
        <v>9272</v>
      </c>
      <c r="D2681" s="277" t="s">
        <v>9273</v>
      </c>
      <c r="E2681" s="278" t="s">
        <v>1043</v>
      </c>
      <c r="F2681" s="277" t="s">
        <v>1043</v>
      </c>
      <c r="G2681" s="279">
        <v>92865</v>
      </c>
      <c r="H2681" s="277" t="s">
        <v>9283</v>
      </c>
      <c r="I2681" s="277" t="s">
        <v>833</v>
      </c>
      <c r="J2681" s="277" t="s">
        <v>2642</v>
      </c>
      <c r="K2681" s="280">
        <v>8.82</v>
      </c>
      <c r="L2681" s="277" t="s">
        <v>2364</v>
      </c>
      <c r="M2681" s="83"/>
    </row>
    <row r="2682" spans="1:13" ht="12.75" customHeight="1" x14ac:dyDescent="0.25">
      <c r="A2682" s="277" t="s">
        <v>9085</v>
      </c>
      <c r="B2682" s="277" t="s">
        <v>9086</v>
      </c>
      <c r="C2682" s="277" t="s">
        <v>9272</v>
      </c>
      <c r="D2682" s="277" t="s">
        <v>9273</v>
      </c>
      <c r="E2682" s="278" t="s">
        <v>1043</v>
      </c>
      <c r="F2682" s="277" t="s">
        <v>1043</v>
      </c>
      <c r="G2682" s="279">
        <v>92866</v>
      </c>
      <c r="H2682" s="277" t="s">
        <v>9284</v>
      </c>
      <c r="I2682" s="277" t="s">
        <v>833</v>
      </c>
      <c r="J2682" s="277" t="s">
        <v>2642</v>
      </c>
      <c r="K2682" s="280">
        <v>6.95</v>
      </c>
      <c r="L2682" s="277" t="s">
        <v>2364</v>
      </c>
      <c r="M2682" s="83"/>
    </row>
    <row r="2683" spans="1:13" ht="12.75" customHeight="1" x14ac:dyDescent="0.25">
      <c r="A2683" s="277" t="s">
        <v>9085</v>
      </c>
      <c r="B2683" s="277" t="s">
        <v>9086</v>
      </c>
      <c r="C2683" s="277" t="s">
        <v>9272</v>
      </c>
      <c r="D2683" s="277" t="s">
        <v>9273</v>
      </c>
      <c r="E2683" s="278" t="s">
        <v>1043</v>
      </c>
      <c r="F2683" s="277" t="s">
        <v>1043</v>
      </c>
      <c r="G2683" s="279">
        <v>92867</v>
      </c>
      <c r="H2683" s="277" t="s">
        <v>9285</v>
      </c>
      <c r="I2683" s="277" t="s">
        <v>833</v>
      </c>
      <c r="J2683" s="277" t="s">
        <v>2642</v>
      </c>
      <c r="K2683" s="280">
        <v>20.27</v>
      </c>
      <c r="L2683" s="277" t="s">
        <v>2364</v>
      </c>
      <c r="M2683" s="83"/>
    </row>
    <row r="2684" spans="1:13" ht="12.75" customHeight="1" x14ac:dyDescent="0.25">
      <c r="A2684" s="277" t="s">
        <v>9085</v>
      </c>
      <c r="B2684" s="277" t="s">
        <v>9086</v>
      </c>
      <c r="C2684" s="277" t="s">
        <v>9272</v>
      </c>
      <c r="D2684" s="277" t="s">
        <v>9273</v>
      </c>
      <c r="E2684" s="278" t="s">
        <v>1043</v>
      </c>
      <c r="F2684" s="277" t="s">
        <v>1043</v>
      </c>
      <c r="G2684" s="279">
        <v>92868</v>
      </c>
      <c r="H2684" s="277" t="s">
        <v>9286</v>
      </c>
      <c r="I2684" s="277" t="s">
        <v>833</v>
      </c>
      <c r="J2684" s="277" t="s">
        <v>2642</v>
      </c>
      <c r="K2684" s="280">
        <v>10.79</v>
      </c>
      <c r="L2684" s="277" t="s">
        <v>2364</v>
      </c>
      <c r="M2684" s="83"/>
    </row>
    <row r="2685" spans="1:13" ht="12.75" customHeight="1" x14ac:dyDescent="0.25">
      <c r="A2685" s="277" t="s">
        <v>9085</v>
      </c>
      <c r="B2685" s="277" t="s">
        <v>9086</v>
      </c>
      <c r="C2685" s="277" t="s">
        <v>9272</v>
      </c>
      <c r="D2685" s="277" t="s">
        <v>9273</v>
      </c>
      <c r="E2685" s="278" t="s">
        <v>1043</v>
      </c>
      <c r="F2685" s="277" t="s">
        <v>1043</v>
      </c>
      <c r="G2685" s="279">
        <v>92869</v>
      </c>
      <c r="H2685" s="277" t="s">
        <v>9287</v>
      </c>
      <c r="I2685" s="277" t="s">
        <v>833</v>
      </c>
      <c r="J2685" s="277" t="s">
        <v>2642</v>
      </c>
      <c r="K2685" s="280">
        <v>7.24</v>
      </c>
      <c r="L2685" s="277" t="s">
        <v>2364</v>
      </c>
      <c r="M2685" s="83"/>
    </row>
    <row r="2686" spans="1:13" ht="12.75" customHeight="1" x14ac:dyDescent="0.25">
      <c r="A2686" s="277" t="s">
        <v>9085</v>
      </c>
      <c r="B2686" s="277" t="s">
        <v>9086</v>
      </c>
      <c r="C2686" s="277" t="s">
        <v>9272</v>
      </c>
      <c r="D2686" s="277" t="s">
        <v>9273</v>
      </c>
      <c r="E2686" s="278" t="s">
        <v>1043</v>
      </c>
      <c r="F2686" s="277" t="s">
        <v>1043</v>
      </c>
      <c r="G2686" s="279">
        <v>92870</v>
      </c>
      <c r="H2686" s="277" t="s">
        <v>9288</v>
      </c>
      <c r="I2686" s="277" t="s">
        <v>833</v>
      </c>
      <c r="J2686" s="277" t="s">
        <v>2642</v>
      </c>
      <c r="K2686" s="280">
        <v>25.1</v>
      </c>
      <c r="L2686" s="277" t="s">
        <v>2364</v>
      </c>
      <c r="M2686" s="83"/>
    </row>
    <row r="2687" spans="1:13" ht="12.75" customHeight="1" x14ac:dyDescent="0.25">
      <c r="A2687" s="277" t="s">
        <v>9085</v>
      </c>
      <c r="B2687" s="277" t="s">
        <v>9086</v>
      </c>
      <c r="C2687" s="277" t="s">
        <v>9272</v>
      </c>
      <c r="D2687" s="277" t="s">
        <v>9273</v>
      </c>
      <c r="E2687" s="278" t="s">
        <v>1043</v>
      </c>
      <c r="F2687" s="277" t="s">
        <v>1043</v>
      </c>
      <c r="G2687" s="279">
        <v>92871</v>
      </c>
      <c r="H2687" s="277" t="s">
        <v>9289</v>
      </c>
      <c r="I2687" s="277" t="s">
        <v>833</v>
      </c>
      <c r="J2687" s="277" t="s">
        <v>2642</v>
      </c>
      <c r="K2687" s="280">
        <v>14.2</v>
      </c>
      <c r="L2687" s="277" t="s">
        <v>2364</v>
      </c>
      <c r="M2687" s="83"/>
    </row>
    <row r="2688" spans="1:13" ht="12.75" customHeight="1" x14ac:dyDescent="0.25">
      <c r="A2688" s="277" t="s">
        <v>9085</v>
      </c>
      <c r="B2688" s="277" t="s">
        <v>9086</v>
      </c>
      <c r="C2688" s="277" t="s">
        <v>9272</v>
      </c>
      <c r="D2688" s="277" t="s">
        <v>9273</v>
      </c>
      <c r="E2688" s="278" t="s">
        <v>1043</v>
      </c>
      <c r="F2688" s="277" t="s">
        <v>1043</v>
      </c>
      <c r="G2688" s="279">
        <v>92872</v>
      </c>
      <c r="H2688" s="277" t="s">
        <v>9290</v>
      </c>
      <c r="I2688" s="277" t="s">
        <v>833</v>
      </c>
      <c r="J2688" s="277" t="s">
        <v>2642</v>
      </c>
      <c r="K2688" s="280">
        <v>10.119999999999999</v>
      </c>
      <c r="L2688" s="277" t="s">
        <v>2364</v>
      </c>
      <c r="M2688" s="83"/>
    </row>
    <row r="2689" spans="1:13" ht="12.75" customHeight="1" x14ac:dyDescent="0.25">
      <c r="A2689" s="277" t="s">
        <v>9085</v>
      </c>
      <c r="B2689" s="277" t="s">
        <v>9086</v>
      </c>
      <c r="C2689" s="277" t="s">
        <v>9272</v>
      </c>
      <c r="D2689" s="277" t="s">
        <v>9273</v>
      </c>
      <c r="E2689" s="278" t="s">
        <v>1043</v>
      </c>
      <c r="F2689" s="277" t="s">
        <v>1043</v>
      </c>
      <c r="G2689" s="279">
        <v>95777</v>
      </c>
      <c r="H2689" s="277" t="s">
        <v>9291</v>
      </c>
      <c r="I2689" s="277" t="s">
        <v>833</v>
      </c>
      <c r="J2689" s="277" t="s">
        <v>2642</v>
      </c>
      <c r="K2689" s="280">
        <v>19.579999999999998</v>
      </c>
      <c r="L2689" s="277" t="s">
        <v>2364</v>
      </c>
      <c r="M2689" s="83"/>
    </row>
    <row r="2690" spans="1:13" ht="12.75" customHeight="1" x14ac:dyDescent="0.25">
      <c r="A2690" s="277" t="s">
        <v>9085</v>
      </c>
      <c r="B2690" s="277" t="s">
        <v>9086</v>
      </c>
      <c r="C2690" s="277" t="s">
        <v>9272</v>
      </c>
      <c r="D2690" s="277" t="s">
        <v>9273</v>
      </c>
      <c r="E2690" s="278" t="s">
        <v>1043</v>
      </c>
      <c r="F2690" s="277" t="s">
        <v>1043</v>
      </c>
      <c r="G2690" s="279">
        <v>95778</v>
      </c>
      <c r="H2690" s="277" t="s">
        <v>9292</v>
      </c>
      <c r="I2690" s="277" t="s">
        <v>833</v>
      </c>
      <c r="J2690" s="277" t="s">
        <v>2642</v>
      </c>
      <c r="K2690" s="280">
        <v>20.02</v>
      </c>
      <c r="L2690" s="277" t="s">
        <v>2364</v>
      </c>
      <c r="M2690" s="83"/>
    </row>
    <row r="2691" spans="1:13" ht="12.75" customHeight="1" x14ac:dyDescent="0.25">
      <c r="A2691" s="277" t="s">
        <v>9085</v>
      </c>
      <c r="B2691" s="277" t="s">
        <v>9086</v>
      </c>
      <c r="C2691" s="277" t="s">
        <v>9272</v>
      </c>
      <c r="D2691" s="277" t="s">
        <v>9273</v>
      </c>
      <c r="E2691" s="278" t="s">
        <v>1043</v>
      </c>
      <c r="F2691" s="277" t="s">
        <v>1043</v>
      </c>
      <c r="G2691" s="279">
        <v>95779</v>
      </c>
      <c r="H2691" s="277" t="s">
        <v>9293</v>
      </c>
      <c r="I2691" s="277" t="s">
        <v>833</v>
      </c>
      <c r="J2691" s="277" t="s">
        <v>2642</v>
      </c>
      <c r="K2691" s="280">
        <v>18.559999999999999</v>
      </c>
      <c r="L2691" s="277" t="s">
        <v>2364</v>
      </c>
      <c r="M2691" s="83"/>
    </row>
    <row r="2692" spans="1:13" ht="12.75" customHeight="1" x14ac:dyDescent="0.25">
      <c r="A2692" s="277" t="s">
        <v>9085</v>
      </c>
      <c r="B2692" s="277" t="s">
        <v>9086</v>
      </c>
      <c r="C2692" s="277" t="s">
        <v>9272</v>
      </c>
      <c r="D2692" s="277" t="s">
        <v>9273</v>
      </c>
      <c r="E2692" s="278" t="s">
        <v>1043</v>
      </c>
      <c r="F2692" s="277" t="s">
        <v>1043</v>
      </c>
      <c r="G2692" s="279">
        <v>95780</v>
      </c>
      <c r="H2692" s="277" t="s">
        <v>9294</v>
      </c>
      <c r="I2692" s="277" t="s">
        <v>833</v>
      </c>
      <c r="J2692" s="277" t="s">
        <v>2642</v>
      </c>
      <c r="K2692" s="280">
        <v>22.1</v>
      </c>
      <c r="L2692" s="277" t="s">
        <v>2364</v>
      </c>
      <c r="M2692" s="83"/>
    </row>
    <row r="2693" spans="1:13" ht="12.75" customHeight="1" x14ac:dyDescent="0.25">
      <c r="A2693" s="277" t="s">
        <v>9085</v>
      </c>
      <c r="B2693" s="277" t="s">
        <v>9086</v>
      </c>
      <c r="C2693" s="277" t="s">
        <v>9272</v>
      </c>
      <c r="D2693" s="277" t="s">
        <v>9273</v>
      </c>
      <c r="E2693" s="278" t="s">
        <v>1043</v>
      </c>
      <c r="F2693" s="277" t="s">
        <v>1043</v>
      </c>
      <c r="G2693" s="279">
        <v>95781</v>
      </c>
      <c r="H2693" s="277" t="s">
        <v>9295</v>
      </c>
      <c r="I2693" s="277" t="s">
        <v>833</v>
      </c>
      <c r="J2693" s="277" t="s">
        <v>2642</v>
      </c>
      <c r="K2693" s="280">
        <v>22.42</v>
      </c>
      <c r="L2693" s="277" t="s">
        <v>2364</v>
      </c>
      <c r="M2693" s="83"/>
    </row>
    <row r="2694" spans="1:13" ht="12.75" customHeight="1" x14ac:dyDescent="0.25">
      <c r="A2694" s="277" t="s">
        <v>9085</v>
      </c>
      <c r="B2694" s="277" t="s">
        <v>9086</v>
      </c>
      <c r="C2694" s="277" t="s">
        <v>9272</v>
      </c>
      <c r="D2694" s="277" t="s">
        <v>9273</v>
      </c>
      <c r="E2694" s="278" t="s">
        <v>1043</v>
      </c>
      <c r="F2694" s="277" t="s">
        <v>1043</v>
      </c>
      <c r="G2694" s="279">
        <v>95782</v>
      </c>
      <c r="H2694" s="277" t="s">
        <v>9296</v>
      </c>
      <c r="I2694" s="277" t="s">
        <v>833</v>
      </c>
      <c r="J2694" s="277" t="s">
        <v>2642</v>
      </c>
      <c r="K2694" s="280">
        <v>23.27</v>
      </c>
      <c r="L2694" s="277" t="s">
        <v>2364</v>
      </c>
      <c r="M2694" s="83"/>
    </row>
    <row r="2695" spans="1:13" ht="12.75" customHeight="1" x14ac:dyDescent="0.25">
      <c r="A2695" s="277" t="s">
        <v>9085</v>
      </c>
      <c r="B2695" s="277" t="s">
        <v>9086</v>
      </c>
      <c r="C2695" s="277" t="s">
        <v>9272</v>
      </c>
      <c r="D2695" s="277" t="s">
        <v>9273</v>
      </c>
      <c r="E2695" s="278" t="s">
        <v>1043</v>
      </c>
      <c r="F2695" s="277" t="s">
        <v>1043</v>
      </c>
      <c r="G2695" s="279">
        <v>95785</v>
      </c>
      <c r="H2695" s="277" t="s">
        <v>9297</v>
      </c>
      <c r="I2695" s="277" t="s">
        <v>833</v>
      </c>
      <c r="J2695" s="277" t="s">
        <v>2642</v>
      </c>
      <c r="K2695" s="280">
        <v>26.3</v>
      </c>
      <c r="L2695" s="277" t="s">
        <v>2364</v>
      </c>
      <c r="M2695" s="83"/>
    </row>
    <row r="2696" spans="1:13" ht="12.75" customHeight="1" x14ac:dyDescent="0.25">
      <c r="A2696" s="277" t="s">
        <v>9085</v>
      </c>
      <c r="B2696" s="277" t="s">
        <v>9086</v>
      </c>
      <c r="C2696" s="277" t="s">
        <v>9272</v>
      </c>
      <c r="D2696" s="277" t="s">
        <v>9273</v>
      </c>
      <c r="E2696" s="278" t="s">
        <v>1043</v>
      </c>
      <c r="F2696" s="277" t="s">
        <v>1043</v>
      </c>
      <c r="G2696" s="279">
        <v>95787</v>
      </c>
      <c r="H2696" s="277" t="s">
        <v>9298</v>
      </c>
      <c r="I2696" s="277" t="s">
        <v>833</v>
      </c>
      <c r="J2696" s="277" t="s">
        <v>2642</v>
      </c>
      <c r="K2696" s="280">
        <v>19.940000000000001</v>
      </c>
      <c r="L2696" s="277" t="s">
        <v>2364</v>
      </c>
      <c r="M2696" s="83"/>
    </row>
    <row r="2697" spans="1:13" ht="12.75" customHeight="1" x14ac:dyDescent="0.25">
      <c r="A2697" s="277" t="s">
        <v>9085</v>
      </c>
      <c r="B2697" s="277" t="s">
        <v>9086</v>
      </c>
      <c r="C2697" s="277" t="s">
        <v>9272</v>
      </c>
      <c r="D2697" s="277" t="s">
        <v>9273</v>
      </c>
      <c r="E2697" s="278" t="s">
        <v>1043</v>
      </c>
      <c r="F2697" s="277" t="s">
        <v>1043</v>
      </c>
      <c r="G2697" s="279">
        <v>95789</v>
      </c>
      <c r="H2697" s="277" t="s">
        <v>9299</v>
      </c>
      <c r="I2697" s="277" t="s">
        <v>833</v>
      </c>
      <c r="J2697" s="277" t="s">
        <v>2642</v>
      </c>
      <c r="K2697" s="280">
        <v>24.34</v>
      </c>
      <c r="L2697" s="277" t="s">
        <v>2364</v>
      </c>
      <c r="M2697" s="83"/>
    </row>
    <row r="2698" spans="1:13" ht="12.75" customHeight="1" x14ac:dyDescent="0.25">
      <c r="A2698" s="277" t="s">
        <v>9085</v>
      </c>
      <c r="B2698" s="277" t="s">
        <v>9086</v>
      </c>
      <c r="C2698" s="277" t="s">
        <v>9272</v>
      </c>
      <c r="D2698" s="277" t="s">
        <v>9273</v>
      </c>
      <c r="E2698" s="278" t="s">
        <v>1043</v>
      </c>
      <c r="F2698" s="277" t="s">
        <v>1043</v>
      </c>
      <c r="G2698" s="279">
        <v>95791</v>
      </c>
      <c r="H2698" s="277" t="s">
        <v>9300</v>
      </c>
      <c r="I2698" s="277" t="s">
        <v>833</v>
      </c>
      <c r="J2698" s="277" t="s">
        <v>2642</v>
      </c>
      <c r="K2698" s="280">
        <v>30.9</v>
      </c>
      <c r="L2698" s="277" t="s">
        <v>2364</v>
      </c>
      <c r="M2698" s="83"/>
    </row>
    <row r="2699" spans="1:13" ht="12.75" customHeight="1" x14ac:dyDescent="0.25">
      <c r="A2699" s="277" t="s">
        <v>9085</v>
      </c>
      <c r="B2699" s="277" t="s">
        <v>9086</v>
      </c>
      <c r="C2699" s="277" t="s">
        <v>9272</v>
      </c>
      <c r="D2699" s="277" t="s">
        <v>9273</v>
      </c>
      <c r="E2699" s="278" t="s">
        <v>1043</v>
      </c>
      <c r="F2699" s="277" t="s">
        <v>1043</v>
      </c>
      <c r="G2699" s="279">
        <v>95795</v>
      </c>
      <c r="H2699" s="277" t="s">
        <v>9301</v>
      </c>
      <c r="I2699" s="277" t="s">
        <v>833</v>
      </c>
      <c r="J2699" s="277" t="s">
        <v>2642</v>
      </c>
      <c r="K2699" s="280">
        <v>23.01</v>
      </c>
      <c r="L2699" s="277" t="s">
        <v>2364</v>
      </c>
      <c r="M2699" s="83"/>
    </row>
    <row r="2700" spans="1:13" ht="12.75" customHeight="1" x14ac:dyDescent="0.25">
      <c r="A2700" s="277" t="s">
        <v>9085</v>
      </c>
      <c r="B2700" s="277" t="s">
        <v>9086</v>
      </c>
      <c r="C2700" s="277" t="s">
        <v>9272</v>
      </c>
      <c r="D2700" s="277" t="s">
        <v>9273</v>
      </c>
      <c r="E2700" s="278" t="s">
        <v>1043</v>
      </c>
      <c r="F2700" s="277" t="s">
        <v>1043</v>
      </c>
      <c r="G2700" s="279">
        <v>95796</v>
      </c>
      <c r="H2700" s="277" t="s">
        <v>9302</v>
      </c>
      <c r="I2700" s="277" t="s">
        <v>833</v>
      </c>
      <c r="J2700" s="277" t="s">
        <v>2642</v>
      </c>
      <c r="K2700" s="280">
        <v>28.64</v>
      </c>
      <c r="L2700" s="277" t="s">
        <v>2364</v>
      </c>
      <c r="M2700" s="83"/>
    </row>
    <row r="2701" spans="1:13" ht="12.75" customHeight="1" x14ac:dyDescent="0.25">
      <c r="A2701" s="277" t="s">
        <v>9085</v>
      </c>
      <c r="B2701" s="277" t="s">
        <v>9086</v>
      </c>
      <c r="C2701" s="277" t="s">
        <v>9272</v>
      </c>
      <c r="D2701" s="277" t="s">
        <v>9273</v>
      </c>
      <c r="E2701" s="278" t="s">
        <v>1043</v>
      </c>
      <c r="F2701" s="277" t="s">
        <v>1043</v>
      </c>
      <c r="G2701" s="279">
        <v>95797</v>
      </c>
      <c r="H2701" s="277" t="s">
        <v>9303</v>
      </c>
      <c r="I2701" s="277" t="s">
        <v>833</v>
      </c>
      <c r="J2701" s="277" t="s">
        <v>2642</v>
      </c>
      <c r="K2701" s="280">
        <v>35.950000000000003</v>
      </c>
      <c r="L2701" s="277" t="s">
        <v>2364</v>
      </c>
      <c r="M2701" s="83"/>
    </row>
    <row r="2702" spans="1:13" ht="12.75" customHeight="1" x14ac:dyDescent="0.25">
      <c r="A2702" s="277" t="s">
        <v>9085</v>
      </c>
      <c r="B2702" s="277" t="s">
        <v>9086</v>
      </c>
      <c r="C2702" s="277" t="s">
        <v>9272</v>
      </c>
      <c r="D2702" s="277" t="s">
        <v>9273</v>
      </c>
      <c r="E2702" s="278" t="s">
        <v>1043</v>
      </c>
      <c r="F2702" s="277" t="s">
        <v>1043</v>
      </c>
      <c r="G2702" s="279">
        <v>95801</v>
      </c>
      <c r="H2702" s="277" t="s">
        <v>9304</v>
      </c>
      <c r="I2702" s="277" t="s">
        <v>833</v>
      </c>
      <c r="J2702" s="277" t="s">
        <v>2642</v>
      </c>
      <c r="K2702" s="280">
        <v>27.46</v>
      </c>
      <c r="L2702" s="277" t="s">
        <v>2364</v>
      </c>
      <c r="M2702" s="83"/>
    </row>
    <row r="2703" spans="1:13" ht="12.75" customHeight="1" x14ac:dyDescent="0.25">
      <c r="A2703" s="277" t="s">
        <v>9085</v>
      </c>
      <c r="B2703" s="277" t="s">
        <v>9086</v>
      </c>
      <c r="C2703" s="277" t="s">
        <v>9272</v>
      </c>
      <c r="D2703" s="277" t="s">
        <v>9273</v>
      </c>
      <c r="E2703" s="278" t="s">
        <v>1043</v>
      </c>
      <c r="F2703" s="277" t="s">
        <v>1043</v>
      </c>
      <c r="G2703" s="279">
        <v>95802</v>
      </c>
      <c r="H2703" s="277" t="s">
        <v>9305</v>
      </c>
      <c r="I2703" s="277" t="s">
        <v>833</v>
      </c>
      <c r="J2703" s="277" t="s">
        <v>2642</v>
      </c>
      <c r="K2703" s="280">
        <v>30.56</v>
      </c>
      <c r="L2703" s="277" t="s">
        <v>2364</v>
      </c>
      <c r="M2703" s="83"/>
    </row>
    <row r="2704" spans="1:13" ht="12.75" customHeight="1" x14ac:dyDescent="0.25">
      <c r="A2704" s="277" t="s">
        <v>9085</v>
      </c>
      <c r="B2704" s="277" t="s">
        <v>9086</v>
      </c>
      <c r="C2704" s="277" t="s">
        <v>9272</v>
      </c>
      <c r="D2704" s="277" t="s">
        <v>9273</v>
      </c>
      <c r="E2704" s="278" t="s">
        <v>1043</v>
      </c>
      <c r="F2704" s="277" t="s">
        <v>1043</v>
      </c>
      <c r="G2704" s="279">
        <v>95803</v>
      </c>
      <c r="H2704" s="277" t="s">
        <v>9306</v>
      </c>
      <c r="I2704" s="277" t="s">
        <v>833</v>
      </c>
      <c r="J2704" s="277" t="s">
        <v>2642</v>
      </c>
      <c r="K2704" s="280">
        <v>39.93</v>
      </c>
      <c r="L2704" s="277" t="s">
        <v>2364</v>
      </c>
      <c r="M2704" s="83"/>
    </row>
    <row r="2705" spans="1:13" ht="12.75" customHeight="1" x14ac:dyDescent="0.25">
      <c r="A2705" s="277" t="s">
        <v>9085</v>
      </c>
      <c r="B2705" s="277" t="s">
        <v>9086</v>
      </c>
      <c r="C2705" s="277" t="s">
        <v>9272</v>
      </c>
      <c r="D2705" s="277" t="s">
        <v>9273</v>
      </c>
      <c r="E2705" s="278" t="s">
        <v>1043</v>
      </c>
      <c r="F2705" s="277" t="s">
        <v>1043</v>
      </c>
      <c r="G2705" s="279">
        <v>95804</v>
      </c>
      <c r="H2705" s="277" t="s">
        <v>9307</v>
      </c>
      <c r="I2705" s="277" t="s">
        <v>833</v>
      </c>
      <c r="J2705" s="277" t="s">
        <v>2642</v>
      </c>
      <c r="K2705" s="280">
        <v>16.739999999999998</v>
      </c>
      <c r="L2705" s="277" t="s">
        <v>2364</v>
      </c>
      <c r="M2705" s="83"/>
    </row>
    <row r="2706" spans="1:13" ht="12.75" customHeight="1" x14ac:dyDescent="0.25">
      <c r="A2706" s="277" t="s">
        <v>9085</v>
      </c>
      <c r="B2706" s="277" t="s">
        <v>9086</v>
      </c>
      <c r="C2706" s="277" t="s">
        <v>9272</v>
      </c>
      <c r="D2706" s="277" t="s">
        <v>9273</v>
      </c>
      <c r="E2706" s="278" t="s">
        <v>1043</v>
      </c>
      <c r="F2706" s="277" t="s">
        <v>1043</v>
      </c>
      <c r="G2706" s="279">
        <v>95805</v>
      </c>
      <c r="H2706" s="277" t="s">
        <v>9308</v>
      </c>
      <c r="I2706" s="277" t="s">
        <v>833</v>
      </c>
      <c r="J2706" s="277" t="s">
        <v>2642</v>
      </c>
      <c r="K2706" s="280">
        <v>16.91</v>
      </c>
      <c r="L2706" s="277" t="s">
        <v>2364</v>
      </c>
      <c r="M2706" s="83"/>
    </row>
    <row r="2707" spans="1:13" ht="12.75" customHeight="1" x14ac:dyDescent="0.25">
      <c r="A2707" s="277" t="s">
        <v>9085</v>
      </c>
      <c r="B2707" s="277" t="s">
        <v>9086</v>
      </c>
      <c r="C2707" s="277" t="s">
        <v>9272</v>
      </c>
      <c r="D2707" s="277" t="s">
        <v>9273</v>
      </c>
      <c r="E2707" s="278" t="s">
        <v>1043</v>
      </c>
      <c r="F2707" s="277" t="s">
        <v>1043</v>
      </c>
      <c r="G2707" s="279">
        <v>95806</v>
      </c>
      <c r="H2707" s="277" t="s">
        <v>9309</v>
      </c>
      <c r="I2707" s="277" t="s">
        <v>833</v>
      </c>
      <c r="J2707" s="277" t="s">
        <v>2642</v>
      </c>
      <c r="K2707" s="280">
        <v>17.440000000000001</v>
      </c>
      <c r="L2707" s="277" t="s">
        <v>2364</v>
      </c>
      <c r="M2707" s="83"/>
    </row>
    <row r="2708" spans="1:13" ht="12.75" customHeight="1" x14ac:dyDescent="0.25">
      <c r="A2708" s="277" t="s">
        <v>9085</v>
      </c>
      <c r="B2708" s="277" t="s">
        <v>9086</v>
      </c>
      <c r="C2708" s="277" t="s">
        <v>9272</v>
      </c>
      <c r="D2708" s="277" t="s">
        <v>9273</v>
      </c>
      <c r="E2708" s="278" t="s">
        <v>1043</v>
      </c>
      <c r="F2708" s="277" t="s">
        <v>1043</v>
      </c>
      <c r="G2708" s="279">
        <v>95807</v>
      </c>
      <c r="H2708" s="277" t="s">
        <v>9310</v>
      </c>
      <c r="I2708" s="277" t="s">
        <v>833</v>
      </c>
      <c r="J2708" s="277" t="s">
        <v>2642</v>
      </c>
      <c r="K2708" s="280">
        <v>19.28</v>
      </c>
      <c r="L2708" s="277" t="s">
        <v>2364</v>
      </c>
      <c r="M2708" s="83"/>
    </row>
    <row r="2709" spans="1:13" ht="12.75" customHeight="1" x14ac:dyDescent="0.25">
      <c r="A2709" s="277" t="s">
        <v>9085</v>
      </c>
      <c r="B2709" s="277" t="s">
        <v>9086</v>
      </c>
      <c r="C2709" s="277" t="s">
        <v>9272</v>
      </c>
      <c r="D2709" s="277" t="s">
        <v>9273</v>
      </c>
      <c r="E2709" s="278" t="s">
        <v>1043</v>
      </c>
      <c r="F2709" s="277" t="s">
        <v>1043</v>
      </c>
      <c r="G2709" s="279">
        <v>95808</v>
      </c>
      <c r="H2709" s="277" t="s">
        <v>9311</v>
      </c>
      <c r="I2709" s="277" t="s">
        <v>833</v>
      </c>
      <c r="J2709" s="277" t="s">
        <v>2642</v>
      </c>
      <c r="K2709" s="280">
        <v>19.78</v>
      </c>
      <c r="L2709" s="277" t="s">
        <v>2364</v>
      </c>
      <c r="M2709" s="83"/>
    </row>
    <row r="2710" spans="1:13" ht="12.75" customHeight="1" x14ac:dyDescent="0.25">
      <c r="A2710" s="277" t="s">
        <v>9085</v>
      </c>
      <c r="B2710" s="277" t="s">
        <v>9086</v>
      </c>
      <c r="C2710" s="277" t="s">
        <v>9272</v>
      </c>
      <c r="D2710" s="277" t="s">
        <v>9273</v>
      </c>
      <c r="E2710" s="278" t="s">
        <v>1043</v>
      </c>
      <c r="F2710" s="277" t="s">
        <v>1043</v>
      </c>
      <c r="G2710" s="279">
        <v>95809</v>
      </c>
      <c r="H2710" s="277" t="s">
        <v>9312</v>
      </c>
      <c r="I2710" s="277" t="s">
        <v>833</v>
      </c>
      <c r="J2710" s="277" t="s">
        <v>2642</v>
      </c>
      <c r="K2710" s="280">
        <v>21.64</v>
      </c>
      <c r="L2710" s="277" t="s">
        <v>2364</v>
      </c>
      <c r="M2710" s="83"/>
    </row>
    <row r="2711" spans="1:13" ht="12.75" customHeight="1" x14ac:dyDescent="0.25">
      <c r="A2711" s="277" t="s">
        <v>9085</v>
      </c>
      <c r="B2711" s="277" t="s">
        <v>9086</v>
      </c>
      <c r="C2711" s="277" t="s">
        <v>9272</v>
      </c>
      <c r="D2711" s="277" t="s">
        <v>9273</v>
      </c>
      <c r="E2711" s="278" t="s">
        <v>1043</v>
      </c>
      <c r="F2711" s="277" t="s">
        <v>1043</v>
      </c>
      <c r="G2711" s="279">
        <v>95810</v>
      </c>
      <c r="H2711" s="277" t="s">
        <v>9313</v>
      </c>
      <c r="I2711" s="277" t="s">
        <v>833</v>
      </c>
      <c r="J2711" s="277" t="s">
        <v>2642</v>
      </c>
      <c r="K2711" s="280">
        <v>9.93</v>
      </c>
      <c r="L2711" s="277" t="s">
        <v>2364</v>
      </c>
      <c r="M2711" s="83"/>
    </row>
    <row r="2712" spans="1:13" ht="12.75" customHeight="1" x14ac:dyDescent="0.25">
      <c r="A2712" s="277" t="s">
        <v>9085</v>
      </c>
      <c r="B2712" s="277" t="s">
        <v>9086</v>
      </c>
      <c r="C2712" s="277" t="s">
        <v>9272</v>
      </c>
      <c r="D2712" s="277" t="s">
        <v>9273</v>
      </c>
      <c r="E2712" s="278" t="s">
        <v>1043</v>
      </c>
      <c r="F2712" s="277" t="s">
        <v>1043</v>
      </c>
      <c r="G2712" s="279">
        <v>95811</v>
      </c>
      <c r="H2712" s="277" t="s">
        <v>9314</v>
      </c>
      <c r="I2712" s="277" t="s">
        <v>833</v>
      </c>
      <c r="J2712" s="277" t="s">
        <v>2642</v>
      </c>
      <c r="K2712" s="280">
        <v>10.43</v>
      </c>
      <c r="L2712" s="277" t="s">
        <v>2364</v>
      </c>
      <c r="M2712" s="83"/>
    </row>
    <row r="2713" spans="1:13" ht="12.75" customHeight="1" x14ac:dyDescent="0.25">
      <c r="A2713" s="277" t="s">
        <v>9085</v>
      </c>
      <c r="B2713" s="277" t="s">
        <v>9086</v>
      </c>
      <c r="C2713" s="277" t="s">
        <v>9272</v>
      </c>
      <c r="D2713" s="277" t="s">
        <v>9273</v>
      </c>
      <c r="E2713" s="278" t="s">
        <v>1043</v>
      </c>
      <c r="F2713" s="277" t="s">
        <v>1043</v>
      </c>
      <c r="G2713" s="279">
        <v>95812</v>
      </c>
      <c r="H2713" s="277" t="s">
        <v>9315</v>
      </c>
      <c r="I2713" s="277" t="s">
        <v>833</v>
      </c>
      <c r="J2713" s="277" t="s">
        <v>2642</v>
      </c>
      <c r="K2713" s="280">
        <v>12.29</v>
      </c>
      <c r="L2713" s="277" t="s">
        <v>2364</v>
      </c>
      <c r="M2713" s="83"/>
    </row>
    <row r="2714" spans="1:13" ht="12.75" customHeight="1" x14ac:dyDescent="0.25">
      <c r="A2714" s="277" t="s">
        <v>9085</v>
      </c>
      <c r="B2714" s="277" t="s">
        <v>9086</v>
      </c>
      <c r="C2714" s="277" t="s">
        <v>9272</v>
      </c>
      <c r="D2714" s="277" t="s">
        <v>9273</v>
      </c>
      <c r="E2714" s="278" t="s">
        <v>1043</v>
      </c>
      <c r="F2714" s="277" t="s">
        <v>1043</v>
      </c>
      <c r="G2714" s="279">
        <v>95813</v>
      </c>
      <c r="H2714" s="277" t="s">
        <v>9316</v>
      </c>
      <c r="I2714" s="277" t="s">
        <v>833</v>
      </c>
      <c r="J2714" s="277" t="s">
        <v>2642</v>
      </c>
      <c r="K2714" s="280">
        <v>12.08</v>
      </c>
      <c r="L2714" s="277" t="s">
        <v>2364</v>
      </c>
      <c r="M2714" s="83"/>
    </row>
    <row r="2715" spans="1:13" ht="12.75" customHeight="1" x14ac:dyDescent="0.25">
      <c r="A2715" s="277" t="s">
        <v>9085</v>
      </c>
      <c r="B2715" s="277" t="s">
        <v>9086</v>
      </c>
      <c r="C2715" s="277" t="s">
        <v>9272</v>
      </c>
      <c r="D2715" s="277" t="s">
        <v>9273</v>
      </c>
      <c r="E2715" s="278" t="s">
        <v>1043</v>
      </c>
      <c r="F2715" s="277" t="s">
        <v>1043</v>
      </c>
      <c r="G2715" s="279">
        <v>95814</v>
      </c>
      <c r="H2715" s="277" t="s">
        <v>9317</v>
      </c>
      <c r="I2715" s="277" t="s">
        <v>833</v>
      </c>
      <c r="J2715" s="277" t="s">
        <v>2642</v>
      </c>
      <c r="K2715" s="280">
        <v>12.83</v>
      </c>
      <c r="L2715" s="277" t="s">
        <v>2364</v>
      </c>
      <c r="M2715" s="83"/>
    </row>
    <row r="2716" spans="1:13" ht="12.75" customHeight="1" x14ac:dyDescent="0.25">
      <c r="A2716" s="277" t="s">
        <v>9085</v>
      </c>
      <c r="B2716" s="277" t="s">
        <v>9086</v>
      </c>
      <c r="C2716" s="277" t="s">
        <v>9272</v>
      </c>
      <c r="D2716" s="277" t="s">
        <v>9273</v>
      </c>
      <c r="E2716" s="278" t="s">
        <v>1043</v>
      </c>
      <c r="F2716" s="277" t="s">
        <v>1043</v>
      </c>
      <c r="G2716" s="279">
        <v>95815</v>
      </c>
      <c r="H2716" s="277" t="s">
        <v>9318</v>
      </c>
      <c r="I2716" s="277" t="s">
        <v>833</v>
      </c>
      <c r="J2716" s="277" t="s">
        <v>2642</v>
      </c>
      <c r="K2716" s="280">
        <v>16.36</v>
      </c>
      <c r="L2716" s="277" t="s">
        <v>2364</v>
      </c>
      <c r="M2716" s="83"/>
    </row>
    <row r="2717" spans="1:13" ht="12.75" customHeight="1" x14ac:dyDescent="0.25">
      <c r="A2717" s="277" t="s">
        <v>9085</v>
      </c>
      <c r="B2717" s="277" t="s">
        <v>9086</v>
      </c>
      <c r="C2717" s="277" t="s">
        <v>9272</v>
      </c>
      <c r="D2717" s="277" t="s">
        <v>9273</v>
      </c>
      <c r="E2717" s="278" t="s">
        <v>1043</v>
      </c>
      <c r="F2717" s="277" t="s">
        <v>1043</v>
      </c>
      <c r="G2717" s="279">
        <v>95816</v>
      </c>
      <c r="H2717" s="277" t="s">
        <v>9319</v>
      </c>
      <c r="I2717" s="277" t="s">
        <v>833</v>
      </c>
      <c r="J2717" s="277" t="s">
        <v>2642</v>
      </c>
      <c r="K2717" s="280">
        <v>23.74</v>
      </c>
      <c r="L2717" s="277" t="s">
        <v>2364</v>
      </c>
      <c r="M2717" s="83"/>
    </row>
    <row r="2718" spans="1:13" ht="12.75" customHeight="1" x14ac:dyDescent="0.25">
      <c r="A2718" s="277" t="s">
        <v>9085</v>
      </c>
      <c r="B2718" s="277" t="s">
        <v>9086</v>
      </c>
      <c r="C2718" s="277" t="s">
        <v>9272</v>
      </c>
      <c r="D2718" s="277" t="s">
        <v>9273</v>
      </c>
      <c r="E2718" s="278" t="s">
        <v>1043</v>
      </c>
      <c r="F2718" s="277" t="s">
        <v>1043</v>
      </c>
      <c r="G2718" s="279">
        <v>95817</v>
      </c>
      <c r="H2718" s="277" t="s">
        <v>9320</v>
      </c>
      <c r="I2718" s="277" t="s">
        <v>833</v>
      </c>
      <c r="J2718" s="277" t="s">
        <v>2642</v>
      </c>
      <c r="K2718" s="280">
        <v>24.43</v>
      </c>
      <c r="L2718" s="277" t="s">
        <v>2364</v>
      </c>
      <c r="M2718" s="83"/>
    </row>
    <row r="2719" spans="1:13" ht="12.75" customHeight="1" x14ac:dyDescent="0.25">
      <c r="A2719" s="277" t="s">
        <v>9085</v>
      </c>
      <c r="B2719" s="277" t="s">
        <v>9086</v>
      </c>
      <c r="C2719" s="277" t="s">
        <v>9272</v>
      </c>
      <c r="D2719" s="277" t="s">
        <v>9273</v>
      </c>
      <c r="E2719" s="278" t="s">
        <v>1043</v>
      </c>
      <c r="F2719" s="277" t="s">
        <v>1043</v>
      </c>
      <c r="G2719" s="279">
        <v>95818</v>
      </c>
      <c r="H2719" s="277" t="s">
        <v>9321</v>
      </c>
      <c r="I2719" s="277" t="s">
        <v>833</v>
      </c>
      <c r="J2719" s="277" t="s">
        <v>2642</v>
      </c>
      <c r="K2719" s="280">
        <v>29.2</v>
      </c>
      <c r="L2719" s="277" t="s">
        <v>2364</v>
      </c>
      <c r="M2719" s="83"/>
    </row>
    <row r="2720" spans="1:13" ht="12.75" customHeight="1" x14ac:dyDescent="0.25">
      <c r="A2720" s="277" t="s">
        <v>9085</v>
      </c>
      <c r="B2720" s="277" t="s">
        <v>9086</v>
      </c>
      <c r="C2720" s="277" t="s">
        <v>9272</v>
      </c>
      <c r="D2720" s="277" t="s">
        <v>9273</v>
      </c>
      <c r="E2720" s="278" t="s">
        <v>1043</v>
      </c>
      <c r="F2720" s="277" t="s">
        <v>1043</v>
      </c>
      <c r="G2720" s="279">
        <v>97886</v>
      </c>
      <c r="H2720" s="277" t="s">
        <v>9322</v>
      </c>
      <c r="I2720" s="277" t="s">
        <v>833</v>
      </c>
      <c r="J2720" s="277" t="s">
        <v>2363</v>
      </c>
      <c r="K2720" s="280">
        <v>119.01</v>
      </c>
      <c r="L2720" s="277" t="s">
        <v>2364</v>
      </c>
      <c r="M2720" s="83"/>
    </row>
    <row r="2721" spans="1:13" ht="12.75" customHeight="1" x14ac:dyDescent="0.25">
      <c r="A2721" s="277" t="s">
        <v>9085</v>
      </c>
      <c r="B2721" s="277" t="s">
        <v>9086</v>
      </c>
      <c r="C2721" s="277" t="s">
        <v>9272</v>
      </c>
      <c r="D2721" s="277" t="s">
        <v>9273</v>
      </c>
      <c r="E2721" s="278" t="s">
        <v>1043</v>
      </c>
      <c r="F2721" s="277" t="s">
        <v>1043</v>
      </c>
      <c r="G2721" s="279">
        <v>97887</v>
      </c>
      <c r="H2721" s="277" t="s">
        <v>9323</v>
      </c>
      <c r="I2721" s="277" t="s">
        <v>833</v>
      </c>
      <c r="J2721" s="277" t="s">
        <v>2363</v>
      </c>
      <c r="K2721" s="280">
        <v>187.56</v>
      </c>
      <c r="L2721" s="277" t="s">
        <v>2364</v>
      </c>
      <c r="M2721" s="83"/>
    </row>
    <row r="2722" spans="1:13" ht="12.75" customHeight="1" x14ac:dyDescent="0.25">
      <c r="A2722" s="277" t="s">
        <v>9085</v>
      </c>
      <c r="B2722" s="277" t="s">
        <v>9086</v>
      </c>
      <c r="C2722" s="277" t="s">
        <v>9272</v>
      </c>
      <c r="D2722" s="277" t="s">
        <v>9273</v>
      </c>
      <c r="E2722" s="278" t="s">
        <v>1043</v>
      </c>
      <c r="F2722" s="277" t="s">
        <v>1043</v>
      </c>
      <c r="G2722" s="279">
        <v>97888</v>
      </c>
      <c r="H2722" s="277" t="s">
        <v>9324</v>
      </c>
      <c r="I2722" s="277" t="s">
        <v>833</v>
      </c>
      <c r="J2722" s="277" t="s">
        <v>2363</v>
      </c>
      <c r="K2722" s="280">
        <v>360.83</v>
      </c>
      <c r="L2722" s="277" t="s">
        <v>2364</v>
      </c>
      <c r="M2722" s="83"/>
    </row>
    <row r="2723" spans="1:13" ht="12.75" customHeight="1" x14ac:dyDescent="0.25">
      <c r="A2723" s="277" t="s">
        <v>9085</v>
      </c>
      <c r="B2723" s="277" t="s">
        <v>9086</v>
      </c>
      <c r="C2723" s="277" t="s">
        <v>9272</v>
      </c>
      <c r="D2723" s="277" t="s">
        <v>9273</v>
      </c>
      <c r="E2723" s="278" t="s">
        <v>1043</v>
      </c>
      <c r="F2723" s="277" t="s">
        <v>1043</v>
      </c>
      <c r="G2723" s="279">
        <v>97889</v>
      </c>
      <c r="H2723" s="277" t="s">
        <v>9325</v>
      </c>
      <c r="I2723" s="277" t="s">
        <v>833</v>
      </c>
      <c r="J2723" s="277" t="s">
        <v>2363</v>
      </c>
      <c r="K2723" s="280">
        <v>484.29</v>
      </c>
      <c r="L2723" s="277" t="s">
        <v>2364</v>
      </c>
      <c r="M2723" s="83"/>
    </row>
    <row r="2724" spans="1:13" ht="12.75" customHeight="1" x14ac:dyDescent="0.25">
      <c r="A2724" s="277" t="s">
        <v>9085</v>
      </c>
      <c r="B2724" s="277" t="s">
        <v>9086</v>
      </c>
      <c r="C2724" s="277" t="s">
        <v>9272</v>
      </c>
      <c r="D2724" s="277" t="s">
        <v>9273</v>
      </c>
      <c r="E2724" s="278" t="s">
        <v>1043</v>
      </c>
      <c r="F2724" s="277" t="s">
        <v>1043</v>
      </c>
      <c r="G2724" s="279">
        <v>97890</v>
      </c>
      <c r="H2724" s="277" t="s">
        <v>9326</v>
      </c>
      <c r="I2724" s="277" t="s">
        <v>833</v>
      </c>
      <c r="J2724" s="277" t="s">
        <v>2363</v>
      </c>
      <c r="K2724" s="280">
        <v>556.77</v>
      </c>
      <c r="L2724" s="277" t="s">
        <v>2364</v>
      </c>
      <c r="M2724" s="83"/>
    </row>
    <row r="2725" spans="1:13" ht="12.75" customHeight="1" x14ac:dyDescent="0.25">
      <c r="A2725" s="277" t="s">
        <v>9085</v>
      </c>
      <c r="B2725" s="277" t="s">
        <v>9086</v>
      </c>
      <c r="C2725" s="277" t="s">
        <v>9272</v>
      </c>
      <c r="D2725" s="277" t="s">
        <v>9273</v>
      </c>
      <c r="E2725" s="278" t="s">
        <v>1043</v>
      </c>
      <c r="F2725" s="277" t="s">
        <v>1043</v>
      </c>
      <c r="G2725" s="279">
        <v>97891</v>
      </c>
      <c r="H2725" s="277" t="s">
        <v>9327</v>
      </c>
      <c r="I2725" s="277" t="s">
        <v>833</v>
      </c>
      <c r="J2725" s="277" t="s">
        <v>2363</v>
      </c>
      <c r="K2725" s="280">
        <v>141.78</v>
      </c>
      <c r="L2725" s="277" t="s">
        <v>2364</v>
      </c>
      <c r="M2725" s="83"/>
    </row>
    <row r="2726" spans="1:13" ht="12.75" customHeight="1" x14ac:dyDescent="0.25">
      <c r="A2726" s="277" t="s">
        <v>9085</v>
      </c>
      <c r="B2726" s="277" t="s">
        <v>9086</v>
      </c>
      <c r="C2726" s="277" t="s">
        <v>9272</v>
      </c>
      <c r="D2726" s="277" t="s">
        <v>9273</v>
      </c>
      <c r="E2726" s="278" t="s">
        <v>1043</v>
      </c>
      <c r="F2726" s="277" t="s">
        <v>1043</v>
      </c>
      <c r="G2726" s="279">
        <v>97892</v>
      </c>
      <c r="H2726" s="277" t="s">
        <v>9328</v>
      </c>
      <c r="I2726" s="277" t="s">
        <v>833</v>
      </c>
      <c r="J2726" s="277" t="s">
        <v>2363</v>
      </c>
      <c r="K2726" s="280">
        <v>264.01</v>
      </c>
      <c r="L2726" s="277" t="s">
        <v>2364</v>
      </c>
      <c r="M2726" s="83"/>
    </row>
    <row r="2727" spans="1:13" ht="12.75" customHeight="1" x14ac:dyDescent="0.25">
      <c r="A2727" s="277" t="s">
        <v>9085</v>
      </c>
      <c r="B2727" s="277" t="s">
        <v>9086</v>
      </c>
      <c r="C2727" s="277" t="s">
        <v>9272</v>
      </c>
      <c r="D2727" s="277" t="s">
        <v>9273</v>
      </c>
      <c r="E2727" s="278" t="s">
        <v>1043</v>
      </c>
      <c r="F2727" s="277" t="s">
        <v>1043</v>
      </c>
      <c r="G2727" s="279">
        <v>97893</v>
      </c>
      <c r="H2727" s="277" t="s">
        <v>9329</v>
      </c>
      <c r="I2727" s="277" t="s">
        <v>833</v>
      </c>
      <c r="J2727" s="277" t="s">
        <v>2363</v>
      </c>
      <c r="K2727" s="280">
        <v>360.8</v>
      </c>
      <c r="L2727" s="277" t="s">
        <v>2364</v>
      </c>
      <c r="M2727" s="83"/>
    </row>
    <row r="2728" spans="1:13" ht="12.75" customHeight="1" x14ac:dyDescent="0.25">
      <c r="A2728" s="277" t="s">
        <v>9085</v>
      </c>
      <c r="B2728" s="277" t="s">
        <v>9086</v>
      </c>
      <c r="C2728" s="277" t="s">
        <v>9272</v>
      </c>
      <c r="D2728" s="277" t="s">
        <v>9273</v>
      </c>
      <c r="E2728" s="278" t="s">
        <v>1043</v>
      </c>
      <c r="F2728" s="277" t="s">
        <v>1043</v>
      </c>
      <c r="G2728" s="279">
        <v>97894</v>
      </c>
      <c r="H2728" s="277" t="s">
        <v>9330</v>
      </c>
      <c r="I2728" s="277" t="s">
        <v>833</v>
      </c>
      <c r="J2728" s="277" t="s">
        <v>2363</v>
      </c>
      <c r="K2728" s="280">
        <v>407.13</v>
      </c>
      <c r="L2728" s="277" t="s">
        <v>2364</v>
      </c>
      <c r="M2728" s="83"/>
    </row>
    <row r="2729" spans="1:13" ht="12.75" customHeight="1" x14ac:dyDescent="0.25">
      <c r="A2729" s="277" t="s">
        <v>9085</v>
      </c>
      <c r="B2729" s="277" t="s">
        <v>9086</v>
      </c>
      <c r="C2729" s="277" t="s">
        <v>9331</v>
      </c>
      <c r="D2729" s="277" t="s">
        <v>9332</v>
      </c>
      <c r="E2729" s="278" t="s">
        <v>1043</v>
      </c>
      <c r="F2729" s="277" t="s">
        <v>1043</v>
      </c>
      <c r="G2729" s="279">
        <v>68066</v>
      </c>
      <c r="H2729" s="277" t="s">
        <v>9333</v>
      </c>
      <c r="I2729" s="277" t="s">
        <v>833</v>
      </c>
      <c r="J2729" s="277" t="s">
        <v>2642</v>
      </c>
      <c r="K2729" s="280">
        <v>161.59</v>
      </c>
      <c r="L2729" s="277" t="s">
        <v>2364</v>
      </c>
      <c r="M2729" s="83"/>
    </row>
    <row r="2730" spans="1:13" ht="12.75" customHeight="1" x14ac:dyDescent="0.25">
      <c r="A2730" s="277" t="s">
        <v>9085</v>
      </c>
      <c r="B2730" s="277" t="s">
        <v>9086</v>
      </c>
      <c r="C2730" s="277" t="s">
        <v>9331</v>
      </c>
      <c r="D2730" s="277" t="s">
        <v>9332</v>
      </c>
      <c r="E2730" s="278" t="s">
        <v>1043</v>
      </c>
      <c r="F2730" s="277" t="s">
        <v>1043</v>
      </c>
      <c r="G2730" s="279">
        <v>72319</v>
      </c>
      <c r="H2730" s="277" t="s">
        <v>9334</v>
      </c>
      <c r="I2730" s="277" t="s">
        <v>833</v>
      </c>
      <c r="J2730" s="277" t="s">
        <v>2642</v>
      </c>
      <c r="K2730" s="280">
        <v>4467.4399999999996</v>
      </c>
      <c r="L2730" s="277" t="s">
        <v>2364</v>
      </c>
      <c r="M2730" s="83"/>
    </row>
    <row r="2731" spans="1:13" ht="12.75" customHeight="1" x14ac:dyDescent="0.25">
      <c r="A2731" s="277" t="s">
        <v>9085</v>
      </c>
      <c r="B2731" s="277" t="s">
        <v>9086</v>
      </c>
      <c r="C2731" s="277" t="s">
        <v>9331</v>
      </c>
      <c r="D2731" s="277" t="s">
        <v>9332</v>
      </c>
      <c r="E2731" s="278" t="s">
        <v>1043</v>
      </c>
      <c r="F2731" s="277" t="s">
        <v>1043</v>
      </c>
      <c r="G2731" s="279">
        <v>72341</v>
      </c>
      <c r="H2731" s="277" t="s">
        <v>9335</v>
      </c>
      <c r="I2731" s="277" t="s">
        <v>833</v>
      </c>
      <c r="J2731" s="277" t="s">
        <v>2363</v>
      </c>
      <c r="K2731" s="280">
        <v>224.82</v>
      </c>
      <c r="L2731" s="277" t="s">
        <v>2364</v>
      </c>
      <c r="M2731" s="83"/>
    </row>
    <row r="2732" spans="1:13" ht="12.75" customHeight="1" x14ac:dyDescent="0.25">
      <c r="A2732" s="277" t="s">
        <v>9085</v>
      </c>
      <c r="B2732" s="277" t="s">
        <v>9086</v>
      </c>
      <c r="C2732" s="277" t="s">
        <v>9331</v>
      </c>
      <c r="D2732" s="277" t="s">
        <v>9332</v>
      </c>
      <c r="E2732" s="278" t="s">
        <v>1043</v>
      </c>
      <c r="F2732" s="277" t="s">
        <v>1043</v>
      </c>
      <c r="G2732" s="279">
        <v>72343</v>
      </c>
      <c r="H2732" s="277" t="s">
        <v>9336</v>
      </c>
      <c r="I2732" s="277" t="s">
        <v>833</v>
      </c>
      <c r="J2732" s="277" t="s">
        <v>2363</v>
      </c>
      <c r="K2732" s="280">
        <v>266.52</v>
      </c>
      <c r="L2732" s="277" t="s">
        <v>2364</v>
      </c>
      <c r="M2732" s="83"/>
    </row>
    <row r="2733" spans="1:13" ht="12.75" customHeight="1" x14ac:dyDescent="0.25">
      <c r="A2733" s="277" t="s">
        <v>9085</v>
      </c>
      <c r="B2733" s="277" t="s">
        <v>9086</v>
      </c>
      <c r="C2733" s="277" t="s">
        <v>9331</v>
      </c>
      <c r="D2733" s="277" t="s">
        <v>9332</v>
      </c>
      <c r="E2733" s="278" t="s">
        <v>1043</v>
      </c>
      <c r="F2733" s="277" t="s">
        <v>1043</v>
      </c>
      <c r="G2733" s="279">
        <v>72344</v>
      </c>
      <c r="H2733" s="277" t="s">
        <v>9337</v>
      </c>
      <c r="I2733" s="277" t="s">
        <v>833</v>
      </c>
      <c r="J2733" s="277" t="s">
        <v>2363</v>
      </c>
      <c r="K2733" s="280">
        <v>422.64</v>
      </c>
      <c r="L2733" s="277" t="s">
        <v>2364</v>
      </c>
      <c r="M2733" s="83"/>
    </row>
    <row r="2734" spans="1:13" ht="12.75" customHeight="1" x14ac:dyDescent="0.25">
      <c r="A2734" s="277" t="s">
        <v>9085</v>
      </c>
      <c r="B2734" s="277" t="s">
        <v>9086</v>
      </c>
      <c r="C2734" s="277" t="s">
        <v>9331</v>
      </c>
      <c r="D2734" s="277" t="s">
        <v>9332</v>
      </c>
      <c r="E2734" s="278" t="s">
        <v>1043</v>
      </c>
      <c r="F2734" s="277" t="s">
        <v>1043</v>
      </c>
      <c r="G2734" s="279">
        <v>72345</v>
      </c>
      <c r="H2734" s="277" t="s">
        <v>9338</v>
      </c>
      <c r="I2734" s="277" t="s">
        <v>833</v>
      </c>
      <c r="J2734" s="277" t="s">
        <v>2363</v>
      </c>
      <c r="K2734" s="280">
        <v>1224.5899999999999</v>
      </c>
      <c r="L2734" s="277" t="s">
        <v>2364</v>
      </c>
      <c r="M2734" s="83"/>
    </row>
    <row r="2735" spans="1:13" ht="12.75" customHeight="1" x14ac:dyDescent="0.25">
      <c r="A2735" s="277" t="s">
        <v>9085</v>
      </c>
      <c r="B2735" s="277" t="s">
        <v>9086</v>
      </c>
      <c r="C2735" s="277" t="s">
        <v>9331</v>
      </c>
      <c r="D2735" s="277" t="s">
        <v>9332</v>
      </c>
      <c r="E2735" s="278">
        <v>74130</v>
      </c>
      <c r="F2735" s="277" t="s">
        <v>9339</v>
      </c>
      <c r="G2735" s="279" t="s">
        <v>9340</v>
      </c>
      <c r="H2735" s="277" t="s">
        <v>9341</v>
      </c>
      <c r="I2735" s="277" t="s">
        <v>833</v>
      </c>
      <c r="J2735" s="277" t="s">
        <v>4167</v>
      </c>
      <c r="K2735" s="280">
        <v>13.14</v>
      </c>
      <c r="L2735" s="277" t="s">
        <v>2364</v>
      </c>
      <c r="M2735" s="83"/>
    </row>
    <row r="2736" spans="1:13" ht="12.75" customHeight="1" x14ac:dyDescent="0.25">
      <c r="A2736" s="277" t="s">
        <v>9085</v>
      </c>
      <c r="B2736" s="277" t="s">
        <v>9086</v>
      </c>
      <c r="C2736" s="277" t="s">
        <v>9331</v>
      </c>
      <c r="D2736" s="277" t="s">
        <v>9332</v>
      </c>
      <c r="E2736" s="278">
        <v>74130</v>
      </c>
      <c r="F2736" s="277" t="s">
        <v>9339</v>
      </c>
      <c r="G2736" s="279" t="s">
        <v>9342</v>
      </c>
      <c r="H2736" s="277" t="s">
        <v>9343</v>
      </c>
      <c r="I2736" s="277" t="s">
        <v>833</v>
      </c>
      <c r="J2736" s="277" t="s">
        <v>2642</v>
      </c>
      <c r="K2736" s="280">
        <v>20.39</v>
      </c>
      <c r="L2736" s="277" t="s">
        <v>2364</v>
      </c>
      <c r="M2736" s="83"/>
    </row>
    <row r="2737" spans="1:13" ht="12.75" customHeight="1" x14ac:dyDescent="0.25">
      <c r="A2737" s="277" t="s">
        <v>9085</v>
      </c>
      <c r="B2737" s="277" t="s">
        <v>9086</v>
      </c>
      <c r="C2737" s="277" t="s">
        <v>9331</v>
      </c>
      <c r="D2737" s="277" t="s">
        <v>9332</v>
      </c>
      <c r="E2737" s="278">
        <v>74130</v>
      </c>
      <c r="F2737" s="277" t="s">
        <v>9339</v>
      </c>
      <c r="G2737" s="279" t="s">
        <v>9344</v>
      </c>
      <c r="H2737" s="277" t="s">
        <v>9345</v>
      </c>
      <c r="I2737" s="277" t="s">
        <v>833</v>
      </c>
      <c r="J2737" s="277" t="s">
        <v>2642</v>
      </c>
      <c r="K2737" s="280">
        <v>60.56</v>
      </c>
      <c r="L2737" s="277" t="s">
        <v>2364</v>
      </c>
      <c r="M2737" s="83"/>
    </row>
    <row r="2738" spans="1:13" ht="12.75" customHeight="1" x14ac:dyDescent="0.25">
      <c r="A2738" s="277" t="s">
        <v>9085</v>
      </c>
      <c r="B2738" s="277" t="s">
        <v>9086</v>
      </c>
      <c r="C2738" s="277" t="s">
        <v>9331</v>
      </c>
      <c r="D2738" s="277" t="s">
        <v>9332</v>
      </c>
      <c r="E2738" s="278">
        <v>74130</v>
      </c>
      <c r="F2738" s="277" t="s">
        <v>9339</v>
      </c>
      <c r="G2738" s="279" t="s">
        <v>843</v>
      </c>
      <c r="H2738" s="277" t="s">
        <v>844</v>
      </c>
      <c r="I2738" s="277" t="s">
        <v>833</v>
      </c>
      <c r="J2738" s="277" t="s">
        <v>2642</v>
      </c>
      <c r="K2738" s="280">
        <v>85.81</v>
      </c>
      <c r="L2738" s="277" t="s">
        <v>2364</v>
      </c>
      <c r="M2738" s="83"/>
    </row>
    <row r="2739" spans="1:13" ht="12.75" customHeight="1" x14ac:dyDescent="0.25">
      <c r="A2739" s="277" t="s">
        <v>9085</v>
      </c>
      <c r="B2739" s="277" t="s">
        <v>9086</v>
      </c>
      <c r="C2739" s="277" t="s">
        <v>9331</v>
      </c>
      <c r="D2739" s="277" t="s">
        <v>9332</v>
      </c>
      <c r="E2739" s="278">
        <v>74130</v>
      </c>
      <c r="F2739" s="277" t="s">
        <v>9339</v>
      </c>
      <c r="G2739" s="279" t="s">
        <v>9346</v>
      </c>
      <c r="H2739" s="277" t="s">
        <v>9347</v>
      </c>
      <c r="I2739" s="277" t="s">
        <v>833</v>
      </c>
      <c r="J2739" s="277" t="s">
        <v>2642</v>
      </c>
      <c r="K2739" s="280">
        <v>115.21</v>
      </c>
      <c r="L2739" s="277" t="s">
        <v>2364</v>
      </c>
      <c r="M2739" s="83"/>
    </row>
    <row r="2740" spans="1:13" ht="12.75" customHeight="1" x14ac:dyDescent="0.25">
      <c r="A2740" s="277" t="s">
        <v>9085</v>
      </c>
      <c r="B2740" s="277" t="s">
        <v>9086</v>
      </c>
      <c r="C2740" s="277" t="s">
        <v>9331</v>
      </c>
      <c r="D2740" s="277" t="s">
        <v>9332</v>
      </c>
      <c r="E2740" s="278">
        <v>74130</v>
      </c>
      <c r="F2740" s="277" t="s">
        <v>9339</v>
      </c>
      <c r="G2740" s="279" t="s">
        <v>841</v>
      </c>
      <c r="H2740" s="277" t="s">
        <v>842</v>
      </c>
      <c r="I2740" s="277" t="s">
        <v>833</v>
      </c>
      <c r="J2740" s="277" t="s">
        <v>2642</v>
      </c>
      <c r="K2740" s="280">
        <v>330.69</v>
      </c>
      <c r="L2740" s="277" t="s">
        <v>2364</v>
      </c>
      <c r="M2740" s="83"/>
    </row>
    <row r="2741" spans="1:13" ht="12.75" customHeight="1" x14ac:dyDescent="0.25">
      <c r="A2741" s="277" t="s">
        <v>9085</v>
      </c>
      <c r="B2741" s="277" t="s">
        <v>9086</v>
      </c>
      <c r="C2741" s="277" t="s">
        <v>9331</v>
      </c>
      <c r="D2741" s="277" t="s">
        <v>9332</v>
      </c>
      <c r="E2741" s="278">
        <v>74130</v>
      </c>
      <c r="F2741" s="277" t="s">
        <v>9339</v>
      </c>
      <c r="G2741" s="279" t="s">
        <v>839</v>
      </c>
      <c r="H2741" s="277" t="s">
        <v>840</v>
      </c>
      <c r="I2741" s="277" t="s">
        <v>833</v>
      </c>
      <c r="J2741" s="277" t="s">
        <v>2642</v>
      </c>
      <c r="K2741" s="280">
        <v>858.51</v>
      </c>
      <c r="L2741" s="277" t="s">
        <v>2364</v>
      </c>
      <c r="M2741" s="83"/>
    </row>
    <row r="2742" spans="1:13" ht="12.75" customHeight="1" x14ac:dyDescent="0.25">
      <c r="A2742" s="277" t="s">
        <v>9085</v>
      </c>
      <c r="B2742" s="277" t="s">
        <v>9086</v>
      </c>
      <c r="C2742" s="277" t="s">
        <v>9331</v>
      </c>
      <c r="D2742" s="277" t="s">
        <v>9332</v>
      </c>
      <c r="E2742" s="278">
        <v>74130</v>
      </c>
      <c r="F2742" s="277" t="s">
        <v>9339</v>
      </c>
      <c r="G2742" s="279" t="s">
        <v>9348</v>
      </c>
      <c r="H2742" s="277" t="s">
        <v>9349</v>
      </c>
      <c r="I2742" s="277" t="s">
        <v>833</v>
      </c>
      <c r="J2742" s="277" t="s">
        <v>2642</v>
      </c>
      <c r="K2742" s="280">
        <v>1174.07</v>
      </c>
      <c r="L2742" s="277" t="s">
        <v>2364</v>
      </c>
      <c r="M2742" s="83"/>
    </row>
    <row r="2743" spans="1:13" ht="12.75" customHeight="1" x14ac:dyDescent="0.25">
      <c r="A2743" s="277" t="s">
        <v>9085</v>
      </c>
      <c r="B2743" s="277" t="s">
        <v>9086</v>
      </c>
      <c r="C2743" s="277" t="s">
        <v>9331</v>
      </c>
      <c r="D2743" s="277" t="s">
        <v>9332</v>
      </c>
      <c r="E2743" s="278">
        <v>74130</v>
      </c>
      <c r="F2743" s="277" t="s">
        <v>9339</v>
      </c>
      <c r="G2743" s="279" t="s">
        <v>9350</v>
      </c>
      <c r="H2743" s="277" t="s">
        <v>9351</v>
      </c>
      <c r="I2743" s="277" t="s">
        <v>833</v>
      </c>
      <c r="J2743" s="277" t="s">
        <v>2642</v>
      </c>
      <c r="K2743" s="280">
        <v>1924.69</v>
      </c>
      <c r="L2743" s="277" t="s">
        <v>2364</v>
      </c>
      <c r="M2743" s="83"/>
    </row>
    <row r="2744" spans="1:13" ht="12.75" customHeight="1" x14ac:dyDescent="0.25">
      <c r="A2744" s="277" t="s">
        <v>9085</v>
      </c>
      <c r="B2744" s="277" t="s">
        <v>9086</v>
      </c>
      <c r="C2744" s="277" t="s">
        <v>9331</v>
      </c>
      <c r="D2744" s="277" t="s">
        <v>9332</v>
      </c>
      <c r="E2744" s="278">
        <v>74130</v>
      </c>
      <c r="F2744" s="277" t="s">
        <v>9339</v>
      </c>
      <c r="G2744" s="279" t="s">
        <v>9352</v>
      </c>
      <c r="H2744" s="277" t="s">
        <v>9353</v>
      </c>
      <c r="I2744" s="277" t="s">
        <v>833</v>
      </c>
      <c r="J2744" s="277" t="s">
        <v>2642</v>
      </c>
      <c r="K2744" s="280">
        <v>518.26</v>
      </c>
      <c r="L2744" s="277" t="s">
        <v>2364</v>
      </c>
      <c r="M2744" s="83"/>
    </row>
    <row r="2745" spans="1:13" ht="12.75" customHeight="1" x14ac:dyDescent="0.25">
      <c r="A2745" s="277" t="s">
        <v>9085</v>
      </c>
      <c r="B2745" s="277" t="s">
        <v>9086</v>
      </c>
      <c r="C2745" s="277" t="s">
        <v>9331</v>
      </c>
      <c r="D2745" s="277" t="s">
        <v>9332</v>
      </c>
      <c r="E2745" s="278">
        <v>74131</v>
      </c>
      <c r="F2745" s="277" t="s">
        <v>9354</v>
      </c>
      <c r="G2745" s="279" t="s">
        <v>9355</v>
      </c>
      <c r="H2745" s="277" t="s">
        <v>9356</v>
      </c>
      <c r="I2745" s="277" t="s">
        <v>833</v>
      </c>
      <c r="J2745" s="277" t="s">
        <v>2642</v>
      </c>
      <c r="K2745" s="280">
        <v>70.19</v>
      </c>
      <c r="L2745" s="277" t="s">
        <v>2364</v>
      </c>
      <c r="M2745" s="83"/>
    </row>
    <row r="2746" spans="1:13" ht="12.75" customHeight="1" x14ac:dyDescent="0.25">
      <c r="A2746" s="277" t="s">
        <v>9085</v>
      </c>
      <c r="B2746" s="277" t="s">
        <v>9086</v>
      </c>
      <c r="C2746" s="277" t="s">
        <v>9331</v>
      </c>
      <c r="D2746" s="277" t="s">
        <v>9332</v>
      </c>
      <c r="E2746" s="278">
        <v>74131</v>
      </c>
      <c r="F2746" s="277" t="s">
        <v>9354</v>
      </c>
      <c r="G2746" s="279" t="s">
        <v>9357</v>
      </c>
      <c r="H2746" s="277" t="s">
        <v>9358</v>
      </c>
      <c r="I2746" s="277" t="s">
        <v>833</v>
      </c>
      <c r="J2746" s="277" t="s">
        <v>2642</v>
      </c>
      <c r="K2746" s="280">
        <v>536.63</v>
      </c>
      <c r="L2746" s="277" t="s">
        <v>2364</v>
      </c>
      <c r="M2746" s="83"/>
    </row>
    <row r="2747" spans="1:13" ht="12.75" customHeight="1" x14ac:dyDescent="0.25">
      <c r="A2747" s="277" t="s">
        <v>9085</v>
      </c>
      <c r="B2747" s="277" t="s">
        <v>9086</v>
      </c>
      <c r="C2747" s="277" t="s">
        <v>9331</v>
      </c>
      <c r="D2747" s="277" t="s">
        <v>9332</v>
      </c>
      <c r="E2747" s="278">
        <v>74131</v>
      </c>
      <c r="F2747" s="277" t="s">
        <v>9354</v>
      </c>
      <c r="G2747" s="279" t="s">
        <v>526</v>
      </c>
      <c r="H2747" s="277" t="s">
        <v>9359</v>
      </c>
      <c r="I2747" s="277" t="s">
        <v>833</v>
      </c>
      <c r="J2747" s="277" t="s">
        <v>2642</v>
      </c>
      <c r="K2747" s="280">
        <v>620.85</v>
      </c>
      <c r="L2747" s="277" t="s">
        <v>2364</v>
      </c>
      <c r="M2747" s="83"/>
    </row>
    <row r="2748" spans="1:13" ht="12.75" customHeight="1" x14ac:dyDescent="0.25">
      <c r="A2748" s="277" t="s">
        <v>9085</v>
      </c>
      <c r="B2748" s="277" t="s">
        <v>9086</v>
      </c>
      <c r="C2748" s="277" t="s">
        <v>9331</v>
      </c>
      <c r="D2748" s="277" t="s">
        <v>9332</v>
      </c>
      <c r="E2748" s="278">
        <v>74131</v>
      </c>
      <c r="F2748" s="277" t="s">
        <v>9354</v>
      </c>
      <c r="G2748" s="279" t="s">
        <v>9360</v>
      </c>
      <c r="H2748" s="277" t="s">
        <v>9361</v>
      </c>
      <c r="I2748" s="277" t="s">
        <v>833</v>
      </c>
      <c r="J2748" s="277" t="s">
        <v>2642</v>
      </c>
      <c r="K2748" s="280">
        <v>1251.6099999999999</v>
      </c>
      <c r="L2748" s="277" t="s">
        <v>2364</v>
      </c>
      <c r="M2748" s="83"/>
    </row>
    <row r="2749" spans="1:13" ht="12.75" customHeight="1" x14ac:dyDescent="0.25">
      <c r="A2749" s="277" t="s">
        <v>9085</v>
      </c>
      <c r="B2749" s="277" t="s">
        <v>9086</v>
      </c>
      <c r="C2749" s="277" t="s">
        <v>9331</v>
      </c>
      <c r="D2749" s="277" t="s">
        <v>9332</v>
      </c>
      <c r="E2749" s="278">
        <v>74131</v>
      </c>
      <c r="F2749" s="277" t="s">
        <v>9354</v>
      </c>
      <c r="G2749" s="279" t="s">
        <v>9362</v>
      </c>
      <c r="H2749" s="277" t="s">
        <v>9363</v>
      </c>
      <c r="I2749" s="277" t="s">
        <v>833</v>
      </c>
      <c r="J2749" s="277" t="s">
        <v>2642</v>
      </c>
      <c r="K2749" s="280">
        <v>1019.61</v>
      </c>
      <c r="L2749" s="277" t="s">
        <v>2364</v>
      </c>
      <c r="M2749" s="83"/>
    </row>
    <row r="2750" spans="1:13" ht="12.75" customHeight="1" x14ac:dyDescent="0.25">
      <c r="A2750" s="277" t="s">
        <v>9085</v>
      </c>
      <c r="B2750" s="277" t="s">
        <v>9086</v>
      </c>
      <c r="C2750" s="277" t="s">
        <v>9331</v>
      </c>
      <c r="D2750" s="277" t="s">
        <v>9332</v>
      </c>
      <c r="E2750" s="278">
        <v>74131</v>
      </c>
      <c r="F2750" s="277" t="s">
        <v>9354</v>
      </c>
      <c r="G2750" s="279" t="s">
        <v>9364</v>
      </c>
      <c r="H2750" s="277" t="s">
        <v>9365</v>
      </c>
      <c r="I2750" s="277" t="s">
        <v>833</v>
      </c>
      <c r="J2750" s="277" t="s">
        <v>2642</v>
      </c>
      <c r="K2750" s="280">
        <v>1511.61</v>
      </c>
      <c r="L2750" s="277" t="s">
        <v>2364</v>
      </c>
      <c r="M2750" s="83"/>
    </row>
    <row r="2751" spans="1:13" ht="12.75" customHeight="1" x14ac:dyDescent="0.25">
      <c r="A2751" s="277" t="s">
        <v>9085</v>
      </c>
      <c r="B2751" s="277" t="s">
        <v>9086</v>
      </c>
      <c r="C2751" s="277" t="s">
        <v>9331</v>
      </c>
      <c r="D2751" s="277" t="s">
        <v>9332</v>
      </c>
      <c r="E2751" s="278" t="s">
        <v>1043</v>
      </c>
      <c r="F2751" s="277" t="s">
        <v>1043</v>
      </c>
      <c r="G2751" s="279">
        <v>83463</v>
      </c>
      <c r="H2751" s="277" t="s">
        <v>9366</v>
      </c>
      <c r="I2751" s="277" t="s">
        <v>833</v>
      </c>
      <c r="J2751" s="277" t="s">
        <v>2642</v>
      </c>
      <c r="K2751" s="280">
        <v>391.47</v>
      </c>
      <c r="L2751" s="277" t="s">
        <v>2364</v>
      </c>
      <c r="M2751" s="83"/>
    </row>
    <row r="2752" spans="1:13" ht="12.75" customHeight="1" x14ac:dyDescent="0.25">
      <c r="A2752" s="277" t="s">
        <v>9085</v>
      </c>
      <c r="B2752" s="277" t="s">
        <v>9086</v>
      </c>
      <c r="C2752" s="277" t="s">
        <v>9331</v>
      </c>
      <c r="D2752" s="277" t="s">
        <v>9332</v>
      </c>
      <c r="E2752" s="278" t="s">
        <v>1043</v>
      </c>
      <c r="F2752" s="277" t="s">
        <v>1043</v>
      </c>
      <c r="G2752" s="279">
        <v>84402</v>
      </c>
      <c r="H2752" s="277" t="s">
        <v>9367</v>
      </c>
      <c r="I2752" s="277" t="s">
        <v>833</v>
      </c>
      <c r="J2752" s="277" t="s">
        <v>2642</v>
      </c>
      <c r="K2752" s="280">
        <v>83.46</v>
      </c>
      <c r="L2752" s="277" t="s">
        <v>2364</v>
      </c>
      <c r="M2752" s="83"/>
    </row>
    <row r="2753" spans="1:13" ht="12.75" customHeight="1" x14ac:dyDescent="0.25">
      <c r="A2753" s="277" t="s">
        <v>9085</v>
      </c>
      <c r="B2753" s="277" t="s">
        <v>9086</v>
      </c>
      <c r="C2753" s="277" t="s">
        <v>9331</v>
      </c>
      <c r="D2753" s="277" t="s">
        <v>9332</v>
      </c>
      <c r="E2753" s="278" t="s">
        <v>1043</v>
      </c>
      <c r="F2753" s="277" t="s">
        <v>1043</v>
      </c>
      <c r="G2753" s="279">
        <v>93653</v>
      </c>
      <c r="H2753" s="277" t="s">
        <v>9368</v>
      </c>
      <c r="I2753" s="277" t="s">
        <v>833</v>
      </c>
      <c r="J2753" s="277" t="s">
        <v>2642</v>
      </c>
      <c r="K2753" s="280">
        <v>10.029999999999999</v>
      </c>
      <c r="L2753" s="277" t="s">
        <v>2364</v>
      </c>
      <c r="M2753" s="83"/>
    </row>
    <row r="2754" spans="1:13" ht="12.75" customHeight="1" x14ac:dyDescent="0.25">
      <c r="A2754" s="277" t="s">
        <v>9085</v>
      </c>
      <c r="B2754" s="277" t="s">
        <v>9086</v>
      </c>
      <c r="C2754" s="277" t="s">
        <v>9331</v>
      </c>
      <c r="D2754" s="277" t="s">
        <v>9332</v>
      </c>
      <c r="E2754" s="278" t="s">
        <v>1043</v>
      </c>
      <c r="F2754" s="277" t="s">
        <v>1043</v>
      </c>
      <c r="G2754" s="279">
        <v>93654</v>
      </c>
      <c r="H2754" s="277" t="s">
        <v>9369</v>
      </c>
      <c r="I2754" s="277" t="s">
        <v>833</v>
      </c>
      <c r="J2754" s="277" t="s">
        <v>2642</v>
      </c>
      <c r="K2754" s="280">
        <v>10.48</v>
      </c>
      <c r="L2754" s="277" t="s">
        <v>2364</v>
      </c>
      <c r="M2754" s="83"/>
    </row>
    <row r="2755" spans="1:13" ht="12.75" customHeight="1" x14ac:dyDescent="0.25">
      <c r="A2755" s="277" t="s">
        <v>9085</v>
      </c>
      <c r="B2755" s="277" t="s">
        <v>9086</v>
      </c>
      <c r="C2755" s="277" t="s">
        <v>9331</v>
      </c>
      <c r="D2755" s="277" t="s">
        <v>9332</v>
      </c>
      <c r="E2755" s="278" t="s">
        <v>1043</v>
      </c>
      <c r="F2755" s="277" t="s">
        <v>1043</v>
      </c>
      <c r="G2755" s="279">
        <v>93655</v>
      </c>
      <c r="H2755" s="277" t="s">
        <v>9370</v>
      </c>
      <c r="I2755" s="277" t="s">
        <v>833</v>
      </c>
      <c r="J2755" s="277" t="s">
        <v>2642</v>
      </c>
      <c r="K2755" s="280">
        <v>11.28</v>
      </c>
      <c r="L2755" s="277" t="s">
        <v>2364</v>
      </c>
      <c r="M2755" s="83"/>
    </row>
    <row r="2756" spans="1:13" ht="12.75" customHeight="1" x14ac:dyDescent="0.25">
      <c r="A2756" s="277" t="s">
        <v>9085</v>
      </c>
      <c r="B2756" s="277" t="s">
        <v>9086</v>
      </c>
      <c r="C2756" s="277" t="s">
        <v>9331</v>
      </c>
      <c r="D2756" s="277" t="s">
        <v>9332</v>
      </c>
      <c r="E2756" s="278" t="s">
        <v>1043</v>
      </c>
      <c r="F2756" s="277" t="s">
        <v>1043</v>
      </c>
      <c r="G2756" s="279">
        <v>93656</v>
      </c>
      <c r="H2756" s="277" t="s">
        <v>9371</v>
      </c>
      <c r="I2756" s="277" t="s">
        <v>833</v>
      </c>
      <c r="J2756" s="277" t="s">
        <v>2642</v>
      </c>
      <c r="K2756" s="280">
        <v>11.28</v>
      </c>
      <c r="L2756" s="277" t="s">
        <v>2364</v>
      </c>
      <c r="M2756" s="83"/>
    </row>
    <row r="2757" spans="1:13" ht="12.75" customHeight="1" x14ac:dyDescent="0.25">
      <c r="A2757" s="277" t="s">
        <v>9085</v>
      </c>
      <c r="B2757" s="277" t="s">
        <v>9086</v>
      </c>
      <c r="C2757" s="277" t="s">
        <v>9331</v>
      </c>
      <c r="D2757" s="277" t="s">
        <v>9332</v>
      </c>
      <c r="E2757" s="278" t="s">
        <v>1043</v>
      </c>
      <c r="F2757" s="277" t="s">
        <v>1043</v>
      </c>
      <c r="G2757" s="279">
        <v>93657</v>
      </c>
      <c r="H2757" s="277" t="s">
        <v>9372</v>
      </c>
      <c r="I2757" s="277" t="s">
        <v>833</v>
      </c>
      <c r="J2757" s="277" t="s">
        <v>2642</v>
      </c>
      <c r="K2757" s="280">
        <v>12.29</v>
      </c>
      <c r="L2757" s="277" t="s">
        <v>2364</v>
      </c>
      <c r="M2757" s="83"/>
    </row>
    <row r="2758" spans="1:13" ht="12.75" customHeight="1" x14ac:dyDescent="0.25">
      <c r="A2758" s="277" t="s">
        <v>9085</v>
      </c>
      <c r="B2758" s="277" t="s">
        <v>9086</v>
      </c>
      <c r="C2758" s="277" t="s">
        <v>9331</v>
      </c>
      <c r="D2758" s="277" t="s">
        <v>9332</v>
      </c>
      <c r="E2758" s="278" t="s">
        <v>1043</v>
      </c>
      <c r="F2758" s="277" t="s">
        <v>1043</v>
      </c>
      <c r="G2758" s="279">
        <v>93658</v>
      </c>
      <c r="H2758" s="277" t="s">
        <v>9373</v>
      </c>
      <c r="I2758" s="277" t="s">
        <v>833</v>
      </c>
      <c r="J2758" s="277" t="s">
        <v>2642</v>
      </c>
      <c r="K2758" s="280">
        <v>17.88</v>
      </c>
      <c r="L2758" s="277" t="s">
        <v>2364</v>
      </c>
      <c r="M2758" s="83"/>
    </row>
    <row r="2759" spans="1:13" ht="12.75" customHeight="1" x14ac:dyDescent="0.25">
      <c r="A2759" s="277" t="s">
        <v>9085</v>
      </c>
      <c r="B2759" s="277" t="s">
        <v>9086</v>
      </c>
      <c r="C2759" s="277" t="s">
        <v>9331</v>
      </c>
      <c r="D2759" s="277" t="s">
        <v>9332</v>
      </c>
      <c r="E2759" s="278" t="s">
        <v>1043</v>
      </c>
      <c r="F2759" s="277" t="s">
        <v>1043</v>
      </c>
      <c r="G2759" s="279">
        <v>93659</v>
      </c>
      <c r="H2759" s="277" t="s">
        <v>9374</v>
      </c>
      <c r="I2759" s="277" t="s">
        <v>833</v>
      </c>
      <c r="J2759" s="277" t="s">
        <v>2642</v>
      </c>
      <c r="K2759" s="280">
        <v>19.940000000000001</v>
      </c>
      <c r="L2759" s="277" t="s">
        <v>2364</v>
      </c>
      <c r="M2759" s="83"/>
    </row>
    <row r="2760" spans="1:13" ht="12.75" customHeight="1" x14ac:dyDescent="0.25">
      <c r="A2760" s="277" t="s">
        <v>9085</v>
      </c>
      <c r="B2760" s="277" t="s">
        <v>9086</v>
      </c>
      <c r="C2760" s="277" t="s">
        <v>9331</v>
      </c>
      <c r="D2760" s="277" t="s">
        <v>9332</v>
      </c>
      <c r="E2760" s="278" t="s">
        <v>1043</v>
      </c>
      <c r="F2760" s="277" t="s">
        <v>1043</v>
      </c>
      <c r="G2760" s="279">
        <v>93660</v>
      </c>
      <c r="H2760" s="277" t="s">
        <v>9375</v>
      </c>
      <c r="I2760" s="277" t="s">
        <v>833</v>
      </c>
      <c r="J2760" s="277" t="s">
        <v>2642</v>
      </c>
      <c r="K2760" s="280">
        <v>50.93</v>
      </c>
      <c r="L2760" s="277" t="s">
        <v>2364</v>
      </c>
      <c r="M2760" s="83"/>
    </row>
    <row r="2761" spans="1:13" ht="12.75" customHeight="1" x14ac:dyDescent="0.25">
      <c r="A2761" s="277" t="s">
        <v>9085</v>
      </c>
      <c r="B2761" s="277" t="s">
        <v>9086</v>
      </c>
      <c r="C2761" s="277" t="s">
        <v>9331</v>
      </c>
      <c r="D2761" s="277" t="s">
        <v>9332</v>
      </c>
      <c r="E2761" s="278" t="s">
        <v>1043</v>
      </c>
      <c r="F2761" s="277" t="s">
        <v>1043</v>
      </c>
      <c r="G2761" s="279">
        <v>93661</v>
      </c>
      <c r="H2761" s="277" t="s">
        <v>9376</v>
      </c>
      <c r="I2761" s="277" t="s">
        <v>833</v>
      </c>
      <c r="J2761" s="277" t="s">
        <v>2642</v>
      </c>
      <c r="K2761" s="280">
        <v>51.8</v>
      </c>
      <c r="L2761" s="277" t="s">
        <v>2364</v>
      </c>
      <c r="M2761" s="83"/>
    </row>
    <row r="2762" spans="1:13" ht="12.75" customHeight="1" x14ac:dyDescent="0.25">
      <c r="A2762" s="277" t="s">
        <v>9085</v>
      </c>
      <c r="B2762" s="277" t="s">
        <v>9086</v>
      </c>
      <c r="C2762" s="277" t="s">
        <v>9331</v>
      </c>
      <c r="D2762" s="277" t="s">
        <v>9332</v>
      </c>
      <c r="E2762" s="278" t="s">
        <v>1043</v>
      </c>
      <c r="F2762" s="277" t="s">
        <v>1043</v>
      </c>
      <c r="G2762" s="279">
        <v>93662</v>
      </c>
      <c r="H2762" s="277" t="s">
        <v>9377</v>
      </c>
      <c r="I2762" s="277" t="s">
        <v>833</v>
      </c>
      <c r="J2762" s="277" t="s">
        <v>2642</v>
      </c>
      <c r="K2762" s="280">
        <v>53.47</v>
      </c>
      <c r="L2762" s="277" t="s">
        <v>2364</v>
      </c>
      <c r="M2762" s="83"/>
    </row>
    <row r="2763" spans="1:13" ht="12.75" customHeight="1" x14ac:dyDescent="0.25">
      <c r="A2763" s="277" t="s">
        <v>9085</v>
      </c>
      <c r="B2763" s="277" t="s">
        <v>9086</v>
      </c>
      <c r="C2763" s="277" t="s">
        <v>9331</v>
      </c>
      <c r="D2763" s="277" t="s">
        <v>9332</v>
      </c>
      <c r="E2763" s="278" t="s">
        <v>1043</v>
      </c>
      <c r="F2763" s="277" t="s">
        <v>1043</v>
      </c>
      <c r="G2763" s="279">
        <v>93663</v>
      </c>
      <c r="H2763" s="277" t="s">
        <v>9378</v>
      </c>
      <c r="I2763" s="277" t="s">
        <v>833</v>
      </c>
      <c r="J2763" s="277" t="s">
        <v>2642</v>
      </c>
      <c r="K2763" s="280">
        <v>53.47</v>
      </c>
      <c r="L2763" s="277" t="s">
        <v>2364</v>
      </c>
      <c r="M2763" s="83"/>
    </row>
    <row r="2764" spans="1:13" ht="12.75" customHeight="1" x14ac:dyDescent="0.25">
      <c r="A2764" s="277" t="s">
        <v>9085</v>
      </c>
      <c r="B2764" s="277" t="s">
        <v>9086</v>
      </c>
      <c r="C2764" s="277" t="s">
        <v>9331</v>
      </c>
      <c r="D2764" s="277" t="s">
        <v>9332</v>
      </c>
      <c r="E2764" s="278" t="s">
        <v>1043</v>
      </c>
      <c r="F2764" s="277" t="s">
        <v>1043</v>
      </c>
      <c r="G2764" s="279">
        <v>93664</v>
      </c>
      <c r="H2764" s="277" t="s">
        <v>9379</v>
      </c>
      <c r="I2764" s="277" t="s">
        <v>833</v>
      </c>
      <c r="J2764" s="277" t="s">
        <v>2642</v>
      </c>
      <c r="K2764" s="280">
        <v>55.45</v>
      </c>
      <c r="L2764" s="277" t="s">
        <v>2364</v>
      </c>
      <c r="M2764" s="83"/>
    </row>
    <row r="2765" spans="1:13" ht="12.75" customHeight="1" x14ac:dyDescent="0.25">
      <c r="A2765" s="277" t="s">
        <v>9085</v>
      </c>
      <c r="B2765" s="277" t="s">
        <v>9086</v>
      </c>
      <c r="C2765" s="277" t="s">
        <v>9331</v>
      </c>
      <c r="D2765" s="277" t="s">
        <v>9332</v>
      </c>
      <c r="E2765" s="278" t="s">
        <v>1043</v>
      </c>
      <c r="F2765" s="277" t="s">
        <v>1043</v>
      </c>
      <c r="G2765" s="279">
        <v>93665</v>
      </c>
      <c r="H2765" s="277" t="s">
        <v>9380</v>
      </c>
      <c r="I2765" s="277" t="s">
        <v>833</v>
      </c>
      <c r="J2765" s="277" t="s">
        <v>2642</v>
      </c>
      <c r="K2765" s="280">
        <v>57.92</v>
      </c>
      <c r="L2765" s="277" t="s">
        <v>2364</v>
      </c>
      <c r="M2765" s="83"/>
    </row>
    <row r="2766" spans="1:13" ht="12.75" customHeight="1" x14ac:dyDescent="0.25">
      <c r="A2766" s="277" t="s">
        <v>9085</v>
      </c>
      <c r="B2766" s="277" t="s">
        <v>9086</v>
      </c>
      <c r="C2766" s="277" t="s">
        <v>9331</v>
      </c>
      <c r="D2766" s="277" t="s">
        <v>9332</v>
      </c>
      <c r="E2766" s="278" t="s">
        <v>1043</v>
      </c>
      <c r="F2766" s="277" t="s">
        <v>1043</v>
      </c>
      <c r="G2766" s="279">
        <v>93666</v>
      </c>
      <c r="H2766" s="277" t="s">
        <v>9381</v>
      </c>
      <c r="I2766" s="277" t="s">
        <v>833</v>
      </c>
      <c r="J2766" s="277" t="s">
        <v>2642</v>
      </c>
      <c r="K2766" s="280">
        <v>62.04</v>
      </c>
      <c r="L2766" s="277" t="s">
        <v>2364</v>
      </c>
      <c r="M2766" s="83"/>
    </row>
    <row r="2767" spans="1:13" ht="12.75" customHeight="1" x14ac:dyDescent="0.25">
      <c r="A2767" s="277" t="s">
        <v>9085</v>
      </c>
      <c r="B2767" s="277" t="s">
        <v>9086</v>
      </c>
      <c r="C2767" s="277" t="s">
        <v>9331</v>
      </c>
      <c r="D2767" s="277" t="s">
        <v>9332</v>
      </c>
      <c r="E2767" s="278" t="s">
        <v>1043</v>
      </c>
      <c r="F2767" s="277" t="s">
        <v>1043</v>
      </c>
      <c r="G2767" s="279">
        <v>93667</v>
      </c>
      <c r="H2767" s="277" t="s">
        <v>9382</v>
      </c>
      <c r="I2767" s="277" t="s">
        <v>833</v>
      </c>
      <c r="J2767" s="277" t="s">
        <v>2642</v>
      </c>
      <c r="K2767" s="280">
        <v>63.37</v>
      </c>
      <c r="L2767" s="277" t="s">
        <v>2364</v>
      </c>
      <c r="M2767" s="83"/>
    </row>
    <row r="2768" spans="1:13" ht="12.75" customHeight="1" x14ac:dyDescent="0.25">
      <c r="A2768" s="277" t="s">
        <v>9085</v>
      </c>
      <c r="B2768" s="277" t="s">
        <v>9086</v>
      </c>
      <c r="C2768" s="277" t="s">
        <v>9331</v>
      </c>
      <c r="D2768" s="277" t="s">
        <v>9332</v>
      </c>
      <c r="E2768" s="278" t="s">
        <v>1043</v>
      </c>
      <c r="F2768" s="277" t="s">
        <v>1043</v>
      </c>
      <c r="G2768" s="279">
        <v>93668</v>
      </c>
      <c r="H2768" s="277" t="s">
        <v>9383</v>
      </c>
      <c r="I2768" s="277" t="s">
        <v>833</v>
      </c>
      <c r="J2768" s="277" t="s">
        <v>2642</v>
      </c>
      <c r="K2768" s="280">
        <v>64.69</v>
      </c>
      <c r="L2768" s="277" t="s">
        <v>2364</v>
      </c>
      <c r="M2768" s="83"/>
    </row>
    <row r="2769" spans="1:13" ht="12.75" customHeight="1" x14ac:dyDescent="0.25">
      <c r="A2769" s="277" t="s">
        <v>9085</v>
      </c>
      <c r="B2769" s="277" t="s">
        <v>9086</v>
      </c>
      <c r="C2769" s="277" t="s">
        <v>9331</v>
      </c>
      <c r="D2769" s="277" t="s">
        <v>9332</v>
      </c>
      <c r="E2769" s="278" t="s">
        <v>1043</v>
      </c>
      <c r="F2769" s="277" t="s">
        <v>1043</v>
      </c>
      <c r="G2769" s="279">
        <v>93669</v>
      </c>
      <c r="H2769" s="277" t="s">
        <v>9384</v>
      </c>
      <c r="I2769" s="277" t="s">
        <v>833</v>
      </c>
      <c r="J2769" s="277" t="s">
        <v>2642</v>
      </c>
      <c r="K2769" s="280">
        <v>67.150000000000006</v>
      </c>
      <c r="L2769" s="277" t="s">
        <v>2364</v>
      </c>
      <c r="M2769" s="83"/>
    </row>
    <row r="2770" spans="1:13" ht="12.75" customHeight="1" x14ac:dyDescent="0.25">
      <c r="A2770" s="277" t="s">
        <v>9085</v>
      </c>
      <c r="B2770" s="277" t="s">
        <v>9086</v>
      </c>
      <c r="C2770" s="277" t="s">
        <v>9331</v>
      </c>
      <c r="D2770" s="277" t="s">
        <v>9332</v>
      </c>
      <c r="E2770" s="278" t="s">
        <v>1043</v>
      </c>
      <c r="F2770" s="277" t="s">
        <v>1043</v>
      </c>
      <c r="G2770" s="279">
        <v>93670</v>
      </c>
      <c r="H2770" s="277" t="s">
        <v>9385</v>
      </c>
      <c r="I2770" s="277" t="s">
        <v>833</v>
      </c>
      <c r="J2770" s="277" t="s">
        <v>2642</v>
      </c>
      <c r="K2770" s="280">
        <v>67.150000000000006</v>
      </c>
      <c r="L2770" s="277" t="s">
        <v>2364</v>
      </c>
      <c r="M2770" s="83"/>
    </row>
    <row r="2771" spans="1:13" ht="12.75" customHeight="1" x14ac:dyDescent="0.25">
      <c r="A2771" s="277" t="s">
        <v>9085</v>
      </c>
      <c r="B2771" s="277" t="s">
        <v>9086</v>
      </c>
      <c r="C2771" s="277" t="s">
        <v>9331</v>
      </c>
      <c r="D2771" s="277" t="s">
        <v>9332</v>
      </c>
      <c r="E2771" s="278" t="s">
        <v>1043</v>
      </c>
      <c r="F2771" s="277" t="s">
        <v>1043</v>
      </c>
      <c r="G2771" s="279">
        <v>93671</v>
      </c>
      <c r="H2771" s="277" t="s">
        <v>9386</v>
      </c>
      <c r="I2771" s="277" t="s">
        <v>833</v>
      </c>
      <c r="J2771" s="277" t="s">
        <v>2642</v>
      </c>
      <c r="K2771" s="280">
        <v>70.14</v>
      </c>
      <c r="L2771" s="277" t="s">
        <v>2364</v>
      </c>
      <c r="M2771" s="83"/>
    </row>
    <row r="2772" spans="1:13" ht="12.75" customHeight="1" x14ac:dyDescent="0.25">
      <c r="A2772" s="277" t="s">
        <v>9085</v>
      </c>
      <c r="B2772" s="277" t="s">
        <v>9086</v>
      </c>
      <c r="C2772" s="277" t="s">
        <v>9331</v>
      </c>
      <c r="D2772" s="277" t="s">
        <v>9332</v>
      </c>
      <c r="E2772" s="278" t="s">
        <v>1043</v>
      </c>
      <c r="F2772" s="277" t="s">
        <v>1043</v>
      </c>
      <c r="G2772" s="279">
        <v>93672</v>
      </c>
      <c r="H2772" s="277" t="s">
        <v>9387</v>
      </c>
      <c r="I2772" s="277" t="s">
        <v>833</v>
      </c>
      <c r="J2772" s="277" t="s">
        <v>2642</v>
      </c>
      <c r="K2772" s="280">
        <v>74.98</v>
      </c>
      <c r="L2772" s="277" t="s">
        <v>2364</v>
      </c>
      <c r="M2772" s="83"/>
    </row>
    <row r="2773" spans="1:13" ht="12.75" customHeight="1" x14ac:dyDescent="0.25">
      <c r="A2773" s="277" t="s">
        <v>9085</v>
      </c>
      <c r="B2773" s="277" t="s">
        <v>9086</v>
      </c>
      <c r="C2773" s="277" t="s">
        <v>9331</v>
      </c>
      <c r="D2773" s="277" t="s">
        <v>9332</v>
      </c>
      <c r="E2773" s="278" t="s">
        <v>1043</v>
      </c>
      <c r="F2773" s="277" t="s">
        <v>1043</v>
      </c>
      <c r="G2773" s="279">
        <v>93673</v>
      </c>
      <c r="H2773" s="277" t="s">
        <v>9388</v>
      </c>
      <c r="I2773" s="277" t="s">
        <v>833</v>
      </c>
      <c r="J2773" s="277" t="s">
        <v>2642</v>
      </c>
      <c r="K2773" s="280">
        <v>81.17</v>
      </c>
      <c r="L2773" s="277" t="s">
        <v>2364</v>
      </c>
      <c r="M2773" s="83"/>
    </row>
    <row r="2774" spans="1:13" ht="12.75" customHeight="1" x14ac:dyDescent="0.25">
      <c r="A2774" s="277" t="s">
        <v>9085</v>
      </c>
      <c r="B2774" s="277" t="s">
        <v>9086</v>
      </c>
      <c r="C2774" s="277" t="s">
        <v>9389</v>
      </c>
      <c r="D2774" s="277" t="s">
        <v>9390</v>
      </c>
      <c r="E2774" s="278" t="s">
        <v>1043</v>
      </c>
      <c r="F2774" s="277" t="s">
        <v>1043</v>
      </c>
      <c r="G2774" s="279">
        <v>72339</v>
      </c>
      <c r="H2774" s="277" t="s">
        <v>9391</v>
      </c>
      <c r="I2774" s="277" t="s">
        <v>833</v>
      </c>
      <c r="J2774" s="277" t="s">
        <v>2642</v>
      </c>
      <c r="K2774" s="280">
        <v>50.46</v>
      </c>
      <c r="L2774" s="277" t="s">
        <v>2364</v>
      </c>
      <c r="M2774" s="83"/>
    </row>
    <row r="2775" spans="1:13" ht="12.75" customHeight="1" x14ac:dyDescent="0.25">
      <c r="A2775" s="277" t="s">
        <v>9085</v>
      </c>
      <c r="B2775" s="277" t="s">
        <v>9086</v>
      </c>
      <c r="C2775" s="277" t="s">
        <v>9389</v>
      </c>
      <c r="D2775" s="277" t="s">
        <v>9390</v>
      </c>
      <c r="E2775" s="278" t="s">
        <v>1043</v>
      </c>
      <c r="F2775" s="277" t="s">
        <v>1043</v>
      </c>
      <c r="G2775" s="279">
        <v>83403</v>
      </c>
      <c r="H2775" s="277" t="s">
        <v>9392</v>
      </c>
      <c r="I2775" s="277" t="s">
        <v>833</v>
      </c>
      <c r="J2775" s="277" t="s">
        <v>2642</v>
      </c>
      <c r="K2775" s="280">
        <v>16.899999999999999</v>
      </c>
      <c r="L2775" s="277" t="s">
        <v>2364</v>
      </c>
      <c r="M2775" s="83"/>
    </row>
    <row r="2776" spans="1:13" ht="12.75" customHeight="1" x14ac:dyDescent="0.25">
      <c r="A2776" s="277" t="s">
        <v>9085</v>
      </c>
      <c r="B2776" s="277" t="s">
        <v>9086</v>
      </c>
      <c r="C2776" s="277" t="s">
        <v>9389</v>
      </c>
      <c r="D2776" s="277" t="s">
        <v>9390</v>
      </c>
      <c r="E2776" s="278" t="s">
        <v>1043</v>
      </c>
      <c r="F2776" s="277" t="s">
        <v>1043</v>
      </c>
      <c r="G2776" s="279">
        <v>83465</v>
      </c>
      <c r="H2776" s="277" t="s">
        <v>9393</v>
      </c>
      <c r="I2776" s="277" t="s">
        <v>833</v>
      </c>
      <c r="J2776" s="277" t="s">
        <v>2642</v>
      </c>
      <c r="K2776" s="280">
        <v>41.5</v>
      </c>
      <c r="L2776" s="277" t="s">
        <v>2364</v>
      </c>
      <c r="M2776" s="83"/>
    </row>
    <row r="2777" spans="1:13" ht="12.75" customHeight="1" x14ac:dyDescent="0.25">
      <c r="A2777" s="277" t="s">
        <v>9085</v>
      </c>
      <c r="B2777" s="277" t="s">
        <v>9086</v>
      </c>
      <c r="C2777" s="277" t="s">
        <v>9389</v>
      </c>
      <c r="D2777" s="277" t="s">
        <v>9390</v>
      </c>
      <c r="E2777" s="278" t="s">
        <v>1043</v>
      </c>
      <c r="F2777" s="277" t="s">
        <v>1043</v>
      </c>
      <c r="G2777" s="279">
        <v>91945</v>
      </c>
      <c r="H2777" s="277" t="s">
        <v>9394</v>
      </c>
      <c r="I2777" s="277" t="s">
        <v>833</v>
      </c>
      <c r="J2777" s="277" t="s">
        <v>2642</v>
      </c>
      <c r="K2777" s="280">
        <v>7.14</v>
      </c>
      <c r="L2777" s="277" t="s">
        <v>2364</v>
      </c>
      <c r="M2777" s="83"/>
    </row>
    <row r="2778" spans="1:13" ht="12.75" customHeight="1" x14ac:dyDescent="0.25">
      <c r="A2778" s="277" t="s">
        <v>9085</v>
      </c>
      <c r="B2778" s="277" t="s">
        <v>9086</v>
      </c>
      <c r="C2778" s="277" t="s">
        <v>9389</v>
      </c>
      <c r="D2778" s="277" t="s">
        <v>9390</v>
      </c>
      <c r="E2778" s="278" t="s">
        <v>1043</v>
      </c>
      <c r="F2778" s="277" t="s">
        <v>1043</v>
      </c>
      <c r="G2778" s="279">
        <v>91946</v>
      </c>
      <c r="H2778" s="277" t="s">
        <v>9395</v>
      </c>
      <c r="I2778" s="277" t="s">
        <v>833</v>
      </c>
      <c r="J2778" s="277" t="s">
        <v>2642</v>
      </c>
      <c r="K2778" s="280">
        <v>6.01</v>
      </c>
      <c r="L2778" s="277" t="s">
        <v>2364</v>
      </c>
      <c r="M2778" s="83"/>
    </row>
    <row r="2779" spans="1:13" ht="12.75" customHeight="1" x14ac:dyDescent="0.25">
      <c r="A2779" s="277" t="s">
        <v>9085</v>
      </c>
      <c r="B2779" s="277" t="s">
        <v>9086</v>
      </c>
      <c r="C2779" s="277" t="s">
        <v>9389</v>
      </c>
      <c r="D2779" s="277" t="s">
        <v>9390</v>
      </c>
      <c r="E2779" s="278" t="s">
        <v>1043</v>
      </c>
      <c r="F2779" s="277" t="s">
        <v>1043</v>
      </c>
      <c r="G2779" s="279">
        <v>91947</v>
      </c>
      <c r="H2779" s="277" t="s">
        <v>9396</v>
      </c>
      <c r="I2779" s="277" t="s">
        <v>833</v>
      </c>
      <c r="J2779" s="277" t="s">
        <v>2642</v>
      </c>
      <c r="K2779" s="280">
        <v>5.31</v>
      </c>
      <c r="L2779" s="277" t="s">
        <v>2364</v>
      </c>
      <c r="M2779" s="83"/>
    </row>
    <row r="2780" spans="1:13" ht="12.75" customHeight="1" x14ac:dyDescent="0.25">
      <c r="A2780" s="277" t="s">
        <v>9085</v>
      </c>
      <c r="B2780" s="277" t="s">
        <v>9086</v>
      </c>
      <c r="C2780" s="277" t="s">
        <v>9389</v>
      </c>
      <c r="D2780" s="277" t="s">
        <v>9390</v>
      </c>
      <c r="E2780" s="278" t="s">
        <v>1043</v>
      </c>
      <c r="F2780" s="277" t="s">
        <v>1043</v>
      </c>
      <c r="G2780" s="279">
        <v>91949</v>
      </c>
      <c r="H2780" s="277" t="s">
        <v>9397</v>
      </c>
      <c r="I2780" s="277" t="s">
        <v>833</v>
      </c>
      <c r="J2780" s="277" t="s">
        <v>2642</v>
      </c>
      <c r="K2780" s="280">
        <v>11.04</v>
      </c>
      <c r="L2780" s="277" t="s">
        <v>2364</v>
      </c>
      <c r="M2780" s="83"/>
    </row>
    <row r="2781" spans="1:13" ht="12.75" customHeight="1" x14ac:dyDescent="0.25">
      <c r="A2781" s="277" t="s">
        <v>9085</v>
      </c>
      <c r="B2781" s="277" t="s">
        <v>9086</v>
      </c>
      <c r="C2781" s="277" t="s">
        <v>9389</v>
      </c>
      <c r="D2781" s="277" t="s">
        <v>9390</v>
      </c>
      <c r="E2781" s="278" t="s">
        <v>1043</v>
      </c>
      <c r="F2781" s="277" t="s">
        <v>1043</v>
      </c>
      <c r="G2781" s="279">
        <v>91950</v>
      </c>
      <c r="H2781" s="277" t="s">
        <v>9398</v>
      </c>
      <c r="I2781" s="277" t="s">
        <v>833</v>
      </c>
      <c r="J2781" s="277" t="s">
        <v>2642</v>
      </c>
      <c r="K2781" s="280">
        <v>9.68</v>
      </c>
      <c r="L2781" s="277" t="s">
        <v>2364</v>
      </c>
      <c r="M2781" s="83"/>
    </row>
    <row r="2782" spans="1:13" ht="12.75" customHeight="1" x14ac:dyDescent="0.25">
      <c r="A2782" s="277" t="s">
        <v>9085</v>
      </c>
      <c r="B2782" s="277" t="s">
        <v>9086</v>
      </c>
      <c r="C2782" s="277" t="s">
        <v>9389</v>
      </c>
      <c r="D2782" s="277" t="s">
        <v>9390</v>
      </c>
      <c r="E2782" s="278" t="s">
        <v>1043</v>
      </c>
      <c r="F2782" s="277" t="s">
        <v>1043</v>
      </c>
      <c r="G2782" s="279">
        <v>91951</v>
      </c>
      <c r="H2782" s="277" t="s">
        <v>9399</v>
      </c>
      <c r="I2782" s="277" t="s">
        <v>833</v>
      </c>
      <c r="J2782" s="277" t="s">
        <v>2642</v>
      </c>
      <c r="K2782" s="280">
        <v>8.86</v>
      </c>
      <c r="L2782" s="277" t="s">
        <v>2364</v>
      </c>
      <c r="M2782" s="83"/>
    </row>
    <row r="2783" spans="1:13" ht="12.75" customHeight="1" x14ac:dyDescent="0.25">
      <c r="A2783" s="277" t="s">
        <v>9085</v>
      </c>
      <c r="B2783" s="277" t="s">
        <v>9086</v>
      </c>
      <c r="C2783" s="277" t="s">
        <v>9389</v>
      </c>
      <c r="D2783" s="277" t="s">
        <v>9390</v>
      </c>
      <c r="E2783" s="278" t="s">
        <v>1043</v>
      </c>
      <c r="F2783" s="277" t="s">
        <v>1043</v>
      </c>
      <c r="G2783" s="279">
        <v>91952</v>
      </c>
      <c r="H2783" s="277" t="s">
        <v>9400</v>
      </c>
      <c r="I2783" s="277" t="s">
        <v>833</v>
      </c>
      <c r="J2783" s="277" t="s">
        <v>2642</v>
      </c>
      <c r="K2783" s="280">
        <v>13.44</v>
      </c>
      <c r="L2783" s="277" t="s">
        <v>2364</v>
      </c>
      <c r="M2783" s="83"/>
    </row>
    <row r="2784" spans="1:13" ht="12.75" customHeight="1" x14ac:dyDescent="0.25">
      <c r="A2784" s="277" t="s">
        <v>9085</v>
      </c>
      <c r="B2784" s="277" t="s">
        <v>9086</v>
      </c>
      <c r="C2784" s="277" t="s">
        <v>9389</v>
      </c>
      <c r="D2784" s="277" t="s">
        <v>9390</v>
      </c>
      <c r="E2784" s="278" t="s">
        <v>1043</v>
      </c>
      <c r="F2784" s="277" t="s">
        <v>1043</v>
      </c>
      <c r="G2784" s="279">
        <v>91953</v>
      </c>
      <c r="H2784" s="277" t="s">
        <v>9401</v>
      </c>
      <c r="I2784" s="277" t="s">
        <v>833</v>
      </c>
      <c r="J2784" s="277" t="s">
        <v>2642</v>
      </c>
      <c r="K2784" s="280">
        <v>19.45</v>
      </c>
      <c r="L2784" s="277" t="s">
        <v>2364</v>
      </c>
      <c r="M2784" s="83"/>
    </row>
    <row r="2785" spans="1:13" ht="12.75" customHeight="1" x14ac:dyDescent="0.25">
      <c r="A2785" s="277" t="s">
        <v>9085</v>
      </c>
      <c r="B2785" s="277" t="s">
        <v>9086</v>
      </c>
      <c r="C2785" s="277" t="s">
        <v>9389</v>
      </c>
      <c r="D2785" s="277" t="s">
        <v>9390</v>
      </c>
      <c r="E2785" s="278" t="s">
        <v>1043</v>
      </c>
      <c r="F2785" s="277" t="s">
        <v>1043</v>
      </c>
      <c r="G2785" s="279">
        <v>91954</v>
      </c>
      <c r="H2785" s="277" t="s">
        <v>9402</v>
      </c>
      <c r="I2785" s="277" t="s">
        <v>833</v>
      </c>
      <c r="J2785" s="277" t="s">
        <v>2642</v>
      </c>
      <c r="K2785" s="280">
        <v>18.010000000000002</v>
      </c>
      <c r="L2785" s="277" t="s">
        <v>2364</v>
      </c>
      <c r="M2785" s="83"/>
    </row>
    <row r="2786" spans="1:13" ht="12.75" customHeight="1" x14ac:dyDescent="0.25">
      <c r="A2786" s="277" t="s">
        <v>9085</v>
      </c>
      <c r="B2786" s="277" t="s">
        <v>9086</v>
      </c>
      <c r="C2786" s="277" t="s">
        <v>9389</v>
      </c>
      <c r="D2786" s="277" t="s">
        <v>9390</v>
      </c>
      <c r="E2786" s="278" t="s">
        <v>1043</v>
      </c>
      <c r="F2786" s="277" t="s">
        <v>1043</v>
      </c>
      <c r="G2786" s="279">
        <v>91955</v>
      </c>
      <c r="H2786" s="277" t="s">
        <v>9403</v>
      </c>
      <c r="I2786" s="277" t="s">
        <v>833</v>
      </c>
      <c r="J2786" s="277" t="s">
        <v>2642</v>
      </c>
      <c r="K2786" s="280">
        <v>24.02</v>
      </c>
      <c r="L2786" s="277" t="s">
        <v>2364</v>
      </c>
      <c r="M2786" s="83"/>
    </row>
    <row r="2787" spans="1:13" ht="12.75" customHeight="1" x14ac:dyDescent="0.25">
      <c r="A2787" s="277" t="s">
        <v>9085</v>
      </c>
      <c r="B2787" s="277" t="s">
        <v>9086</v>
      </c>
      <c r="C2787" s="277" t="s">
        <v>9389</v>
      </c>
      <c r="D2787" s="277" t="s">
        <v>9390</v>
      </c>
      <c r="E2787" s="278" t="s">
        <v>1043</v>
      </c>
      <c r="F2787" s="277" t="s">
        <v>1043</v>
      </c>
      <c r="G2787" s="279">
        <v>91956</v>
      </c>
      <c r="H2787" s="277" t="s">
        <v>9404</v>
      </c>
      <c r="I2787" s="277" t="s">
        <v>833</v>
      </c>
      <c r="J2787" s="277" t="s">
        <v>2642</v>
      </c>
      <c r="K2787" s="280">
        <v>29.34</v>
      </c>
      <c r="L2787" s="277" t="s">
        <v>2364</v>
      </c>
      <c r="M2787" s="83"/>
    </row>
    <row r="2788" spans="1:13" ht="12.75" customHeight="1" x14ac:dyDescent="0.25">
      <c r="A2788" s="277" t="s">
        <v>9085</v>
      </c>
      <c r="B2788" s="277" t="s">
        <v>9086</v>
      </c>
      <c r="C2788" s="277" t="s">
        <v>9389</v>
      </c>
      <c r="D2788" s="277" t="s">
        <v>9390</v>
      </c>
      <c r="E2788" s="278" t="s">
        <v>1043</v>
      </c>
      <c r="F2788" s="277" t="s">
        <v>1043</v>
      </c>
      <c r="G2788" s="279">
        <v>91957</v>
      </c>
      <c r="H2788" s="277" t="s">
        <v>9405</v>
      </c>
      <c r="I2788" s="277" t="s">
        <v>833</v>
      </c>
      <c r="J2788" s="277" t="s">
        <v>2642</v>
      </c>
      <c r="K2788" s="280">
        <v>35.35</v>
      </c>
      <c r="L2788" s="277" t="s">
        <v>2364</v>
      </c>
      <c r="M2788" s="83"/>
    </row>
    <row r="2789" spans="1:13" ht="12.75" customHeight="1" x14ac:dyDescent="0.25">
      <c r="A2789" s="277" t="s">
        <v>9085</v>
      </c>
      <c r="B2789" s="277" t="s">
        <v>9086</v>
      </c>
      <c r="C2789" s="277" t="s">
        <v>9389</v>
      </c>
      <c r="D2789" s="277" t="s">
        <v>9390</v>
      </c>
      <c r="E2789" s="278" t="s">
        <v>1043</v>
      </c>
      <c r="F2789" s="277" t="s">
        <v>1043</v>
      </c>
      <c r="G2789" s="279">
        <v>91958</v>
      </c>
      <c r="H2789" s="277" t="s">
        <v>9406</v>
      </c>
      <c r="I2789" s="277" t="s">
        <v>833</v>
      </c>
      <c r="J2789" s="277" t="s">
        <v>2642</v>
      </c>
      <c r="K2789" s="280">
        <v>24.79</v>
      </c>
      <c r="L2789" s="277" t="s">
        <v>2364</v>
      </c>
      <c r="M2789" s="83"/>
    </row>
    <row r="2790" spans="1:13" ht="12.75" customHeight="1" x14ac:dyDescent="0.25">
      <c r="A2790" s="277" t="s">
        <v>9085</v>
      </c>
      <c r="B2790" s="277" t="s">
        <v>9086</v>
      </c>
      <c r="C2790" s="277" t="s">
        <v>9389</v>
      </c>
      <c r="D2790" s="277" t="s">
        <v>9390</v>
      </c>
      <c r="E2790" s="278" t="s">
        <v>1043</v>
      </c>
      <c r="F2790" s="277" t="s">
        <v>1043</v>
      </c>
      <c r="G2790" s="279">
        <v>91959</v>
      </c>
      <c r="H2790" s="277" t="s">
        <v>9407</v>
      </c>
      <c r="I2790" s="277" t="s">
        <v>833</v>
      </c>
      <c r="J2790" s="277" t="s">
        <v>2642</v>
      </c>
      <c r="K2790" s="280">
        <v>30.8</v>
      </c>
      <c r="L2790" s="277" t="s">
        <v>2364</v>
      </c>
      <c r="M2790" s="83"/>
    </row>
    <row r="2791" spans="1:13" ht="12.75" customHeight="1" x14ac:dyDescent="0.25">
      <c r="A2791" s="277" t="s">
        <v>9085</v>
      </c>
      <c r="B2791" s="277" t="s">
        <v>9086</v>
      </c>
      <c r="C2791" s="277" t="s">
        <v>9389</v>
      </c>
      <c r="D2791" s="277" t="s">
        <v>9390</v>
      </c>
      <c r="E2791" s="278" t="s">
        <v>1043</v>
      </c>
      <c r="F2791" s="277" t="s">
        <v>1043</v>
      </c>
      <c r="G2791" s="279">
        <v>91960</v>
      </c>
      <c r="H2791" s="277" t="s">
        <v>9408</v>
      </c>
      <c r="I2791" s="277" t="s">
        <v>833</v>
      </c>
      <c r="J2791" s="277" t="s">
        <v>2642</v>
      </c>
      <c r="K2791" s="280">
        <v>33.92</v>
      </c>
      <c r="L2791" s="277" t="s">
        <v>2364</v>
      </c>
      <c r="M2791" s="83"/>
    </row>
    <row r="2792" spans="1:13" ht="12.75" customHeight="1" x14ac:dyDescent="0.25">
      <c r="A2792" s="277" t="s">
        <v>9085</v>
      </c>
      <c r="B2792" s="277" t="s">
        <v>9086</v>
      </c>
      <c r="C2792" s="277" t="s">
        <v>9389</v>
      </c>
      <c r="D2792" s="277" t="s">
        <v>9390</v>
      </c>
      <c r="E2792" s="278" t="s">
        <v>1043</v>
      </c>
      <c r="F2792" s="277" t="s">
        <v>1043</v>
      </c>
      <c r="G2792" s="279">
        <v>91961</v>
      </c>
      <c r="H2792" s="277" t="s">
        <v>9409</v>
      </c>
      <c r="I2792" s="277" t="s">
        <v>833</v>
      </c>
      <c r="J2792" s="277" t="s">
        <v>2642</v>
      </c>
      <c r="K2792" s="280">
        <v>39.93</v>
      </c>
      <c r="L2792" s="277" t="s">
        <v>2364</v>
      </c>
      <c r="M2792" s="83"/>
    </row>
    <row r="2793" spans="1:13" ht="12.75" customHeight="1" x14ac:dyDescent="0.25">
      <c r="A2793" s="277" t="s">
        <v>9085</v>
      </c>
      <c r="B2793" s="277" t="s">
        <v>9086</v>
      </c>
      <c r="C2793" s="277" t="s">
        <v>9389</v>
      </c>
      <c r="D2793" s="277" t="s">
        <v>9390</v>
      </c>
      <c r="E2793" s="278" t="s">
        <v>1043</v>
      </c>
      <c r="F2793" s="277" t="s">
        <v>1043</v>
      </c>
      <c r="G2793" s="279">
        <v>91962</v>
      </c>
      <c r="H2793" s="277" t="s">
        <v>9410</v>
      </c>
      <c r="I2793" s="277" t="s">
        <v>833</v>
      </c>
      <c r="J2793" s="277" t="s">
        <v>2642</v>
      </c>
      <c r="K2793" s="280">
        <v>45.27</v>
      </c>
      <c r="L2793" s="277" t="s">
        <v>2364</v>
      </c>
      <c r="M2793" s="83"/>
    </row>
    <row r="2794" spans="1:13" ht="12.75" customHeight="1" x14ac:dyDescent="0.25">
      <c r="A2794" s="277" t="s">
        <v>9085</v>
      </c>
      <c r="B2794" s="277" t="s">
        <v>9086</v>
      </c>
      <c r="C2794" s="277" t="s">
        <v>9389</v>
      </c>
      <c r="D2794" s="277" t="s">
        <v>9390</v>
      </c>
      <c r="E2794" s="278" t="s">
        <v>1043</v>
      </c>
      <c r="F2794" s="277" t="s">
        <v>1043</v>
      </c>
      <c r="G2794" s="279">
        <v>91963</v>
      </c>
      <c r="H2794" s="277" t="s">
        <v>9411</v>
      </c>
      <c r="I2794" s="277" t="s">
        <v>833</v>
      </c>
      <c r="J2794" s="277" t="s">
        <v>2642</v>
      </c>
      <c r="K2794" s="280">
        <v>51.28</v>
      </c>
      <c r="L2794" s="277" t="s">
        <v>2364</v>
      </c>
      <c r="M2794" s="83"/>
    </row>
    <row r="2795" spans="1:13" ht="12.75" customHeight="1" x14ac:dyDescent="0.25">
      <c r="A2795" s="277" t="s">
        <v>9085</v>
      </c>
      <c r="B2795" s="277" t="s">
        <v>9086</v>
      </c>
      <c r="C2795" s="277" t="s">
        <v>9389</v>
      </c>
      <c r="D2795" s="277" t="s">
        <v>9390</v>
      </c>
      <c r="E2795" s="278" t="s">
        <v>1043</v>
      </c>
      <c r="F2795" s="277" t="s">
        <v>1043</v>
      </c>
      <c r="G2795" s="279">
        <v>91964</v>
      </c>
      <c r="H2795" s="277" t="s">
        <v>9412</v>
      </c>
      <c r="I2795" s="277" t="s">
        <v>833</v>
      </c>
      <c r="J2795" s="277" t="s">
        <v>2642</v>
      </c>
      <c r="K2795" s="280">
        <v>40.69</v>
      </c>
      <c r="L2795" s="277" t="s">
        <v>2364</v>
      </c>
      <c r="M2795" s="83"/>
    </row>
    <row r="2796" spans="1:13" ht="12.75" customHeight="1" x14ac:dyDescent="0.25">
      <c r="A2796" s="277" t="s">
        <v>9085</v>
      </c>
      <c r="B2796" s="277" t="s">
        <v>9086</v>
      </c>
      <c r="C2796" s="277" t="s">
        <v>9389</v>
      </c>
      <c r="D2796" s="277" t="s">
        <v>9390</v>
      </c>
      <c r="E2796" s="278" t="s">
        <v>1043</v>
      </c>
      <c r="F2796" s="277" t="s">
        <v>1043</v>
      </c>
      <c r="G2796" s="279">
        <v>91965</v>
      </c>
      <c r="H2796" s="277" t="s">
        <v>9413</v>
      </c>
      <c r="I2796" s="277" t="s">
        <v>833</v>
      </c>
      <c r="J2796" s="277" t="s">
        <v>2642</v>
      </c>
      <c r="K2796" s="280">
        <v>46.7</v>
      </c>
      <c r="L2796" s="277" t="s">
        <v>2364</v>
      </c>
      <c r="M2796" s="83"/>
    </row>
    <row r="2797" spans="1:13" ht="12.75" customHeight="1" x14ac:dyDescent="0.25">
      <c r="A2797" s="277" t="s">
        <v>9085</v>
      </c>
      <c r="B2797" s="277" t="s">
        <v>9086</v>
      </c>
      <c r="C2797" s="277" t="s">
        <v>9389</v>
      </c>
      <c r="D2797" s="277" t="s">
        <v>9390</v>
      </c>
      <c r="E2797" s="278" t="s">
        <v>1043</v>
      </c>
      <c r="F2797" s="277" t="s">
        <v>1043</v>
      </c>
      <c r="G2797" s="279">
        <v>91966</v>
      </c>
      <c r="H2797" s="277" t="s">
        <v>9414</v>
      </c>
      <c r="I2797" s="277" t="s">
        <v>833</v>
      </c>
      <c r="J2797" s="277" t="s">
        <v>2642</v>
      </c>
      <c r="K2797" s="280">
        <v>36.15</v>
      </c>
      <c r="L2797" s="277" t="s">
        <v>2364</v>
      </c>
      <c r="M2797" s="83"/>
    </row>
    <row r="2798" spans="1:13" ht="12.75" customHeight="1" x14ac:dyDescent="0.25">
      <c r="A2798" s="277" t="s">
        <v>9085</v>
      </c>
      <c r="B2798" s="277" t="s">
        <v>9086</v>
      </c>
      <c r="C2798" s="277" t="s">
        <v>9389</v>
      </c>
      <c r="D2798" s="277" t="s">
        <v>9390</v>
      </c>
      <c r="E2798" s="278" t="s">
        <v>1043</v>
      </c>
      <c r="F2798" s="277" t="s">
        <v>1043</v>
      </c>
      <c r="G2798" s="279">
        <v>91967</v>
      </c>
      <c r="H2798" s="277" t="s">
        <v>9415</v>
      </c>
      <c r="I2798" s="277" t="s">
        <v>833</v>
      </c>
      <c r="J2798" s="277" t="s">
        <v>2642</v>
      </c>
      <c r="K2798" s="280">
        <v>42.16</v>
      </c>
      <c r="L2798" s="277" t="s">
        <v>2364</v>
      </c>
      <c r="M2798" s="83"/>
    </row>
    <row r="2799" spans="1:13" ht="12.75" customHeight="1" x14ac:dyDescent="0.25">
      <c r="A2799" s="277" t="s">
        <v>9085</v>
      </c>
      <c r="B2799" s="277" t="s">
        <v>9086</v>
      </c>
      <c r="C2799" s="277" t="s">
        <v>9389</v>
      </c>
      <c r="D2799" s="277" t="s">
        <v>9390</v>
      </c>
      <c r="E2799" s="278" t="s">
        <v>1043</v>
      </c>
      <c r="F2799" s="277" t="s">
        <v>1043</v>
      </c>
      <c r="G2799" s="279">
        <v>91968</v>
      </c>
      <c r="H2799" s="277" t="s">
        <v>9416</v>
      </c>
      <c r="I2799" s="277" t="s">
        <v>833</v>
      </c>
      <c r="J2799" s="277" t="s">
        <v>2642</v>
      </c>
      <c r="K2799" s="280">
        <v>49.82</v>
      </c>
      <c r="L2799" s="277" t="s">
        <v>2364</v>
      </c>
      <c r="M2799" s="83"/>
    </row>
    <row r="2800" spans="1:13" ht="12.75" customHeight="1" x14ac:dyDescent="0.25">
      <c r="A2800" s="277" t="s">
        <v>9085</v>
      </c>
      <c r="B2800" s="277" t="s">
        <v>9086</v>
      </c>
      <c r="C2800" s="277" t="s">
        <v>9389</v>
      </c>
      <c r="D2800" s="277" t="s">
        <v>9390</v>
      </c>
      <c r="E2800" s="278" t="s">
        <v>1043</v>
      </c>
      <c r="F2800" s="277" t="s">
        <v>1043</v>
      </c>
      <c r="G2800" s="279">
        <v>91969</v>
      </c>
      <c r="H2800" s="277" t="s">
        <v>9417</v>
      </c>
      <c r="I2800" s="277" t="s">
        <v>833</v>
      </c>
      <c r="J2800" s="277" t="s">
        <v>2642</v>
      </c>
      <c r="K2800" s="280">
        <v>55.83</v>
      </c>
      <c r="L2800" s="277" t="s">
        <v>2364</v>
      </c>
      <c r="M2800" s="83"/>
    </row>
    <row r="2801" spans="1:13" ht="12.75" customHeight="1" x14ac:dyDescent="0.25">
      <c r="A2801" s="277" t="s">
        <v>9085</v>
      </c>
      <c r="B2801" s="277" t="s">
        <v>9086</v>
      </c>
      <c r="C2801" s="277" t="s">
        <v>9389</v>
      </c>
      <c r="D2801" s="277" t="s">
        <v>9390</v>
      </c>
      <c r="E2801" s="278" t="s">
        <v>1043</v>
      </c>
      <c r="F2801" s="277" t="s">
        <v>1043</v>
      </c>
      <c r="G2801" s="279">
        <v>91970</v>
      </c>
      <c r="H2801" s="277" t="s">
        <v>9418</v>
      </c>
      <c r="I2801" s="277" t="s">
        <v>833</v>
      </c>
      <c r="J2801" s="277" t="s">
        <v>2642</v>
      </c>
      <c r="K2801" s="280">
        <v>52.29</v>
      </c>
      <c r="L2801" s="277" t="s">
        <v>2364</v>
      </c>
      <c r="M2801" s="83"/>
    </row>
    <row r="2802" spans="1:13" ht="12.75" customHeight="1" x14ac:dyDescent="0.25">
      <c r="A2802" s="277" t="s">
        <v>9085</v>
      </c>
      <c r="B2802" s="277" t="s">
        <v>9086</v>
      </c>
      <c r="C2802" s="277" t="s">
        <v>9389</v>
      </c>
      <c r="D2802" s="277" t="s">
        <v>9390</v>
      </c>
      <c r="E2802" s="278" t="s">
        <v>1043</v>
      </c>
      <c r="F2802" s="277" t="s">
        <v>1043</v>
      </c>
      <c r="G2802" s="279">
        <v>91971</v>
      </c>
      <c r="H2802" s="277" t="s">
        <v>9419</v>
      </c>
      <c r="I2802" s="277" t="s">
        <v>833</v>
      </c>
      <c r="J2802" s="277" t="s">
        <v>2642</v>
      </c>
      <c r="K2802" s="280">
        <v>61.97</v>
      </c>
      <c r="L2802" s="277" t="s">
        <v>2364</v>
      </c>
      <c r="M2802" s="83"/>
    </row>
    <row r="2803" spans="1:13" ht="12.75" customHeight="1" x14ac:dyDescent="0.25">
      <c r="A2803" s="277" t="s">
        <v>9085</v>
      </c>
      <c r="B2803" s="277" t="s">
        <v>9086</v>
      </c>
      <c r="C2803" s="277" t="s">
        <v>9389</v>
      </c>
      <c r="D2803" s="277" t="s">
        <v>9390</v>
      </c>
      <c r="E2803" s="278" t="s">
        <v>1043</v>
      </c>
      <c r="F2803" s="277" t="s">
        <v>1043</v>
      </c>
      <c r="G2803" s="279">
        <v>91972</v>
      </c>
      <c r="H2803" s="277" t="s">
        <v>9420</v>
      </c>
      <c r="I2803" s="277" t="s">
        <v>833</v>
      </c>
      <c r="J2803" s="277" t="s">
        <v>2642</v>
      </c>
      <c r="K2803" s="280">
        <v>56.87</v>
      </c>
      <c r="L2803" s="277" t="s">
        <v>2364</v>
      </c>
      <c r="M2803" s="83"/>
    </row>
    <row r="2804" spans="1:13" ht="12.75" customHeight="1" x14ac:dyDescent="0.25">
      <c r="A2804" s="277" t="s">
        <v>9085</v>
      </c>
      <c r="B2804" s="277" t="s">
        <v>9086</v>
      </c>
      <c r="C2804" s="277" t="s">
        <v>9389</v>
      </c>
      <c r="D2804" s="277" t="s">
        <v>9390</v>
      </c>
      <c r="E2804" s="278" t="s">
        <v>1043</v>
      </c>
      <c r="F2804" s="277" t="s">
        <v>1043</v>
      </c>
      <c r="G2804" s="279">
        <v>91973</v>
      </c>
      <c r="H2804" s="277" t="s">
        <v>9421</v>
      </c>
      <c r="I2804" s="277" t="s">
        <v>833</v>
      </c>
      <c r="J2804" s="277" t="s">
        <v>2642</v>
      </c>
      <c r="K2804" s="280">
        <v>66.55</v>
      </c>
      <c r="L2804" s="277" t="s">
        <v>2364</v>
      </c>
      <c r="M2804" s="83"/>
    </row>
    <row r="2805" spans="1:13" ht="12.75" customHeight="1" x14ac:dyDescent="0.25">
      <c r="A2805" s="277" t="s">
        <v>9085</v>
      </c>
      <c r="B2805" s="277" t="s">
        <v>9086</v>
      </c>
      <c r="C2805" s="277" t="s">
        <v>9389</v>
      </c>
      <c r="D2805" s="277" t="s">
        <v>9390</v>
      </c>
      <c r="E2805" s="278" t="s">
        <v>1043</v>
      </c>
      <c r="F2805" s="277" t="s">
        <v>1043</v>
      </c>
      <c r="G2805" s="279">
        <v>91974</v>
      </c>
      <c r="H2805" s="277" t="s">
        <v>9422</v>
      </c>
      <c r="I2805" s="277" t="s">
        <v>833</v>
      </c>
      <c r="J2805" s="277" t="s">
        <v>2642</v>
      </c>
      <c r="K2805" s="280">
        <v>47.71</v>
      </c>
      <c r="L2805" s="277" t="s">
        <v>2364</v>
      </c>
      <c r="M2805" s="83"/>
    </row>
    <row r="2806" spans="1:13" ht="12.75" customHeight="1" x14ac:dyDescent="0.25">
      <c r="A2806" s="277" t="s">
        <v>9085</v>
      </c>
      <c r="B2806" s="277" t="s">
        <v>9086</v>
      </c>
      <c r="C2806" s="277" t="s">
        <v>9389</v>
      </c>
      <c r="D2806" s="277" t="s">
        <v>9390</v>
      </c>
      <c r="E2806" s="278" t="s">
        <v>1043</v>
      </c>
      <c r="F2806" s="277" t="s">
        <v>1043</v>
      </c>
      <c r="G2806" s="279">
        <v>91975</v>
      </c>
      <c r="H2806" s="277" t="s">
        <v>9423</v>
      </c>
      <c r="I2806" s="277" t="s">
        <v>833</v>
      </c>
      <c r="J2806" s="277" t="s">
        <v>2642</v>
      </c>
      <c r="K2806" s="280">
        <v>57.39</v>
      </c>
      <c r="L2806" s="277" t="s">
        <v>2364</v>
      </c>
      <c r="M2806" s="83"/>
    </row>
    <row r="2807" spans="1:13" ht="12.75" customHeight="1" x14ac:dyDescent="0.25">
      <c r="A2807" s="277" t="s">
        <v>9085</v>
      </c>
      <c r="B2807" s="277" t="s">
        <v>9086</v>
      </c>
      <c r="C2807" s="277" t="s">
        <v>9389</v>
      </c>
      <c r="D2807" s="277" t="s">
        <v>9390</v>
      </c>
      <c r="E2807" s="278" t="s">
        <v>1043</v>
      </c>
      <c r="F2807" s="277" t="s">
        <v>1043</v>
      </c>
      <c r="G2807" s="279">
        <v>91976</v>
      </c>
      <c r="H2807" s="277" t="s">
        <v>9424</v>
      </c>
      <c r="I2807" s="277" t="s">
        <v>833</v>
      </c>
      <c r="J2807" s="277" t="s">
        <v>2642</v>
      </c>
      <c r="K2807" s="280">
        <v>70.48</v>
      </c>
      <c r="L2807" s="277" t="s">
        <v>2364</v>
      </c>
      <c r="M2807" s="83"/>
    </row>
    <row r="2808" spans="1:13" ht="12.75" customHeight="1" x14ac:dyDescent="0.25">
      <c r="A2808" s="277" t="s">
        <v>9085</v>
      </c>
      <c r="B2808" s="277" t="s">
        <v>9086</v>
      </c>
      <c r="C2808" s="277" t="s">
        <v>9389</v>
      </c>
      <c r="D2808" s="277" t="s">
        <v>9390</v>
      </c>
      <c r="E2808" s="278" t="s">
        <v>1043</v>
      </c>
      <c r="F2808" s="277" t="s">
        <v>1043</v>
      </c>
      <c r="G2808" s="279">
        <v>91977</v>
      </c>
      <c r="H2808" s="277" t="s">
        <v>9425</v>
      </c>
      <c r="I2808" s="277" t="s">
        <v>833</v>
      </c>
      <c r="J2808" s="277" t="s">
        <v>2642</v>
      </c>
      <c r="K2808" s="280">
        <v>80.16</v>
      </c>
      <c r="L2808" s="277" t="s">
        <v>2364</v>
      </c>
      <c r="M2808" s="83"/>
    </row>
    <row r="2809" spans="1:13" ht="12.75" customHeight="1" x14ac:dyDescent="0.25">
      <c r="A2809" s="277" t="s">
        <v>9085</v>
      </c>
      <c r="B2809" s="277" t="s">
        <v>9086</v>
      </c>
      <c r="C2809" s="277" t="s">
        <v>9389</v>
      </c>
      <c r="D2809" s="277" t="s">
        <v>9390</v>
      </c>
      <c r="E2809" s="278" t="s">
        <v>1043</v>
      </c>
      <c r="F2809" s="277" t="s">
        <v>1043</v>
      </c>
      <c r="G2809" s="279">
        <v>91978</v>
      </c>
      <c r="H2809" s="277" t="s">
        <v>9426</v>
      </c>
      <c r="I2809" s="277" t="s">
        <v>833</v>
      </c>
      <c r="J2809" s="277" t="s">
        <v>2642</v>
      </c>
      <c r="K2809" s="280">
        <v>29.08</v>
      </c>
      <c r="L2809" s="277" t="s">
        <v>2364</v>
      </c>
      <c r="M2809" s="83"/>
    </row>
    <row r="2810" spans="1:13" ht="12.75" customHeight="1" x14ac:dyDescent="0.25">
      <c r="A2810" s="277" t="s">
        <v>9085</v>
      </c>
      <c r="B2810" s="277" t="s">
        <v>9086</v>
      </c>
      <c r="C2810" s="277" t="s">
        <v>9389</v>
      </c>
      <c r="D2810" s="277" t="s">
        <v>9390</v>
      </c>
      <c r="E2810" s="278" t="s">
        <v>1043</v>
      </c>
      <c r="F2810" s="277" t="s">
        <v>1043</v>
      </c>
      <c r="G2810" s="279">
        <v>91979</v>
      </c>
      <c r="H2810" s="277" t="s">
        <v>9427</v>
      </c>
      <c r="I2810" s="277" t="s">
        <v>833</v>
      </c>
      <c r="J2810" s="277" t="s">
        <v>2642</v>
      </c>
      <c r="K2810" s="280">
        <v>35.090000000000003</v>
      </c>
      <c r="L2810" s="277" t="s">
        <v>2364</v>
      </c>
      <c r="M2810" s="83"/>
    </row>
    <row r="2811" spans="1:13" ht="12.75" customHeight="1" x14ac:dyDescent="0.25">
      <c r="A2811" s="277" t="s">
        <v>9085</v>
      </c>
      <c r="B2811" s="277" t="s">
        <v>9086</v>
      </c>
      <c r="C2811" s="277" t="s">
        <v>9389</v>
      </c>
      <c r="D2811" s="277" t="s">
        <v>9390</v>
      </c>
      <c r="E2811" s="278" t="s">
        <v>1043</v>
      </c>
      <c r="F2811" s="277" t="s">
        <v>1043</v>
      </c>
      <c r="G2811" s="279">
        <v>91980</v>
      </c>
      <c r="H2811" s="277" t="s">
        <v>9428</v>
      </c>
      <c r="I2811" s="277" t="s">
        <v>833</v>
      </c>
      <c r="J2811" s="277" t="s">
        <v>2642</v>
      </c>
      <c r="K2811" s="280">
        <v>28.1</v>
      </c>
      <c r="L2811" s="277" t="s">
        <v>2364</v>
      </c>
      <c r="M2811" s="83"/>
    </row>
    <row r="2812" spans="1:13" ht="12.75" customHeight="1" x14ac:dyDescent="0.25">
      <c r="A2812" s="277" t="s">
        <v>9085</v>
      </c>
      <c r="B2812" s="277" t="s">
        <v>9086</v>
      </c>
      <c r="C2812" s="277" t="s">
        <v>9389</v>
      </c>
      <c r="D2812" s="277" t="s">
        <v>9390</v>
      </c>
      <c r="E2812" s="278" t="s">
        <v>1043</v>
      </c>
      <c r="F2812" s="277" t="s">
        <v>1043</v>
      </c>
      <c r="G2812" s="279">
        <v>91981</v>
      </c>
      <c r="H2812" s="277" t="s">
        <v>9429</v>
      </c>
      <c r="I2812" s="277" t="s">
        <v>833</v>
      </c>
      <c r="J2812" s="277" t="s">
        <v>2642</v>
      </c>
      <c r="K2812" s="280">
        <v>34.11</v>
      </c>
      <c r="L2812" s="277" t="s">
        <v>2364</v>
      </c>
      <c r="M2812" s="83"/>
    </row>
    <row r="2813" spans="1:13" ht="12.75" customHeight="1" x14ac:dyDescent="0.25">
      <c r="A2813" s="277" t="s">
        <v>9085</v>
      </c>
      <c r="B2813" s="277" t="s">
        <v>9086</v>
      </c>
      <c r="C2813" s="277" t="s">
        <v>9389</v>
      </c>
      <c r="D2813" s="277" t="s">
        <v>9390</v>
      </c>
      <c r="E2813" s="278" t="s">
        <v>1043</v>
      </c>
      <c r="F2813" s="277" t="s">
        <v>1043</v>
      </c>
      <c r="G2813" s="279">
        <v>91982</v>
      </c>
      <c r="H2813" s="277" t="s">
        <v>9430</v>
      </c>
      <c r="I2813" s="277" t="s">
        <v>833</v>
      </c>
      <c r="J2813" s="277" t="s">
        <v>2642</v>
      </c>
      <c r="K2813" s="280">
        <v>70.25</v>
      </c>
      <c r="L2813" s="277" t="s">
        <v>2364</v>
      </c>
      <c r="M2813" s="83"/>
    </row>
    <row r="2814" spans="1:13" ht="12.75" customHeight="1" x14ac:dyDescent="0.25">
      <c r="A2814" s="277" t="s">
        <v>9085</v>
      </c>
      <c r="B2814" s="277" t="s">
        <v>9086</v>
      </c>
      <c r="C2814" s="277" t="s">
        <v>9389</v>
      </c>
      <c r="D2814" s="277" t="s">
        <v>9390</v>
      </c>
      <c r="E2814" s="278" t="s">
        <v>1043</v>
      </c>
      <c r="F2814" s="277" t="s">
        <v>1043</v>
      </c>
      <c r="G2814" s="279">
        <v>91983</v>
      </c>
      <c r="H2814" s="277" t="s">
        <v>9431</v>
      </c>
      <c r="I2814" s="277" t="s">
        <v>833</v>
      </c>
      <c r="J2814" s="277" t="s">
        <v>2642</v>
      </c>
      <c r="K2814" s="280">
        <v>76.260000000000005</v>
      </c>
      <c r="L2814" s="277" t="s">
        <v>2364</v>
      </c>
      <c r="M2814" s="83"/>
    </row>
    <row r="2815" spans="1:13" ht="12.75" customHeight="1" x14ac:dyDescent="0.25">
      <c r="A2815" s="277" t="s">
        <v>9085</v>
      </c>
      <c r="B2815" s="277" t="s">
        <v>9086</v>
      </c>
      <c r="C2815" s="277" t="s">
        <v>9389</v>
      </c>
      <c r="D2815" s="277" t="s">
        <v>9390</v>
      </c>
      <c r="E2815" s="278" t="s">
        <v>1043</v>
      </c>
      <c r="F2815" s="277" t="s">
        <v>1043</v>
      </c>
      <c r="G2815" s="279">
        <v>91984</v>
      </c>
      <c r="H2815" s="277" t="s">
        <v>9432</v>
      </c>
      <c r="I2815" s="277" t="s">
        <v>833</v>
      </c>
      <c r="J2815" s="277" t="s">
        <v>2642</v>
      </c>
      <c r="K2815" s="280">
        <v>12.53</v>
      </c>
      <c r="L2815" s="277" t="s">
        <v>2364</v>
      </c>
      <c r="M2815" s="83"/>
    </row>
    <row r="2816" spans="1:13" ht="12.75" customHeight="1" x14ac:dyDescent="0.25">
      <c r="A2816" s="277" t="s">
        <v>9085</v>
      </c>
      <c r="B2816" s="277" t="s">
        <v>9086</v>
      </c>
      <c r="C2816" s="277" t="s">
        <v>9389</v>
      </c>
      <c r="D2816" s="277" t="s">
        <v>9390</v>
      </c>
      <c r="E2816" s="278" t="s">
        <v>1043</v>
      </c>
      <c r="F2816" s="277" t="s">
        <v>1043</v>
      </c>
      <c r="G2816" s="279">
        <v>91985</v>
      </c>
      <c r="H2816" s="277" t="s">
        <v>9433</v>
      </c>
      <c r="I2816" s="277" t="s">
        <v>833</v>
      </c>
      <c r="J2816" s="277" t="s">
        <v>2642</v>
      </c>
      <c r="K2816" s="280">
        <v>18.54</v>
      </c>
      <c r="L2816" s="277" t="s">
        <v>2364</v>
      </c>
      <c r="M2816" s="83"/>
    </row>
    <row r="2817" spans="1:13" ht="12.75" customHeight="1" x14ac:dyDescent="0.25">
      <c r="A2817" s="277" t="s">
        <v>9085</v>
      </c>
      <c r="B2817" s="277" t="s">
        <v>9086</v>
      </c>
      <c r="C2817" s="277" t="s">
        <v>9389</v>
      </c>
      <c r="D2817" s="277" t="s">
        <v>9390</v>
      </c>
      <c r="E2817" s="278" t="s">
        <v>1043</v>
      </c>
      <c r="F2817" s="277" t="s">
        <v>1043</v>
      </c>
      <c r="G2817" s="279">
        <v>91986</v>
      </c>
      <c r="H2817" s="277" t="s">
        <v>9434</v>
      </c>
      <c r="I2817" s="277" t="s">
        <v>833</v>
      </c>
      <c r="J2817" s="277" t="s">
        <v>2642</v>
      </c>
      <c r="K2817" s="280">
        <v>27.24</v>
      </c>
      <c r="L2817" s="277" t="s">
        <v>2364</v>
      </c>
      <c r="M2817" s="83"/>
    </row>
    <row r="2818" spans="1:13" ht="12.75" customHeight="1" x14ac:dyDescent="0.25">
      <c r="A2818" s="277" t="s">
        <v>9085</v>
      </c>
      <c r="B2818" s="277" t="s">
        <v>9086</v>
      </c>
      <c r="C2818" s="277" t="s">
        <v>9389</v>
      </c>
      <c r="D2818" s="277" t="s">
        <v>9390</v>
      </c>
      <c r="E2818" s="278" t="s">
        <v>1043</v>
      </c>
      <c r="F2818" s="277" t="s">
        <v>1043</v>
      </c>
      <c r="G2818" s="279">
        <v>91987</v>
      </c>
      <c r="H2818" s="277" t="s">
        <v>9435</v>
      </c>
      <c r="I2818" s="277" t="s">
        <v>833</v>
      </c>
      <c r="J2818" s="277" t="s">
        <v>2642</v>
      </c>
      <c r="K2818" s="280">
        <v>33.25</v>
      </c>
      <c r="L2818" s="277" t="s">
        <v>2364</v>
      </c>
      <c r="M2818" s="83"/>
    </row>
    <row r="2819" spans="1:13" ht="12.75" customHeight="1" x14ac:dyDescent="0.25">
      <c r="A2819" s="277" t="s">
        <v>9085</v>
      </c>
      <c r="B2819" s="277" t="s">
        <v>9086</v>
      </c>
      <c r="C2819" s="277" t="s">
        <v>9389</v>
      </c>
      <c r="D2819" s="277" t="s">
        <v>9390</v>
      </c>
      <c r="E2819" s="278" t="s">
        <v>1043</v>
      </c>
      <c r="F2819" s="277" t="s">
        <v>1043</v>
      </c>
      <c r="G2819" s="279">
        <v>91988</v>
      </c>
      <c r="H2819" s="277" t="s">
        <v>9436</v>
      </c>
      <c r="I2819" s="277" t="s">
        <v>833</v>
      </c>
      <c r="J2819" s="277" t="s">
        <v>2642</v>
      </c>
      <c r="K2819" s="280">
        <v>15.83</v>
      </c>
      <c r="L2819" s="277" t="s">
        <v>2364</v>
      </c>
      <c r="M2819" s="83"/>
    </row>
    <row r="2820" spans="1:13" ht="12.75" customHeight="1" x14ac:dyDescent="0.25">
      <c r="A2820" s="277" t="s">
        <v>9085</v>
      </c>
      <c r="B2820" s="277" t="s">
        <v>9086</v>
      </c>
      <c r="C2820" s="277" t="s">
        <v>9389</v>
      </c>
      <c r="D2820" s="277" t="s">
        <v>9390</v>
      </c>
      <c r="E2820" s="278" t="s">
        <v>1043</v>
      </c>
      <c r="F2820" s="277" t="s">
        <v>1043</v>
      </c>
      <c r="G2820" s="279">
        <v>91989</v>
      </c>
      <c r="H2820" s="277" t="s">
        <v>9437</v>
      </c>
      <c r="I2820" s="277" t="s">
        <v>833</v>
      </c>
      <c r="J2820" s="277" t="s">
        <v>2642</v>
      </c>
      <c r="K2820" s="280">
        <v>21.84</v>
      </c>
      <c r="L2820" s="277" t="s">
        <v>2364</v>
      </c>
      <c r="M2820" s="83"/>
    </row>
    <row r="2821" spans="1:13" ht="12.75" customHeight="1" x14ac:dyDescent="0.25">
      <c r="A2821" s="277" t="s">
        <v>9085</v>
      </c>
      <c r="B2821" s="277" t="s">
        <v>9086</v>
      </c>
      <c r="C2821" s="277" t="s">
        <v>9389</v>
      </c>
      <c r="D2821" s="277" t="s">
        <v>9390</v>
      </c>
      <c r="E2821" s="278" t="s">
        <v>1043</v>
      </c>
      <c r="F2821" s="277" t="s">
        <v>1043</v>
      </c>
      <c r="G2821" s="279">
        <v>91990</v>
      </c>
      <c r="H2821" s="277" t="s">
        <v>9438</v>
      </c>
      <c r="I2821" s="277" t="s">
        <v>833</v>
      </c>
      <c r="J2821" s="277" t="s">
        <v>2642</v>
      </c>
      <c r="K2821" s="280">
        <v>23.64</v>
      </c>
      <c r="L2821" s="277" t="s">
        <v>2364</v>
      </c>
      <c r="M2821" s="83"/>
    </row>
    <row r="2822" spans="1:13" ht="12.75" customHeight="1" x14ac:dyDescent="0.25">
      <c r="A2822" s="277" t="s">
        <v>9085</v>
      </c>
      <c r="B2822" s="277" t="s">
        <v>9086</v>
      </c>
      <c r="C2822" s="277" t="s">
        <v>9389</v>
      </c>
      <c r="D2822" s="277" t="s">
        <v>9390</v>
      </c>
      <c r="E2822" s="278" t="s">
        <v>1043</v>
      </c>
      <c r="F2822" s="277" t="s">
        <v>1043</v>
      </c>
      <c r="G2822" s="279">
        <v>91991</v>
      </c>
      <c r="H2822" s="277" t="s">
        <v>9439</v>
      </c>
      <c r="I2822" s="277" t="s">
        <v>833</v>
      </c>
      <c r="J2822" s="277" t="s">
        <v>2642</v>
      </c>
      <c r="K2822" s="280">
        <v>25.42</v>
      </c>
      <c r="L2822" s="277" t="s">
        <v>2364</v>
      </c>
      <c r="M2822" s="83"/>
    </row>
    <row r="2823" spans="1:13" ht="12.75" customHeight="1" x14ac:dyDescent="0.25">
      <c r="A2823" s="277" t="s">
        <v>9085</v>
      </c>
      <c r="B2823" s="277" t="s">
        <v>9086</v>
      </c>
      <c r="C2823" s="277" t="s">
        <v>9389</v>
      </c>
      <c r="D2823" s="277" t="s">
        <v>9390</v>
      </c>
      <c r="E2823" s="278" t="s">
        <v>1043</v>
      </c>
      <c r="F2823" s="277" t="s">
        <v>1043</v>
      </c>
      <c r="G2823" s="279">
        <v>91992</v>
      </c>
      <c r="H2823" s="277" t="s">
        <v>9440</v>
      </c>
      <c r="I2823" s="277" t="s">
        <v>833</v>
      </c>
      <c r="J2823" s="277" t="s">
        <v>2642</v>
      </c>
      <c r="K2823" s="280">
        <v>29.65</v>
      </c>
      <c r="L2823" s="277" t="s">
        <v>2364</v>
      </c>
      <c r="M2823" s="83"/>
    </row>
    <row r="2824" spans="1:13" ht="12.75" customHeight="1" x14ac:dyDescent="0.25">
      <c r="A2824" s="277" t="s">
        <v>9085</v>
      </c>
      <c r="B2824" s="277" t="s">
        <v>9086</v>
      </c>
      <c r="C2824" s="277" t="s">
        <v>9389</v>
      </c>
      <c r="D2824" s="277" t="s">
        <v>9390</v>
      </c>
      <c r="E2824" s="278" t="s">
        <v>1043</v>
      </c>
      <c r="F2824" s="277" t="s">
        <v>1043</v>
      </c>
      <c r="G2824" s="279">
        <v>91993</v>
      </c>
      <c r="H2824" s="277" t="s">
        <v>9441</v>
      </c>
      <c r="I2824" s="277" t="s">
        <v>833</v>
      </c>
      <c r="J2824" s="277" t="s">
        <v>2642</v>
      </c>
      <c r="K2824" s="280">
        <v>31.43</v>
      </c>
      <c r="L2824" s="277" t="s">
        <v>2364</v>
      </c>
      <c r="M2824" s="83"/>
    </row>
    <row r="2825" spans="1:13" ht="12.75" customHeight="1" x14ac:dyDescent="0.25">
      <c r="A2825" s="277" t="s">
        <v>9085</v>
      </c>
      <c r="B2825" s="277" t="s">
        <v>9086</v>
      </c>
      <c r="C2825" s="277" t="s">
        <v>9389</v>
      </c>
      <c r="D2825" s="277" t="s">
        <v>9390</v>
      </c>
      <c r="E2825" s="278" t="s">
        <v>1043</v>
      </c>
      <c r="F2825" s="277" t="s">
        <v>1043</v>
      </c>
      <c r="G2825" s="279">
        <v>91994</v>
      </c>
      <c r="H2825" s="277" t="s">
        <v>9442</v>
      </c>
      <c r="I2825" s="277" t="s">
        <v>833</v>
      </c>
      <c r="J2825" s="277" t="s">
        <v>2642</v>
      </c>
      <c r="K2825" s="280">
        <v>17.09</v>
      </c>
      <c r="L2825" s="277" t="s">
        <v>2364</v>
      </c>
      <c r="M2825" s="83"/>
    </row>
    <row r="2826" spans="1:13" ht="12.75" customHeight="1" x14ac:dyDescent="0.25">
      <c r="A2826" s="277" t="s">
        <v>9085</v>
      </c>
      <c r="B2826" s="277" t="s">
        <v>9086</v>
      </c>
      <c r="C2826" s="277" t="s">
        <v>9389</v>
      </c>
      <c r="D2826" s="277" t="s">
        <v>9390</v>
      </c>
      <c r="E2826" s="278" t="s">
        <v>1043</v>
      </c>
      <c r="F2826" s="277" t="s">
        <v>1043</v>
      </c>
      <c r="G2826" s="279">
        <v>91995</v>
      </c>
      <c r="H2826" s="277" t="s">
        <v>9443</v>
      </c>
      <c r="I2826" s="277" t="s">
        <v>833</v>
      </c>
      <c r="J2826" s="277" t="s">
        <v>2642</v>
      </c>
      <c r="K2826" s="280">
        <v>18.87</v>
      </c>
      <c r="L2826" s="277" t="s">
        <v>2364</v>
      </c>
      <c r="M2826" s="83"/>
    </row>
    <row r="2827" spans="1:13" ht="12.75" customHeight="1" x14ac:dyDescent="0.25">
      <c r="A2827" s="277" t="s">
        <v>9085</v>
      </c>
      <c r="B2827" s="277" t="s">
        <v>9086</v>
      </c>
      <c r="C2827" s="277" t="s">
        <v>9389</v>
      </c>
      <c r="D2827" s="277" t="s">
        <v>9390</v>
      </c>
      <c r="E2827" s="278" t="s">
        <v>1043</v>
      </c>
      <c r="F2827" s="277" t="s">
        <v>1043</v>
      </c>
      <c r="G2827" s="279">
        <v>91996</v>
      </c>
      <c r="H2827" s="277" t="s">
        <v>9444</v>
      </c>
      <c r="I2827" s="277" t="s">
        <v>833</v>
      </c>
      <c r="J2827" s="277" t="s">
        <v>2642</v>
      </c>
      <c r="K2827" s="280">
        <v>23.1</v>
      </c>
      <c r="L2827" s="277" t="s">
        <v>2364</v>
      </c>
      <c r="M2827" s="83"/>
    </row>
    <row r="2828" spans="1:13" ht="12.75" customHeight="1" x14ac:dyDescent="0.25">
      <c r="A2828" s="277" t="s">
        <v>9085</v>
      </c>
      <c r="B2828" s="277" t="s">
        <v>9086</v>
      </c>
      <c r="C2828" s="277" t="s">
        <v>9389</v>
      </c>
      <c r="D2828" s="277" t="s">
        <v>9390</v>
      </c>
      <c r="E2828" s="278" t="s">
        <v>1043</v>
      </c>
      <c r="F2828" s="277" t="s">
        <v>1043</v>
      </c>
      <c r="G2828" s="279">
        <v>91997</v>
      </c>
      <c r="H2828" s="277" t="s">
        <v>9445</v>
      </c>
      <c r="I2828" s="277" t="s">
        <v>833</v>
      </c>
      <c r="J2828" s="277" t="s">
        <v>2642</v>
      </c>
      <c r="K2828" s="280">
        <v>24.88</v>
      </c>
      <c r="L2828" s="277" t="s">
        <v>2364</v>
      </c>
      <c r="M2828" s="83"/>
    </row>
    <row r="2829" spans="1:13" ht="12.75" customHeight="1" x14ac:dyDescent="0.25">
      <c r="A2829" s="277" t="s">
        <v>9085</v>
      </c>
      <c r="B2829" s="277" t="s">
        <v>9086</v>
      </c>
      <c r="C2829" s="277" t="s">
        <v>9389</v>
      </c>
      <c r="D2829" s="277" t="s">
        <v>9390</v>
      </c>
      <c r="E2829" s="278" t="s">
        <v>1043</v>
      </c>
      <c r="F2829" s="277" t="s">
        <v>1043</v>
      </c>
      <c r="G2829" s="279">
        <v>91998</v>
      </c>
      <c r="H2829" s="277" t="s">
        <v>9446</v>
      </c>
      <c r="I2829" s="277" t="s">
        <v>833</v>
      </c>
      <c r="J2829" s="277" t="s">
        <v>2642</v>
      </c>
      <c r="K2829" s="280">
        <v>14.55</v>
      </c>
      <c r="L2829" s="277" t="s">
        <v>2364</v>
      </c>
      <c r="M2829" s="83"/>
    </row>
    <row r="2830" spans="1:13" ht="12.75" customHeight="1" x14ac:dyDescent="0.25">
      <c r="A2830" s="277" t="s">
        <v>9085</v>
      </c>
      <c r="B2830" s="277" t="s">
        <v>9086</v>
      </c>
      <c r="C2830" s="277" t="s">
        <v>9389</v>
      </c>
      <c r="D2830" s="277" t="s">
        <v>9390</v>
      </c>
      <c r="E2830" s="278" t="s">
        <v>1043</v>
      </c>
      <c r="F2830" s="277" t="s">
        <v>1043</v>
      </c>
      <c r="G2830" s="279">
        <v>91999</v>
      </c>
      <c r="H2830" s="277" t="s">
        <v>9447</v>
      </c>
      <c r="I2830" s="277" t="s">
        <v>833</v>
      </c>
      <c r="J2830" s="277" t="s">
        <v>2642</v>
      </c>
      <c r="K2830" s="280">
        <v>16.329999999999998</v>
      </c>
      <c r="L2830" s="277" t="s">
        <v>2364</v>
      </c>
      <c r="M2830" s="83"/>
    </row>
    <row r="2831" spans="1:13" ht="12.75" customHeight="1" x14ac:dyDescent="0.25">
      <c r="A2831" s="277" t="s">
        <v>9085</v>
      </c>
      <c r="B2831" s="277" t="s">
        <v>9086</v>
      </c>
      <c r="C2831" s="277" t="s">
        <v>9389</v>
      </c>
      <c r="D2831" s="277" t="s">
        <v>9390</v>
      </c>
      <c r="E2831" s="278" t="s">
        <v>1043</v>
      </c>
      <c r="F2831" s="277" t="s">
        <v>1043</v>
      </c>
      <c r="G2831" s="279">
        <v>92000</v>
      </c>
      <c r="H2831" s="277" t="s">
        <v>9448</v>
      </c>
      <c r="I2831" s="277" t="s">
        <v>833</v>
      </c>
      <c r="J2831" s="277" t="s">
        <v>2642</v>
      </c>
      <c r="K2831" s="280">
        <v>20.56</v>
      </c>
      <c r="L2831" s="277" t="s">
        <v>2364</v>
      </c>
      <c r="M2831" s="83"/>
    </row>
    <row r="2832" spans="1:13" ht="12.75" customHeight="1" x14ac:dyDescent="0.25">
      <c r="A2832" s="277" t="s">
        <v>9085</v>
      </c>
      <c r="B2832" s="277" t="s">
        <v>9086</v>
      </c>
      <c r="C2832" s="277" t="s">
        <v>9389</v>
      </c>
      <c r="D2832" s="277" t="s">
        <v>9390</v>
      </c>
      <c r="E2832" s="278" t="s">
        <v>1043</v>
      </c>
      <c r="F2832" s="277" t="s">
        <v>1043</v>
      </c>
      <c r="G2832" s="279">
        <v>92001</v>
      </c>
      <c r="H2832" s="277" t="s">
        <v>9449</v>
      </c>
      <c r="I2832" s="277" t="s">
        <v>833</v>
      </c>
      <c r="J2832" s="277" t="s">
        <v>2642</v>
      </c>
      <c r="K2832" s="280">
        <v>22.34</v>
      </c>
      <c r="L2832" s="277" t="s">
        <v>2364</v>
      </c>
      <c r="M2832" s="83"/>
    </row>
    <row r="2833" spans="1:13" ht="12.75" customHeight="1" x14ac:dyDescent="0.25">
      <c r="A2833" s="277" t="s">
        <v>9085</v>
      </c>
      <c r="B2833" s="277" t="s">
        <v>9086</v>
      </c>
      <c r="C2833" s="277" t="s">
        <v>9389</v>
      </c>
      <c r="D2833" s="277" t="s">
        <v>9390</v>
      </c>
      <c r="E2833" s="278" t="s">
        <v>1043</v>
      </c>
      <c r="F2833" s="277" t="s">
        <v>1043</v>
      </c>
      <c r="G2833" s="279">
        <v>92002</v>
      </c>
      <c r="H2833" s="277" t="s">
        <v>9450</v>
      </c>
      <c r="I2833" s="277" t="s">
        <v>833</v>
      </c>
      <c r="J2833" s="277" t="s">
        <v>2642</v>
      </c>
      <c r="K2833" s="280">
        <v>32.08</v>
      </c>
      <c r="L2833" s="277" t="s">
        <v>2364</v>
      </c>
      <c r="M2833" s="83"/>
    </row>
    <row r="2834" spans="1:13" ht="12.75" customHeight="1" x14ac:dyDescent="0.25">
      <c r="A2834" s="277" t="s">
        <v>9085</v>
      </c>
      <c r="B2834" s="277" t="s">
        <v>9086</v>
      </c>
      <c r="C2834" s="277" t="s">
        <v>9389</v>
      </c>
      <c r="D2834" s="277" t="s">
        <v>9390</v>
      </c>
      <c r="E2834" s="278" t="s">
        <v>1043</v>
      </c>
      <c r="F2834" s="277" t="s">
        <v>1043</v>
      </c>
      <c r="G2834" s="279">
        <v>92003</v>
      </c>
      <c r="H2834" s="277" t="s">
        <v>9451</v>
      </c>
      <c r="I2834" s="277" t="s">
        <v>833</v>
      </c>
      <c r="J2834" s="277" t="s">
        <v>2642</v>
      </c>
      <c r="K2834" s="280">
        <v>35.64</v>
      </c>
      <c r="L2834" s="277" t="s">
        <v>2364</v>
      </c>
      <c r="M2834" s="83"/>
    </row>
    <row r="2835" spans="1:13" ht="12.75" customHeight="1" x14ac:dyDescent="0.25">
      <c r="A2835" s="277" t="s">
        <v>9085</v>
      </c>
      <c r="B2835" s="277" t="s">
        <v>9086</v>
      </c>
      <c r="C2835" s="277" t="s">
        <v>9389</v>
      </c>
      <c r="D2835" s="277" t="s">
        <v>9390</v>
      </c>
      <c r="E2835" s="278" t="s">
        <v>1043</v>
      </c>
      <c r="F2835" s="277" t="s">
        <v>1043</v>
      </c>
      <c r="G2835" s="279">
        <v>92004</v>
      </c>
      <c r="H2835" s="277" t="s">
        <v>9452</v>
      </c>
      <c r="I2835" s="277" t="s">
        <v>833</v>
      </c>
      <c r="J2835" s="277" t="s">
        <v>2642</v>
      </c>
      <c r="K2835" s="280">
        <v>38.090000000000003</v>
      </c>
      <c r="L2835" s="277" t="s">
        <v>2364</v>
      </c>
      <c r="M2835" s="83"/>
    </row>
    <row r="2836" spans="1:13" ht="12.75" customHeight="1" x14ac:dyDescent="0.25">
      <c r="A2836" s="277" t="s">
        <v>9085</v>
      </c>
      <c r="B2836" s="277" t="s">
        <v>9086</v>
      </c>
      <c r="C2836" s="277" t="s">
        <v>9389</v>
      </c>
      <c r="D2836" s="277" t="s">
        <v>9390</v>
      </c>
      <c r="E2836" s="278" t="s">
        <v>1043</v>
      </c>
      <c r="F2836" s="277" t="s">
        <v>1043</v>
      </c>
      <c r="G2836" s="279">
        <v>92005</v>
      </c>
      <c r="H2836" s="277" t="s">
        <v>9453</v>
      </c>
      <c r="I2836" s="277" t="s">
        <v>833</v>
      </c>
      <c r="J2836" s="277" t="s">
        <v>2642</v>
      </c>
      <c r="K2836" s="280">
        <v>41.65</v>
      </c>
      <c r="L2836" s="277" t="s">
        <v>2364</v>
      </c>
      <c r="M2836" s="83"/>
    </row>
    <row r="2837" spans="1:13" ht="12.75" customHeight="1" x14ac:dyDescent="0.25">
      <c r="A2837" s="277" t="s">
        <v>9085</v>
      </c>
      <c r="B2837" s="277" t="s">
        <v>9086</v>
      </c>
      <c r="C2837" s="277" t="s">
        <v>9389</v>
      </c>
      <c r="D2837" s="277" t="s">
        <v>9390</v>
      </c>
      <c r="E2837" s="278" t="s">
        <v>1043</v>
      </c>
      <c r="F2837" s="277" t="s">
        <v>1043</v>
      </c>
      <c r="G2837" s="279">
        <v>92006</v>
      </c>
      <c r="H2837" s="277" t="s">
        <v>9454</v>
      </c>
      <c r="I2837" s="277" t="s">
        <v>833</v>
      </c>
      <c r="J2837" s="277" t="s">
        <v>2642</v>
      </c>
      <c r="K2837" s="280">
        <v>26.99</v>
      </c>
      <c r="L2837" s="277" t="s">
        <v>2364</v>
      </c>
      <c r="M2837" s="83"/>
    </row>
    <row r="2838" spans="1:13" ht="12.75" customHeight="1" x14ac:dyDescent="0.25">
      <c r="A2838" s="277" t="s">
        <v>9085</v>
      </c>
      <c r="B2838" s="277" t="s">
        <v>9086</v>
      </c>
      <c r="C2838" s="277" t="s">
        <v>9389</v>
      </c>
      <c r="D2838" s="277" t="s">
        <v>9390</v>
      </c>
      <c r="E2838" s="278" t="s">
        <v>1043</v>
      </c>
      <c r="F2838" s="277" t="s">
        <v>1043</v>
      </c>
      <c r="G2838" s="279">
        <v>92007</v>
      </c>
      <c r="H2838" s="277" t="s">
        <v>9455</v>
      </c>
      <c r="I2838" s="277" t="s">
        <v>833</v>
      </c>
      <c r="J2838" s="277" t="s">
        <v>2642</v>
      </c>
      <c r="K2838" s="280">
        <v>30.55</v>
      </c>
      <c r="L2838" s="277" t="s">
        <v>2364</v>
      </c>
      <c r="M2838" s="83"/>
    </row>
    <row r="2839" spans="1:13" ht="12.75" customHeight="1" x14ac:dyDescent="0.25">
      <c r="A2839" s="277" t="s">
        <v>9085</v>
      </c>
      <c r="B2839" s="277" t="s">
        <v>9086</v>
      </c>
      <c r="C2839" s="277" t="s">
        <v>9389</v>
      </c>
      <c r="D2839" s="277" t="s">
        <v>9390</v>
      </c>
      <c r="E2839" s="278" t="s">
        <v>1043</v>
      </c>
      <c r="F2839" s="277" t="s">
        <v>1043</v>
      </c>
      <c r="G2839" s="279">
        <v>92008</v>
      </c>
      <c r="H2839" s="277" t="s">
        <v>9456</v>
      </c>
      <c r="I2839" s="277" t="s">
        <v>833</v>
      </c>
      <c r="J2839" s="277" t="s">
        <v>2642</v>
      </c>
      <c r="K2839" s="280">
        <v>33</v>
      </c>
      <c r="L2839" s="277" t="s">
        <v>2364</v>
      </c>
      <c r="M2839" s="83"/>
    </row>
    <row r="2840" spans="1:13" ht="12.75" customHeight="1" x14ac:dyDescent="0.25">
      <c r="A2840" s="277" t="s">
        <v>9085</v>
      </c>
      <c r="B2840" s="277" t="s">
        <v>9086</v>
      </c>
      <c r="C2840" s="277" t="s">
        <v>9389</v>
      </c>
      <c r="D2840" s="277" t="s">
        <v>9390</v>
      </c>
      <c r="E2840" s="278" t="s">
        <v>1043</v>
      </c>
      <c r="F2840" s="277" t="s">
        <v>1043</v>
      </c>
      <c r="G2840" s="279">
        <v>92009</v>
      </c>
      <c r="H2840" s="277" t="s">
        <v>9457</v>
      </c>
      <c r="I2840" s="277" t="s">
        <v>833</v>
      </c>
      <c r="J2840" s="277" t="s">
        <v>2642</v>
      </c>
      <c r="K2840" s="280">
        <v>36.56</v>
      </c>
      <c r="L2840" s="277" t="s">
        <v>2364</v>
      </c>
      <c r="M2840" s="83"/>
    </row>
    <row r="2841" spans="1:13" ht="12.75" customHeight="1" x14ac:dyDescent="0.25">
      <c r="A2841" s="277" t="s">
        <v>9085</v>
      </c>
      <c r="B2841" s="277" t="s">
        <v>9086</v>
      </c>
      <c r="C2841" s="277" t="s">
        <v>9389</v>
      </c>
      <c r="D2841" s="277" t="s">
        <v>9390</v>
      </c>
      <c r="E2841" s="278" t="s">
        <v>1043</v>
      </c>
      <c r="F2841" s="277" t="s">
        <v>1043</v>
      </c>
      <c r="G2841" s="279">
        <v>92010</v>
      </c>
      <c r="H2841" s="277" t="s">
        <v>9458</v>
      </c>
      <c r="I2841" s="277" t="s">
        <v>833</v>
      </c>
      <c r="J2841" s="277" t="s">
        <v>2642</v>
      </c>
      <c r="K2841" s="280">
        <v>47.06</v>
      </c>
      <c r="L2841" s="277" t="s">
        <v>2364</v>
      </c>
      <c r="M2841" s="83"/>
    </row>
    <row r="2842" spans="1:13" ht="12.75" customHeight="1" x14ac:dyDescent="0.25">
      <c r="A2842" s="277" t="s">
        <v>9085</v>
      </c>
      <c r="B2842" s="277" t="s">
        <v>9086</v>
      </c>
      <c r="C2842" s="277" t="s">
        <v>9389</v>
      </c>
      <c r="D2842" s="277" t="s">
        <v>9390</v>
      </c>
      <c r="E2842" s="278" t="s">
        <v>1043</v>
      </c>
      <c r="F2842" s="277" t="s">
        <v>1043</v>
      </c>
      <c r="G2842" s="279">
        <v>92011</v>
      </c>
      <c r="H2842" s="277" t="s">
        <v>9459</v>
      </c>
      <c r="I2842" s="277" t="s">
        <v>833</v>
      </c>
      <c r="J2842" s="277" t="s">
        <v>2642</v>
      </c>
      <c r="K2842" s="280">
        <v>52.4</v>
      </c>
      <c r="L2842" s="277" t="s">
        <v>2364</v>
      </c>
      <c r="M2842" s="83"/>
    </row>
    <row r="2843" spans="1:13" ht="12.75" customHeight="1" x14ac:dyDescent="0.25">
      <c r="A2843" s="277" t="s">
        <v>9085</v>
      </c>
      <c r="B2843" s="277" t="s">
        <v>9086</v>
      </c>
      <c r="C2843" s="277" t="s">
        <v>9389</v>
      </c>
      <c r="D2843" s="277" t="s">
        <v>9390</v>
      </c>
      <c r="E2843" s="278" t="s">
        <v>1043</v>
      </c>
      <c r="F2843" s="277" t="s">
        <v>1043</v>
      </c>
      <c r="G2843" s="279">
        <v>92012</v>
      </c>
      <c r="H2843" s="277" t="s">
        <v>9460</v>
      </c>
      <c r="I2843" s="277" t="s">
        <v>833</v>
      </c>
      <c r="J2843" s="277" t="s">
        <v>2642</v>
      </c>
      <c r="K2843" s="280">
        <v>53.07</v>
      </c>
      <c r="L2843" s="277" t="s">
        <v>2364</v>
      </c>
      <c r="M2843" s="83"/>
    </row>
    <row r="2844" spans="1:13" ht="12.75" customHeight="1" x14ac:dyDescent="0.25">
      <c r="A2844" s="277" t="s">
        <v>9085</v>
      </c>
      <c r="B2844" s="277" t="s">
        <v>9086</v>
      </c>
      <c r="C2844" s="277" t="s">
        <v>9389</v>
      </c>
      <c r="D2844" s="277" t="s">
        <v>9390</v>
      </c>
      <c r="E2844" s="278" t="s">
        <v>1043</v>
      </c>
      <c r="F2844" s="277" t="s">
        <v>1043</v>
      </c>
      <c r="G2844" s="279">
        <v>92013</v>
      </c>
      <c r="H2844" s="277" t="s">
        <v>9461</v>
      </c>
      <c r="I2844" s="277" t="s">
        <v>833</v>
      </c>
      <c r="J2844" s="277" t="s">
        <v>2642</v>
      </c>
      <c r="K2844" s="280">
        <v>58.41</v>
      </c>
      <c r="L2844" s="277" t="s">
        <v>2364</v>
      </c>
      <c r="M2844" s="83"/>
    </row>
    <row r="2845" spans="1:13" ht="12.75" customHeight="1" x14ac:dyDescent="0.25">
      <c r="A2845" s="277" t="s">
        <v>9085</v>
      </c>
      <c r="B2845" s="277" t="s">
        <v>9086</v>
      </c>
      <c r="C2845" s="277" t="s">
        <v>9389</v>
      </c>
      <c r="D2845" s="277" t="s">
        <v>9390</v>
      </c>
      <c r="E2845" s="278" t="s">
        <v>1043</v>
      </c>
      <c r="F2845" s="277" t="s">
        <v>1043</v>
      </c>
      <c r="G2845" s="279">
        <v>92014</v>
      </c>
      <c r="H2845" s="277" t="s">
        <v>9462</v>
      </c>
      <c r="I2845" s="277" t="s">
        <v>833</v>
      </c>
      <c r="J2845" s="277" t="s">
        <v>2642</v>
      </c>
      <c r="K2845" s="280">
        <v>39.43</v>
      </c>
      <c r="L2845" s="277" t="s">
        <v>2364</v>
      </c>
      <c r="M2845" s="83"/>
    </row>
    <row r="2846" spans="1:13" ht="12.75" customHeight="1" x14ac:dyDescent="0.25">
      <c r="A2846" s="277" t="s">
        <v>9085</v>
      </c>
      <c r="B2846" s="277" t="s">
        <v>9086</v>
      </c>
      <c r="C2846" s="277" t="s">
        <v>9389</v>
      </c>
      <c r="D2846" s="277" t="s">
        <v>9390</v>
      </c>
      <c r="E2846" s="278" t="s">
        <v>1043</v>
      </c>
      <c r="F2846" s="277" t="s">
        <v>1043</v>
      </c>
      <c r="G2846" s="279">
        <v>92015</v>
      </c>
      <c r="H2846" s="277" t="s">
        <v>9463</v>
      </c>
      <c r="I2846" s="277" t="s">
        <v>833</v>
      </c>
      <c r="J2846" s="277" t="s">
        <v>2642</v>
      </c>
      <c r="K2846" s="280">
        <v>44.77</v>
      </c>
      <c r="L2846" s="277" t="s">
        <v>2364</v>
      </c>
      <c r="M2846" s="83"/>
    </row>
    <row r="2847" spans="1:13" ht="12.75" customHeight="1" x14ac:dyDescent="0.25">
      <c r="A2847" s="277" t="s">
        <v>9085</v>
      </c>
      <c r="B2847" s="277" t="s">
        <v>9086</v>
      </c>
      <c r="C2847" s="277" t="s">
        <v>9389</v>
      </c>
      <c r="D2847" s="277" t="s">
        <v>9390</v>
      </c>
      <c r="E2847" s="278" t="s">
        <v>1043</v>
      </c>
      <c r="F2847" s="277" t="s">
        <v>1043</v>
      </c>
      <c r="G2847" s="279">
        <v>92016</v>
      </c>
      <c r="H2847" s="277" t="s">
        <v>9464</v>
      </c>
      <c r="I2847" s="277" t="s">
        <v>833</v>
      </c>
      <c r="J2847" s="277" t="s">
        <v>2642</v>
      </c>
      <c r="K2847" s="280">
        <v>45.44</v>
      </c>
      <c r="L2847" s="277" t="s">
        <v>2364</v>
      </c>
      <c r="M2847" s="83"/>
    </row>
    <row r="2848" spans="1:13" ht="12.75" customHeight="1" x14ac:dyDescent="0.25">
      <c r="A2848" s="277" t="s">
        <v>9085</v>
      </c>
      <c r="B2848" s="277" t="s">
        <v>9086</v>
      </c>
      <c r="C2848" s="277" t="s">
        <v>9389</v>
      </c>
      <c r="D2848" s="277" t="s">
        <v>9390</v>
      </c>
      <c r="E2848" s="278" t="s">
        <v>1043</v>
      </c>
      <c r="F2848" s="277" t="s">
        <v>1043</v>
      </c>
      <c r="G2848" s="279">
        <v>92017</v>
      </c>
      <c r="H2848" s="277" t="s">
        <v>9465</v>
      </c>
      <c r="I2848" s="277" t="s">
        <v>833</v>
      </c>
      <c r="J2848" s="277" t="s">
        <v>2642</v>
      </c>
      <c r="K2848" s="280">
        <v>50.78</v>
      </c>
      <c r="L2848" s="277" t="s">
        <v>2364</v>
      </c>
      <c r="M2848" s="83"/>
    </row>
    <row r="2849" spans="1:13" ht="12.75" customHeight="1" x14ac:dyDescent="0.25">
      <c r="A2849" s="277" t="s">
        <v>9085</v>
      </c>
      <c r="B2849" s="277" t="s">
        <v>9086</v>
      </c>
      <c r="C2849" s="277" t="s">
        <v>9389</v>
      </c>
      <c r="D2849" s="277" t="s">
        <v>9390</v>
      </c>
      <c r="E2849" s="278" t="s">
        <v>1043</v>
      </c>
      <c r="F2849" s="277" t="s">
        <v>1043</v>
      </c>
      <c r="G2849" s="279">
        <v>92018</v>
      </c>
      <c r="H2849" s="277" t="s">
        <v>9466</v>
      </c>
      <c r="I2849" s="277" t="s">
        <v>833</v>
      </c>
      <c r="J2849" s="277" t="s">
        <v>2642</v>
      </c>
      <c r="K2849" s="280">
        <v>52.22</v>
      </c>
      <c r="L2849" s="277" t="s">
        <v>2364</v>
      </c>
      <c r="M2849" s="83"/>
    </row>
    <row r="2850" spans="1:13" ht="12.75" customHeight="1" x14ac:dyDescent="0.25">
      <c r="A2850" s="277" t="s">
        <v>9085</v>
      </c>
      <c r="B2850" s="277" t="s">
        <v>9086</v>
      </c>
      <c r="C2850" s="277" t="s">
        <v>9389</v>
      </c>
      <c r="D2850" s="277" t="s">
        <v>9390</v>
      </c>
      <c r="E2850" s="278" t="s">
        <v>1043</v>
      </c>
      <c r="F2850" s="277" t="s">
        <v>1043</v>
      </c>
      <c r="G2850" s="279">
        <v>92019</v>
      </c>
      <c r="H2850" s="277" t="s">
        <v>9467</v>
      </c>
      <c r="I2850" s="277" t="s">
        <v>833</v>
      </c>
      <c r="J2850" s="277" t="s">
        <v>2642</v>
      </c>
      <c r="K2850" s="280">
        <v>61.9</v>
      </c>
      <c r="L2850" s="277" t="s">
        <v>2364</v>
      </c>
      <c r="M2850" s="83"/>
    </row>
    <row r="2851" spans="1:13" ht="12.75" customHeight="1" x14ac:dyDescent="0.25">
      <c r="A2851" s="277" t="s">
        <v>9085</v>
      </c>
      <c r="B2851" s="277" t="s">
        <v>9086</v>
      </c>
      <c r="C2851" s="277" t="s">
        <v>9389</v>
      </c>
      <c r="D2851" s="277" t="s">
        <v>9390</v>
      </c>
      <c r="E2851" s="278" t="s">
        <v>1043</v>
      </c>
      <c r="F2851" s="277" t="s">
        <v>1043</v>
      </c>
      <c r="G2851" s="279">
        <v>92020</v>
      </c>
      <c r="H2851" s="277" t="s">
        <v>9468</v>
      </c>
      <c r="I2851" s="277" t="s">
        <v>833</v>
      </c>
      <c r="J2851" s="277" t="s">
        <v>2642</v>
      </c>
      <c r="K2851" s="280">
        <v>77.27</v>
      </c>
      <c r="L2851" s="277" t="s">
        <v>2364</v>
      </c>
      <c r="M2851" s="83"/>
    </row>
    <row r="2852" spans="1:13" ht="12.75" customHeight="1" x14ac:dyDescent="0.25">
      <c r="A2852" s="277" t="s">
        <v>9085</v>
      </c>
      <c r="B2852" s="277" t="s">
        <v>9086</v>
      </c>
      <c r="C2852" s="277" t="s">
        <v>9389</v>
      </c>
      <c r="D2852" s="277" t="s">
        <v>9390</v>
      </c>
      <c r="E2852" s="278" t="s">
        <v>1043</v>
      </c>
      <c r="F2852" s="277" t="s">
        <v>1043</v>
      </c>
      <c r="G2852" s="279">
        <v>92021</v>
      </c>
      <c r="H2852" s="277" t="s">
        <v>9469</v>
      </c>
      <c r="I2852" s="277" t="s">
        <v>833</v>
      </c>
      <c r="J2852" s="277" t="s">
        <v>2642</v>
      </c>
      <c r="K2852" s="280">
        <v>86.95</v>
      </c>
      <c r="L2852" s="277" t="s">
        <v>2364</v>
      </c>
      <c r="M2852" s="83"/>
    </row>
    <row r="2853" spans="1:13" ht="12.75" customHeight="1" x14ac:dyDescent="0.25">
      <c r="A2853" s="277" t="s">
        <v>9085</v>
      </c>
      <c r="B2853" s="277" t="s">
        <v>9086</v>
      </c>
      <c r="C2853" s="277" t="s">
        <v>9389</v>
      </c>
      <c r="D2853" s="277" t="s">
        <v>9390</v>
      </c>
      <c r="E2853" s="278" t="s">
        <v>1043</v>
      </c>
      <c r="F2853" s="277" t="s">
        <v>1043</v>
      </c>
      <c r="G2853" s="279">
        <v>92022</v>
      </c>
      <c r="H2853" s="277" t="s">
        <v>9470</v>
      </c>
      <c r="I2853" s="277" t="s">
        <v>833</v>
      </c>
      <c r="J2853" s="277" t="s">
        <v>2642</v>
      </c>
      <c r="K2853" s="280">
        <v>28.42</v>
      </c>
      <c r="L2853" s="277" t="s">
        <v>2364</v>
      </c>
      <c r="M2853" s="83"/>
    </row>
    <row r="2854" spans="1:13" ht="12.75" customHeight="1" x14ac:dyDescent="0.25">
      <c r="A2854" s="277" t="s">
        <v>9085</v>
      </c>
      <c r="B2854" s="277" t="s">
        <v>9086</v>
      </c>
      <c r="C2854" s="277" t="s">
        <v>9389</v>
      </c>
      <c r="D2854" s="277" t="s">
        <v>9390</v>
      </c>
      <c r="E2854" s="278" t="s">
        <v>1043</v>
      </c>
      <c r="F2854" s="277" t="s">
        <v>1043</v>
      </c>
      <c r="G2854" s="279">
        <v>92023</v>
      </c>
      <c r="H2854" s="277" t="s">
        <v>9471</v>
      </c>
      <c r="I2854" s="277" t="s">
        <v>833</v>
      </c>
      <c r="J2854" s="277" t="s">
        <v>2642</v>
      </c>
      <c r="K2854" s="280">
        <v>34.43</v>
      </c>
      <c r="L2854" s="277" t="s">
        <v>2364</v>
      </c>
      <c r="M2854" s="83"/>
    </row>
    <row r="2855" spans="1:13" ht="12.75" customHeight="1" x14ac:dyDescent="0.25">
      <c r="A2855" s="277" t="s">
        <v>9085</v>
      </c>
      <c r="B2855" s="277" t="s">
        <v>9086</v>
      </c>
      <c r="C2855" s="277" t="s">
        <v>9389</v>
      </c>
      <c r="D2855" s="277" t="s">
        <v>9390</v>
      </c>
      <c r="E2855" s="278" t="s">
        <v>1043</v>
      </c>
      <c r="F2855" s="277" t="s">
        <v>1043</v>
      </c>
      <c r="G2855" s="279">
        <v>92024</v>
      </c>
      <c r="H2855" s="277" t="s">
        <v>9472</v>
      </c>
      <c r="I2855" s="277" t="s">
        <v>833</v>
      </c>
      <c r="J2855" s="277" t="s">
        <v>2642</v>
      </c>
      <c r="K2855" s="280">
        <v>43.43</v>
      </c>
      <c r="L2855" s="277" t="s">
        <v>2364</v>
      </c>
      <c r="M2855" s="83"/>
    </row>
    <row r="2856" spans="1:13" ht="12.75" customHeight="1" x14ac:dyDescent="0.25">
      <c r="A2856" s="277" t="s">
        <v>9085</v>
      </c>
      <c r="B2856" s="277" t="s">
        <v>9086</v>
      </c>
      <c r="C2856" s="277" t="s">
        <v>9389</v>
      </c>
      <c r="D2856" s="277" t="s">
        <v>9390</v>
      </c>
      <c r="E2856" s="278" t="s">
        <v>1043</v>
      </c>
      <c r="F2856" s="277" t="s">
        <v>1043</v>
      </c>
      <c r="G2856" s="279">
        <v>92025</v>
      </c>
      <c r="H2856" s="277" t="s">
        <v>9473</v>
      </c>
      <c r="I2856" s="277" t="s">
        <v>833</v>
      </c>
      <c r="J2856" s="277" t="s">
        <v>2642</v>
      </c>
      <c r="K2856" s="280">
        <v>49.44</v>
      </c>
      <c r="L2856" s="277" t="s">
        <v>2364</v>
      </c>
      <c r="M2856" s="83"/>
    </row>
    <row r="2857" spans="1:13" ht="12.75" customHeight="1" x14ac:dyDescent="0.25">
      <c r="A2857" s="277" t="s">
        <v>9085</v>
      </c>
      <c r="B2857" s="277" t="s">
        <v>9086</v>
      </c>
      <c r="C2857" s="277" t="s">
        <v>9389</v>
      </c>
      <c r="D2857" s="277" t="s">
        <v>9390</v>
      </c>
      <c r="E2857" s="278" t="s">
        <v>1043</v>
      </c>
      <c r="F2857" s="277" t="s">
        <v>1043</v>
      </c>
      <c r="G2857" s="279">
        <v>92026</v>
      </c>
      <c r="H2857" s="277" t="s">
        <v>9474</v>
      </c>
      <c r="I2857" s="277" t="s">
        <v>833</v>
      </c>
      <c r="J2857" s="277" t="s">
        <v>2642</v>
      </c>
      <c r="K2857" s="280">
        <v>39.770000000000003</v>
      </c>
      <c r="L2857" s="277" t="s">
        <v>2364</v>
      </c>
      <c r="M2857" s="83"/>
    </row>
    <row r="2858" spans="1:13" ht="12.75" customHeight="1" x14ac:dyDescent="0.25">
      <c r="A2858" s="277" t="s">
        <v>9085</v>
      </c>
      <c r="B2858" s="277" t="s">
        <v>9086</v>
      </c>
      <c r="C2858" s="277" t="s">
        <v>9389</v>
      </c>
      <c r="D2858" s="277" t="s">
        <v>9390</v>
      </c>
      <c r="E2858" s="278" t="s">
        <v>1043</v>
      </c>
      <c r="F2858" s="277" t="s">
        <v>1043</v>
      </c>
      <c r="G2858" s="279">
        <v>92027</v>
      </c>
      <c r="H2858" s="277" t="s">
        <v>9475</v>
      </c>
      <c r="I2858" s="277" t="s">
        <v>833</v>
      </c>
      <c r="J2858" s="277" t="s">
        <v>2642</v>
      </c>
      <c r="K2858" s="280">
        <v>45.78</v>
      </c>
      <c r="L2858" s="277" t="s">
        <v>2364</v>
      </c>
      <c r="M2858" s="83"/>
    </row>
    <row r="2859" spans="1:13" ht="12.75" customHeight="1" x14ac:dyDescent="0.25">
      <c r="A2859" s="277" t="s">
        <v>9085</v>
      </c>
      <c r="B2859" s="277" t="s">
        <v>9086</v>
      </c>
      <c r="C2859" s="277" t="s">
        <v>9389</v>
      </c>
      <c r="D2859" s="277" t="s">
        <v>9390</v>
      </c>
      <c r="E2859" s="278" t="s">
        <v>1043</v>
      </c>
      <c r="F2859" s="277" t="s">
        <v>1043</v>
      </c>
      <c r="G2859" s="279">
        <v>92028</v>
      </c>
      <c r="H2859" s="277" t="s">
        <v>9476</v>
      </c>
      <c r="I2859" s="277" t="s">
        <v>833</v>
      </c>
      <c r="J2859" s="277" t="s">
        <v>2642</v>
      </c>
      <c r="K2859" s="280">
        <v>33</v>
      </c>
      <c r="L2859" s="277" t="s">
        <v>2364</v>
      </c>
      <c r="M2859" s="83"/>
    </row>
    <row r="2860" spans="1:13" ht="12.75" customHeight="1" x14ac:dyDescent="0.25">
      <c r="A2860" s="277" t="s">
        <v>9085</v>
      </c>
      <c r="B2860" s="277" t="s">
        <v>9086</v>
      </c>
      <c r="C2860" s="277" t="s">
        <v>9389</v>
      </c>
      <c r="D2860" s="277" t="s">
        <v>9390</v>
      </c>
      <c r="E2860" s="278" t="s">
        <v>1043</v>
      </c>
      <c r="F2860" s="277" t="s">
        <v>1043</v>
      </c>
      <c r="G2860" s="279">
        <v>92029</v>
      </c>
      <c r="H2860" s="277" t="s">
        <v>9477</v>
      </c>
      <c r="I2860" s="277" t="s">
        <v>833</v>
      </c>
      <c r="J2860" s="277" t="s">
        <v>2642</v>
      </c>
      <c r="K2860" s="280">
        <v>39.01</v>
      </c>
      <c r="L2860" s="277" t="s">
        <v>2364</v>
      </c>
      <c r="M2860" s="83"/>
    </row>
    <row r="2861" spans="1:13" ht="12.75" customHeight="1" x14ac:dyDescent="0.25">
      <c r="A2861" s="277" t="s">
        <v>9085</v>
      </c>
      <c r="B2861" s="277" t="s">
        <v>9086</v>
      </c>
      <c r="C2861" s="277" t="s">
        <v>9389</v>
      </c>
      <c r="D2861" s="277" t="s">
        <v>9390</v>
      </c>
      <c r="E2861" s="278" t="s">
        <v>1043</v>
      </c>
      <c r="F2861" s="277" t="s">
        <v>1043</v>
      </c>
      <c r="G2861" s="279">
        <v>92030</v>
      </c>
      <c r="H2861" s="277" t="s">
        <v>9478</v>
      </c>
      <c r="I2861" s="277" t="s">
        <v>833</v>
      </c>
      <c r="J2861" s="277" t="s">
        <v>2642</v>
      </c>
      <c r="K2861" s="280">
        <v>47.98</v>
      </c>
      <c r="L2861" s="277" t="s">
        <v>2364</v>
      </c>
      <c r="M2861" s="83"/>
    </row>
    <row r="2862" spans="1:13" ht="12.75" customHeight="1" x14ac:dyDescent="0.25">
      <c r="A2862" s="277" t="s">
        <v>9085</v>
      </c>
      <c r="B2862" s="277" t="s">
        <v>9086</v>
      </c>
      <c r="C2862" s="277" t="s">
        <v>9389</v>
      </c>
      <c r="D2862" s="277" t="s">
        <v>9390</v>
      </c>
      <c r="E2862" s="278" t="s">
        <v>1043</v>
      </c>
      <c r="F2862" s="277" t="s">
        <v>1043</v>
      </c>
      <c r="G2862" s="279">
        <v>92031</v>
      </c>
      <c r="H2862" s="277" t="s">
        <v>9479</v>
      </c>
      <c r="I2862" s="277" t="s">
        <v>833</v>
      </c>
      <c r="J2862" s="277" t="s">
        <v>2642</v>
      </c>
      <c r="K2862" s="280">
        <v>53.99</v>
      </c>
      <c r="L2862" s="277" t="s">
        <v>2364</v>
      </c>
      <c r="M2862" s="83"/>
    </row>
    <row r="2863" spans="1:13" ht="12.75" customHeight="1" x14ac:dyDescent="0.25">
      <c r="A2863" s="277" t="s">
        <v>9085</v>
      </c>
      <c r="B2863" s="277" t="s">
        <v>9086</v>
      </c>
      <c r="C2863" s="277" t="s">
        <v>9389</v>
      </c>
      <c r="D2863" s="277" t="s">
        <v>9390</v>
      </c>
      <c r="E2863" s="278" t="s">
        <v>1043</v>
      </c>
      <c r="F2863" s="277" t="s">
        <v>1043</v>
      </c>
      <c r="G2863" s="279">
        <v>92032</v>
      </c>
      <c r="H2863" s="277" t="s">
        <v>9480</v>
      </c>
      <c r="I2863" s="277" t="s">
        <v>833</v>
      </c>
      <c r="J2863" s="277" t="s">
        <v>2642</v>
      </c>
      <c r="K2863" s="280">
        <v>48.9</v>
      </c>
      <c r="L2863" s="277" t="s">
        <v>2364</v>
      </c>
      <c r="M2863" s="83"/>
    </row>
    <row r="2864" spans="1:13" ht="12.75" customHeight="1" x14ac:dyDescent="0.25">
      <c r="A2864" s="277" t="s">
        <v>9085</v>
      </c>
      <c r="B2864" s="277" t="s">
        <v>9086</v>
      </c>
      <c r="C2864" s="277" t="s">
        <v>9389</v>
      </c>
      <c r="D2864" s="277" t="s">
        <v>9390</v>
      </c>
      <c r="E2864" s="278" t="s">
        <v>1043</v>
      </c>
      <c r="F2864" s="277" t="s">
        <v>1043</v>
      </c>
      <c r="G2864" s="279">
        <v>92033</v>
      </c>
      <c r="H2864" s="277" t="s">
        <v>9481</v>
      </c>
      <c r="I2864" s="277" t="s">
        <v>833</v>
      </c>
      <c r="J2864" s="277" t="s">
        <v>2642</v>
      </c>
      <c r="K2864" s="280">
        <v>54.91</v>
      </c>
      <c r="L2864" s="277" t="s">
        <v>2364</v>
      </c>
      <c r="M2864" s="83"/>
    </row>
    <row r="2865" spans="1:13" ht="12.75" customHeight="1" x14ac:dyDescent="0.25">
      <c r="A2865" s="277" t="s">
        <v>9085</v>
      </c>
      <c r="B2865" s="277" t="s">
        <v>9086</v>
      </c>
      <c r="C2865" s="277" t="s">
        <v>9389</v>
      </c>
      <c r="D2865" s="277" t="s">
        <v>9390</v>
      </c>
      <c r="E2865" s="278" t="s">
        <v>1043</v>
      </c>
      <c r="F2865" s="277" t="s">
        <v>1043</v>
      </c>
      <c r="G2865" s="279">
        <v>92034</v>
      </c>
      <c r="H2865" s="277" t="s">
        <v>9482</v>
      </c>
      <c r="I2865" s="277" t="s">
        <v>833</v>
      </c>
      <c r="J2865" s="277" t="s">
        <v>2642</v>
      </c>
      <c r="K2865" s="280">
        <v>44.35</v>
      </c>
      <c r="L2865" s="277" t="s">
        <v>2364</v>
      </c>
      <c r="M2865" s="83"/>
    </row>
    <row r="2866" spans="1:13" ht="12.75" customHeight="1" x14ac:dyDescent="0.25">
      <c r="A2866" s="277" t="s">
        <v>9085</v>
      </c>
      <c r="B2866" s="277" t="s">
        <v>9086</v>
      </c>
      <c r="C2866" s="277" t="s">
        <v>9389</v>
      </c>
      <c r="D2866" s="277" t="s">
        <v>9390</v>
      </c>
      <c r="E2866" s="278" t="s">
        <v>1043</v>
      </c>
      <c r="F2866" s="277" t="s">
        <v>1043</v>
      </c>
      <c r="G2866" s="279">
        <v>92035</v>
      </c>
      <c r="H2866" s="277" t="s">
        <v>9483</v>
      </c>
      <c r="I2866" s="277" t="s">
        <v>833</v>
      </c>
      <c r="J2866" s="277" t="s">
        <v>2642</v>
      </c>
      <c r="K2866" s="280">
        <v>50.36</v>
      </c>
      <c r="L2866" s="277" t="s">
        <v>2364</v>
      </c>
      <c r="M2866" s="83"/>
    </row>
    <row r="2867" spans="1:13" ht="12.75" customHeight="1" x14ac:dyDescent="0.25">
      <c r="A2867" s="277" t="s">
        <v>9085</v>
      </c>
      <c r="B2867" s="277" t="s">
        <v>9086</v>
      </c>
      <c r="C2867" s="277" t="s">
        <v>9484</v>
      </c>
      <c r="D2867" s="277" t="s">
        <v>9485</v>
      </c>
      <c r="E2867" s="278" t="s">
        <v>1043</v>
      </c>
      <c r="F2867" s="277" t="s">
        <v>1043</v>
      </c>
      <c r="G2867" s="279">
        <v>72278</v>
      </c>
      <c r="H2867" s="277" t="s">
        <v>9486</v>
      </c>
      <c r="I2867" s="277" t="s">
        <v>833</v>
      </c>
      <c r="J2867" s="277" t="s">
        <v>2363</v>
      </c>
      <c r="K2867" s="280">
        <v>74.599999999999994</v>
      </c>
      <c r="L2867" s="277" t="s">
        <v>2364</v>
      </c>
      <c r="M2867" s="83"/>
    </row>
    <row r="2868" spans="1:13" ht="12.75" customHeight="1" x14ac:dyDescent="0.25">
      <c r="A2868" s="277" t="s">
        <v>9085</v>
      </c>
      <c r="B2868" s="277" t="s">
        <v>9086</v>
      </c>
      <c r="C2868" s="277" t="s">
        <v>9484</v>
      </c>
      <c r="D2868" s="277" t="s">
        <v>9485</v>
      </c>
      <c r="E2868" s="278" t="s">
        <v>1043</v>
      </c>
      <c r="F2868" s="277" t="s">
        <v>1043</v>
      </c>
      <c r="G2868" s="279">
        <v>72280</v>
      </c>
      <c r="H2868" s="277" t="s">
        <v>9487</v>
      </c>
      <c r="I2868" s="277" t="s">
        <v>833</v>
      </c>
      <c r="J2868" s="277" t="s">
        <v>2363</v>
      </c>
      <c r="K2868" s="280">
        <v>42.41</v>
      </c>
      <c r="L2868" s="277" t="s">
        <v>2364</v>
      </c>
      <c r="M2868" s="83"/>
    </row>
    <row r="2869" spans="1:13" ht="12.75" customHeight="1" x14ac:dyDescent="0.25">
      <c r="A2869" s="277" t="s">
        <v>9085</v>
      </c>
      <c r="B2869" s="277" t="s">
        <v>9086</v>
      </c>
      <c r="C2869" s="277" t="s">
        <v>9484</v>
      </c>
      <c r="D2869" s="277" t="s">
        <v>9485</v>
      </c>
      <c r="E2869" s="278">
        <v>73953</v>
      </c>
      <c r="F2869" s="277" t="s">
        <v>9488</v>
      </c>
      <c r="G2869" s="279" t="s">
        <v>9489</v>
      </c>
      <c r="H2869" s="277" t="s">
        <v>9490</v>
      </c>
      <c r="I2869" s="277" t="s">
        <v>833</v>
      </c>
      <c r="J2869" s="277" t="s">
        <v>2363</v>
      </c>
      <c r="K2869" s="280">
        <v>134.54</v>
      </c>
      <c r="L2869" s="277" t="s">
        <v>2364</v>
      </c>
      <c r="M2869" s="83"/>
    </row>
    <row r="2870" spans="1:13" ht="12.75" customHeight="1" x14ac:dyDescent="0.25">
      <c r="A2870" s="277" t="s">
        <v>9085</v>
      </c>
      <c r="B2870" s="277" t="s">
        <v>9086</v>
      </c>
      <c r="C2870" s="277" t="s">
        <v>9484</v>
      </c>
      <c r="D2870" s="277" t="s">
        <v>9485</v>
      </c>
      <c r="E2870" s="278">
        <v>73953</v>
      </c>
      <c r="F2870" s="277" t="s">
        <v>9488</v>
      </c>
      <c r="G2870" s="279" t="s">
        <v>9491</v>
      </c>
      <c r="H2870" s="277" t="s">
        <v>9492</v>
      </c>
      <c r="I2870" s="277" t="s">
        <v>833</v>
      </c>
      <c r="J2870" s="277" t="s">
        <v>2363</v>
      </c>
      <c r="K2870" s="280">
        <v>178.53</v>
      </c>
      <c r="L2870" s="277" t="s">
        <v>2364</v>
      </c>
      <c r="M2870" s="83"/>
    </row>
    <row r="2871" spans="1:13" ht="12.75" customHeight="1" x14ac:dyDescent="0.25">
      <c r="A2871" s="277" t="s">
        <v>9085</v>
      </c>
      <c r="B2871" s="277" t="s">
        <v>9086</v>
      </c>
      <c r="C2871" s="277" t="s">
        <v>9484</v>
      </c>
      <c r="D2871" s="277" t="s">
        <v>9485</v>
      </c>
      <c r="E2871" s="278">
        <v>73953</v>
      </c>
      <c r="F2871" s="277" t="s">
        <v>9488</v>
      </c>
      <c r="G2871" s="279" t="s">
        <v>9493</v>
      </c>
      <c r="H2871" s="277" t="s">
        <v>9494</v>
      </c>
      <c r="I2871" s="277" t="s">
        <v>833</v>
      </c>
      <c r="J2871" s="277" t="s">
        <v>2363</v>
      </c>
      <c r="K2871" s="280">
        <v>50.81</v>
      </c>
      <c r="L2871" s="277" t="s">
        <v>2364</v>
      </c>
      <c r="M2871" s="83"/>
    </row>
    <row r="2872" spans="1:13" ht="12.75" customHeight="1" x14ac:dyDescent="0.25">
      <c r="A2872" s="277" t="s">
        <v>9085</v>
      </c>
      <c r="B2872" s="277" t="s">
        <v>9086</v>
      </c>
      <c r="C2872" s="277" t="s">
        <v>9484</v>
      </c>
      <c r="D2872" s="277" t="s">
        <v>9485</v>
      </c>
      <c r="E2872" s="278" t="s">
        <v>1043</v>
      </c>
      <c r="F2872" s="277" t="s">
        <v>1043</v>
      </c>
      <c r="G2872" s="279">
        <v>83391</v>
      </c>
      <c r="H2872" s="277" t="s">
        <v>9495</v>
      </c>
      <c r="I2872" s="277" t="s">
        <v>833</v>
      </c>
      <c r="J2872" s="277" t="s">
        <v>2363</v>
      </c>
      <c r="K2872" s="280">
        <v>27.68</v>
      </c>
      <c r="L2872" s="277" t="s">
        <v>2364</v>
      </c>
      <c r="M2872" s="83"/>
    </row>
    <row r="2873" spans="1:13" ht="12.75" customHeight="1" x14ac:dyDescent="0.25">
      <c r="A2873" s="277" t="s">
        <v>9085</v>
      </c>
      <c r="B2873" s="277" t="s">
        <v>9086</v>
      </c>
      <c r="C2873" s="277" t="s">
        <v>9484</v>
      </c>
      <c r="D2873" s="277" t="s">
        <v>9485</v>
      </c>
      <c r="E2873" s="278" t="s">
        <v>1043</v>
      </c>
      <c r="F2873" s="277" t="s">
        <v>1043</v>
      </c>
      <c r="G2873" s="279">
        <v>83392</v>
      </c>
      <c r="H2873" s="277" t="s">
        <v>9496</v>
      </c>
      <c r="I2873" s="277" t="s">
        <v>833</v>
      </c>
      <c r="J2873" s="277" t="s">
        <v>2363</v>
      </c>
      <c r="K2873" s="280">
        <v>20.36</v>
      </c>
      <c r="L2873" s="277" t="s">
        <v>2364</v>
      </c>
      <c r="M2873" s="83"/>
    </row>
    <row r="2874" spans="1:13" ht="12.75" customHeight="1" x14ac:dyDescent="0.25">
      <c r="A2874" s="277" t="s">
        <v>9085</v>
      </c>
      <c r="B2874" s="277" t="s">
        <v>9086</v>
      </c>
      <c r="C2874" s="277" t="s">
        <v>9484</v>
      </c>
      <c r="D2874" s="277" t="s">
        <v>9485</v>
      </c>
      <c r="E2874" s="278" t="s">
        <v>1043</v>
      </c>
      <c r="F2874" s="277" t="s">
        <v>1043</v>
      </c>
      <c r="G2874" s="279">
        <v>83393</v>
      </c>
      <c r="H2874" s="277" t="s">
        <v>9497</v>
      </c>
      <c r="I2874" s="277" t="s">
        <v>833</v>
      </c>
      <c r="J2874" s="277" t="s">
        <v>2363</v>
      </c>
      <c r="K2874" s="280">
        <v>26.17</v>
      </c>
      <c r="L2874" s="277" t="s">
        <v>2364</v>
      </c>
      <c r="M2874" s="83"/>
    </row>
    <row r="2875" spans="1:13" ht="12.75" customHeight="1" x14ac:dyDescent="0.25">
      <c r="A2875" s="277" t="s">
        <v>9085</v>
      </c>
      <c r="B2875" s="277" t="s">
        <v>9086</v>
      </c>
      <c r="C2875" s="277" t="s">
        <v>9484</v>
      </c>
      <c r="D2875" s="277" t="s">
        <v>9485</v>
      </c>
      <c r="E2875" s="278" t="s">
        <v>1043</v>
      </c>
      <c r="F2875" s="277" t="s">
        <v>1043</v>
      </c>
      <c r="G2875" s="279">
        <v>83470</v>
      </c>
      <c r="H2875" s="277" t="s">
        <v>9498</v>
      </c>
      <c r="I2875" s="277" t="s">
        <v>833</v>
      </c>
      <c r="J2875" s="277" t="s">
        <v>2363</v>
      </c>
      <c r="K2875" s="280">
        <v>71.2</v>
      </c>
      <c r="L2875" s="277" t="s">
        <v>2364</v>
      </c>
      <c r="M2875" s="83"/>
    </row>
    <row r="2876" spans="1:13" ht="12.75" customHeight="1" x14ac:dyDescent="0.25">
      <c r="A2876" s="277" t="s">
        <v>9085</v>
      </c>
      <c r="B2876" s="277" t="s">
        <v>9086</v>
      </c>
      <c r="C2876" s="277" t="s">
        <v>9484</v>
      </c>
      <c r="D2876" s="277" t="s">
        <v>9485</v>
      </c>
      <c r="E2876" s="278" t="s">
        <v>1043</v>
      </c>
      <c r="F2876" s="277" t="s">
        <v>1043</v>
      </c>
      <c r="G2876" s="279">
        <v>93040</v>
      </c>
      <c r="H2876" s="277" t="s">
        <v>9499</v>
      </c>
      <c r="I2876" s="277" t="s">
        <v>833</v>
      </c>
      <c r="J2876" s="277" t="s">
        <v>2363</v>
      </c>
      <c r="K2876" s="280">
        <v>11.46</v>
      </c>
      <c r="L2876" s="277" t="s">
        <v>2364</v>
      </c>
      <c r="M2876" s="83"/>
    </row>
    <row r="2877" spans="1:13" ht="12.75" customHeight="1" x14ac:dyDescent="0.25">
      <c r="A2877" s="277" t="s">
        <v>9085</v>
      </c>
      <c r="B2877" s="277" t="s">
        <v>9086</v>
      </c>
      <c r="C2877" s="277" t="s">
        <v>9484</v>
      </c>
      <c r="D2877" s="277" t="s">
        <v>9485</v>
      </c>
      <c r="E2877" s="278" t="s">
        <v>1043</v>
      </c>
      <c r="F2877" s="277" t="s">
        <v>1043</v>
      </c>
      <c r="G2877" s="279">
        <v>93041</v>
      </c>
      <c r="H2877" s="277" t="s">
        <v>9500</v>
      </c>
      <c r="I2877" s="277" t="s">
        <v>833</v>
      </c>
      <c r="J2877" s="277" t="s">
        <v>2363</v>
      </c>
      <c r="K2877" s="280">
        <v>70.790000000000006</v>
      </c>
      <c r="L2877" s="277" t="s">
        <v>2364</v>
      </c>
      <c r="M2877" s="83"/>
    </row>
    <row r="2878" spans="1:13" ht="12.75" customHeight="1" x14ac:dyDescent="0.25">
      <c r="A2878" s="277" t="s">
        <v>9085</v>
      </c>
      <c r="B2878" s="277" t="s">
        <v>9086</v>
      </c>
      <c r="C2878" s="277" t="s">
        <v>9484</v>
      </c>
      <c r="D2878" s="277" t="s">
        <v>9485</v>
      </c>
      <c r="E2878" s="278" t="s">
        <v>1043</v>
      </c>
      <c r="F2878" s="277" t="s">
        <v>1043</v>
      </c>
      <c r="G2878" s="279">
        <v>93042</v>
      </c>
      <c r="H2878" s="277" t="s">
        <v>9501</v>
      </c>
      <c r="I2878" s="277" t="s">
        <v>833</v>
      </c>
      <c r="J2878" s="277" t="s">
        <v>2363</v>
      </c>
      <c r="K2878" s="280">
        <v>23.05</v>
      </c>
      <c r="L2878" s="277" t="s">
        <v>2364</v>
      </c>
      <c r="M2878" s="83"/>
    </row>
    <row r="2879" spans="1:13" ht="12.75" customHeight="1" x14ac:dyDescent="0.25">
      <c r="A2879" s="277" t="s">
        <v>9085</v>
      </c>
      <c r="B2879" s="277" t="s">
        <v>9086</v>
      </c>
      <c r="C2879" s="277" t="s">
        <v>9484</v>
      </c>
      <c r="D2879" s="277" t="s">
        <v>9485</v>
      </c>
      <c r="E2879" s="278" t="s">
        <v>1043</v>
      </c>
      <c r="F2879" s="277" t="s">
        <v>1043</v>
      </c>
      <c r="G2879" s="279">
        <v>93043</v>
      </c>
      <c r="H2879" s="277" t="s">
        <v>9502</v>
      </c>
      <c r="I2879" s="277" t="s">
        <v>833</v>
      </c>
      <c r="J2879" s="277" t="s">
        <v>2363</v>
      </c>
      <c r="K2879" s="280">
        <v>30.63</v>
      </c>
      <c r="L2879" s="277" t="s">
        <v>2364</v>
      </c>
      <c r="M2879" s="83"/>
    </row>
    <row r="2880" spans="1:13" ht="12.75" customHeight="1" x14ac:dyDescent="0.25">
      <c r="A2880" s="277" t="s">
        <v>9085</v>
      </c>
      <c r="B2880" s="277" t="s">
        <v>9086</v>
      </c>
      <c r="C2880" s="277" t="s">
        <v>9484</v>
      </c>
      <c r="D2880" s="277" t="s">
        <v>9485</v>
      </c>
      <c r="E2880" s="278" t="s">
        <v>1043</v>
      </c>
      <c r="F2880" s="277" t="s">
        <v>1043</v>
      </c>
      <c r="G2880" s="279">
        <v>93044</v>
      </c>
      <c r="H2880" s="277" t="s">
        <v>9503</v>
      </c>
      <c r="I2880" s="277" t="s">
        <v>833</v>
      </c>
      <c r="J2880" s="277" t="s">
        <v>2363</v>
      </c>
      <c r="K2880" s="280">
        <v>12.87</v>
      </c>
      <c r="L2880" s="277" t="s">
        <v>2364</v>
      </c>
      <c r="M2880" s="83"/>
    </row>
    <row r="2881" spans="1:13" ht="12.75" customHeight="1" x14ac:dyDescent="0.25">
      <c r="A2881" s="277" t="s">
        <v>9085</v>
      </c>
      <c r="B2881" s="277" t="s">
        <v>9086</v>
      </c>
      <c r="C2881" s="277" t="s">
        <v>9484</v>
      </c>
      <c r="D2881" s="277" t="s">
        <v>9485</v>
      </c>
      <c r="E2881" s="278" t="s">
        <v>1043</v>
      </c>
      <c r="F2881" s="277" t="s">
        <v>1043</v>
      </c>
      <c r="G2881" s="279">
        <v>93045</v>
      </c>
      <c r="H2881" s="277" t="s">
        <v>9504</v>
      </c>
      <c r="I2881" s="277" t="s">
        <v>833</v>
      </c>
      <c r="J2881" s="277" t="s">
        <v>2363</v>
      </c>
      <c r="K2881" s="280">
        <v>39.799999999999997</v>
      </c>
      <c r="L2881" s="277" t="s">
        <v>2364</v>
      </c>
      <c r="M2881" s="83"/>
    </row>
    <row r="2882" spans="1:13" ht="12.75" customHeight="1" x14ac:dyDescent="0.25">
      <c r="A2882" s="277" t="s">
        <v>9085</v>
      </c>
      <c r="B2882" s="277" t="s">
        <v>9086</v>
      </c>
      <c r="C2882" s="277" t="s">
        <v>9484</v>
      </c>
      <c r="D2882" s="277" t="s">
        <v>9485</v>
      </c>
      <c r="E2882" s="278" t="s">
        <v>1043</v>
      </c>
      <c r="F2882" s="277" t="s">
        <v>1043</v>
      </c>
      <c r="G2882" s="279">
        <v>97583</v>
      </c>
      <c r="H2882" s="277" t="s">
        <v>9505</v>
      </c>
      <c r="I2882" s="277" t="s">
        <v>833</v>
      </c>
      <c r="J2882" s="277" t="s">
        <v>2363</v>
      </c>
      <c r="K2882" s="280">
        <v>43.32</v>
      </c>
      <c r="L2882" s="277" t="s">
        <v>2364</v>
      </c>
      <c r="M2882" s="83"/>
    </row>
    <row r="2883" spans="1:13" ht="12.75" customHeight="1" x14ac:dyDescent="0.25">
      <c r="A2883" s="277" t="s">
        <v>9085</v>
      </c>
      <c r="B2883" s="277" t="s">
        <v>9086</v>
      </c>
      <c r="C2883" s="277" t="s">
        <v>9484</v>
      </c>
      <c r="D2883" s="277" t="s">
        <v>9485</v>
      </c>
      <c r="E2883" s="278" t="s">
        <v>1043</v>
      </c>
      <c r="F2883" s="277" t="s">
        <v>1043</v>
      </c>
      <c r="G2883" s="279">
        <v>97584</v>
      </c>
      <c r="H2883" s="277" t="s">
        <v>9506</v>
      </c>
      <c r="I2883" s="277" t="s">
        <v>833</v>
      </c>
      <c r="J2883" s="277" t="s">
        <v>2363</v>
      </c>
      <c r="K2883" s="280">
        <v>59.44</v>
      </c>
      <c r="L2883" s="277" t="s">
        <v>2364</v>
      </c>
      <c r="M2883" s="83"/>
    </row>
    <row r="2884" spans="1:13" ht="12.75" customHeight="1" x14ac:dyDescent="0.25">
      <c r="A2884" s="277" t="s">
        <v>9085</v>
      </c>
      <c r="B2884" s="277" t="s">
        <v>9086</v>
      </c>
      <c r="C2884" s="277" t="s">
        <v>9484</v>
      </c>
      <c r="D2884" s="277" t="s">
        <v>9485</v>
      </c>
      <c r="E2884" s="278" t="s">
        <v>1043</v>
      </c>
      <c r="F2884" s="277" t="s">
        <v>1043</v>
      </c>
      <c r="G2884" s="279">
        <v>97585</v>
      </c>
      <c r="H2884" s="277" t="s">
        <v>9507</v>
      </c>
      <c r="I2884" s="277" t="s">
        <v>833</v>
      </c>
      <c r="J2884" s="277" t="s">
        <v>2363</v>
      </c>
      <c r="K2884" s="280">
        <v>59.15</v>
      </c>
      <c r="L2884" s="277" t="s">
        <v>2364</v>
      </c>
      <c r="M2884" s="83"/>
    </row>
    <row r="2885" spans="1:13" ht="12.75" customHeight="1" x14ac:dyDescent="0.25">
      <c r="A2885" s="277" t="s">
        <v>9085</v>
      </c>
      <c r="B2885" s="277" t="s">
        <v>9086</v>
      </c>
      <c r="C2885" s="277" t="s">
        <v>9484</v>
      </c>
      <c r="D2885" s="277" t="s">
        <v>9485</v>
      </c>
      <c r="E2885" s="278" t="s">
        <v>1043</v>
      </c>
      <c r="F2885" s="277" t="s">
        <v>1043</v>
      </c>
      <c r="G2885" s="279">
        <v>97586</v>
      </c>
      <c r="H2885" s="277" t="s">
        <v>9508</v>
      </c>
      <c r="I2885" s="277" t="s">
        <v>833</v>
      </c>
      <c r="J2885" s="277" t="s">
        <v>2363</v>
      </c>
      <c r="K2885" s="280">
        <v>78.61</v>
      </c>
      <c r="L2885" s="277" t="s">
        <v>2364</v>
      </c>
      <c r="M2885" s="83"/>
    </row>
    <row r="2886" spans="1:13" ht="12.75" customHeight="1" x14ac:dyDescent="0.25">
      <c r="A2886" s="277" t="s">
        <v>9085</v>
      </c>
      <c r="B2886" s="277" t="s">
        <v>9086</v>
      </c>
      <c r="C2886" s="277" t="s">
        <v>9484</v>
      </c>
      <c r="D2886" s="277" t="s">
        <v>9485</v>
      </c>
      <c r="E2886" s="278" t="s">
        <v>1043</v>
      </c>
      <c r="F2886" s="277" t="s">
        <v>1043</v>
      </c>
      <c r="G2886" s="279">
        <v>97587</v>
      </c>
      <c r="H2886" s="277" t="s">
        <v>9509</v>
      </c>
      <c r="I2886" s="277" t="s">
        <v>833</v>
      </c>
      <c r="J2886" s="277" t="s">
        <v>2363</v>
      </c>
      <c r="K2886" s="280">
        <v>136.36000000000001</v>
      </c>
      <c r="L2886" s="277" t="s">
        <v>2364</v>
      </c>
      <c r="M2886" s="83"/>
    </row>
    <row r="2887" spans="1:13" ht="12.75" customHeight="1" x14ac:dyDescent="0.25">
      <c r="A2887" s="277" t="s">
        <v>9085</v>
      </c>
      <c r="B2887" s="277" t="s">
        <v>9086</v>
      </c>
      <c r="C2887" s="277" t="s">
        <v>9484</v>
      </c>
      <c r="D2887" s="277" t="s">
        <v>9485</v>
      </c>
      <c r="E2887" s="278" t="s">
        <v>1043</v>
      </c>
      <c r="F2887" s="277" t="s">
        <v>1043</v>
      </c>
      <c r="G2887" s="279">
        <v>97589</v>
      </c>
      <c r="H2887" s="277" t="s">
        <v>9510</v>
      </c>
      <c r="I2887" s="277" t="s">
        <v>833</v>
      </c>
      <c r="J2887" s="277" t="s">
        <v>2363</v>
      </c>
      <c r="K2887" s="280">
        <v>26.97</v>
      </c>
      <c r="L2887" s="277" t="s">
        <v>2364</v>
      </c>
      <c r="M2887" s="83"/>
    </row>
    <row r="2888" spans="1:13" ht="12.75" customHeight="1" x14ac:dyDescent="0.25">
      <c r="A2888" s="277" t="s">
        <v>9085</v>
      </c>
      <c r="B2888" s="277" t="s">
        <v>9086</v>
      </c>
      <c r="C2888" s="277" t="s">
        <v>9484</v>
      </c>
      <c r="D2888" s="277" t="s">
        <v>9485</v>
      </c>
      <c r="E2888" s="278" t="s">
        <v>1043</v>
      </c>
      <c r="F2888" s="277" t="s">
        <v>1043</v>
      </c>
      <c r="G2888" s="279">
        <v>97590</v>
      </c>
      <c r="H2888" s="277" t="s">
        <v>9511</v>
      </c>
      <c r="I2888" s="277" t="s">
        <v>833</v>
      </c>
      <c r="J2888" s="277" t="s">
        <v>2363</v>
      </c>
      <c r="K2888" s="280">
        <v>53.85</v>
      </c>
      <c r="L2888" s="277" t="s">
        <v>2364</v>
      </c>
      <c r="M2888" s="83"/>
    </row>
    <row r="2889" spans="1:13" ht="12.75" customHeight="1" x14ac:dyDescent="0.25">
      <c r="A2889" s="277" t="s">
        <v>9085</v>
      </c>
      <c r="B2889" s="277" t="s">
        <v>9086</v>
      </c>
      <c r="C2889" s="277" t="s">
        <v>9484</v>
      </c>
      <c r="D2889" s="277" t="s">
        <v>9485</v>
      </c>
      <c r="E2889" s="278" t="s">
        <v>1043</v>
      </c>
      <c r="F2889" s="277" t="s">
        <v>1043</v>
      </c>
      <c r="G2889" s="279">
        <v>97591</v>
      </c>
      <c r="H2889" s="277" t="s">
        <v>9512</v>
      </c>
      <c r="I2889" s="277" t="s">
        <v>833</v>
      </c>
      <c r="J2889" s="277" t="s">
        <v>2363</v>
      </c>
      <c r="K2889" s="280">
        <v>72.58</v>
      </c>
      <c r="L2889" s="277" t="s">
        <v>2364</v>
      </c>
      <c r="M2889" s="83"/>
    </row>
    <row r="2890" spans="1:13" ht="12.75" customHeight="1" x14ac:dyDescent="0.25">
      <c r="A2890" s="277" t="s">
        <v>9085</v>
      </c>
      <c r="B2890" s="277" t="s">
        <v>9086</v>
      </c>
      <c r="C2890" s="277" t="s">
        <v>9484</v>
      </c>
      <c r="D2890" s="277" t="s">
        <v>9485</v>
      </c>
      <c r="E2890" s="278" t="s">
        <v>1043</v>
      </c>
      <c r="F2890" s="277" t="s">
        <v>1043</v>
      </c>
      <c r="G2890" s="279">
        <v>97592</v>
      </c>
      <c r="H2890" s="277" t="s">
        <v>9513</v>
      </c>
      <c r="I2890" s="277" t="s">
        <v>833</v>
      </c>
      <c r="J2890" s="277" t="s">
        <v>2363</v>
      </c>
      <c r="K2890" s="280">
        <v>96.36</v>
      </c>
      <c r="L2890" s="277" t="s">
        <v>2364</v>
      </c>
      <c r="M2890" s="83"/>
    </row>
    <row r="2891" spans="1:13" ht="12.75" customHeight="1" x14ac:dyDescent="0.25">
      <c r="A2891" s="277" t="s">
        <v>9085</v>
      </c>
      <c r="B2891" s="277" t="s">
        <v>9086</v>
      </c>
      <c r="C2891" s="277" t="s">
        <v>9484</v>
      </c>
      <c r="D2891" s="277" t="s">
        <v>9485</v>
      </c>
      <c r="E2891" s="278" t="s">
        <v>1043</v>
      </c>
      <c r="F2891" s="277" t="s">
        <v>1043</v>
      </c>
      <c r="G2891" s="279">
        <v>97593</v>
      </c>
      <c r="H2891" s="277" t="s">
        <v>9514</v>
      </c>
      <c r="I2891" s="277" t="s">
        <v>833</v>
      </c>
      <c r="J2891" s="277" t="s">
        <v>2363</v>
      </c>
      <c r="K2891" s="280">
        <v>73.77</v>
      </c>
      <c r="L2891" s="277" t="s">
        <v>2364</v>
      </c>
      <c r="M2891" s="83"/>
    </row>
    <row r="2892" spans="1:13" ht="12.75" customHeight="1" x14ac:dyDescent="0.25">
      <c r="A2892" s="277" t="s">
        <v>9085</v>
      </c>
      <c r="B2892" s="277" t="s">
        <v>9086</v>
      </c>
      <c r="C2892" s="277" t="s">
        <v>9484</v>
      </c>
      <c r="D2892" s="277" t="s">
        <v>9485</v>
      </c>
      <c r="E2892" s="278" t="s">
        <v>1043</v>
      </c>
      <c r="F2892" s="277" t="s">
        <v>1043</v>
      </c>
      <c r="G2892" s="279">
        <v>97594</v>
      </c>
      <c r="H2892" s="277" t="s">
        <v>9515</v>
      </c>
      <c r="I2892" s="277" t="s">
        <v>833</v>
      </c>
      <c r="J2892" s="277" t="s">
        <v>2363</v>
      </c>
      <c r="K2892" s="280">
        <v>71.989999999999995</v>
      </c>
      <c r="L2892" s="277" t="s">
        <v>2364</v>
      </c>
      <c r="M2892" s="83"/>
    </row>
    <row r="2893" spans="1:13" ht="12.75" customHeight="1" x14ac:dyDescent="0.25">
      <c r="A2893" s="277" t="s">
        <v>9085</v>
      </c>
      <c r="B2893" s="277" t="s">
        <v>9086</v>
      </c>
      <c r="C2893" s="277" t="s">
        <v>9484</v>
      </c>
      <c r="D2893" s="277" t="s">
        <v>9485</v>
      </c>
      <c r="E2893" s="278" t="s">
        <v>1043</v>
      </c>
      <c r="F2893" s="277" t="s">
        <v>1043</v>
      </c>
      <c r="G2893" s="279">
        <v>97595</v>
      </c>
      <c r="H2893" s="277" t="s">
        <v>9516</v>
      </c>
      <c r="I2893" s="277" t="s">
        <v>833</v>
      </c>
      <c r="J2893" s="277" t="s">
        <v>2363</v>
      </c>
      <c r="K2893" s="280">
        <v>47.79</v>
      </c>
      <c r="L2893" s="277" t="s">
        <v>2364</v>
      </c>
      <c r="M2893" s="83"/>
    </row>
    <row r="2894" spans="1:13" ht="12.75" customHeight="1" x14ac:dyDescent="0.25">
      <c r="A2894" s="277" t="s">
        <v>9085</v>
      </c>
      <c r="B2894" s="277" t="s">
        <v>9086</v>
      </c>
      <c r="C2894" s="277" t="s">
        <v>9484</v>
      </c>
      <c r="D2894" s="277" t="s">
        <v>9485</v>
      </c>
      <c r="E2894" s="278" t="s">
        <v>1043</v>
      </c>
      <c r="F2894" s="277" t="s">
        <v>1043</v>
      </c>
      <c r="G2894" s="279">
        <v>97596</v>
      </c>
      <c r="H2894" s="277" t="s">
        <v>9517</v>
      </c>
      <c r="I2894" s="277" t="s">
        <v>833</v>
      </c>
      <c r="J2894" s="277" t="s">
        <v>2363</v>
      </c>
      <c r="K2894" s="280">
        <v>33.26</v>
      </c>
      <c r="L2894" s="277" t="s">
        <v>2364</v>
      </c>
      <c r="M2894" s="83"/>
    </row>
    <row r="2895" spans="1:13" ht="12.75" customHeight="1" x14ac:dyDescent="0.25">
      <c r="A2895" s="277" t="s">
        <v>9085</v>
      </c>
      <c r="B2895" s="277" t="s">
        <v>9086</v>
      </c>
      <c r="C2895" s="277" t="s">
        <v>9484</v>
      </c>
      <c r="D2895" s="277" t="s">
        <v>9485</v>
      </c>
      <c r="E2895" s="278" t="s">
        <v>1043</v>
      </c>
      <c r="F2895" s="277" t="s">
        <v>1043</v>
      </c>
      <c r="G2895" s="279">
        <v>97597</v>
      </c>
      <c r="H2895" s="277" t="s">
        <v>9518</v>
      </c>
      <c r="I2895" s="277" t="s">
        <v>833</v>
      </c>
      <c r="J2895" s="277" t="s">
        <v>2363</v>
      </c>
      <c r="K2895" s="280">
        <v>41.09</v>
      </c>
      <c r="L2895" s="277" t="s">
        <v>2364</v>
      </c>
      <c r="M2895" s="83"/>
    </row>
    <row r="2896" spans="1:13" ht="12.75" customHeight="1" x14ac:dyDescent="0.25">
      <c r="A2896" s="277" t="s">
        <v>9085</v>
      </c>
      <c r="B2896" s="277" t="s">
        <v>9086</v>
      </c>
      <c r="C2896" s="277" t="s">
        <v>9484</v>
      </c>
      <c r="D2896" s="277" t="s">
        <v>9485</v>
      </c>
      <c r="E2896" s="278" t="s">
        <v>1043</v>
      </c>
      <c r="F2896" s="277" t="s">
        <v>1043</v>
      </c>
      <c r="G2896" s="279">
        <v>97598</v>
      </c>
      <c r="H2896" s="277" t="s">
        <v>9519</v>
      </c>
      <c r="I2896" s="277" t="s">
        <v>833</v>
      </c>
      <c r="J2896" s="277" t="s">
        <v>2363</v>
      </c>
      <c r="K2896" s="280">
        <v>39.229999999999997</v>
      </c>
      <c r="L2896" s="277" t="s">
        <v>2364</v>
      </c>
      <c r="M2896" s="83"/>
    </row>
    <row r="2897" spans="1:13" ht="12.75" customHeight="1" x14ac:dyDescent="0.25">
      <c r="A2897" s="277" t="s">
        <v>9085</v>
      </c>
      <c r="B2897" s="277" t="s">
        <v>9086</v>
      </c>
      <c r="C2897" s="277" t="s">
        <v>9484</v>
      </c>
      <c r="D2897" s="277" t="s">
        <v>9485</v>
      </c>
      <c r="E2897" s="278" t="s">
        <v>1043</v>
      </c>
      <c r="F2897" s="277" t="s">
        <v>1043</v>
      </c>
      <c r="G2897" s="279">
        <v>97599</v>
      </c>
      <c r="H2897" s="277" t="s">
        <v>9520</v>
      </c>
      <c r="I2897" s="277" t="s">
        <v>833</v>
      </c>
      <c r="J2897" s="277" t="s">
        <v>2363</v>
      </c>
      <c r="K2897" s="280">
        <v>36.78</v>
      </c>
      <c r="L2897" s="277" t="s">
        <v>2364</v>
      </c>
      <c r="M2897" s="83"/>
    </row>
    <row r="2898" spans="1:13" ht="12.75" customHeight="1" x14ac:dyDescent="0.25">
      <c r="A2898" s="277" t="s">
        <v>9085</v>
      </c>
      <c r="B2898" s="277" t="s">
        <v>9086</v>
      </c>
      <c r="C2898" s="277" t="s">
        <v>9484</v>
      </c>
      <c r="D2898" s="277" t="s">
        <v>9485</v>
      </c>
      <c r="E2898" s="278" t="s">
        <v>1043</v>
      </c>
      <c r="F2898" s="277" t="s">
        <v>1043</v>
      </c>
      <c r="G2898" s="279">
        <v>97609</v>
      </c>
      <c r="H2898" s="277" t="s">
        <v>9521</v>
      </c>
      <c r="I2898" s="277" t="s">
        <v>833</v>
      </c>
      <c r="J2898" s="277" t="s">
        <v>2363</v>
      </c>
      <c r="K2898" s="280">
        <v>28.21</v>
      </c>
      <c r="L2898" s="277" t="s">
        <v>2364</v>
      </c>
      <c r="M2898" s="83"/>
    </row>
    <row r="2899" spans="1:13" ht="12.75" customHeight="1" x14ac:dyDescent="0.25">
      <c r="A2899" s="277" t="s">
        <v>9085</v>
      </c>
      <c r="B2899" s="277" t="s">
        <v>9086</v>
      </c>
      <c r="C2899" s="277" t="s">
        <v>9484</v>
      </c>
      <c r="D2899" s="277" t="s">
        <v>9485</v>
      </c>
      <c r="E2899" s="278" t="s">
        <v>1043</v>
      </c>
      <c r="F2899" s="277" t="s">
        <v>1043</v>
      </c>
      <c r="G2899" s="279">
        <v>97610</v>
      </c>
      <c r="H2899" s="277" t="s">
        <v>9522</v>
      </c>
      <c r="I2899" s="277" t="s">
        <v>833</v>
      </c>
      <c r="J2899" s="277" t="s">
        <v>2363</v>
      </c>
      <c r="K2899" s="280">
        <v>35.79</v>
      </c>
      <c r="L2899" s="277" t="s">
        <v>2364</v>
      </c>
      <c r="M2899" s="83"/>
    </row>
    <row r="2900" spans="1:13" ht="12.75" customHeight="1" x14ac:dyDescent="0.25">
      <c r="A2900" s="277" t="s">
        <v>9085</v>
      </c>
      <c r="B2900" s="277" t="s">
        <v>9086</v>
      </c>
      <c r="C2900" s="277" t="s">
        <v>9484</v>
      </c>
      <c r="D2900" s="277" t="s">
        <v>9485</v>
      </c>
      <c r="E2900" s="278" t="s">
        <v>1043</v>
      </c>
      <c r="F2900" s="277" t="s">
        <v>1043</v>
      </c>
      <c r="G2900" s="279">
        <v>97611</v>
      </c>
      <c r="H2900" s="277" t="s">
        <v>9523</v>
      </c>
      <c r="I2900" s="277" t="s">
        <v>833</v>
      </c>
      <c r="J2900" s="277" t="s">
        <v>2363</v>
      </c>
      <c r="K2900" s="280">
        <v>16.62</v>
      </c>
      <c r="L2900" s="277" t="s">
        <v>2364</v>
      </c>
      <c r="M2900" s="83"/>
    </row>
    <row r="2901" spans="1:13" ht="12.75" customHeight="1" x14ac:dyDescent="0.25">
      <c r="A2901" s="277" t="s">
        <v>9085</v>
      </c>
      <c r="B2901" s="277" t="s">
        <v>9086</v>
      </c>
      <c r="C2901" s="277" t="s">
        <v>9484</v>
      </c>
      <c r="D2901" s="277" t="s">
        <v>9485</v>
      </c>
      <c r="E2901" s="278" t="s">
        <v>1043</v>
      </c>
      <c r="F2901" s="277" t="s">
        <v>1043</v>
      </c>
      <c r="G2901" s="279">
        <v>97612</v>
      </c>
      <c r="H2901" s="277" t="s">
        <v>9524</v>
      </c>
      <c r="I2901" s="277" t="s">
        <v>833</v>
      </c>
      <c r="J2901" s="277" t="s">
        <v>2363</v>
      </c>
      <c r="K2901" s="280">
        <v>18.03</v>
      </c>
      <c r="L2901" s="277" t="s">
        <v>2364</v>
      </c>
      <c r="M2901" s="83"/>
    </row>
    <row r="2902" spans="1:13" ht="12.75" customHeight="1" x14ac:dyDescent="0.25">
      <c r="A2902" s="277" t="s">
        <v>9085</v>
      </c>
      <c r="B2902" s="277" t="s">
        <v>9086</v>
      </c>
      <c r="C2902" s="277" t="s">
        <v>9484</v>
      </c>
      <c r="D2902" s="277" t="s">
        <v>9485</v>
      </c>
      <c r="E2902" s="278" t="s">
        <v>1043</v>
      </c>
      <c r="F2902" s="277" t="s">
        <v>1043</v>
      </c>
      <c r="G2902" s="279">
        <v>97613</v>
      </c>
      <c r="H2902" s="277" t="s">
        <v>9525</v>
      </c>
      <c r="I2902" s="277" t="s">
        <v>833</v>
      </c>
      <c r="J2902" s="277" t="s">
        <v>2363</v>
      </c>
      <c r="K2902" s="280">
        <v>22.68</v>
      </c>
      <c r="L2902" s="277" t="s">
        <v>2364</v>
      </c>
      <c r="M2902" s="83"/>
    </row>
    <row r="2903" spans="1:13" ht="12.75" customHeight="1" x14ac:dyDescent="0.25">
      <c r="A2903" s="277" t="s">
        <v>9085</v>
      </c>
      <c r="B2903" s="277" t="s">
        <v>9086</v>
      </c>
      <c r="C2903" s="277" t="s">
        <v>9484</v>
      </c>
      <c r="D2903" s="277" t="s">
        <v>9485</v>
      </c>
      <c r="E2903" s="278" t="s">
        <v>1043</v>
      </c>
      <c r="F2903" s="277" t="s">
        <v>1043</v>
      </c>
      <c r="G2903" s="279">
        <v>97614</v>
      </c>
      <c r="H2903" s="277" t="s">
        <v>9526</v>
      </c>
      <c r="I2903" s="277" t="s">
        <v>833</v>
      </c>
      <c r="J2903" s="277" t="s">
        <v>2363</v>
      </c>
      <c r="K2903" s="280">
        <v>39.479999999999997</v>
      </c>
      <c r="L2903" s="277" t="s">
        <v>2364</v>
      </c>
      <c r="M2903" s="83"/>
    </row>
    <row r="2904" spans="1:13" ht="12.75" customHeight="1" x14ac:dyDescent="0.25">
      <c r="A2904" s="277" t="s">
        <v>9085</v>
      </c>
      <c r="B2904" s="277" t="s">
        <v>9086</v>
      </c>
      <c r="C2904" s="277" t="s">
        <v>9484</v>
      </c>
      <c r="D2904" s="277" t="s">
        <v>9485</v>
      </c>
      <c r="E2904" s="278" t="s">
        <v>1043</v>
      </c>
      <c r="F2904" s="277" t="s">
        <v>1043</v>
      </c>
      <c r="G2904" s="279">
        <v>97615</v>
      </c>
      <c r="H2904" s="277" t="s">
        <v>9527</v>
      </c>
      <c r="I2904" s="277" t="s">
        <v>833</v>
      </c>
      <c r="J2904" s="277" t="s">
        <v>2363</v>
      </c>
      <c r="K2904" s="280">
        <v>31.1</v>
      </c>
      <c r="L2904" s="277" t="s">
        <v>2364</v>
      </c>
      <c r="M2904" s="83"/>
    </row>
    <row r="2905" spans="1:13" ht="12.75" customHeight="1" x14ac:dyDescent="0.25">
      <c r="A2905" s="277" t="s">
        <v>9085</v>
      </c>
      <c r="B2905" s="277" t="s">
        <v>9086</v>
      </c>
      <c r="C2905" s="277" t="s">
        <v>9484</v>
      </c>
      <c r="D2905" s="277" t="s">
        <v>9485</v>
      </c>
      <c r="E2905" s="278" t="s">
        <v>1043</v>
      </c>
      <c r="F2905" s="277" t="s">
        <v>1043</v>
      </c>
      <c r="G2905" s="279">
        <v>97616</v>
      </c>
      <c r="H2905" s="277" t="s">
        <v>9528</v>
      </c>
      <c r="I2905" s="277" t="s">
        <v>833</v>
      </c>
      <c r="J2905" s="277" t="s">
        <v>2363</v>
      </c>
      <c r="K2905" s="280">
        <v>34.93</v>
      </c>
      <c r="L2905" s="277" t="s">
        <v>2364</v>
      </c>
      <c r="M2905" s="83"/>
    </row>
    <row r="2906" spans="1:13" ht="12.75" customHeight="1" x14ac:dyDescent="0.25">
      <c r="A2906" s="277" t="s">
        <v>9085</v>
      </c>
      <c r="B2906" s="277" t="s">
        <v>9086</v>
      </c>
      <c r="C2906" s="277" t="s">
        <v>9484</v>
      </c>
      <c r="D2906" s="277" t="s">
        <v>9485</v>
      </c>
      <c r="E2906" s="278" t="s">
        <v>1043</v>
      </c>
      <c r="F2906" s="277" t="s">
        <v>1043</v>
      </c>
      <c r="G2906" s="279">
        <v>97617</v>
      </c>
      <c r="H2906" s="277" t="s">
        <v>9529</v>
      </c>
      <c r="I2906" s="277" t="s">
        <v>833</v>
      </c>
      <c r="J2906" s="277" t="s">
        <v>2363</v>
      </c>
      <c r="K2906" s="280">
        <v>34.71</v>
      </c>
      <c r="L2906" s="277" t="s">
        <v>2364</v>
      </c>
      <c r="M2906" s="83"/>
    </row>
    <row r="2907" spans="1:13" ht="12.75" customHeight="1" x14ac:dyDescent="0.25">
      <c r="A2907" s="277" t="s">
        <v>9085</v>
      </c>
      <c r="B2907" s="277" t="s">
        <v>9086</v>
      </c>
      <c r="C2907" s="277" t="s">
        <v>9484</v>
      </c>
      <c r="D2907" s="277" t="s">
        <v>9485</v>
      </c>
      <c r="E2907" s="278" t="s">
        <v>1043</v>
      </c>
      <c r="F2907" s="277" t="s">
        <v>1043</v>
      </c>
      <c r="G2907" s="279">
        <v>97618</v>
      </c>
      <c r="H2907" s="277" t="s">
        <v>9530</v>
      </c>
      <c r="I2907" s="277" t="s">
        <v>833</v>
      </c>
      <c r="J2907" s="277" t="s">
        <v>2363</v>
      </c>
      <c r="K2907" s="280">
        <v>33.07</v>
      </c>
      <c r="L2907" s="277" t="s">
        <v>2364</v>
      </c>
      <c r="M2907" s="83"/>
    </row>
    <row r="2908" spans="1:13" ht="12.75" customHeight="1" x14ac:dyDescent="0.25">
      <c r="A2908" s="277" t="s">
        <v>9085</v>
      </c>
      <c r="B2908" s="277" t="s">
        <v>9086</v>
      </c>
      <c r="C2908" s="277" t="s">
        <v>9531</v>
      </c>
      <c r="D2908" s="277" t="s">
        <v>9532</v>
      </c>
      <c r="E2908" s="278" t="s">
        <v>1043</v>
      </c>
      <c r="F2908" s="277" t="s">
        <v>1043</v>
      </c>
      <c r="G2908" s="279">
        <v>41598</v>
      </c>
      <c r="H2908" s="277" t="s">
        <v>9533</v>
      </c>
      <c r="I2908" s="277" t="s">
        <v>833</v>
      </c>
      <c r="J2908" s="277" t="s">
        <v>2363</v>
      </c>
      <c r="K2908" s="280">
        <v>1492.39</v>
      </c>
      <c r="L2908" s="277" t="s">
        <v>2364</v>
      </c>
      <c r="M2908" s="83"/>
    </row>
    <row r="2909" spans="1:13" ht="12.75" customHeight="1" x14ac:dyDescent="0.25">
      <c r="A2909" s="277" t="s">
        <v>9085</v>
      </c>
      <c r="B2909" s="277" t="s">
        <v>9086</v>
      </c>
      <c r="C2909" s="277" t="s">
        <v>9531</v>
      </c>
      <c r="D2909" s="277" t="s">
        <v>9532</v>
      </c>
      <c r="E2909" s="278" t="s">
        <v>1043</v>
      </c>
      <c r="F2909" s="277" t="s">
        <v>1043</v>
      </c>
      <c r="G2909" s="279">
        <v>72941</v>
      </c>
      <c r="H2909" s="277" t="s">
        <v>9534</v>
      </c>
      <c r="I2909" s="277" t="s">
        <v>833</v>
      </c>
      <c r="J2909" s="277" t="s">
        <v>2363</v>
      </c>
      <c r="K2909" s="280">
        <v>173.9</v>
      </c>
      <c r="L2909" s="277" t="s">
        <v>2364</v>
      </c>
      <c r="M2909" s="83"/>
    </row>
    <row r="2910" spans="1:13" ht="12.75" customHeight="1" x14ac:dyDescent="0.25">
      <c r="A2910" s="277" t="s">
        <v>9085</v>
      </c>
      <c r="B2910" s="277" t="s">
        <v>9086</v>
      </c>
      <c r="C2910" s="277" t="s">
        <v>9531</v>
      </c>
      <c r="D2910" s="277" t="s">
        <v>9532</v>
      </c>
      <c r="E2910" s="278" t="s">
        <v>1043</v>
      </c>
      <c r="F2910" s="277" t="s">
        <v>1043</v>
      </c>
      <c r="G2910" s="279">
        <v>73624</v>
      </c>
      <c r="H2910" s="277" t="s">
        <v>9535</v>
      </c>
      <c r="I2910" s="277" t="s">
        <v>833</v>
      </c>
      <c r="J2910" s="277" t="s">
        <v>2363</v>
      </c>
      <c r="K2910" s="280">
        <v>76.42</v>
      </c>
      <c r="L2910" s="277" t="s">
        <v>2364</v>
      </c>
      <c r="M2910" s="83"/>
    </row>
    <row r="2911" spans="1:13" ht="12.75" customHeight="1" x14ac:dyDescent="0.25">
      <c r="A2911" s="277" t="s">
        <v>9085</v>
      </c>
      <c r="B2911" s="277" t="s">
        <v>9086</v>
      </c>
      <c r="C2911" s="277" t="s">
        <v>9531</v>
      </c>
      <c r="D2911" s="277" t="s">
        <v>9532</v>
      </c>
      <c r="E2911" s="278">
        <v>73767</v>
      </c>
      <c r="F2911" s="277" t="s">
        <v>9536</v>
      </c>
      <c r="G2911" s="279" t="s">
        <v>9537</v>
      </c>
      <c r="H2911" s="277" t="s">
        <v>9538</v>
      </c>
      <c r="I2911" s="277" t="s">
        <v>833</v>
      </c>
      <c r="J2911" s="277" t="s">
        <v>2642</v>
      </c>
      <c r="K2911" s="280">
        <v>10.81</v>
      </c>
      <c r="L2911" s="277" t="s">
        <v>2364</v>
      </c>
      <c r="M2911" s="83"/>
    </row>
    <row r="2912" spans="1:13" ht="12.75" customHeight="1" x14ac:dyDescent="0.25">
      <c r="A2912" s="277" t="s">
        <v>9085</v>
      </c>
      <c r="B2912" s="277" t="s">
        <v>9086</v>
      </c>
      <c r="C2912" s="277" t="s">
        <v>9531</v>
      </c>
      <c r="D2912" s="277" t="s">
        <v>9532</v>
      </c>
      <c r="E2912" s="278">
        <v>73767</v>
      </c>
      <c r="F2912" s="277" t="s">
        <v>9536</v>
      </c>
      <c r="G2912" s="279" t="s">
        <v>9539</v>
      </c>
      <c r="H2912" s="277" t="s">
        <v>9540</v>
      </c>
      <c r="I2912" s="277" t="s">
        <v>833</v>
      </c>
      <c r="J2912" s="277" t="s">
        <v>2363</v>
      </c>
      <c r="K2912" s="280">
        <v>9.8699999999999992</v>
      </c>
      <c r="L2912" s="277" t="s">
        <v>2364</v>
      </c>
      <c r="M2912" s="83"/>
    </row>
    <row r="2913" spans="1:13" ht="12.75" customHeight="1" x14ac:dyDescent="0.25">
      <c r="A2913" s="277" t="s">
        <v>9085</v>
      </c>
      <c r="B2913" s="277" t="s">
        <v>9086</v>
      </c>
      <c r="C2913" s="277" t="s">
        <v>9531</v>
      </c>
      <c r="D2913" s="277" t="s">
        <v>9532</v>
      </c>
      <c r="E2913" s="278">
        <v>73767</v>
      </c>
      <c r="F2913" s="277" t="s">
        <v>9536</v>
      </c>
      <c r="G2913" s="279" t="s">
        <v>9541</v>
      </c>
      <c r="H2913" s="277" t="s">
        <v>9542</v>
      </c>
      <c r="I2913" s="277" t="s">
        <v>833</v>
      </c>
      <c r="J2913" s="277" t="s">
        <v>2363</v>
      </c>
      <c r="K2913" s="280">
        <v>7.03</v>
      </c>
      <c r="L2913" s="277" t="s">
        <v>2364</v>
      </c>
      <c r="M2913" s="83"/>
    </row>
    <row r="2914" spans="1:13" ht="12.75" customHeight="1" x14ac:dyDescent="0.25">
      <c r="A2914" s="277" t="s">
        <v>9085</v>
      </c>
      <c r="B2914" s="277" t="s">
        <v>9086</v>
      </c>
      <c r="C2914" s="277" t="s">
        <v>9531</v>
      </c>
      <c r="D2914" s="277" t="s">
        <v>9532</v>
      </c>
      <c r="E2914" s="278">
        <v>73767</v>
      </c>
      <c r="F2914" s="277" t="s">
        <v>9536</v>
      </c>
      <c r="G2914" s="279" t="s">
        <v>9543</v>
      </c>
      <c r="H2914" s="277" t="s">
        <v>9544</v>
      </c>
      <c r="I2914" s="277" t="s">
        <v>833</v>
      </c>
      <c r="J2914" s="277" t="s">
        <v>2363</v>
      </c>
      <c r="K2914" s="280">
        <v>4.45</v>
      </c>
      <c r="L2914" s="277" t="s">
        <v>2364</v>
      </c>
      <c r="M2914" s="83"/>
    </row>
    <row r="2915" spans="1:13" ht="12.75" customHeight="1" x14ac:dyDescent="0.25">
      <c r="A2915" s="277" t="s">
        <v>9085</v>
      </c>
      <c r="B2915" s="277" t="s">
        <v>9086</v>
      </c>
      <c r="C2915" s="277" t="s">
        <v>9531</v>
      </c>
      <c r="D2915" s="277" t="s">
        <v>9532</v>
      </c>
      <c r="E2915" s="278">
        <v>73767</v>
      </c>
      <c r="F2915" s="277" t="s">
        <v>9536</v>
      </c>
      <c r="G2915" s="279" t="s">
        <v>9545</v>
      </c>
      <c r="H2915" s="277" t="s">
        <v>9546</v>
      </c>
      <c r="I2915" s="277" t="s">
        <v>833</v>
      </c>
      <c r="J2915" s="277" t="s">
        <v>2363</v>
      </c>
      <c r="K2915" s="280">
        <v>4.04</v>
      </c>
      <c r="L2915" s="277" t="s">
        <v>2364</v>
      </c>
      <c r="M2915" s="83"/>
    </row>
    <row r="2916" spans="1:13" ht="12.75" customHeight="1" x14ac:dyDescent="0.25">
      <c r="A2916" s="277" t="s">
        <v>9085</v>
      </c>
      <c r="B2916" s="277" t="s">
        <v>9086</v>
      </c>
      <c r="C2916" s="277" t="s">
        <v>9531</v>
      </c>
      <c r="D2916" s="277" t="s">
        <v>9532</v>
      </c>
      <c r="E2916" s="278">
        <v>73781</v>
      </c>
      <c r="F2916" s="277" t="s">
        <v>9547</v>
      </c>
      <c r="G2916" s="279" t="s">
        <v>9548</v>
      </c>
      <c r="H2916" s="277" t="s">
        <v>9549</v>
      </c>
      <c r="I2916" s="277" t="s">
        <v>833</v>
      </c>
      <c r="J2916" s="277" t="s">
        <v>2363</v>
      </c>
      <c r="K2916" s="280">
        <v>339.7</v>
      </c>
      <c r="L2916" s="277" t="s">
        <v>2364</v>
      </c>
      <c r="M2916" s="83"/>
    </row>
    <row r="2917" spans="1:13" ht="12.75" customHeight="1" x14ac:dyDescent="0.25">
      <c r="A2917" s="277" t="s">
        <v>9085</v>
      </c>
      <c r="B2917" s="277" t="s">
        <v>9086</v>
      </c>
      <c r="C2917" s="277" t="s">
        <v>9531</v>
      </c>
      <c r="D2917" s="277" t="s">
        <v>9532</v>
      </c>
      <c r="E2917" s="278">
        <v>73781</v>
      </c>
      <c r="F2917" s="277" t="s">
        <v>9547</v>
      </c>
      <c r="G2917" s="279" t="s">
        <v>9550</v>
      </c>
      <c r="H2917" s="277" t="s">
        <v>9551</v>
      </c>
      <c r="I2917" s="277" t="s">
        <v>833</v>
      </c>
      <c r="J2917" s="277" t="s">
        <v>2363</v>
      </c>
      <c r="K2917" s="280">
        <v>26.06</v>
      </c>
      <c r="L2917" s="277" t="s">
        <v>2364</v>
      </c>
      <c r="M2917" s="83"/>
    </row>
    <row r="2918" spans="1:13" ht="12.75" customHeight="1" x14ac:dyDescent="0.25">
      <c r="A2918" s="277" t="s">
        <v>9085</v>
      </c>
      <c r="B2918" s="277" t="s">
        <v>9086</v>
      </c>
      <c r="C2918" s="277" t="s">
        <v>9531</v>
      </c>
      <c r="D2918" s="277" t="s">
        <v>9532</v>
      </c>
      <c r="E2918" s="278">
        <v>73781</v>
      </c>
      <c r="F2918" s="277" t="s">
        <v>9547</v>
      </c>
      <c r="G2918" s="279" t="s">
        <v>9552</v>
      </c>
      <c r="H2918" s="277" t="s">
        <v>9553</v>
      </c>
      <c r="I2918" s="277" t="s">
        <v>833</v>
      </c>
      <c r="J2918" s="277" t="s">
        <v>2363</v>
      </c>
      <c r="K2918" s="280">
        <v>79.97</v>
      </c>
      <c r="L2918" s="277" t="s">
        <v>2364</v>
      </c>
      <c r="M2918" s="83"/>
    </row>
    <row r="2919" spans="1:13" ht="12.75" customHeight="1" x14ac:dyDescent="0.25">
      <c r="A2919" s="277" t="s">
        <v>9085</v>
      </c>
      <c r="B2919" s="277" t="s">
        <v>9086</v>
      </c>
      <c r="C2919" s="277" t="s">
        <v>9531</v>
      </c>
      <c r="D2919" s="277" t="s">
        <v>9532</v>
      </c>
      <c r="E2919" s="278" t="s">
        <v>1043</v>
      </c>
      <c r="F2919" s="277" t="s">
        <v>1043</v>
      </c>
      <c r="G2919" s="279">
        <v>88543</v>
      </c>
      <c r="H2919" s="277" t="s">
        <v>9554</v>
      </c>
      <c r="I2919" s="277" t="s">
        <v>833</v>
      </c>
      <c r="J2919" s="277" t="s">
        <v>2363</v>
      </c>
      <c r="K2919" s="280">
        <v>136.03</v>
      </c>
      <c r="L2919" s="277" t="s">
        <v>2364</v>
      </c>
      <c r="M2919" s="83"/>
    </row>
    <row r="2920" spans="1:13" ht="12.75" customHeight="1" x14ac:dyDescent="0.25">
      <c r="A2920" s="277" t="s">
        <v>9085</v>
      </c>
      <c r="B2920" s="277" t="s">
        <v>9086</v>
      </c>
      <c r="C2920" s="277" t="s">
        <v>9531</v>
      </c>
      <c r="D2920" s="277" t="s">
        <v>9532</v>
      </c>
      <c r="E2920" s="278" t="s">
        <v>1043</v>
      </c>
      <c r="F2920" s="277" t="s">
        <v>1043</v>
      </c>
      <c r="G2920" s="279">
        <v>88544</v>
      </c>
      <c r="H2920" s="277" t="s">
        <v>9555</v>
      </c>
      <c r="I2920" s="277" t="s">
        <v>833</v>
      </c>
      <c r="J2920" s="277" t="s">
        <v>2363</v>
      </c>
      <c r="K2920" s="280">
        <v>84.57</v>
      </c>
      <c r="L2920" s="277" t="s">
        <v>2364</v>
      </c>
      <c r="M2920" s="83"/>
    </row>
    <row r="2921" spans="1:13" ht="12.75" customHeight="1" x14ac:dyDescent="0.25">
      <c r="A2921" s="277" t="s">
        <v>9085</v>
      </c>
      <c r="B2921" s="277" t="s">
        <v>9086</v>
      </c>
      <c r="C2921" s="277" t="s">
        <v>9531</v>
      </c>
      <c r="D2921" s="277" t="s">
        <v>9532</v>
      </c>
      <c r="E2921" s="278" t="s">
        <v>1043</v>
      </c>
      <c r="F2921" s="277" t="s">
        <v>1043</v>
      </c>
      <c r="G2921" s="279">
        <v>88545</v>
      </c>
      <c r="H2921" s="277" t="s">
        <v>9556</v>
      </c>
      <c r="I2921" s="277" t="s">
        <v>833</v>
      </c>
      <c r="J2921" s="277" t="s">
        <v>2363</v>
      </c>
      <c r="K2921" s="280">
        <v>157.9</v>
      </c>
      <c r="L2921" s="277" t="s">
        <v>2364</v>
      </c>
      <c r="M2921" s="83"/>
    </row>
    <row r="2922" spans="1:13" ht="12.75" customHeight="1" x14ac:dyDescent="0.25">
      <c r="A2922" s="277" t="s">
        <v>9085</v>
      </c>
      <c r="B2922" s="277" t="s">
        <v>9086</v>
      </c>
      <c r="C2922" s="277" t="s">
        <v>9557</v>
      </c>
      <c r="D2922" s="277" t="s">
        <v>9558</v>
      </c>
      <c r="E2922" s="278" t="s">
        <v>1043</v>
      </c>
      <c r="F2922" s="277" t="s">
        <v>1043</v>
      </c>
      <c r="G2922" s="279">
        <v>83397</v>
      </c>
      <c r="H2922" s="277" t="s">
        <v>9559</v>
      </c>
      <c r="I2922" s="277" t="s">
        <v>833</v>
      </c>
      <c r="J2922" s="277" t="s">
        <v>2363</v>
      </c>
      <c r="K2922" s="280">
        <v>1109.1500000000001</v>
      </c>
      <c r="L2922" s="277" t="s">
        <v>2364</v>
      </c>
      <c r="M2922" s="83"/>
    </row>
    <row r="2923" spans="1:13" ht="12.75" customHeight="1" x14ac:dyDescent="0.25">
      <c r="A2923" s="277" t="s">
        <v>9085</v>
      </c>
      <c r="B2923" s="277" t="s">
        <v>9086</v>
      </c>
      <c r="C2923" s="277" t="s">
        <v>9560</v>
      </c>
      <c r="D2923" s="277" t="s">
        <v>9561</v>
      </c>
      <c r="E2923" s="278">
        <v>73769</v>
      </c>
      <c r="F2923" s="277" t="s">
        <v>9562</v>
      </c>
      <c r="G2923" s="279" t="s">
        <v>9563</v>
      </c>
      <c r="H2923" s="277" t="s">
        <v>9564</v>
      </c>
      <c r="I2923" s="277" t="s">
        <v>833</v>
      </c>
      <c r="J2923" s="277" t="s">
        <v>2363</v>
      </c>
      <c r="K2923" s="280">
        <v>1176.2</v>
      </c>
      <c r="L2923" s="277" t="s">
        <v>2364</v>
      </c>
      <c r="M2923" s="83"/>
    </row>
    <row r="2924" spans="1:13" ht="12.75" customHeight="1" x14ac:dyDescent="0.25">
      <c r="A2924" s="277" t="s">
        <v>9085</v>
      </c>
      <c r="B2924" s="277" t="s">
        <v>9086</v>
      </c>
      <c r="C2924" s="277" t="s">
        <v>9560</v>
      </c>
      <c r="D2924" s="277" t="s">
        <v>9561</v>
      </c>
      <c r="E2924" s="278">
        <v>73769</v>
      </c>
      <c r="F2924" s="277" t="s">
        <v>9562</v>
      </c>
      <c r="G2924" s="279" t="s">
        <v>9565</v>
      </c>
      <c r="H2924" s="277" t="s">
        <v>9566</v>
      </c>
      <c r="I2924" s="277" t="s">
        <v>833</v>
      </c>
      <c r="J2924" s="277" t="s">
        <v>2363</v>
      </c>
      <c r="K2924" s="280">
        <v>1177.71</v>
      </c>
      <c r="L2924" s="277" t="s">
        <v>2364</v>
      </c>
      <c r="M2924" s="83"/>
    </row>
    <row r="2925" spans="1:13" ht="12.75" customHeight="1" x14ac:dyDescent="0.25">
      <c r="A2925" s="277" t="s">
        <v>9085</v>
      </c>
      <c r="B2925" s="277" t="s">
        <v>9086</v>
      </c>
      <c r="C2925" s="277" t="s">
        <v>9560</v>
      </c>
      <c r="D2925" s="277" t="s">
        <v>9561</v>
      </c>
      <c r="E2925" s="278">
        <v>73769</v>
      </c>
      <c r="F2925" s="277" t="s">
        <v>9562</v>
      </c>
      <c r="G2925" s="279" t="s">
        <v>9567</v>
      </c>
      <c r="H2925" s="277" t="s">
        <v>9568</v>
      </c>
      <c r="I2925" s="277" t="s">
        <v>833</v>
      </c>
      <c r="J2925" s="277" t="s">
        <v>2363</v>
      </c>
      <c r="K2925" s="280">
        <v>1213.6600000000001</v>
      </c>
      <c r="L2925" s="277" t="s">
        <v>2364</v>
      </c>
      <c r="M2925" s="83"/>
    </row>
    <row r="2926" spans="1:13" ht="12.75" customHeight="1" x14ac:dyDescent="0.25">
      <c r="A2926" s="277" t="s">
        <v>9085</v>
      </c>
      <c r="B2926" s="277" t="s">
        <v>9086</v>
      </c>
      <c r="C2926" s="277" t="s">
        <v>9560</v>
      </c>
      <c r="D2926" s="277" t="s">
        <v>9561</v>
      </c>
      <c r="E2926" s="278">
        <v>73769</v>
      </c>
      <c r="F2926" s="277" t="s">
        <v>9562</v>
      </c>
      <c r="G2926" s="279" t="s">
        <v>9569</v>
      </c>
      <c r="H2926" s="277" t="s">
        <v>9570</v>
      </c>
      <c r="I2926" s="277" t="s">
        <v>833</v>
      </c>
      <c r="J2926" s="277" t="s">
        <v>2363</v>
      </c>
      <c r="K2926" s="280">
        <v>1224.8599999999999</v>
      </c>
      <c r="L2926" s="277" t="s">
        <v>2364</v>
      </c>
      <c r="M2926" s="83"/>
    </row>
    <row r="2927" spans="1:13" ht="12.75" customHeight="1" x14ac:dyDescent="0.25">
      <c r="A2927" s="277" t="s">
        <v>9085</v>
      </c>
      <c r="B2927" s="277" t="s">
        <v>9086</v>
      </c>
      <c r="C2927" s="277" t="s">
        <v>9560</v>
      </c>
      <c r="D2927" s="277" t="s">
        <v>9561</v>
      </c>
      <c r="E2927" s="278">
        <v>73855</v>
      </c>
      <c r="F2927" s="277" t="s">
        <v>9571</v>
      </c>
      <c r="G2927" s="279" t="s">
        <v>9572</v>
      </c>
      <c r="H2927" s="277" t="s">
        <v>9573</v>
      </c>
      <c r="I2927" s="277" t="s">
        <v>833</v>
      </c>
      <c r="J2927" s="277" t="s">
        <v>2642</v>
      </c>
      <c r="K2927" s="280">
        <v>914.76</v>
      </c>
      <c r="L2927" s="277" t="s">
        <v>2364</v>
      </c>
      <c r="M2927" s="83"/>
    </row>
    <row r="2928" spans="1:13" ht="12.75" customHeight="1" x14ac:dyDescent="0.25">
      <c r="A2928" s="277" t="s">
        <v>9085</v>
      </c>
      <c r="B2928" s="277" t="s">
        <v>9086</v>
      </c>
      <c r="C2928" s="277" t="s">
        <v>9574</v>
      </c>
      <c r="D2928" s="277" t="s">
        <v>9575</v>
      </c>
      <c r="E2928" s="278" t="s">
        <v>1043</v>
      </c>
      <c r="F2928" s="277" t="s">
        <v>1043</v>
      </c>
      <c r="G2928" s="279">
        <v>72281</v>
      </c>
      <c r="H2928" s="277" t="s">
        <v>9576</v>
      </c>
      <c r="I2928" s="277" t="s">
        <v>833</v>
      </c>
      <c r="J2928" s="277" t="s">
        <v>2363</v>
      </c>
      <c r="K2928" s="280">
        <v>102.76</v>
      </c>
      <c r="L2928" s="277" t="s">
        <v>2364</v>
      </c>
      <c r="M2928" s="83"/>
    </row>
    <row r="2929" spans="1:13" ht="12.75" customHeight="1" x14ac:dyDescent="0.25">
      <c r="A2929" s="277" t="s">
        <v>9085</v>
      </c>
      <c r="B2929" s="277" t="s">
        <v>9086</v>
      </c>
      <c r="C2929" s="277" t="s">
        <v>9574</v>
      </c>
      <c r="D2929" s="277" t="s">
        <v>9575</v>
      </c>
      <c r="E2929" s="278" t="s">
        <v>1043</v>
      </c>
      <c r="F2929" s="277" t="s">
        <v>1043</v>
      </c>
      <c r="G2929" s="279">
        <v>72282</v>
      </c>
      <c r="H2929" s="277" t="s">
        <v>9577</v>
      </c>
      <c r="I2929" s="277" t="s">
        <v>833</v>
      </c>
      <c r="J2929" s="277" t="s">
        <v>2363</v>
      </c>
      <c r="K2929" s="280">
        <v>139.85</v>
      </c>
      <c r="L2929" s="277" t="s">
        <v>2364</v>
      </c>
      <c r="M2929" s="83"/>
    </row>
    <row r="2930" spans="1:13" ht="12.75" customHeight="1" x14ac:dyDescent="0.25">
      <c r="A2930" s="277" t="s">
        <v>9085</v>
      </c>
      <c r="B2930" s="277" t="s">
        <v>9086</v>
      </c>
      <c r="C2930" s="277" t="s">
        <v>9574</v>
      </c>
      <c r="D2930" s="277" t="s">
        <v>9575</v>
      </c>
      <c r="E2930" s="278">
        <v>73831</v>
      </c>
      <c r="F2930" s="277" t="s">
        <v>9578</v>
      </c>
      <c r="G2930" s="279" t="s">
        <v>9579</v>
      </c>
      <c r="H2930" s="277" t="s">
        <v>9580</v>
      </c>
      <c r="I2930" s="277" t="s">
        <v>833</v>
      </c>
      <c r="J2930" s="277" t="s">
        <v>2363</v>
      </c>
      <c r="K2930" s="280">
        <v>32.39</v>
      </c>
      <c r="L2930" s="277" t="s">
        <v>2364</v>
      </c>
      <c r="M2930" s="83"/>
    </row>
    <row r="2931" spans="1:13" ht="12.75" customHeight="1" x14ac:dyDescent="0.25">
      <c r="A2931" s="277" t="s">
        <v>9085</v>
      </c>
      <c r="B2931" s="277" t="s">
        <v>9086</v>
      </c>
      <c r="C2931" s="277" t="s">
        <v>9574</v>
      </c>
      <c r="D2931" s="277" t="s">
        <v>9575</v>
      </c>
      <c r="E2931" s="278">
        <v>73831</v>
      </c>
      <c r="F2931" s="277" t="s">
        <v>9578</v>
      </c>
      <c r="G2931" s="279" t="s">
        <v>9581</v>
      </c>
      <c r="H2931" s="277" t="s">
        <v>9582</v>
      </c>
      <c r="I2931" s="277" t="s">
        <v>833</v>
      </c>
      <c r="J2931" s="277" t="s">
        <v>2363</v>
      </c>
      <c r="K2931" s="280">
        <v>42.78</v>
      </c>
      <c r="L2931" s="277" t="s">
        <v>2364</v>
      </c>
      <c r="M2931" s="83"/>
    </row>
    <row r="2932" spans="1:13" ht="12.75" customHeight="1" x14ac:dyDescent="0.25">
      <c r="A2932" s="277" t="s">
        <v>9085</v>
      </c>
      <c r="B2932" s="277" t="s">
        <v>9086</v>
      </c>
      <c r="C2932" s="277" t="s">
        <v>9574</v>
      </c>
      <c r="D2932" s="277" t="s">
        <v>9575</v>
      </c>
      <c r="E2932" s="278">
        <v>73831</v>
      </c>
      <c r="F2932" s="277" t="s">
        <v>9578</v>
      </c>
      <c r="G2932" s="279" t="s">
        <v>9583</v>
      </c>
      <c r="H2932" s="277" t="s">
        <v>9584</v>
      </c>
      <c r="I2932" s="277" t="s">
        <v>833</v>
      </c>
      <c r="J2932" s="277" t="s">
        <v>2363</v>
      </c>
      <c r="K2932" s="280">
        <v>20.85</v>
      </c>
      <c r="L2932" s="277" t="s">
        <v>2364</v>
      </c>
      <c r="M2932" s="83"/>
    </row>
    <row r="2933" spans="1:13" ht="12.75" customHeight="1" x14ac:dyDescent="0.25">
      <c r="A2933" s="277" t="s">
        <v>9085</v>
      </c>
      <c r="B2933" s="277" t="s">
        <v>9086</v>
      </c>
      <c r="C2933" s="277" t="s">
        <v>9574</v>
      </c>
      <c r="D2933" s="277" t="s">
        <v>9575</v>
      </c>
      <c r="E2933" s="278">
        <v>73831</v>
      </c>
      <c r="F2933" s="277" t="s">
        <v>9578</v>
      </c>
      <c r="G2933" s="279" t="s">
        <v>9585</v>
      </c>
      <c r="H2933" s="277" t="s">
        <v>9586</v>
      </c>
      <c r="I2933" s="277" t="s">
        <v>833</v>
      </c>
      <c r="J2933" s="277" t="s">
        <v>2363</v>
      </c>
      <c r="K2933" s="280">
        <v>27.03</v>
      </c>
      <c r="L2933" s="277" t="s">
        <v>2364</v>
      </c>
      <c r="M2933" s="83"/>
    </row>
    <row r="2934" spans="1:13" ht="12.75" customHeight="1" x14ac:dyDescent="0.25">
      <c r="A2934" s="277" t="s">
        <v>9085</v>
      </c>
      <c r="B2934" s="277" t="s">
        <v>9086</v>
      </c>
      <c r="C2934" s="277" t="s">
        <v>9574</v>
      </c>
      <c r="D2934" s="277" t="s">
        <v>9575</v>
      </c>
      <c r="E2934" s="278">
        <v>73831</v>
      </c>
      <c r="F2934" s="277" t="s">
        <v>9578</v>
      </c>
      <c r="G2934" s="279" t="s">
        <v>9587</v>
      </c>
      <c r="H2934" s="277" t="s">
        <v>9588</v>
      </c>
      <c r="I2934" s="277" t="s">
        <v>833</v>
      </c>
      <c r="J2934" s="277" t="s">
        <v>2363</v>
      </c>
      <c r="K2934" s="280">
        <v>47.97</v>
      </c>
      <c r="L2934" s="277" t="s">
        <v>2364</v>
      </c>
      <c r="M2934" s="83"/>
    </row>
    <row r="2935" spans="1:13" ht="12.75" customHeight="1" x14ac:dyDescent="0.25">
      <c r="A2935" s="277" t="s">
        <v>9085</v>
      </c>
      <c r="B2935" s="277" t="s">
        <v>9086</v>
      </c>
      <c r="C2935" s="277" t="s">
        <v>9574</v>
      </c>
      <c r="D2935" s="277" t="s">
        <v>9575</v>
      </c>
      <c r="E2935" s="278">
        <v>73831</v>
      </c>
      <c r="F2935" s="277" t="s">
        <v>9578</v>
      </c>
      <c r="G2935" s="279" t="s">
        <v>9589</v>
      </c>
      <c r="H2935" s="277" t="s">
        <v>9590</v>
      </c>
      <c r="I2935" s="277" t="s">
        <v>833</v>
      </c>
      <c r="J2935" s="277" t="s">
        <v>2363</v>
      </c>
      <c r="K2935" s="280">
        <v>38.520000000000003</v>
      </c>
      <c r="L2935" s="277" t="s">
        <v>2364</v>
      </c>
      <c r="M2935" s="83"/>
    </row>
    <row r="2936" spans="1:13" ht="12.75" customHeight="1" x14ac:dyDescent="0.25">
      <c r="A2936" s="277" t="s">
        <v>9085</v>
      </c>
      <c r="B2936" s="277" t="s">
        <v>9086</v>
      </c>
      <c r="C2936" s="277" t="s">
        <v>9574</v>
      </c>
      <c r="D2936" s="277" t="s">
        <v>9575</v>
      </c>
      <c r="E2936" s="278">
        <v>73831</v>
      </c>
      <c r="F2936" s="277" t="s">
        <v>9578</v>
      </c>
      <c r="G2936" s="279" t="s">
        <v>9591</v>
      </c>
      <c r="H2936" s="277" t="s">
        <v>9592</v>
      </c>
      <c r="I2936" s="277" t="s">
        <v>833</v>
      </c>
      <c r="J2936" s="277" t="s">
        <v>2363</v>
      </c>
      <c r="K2936" s="280">
        <v>43.94</v>
      </c>
      <c r="L2936" s="277" t="s">
        <v>2364</v>
      </c>
      <c r="M2936" s="83"/>
    </row>
    <row r="2937" spans="1:13" ht="12.75" customHeight="1" x14ac:dyDescent="0.25">
      <c r="A2937" s="277" t="s">
        <v>9085</v>
      </c>
      <c r="B2937" s="277" t="s">
        <v>9086</v>
      </c>
      <c r="C2937" s="277" t="s">
        <v>9574</v>
      </c>
      <c r="D2937" s="277" t="s">
        <v>9575</v>
      </c>
      <c r="E2937" s="278">
        <v>73831</v>
      </c>
      <c r="F2937" s="277" t="s">
        <v>9578</v>
      </c>
      <c r="G2937" s="279" t="s">
        <v>9593</v>
      </c>
      <c r="H2937" s="277" t="s">
        <v>9594</v>
      </c>
      <c r="I2937" s="277" t="s">
        <v>833</v>
      </c>
      <c r="J2937" s="277" t="s">
        <v>2363</v>
      </c>
      <c r="K2937" s="280">
        <v>50.59</v>
      </c>
      <c r="L2937" s="277" t="s">
        <v>2364</v>
      </c>
      <c r="M2937" s="83"/>
    </row>
    <row r="2938" spans="1:13" ht="12.75" customHeight="1" x14ac:dyDescent="0.25">
      <c r="A2938" s="277" t="s">
        <v>9085</v>
      </c>
      <c r="B2938" s="277" t="s">
        <v>9086</v>
      </c>
      <c r="C2938" s="277" t="s">
        <v>9574</v>
      </c>
      <c r="D2938" s="277" t="s">
        <v>9575</v>
      </c>
      <c r="E2938" s="278">
        <v>74231</v>
      </c>
      <c r="F2938" s="277" t="s">
        <v>9595</v>
      </c>
      <c r="G2938" s="279" t="s">
        <v>9596</v>
      </c>
      <c r="H2938" s="277" t="s">
        <v>9597</v>
      </c>
      <c r="I2938" s="277" t="s">
        <v>833</v>
      </c>
      <c r="J2938" s="277" t="s">
        <v>2363</v>
      </c>
      <c r="K2938" s="280">
        <v>127.25</v>
      </c>
      <c r="L2938" s="277" t="s">
        <v>2364</v>
      </c>
      <c r="M2938" s="83"/>
    </row>
    <row r="2939" spans="1:13" ht="12.75" customHeight="1" x14ac:dyDescent="0.25">
      <c r="A2939" s="277" t="s">
        <v>9085</v>
      </c>
      <c r="B2939" s="277" t="s">
        <v>9086</v>
      </c>
      <c r="C2939" s="277" t="s">
        <v>9574</v>
      </c>
      <c r="D2939" s="277" t="s">
        <v>9575</v>
      </c>
      <c r="E2939" s="278">
        <v>74246</v>
      </c>
      <c r="F2939" s="277" t="s">
        <v>9598</v>
      </c>
      <c r="G2939" s="279" t="s">
        <v>9599</v>
      </c>
      <c r="H2939" s="277" t="s">
        <v>9600</v>
      </c>
      <c r="I2939" s="277" t="s">
        <v>833</v>
      </c>
      <c r="J2939" s="277" t="s">
        <v>2363</v>
      </c>
      <c r="K2939" s="280">
        <v>261.19</v>
      </c>
      <c r="L2939" s="277" t="s">
        <v>2364</v>
      </c>
      <c r="M2939" s="83"/>
    </row>
    <row r="2940" spans="1:13" ht="12.75" customHeight="1" x14ac:dyDescent="0.25">
      <c r="A2940" s="277" t="s">
        <v>9085</v>
      </c>
      <c r="B2940" s="277" t="s">
        <v>9086</v>
      </c>
      <c r="C2940" s="277" t="s">
        <v>9574</v>
      </c>
      <c r="D2940" s="277" t="s">
        <v>9575</v>
      </c>
      <c r="E2940" s="278" t="s">
        <v>1043</v>
      </c>
      <c r="F2940" s="277" t="s">
        <v>1043</v>
      </c>
      <c r="G2940" s="279">
        <v>83399</v>
      </c>
      <c r="H2940" s="277" t="s">
        <v>9601</v>
      </c>
      <c r="I2940" s="277" t="s">
        <v>833</v>
      </c>
      <c r="J2940" s="277" t="s">
        <v>2363</v>
      </c>
      <c r="K2940" s="280">
        <v>29.06</v>
      </c>
      <c r="L2940" s="277" t="s">
        <v>2364</v>
      </c>
      <c r="M2940" s="83"/>
    </row>
    <row r="2941" spans="1:13" ht="12.75" customHeight="1" x14ac:dyDescent="0.25">
      <c r="A2941" s="277" t="s">
        <v>9085</v>
      </c>
      <c r="B2941" s="277" t="s">
        <v>9086</v>
      </c>
      <c r="C2941" s="277" t="s">
        <v>9574</v>
      </c>
      <c r="D2941" s="277" t="s">
        <v>9575</v>
      </c>
      <c r="E2941" s="278" t="s">
        <v>1043</v>
      </c>
      <c r="F2941" s="277" t="s">
        <v>1043</v>
      </c>
      <c r="G2941" s="279">
        <v>83400</v>
      </c>
      <c r="H2941" s="277" t="s">
        <v>9602</v>
      </c>
      <c r="I2941" s="277" t="s">
        <v>833</v>
      </c>
      <c r="J2941" s="277" t="s">
        <v>2363</v>
      </c>
      <c r="K2941" s="280">
        <v>89.82</v>
      </c>
      <c r="L2941" s="277" t="s">
        <v>2364</v>
      </c>
      <c r="M2941" s="83"/>
    </row>
    <row r="2942" spans="1:13" ht="12.75" customHeight="1" x14ac:dyDescent="0.25">
      <c r="A2942" s="277" t="s">
        <v>9085</v>
      </c>
      <c r="B2942" s="277" t="s">
        <v>9086</v>
      </c>
      <c r="C2942" s="277" t="s">
        <v>9574</v>
      </c>
      <c r="D2942" s="277" t="s">
        <v>9575</v>
      </c>
      <c r="E2942" s="278" t="s">
        <v>1043</v>
      </c>
      <c r="F2942" s="277" t="s">
        <v>1043</v>
      </c>
      <c r="G2942" s="279">
        <v>83401</v>
      </c>
      <c r="H2942" s="277" t="s">
        <v>9603</v>
      </c>
      <c r="I2942" s="277" t="s">
        <v>833</v>
      </c>
      <c r="J2942" s="277" t="s">
        <v>2363</v>
      </c>
      <c r="K2942" s="280">
        <v>89.82</v>
      </c>
      <c r="L2942" s="277" t="s">
        <v>2364</v>
      </c>
      <c r="M2942" s="83"/>
    </row>
    <row r="2943" spans="1:13" ht="12.75" customHeight="1" x14ac:dyDescent="0.25">
      <c r="A2943" s="277" t="s">
        <v>9085</v>
      </c>
      <c r="B2943" s="277" t="s">
        <v>9086</v>
      </c>
      <c r="C2943" s="277" t="s">
        <v>9574</v>
      </c>
      <c r="D2943" s="277" t="s">
        <v>9575</v>
      </c>
      <c r="E2943" s="278" t="s">
        <v>1043</v>
      </c>
      <c r="F2943" s="277" t="s">
        <v>1043</v>
      </c>
      <c r="G2943" s="279">
        <v>83402</v>
      </c>
      <c r="H2943" s="277" t="s">
        <v>9604</v>
      </c>
      <c r="I2943" s="277" t="s">
        <v>833</v>
      </c>
      <c r="J2943" s="277" t="s">
        <v>2363</v>
      </c>
      <c r="K2943" s="280">
        <v>49.96</v>
      </c>
      <c r="L2943" s="277" t="s">
        <v>2364</v>
      </c>
      <c r="M2943" s="83"/>
    </row>
    <row r="2944" spans="1:13" ht="12.75" customHeight="1" x14ac:dyDescent="0.25">
      <c r="A2944" s="277" t="s">
        <v>9085</v>
      </c>
      <c r="B2944" s="277" t="s">
        <v>9086</v>
      </c>
      <c r="C2944" s="277" t="s">
        <v>9574</v>
      </c>
      <c r="D2944" s="277" t="s">
        <v>9575</v>
      </c>
      <c r="E2944" s="278" t="s">
        <v>1043</v>
      </c>
      <c r="F2944" s="277" t="s">
        <v>1043</v>
      </c>
      <c r="G2944" s="279">
        <v>83475</v>
      </c>
      <c r="H2944" s="277" t="s">
        <v>9605</v>
      </c>
      <c r="I2944" s="277" t="s">
        <v>833</v>
      </c>
      <c r="J2944" s="277" t="s">
        <v>2363</v>
      </c>
      <c r="K2944" s="280">
        <v>371.81</v>
      </c>
      <c r="L2944" s="277" t="s">
        <v>2364</v>
      </c>
      <c r="M2944" s="83"/>
    </row>
    <row r="2945" spans="1:13" ht="12.75" customHeight="1" x14ac:dyDescent="0.25">
      <c r="A2945" s="277" t="s">
        <v>9085</v>
      </c>
      <c r="B2945" s="277" t="s">
        <v>9086</v>
      </c>
      <c r="C2945" s="277" t="s">
        <v>9574</v>
      </c>
      <c r="D2945" s="277" t="s">
        <v>9575</v>
      </c>
      <c r="E2945" s="278" t="s">
        <v>1043</v>
      </c>
      <c r="F2945" s="277" t="s">
        <v>1043</v>
      </c>
      <c r="G2945" s="279">
        <v>83478</v>
      </c>
      <c r="H2945" s="277" t="s">
        <v>9606</v>
      </c>
      <c r="I2945" s="277" t="s">
        <v>833</v>
      </c>
      <c r="J2945" s="277" t="s">
        <v>2363</v>
      </c>
      <c r="K2945" s="280">
        <v>261.27</v>
      </c>
      <c r="L2945" s="277" t="s">
        <v>2364</v>
      </c>
      <c r="M2945" s="83"/>
    </row>
    <row r="2946" spans="1:13" ht="12.75" customHeight="1" x14ac:dyDescent="0.25">
      <c r="A2946" s="277" t="s">
        <v>9085</v>
      </c>
      <c r="B2946" s="277" t="s">
        <v>9086</v>
      </c>
      <c r="C2946" s="277" t="s">
        <v>9574</v>
      </c>
      <c r="D2946" s="277" t="s">
        <v>9575</v>
      </c>
      <c r="E2946" s="278" t="s">
        <v>1043</v>
      </c>
      <c r="F2946" s="277" t="s">
        <v>1043</v>
      </c>
      <c r="G2946" s="279">
        <v>83479</v>
      </c>
      <c r="H2946" s="277" t="s">
        <v>9607</v>
      </c>
      <c r="I2946" s="277" t="s">
        <v>833</v>
      </c>
      <c r="J2946" s="277" t="s">
        <v>2363</v>
      </c>
      <c r="K2946" s="280">
        <v>105</v>
      </c>
      <c r="L2946" s="277" t="s">
        <v>2364</v>
      </c>
      <c r="M2946" s="83"/>
    </row>
    <row r="2947" spans="1:13" ht="12.75" customHeight="1" x14ac:dyDescent="0.25">
      <c r="A2947" s="277" t="s">
        <v>9085</v>
      </c>
      <c r="B2947" s="277" t="s">
        <v>9086</v>
      </c>
      <c r="C2947" s="277" t="s">
        <v>9574</v>
      </c>
      <c r="D2947" s="277" t="s">
        <v>9575</v>
      </c>
      <c r="E2947" s="278" t="s">
        <v>1043</v>
      </c>
      <c r="F2947" s="277" t="s">
        <v>1043</v>
      </c>
      <c r="G2947" s="279">
        <v>83480</v>
      </c>
      <c r="H2947" s="277" t="s">
        <v>9608</v>
      </c>
      <c r="I2947" s="277" t="s">
        <v>833</v>
      </c>
      <c r="J2947" s="277" t="s">
        <v>2363</v>
      </c>
      <c r="K2947" s="280">
        <v>82.37</v>
      </c>
      <c r="L2947" s="277" t="s">
        <v>2364</v>
      </c>
      <c r="M2947" s="83"/>
    </row>
    <row r="2948" spans="1:13" ht="12.75" customHeight="1" x14ac:dyDescent="0.25">
      <c r="A2948" s="277" t="s">
        <v>9085</v>
      </c>
      <c r="B2948" s="277" t="s">
        <v>9086</v>
      </c>
      <c r="C2948" s="277" t="s">
        <v>9574</v>
      </c>
      <c r="D2948" s="277" t="s">
        <v>9575</v>
      </c>
      <c r="E2948" s="278" t="s">
        <v>1043</v>
      </c>
      <c r="F2948" s="277" t="s">
        <v>1043</v>
      </c>
      <c r="G2948" s="279">
        <v>83481</v>
      </c>
      <c r="H2948" s="277" t="s">
        <v>9609</v>
      </c>
      <c r="I2948" s="277" t="s">
        <v>833</v>
      </c>
      <c r="J2948" s="277" t="s">
        <v>2363</v>
      </c>
      <c r="K2948" s="280">
        <v>92.87</v>
      </c>
      <c r="L2948" s="277" t="s">
        <v>2364</v>
      </c>
      <c r="M2948" s="83"/>
    </row>
    <row r="2949" spans="1:13" ht="12.75" customHeight="1" x14ac:dyDescent="0.25">
      <c r="A2949" s="277" t="s">
        <v>9085</v>
      </c>
      <c r="B2949" s="277" t="s">
        <v>9086</v>
      </c>
      <c r="C2949" s="277" t="s">
        <v>9574</v>
      </c>
      <c r="D2949" s="277" t="s">
        <v>9575</v>
      </c>
      <c r="E2949" s="278" t="s">
        <v>1043</v>
      </c>
      <c r="F2949" s="277" t="s">
        <v>1043</v>
      </c>
      <c r="G2949" s="279">
        <v>97600</v>
      </c>
      <c r="H2949" s="277" t="s">
        <v>9610</v>
      </c>
      <c r="I2949" s="277" t="s">
        <v>833</v>
      </c>
      <c r="J2949" s="277" t="s">
        <v>2363</v>
      </c>
      <c r="K2949" s="280">
        <v>232.86</v>
      </c>
      <c r="L2949" s="277" t="s">
        <v>2364</v>
      </c>
      <c r="M2949" s="83"/>
    </row>
    <row r="2950" spans="1:13" ht="12.75" customHeight="1" x14ac:dyDescent="0.25">
      <c r="A2950" s="277" t="s">
        <v>9085</v>
      </c>
      <c r="B2950" s="277" t="s">
        <v>9086</v>
      </c>
      <c r="C2950" s="277" t="s">
        <v>9574</v>
      </c>
      <c r="D2950" s="277" t="s">
        <v>9575</v>
      </c>
      <c r="E2950" s="278" t="s">
        <v>1043</v>
      </c>
      <c r="F2950" s="277" t="s">
        <v>1043</v>
      </c>
      <c r="G2950" s="279">
        <v>97601</v>
      </c>
      <c r="H2950" s="277" t="s">
        <v>9611</v>
      </c>
      <c r="I2950" s="277" t="s">
        <v>833</v>
      </c>
      <c r="J2950" s="277" t="s">
        <v>2363</v>
      </c>
      <c r="K2950" s="280">
        <v>245.37</v>
      </c>
      <c r="L2950" s="277" t="s">
        <v>2364</v>
      </c>
      <c r="M2950" s="83"/>
    </row>
    <row r="2951" spans="1:13" ht="12.75" customHeight="1" x14ac:dyDescent="0.25">
      <c r="A2951" s="277" t="s">
        <v>9085</v>
      </c>
      <c r="B2951" s="277" t="s">
        <v>9086</v>
      </c>
      <c r="C2951" s="277" t="s">
        <v>9574</v>
      </c>
      <c r="D2951" s="277" t="s">
        <v>9575</v>
      </c>
      <c r="E2951" s="278" t="s">
        <v>1043</v>
      </c>
      <c r="F2951" s="277" t="s">
        <v>1043</v>
      </c>
      <c r="G2951" s="279">
        <v>97605</v>
      </c>
      <c r="H2951" s="277" t="s">
        <v>9612</v>
      </c>
      <c r="I2951" s="277" t="s">
        <v>833</v>
      </c>
      <c r="J2951" s="277" t="s">
        <v>2363</v>
      </c>
      <c r="K2951" s="280">
        <v>65.47</v>
      </c>
      <c r="L2951" s="277" t="s">
        <v>2364</v>
      </c>
      <c r="M2951" s="83"/>
    </row>
    <row r="2952" spans="1:13" ht="12.75" customHeight="1" x14ac:dyDescent="0.25">
      <c r="A2952" s="277" t="s">
        <v>9085</v>
      </c>
      <c r="B2952" s="277" t="s">
        <v>9086</v>
      </c>
      <c r="C2952" s="277" t="s">
        <v>9574</v>
      </c>
      <c r="D2952" s="277" t="s">
        <v>9575</v>
      </c>
      <c r="E2952" s="278" t="s">
        <v>1043</v>
      </c>
      <c r="F2952" s="277" t="s">
        <v>1043</v>
      </c>
      <c r="G2952" s="279">
        <v>97606</v>
      </c>
      <c r="H2952" s="277" t="s">
        <v>9613</v>
      </c>
      <c r="I2952" s="277" t="s">
        <v>833</v>
      </c>
      <c r="J2952" s="277" t="s">
        <v>2363</v>
      </c>
      <c r="K2952" s="280">
        <v>53.88</v>
      </c>
      <c r="L2952" s="277" t="s">
        <v>2364</v>
      </c>
      <c r="M2952" s="83"/>
    </row>
    <row r="2953" spans="1:13" ht="12.75" customHeight="1" x14ac:dyDescent="0.25">
      <c r="A2953" s="277" t="s">
        <v>9085</v>
      </c>
      <c r="B2953" s="277" t="s">
        <v>9086</v>
      </c>
      <c r="C2953" s="277" t="s">
        <v>9574</v>
      </c>
      <c r="D2953" s="277" t="s">
        <v>9575</v>
      </c>
      <c r="E2953" s="278" t="s">
        <v>1043</v>
      </c>
      <c r="F2953" s="277" t="s">
        <v>1043</v>
      </c>
      <c r="G2953" s="279">
        <v>97607</v>
      </c>
      <c r="H2953" s="277" t="s">
        <v>9614</v>
      </c>
      <c r="I2953" s="277" t="s">
        <v>833</v>
      </c>
      <c r="J2953" s="277" t="s">
        <v>2363</v>
      </c>
      <c r="K2953" s="280">
        <v>75.040000000000006</v>
      </c>
      <c r="L2953" s="277" t="s">
        <v>2364</v>
      </c>
      <c r="M2953" s="83"/>
    </row>
    <row r="2954" spans="1:13" ht="12.75" customHeight="1" x14ac:dyDescent="0.25">
      <c r="A2954" s="277" t="s">
        <v>9085</v>
      </c>
      <c r="B2954" s="277" t="s">
        <v>9086</v>
      </c>
      <c r="C2954" s="277" t="s">
        <v>9574</v>
      </c>
      <c r="D2954" s="277" t="s">
        <v>9575</v>
      </c>
      <c r="E2954" s="278" t="s">
        <v>1043</v>
      </c>
      <c r="F2954" s="277" t="s">
        <v>1043</v>
      </c>
      <c r="G2954" s="279">
        <v>97608</v>
      </c>
      <c r="H2954" s="277" t="s">
        <v>9615</v>
      </c>
      <c r="I2954" s="277" t="s">
        <v>833</v>
      </c>
      <c r="J2954" s="277" t="s">
        <v>2363</v>
      </c>
      <c r="K2954" s="280">
        <v>63.45</v>
      </c>
      <c r="L2954" s="277" t="s">
        <v>2364</v>
      </c>
      <c r="M2954" s="83"/>
    </row>
    <row r="2955" spans="1:13" ht="12.75" customHeight="1" x14ac:dyDescent="0.25">
      <c r="A2955" s="277" t="s">
        <v>9085</v>
      </c>
      <c r="B2955" s="277" t="s">
        <v>9086</v>
      </c>
      <c r="C2955" s="277" t="s">
        <v>9616</v>
      </c>
      <c r="D2955" s="277" t="s">
        <v>9617</v>
      </c>
      <c r="E2955" s="278">
        <v>73857</v>
      </c>
      <c r="F2955" s="277" t="s">
        <v>9618</v>
      </c>
      <c r="G2955" s="279" t="s">
        <v>9619</v>
      </c>
      <c r="H2955" s="277" t="s">
        <v>9620</v>
      </c>
      <c r="I2955" s="277" t="s">
        <v>833</v>
      </c>
      <c r="J2955" s="277" t="s">
        <v>2363</v>
      </c>
      <c r="K2955" s="280">
        <v>6573.68</v>
      </c>
      <c r="L2955" s="277" t="s">
        <v>2364</v>
      </c>
      <c r="M2955" s="83"/>
    </row>
    <row r="2956" spans="1:13" ht="12.75" customHeight="1" x14ac:dyDescent="0.25">
      <c r="A2956" s="277" t="s">
        <v>9085</v>
      </c>
      <c r="B2956" s="277" t="s">
        <v>9086</v>
      </c>
      <c r="C2956" s="277" t="s">
        <v>9616</v>
      </c>
      <c r="D2956" s="277" t="s">
        <v>9617</v>
      </c>
      <c r="E2956" s="278">
        <v>73857</v>
      </c>
      <c r="F2956" s="277" t="s">
        <v>9618</v>
      </c>
      <c r="G2956" s="279" t="s">
        <v>9621</v>
      </c>
      <c r="H2956" s="277" t="s">
        <v>9622</v>
      </c>
      <c r="I2956" s="277" t="s">
        <v>833</v>
      </c>
      <c r="J2956" s="277" t="s">
        <v>2363</v>
      </c>
      <c r="K2956" s="280">
        <v>8123.59</v>
      </c>
      <c r="L2956" s="277" t="s">
        <v>2364</v>
      </c>
      <c r="M2956" s="83"/>
    </row>
    <row r="2957" spans="1:13" ht="12.75" customHeight="1" x14ac:dyDescent="0.25">
      <c r="A2957" s="277" t="s">
        <v>9085</v>
      </c>
      <c r="B2957" s="277" t="s">
        <v>9086</v>
      </c>
      <c r="C2957" s="277" t="s">
        <v>9616</v>
      </c>
      <c r="D2957" s="277" t="s">
        <v>9617</v>
      </c>
      <c r="E2957" s="278">
        <v>73857</v>
      </c>
      <c r="F2957" s="277" t="s">
        <v>9618</v>
      </c>
      <c r="G2957" s="279" t="s">
        <v>9623</v>
      </c>
      <c r="H2957" s="277" t="s">
        <v>9624</v>
      </c>
      <c r="I2957" s="277" t="s">
        <v>833</v>
      </c>
      <c r="J2957" s="277" t="s">
        <v>2363</v>
      </c>
      <c r="K2957" s="280">
        <v>10240.6</v>
      </c>
      <c r="L2957" s="277" t="s">
        <v>2364</v>
      </c>
      <c r="M2957" s="83"/>
    </row>
    <row r="2958" spans="1:13" ht="12.75" customHeight="1" x14ac:dyDescent="0.25">
      <c r="A2958" s="277" t="s">
        <v>9085</v>
      </c>
      <c r="B2958" s="277" t="s">
        <v>9086</v>
      </c>
      <c r="C2958" s="277" t="s">
        <v>9616</v>
      </c>
      <c r="D2958" s="277" t="s">
        <v>9617</v>
      </c>
      <c r="E2958" s="278">
        <v>73857</v>
      </c>
      <c r="F2958" s="277" t="s">
        <v>9618</v>
      </c>
      <c r="G2958" s="279" t="s">
        <v>9625</v>
      </c>
      <c r="H2958" s="277" t="s">
        <v>9626</v>
      </c>
      <c r="I2958" s="277" t="s">
        <v>833</v>
      </c>
      <c r="J2958" s="277" t="s">
        <v>2363</v>
      </c>
      <c r="K2958" s="280">
        <v>14342.08</v>
      </c>
      <c r="L2958" s="277" t="s">
        <v>2364</v>
      </c>
      <c r="M2958" s="83"/>
    </row>
    <row r="2959" spans="1:13" ht="12.75" customHeight="1" x14ac:dyDescent="0.25">
      <c r="A2959" s="277" t="s">
        <v>9085</v>
      </c>
      <c r="B2959" s="277" t="s">
        <v>9086</v>
      </c>
      <c r="C2959" s="277" t="s">
        <v>9616</v>
      </c>
      <c r="D2959" s="277" t="s">
        <v>9617</v>
      </c>
      <c r="E2959" s="278">
        <v>73857</v>
      </c>
      <c r="F2959" s="277" t="s">
        <v>9618</v>
      </c>
      <c r="G2959" s="279" t="s">
        <v>9627</v>
      </c>
      <c r="H2959" s="277" t="s">
        <v>9628</v>
      </c>
      <c r="I2959" s="277" t="s">
        <v>833</v>
      </c>
      <c r="J2959" s="277" t="s">
        <v>2363</v>
      </c>
      <c r="K2959" s="280">
        <v>16729.61</v>
      </c>
      <c r="L2959" s="277" t="s">
        <v>2364</v>
      </c>
      <c r="M2959" s="83"/>
    </row>
    <row r="2960" spans="1:13" ht="12.75" customHeight="1" x14ac:dyDescent="0.25">
      <c r="A2960" s="277" t="s">
        <v>9085</v>
      </c>
      <c r="B2960" s="277" t="s">
        <v>9086</v>
      </c>
      <c r="C2960" s="277" t="s">
        <v>9616</v>
      </c>
      <c r="D2960" s="277" t="s">
        <v>9617</v>
      </c>
      <c r="E2960" s="278">
        <v>73857</v>
      </c>
      <c r="F2960" s="277" t="s">
        <v>9618</v>
      </c>
      <c r="G2960" s="279" t="s">
        <v>9629</v>
      </c>
      <c r="H2960" s="277" t="s">
        <v>9630</v>
      </c>
      <c r="I2960" s="277" t="s">
        <v>833</v>
      </c>
      <c r="J2960" s="277" t="s">
        <v>2363</v>
      </c>
      <c r="K2960" s="280">
        <v>27231.46</v>
      </c>
      <c r="L2960" s="277" t="s">
        <v>2364</v>
      </c>
      <c r="M2960" s="83"/>
    </row>
    <row r="2961" spans="1:13" ht="12.75" customHeight="1" x14ac:dyDescent="0.25">
      <c r="A2961" s="277" t="s">
        <v>9085</v>
      </c>
      <c r="B2961" s="277" t="s">
        <v>9086</v>
      </c>
      <c r="C2961" s="277" t="s">
        <v>9616</v>
      </c>
      <c r="D2961" s="277" t="s">
        <v>9617</v>
      </c>
      <c r="E2961" s="278">
        <v>73857</v>
      </c>
      <c r="F2961" s="277" t="s">
        <v>9618</v>
      </c>
      <c r="G2961" s="279" t="s">
        <v>9631</v>
      </c>
      <c r="H2961" s="277" t="s">
        <v>9632</v>
      </c>
      <c r="I2961" s="277" t="s">
        <v>833</v>
      </c>
      <c r="J2961" s="277" t="s">
        <v>2363</v>
      </c>
      <c r="K2961" s="280">
        <v>4537.99</v>
      </c>
      <c r="L2961" s="277" t="s">
        <v>2364</v>
      </c>
      <c r="M2961" s="83"/>
    </row>
    <row r="2962" spans="1:13" ht="12.75" customHeight="1" x14ac:dyDescent="0.25">
      <c r="A2962" s="277" t="s">
        <v>9085</v>
      </c>
      <c r="B2962" s="277" t="s">
        <v>9086</v>
      </c>
      <c r="C2962" s="277" t="s">
        <v>9616</v>
      </c>
      <c r="D2962" s="277" t="s">
        <v>9617</v>
      </c>
      <c r="E2962" s="278">
        <v>73857</v>
      </c>
      <c r="F2962" s="277" t="s">
        <v>9618</v>
      </c>
      <c r="G2962" s="279" t="s">
        <v>9633</v>
      </c>
      <c r="H2962" s="277" t="s">
        <v>9634</v>
      </c>
      <c r="I2962" s="277" t="s">
        <v>833</v>
      </c>
      <c r="J2962" s="277" t="s">
        <v>2363</v>
      </c>
      <c r="K2962" s="280">
        <v>5081.71</v>
      </c>
      <c r="L2962" s="277" t="s">
        <v>2364</v>
      </c>
      <c r="M2962" s="83"/>
    </row>
    <row r="2963" spans="1:13" ht="12.75" customHeight="1" x14ac:dyDescent="0.25">
      <c r="A2963" s="277" t="s">
        <v>9085</v>
      </c>
      <c r="B2963" s="277" t="s">
        <v>9086</v>
      </c>
      <c r="C2963" s="277" t="s">
        <v>9616</v>
      </c>
      <c r="D2963" s="277" t="s">
        <v>9617</v>
      </c>
      <c r="E2963" s="278">
        <v>73857</v>
      </c>
      <c r="F2963" s="277" t="s">
        <v>9618</v>
      </c>
      <c r="G2963" s="279" t="s">
        <v>9635</v>
      </c>
      <c r="H2963" s="277" t="s">
        <v>9636</v>
      </c>
      <c r="I2963" s="277" t="s">
        <v>833</v>
      </c>
      <c r="J2963" s="277" t="s">
        <v>2363</v>
      </c>
      <c r="K2963" s="280">
        <v>37312.92</v>
      </c>
      <c r="L2963" s="277" t="s">
        <v>2364</v>
      </c>
      <c r="M2963" s="83"/>
    </row>
    <row r="2964" spans="1:13" ht="12.75" customHeight="1" x14ac:dyDescent="0.25">
      <c r="A2964" s="277" t="s">
        <v>9085</v>
      </c>
      <c r="B2964" s="277" t="s">
        <v>9086</v>
      </c>
      <c r="C2964" s="277" t="s">
        <v>9616</v>
      </c>
      <c r="D2964" s="277" t="s">
        <v>9617</v>
      </c>
      <c r="E2964" s="278">
        <v>73857</v>
      </c>
      <c r="F2964" s="277" t="s">
        <v>9618</v>
      </c>
      <c r="G2964" s="279" t="s">
        <v>9637</v>
      </c>
      <c r="H2964" s="277" t="s">
        <v>9638</v>
      </c>
      <c r="I2964" s="277" t="s">
        <v>833</v>
      </c>
      <c r="J2964" s="277" t="s">
        <v>2363</v>
      </c>
      <c r="K2964" s="280">
        <v>52191.97</v>
      </c>
      <c r="L2964" s="277" t="s">
        <v>2364</v>
      </c>
      <c r="M2964" s="83"/>
    </row>
    <row r="2965" spans="1:13" ht="12.75" customHeight="1" x14ac:dyDescent="0.25">
      <c r="A2965" s="277" t="s">
        <v>9085</v>
      </c>
      <c r="B2965" s="277" t="s">
        <v>9086</v>
      </c>
      <c r="C2965" s="277" t="s">
        <v>9639</v>
      </c>
      <c r="D2965" s="277" t="s">
        <v>9640</v>
      </c>
      <c r="E2965" s="278" t="s">
        <v>1043</v>
      </c>
      <c r="F2965" s="277" t="s">
        <v>1043</v>
      </c>
      <c r="G2965" s="279">
        <v>93128</v>
      </c>
      <c r="H2965" s="277" t="s">
        <v>9641</v>
      </c>
      <c r="I2965" s="277" t="s">
        <v>833</v>
      </c>
      <c r="J2965" s="277" t="s">
        <v>2642</v>
      </c>
      <c r="K2965" s="280">
        <v>104.14</v>
      </c>
      <c r="L2965" s="277" t="s">
        <v>2364</v>
      </c>
      <c r="M2965" s="83"/>
    </row>
    <row r="2966" spans="1:13" ht="12.75" customHeight="1" x14ac:dyDescent="0.25">
      <c r="A2966" s="277" t="s">
        <v>9085</v>
      </c>
      <c r="B2966" s="277" t="s">
        <v>9086</v>
      </c>
      <c r="C2966" s="277" t="s">
        <v>9639</v>
      </c>
      <c r="D2966" s="277" t="s">
        <v>9640</v>
      </c>
      <c r="E2966" s="278" t="s">
        <v>1043</v>
      </c>
      <c r="F2966" s="277" t="s">
        <v>1043</v>
      </c>
      <c r="G2966" s="279">
        <v>93137</v>
      </c>
      <c r="H2966" s="277" t="s">
        <v>9642</v>
      </c>
      <c r="I2966" s="277" t="s">
        <v>833</v>
      </c>
      <c r="J2966" s="277" t="s">
        <v>2642</v>
      </c>
      <c r="K2966" s="280">
        <v>123.68</v>
      </c>
      <c r="L2966" s="277" t="s">
        <v>2364</v>
      </c>
      <c r="M2966" s="83"/>
    </row>
    <row r="2967" spans="1:13" ht="12.75" customHeight="1" x14ac:dyDescent="0.25">
      <c r="A2967" s="277" t="s">
        <v>9085</v>
      </c>
      <c r="B2967" s="277" t="s">
        <v>9086</v>
      </c>
      <c r="C2967" s="277" t="s">
        <v>9639</v>
      </c>
      <c r="D2967" s="277" t="s">
        <v>9640</v>
      </c>
      <c r="E2967" s="278" t="s">
        <v>1043</v>
      </c>
      <c r="F2967" s="277" t="s">
        <v>1043</v>
      </c>
      <c r="G2967" s="279">
        <v>93138</v>
      </c>
      <c r="H2967" s="277" t="s">
        <v>9643</v>
      </c>
      <c r="I2967" s="277" t="s">
        <v>833</v>
      </c>
      <c r="J2967" s="277" t="s">
        <v>2642</v>
      </c>
      <c r="K2967" s="280">
        <v>116.9</v>
      </c>
      <c r="L2967" s="277" t="s">
        <v>2364</v>
      </c>
      <c r="M2967" s="83"/>
    </row>
    <row r="2968" spans="1:13" ht="12.75" customHeight="1" x14ac:dyDescent="0.25">
      <c r="A2968" s="277" t="s">
        <v>9085</v>
      </c>
      <c r="B2968" s="277" t="s">
        <v>9086</v>
      </c>
      <c r="C2968" s="277" t="s">
        <v>9639</v>
      </c>
      <c r="D2968" s="277" t="s">
        <v>9640</v>
      </c>
      <c r="E2968" s="278" t="s">
        <v>1043</v>
      </c>
      <c r="F2968" s="277" t="s">
        <v>1043</v>
      </c>
      <c r="G2968" s="279">
        <v>93139</v>
      </c>
      <c r="H2968" s="277" t="s">
        <v>9644</v>
      </c>
      <c r="I2968" s="277" t="s">
        <v>833</v>
      </c>
      <c r="J2968" s="277" t="s">
        <v>2642</v>
      </c>
      <c r="K2968" s="280">
        <v>149.19</v>
      </c>
      <c r="L2968" s="277" t="s">
        <v>2364</v>
      </c>
      <c r="M2968" s="83"/>
    </row>
    <row r="2969" spans="1:13" ht="12.75" customHeight="1" x14ac:dyDescent="0.25">
      <c r="A2969" s="277" t="s">
        <v>9085</v>
      </c>
      <c r="B2969" s="277" t="s">
        <v>9086</v>
      </c>
      <c r="C2969" s="277" t="s">
        <v>9639</v>
      </c>
      <c r="D2969" s="277" t="s">
        <v>9640</v>
      </c>
      <c r="E2969" s="278" t="s">
        <v>1043</v>
      </c>
      <c r="F2969" s="277" t="s">
        <v>1043</v>
      </c>
      <c r="G2969" s="279">
        <v>93140</v>
      </c>
      <c r="H2969" s="277" t="s">
        <v>9645</v>
      </c>
      <c r="I2969" s="277" t="s">
        <v>833</v>
      </c>
      <c r="J2969" s="277" t="s">
        <v>2642</v>
      </c>
      <c r="K2969" s="280">
        <v>140.51</v>
      </c>
      <c r="L2969" s="277" t="s">
        <v>2364</v>
      </c>
      <c r="M2969" s="83"/>
    </row>
    <row r="2970" spans="1:13" ht="12.75" customHeight="1" x14ac:dyDescent="0.25">
      <c r="A2970" s="277" t="s">
        <v>9085</v>
      </c>
      <c r="B2970" s="277" t="s">
        <v>9086</v>
      </c>
      <c r="C2970" s="277" t="s">
        <v>9639</v>
      </c>
      <c r="D2970" s="277" t="s">
        <v>9640</v>
      </c>
      <c r="E2970" s="278" t="s">
        <v>1043</v>
      </c>
      <c r="F2970" s="277" t="s">
        <v>1043</v>
      </c>
      <c r="G2970" s="279">
        <v>93141</v>
      </c>
      <c r="H2970" s="277" t="s">
        <v>9646</v>
      </c>
      <c r="I2970" s="277" t="s">
        <v>833</v>
      </c>
      <c r="J2970" s="277" t="s">
        <v>2642</v>
      </c>
      <c r="K2970" s="280">
        <v>127.06</v>
      </c>
      <c r="L2970" s="277" t="s">
        <v>2364</v>
      </c>
      <c r="M2970" s="83"/>
    </row>
    <row r="2971" spans="1:13" ht="12.75" customHeight="1" x14ac:dyDescent="0.25">
      <c r="A2971" s="277" t="s">
        <v>9085</v>
      </c>
      <c r="B2971" s="277" t="s">
        <v>9086</v>
      </c>
      <c r="C2971" s="277" t="s">
        <v>9639</v>
      </c>
      <c r="D2971" s="277" t="s">
        <v>9640</v>
      </c>
      <c r="E2971" s="278" t="s">
        <v>1043</v>
      </c>
      <c r="F2971" s="277" t="s">
        <v>1043</v>
      </c>
      <c r="G2971" s="279">
        <v>93142</v>
      </c>
      <c r="H2971" s="277" t="s">
        <v>9647</v>
      </c>
      <c r="I2971" s="277" t="s">
        <v>833</v>
      </c>
      <c r="J2971" s="277" t="s">
        <v>2642</v>
      </c>
      <c r="K2971" s="280">
        <v>142.05000000000001</v>
      </c>
      <c r="L2971" s="277" t="s">
        <v>2364</v>
      </c>
      <c r="M2971" s="83"/>
    </row>
    <row r="2972" spans="1:13" ht="12.75" customHeight="1" x14ac:dyDescent="0.25">
      <c r="A2972" s="277" t="s">
        <v>9085</v>
      </c>
      <c r="B2972" s="277" t="s">
        <v>9086</v>
      </c>
      <c r="C2972" s="277" t="s">
        <v>9639</v>
      </c>
      <c r="D2972" s="277" t="s">
        <v>9640</v>
      </c>
      <c r="E2972" s="278" t="s">
        <v>1043</v>
      </c>
      <c r="F2972" s="277" t="s">
        <v>1043</v>
      </c>
      <c r="G2972" s="279">
        <v>93143</v>
      </c>
      <c r="H2972" s="277" t="s">
        <v>9648</v>
      </c>
      <c r="I2972" s="277" t="s">
        <v>833</v>
      </c>
      <c r="J2972" s="277" t="s">
        <v>2642</v>
      </c>
      <c r="K2972" s="280">
        <v>128.84</v>
      </c>
      <c r="L2972" s="277" t="s">
        <v>2364</v>
      </c>
      <c r="M2972" s="83"/>
    </row>
    <row r="2973" spans="1:13" ht="12.75" customHeight="1" x14ac:dyDescent="0.25">
      <c r="A2973" s="277" t="s">
        <v>9085</v>
      </c>
      <c r="B2973" s="277" t="s">
        <v>9086</v>
      </c>
      <c r="C2973" s="277" t="s">
        <v>9639</v>
      </c>
      <c r="D2973" s="277" t="s">
        <v>9640</v>
      </c>
      <c r="E2973" s="278" t="s">
        <v>1043</v>
      </c>
      <c r="F2973" s="277" t="s">
        <v>1043</v>
      </c>
      <c r="G2973" s="279">
        <v>93144</v>
      </c>
      <c r="H2973" s="277" t="s">
        <v>9649</v>
      </c>
      <c r="I2973" s="277" t="s">
        <v>833</v>
      </c>
      <c r="J2973" s="277" t="s">
        <v>2642</v>
      </c>
      <c r="K2973" s="280">
        <v>165.51</v>
      </c>
      <c r="L2973" s="277" t="s">
        <v>2364</v>
      </c>
      <c r="M2973" s="83"/>
    </row>
    <row r="2974" spans="1:13" ht="12.75" customHeight="1" x14ac:dyDescent="0.25">
      <c r="A2974" s="277" t="s">
        <v>9085</v>
      </c>
      <c r="B2974" s="277" t="s">
        <v>9086</v>
      </c>
      <c r="C2974" s="277" t="s">
        <v>9639</v>
      </c>
      <c r="D2974" s="277" t="s">
        <v>9640</v>
      </c>
      <c r="E2974" s="278" t="s">
        <v>1043</v>
      </c>
      <c r="F2974" s="277" t="s">
        <v>1043</v>
      </c>
      <c r="G2974" s="279">
        <v>93145</v>
      </c>
      <c r="H2974" s="277" t="s">
        <v>9650</v>
      </c>
      <c r="I2974" s="277" t="s">
        <v>833</v>
      </c>
      <c r="J2974" s="277" t="s">
        <v>2642</v>
      </c>
      <c r="K2974" s="280">
        <v>154.77000000000001</v>
      </c>
      <c r="L2974" s="277" t="s">
        <v>2364</v>
      </c>
      <c r="M2974" s="83"/>
    </row>
    <row r="2975" spans="1:13" ht="12.75" customHeight="1" x14ac:dyDescent="0.25">
      <c r="A2975" s="277" t="s">
        <v>9085</v>
      </c>
      <c r="B2975" s="277" t="s">
        <v>9086</v>
      </c>
      <c r="C2975" s="277" t="s">
        <v>9639</v>
      </c>
      <c r="D2975" s="277" t="s">
        <v>9640</v>
      </c>
      <c r="E2975" s="278" t="s">
        <v>1043</v>
      </c>
      <c r="F2975" s="277" t="s">
        <v>1043</v>
      </c>
      <c r="G2975" s="279">
        <v>93146</v>
      </c>
      <c r="H2975" s="277" t="s">
        <v>9651</v>
      </c>
      <c r="I2975" s="277" t="s">
        <v>833</v>
      </c>
      <c r="J2975" s="277" t="s">
        <v>2642</v>
      </c>
      <c r="K2975" s="280">
        <v>167.54</v>
      </c>
      <c r="L2975" s="277" t="s">
        <v>2364</v>
      </c>
      <c r="M2975" s="83"/>
    </row>
    <row r="2976" spans="1:13" ht="12.75" customHeight="1" x14ac:dyDescent="0.25">
      <c r="A2976" s="277" t="s">
        <v>9085</v>
      </c>
      <c r="B2976" s="277" t="s">
        <v>9086</v>
      </c>
      <c r="C2976" s="277" t="s">
        <v>9639</v>
      </c>
      <c r="D2976" s="277" t="s">
        <v>9640</v>
      </c>
      <c r="E2976" s="278" t="s">
        <v>1043</v>
      </c>
      <c r="F2976" s="277" t="s">
        <v>1043</v>
      </c>
      <c r="G2976" s="279">
        <v>93147</v>
      </c>
      <c r="H2976" s="277" t="s">
        <v>9652</v>
      </c>
      <c r="I2976" s="277" t="s">
        <v>833</v>
      </c>
      <c r="J2976" s="277" t="s">
        <v>2642</v>
      </c>
      <c r="K2976" s="280">
        <v>191.17</v>
      </c>
      <c r="L2976" s="277" t="s">
        <v>2364</v>
      </c>
      <c r="M2976" s="83"/>
    </row>
    <row r="2977" spans="1:13" ht="12.75" customHeight="1" x14ac:dyDescent="0.25">
      <c r="A2977" s="277" t="s">
        <v>9085</v>
      </c>
      <c r="B2977" s="277" t="s">
        <v>9086</v>
      </c>
      <c r="C2977" s="277" t="s">
        <v>9653</v>
      </c>
      <c r="D2977" s="277" t="s">
        <v>9654</v>
      </c>
      <c r="E2977" s="278" t="s">
        <v>1043</v>
      </c>
      <c r="F2977" s="277" t="s">
        <v>1043</v>
      </c>
      <c r="G2977" s="279">
        <v>8260</v>
      </c>
      <c r="H2977" s="277" t="s">
        <v>9655</v>
      </c>
      <c r="I2977" s="277" t="s">
        <v>833</v>
      </c>
      <c r="J2977" s="277" t="s">
        <v>2363</v>
      </c>
      <c r="K2977" s="280">
        <v>2898.12</v>
      </c>
      <c r="L2977" s="277" t="s">
        <v>2364</v>
      </c>
      <c r="M2977" s="83"/>
    </row>
    <row r="2978" spans="1:13" ht="12.75" customHeight="1" x14ac:dyDescent="0.25">
      <c r="A2978" s="277" t="s">
        <v>9085</v>
      </c>
      <c r="B2978" s="277" t="s">
        <v>9086</v>
      </c>
      <c r="C2978" s="277" t="s">
        <v>9653</v>
      </c>
      <c r="D2978" s="277" t="s">
        <v>9654</v>
      </c>
      <c r="E2978" s="278" t="s">
        <v>1043</v>
      </c>
      <c r="F2978" s="277" t="s">
        <v>1043</v>
      </c>
      <c r="G2978" s="279">
        <v>72315</v>
      </c>
      <c r="H2978" s="277" t="s">
        <v>9656</v>
      </c>
      <c r="I2978" s="277" t="s">
        <v>833</v>
      </c>
      <c r="J2978" s="277" t="s">
        <v>2642</v>
      </c>
      <c r="K2978" s="280">
        <v>27.2</v>
      </c>
      <c r="L2978" s="277" t="s">
        <v>2364</v>
      </c>
      <c r="M2978" s="83"/>
    </row>
    <row r="2979" spans="1:13" ht="12.75" customHeight="1" x14ac:dyDescent="0.25">
      <c r="A2979" s="277" t="s">
        <v>9085</v>
      </c>
      <c r="B2979" s="277" t="s">
        <v>9086</v>
      </c>
      <c r="C2979" s="277" t="s">
        <v>9653</v>
      </c>
      <c r="D2979" s="277" t="s">
        <v>9654</v>
      </c>
      <c r="E2979" s="278" t="s">
        <v>1043</v>
      </c>
      <c r="F2979" s="277" t="s">
        <v>1043</v>
      </c>
      <c r="G2979" s="279">
        <v>96971</v>
      </c>
      <c r="H2979" s="277" t="s">
        <v>9657</v>
      </c>
      <c r="I2979" s="277" t="s">
        <v>871</v>
      </c>
      <c r="J2979" s="277" t="s">
        <v>2642</v>
      </c>
      <c r="K2979" s="280">
        <v>20.6</v>
      </c>
      <c r="L2979" s="277" t="s">
        <v>2364</v>
      </c>
      <c r="M2979" s="83"/>
    </row>
    <row r="2980" spans="1:13" ht="12.75" customHeight="1" x14ac:dyDescent="0.25">
      <c r="A2980" s="277" t="s">
        <v>9085</v>
      </c>
      <c r="B2980" s="277" t="s">
        <v>9086</v>
      </c>
      <c r="C2980" s="277" t="s">
        <v>9653</v>
      </c>
      <c r="D2980" s="277" t="s">
        <v>9654</v>
      </c>
      <c r="E2980" s="278" t="s">
        <v>1043</v>
      </c>
      <c r="F2980" s="277" t="s">
        <v>1043</v>
      </c>
      <c r="G2980" s="279">
        <v>96972</v>
      </c>
      <c r="H2980" s="277" t="s">
        <v>9658</v>
      </c>
      <c r="I2980" s="277" t="s">
        <v>871</v>
      </c>
      <c r="J2980" s="277" t="s">
        <v>2642</v>
      </c>
      <c r="K2980" s="280">
        <v>27.84</v>
      </c>
      <c r="L2980" s="277" t="s">
        <v>2364</v>
      </c>
      <c r="M2980" s="83"/>
    </row>
    <row r="2981" spans="1:13" ht="12.75" customHeight="1" x14ac:dyDescent="0.25">
      <c r="A2981" s="277" t="s">
        <v>9085</v>
      </c>
      <c r="B2981" s="277" t="s">
        <v>9086</v>
      </c>
      <c r="C2981" s="277" t="s">
        <v>9653</v>
      </c>
      <c r="D2981" s="277" t="s">
        <v>9654</v>
      </c>
      <c r="E2981" s="278" t="s">
        <v>1043</v>
      </c>
      <c r="F2981" s="277" t="s">
        <v>1043</v>
      </c>
      <c r="G2981" s="279">
        <v>96973</v>
      </c>
      <c r="H2981" s="277" t="s">
        <v>9659</v>
      </c>
      <c r="I2981" s="277" t="s">
        <v>871</v>
      </c>
      <c r="J2981" s="277" t="s">
        <v>2642</v>
      </c>
      <c r="K2981" s="280">
        <v>34.659999999999997</v>
      </c>
      <c r="L2981" s="277" t="s">
        <v>2364</v>
      </c>
      <c r="M2981" s="83"/>
    </row>
    <row r="2982" spans="1:13" ht="12.75" customHeight="1" x14ac:dyDescent="0.25">
      <c r="A2982" s="277" t="s">
        <v>9085</v>
      </c>
      <c r="B2982" s="277" t="s">
        <v>9086</v>
      </c>
      <c r="C2982" s="277" t="s">
        <v>9653</v>
      </c>
      <c r="D2982" s="277" t="s">
        <v>9654</v>
      </c>
      <c r="E2982" s="278" t="s">
        <v>1043</v>
      </c>
      <c r="F2982" s="277" t="s">
        <v>1043</v>
      </c>
      <c r="G2982" s="279">
        <v>96974</v>
      </c>
      <c r="H2982" s="277" t="s">
        <v>9660</v>
      </c>
      <c r="I2982" s="277" t="s">
        <v>871</v>
      </c>
      <c r="J2982" s="277" t="s">
        <v>2642</v>
      </c>
      <c r="K2982" s="280">
        <v>43.51</v>
      </c>
      <c r="L2982" s="277" t="s">
        <v>2364</v>
      </c>
      <c r="M2982" s="83"/>
    </row>
    <row r="2983" spans="1:13" ht="12.75" customHeight="1" x14ac:dyDescent="0.25">
      <c r="A2983" s="277" t="s">
        <v>9085</v>
      </c>
      <c r="B2983" s="277" t="s">
        <v>9086</v>
      </c>
      <c r="C2983" s="277" t="s">
        <v>9653</v>
      </c>
      <c r="D2983" s="277" t="s">
        <v>9654</v>
      </c>
      <c r="E2983" s="278" t="s">
        <v>1043</v>
      </c>
      <c r="F2983" s="277" t="s">
        <v>1043</v>
      </c>
      <c r="G2983" s="279">
        <v>96975</v>
      </c>
      <c r="H2983" s="277" t="s">
        <v>9661</v>
      </c>
      <c r="I2983" s="277" t="s">
        <v>871</v>
      </c>
      <c r="J2983" s="277" t="s">
        <v>2642</v>
      </c>
      <c r="K2983" s="280">
        <v>55.06</v>
      </c>
      <c r="L2983" s="277" t="s">
        <v>2364</v>
      </c>
      <c r="M2983" s="83"/>
    </row>
    <row r="2984" spans="1:13" ht="12.75" customHeight="1" x14ac:dyDescent="0.25">
      <c r="A2984" s="277" t="s">
        <v>9085</v>
      </c>
      <c r="B2984" s="277" t="s">
        <v>9086</v>
      </c>
      <c r="C2984" s="277" t="s">
        <v>9653</v>
      </c>
      <c r="D2984" s="277" t="s">
        <v>9654</v>
      </c>
      <c r="E2984" s="278" t="s">
        <v>1043</v>
      </c>
      <c r="F2984" s="277" t="s">
        <v>1043</v>
      </c>
      <c r="G2984" s="279">
        <v>96976</v>
      </c>
      <c r="H2984" s="277" t="s">
        <v>9662</v>
      </c>
      <c r="I2984" s="277" t="s">
        <v>871</v>
      </c>
      <c r="J2984" s="277" t="s">
        <v>2642</v>
      </c>
      <c r="K2984" s="280">
        <v>70.14</v>
      </c>
      <c r="L2984" s="277" t="s">
        <v>2364</v>
      </c>
      <c r="M2984" s="83"/>
    </row>
    <row r="2985" spans="1:13" ht="12.75" customHeight="1" x14ac:dyDescent="0.25">
      <c r="A2985" s="277" t="s">
        <v>9085</v>
      </c>
      <c r="B2985" s="277" t="s">
        <v>9086</v>
      </c>
      <c r="C2985" s="277" t="s">
        <v>9653</v>
      </c>
      <c r="D2985" s="277" t="s">
        <v>9654</v>
      </c>
      <c r="E2985" s="278" t="s">
        <v>1043</v>
      </c>
      <c r="F2985" s="277" t="s">
        <v>1043</v>
      </c>
      <c r="G2985" s="279">
        <v>96977</v>
      </c>
      <c r="H2985" s="277" t="s">
        <v>9663</v>
      </c>
      <c r="I2985" s="277" t="s">
        <v>871</v>
      </c>
      <c r="J2985" s="277" t="s">
        <v>2642</v>
      </c>
      <c r="K2985" s="280">
        <v>24.72</v>
      </c>
      <c r="L2985" s="277" t="s">
        <v>2364</v>
      </c>
      <c r="M2985" s="83"/>
    </row>
    <row r="2986" spans="1:13" ht="12.75" customHeight="1" x14ac:dyDescent="0.25">
      <c r="A2986" s="277" t="s">
        <v>9085</v>
      </c>
      <c r="B2986" s="277" t="s">
        <v>9086</v>
      </c>
      <c r="C2986" s="277" t="s">
        <v>9653</v>
      </c>
      <c r="D2986" s="277" t="s">
        <v>9654</v>
      </c>
      <c r="E2986" s="278" t="s">
        <v>1043</v>
      </c>
      <c r="F2986" s="277" t="s">
        <v>1043</v>
      </c>
      <c r="G2986" s="279">
        <v>96978</v>
      </c>
      <c r="H2986" s="277" t="s">
        <v>9664</v>
      </c>
      <c r="I2986" s="277" t="s">
        <v>871</v>
      </c>
      <c r="J2986" s="277" t="s">
        <v>2642</v>
      </c>
      <c r="K2986" s="280">
        <v>34.6</v>
      </c>
      <c r="L2986" s="277" t="s">
        <v>2364</v>
      </c>
      <c r="M2986" s="83"/>
    </row>
    <row r="2987" spans="1:13" ht="12.75" customHeight="1" x14ac:dyDescent="0.25">
      <c r="A2987" s="277" t="s">
        <v>9085</v>
      </c>
      <c r="B2987" s="277" t="s">
        <v>9086</v>
      </c>
      <c r="C2987" s="277" t="s">
        <v>9653</v>
      </c>
      <c r="D2987" s="277" t="s">
        <v>9654</v>
      </c>
      <c r="E2987" s="278" t="s">
        <v>1043</v>
      </c>
      <c r="F2987" s="277" t="s">
        <v>1043</v>
      </c>
      <c r="G2987" s="279">
        <v>96979</v>
      </c>
      <c r="H2987" s="277" t="s">
        <v>9665</v>
      </c>
      <c r="I2987" s="277" t="s">
        <v>871</v>
      </c>
      <c r="J2987" s="277" t="s">
        <v>2642</v>
      </c>
      <c r="K2987" s="280">
        <v>48.39</v>
      </c>
      <c r="L2987" s="277" t="s">
        <v>2364</v>
      </c>
      <c r="M2987" s="83"/>
    </row>
    <row r="2988" spans="1:13" ht="12.75" customHeight="1" x14ac:dyDescent="0.25">
      <c r="A2988" s="277" t="s">
        <v>9085</v>
      </c>
      <c r="B2988" s="277" t="s">
        <v>9086</v>
      </c>
      <c r="C2988" s="277" t="s">
        <v>9653</v>
      </c>
      <c r="D2988" s="277" t="s">
        <v>9654</v>
      </c>
      <c r="E2988" s="278" t="s">
        <v>1043</v>
      </c>
      <c r="F2988" s="277" t="s">
        <v>1043</v>
      </c>
      <c r="G2988" s="279">
        <v>96984</v>
      </c>
      <c r="H2988" s="277" t="s">
        <v>9666</v>
      </c>
      <c r="I2988" s="277" t="s">
        <v>833</v>
      </c>
      <c r="J2988" s="277" t="s">
        <v>2642</v>
      </c>
      <c r="K2988" s="280">
        <v>40.24</v>
      </c>
      <c r="L2988" s="277" t="s">
        <v>2364</v>
      </c>
      <c r="M2988" s="83"/>
    </row>
    <row r="2989" spans="1:13" ht="12.75" customHeight="1" x14ac:dyDescent="0.25">
      <c r="A2989" s="277" t="s">
        <v>9085</v>
      </c>
      <c r="B2989" s="277" t="s">
        <v>9086</v>
      </c>
      <c r="C2989" s="277" t="s">
        <v>9653</v>
      </c>
      <c r="D2989" s="277" t="s">
        <v>9654</v>
      </c>
      <c r="E2989" s="278" t="s">
        <v>1043</v>
      </c>
      <c r="F2989" s="277" t="s">
        <v>1043</v>
      </c>
      <c r="G2989" s="279">
        <v>96985</v>
      </c>
      <c r="H2989" s="277" t="s">
        <v>9667</v>
      </c>
      <c r="I2989" s="277" t="s">
        <v>833</v>
      </c>
      <c r="J2989" s="277" t="s">
        <v>2642</v>
      </c>
      <c r="K2989" s="280">
        <v>50.35</v>
      </c>
      <c r="L2989" s="277" t="s">
        <v>2364</v>
      </c>
      <c r="M2989" s="83"/>
    </row>
    <row r="2990" spans="1:13" ht="12.75" customHeight="1" x14ac:dyDescent="0.25">
      <c r="A2990" s="277" t="s">
        <v>9085</v>
      </c>
      <c r="B2990" s="277" t="s">
        <v>9086</v>
      </c>
      <c r="C2990" s="277" t="s">
        <v>9653</v>
      </c>
      <c r="D2990" s="277" t="s">
        <v>9654</v>
      </c>
      <c r="E2990" s="278" t="s">
        <v>1043</v>
      </c>
      <c r="F2990" s="277" t="s">
        <v>1043</v>
      </c>
      <c r="G2990" s="279">
        <v>96986</v>
      </c>
      <c r="H2990" s="277" t="s">
        <v>9668</v>
      </c>
      <c r="I2990" s="277" t="s">
        <v>833</v>
      </c>
      <c r="J2990" s="277" t="s">
        <v>2642</v>
      </c>
      <c r="K2990" s="280">
        <v>75.23</v>
      </c>
      <c r="L2990" s="277" t="s">
        <v>2364</v>
      </c>
      <c r="M2990" s="83"/>
    </row>
    <row r="2991" spans="1:13" ht="12.75" customHeight="1" x14ac:dyDescent="0.25">
      <c r="A2991" s="277" t="s">
        <v>9085</v>
      </c>
      <c r="B2991" s="277" t="s">
        <v>9086</v>
      </c>
      <c r="C2991" s="277" t="s">
        <v>9653</v>
      </c>
      <c r="D2991" s="277" t="s">
        <v>9654</v>
      </c>
      <c r="E2991" s="278" t="s">
        <v>1043</v>
      </c>
      <c r="F2991" s="277" t="s">
        <v>1043</v>
      </c>
      <c r="G2991" s="279">
        <v>96987</v>
      </c>
      <c r="H2991" s="277" t="s">
        <v>9669</v>
      </c>
      <c r="I2991" s="277" t="s">
        <v>833</v>
      </c>
      <c r="J2991" s="277" t="s">
        <v>2642</v>
      </c>
      <c r="K2991" s="280">
        <v>101.59</v>
      </c>
      <c r="L2991" s="277" t="s">
        <v>2364</v>
      </c>
      <c r="M2991" s="83"/>
    </row>
    <row r="2992" spans="1:13" ht="12.75" customHeight="1" x14ac:dyDescent="0.25">
      <c r="A2992" s="277" t="s">
        <v>9085</v>
      </c>
      <c r="B2992" s="277" t="s">
        <v>9086</v>
      </c>
      <c r="C2992" s="277" t="s">
        <v>9653</v>
      </c>
      <c r="D2992" s="277" t="s">
        <v>9654</v>
      </c>
      <c r="E2992" s="278" t="s">
        <v>1043</v>
      </c>
      <c r="F2992" s="277" t="s">
        <v>1043</v>
      </c>
      <c r="G2992" s="279">
        <v>96988</v>
      </c>
      <c r="H2992" s="277" t="s">
        <v>9670</v>
      </c>
      <c r="I2992" s="277" t="s">
        <v>833</v>
      </c>
      <c r="J2992" s="277" t="s">
        <v>2642</v>
      </c>
      <c r="K2992" s="280">
        <v>147.96</v>
      </c>
      <c r="L2992" s="277" t="s">
        <v>2364</v>
      </c>
      <c r="M2992" s="83"/>
    </row>
    <row r="2993" spans="1:13" ht="12.75" customHeight="1" x14ac:dyDescent="0.25">
      <c r="A2993" s="277" t="s">
        <v>9085</v>
      </c>
      <c r="B2993" s="277" t="s">
        <v>9086</v>
      </c>
      <c r="C2993" s="277" t="s">
        <v>9653</v>
      </c>
      <c r="D2993" s="277" t="s">
        <v>9654</v>
      </c>
      <c r="E2993" s="278" t="s">
        <v>1043</v>
      </c>
      <c r="F2993" s="277" t="s">
        <v>1043</v>
      </c>
      <c r="G2993" s="279">
        <v>96989</v>
      </c>
      <c r="H2993" s="277" t="s">
        <v>9671</v>
      </c>
      <c r="I2993" s="277" t="s">
        <v>833</v>
      </c>
      <c r="J2993" s="277" t="s">
        <v>2642</v>
      </c>
      <c r="K2993" s="280">
        <v>97.38</v>
      </c>
      <c r="L2993" s="277" t="s">
        <v>2364</v>
      </c>
      <c r="M2993" s="83"/>
    </row>
    <row r="2994" spans="1:13" ht="12.75" customHeight="1" x14ac:dyDescent="0.25">
      <c r="A2994" s="277" t="s">
        <v>9085</v>
      </c>
      <c r="B2994" s="277" t="s">
        <v>9086</v>
      </c>
      <c r="C2994" s="277" t="s">
        <v>9653</v>
      </c>
      <c r="D2994" s="277" t="s">
        <v>9654</v>
      </c>
      <c r="E2994" s="278" t="s">
        <v>1043</v>
      </c>
      <c r="F2994" s="277" t="s">
        <v>1043</v>
      </c>
      <c r="G2994" s="279">
        <v>98463</v>
      </c>
      <c r="H2994" s="277" t="s">
        <v>9672</v>
      </c>
      <c r="I2994" s="277" t="s">
        <v>833</v>
      </c>
      <c r="J2994" s="277" t="s">
        <v>2642</v>
      </c>
      <c r="K2994" s="280">
        <v>19.420000000000002</v>
      </c>
      <c r="L2994" s="277" t="s">
        <v>2364</v>
      </c>
      <c r="M2994" s="83"/>
    </row>
    <row r="2995" spans="1:13" ht="12.75" customHeight="1" x14ac:dyDescent="0.25">
      <c r="A2995" s="277" t="s">
        <v>9085</v>
      </c>
      <c r="B2995" s="277" t="s">
        <v>9086</v>
      </c>
      <c r="C2995" s="277" t="s">
        <v>9673</v>
      </c>
      <c r="D2995" s="277" t="s">
        <v>9674</v>
      </c>
      <c r="E2995" s="278" t="s">
        <v>1043</v>
      </c>
      <c r="F2995" s="277" t="s">
        <v>1043</v>
      </c>
      <c r="G2995" s="279">
        <v>9535</v>
      </c>
      <c r="H2995" s="277" t="s">
        <v>9675</v>
      </c>
      <c r="I2995" s="277" t="s">
        <v>833</v>
      </c>
      <c r="J2995" s="277" t="s">
        <v>2642</v>
      </c>
      <c r="K2995" s="280">
        <v>63.09</v>
      </c>
      <c r="L2995" s="277" t="s">
        <v>2364</v>
      </c>
      <c r="M2995" s="83"/>
    </row>
    <row r="2996" spans="1:13" ht="12.75" customHeight="1" x14ac:dyDescent="0.25">
      <c r="A2996" s="277" t="s">
        <v>9085</v>
      </c>
      <c r="B2996" s="277" t="s">
        <v>9086</v>
      </c>
      <c r="C2996" s="277" t="s">
        <v>9676</v>
      </c>
      <c r="D2996" s="277" t="s">
        <v>9677</v>
      </c>
      <c r="E2996" s="278" t="s">
        <v>1043</v>
      </c>
      <c r="F2996" s="277" t="s">
        <v>1043</v>
      </c>
      <c r="G2996" s="279">
        <v>72327</v>
      </c>
      <c r="H2996" s="277" t="s">
        <v>9678</v>
      </c>
      <c r="I2996" s="277" t="s">
        <v>833</v>
      </c>
      <c r="J2996" s="277" t="s">
        <v>2642</v>
      </c>
      <c r="K2996" s="280">
        <v>6.46</v>
      </c>
      <c r="L2996" s="277" t="s">
        <v>2364</v>
      </c>
      <c r="M2996" s="83"/>
    </row>
    <row r="2997" spans="1:13" ht="12.75" customHeight="1" x14ac:dyDescent="0.25">
      <c r="A2997" s="277" t="s">
        <v>9085</v>
      </c>
      <c r="B2997" s="277" t="s">
        <v>9086</v>
      </c>
      <c r="C2997" s="277" t="s">
        <v>9676</v>
      </c>
      <c r="D2997" s="277" t="s">
        <v>9677</v>
      </c>
      <c r="E2997" s="278" t="s">
        <v>1043</v>
      </c>
      <c r="F2997" s="277" t="s">
        <v>1043</v>
      </c>
      <c r="G2997" s="279">
        <v>72328</v>
      </c>
      <c r="H2997" s="277" t="s">
        <v>9679</v>
      </c>
      <c r="I2997" s="277" t="s">
        <v>833</v>
      </c>
      <c r="J2997" s="277" t="s">
        <v>2642</v>
      </c>
      <c r="K2997" s="280">
        <v>7.87</v>
      </c>
      <c r="L2997" s="277" t="s">
        <v>2364</v>
      </c>
      <c r="M2997" s="83"/>
    </row>
    <row r="2998" spans="1:13" ht="12.75" customHeight="1" x14ac:dyDescent="0.25">
      <c r="A2998" s="277" t="s">
        <v>9085</v>
      </c>
      <c r="B2998" s="277" t="s">
        <v>9086</v>
      </c>
      <c r="C2998" s="277" t="s">
        <v>9676</v>
      </c>
      <c r="D2998" s="277" t="s">
        <v>9677</v>
      </c>
      <c r="E2998" s="278" t="s">
        <v>1043</v>
      </c>
      <c r="F2998" s="277" t="s">
        <v>1043</v>
      </c>
      <c r="G2998" s="279">
        <v>72330</v>
      </c>
      <c r="H2998" s="277" t="s">
        <v>9680</v>
      </c>
      <c r="I2998" s="277" t="s">
        <v>833</v>
      </c>
      <c r="J2998" s="277" t="s">
        <v>2642</v>
      </c>
      <c r="K2998" s="280">
        <v>38.6</v>
      </c>
      <c r="L2998" s="277" t="s">
        <v>2364</v>
      </c>
      <c r="M2998" s="83"/>
    </row>
    <row r="2999" spans="1:13" ht="12.75" customHeight="1" x14ac:dyDescent="0.25">
      <c r="A2999" s="277" t="s">
        <v>9085</v>
      </c>
      <c r="B2999" s="277" t="s">
        <v>9086</v>
      </c>
      <c r="C2999" s="277" t="s">
        <v>9676</v>
      </c>
      <c r="D2999" s="277" t="s">
        <v>9677</v>
      </c>
      <c r="E2999" s="278">
        <v>73780</v>
      </c>
      <c r="F2999" s="277" t="s">
        <v>9681</v>
      </c>
      <c r="G2999" s="279" t="s">
        <v>9682</v>
      </c>
      <c r="H2999" s="277" t="s">
        <v>9683</v>
      </c>
      <c r="I2999" s="277" t="s">
        <v>833</v>
      </c>
      <c r="J2999" s="277" t="s">
        <v>2363</v>
      </c>
      <c r="K2999" s="280">
        <v>228.44</v>
      </c>
      <c r="L2999" s="277" t="s">
        <v>2364</v>
      </c>
      <c r="M2999" s="83"/>
    </row>
    <row r="3000" spans="1:13" ht="12.75" customHeight="1" x14ac:dyDescent="0.25">
      <c r="A3000" s="277" t="s">
        <v>9085</v>
      </c>
      <c r="B3000" s="277" t="s">
        <v>9086</v>
      </c>
      <c r="C3000" s="277" t="s">
        <v>9676</v>
      </c>
      <c r="D3000" s="277" t="s">
        <v>9677</v>
      </c>
      <c r="E3000" s="278">
        <v>73780</v>
      </c>
      <c r="F3000" s="277" t="s">
        <v>9681</v>
      </c>
      <c r="G3000" s="279" t="s">
        <v>9684</v>
      </c>
      <c r="H3000" s="277" t="s">
        <v>9685</v>
      </c>
      <c r="I3000" s="277" t="s">
        <v>833</v>
      </c>
      <c r="J3000" s="277" t="s">
        <v>2363</v>
      </c>
      <c r="K3000" s="280">
        <v>351.29</v>
      </c>
      <c r="L3000" s="277" t="s">
        <v>2364</v>
      </c>
      <c r="M3000" s="83"/>
    </row>
    <row r="3001" spans="1:13" ht="12.75" customHeight="1" x14ac:dyDescent="0.25">
      <c r="A3001" s="277" t="s">
        <v>9085</v>
      </c>
      <c r="B3001" s="277" t="s">
        <v>9086</v>
      </c>
      <c r="C3001" s="277" t="s">
        <v>9676</v>
      </c>
      <c r="D3001" s="277" t="s">
        <v>9677</v>
      </c>
      <c r="E3001" s="278">
        <v>73780</v>
      </c>
      <c r="F3001" s="277" t="s">
        <v>9681</v>
      </c>
      <c r="G3001" s="279" t="s">
        <v>9686</v>
      </c>
      <c r="H3001" s="277" t="s">
        <v>9687</v>
      </c>
      <c r="I3001" s="277" t="s">
        <v>833</v>
      </c>
      <c r="J3001" s="277" t="s">
        <v>2363</v>
      </c>
      <c r="K3001" s="280">
        <v>649.04</v>
      </c>
      <c r="L3001" s="277" t="s">
        <v>2364</v>
      </c>
      <c r="M3001" s="83"/>
    </row>
    <row r="3002" spans="1:13" ht="12.75" customHeight="1" x14ac:dyDescent="0.25">
      <c r="A3002" s="277" t="s">
        <v>9085</v>
      </c>
      <c r="B3002" s="277" t="s">
        <v>9086</v>
      </c>
      <c r="C3002" s="277" t="s">
        <v>9676</v>
      </c>
      <c r="D3002" s="277" t="s">
        <v>9677</v>
      </c>
      <c r="E3002" s="278" t="s">
        <v>1043</v>
      </c>
      <c r="F3002" s="277" t="s">
        <v>1043</v>
      </c>
      <c r="G3002" s="279">
        <v>83482</v>
      </c>
      <c r="H3002" s="277" t="s">
        <v>9688</v>
      </c>
      <c r="I3002" s="277" t="s">
        <v>833</v>
      </c>
      <c r="J3002" s="277" t="s">
        <v>2642</v>
      </c>
      <c r="K3002" s="280">
        <v>38.6</v>
      </c>
      <c r="L3002" s="277" t="s">
        <v>2364</v>
      </c>
      <c r="M3002" s="83"/>
    </row>
    <row r="3003" spans="1:13" ht="12.75" customHeight="1" x14ac:dyDescent="0.25">
      <c r="A3003" s="277" t="s">
        <v>9085</v>
      </c>
      <c r="B3003" s="277" t="s">
        <v>9086</v>
      </c>
      <c r="C3003" s="277" t="s">
        <v>9676</v>
      </c>
      <c r="D3003" s="277" t="s">
        <v>9677</v>
      </c>
      <c r="E3003" s="278" t="s">
        <v>1043</v>
      </c>
      <c r="F3003" s="277" t="s">
        <v>1043</v>
      </c>
      <c r="G3003" s="279">
        <v>83487</v>
      </c>
      <c r="H3003" s="277" t="s">
        <v>9689</v>
      </c>
      <c r="I3003" s="277" t="s">
        <v>833</v>
      </c>
      <c r="J3003" s="277" t="s">
        <v>2363</v>
      </c>
      <c r="K3003" s="280">
        <v>107.32</v>
      </c>
      <c r="L3003" s="277" t="s">
        <v>2364</v>
      </c>
      <c r="M3003" s="83"/>
    </row>
    <row r="3004" spans="1:13" ht="12.75" customHeight="1" x14ac:dyDescent="0.25">
      <c r="A3004" s="277" t="s">
        <v>9085</v>
      </c>
      <c r="B3004" s="277" t="s">
        <v>9086</v>
      </c>
      <c r="C3004" s="277" t="s">
        <v>9676</v>
      </c>
      <c r="D3004" s="277" t="s">
        <v>9677</v>
      </c>
      <c r="E3004" s="278" t="s">
        <v>1043</v>
      </c>
      <c r="F3004" s="277" t="s">
        <v>1043</v>
      </c>
      <c r="G3004" s="279">
        <v>83490</v>
      </c>
      <c r="H3004" s="277" t="s">
        <v>9690</v>
      </c>
      <c r="I3004" s="277" t="s">
        <v>833</v>
      </c>
      <c r="J3004" s="277" t="s">
        <v>2363</v>
      </c>
      <c r="K3004" s="280">
        <v>225.35</v>
      </c>
      <c r="L3004" s="277" t="s">
        <v>2364</v>
      </c>
      <c r="M3004" s="83"/>
    </row>
    <row r="3005" spans="1:13" ht="12.75" customHeight="1" x14ac:dyDescent="0.25">
      <c r="A3005" s="277" t="s">
        <v>9085</v>
      </c>
      <c r="B3005" s="277" t="s">
        <v>9086</v>
      </c>
      <c r="C3005" s="277" t="s">
        <v>9676</v>
      </c>
      <c r="D3005" s="277" t="s">
        <v>9677</v>
      </c>
      <c r="E3005" s="278" t="s">
        <v>1043</v>
      </c>
      <c r="F3005" s="277" t="s">
        <v>1043</v>
      </c>
      <c r="G3005" s="279">
        <v>83491</v>
      </c>
      <c r="H3005" s="277" t="s">
        <v>9691</v>
      </c>
      <c r="I3005" s="277" t="s">
        <v>833</v>
      </c>
      <c r="J3005" s="277" t="s">
        <v>2363</v>
      </c>
      <c r="K3005" s="280">
        <v>316.45999999999998</v>
      </c>
      <c r="L3005" s="277" t="s">
        <v>2364</v>
      </c>
      <c r="M3005" s="83"/>
    </row>
    <row r="3006" spans="1:13" ht="12.75" customHeight="1" x14ac:dyDescent="0.25">
      <c r="A3006" s="277" t="s">
        <v>9085</v>
      </c>
      <c r="B3006" s="277" t="s">
        <v>9086</v>
      </c>
      <c r="C3006" s="277" t="s">
        <v>9676</v>
      </c>
      <c r="D3006" s="277" t="s">
        <v>9677</v>
      </c>
      <c r="E3006" s="278" t="s">
        <v>1043</v>
      </c>
      <c r="F3006" s="277" t="s">
        <v>1043</v>
      </c>
      <c r="G3006" s="279">
        <v>83492</v>
      </c>
      <c r="H3006" s="277" t="s">
        <v>9692</v>
      </c>
      <c r="I3006" s="277" t="s">
        <v>833</v>
      </c>
      <c r="J3006" s="277" t="s">
        <v>2363</v>
      </c>
      <c r="K3006" s="280">
        <v>479.1</v>
      </c>
      <c r="L3006" s="277" t="s">
        <v>2364</v>
      </c>
      <c r="M3006" s="83"/>
    </row>
    <row r="3007" spans="1:13" ht="12.75" customHeight="1" x14ac:dyDescent="0.25">
      <c r="A3007" s="277" t="s">
        <v>9085</v>
      </c>
      <c r="B3007" s="277" t="s">
        <v>9086</v>
      </c>
      <c r="C3007" s="277" t="s">
        <v>9676</v>
      </c>
      <c r="D3007" s="277" t="s">
        <v>9677</v>
      </c>
      <c r="E3007" s="278" t="s">
        <v>1043</v>
      </c>
      <c r="F3007" s="277" t="s">
        <v>1043</v>
      </c>
      <c r="G3007" s="279">
        <v>83493</v>
      </c>
      <c r="H3007" s="277" t="s">
        <v>9693</v>
      </c>
      <c r="I3007" s="277" t="s">
        <v>833</v>
      </c>
      <c r="J3007" s="277" t="s">
        <v>2642</v>
      </c>
      <c r="K3007" s="280">
        <v>38.6</v>
      </c>
      <c r="L3007" s="277" t="s">
        <v>2364</v>
      </c>
      <c r="M3007" s="83"/>
    </row>
    <row r="3008" spans="1:13" ht="12.75" customHeight="1" x14ac:dyDescent="0.25">
      <c r="A3008" s="277" t="s">
        <v>9085</v>
      </c>
      <c r="B3008" s="277" t="s">
        <v>9086</v>
      </c>
      <c r="C3008" s="277" t="s">
        <v>9676</v>
      </c>
      <c r="D3008" s="277" t="s">
        <v>9677</v>
      </c>
      <c r="E3008" s="278" t="s">
        <v>1043</v>
      </c>
      <c r="F3008" s="277" t="s">
        <v>1043</v>
      </c>
      <c r="G3008" s="279">
        <v>85195</v>
      </c>
      <c r="H3008" s="277" t="s">
        <v>9694</v>
      </c>
      <c r="I3008" s="277" t="s">
        <v>833</v>
      </c>
      <c r="J3008" s="277" t="s">
        <v>2642</v>
      </c>
      <c r="K3008" s="280">
        <v>65.849999999999994</v>
      </c>
      <c r="L3008" s="277" t="s">
        <v>2364</v>
      </c>
      <c r="M3008" s="83"/>
    </row>
    <row r="3009" spans="1:13" ht="12.75" customHeight="1" x14ac:dyDescent="0.25">
      <c r="A3009" s="277" t="s">
        <v>9085</v>
      </c>
      <c r="B3009" s="277" t="s">
        <v>9086</v>
      </c>
      <c r="C3009" s="277" t="s">
        <v>9676</v>
      </c>
      <c r="D3009" s="277" t="s">
        <v>9677</v>
      </c>
      <c r="E3009" s="278" t="s">
        <v>1043</v>
      </c>
      <c r="F3009" s="277" t="s">
        <v>1043</v>
      </c>
      <c r="G3009" s="279">
        <v>88547</v>
      </c>
      <c r="H3009" s="277" t="s">
        <v>9695</v>
      </c>
      <c r="I3009" s="277" t="s">
        <v>833</v>
      </c>
      <c r="J3009" s="277" t="s">
        <v>2642</v>
      </c>
      <c r="K3009" s="280">
        <v>72.27</v>
      </c>
      <c r="L3009" s="277" t="s">
        <v>2364</v>
      </c>
      <c r="M3009" s="83"/>
    </row>
    <row r="3010" spans="1:13" ht="12.75" customHeight="1" x14ac:dyDescent="0.25">
      <c r="A3010" s="277" t="s">
        <v>9696</v>
      </c>
      <c r="B3010" s="277" t="s">
        <v>9697</v>
      </c>
      <c r="C3010" s="277" t="s">
        <v>9698</v>
      </c>
      <c r="D3010" s="277" t="s">
        <v>9699</v>
      </c>
      <c r="E3010" s="278" t="s">
        <v>1043</v>
      </c>
      <c r="F3010" s="277" t="s">
        <v>1043</v>
      </c>
      <c r="G3010" s="279">
        <v>72283</v>
      </c>
      <c r="H3010" s="277" t="s">
        <v>9700</v>
      </c>
      <c r="I3010" s="277" t="s">
        <v>833</v>
      </c>
      <c r="J3010" s="277" t="s">
        <v>2642</v>
      </c>
      <c r="K3010" s="280">
        <v>860.98</v>
      </c>
      <c r="L3010" s="277" t="s">
        <v>2364</v>
      </c>
      <c r="M3010" s="83"/>
    </row>
    <row r="3011" spans="1:13" ht="12.75" customHeight="1" x14ac:dyDescent="0.25">
      <c r="A3011" s="277" t="s">
        <v>9696</v>
      </c>
      <c r="B3011" s="277" t="s">
        <v>9697</v>
      </c>
      <c r="C3011" s="277" t="s">
        <v>9698</v>
      </c>
      <c r="D3011" s="277" t="s">
        <v>9699</v>
      </c>
      <c r="E3011" s="278" t="s">
        <v>1043</v>
      </c>
      <c r="F3011" s="277" t="s">
        <v>1043</v>
      </c>
      <c r="G3011" s="279">
        <v>72287</v>
      </c>
      <c r="H3011" s="277" t="s">
        <v>9701</v>
      </c>
      <c r="I3011" s="277" t="s">
        <v>833</v>
      </c>
      <c r="J3011" s="277" t="s">
        <v>2642</v>
      </c>
      <c r="K3011" s="280">
        <v>231.02</v>
      </c>
      <c r="L3011" s="277" t="s">
        <v>2364</v>
      </c>
      <c r="M3011" s="83"/>
    </row>
    <row r="3012" spans="1:13" ht="12.75" customHeight="1" x14ac:dyDescent="0.25">
      <c r="A3012" s="277" t="s">
        <v>9696</v>
      </c>
      <c r="B3012" s="277" t="s">
        <v>9697</v>
      </c>
      <c r="C3012" s="277" t="s">
        <v>9698</v>
      </c>
      <c r="D3012" s="277" t="s">
        <v>9699</v>
      </c>
      <c r="E3012" s="278" t="s">
        <v>1043</v>
      </c>
      <c r="F3012" s="277" t="s">
        <v>1043</v>
      </c>
      <c r="G3012" s="279">
        <v>72288</v>
      </c>
      <c r="H3012" s="277" t="s">
        <v>9702</v>
      </c>
      <c r="I3012" s="277" t="s">
        <v>833</v>
      </c>
      <c r="J3012" s="277" t="s">
        <v>2642</v>
      </c>
      <c r="K3012" s="280">
        <v>288.16000000000003</v>
      </c>
      <c r="L3012" s="277" t="s">
        <v>2364</v>
      </c>
      <c r="M3012" s="83"/>
    </row>
    <row r="3013" spans="1:13" ht="12.75" customHeight="1" x14ac:dyDescent="0.25">
      <c r="A3013" s="277" t="s">
        <v>9696</v>
      </c>
      <c r="B3013" s="277" t="s">
        <v>9697</v>
      </c>
      <c r="C3013" s="277" t="s">
        <v>9698</v>
      </c>
      <c r="D3013" s="277" t="s">
        <v>9699</v>
      </c>
      <c r="E3013" s="278" t="s">
        <v>1043</v>
      </c>
      <c r="F3013" s="277" t="s">
        <v>1043</v>
      </c>
      <c r="G3013" s="279">
        <v>72553</v>
      </c>
      <c r="H3013" s="277" t="s">
        <v>9703</v>
      </c>
      <c r="I3013" s="277" t="s">
        <v>833</v>
      </c>
      <c r="J3013" s="277" t="s">
        <v>2642</v>
      </c>
      <c r="K3013" s="280">
        <v>158.47999999999999</v>
      </c>
      <c r="L3013" s="277" t="s">
        <v>2364</v>
      </c>
      <c r="M3013" s="83"/>
    </row>
    <row r="3014" spans="1:13" ht="12.75" customHeight="1" x14ac:dyDescent="0.25">
      <c r="A3014" s="277" t="s">
        <v>9696</v>
      </c>
      <c r="B3014" s="277" t="s">
        <v>9697</v>
      </c>
      <c r="C3014" s="277" t="s">
        <v>9698</v>
      </c>
      <c r="D3014" s="277" t="s">
        <v>9699</v>
      </c>
      <c r="E3014" s="278" t="s">
        <v>1043</v>
      </c>
      <c r="F3014" s="277" t="s">
        <v>1043</v>
      </c>
      <c r="G3014" s="279">
        <v>72554</v>
      </c>
      <c r="H3014" s="277" t="s">
        <v>9704</v>
      </c>
      <c r="I3014" s="277" t="s">
        <v>833</v>
      </c>
      <c r="J3014" s="277" t="s">
        <v>2642</v>
      </c>
      <c r="K3014" s="280">
        <v>535.41</v>
      </c>
      <c r="L3014" s="277" t="s">
        <v>2364</v>
      </c>
      <c r="M3014" s="83"/>
    </row>
    <row r="3015" spans="1:13" ht="12.75" customHeight="1" x14ac:dyDescent="0.25">
      <c r="A3015" s="277" t="s">
        <v>9696</v>
      </c>
      <c r="B3015" s="277" t="s">
        <v>9697</v>
      </c>
      <c r="C3015" s="277" t="s">
        <v>9698</v>
      </c>
      <c r="D3015" s="277" t="s">
        <v>9699</v>
      </c>
      <c r="E3015" s="278">
        <v>73775</v>
      </c>
      <c r="F3015" s="277" t="s">
        <v>9705</v>
      </c>
      <c r="G3015" s="279" t="s">
        <v>9706</v>
      </c>
      <c r="H3015" s="277" t="s">
        <v>9707</v>
      </c>
      <c r="I3015" s="277" t="s">
        <v>833</v>
      </c>
      <c r="J3015" s="277" t="s">
        <v>2642</v>
      </c>
      <c r="K3015" s="280">
        <v>164.88</v>
      </c>
      <c r="L3015" s="277" t="s">
        <v>2364</v>
      </c>
      <c r="M3015" s="83"/>
    </row>
    <row r="3016" spans="1:13" ht="12.75" customHeight="1" x14ac:dyDescent="0.25">
      <c r="A3016" s="277" t="s">
        <v>9696</v>
      </c>
      <c r="B3016" s="277" t="s">
        <v>9697</v>
      </c>
      <c r="C3016" s="277" t="s">
        <v>9698</v>
      </c>
      <c r="D3016" s="277" t="s">
        <v>9699</v>
      </c>
      <c r="E3016" s="278">
        <v>73775</v>
      </c>
      <c r="F3016" s="277" t="s">
        <v>9705</v>
      </c>
      <c r="G3016" s="279" t="s">
        <v>9708</v>
      </c>
      <c r="H3016" s="277" t="s">
        <v>9709</v>
      </c>
      <c r="I3016" s="277" t="s">
        <v>833</v>
      </c>
      <c r="J3016" s="277" t="s">
        <v>2642</v>
      </c>
      <c r="K3016" s="280">
        <v>169.93</v>
      </c>
      <c r="L3016" s="277" t="s">
        <v>2364</v>
      </c>
      <c r="M3016" s="83"/>
    </row>
    <row r="3017" spans="1:13" ht="12.75" customHeight="1" x14ac:dyDescent="0.25">
      <c r="A3017" s="277" t="s">
        <v>9696</v>
      </c>
      <c r="B3017" s="277" t="s">
        <v>9697</v>
      </c>
      <c r="C3017" s="277" t="s">
        <v>9698</v>
      </c>
      <c r="D3017" s="277" t="s">
        <v>9699</v>
      </c>
      <c r="E3017" s="278" t="s">
        <v>1043</v>
      </c>
      <c r="F3017" s="277" t="s">
        <v>1043</v>
      </c>
      <c r="G3017" s="279">
        <v>83633</v>
      </c>
      <c r="H3017" s="277" t="s">
        <v>9710</v>
      </c>
      <c r="I3017" s="277" t="s">
        <v>833</v>
      </c>
      <c r="J3017" s="277" t="s">
        <v>2363</v>
      </c>
      <c r="K3017" s="280">
        <v>1894.12</v>
      </c>
      <c r="L3017" s="277" t="s">
        <v>2364</v>
      </c>
      <c r="M3017" s="83"/>
    </row>
    <row r="3018" spans="1:13" ht="12.75" customHeight="1" x14ac:dyDescent="0.25">
      <c r="A3018" s="277" t="s">
        <v>9696</v>
      </c>
      <c r="B3018" s="277" t="s">
        <v>9697</v>
      </c>
      <c r="C3018" s="277" t="s">
        <v>9698</v>
      </c>
      <c r="D3018" s="277" t="s">
        <v>9699</v>
      </c>
      <c r="E3018" s="278" t="s">
        <v>1043</v>
      </c>
      <c r="F3018" s="277" t="s">
        <v>1043</v>
      </c>
      <c r="G3018" s="279">
        <v>83634</v>
      </c>
      <c r="H3018" s="277" t="s">
        <v>9711</v>
      </c>
      <c r="I3018" s="277" t="s">
        <v>833</v>
      </c>
      <c r="J3018" s="277" t="s">
        <v>2642</v>
      </c>
      <c r="K3018" s="280">
        <v>501.42</v>
      </c>
      <c r="L3018" s="277" t="s">
        <v>2364</v>
      </c>
      <c r="M3018" s="83"/>
    </row>
    <row r="3019" spans="1:13" ht="12.75" customHeight="1" x14ac:dyDescent="0.25">
      <c r="A3019" s="277" t="s">
        <v>9696</v>
      </c>
      <c r="B3019" s="277" t="s">
        <v>9697</v>
      </c>
      <c r="C3019" s="277" t="s">
        <v>9698</v>
      </c>
      <c r="D3019" s="277" t="s">
        <v>9699</v>
      </c>
      <c r="E3019" s="278" t="s">
        <v>1043</v>
      </c>
      <c r="F3019" s="277" t="s">
        <v>1043</v>
      </c>
      <c r="G3019" s="279">
        <v>83635</v>
      </c>
      <c r="H3019" s="277" t="s">
        <v>9712</v>
      </c>
      <c r="I3019" s="277" t="s">
        <v>833</v>
      </c>
      <c r="J3019" s="277" t="s">
        <v>4167</v>
      </c>
      <c r="K3019" s="280">
        <v>191.81</v>
      </c>
      <c r="L3019" s="277" t="s">
        <v>2364</v>
      </c>
      <c r="M3019" s="83"/>
    </row>
    <row r="3020" spans="1:13" ht="12.75" customHeight="1" x14ac:dyDescent="0.25">
      <c r="A3020" s="277" t="s">
        <v>9696</v>
      </c>
      <c r="B3020" s="277" t="s">
        <v>9697</v>
      </c>
      <c r="C3020" s="277" t="s">
        <v>9698</v>
      </c>
      <c r="D3020" s="277" t="s">
        <v>9699</v>
      </c>
      <c r="E3020" s="278" t="s">
        <v>1043</v>
      </c>
      <c r="F3020" s="277" t="s">
        <v>1043</v>
      </c>
      <c r="G3020" s="279">
        <v>96765</v>
      </c>
      <c r="H3020" s="277" t="s">
        <v>9713</v>
      </c>
      <c r="I3020" s="277" t="s">
        <v>833</v>
      </c>
      <c r="J3020" s="277" t="s">
        <v>2642</v>
      </c>
      <c r="K3020" s="280">
        <v>1015.95</v>
      </c>
      <c r="L3020" s="277" t="s">
        <v>2364</v>
      </c>
      <c r="M3020" s="83"/>
    </row>
    <row r="3021" spans="1:13" ht="12.75" customHeight="1" x14ac:dyDescent="0.25">
      <c r="A3021" s="277" t="s">
        <v>9696</v>
      </c>
      <c r="B3021" s="277" t="s">
        <v>9697</v>
      </c>
      <c r="C3021" s="277" t="s">
        <v>9714</v>
      </c>
      <c r="D3021" s="277" t="s">
        <v>9715</v>
      </c>
      <c r="E3021" s="278" t="s">
        <v>1043</v>
      </c>
      <c r="F3021" s="277" t="s">
        <v>1043</v>
      </c>
      <c r="G3021" s="279">
        <v>72337</v>
      </c>
      <c r="H3021" s="277" t="s">
        <v>9716</v>
      </c>
      <c r="I3021" s="277" t="s">
        <v>833</v>
      </c>
      <c r="J3021" s="277" t="s">
        <v>2642</v>
      </c>
      <c r="K3021" s="280">
        <v>22.12</v>
      </c>
      <c r="L3021" s="277" t="s">
        <v>2364</v>
      </c>
      <c r="M3021" s="83"/>
    </row>
    <row r="3022" spans="1:13" ht="12.75" customHeight="1" x14ac:dyDescent="0.25">
      <c r="A3022" s="277" t="s">
        <v>9696</v>
      </c>
      <c r="B3022" s="277" t="s">
        <v>9697</v>
      </c>
      <c r="C3022" s="277" t="s">
        <v>9714</v>
      </c>
      <c r="D3022" s="277" t="s">
        <v>9715</v>
      </c>
      <c r="E3022" s="278">
        <v>73749</v>
      </c>
      <c r="F3022" s="277" t="s">
        <v>9717</v>
      </c>
      <c r="G3022" s="279" t="s">
        <v>9718</v>
      </c>
      <c r="H3022" s="277" t="s">
        <v>9719</v>
      </c>
      <c r="I3022" s="277" t="s">
        <v>833</v>
      </c>
      <c r="J3022" s="277" t="s">
        <v>2363</v>
      </c>
      <c r="K3022" s="280">
        <v>173.54</v>
      </c>
      <c r="L3022" s="277" t="s">
        <v>2364</v>
      </c>
      <c r="M3022" s="83"/>
    </row>
    <row r="3023" spans="1:13" ht="12.75" customHeight="1" x14ac:dyDescent="0.25">
      <c r="A3023" s="277" t="s">
        <v>9696</v>
      </c>
      <c r="B3023" s="277" t="s">
        <v>9697</v>
      </c>
      <c r="C3023" s="277" t="s">
        <v>9714</v>
      </c>
      <c r="D3023" s="277" t="s">
        <v>9715</v>
      </c>
      <c r="E3023" s="278">
        <v>73749</v>
      </c>
      <c r="F3023" s="277" t="s">
        <v>9717</v>
      </c>
      <c r="G3023" s="279" t="s">
        <v>9720</v>
      </c>
      <c r="H3023" s="277" t="s">
        <v>9721</v>
      </c>
      <c r="I3023" s="277" t="s">
        <v>833</v>
      </c>
      <c r="J3023" s="277" t="s">
        <v>2363</v>
      </c>
      <c r="K3023" s="280">
        <v>318.70999999999998</v>
      </c>
      <c r="L3023" s="277" t="s">
        <v>2364</v>
      </c>
      <c r="M3023" s="83"/>
    </row>
    <row r="3024" spans="1:13" ht="12.75" customHeight="1" x14ac:dyDescent="0.25">
      <c r="A3024" s="277" t="s">
        <v>9696</v>
      </c>
      <c r="B3024" s="277" t="s">
        <v>9697</v>
      </c>
      <c r="C3024" s="277" t="s">
        <v>9714</v>
      </c>
      <c r="D3024" s="277" t="s">
        <v>9715</v>
      </c>
      <c r="E3024" s="278">
        <v>73749</v>
      </c>
      <c r="F3024" s="277" t="s">
        <v>9717</v>
      </c>
      <c r="G3024" s="279" t="s">
        <v>9722</v>
      </c>
      <c r="H3024" s="277" t="s">
        <v>9723</v>
      </c>
      <c r="I3024" s="277" t="s">
        <v>833</v>
      </c>
      <c r="J3024" s="277" t="s">
        <v>2363</v>
      </c>
      <c r="K3024" s="280">
        <v>1026.98</v>
      </c>
      <c r="L3024" s="277" t="s">
        <v>2364</v>
      </c>
      <c r="M3024" s="83"/>
    </row>
    <row r="3025" spans="1:13" ht="12.75" customHeight="1" x14ac:dyDescent="0.25">
      <c r="A3025" s="277" t="s">
        <v>9696</v>
      </c>
      <c r="B3025" s="277" t="s">
        <v>9697</v>
      </c>
      <c r="C3025" s="277" t="s">
        <v>9714</v>
      </c>
      <c r="D3025" s="277" t="s">
        <v>9715</v>
      </c>
      <c r="E3025" s="278" t="s">
        <v>1043</v>
      </c>
      <c r="F3025" s="277" t="s">
        <v>1043</v>
      </c>
      <c r="G3025" s="279">
        <v>83366</v>
      </c>
      <c r="H3025" s="277" t="s">
        <v>9724</v>
      </c>
      <c r="I3025" s="277" t="s">
        <v>833</v>
      </c>
      <c r="J3025" s="277" t="s">
        <v>2642</v>
      </c>
      <c r="K3025" s="280">
        <v>64.88</v>
      </c>
      <c r="L3025" s="277" t="s">
        <v>2364</v>
      </c>
      <c r="M3025" s="83"/>
    </row>
    <row r="3026" spans="1:13" ht="12.75" customHeight="1" x14ac:dyDescent="0.25">
      <c r="A3026" s="277" t="s">
        <v>9696</v>
      </c>
      <c r="B3026" s="277" t="s">
        <v>9697</v>
      </c>
      <c r="C3026" s="277" t="s">
        <v>9714</v>
      </c>
      <c r="D3026" s="277" t="s">
        <v>9715</v>
      </c>
      <c r="E3026" s="278" t="s">
        <v>1043</v>
      </c>
      <c r="F3026" s="277" t="s">
        <v>1043</v>
      </c>
      <c r="G3026" s="279">
        <v>83367</v>
      </c>
      <c r="H3026" s="277" t="s">
        <v>9725</v>
      </c>
      <c r="I3026" s="277" t="s">
        <v>833</v>
      </c>
      <c r="J3026" s="277" t="s">
        <v>2642</v>
      </c>
      <c r="K3026" s="280">
        <v>566.34</v>
      </c>
      <c r="L3026" s="277" t="s">
        <v>2364</v>
      </c>
      <c r="M3026" s="83"/>
    </row>
    <row r="3027" spans="1:13" ht="12.75" customHeight="1" x14ac:dyDescent="0.25">
      <c r="A3027" s="277" t="s">
        <v>9696</v>
      </c>
      <c r="B3027" s="277" t="s">
        <v>9697</v>
      </c>
      <c r="C3027" s="277" t="s">
        <v>9714</v>
      </c>
      <c r="D3027" s="277" t="s">
        <v>9715</v>
      </c>
      <c r="E3027" s="278" t="s">
        <v>1043</v>
      </c>
      <c r="F3027" s="277" t="s">
        <v>1043</v>
      </c>
      <c r="G3027" s="279">
        <v>83368</v>
      </c>
      <c r="H3027" s="277" t="s">
        <v>9726</v>
      </c>
      <c r="I3027" s="277" t="s">
        <v>833</v>
      </c>
      <c r="J3027" s="277" t="s">
        <v>2642</v>
      </c>
      <c r="K3027" s="280">
        <v>1518.77</v>
      </c>
      <c r="L3027" s="277" t="s">
        <v>2364</v>
      </c>
      <c r="M3027" s="83"/>
    </row>
    <row r="3028" spans="1:13" ht="12.75" customHeight="1" x14ac:dyDescent="0.25">
      <c r="A3028" s="277" t="s">
        <v>9696</v>
      </c>
      <c r="B3028" s="277" t="s">
        <v>9697</v>
      </c>
      <c r="C3028" s="277" t="s">
        <v>9714</v>
      </c>
      <c r="D3028" s="277" t="s">
        <v>9715</v>
      </c>
      <c r="E3028" s="278" t="s">
        <v>1043</v>
      </c>
      <c r="F3028" s="277" t="s">
        <v>1043</v>
      </c>
      <c r="G3028" s="279">
        <v>83369</v>
      </c>
      <c r="H3028" s="277" t="s">
        <v>9727</v>
      </c>
      <c r="I3028" s="277" t="s">
        <v>833</v>
      </c>
      <c r="J3028" s="277" t="s">
        <v>2642</v>
      </c>
      <c r="K3028" s="280">
        <v>350.42</v>
      </c>
      <c r="L3028" s="277" t="s">
        <v>2364</v>
      </c>
      <c r="M3028" s="83"/>
    </row>
    <row r="3029" spans="1:13" ht="12.75" customHeight="1" x14ac:dyDescent="0.25">
      <c r="A3029" s="277" t="s">
        <v>9696</v>
      </c>
      <c r="B3029" s="277" t="s">
        <v>9697</v>
      </c>
      <c r="C3029" s="277" t="s">
        <v>9714</v>
      </c>
      <c r="D3029" s="277" t="s">
        <v>9715</v>
      </c>
      <c r="E3029" s="278" t="s">
        <v>1043</v>
      </c>
      <c r="F3029" s="277" t="s">
        <v>1043</v>
      </c>
      <c r="G3029" s="279">
        <v>83370</v>
      </c>
      <c r="H3029" s="277" t="s">
        <v>9728</v>
      </c>
      <c r="I3029" s="277" t="s">
        <v>833</v>
      </c>
      <c r="J3029" s="277" t="s">
        <v>2642</v>
      </c>
      <c r="K3029" s="280">
        <v>209.27</v>
      </c>
      <c r="L3029" s="277" t="s">
        <v>2364</v>
      </c>
      <c r="M3029" s="83"/>
    </row>
    <row r="3030" spans="1:13" ht="12.75" customHeight="1" x14ac:dyDescent="0.25">
      <c r="A3030" s="277" t="s">
        <v>9696</v>
      </c>
      <c r="B3030" s="277" t="s">
        <v>9697</v>
      </c>
      <c r="C3030" s="277" t="s">
        <v>9714</v>
      </c>
      <c r="D3030" s="277" t="s">
        <v>9715</v>
      </c>
      <c r="E3030" s="278" t="s">
        <v>1043</v>
      </c>
      <c r="F3030" s="277" t="s">
        <v>1043</v>
      </c>
      <c r="G3030" s="279">
        <v>83371</v>
      </c>
      <c r="H3030" s="277" t="s">
        <v>9729</v>
      </c>
      <c r="I3030" s="277" t="s">
        <v>833</v>
      </c>
      <c r="J3030" s="277" t="s">
        <v>2642</v>
      </c>
      <c r="K3030" s="280">
        <v>120.83</v>
      </c>
      <c r="L3030" s="277" t="s">
        <v>2364</v>
      </c>
      <c r="M3030" s="83"/>
    </row>
    <row r="3031" spans="1:13" ht="12.75" customHeight="1" x14ac:dyDescent="0.25">
      <c r="A3031" s="277" t="s">
        <v>9696</v>
      </c>
      <c r="B3031" s="277" t="s">
        <v>9697</v>
      </c>
      <c r="C3031" s="277" t="s">
        <v>9714</v>
      </c>
      <c r="D3031" s="277" t="s">
        <v>9715</v>
      </c>
      <c r="E3031" s="278" t="s">
        <v>1043</v>
      </c>
      <c r="F3031" s="277" t="s">
        <v>1043</v>
      </c>
      <c r="G3031" s="279">
        <v>84676</v>
      </c>
      <c r="H3031" s="277" t="s">
        <v>9730</v>
      </c>
      <c r="I3031" s="277" t="s">
        <v>833</v>
      </c>
      <c r="J3031" s="277" t="s">
        <v>2642</v>
      </c>
      <c r="K3031" s="280">
        <v>514.78</v>
      </c>
      <c r="L3031" s="277" t="s">
        <v>2364</v>
      </c>
      <c r="M3031" s="83"/>
    </row>
    <row r="3032" spans="1:13" ht="12.75" customHeight="1" x14ac:dyDescent="0.25">
      <c r="A3032" s="277" t="s">
        <v>9696</v>
      </c>
      <c r="B3032" s="277" t="s">
        <v>9697</v>
      </c>
      <c r="C3032" s="277" t="s">
        <v>9714</v>
      </c>
      <c r="D3032" s="277" t="s">
        <v>9715</v>
      </c>
      <c r="E3032" s="278" t="s">
        <v>1043</v>
      </c>
      <c r="F3032" s="277" t="s">
        <v>1043</v>
      </c>
      <c r="G3032" s="279">
        <v>84796</v>
      </c>
      <c r="H3032" s="277" t="s">
        <v>9731</v>
      </c>
      <c r="I3032" s="277" t="s">
        <v>833</v>
      </c>
      <c r="J3032" s="277" t="s">
        <v>2363</v>
      </c>
      <c r="K3032" s="280">
        <v>473.58</v>
      </c>
      <c r="L3032" s="277" t="s">
        <v>2364</v>
      </c>
      <c r="M3032" s="83"/>
    </row>
    <row r="3033" spans="1:13" ht="12.75" customHeight="1" x14ac:dyDescent="0.25">
      <c r="A3033" s="277" t="s">
        <v>9696</v>
      </c>
      <c r="B3033" s="277" t="s">
        <v>9697</v>
      </c>
      <c r="C3033" s="277" t="s">
        <v>9714</v>
      </c>
      <c r="D3033" s="277" t="s">
        <v>9715</v>
      </c>
      <c r="E3033" s="278" t="s">
        <v>1043</v>
      </c>
      <c r="F3033" s="277" t="s">
        <v>1043</v>
      </c>
      <c r="G3033" s="279">
        <v>84798</v>
      </c>
      <c r="H3033" s="277" t="s">
        <v>9732</v>
      </c>
      <c r="I3033" s="277" t="s">
        <v>833</v>
      </c>
      <c r="J3033" s="277" t="s">
        <v>2363</v>
      </c>
      <c r="K3033" s="280">
        <v>215.13</v>
      </c>
      <c r="L3033" s="277" t="s">
        <v>2364</v>
      </c>
      <c r="M3033" s="83"/>
    </row>
    <row r="3034" spans="1:13" ht="12.75" customHeight="1" x14ac:dyDescent="0.25">
      <c r="A3034" s="277" t="s">
        <v>9696</v>
      </c>
      <c r="B3034" s="277" t="s">
        <v>9697</v>
      </c>
      <c r="C3034" s="277" t="s">
        <v>9714</v>
      </c>
      <c r="D3034" s="277" t="s">
        <v>9715</v>
      </c>
      <c r="E3034" s="278" t="s">
        <v>1043</v>
      </c>
      <c r="F3034" s="277" t="s">
        <v>1043</v>
      </c>
      <c r="G3034" s="279">
        <v>98261</v>
      </c>
      <c r="H3034" s="277" t="s">
        <v>9733</v>
      </c>
      <c r="I3034" s="277" t="s">
        <v>871</v>
      </c>
      <c r="J3034" s="277" t="s">
        <v>2642</v>
      </c>
      <c r="K3034" s="280">
        <v>2.72</v>
      </c>
      <c r="L3034" s="277" t="s">
        <v>2364</v>
      </c>
      <c r="M3034" s="83"/>
    </row>
    <row r="3035" spans="1:13" ht="12.75" customHeight="1" x14ac:dyDescent="0.25">
      <c r="A3035" s="277" t="s">
        <v>9696</v>
      </c>
      <c r="B3035" s="277" t="s">
        <v>9697</v>
      </c>
      <c r="C3035" s="277" t="s">
        <v>9714</v>
      </c>
      <c r="D3035" s="277" t="s">
        <v>9715</v>
      </c>
      <c r="E3035" s="278" t="s">
        <v>1043</v>
      </c>
      <c r="F3035" s="277" t="s">
        <v>1043</v>
      </c>
      <c r="G3035" s="279">
        <v>98262</v>
      </c>
      <c r="H3035" s="277" t="s">
        <v>9734</v>
      </c>
      <c r="I3035" s="277" t="s">
        <v>871</v>
      </c>
      <c r="J3035" s="277" t="s">
        <v>2642</v>
      </c>
      <c r="K3035" s="280">
        <v>3.25</v>
      </c>
      <c r="L3035" s="277" t="s">
        <v>2364</v>
      </c>
      <c r="M3035" s="83"/>
    </row>
    <row r="3036" spans="1:13" ht="12.75" customHeight="1" x14ac:dyDescent="0.25">
      <c r="A3036" s="277" t="s">
        <v>9696</v>
      </c>
      <c r="B3036" s="277" t="s">
        <v>9697</v>
      </c>
      <c r="C3036" s="277" t="s">
        <v>9714</v>
      </c>
      <c r="D3036" s="277" t="s">
        <v>9715</v>
      </c>
      <c r="E3036" s="278" t="s">
        <v>1043</v>
      </c>
      <c r="F3036" s="277" t="s">
        <v>1043</v>
      </c>
      <c r="G3036" s="279">
        <v>98263</v>
      </c>
      <c r="H3036" s="277" t="s">
        <v>9735</v>
      </c>
      <c r="I3036" s="277" t="s">
        <v>871</v>
      </c>
      <c r="J3036" s="277" t="s">
        <v>2642</v>
      </c>
      <c r="K3036" s="280">
        <v>3.91</v>
      </c>
      <c r="L3036" s="277" t="s">
        <v>2364</v>
      </c>
      <c r="M3036" s="83"/>
    </row>
    <row r="3037" spans="1:13" ht="12.75" customHeight="1" x14ac:dyDescent="0.25">
      <c r="A3037" s="277" t="s">
        <v>9696</v>
      </c>
      <c r="B3037" s="277" t="s">
        <v>9697</v>
      </c>
      <c r="C3037" s="277" t="s">
        <v>9714</v>
      </c>
      <c r="D3037" s="277" t="s">
        <v>9715</v>
      </c>
      <c r="E3037" s="278" t="s">
        <v>1043</v>
      </c>
      <c r="F3037" s="277" t="s">
        <v>1043</v>
      </c>
      <c r="G3037" s="279">
        <v>98264</v>
      </c>
      <c r="H3037" s="277" t="s">
        <v>9736</v>
      </c>
      <c r="I3037" s="277" t="s">
        <v>871</v>
      </c>
      <c r="J3037" s="277" t="s">
        <v>2642</v>
      </c>
      <c r="K3037" s="280">
        <v>4.42</v>
      </c>
      <c r="L3037" s="277" t="s">
        <v>2364</v>
      </c>
      <c r="M3037" s="83"/>
    </row>
    <row r="3038" spans="1:13" ht="12.75" customHeight="1" x14ac:dyDescent="0.25">
      <c r="A3038" s="277" t="s">
        <v>9696</v>
      </c>
      <c r="B3038" s="277" t="s">
        <v>9697</v>
      </c>
      <c r="C3038" s="277" t="s">
        <v>9714</v>
      </c>
      <c r="D3038" s="277" t="s">
        <v>9715</v>
      </c>
      <c r="E3038" s="278" t="s">
        <v>1043</v>
      </c>
      <c r="F3038" s="277" t="s">
        <v>1043</v>
      </c>
      <c r="G3038" s="279">
        <v>98265</v>
      </c>
      <c r="H3038" s="277" t="s">
        <v>9737</v>
      </c>
      <c r="I3038" s="277" t="s">
        <v>871</v>
      </c>
      <c r="J3038" s="277" t="s">
        <v>2642</v>
      </c>
      <c r="K3038" s="280">
        <v>5.19</v>
      </c>
      <c r="L3038" s="277" t="s">
        <v>2364</v>
      </c>
      <c r="M3038" s="83"/>
    </row>
    <row r="3039" spans="1:13" ht="12.75" customHeight="1" x14ac:dyDescent="0.25">
      <c r="A3039" s="277" t="s">
        <v>9696</v>
      </c>
      <c r="B3039" s="277" t="s">
        <v>9697</v>
      </c>
      <c r="C3039" s="277" t="s">
        <v>9714</v>
      </c>
      <c r="D3039" s="277" t="s">
        <v>9715</v>
      </c>
      <c r="E3039" s="278" t="s">
        <v>1043</v>
      </c>
      <c r="F3039" s="277" t="s">
        <v>1043</v>
      </c>
      <c r="G3039" s="279">
        <v>98266</v>
      </c>
      <c r="H3039" s="277" t="s">
        <v>9738</v>
      </c>
      <c r="I3039" s="277" t="s">
        <v>871</v>
      </c>
      <c r="J3039" s="277" t="s">
        <v>2642</v>
      </c>
      <c r="K3039" s="280">
        <v>5.64</v>
      </c>
      <c r="L3039" s="277" t="s">
        <v>2364</v>
      </c>
      <c r="M3039" s="83"/>
    </row>
    <row r="3040" spans="1:13" ht="12.75" customHeight="1" x14ac:dyDescent="0.25">
      <c r="A3040" s="277" t="s">
        <v>9696</v>
      </c>
      <c r="B3040" s="277" t="s">
        <v>9697</v>
      </c>
      <c r="C3040" s="277" t="s">
        <v>9714</v>
      </c>
      <c r="D3040" s="277" t="s">
        <v>9715</v>
      </c>
      <c r="E3040" s="278" t="s">
        <v>1043</v>
      </c>
      <c r="F3040" s="277" t="s">
        <v>1043</v>
      </c>
      <c r="G3040" s="279">
        <v>98267</v>
      </c>
      <c r="H3040" s="277" t="s">
        <v>9739</v>
      </c>
      <c r="I3040" s="277" t="s">
        <v>871</v>
      </c>
      <c r="J3040" s="277" t="s">
        <v>2642</v>
      </c>
      <c r="K3040" s="280">
        <v>9.41</v>
      </c>
      <c r="L3040" s="277" t="s">
        <v>2364</v>
      </c>
      <c r="M3040" s="83"/>
    </row>
    <row r="3041" spans="1:13" ht="12.75" customHeight="1" x14ac:dyDescent="0.25">
      <c r="A3041" s="277" t="s">
        <v>9696</v>
      </c>
      <c r="B3041" s="277" t="s">
        <v>9697</v>
      </c>
      <c r="C3041" s="277" t="s">
        <v>9714</v>
      </c>
      <c r="D3041" s="277" t="s">
        <v>9715</v>
      </c>
      <c r="E3041" s="278" t="s">
        <v>1043</v>
      </c>
      <c r="F3041" s="277" t="s">
        <v>1043</v>
      </c>
      <c r="G3041" s="279">
        <v>98268</v>
      </c>
      <c r="H3041" s="277" t="s">
        <v>9740</v>
      </c>
      <c r="I3041" s="277" t="s">
        <v>871</v>
      </c>
      <c r="J3041" s="277" t="s">
        <v>2642</v>
      </c>
      <c r="K3041" s="280">
        <v>15.68</v>
      </c>
      <c r="L3041" s="277" t="s">
        <v>2364</v>
      </c>
      <c r="M3041" s="83"/>
    </row>
    <row r="3042" spans="1:13" ht="12.75" customHeight="1" x14ac:dyDescent="0.25">
      <c r="A3042" s="277" t="s">
        <v>9696</v>
      </c>
      <c r="B3042" s="277" t="s">
        <v>9697</v>
      </c>
      <c r="C3042" s="277" t="s">
        <v>9714</v>
      </c>
      <c r="D3042" s="277" t="s">
        <v>9715</v>
      </c>
      <c r="E3042" s="278" t="s">
        <v>1043</v>
      </c>
      <c r="F3042" s="277" t="s">
        <v>1043</v>
      </c>
      <c r="G3042" s="279">
        <v>98269</v>
      </c>
      <c r="H3042" s="277" t="s">
        <v>9741</v>
      </c>
      <c r="I3042" s="277" t="s">
        <v>871</v>
      </c>
      <c r="J3042" s="277" t="s">
        <v>2642</v>
      </c>
      <c r="K3042" s="280">
        <v>20.41</v>
      </c>
      <c r="L3042" s="277" t="s">
        <v>2364</v>
      </c>
      <c r="M3042" s="83"/>
    </row>
    <row r="3043" spans="1:13" ht="12.75" customHeight="1" x14ac:dyDescent="0.25">
      <c r="A3043" s="277" t="s">
        <v>9696</v>
      </c>
      <c r="B3043" s="277" t="s">
        <v>9697</v>
      </c>
      <c r="C3043" s="277" t="s">
        <v>9714</v>
      </c>
      <c r="D3043" s="277" t="s">
        <v>9715</v>
      </c>
      <c r="E3043" s="278" t="s">
        <v>1043</v>
      </c>
      <c r="F3043" s="277" t="s">
        <v>1043</v>
      </c>
      <c r="G3043" s="279">
        <v>98270</v>
      </c>
      <c r="H3043" s="277" t="s">
        <v>9742</v>
      </c>
      <c r="I3043" s="277" t="s">
        <v>871</v>
      </c>
      <c r="J3043" s="277" t="s">
        <v>2642</v>
      </c>
      <c r="K3043" s="280">
        <v>33.590000000000003</v>
      </c>
      <c r="L3043" s="277" t="s">
        <v>2364</v>
      </c>
      <c r="M3043" s="83"/>
    </row>
    <row r="3044" spans="1:13" ht="12.75" customHeight="1" x14ac:dyDescent="0.25">
      <c r="A3044" s="277" t="s">
        <v>9696</v>
      </c>
      <c r="B3044" s="277" t="s">
        <v>9697</v>
      </c>
      <c r="C3044" s="277" t="s">
        <v>9714</v>
      </c>
      <c r="D3044" s="277" t="s">
        <v>9715</v>
      </c>
      <c r="E3044" s="278" t="s">
        <v>1043</v>
      </c>
      <c r="F3044" s="277" t="s">
        <v>1043</v>
      </c>
      <c r="G3044" s="279">
        <v>98271</v>
      </c>
      <c r="H3044" s="277" t="s">
        <v>9743</v>
      </c>
      <c r="I3044" s="277" t="s">
        <v>871</v>
      </c>
      <c r="J3044" s="277" t="s">
        <v>2642</v>
      </c>
      <c r="K3044" s="280">
        <v>52.5</v>
      </c>
      <c r="L3044" s="277" t="s">
        <v>2364</v>
      </c>
      <c r="M3044" s="83"/>
    </row>
    <row r="3045" spans="1:13" ht="12.75" customHeight="1" x14ac:dyDescent="0.25">
      <c r="A3045" s="277" t="s">
        <v>9696</v>
      </c>
      <c r="B3045" s="277" t="s">
        <v>9697</v>
      </c>
      <c r="C3045" s="277" t="s">
        <v>9714</v>
      </c>
      <c r="D3045" s="277" t="s">
        <v>9715</v>
      </c>
      <c r="E3045" s="278" t="s">
        <v>1043</v>
      </c>
      <c r="F3045" s="277" t="s">
        <v>1043</v>
      </c>
      <c r="G3045" s="279">
        <v>98272</v>
      </c>
      <c r="H3045" s="277" t="s">
        <v>9744</v>
      </c>
      <c r="I3045" s="277" t="s">
        <v>871</v>
      </c>
      <c r="J3045" s="277" t="s">
        <v>2642</v>
      </c>
      <c r="K3045" s="280">
        <v>124.05</v>
      </c>
      <c r="L3045" s="277" t="s">
        <v>2364</v>
      </c>
      <c r="M3045" s="83"/>
    </row>
    <row r="3046" spans="1:13" ht="12.75" customHeight="1" x14ac:dyDescent="0.25">
      <c r="A3046" s="277" t="s">
        <v>9696</v>
      </c>
      <c r="B3046" s="277" t="s">
        <v>9697</v>
      </c>
      <c r="C3046" s="277" t="s">
        <v>9714</v>
      </c>
      <c r="D3046" s="277" t="s">
        <v>9715</v>
      </c>
      <c r="E3046" s="278" t="s">
        <v>1043</v>
      </c>
      <c r="F3046" s="277" t="s">
        <v>1043</v>
      </c>
      <c r="G3046" s="279">
        <v>98273</v>
      </c>
      <c r="H3046" s="277" t="s">
        <v>9745</v>
      </c>
      <c r="I3046" s="277" t="s">
        <v>871</v>
      </c>
      <c r="J3046" s="277" t="s">
        <v>2642</v>
      </c>
      <c r="K3046" s="280">
        <v>2.3199999999999998</v>
      </c>
      <c r="L3046" s="277" t="s">
        <v>2364</v>
      </c>
      <c r="M3046" s="83"/>
    </row>
    <row r="3047" spans="1:13" ht="12.75" customHeight="1" x14ac:dyDescent="0.25">
      <c r="A3047" s="277" t="s">
        <v>9696</v>
      </c>
      <c r="B3047" s="277" t="s">
        <v>9697</v>
      </c>
      <c r="C3047" s="277" t="s">
        <v>9714</v>
      </c>
      <c r="D3047" s="277" t="s">
        <v>9715</v>
      </c>
      <c r="E3047" s="278" t="s">
        <v>1043</v>
      </c>
      <c r="F3047" s="277" t="s">
        <v>1043</v>
      </c>
      <c r="G3047" s="279">
        <v>98274</v>
      </c>
      <c r="H3047" s="277" t="s">
        <v>9746</v>
      </c>
      <c r="I3047" s="277" t="s">
        <v>871</v>
      </c>
      <c r="J3047" s="277" t="s">
        <v>2642</v>
      </c>
      <c r="K3047" s="280">
        <v>3.1</v>
      </c>
      <c r="L3047" s="277" t="s">
        <v>2364</v>
      </c>
      <c r="M3047" s="83"/>
    </row>
    <row r="3048" spans="1:13" ht="12.75" customHeight="1" x14ac:dyDescent="0.25">
      <c r="A3048" s="277" t="s">
        <v>9696</v>
      </c>
      <c r="B3048" s="277" t="s">
        <v>9697</v>
      </c>
      <c r="C3048" s="277" t="s">
        <v>9714</v>
      </c>
      <c r="D3048" s="277" t="s">
        <v>9715</v>
      </c>
      <c r="E3048" s="278" t="s">
        <v>1043</v>
      </c>
      <c r="F3048" s="277" t="s">
        <v>1043</v>
      </c>
      <c r="G3048" s="279">
        <v>98275</v>
      </c>
      <c r="H3048" s="277" t="s">
        <v>9747</v>
      </c>
      <c r="I3048" s="277" t="s">
        <v>871</v>
      </c>
      <c r="J3048" s="277" t="s">
        <v>2642</v>
      </c>
      <c r="K3048" s="280">
        <v>3.54</v>
      </c>
      <c r="L3048" s="277" t="s">
        <v>2364</v>
      </c>
      <c r="M3048" s="83"/>
    </row>
    <row r="3049" spans="1:13" ht="12.75" customHeight="1" x14ac:dyDescent="0.25">
      <c r="A3049" s="277" t="s">
        <v>9696</v>
      </c>
      <c r="B3049" s="277" t="s">
        <v>9697</v>
      </c>
      <c r="C3049" s="277" t="s">
        <v>9714</v>
      </c>
      <c r="D3049" s="277" t="s">
        <v>9715</v>
      </c>
      <c r="E3049" s="278" t="s">
        <v>1043</v>
      </c>
      <c r="F3049" s="277" t="s">
        <v>1043</v>
      </c>
      <c r="G3049" s="279">
        <v>98276</v>
      </c>
      <c r="H3049" s="277" t="s">
        <v>9748</v>
      </c>
      <c r="I3049" s="277" t="s">
        <v>871</v>
      </c>
      <c r="J3049" s="277" t="s">
        <v>2642</v>
      </c>
      <c r="K3049" s="280">
        <v>7.31</v>
      </c>
      <c r="L3049" s="277" t="s">
        <v>2364</v>
      </c>
      <c r="M3049" s="83"/>
    </row>
    <row r="3050" spans="1:13" ht="12.75" customHeight="1" x14ac:dyDescent="0.25">
      <c r="A3050" s="277" t="s">
        <v>9696</v>
      </c>
      <c r="B3050" s="277" t="s">
        <v>9697</v>
      </c>
      <c r="C3050" s="277" t="s">
        <v>9714</v>
      </c>
      <c r="D3050" s="277" t="s">
        <v>9715</v>
      </c>
      <c r="E3050" s="278" t="s">
        <v>1043</v>
      </c>
      <c r="F3050" s="277" t="s">
        <v>1043</v>
      </c>
      <c r="G3050" s="279">
        <v>98277</v>
      </c>
      <c r="H3050" s="277" t="s">
        <v>9749</v>
      </c>
      <c r="I3050" s="277" t="s">
        <v>871</v>
      </c>
      <c r="J3050" s="277" t="s">
        <v>2642</v>
      </c>
      <c r="K3050" s="280">
        <v>13.59</v>
      </c>
      <c r="L3050" s="277" t="s">
        <v>2364</v>
      </c>
      <c r="M3050" s="83"/>
    </row>
    <row r="3051" spans="1:13" ht="12.75" customHeight="1" x14ac:dyDescent="0.25">
      <c r="A3051" s="277" t="s">
        <v>9696</v>
      </c>
      <c r="B3051" s="277" t="s">
        <v>9697</v>
      </c>
      <c r="C3051" s="277" t="s">
        <v>9714</v>
      </c>
      <c r="D3051" s="277" t="s">
        <v>9715</v>
      </c>
      <c r="E3051" s="278" t="s">
        <v>1043</v>
      </c>
      <c r="F3051" s="277" t="s">
        <v>1043</v>
      </c>
      <c r="G3051" s="279">
        <v>98278</v>
      </c>
      <c r="H3051" s="277" t="s">
        <v>9750</v>
      </c>
      <c r="I3051" s="277" t="s">
        <v>871</v>
      </c>
      <c r="J3051" s="277" t="s">
        <v>2642</v>
      </c>
      <c r="K3051" s="280">
        <v>18.309999999999999</v>
      </c>
      <c r="L3051" s="277" t="s">
        <v>2364</v>
      </c>
      <c r="M3051" s="83"/>
    </row>
    <row r="3052" spans="1:13" ht="12.75" customHeight="1" x14ac:dyDescent="0.25">
      <c r="A3052" s="277" t="s">
        <v>9696</v>
      </c>
      <c r="B3052" s="277" t="s">
        <v>9697</v>
      </c>
      <c r="C3052" s="277" t="s">
        <v>9714</v>
      </c>
      <c r="D3052" s="277" t="s">
        <v>9715</v>
      </c>
      <c r="E3052" s="278" t="s">
        <v>1043</v>
      </c>
      <c r="F3052" s="277" t="s">
        <v>1043</v>
      </c>
      <c r="G3052" s="279">
        <v>98279</v>
      </c>
      <c r="H3052" s="277" t="s">
        <v>9751</v>
      </c>
      <c r="I3052" s="277" t="s">
        <v>871</v>
      </c>
      <c r="J3052" s="277" t="s">
        <v>2642</v>
      </c>
      <c r="K3052" s="280">
        <v>31.49</v>
      </c>
      <c r="L3052" s="277" t="s">
        <v>2364</v>
      </c>
      <c r="M3052" s="83"/>
    </row>
    <row r="3053" spans="1:13" ht="12.75" customHeight="1" x14ac:dyDescent="0.25">
      <c r="A3053" s="277" t="s">
        <v>9696</v>
      </c>
      <c r="B3053" s="277" t="s">
        <v>9697</v>
      </c>
      <c r="C3053" s="277" t="s">
        <v>9714</v>
      </c>
      <c r="D3053" s="277" t="s">
        <v>9715</v>
      </c>
      <c r="E3053" s="278" t="s">
        <v>1043</v>
      </c>
      <c r="F3053" s="277" t="s">
        <v>1043</v>
      </c>
      <c r="G3053" s="279">
        <v>98280</v>
      </c>
      <c r="H3053" s="277" t="s">
        <v>9752</v>
      </c>
      <c r="I3053" s="277" t="s">
        <v>871</v>
      </c>
      <c r="J3053" s="277" t="s">
        <v>2642</v>
      </c>
      <c r="K3053" s="280">
        <v>5.41</v>
      </c>
      <c r="L3053" s="277" t="s">
        <v>2364</v>
      </c>
      <c r="M3053" s="83"/>
    </row>
    <row r="3054" spans="1:13" ht="12.75" customHeight="1" x14ac:dyDescent="0.25">
      <c r="A3054" s="277" t="s">
        <v>9696</v>
      </c>
      <c r="B3054" s="277" t="s">
        <v>9697</v>
      </c>
      <c r="C3054" s="277" t="s">
        <v>9714</v>
      </c>
      <c r="D3054" s="277" t="s">
        <v>9715</v>
      </c>
      <c r="E3054" s="278" t="s">
        <v>1043</v>
      </c>
      <c r="F3054" s="277" t="s">
        <v>1043</v>
      </c>
      <c r="G3054" s="279">
        <v>98281</v>
      </c>
      <c r="H3054" s="277" t="s">
        <v>9753</v>
      </c>
      <c r="I3054" s="277" t="s">
        <v>871</v>
      </c>
      <c r="J3054" s="277" t="s">
        <v>2642</v>
      </c>
      <c r="K3054" s="280">
        <v>5.95</v>
      </c>
      <c r="L3054" s="277" t="s">
        <v>2364</v>
      </c>
      <c r="M3054" s="83"/>
    </row>
    <row r="3055" spans="1:13" ht="12.75" customHeight="1" x14ac:dyDescent="0.25">
      <c r="A3055" s="277" t="s">
        <v>9696</v>
      </c>
      <c r="B3055" s="277" t="s">
        <v>9697</v>
      </c>
      <c r="C3055" s="277" t="s">
        <v>9714</v>
      </c>
      <c r="D3055" s="277" t="s">
        <v>9715</v>
      </c>
      <c r="E3055" s="278" t="s">
        <v>1043</v>
      </c>
      <c r="F3055" s="277" t="s">
        <v>1043</v>
      </c>
      <c r="G3055" s="279">
        <v>98282</v>
      </c>
      <c r="H3055" s="277" t="s">
        <v>9754</v>
      </c>
      <c r="I3055" s="277" t="s">
        <v>871</v>
      </c>
      <c r="J3055" s="277" t="s">
        <v>2642</v>
      </c>
      <c r="K3055" s="280">
        <v>6.61</v>
      </c>
      <c r="L3055" s="277" t="s">
        <v>2364</v>
      </c>
      <c r="M3055" s="83"/>
    </row>
    <row r="3056" spans="1:13" ht="12.75" customHeight="1" x14ac:dyDescent="0.25">
      <c r="A3056" s="277" t="s">
        <v>9696</v>
      </c>
      <c r="B3056" s="277" t="s">
        <v>9697</v>
      </c>
      <c r="C3056" s="277" t="s">
        <v>9714</v>
      </c>
      <c r="D3056" s="277" t="s">
        <v>9715</v>
      </c>
      <c r="E3056" s="278" t="s">
        <v>1043</v>
      </c>
      <c r="F3056" s="277" t="s">
        <v>1043</v>
      </c>
      <c r="G3056" s="279">
        <v>98283</v>
      </c>
      <c r="H3056" s="277" t="s">
        <v>9755</v>
      </c>
      <c r="I3056" s="277" t="s">
        <v>871</v>
      </c>
      <c r="J3056" s="277" t="s">
        <v>2642</v>
      </c>
      <c r="K3056" s="280">
        <v>7.12</v>
      </c>
      <c r="L3056" s="277" t="s">
        <v>2364</v>
      </c>
      <c r="M3056" s="83"/>
    </row>
    <row r="3057" spans="1:13" ht="12.75" customHeight="1" x14ac:dyDescent="0.25">
      <c r="A3057" s="277" t="s">
        <v>9696</v>
      </c>
      <c r="B3057" s="277" t="s">
        <v>9697</v>
      </c>
      <c r="C3057" s="277" t="s">
        <v>9714</v>
      </c>
      <c r="D3057" s="277" t="s">
        <v>9715</v>
      </c>
      <c r="E3057" s="278" t="s">
        <v>1043</v>
      </c>
      <c r="F3057" s="277" t="s">
        <v>1043</v>
      </c>
      <c r="G3057" s="279">
        <v>98284</v>
      </c>
      <c r="H3057" s="277" t="s">
        <v>9756</v>
      </c>
      <c r="I3057" s="277" t="s">
        <v>871</v>
      </c>
      <c r="J3057" s="277" t="s">
        <v>2642</v>
      </c>
      <c r="K3057" s="280">
        <v>7.89</v>
      </c>
      <c r="L3057" s="277" t="s">
        <v>2364</v>
      </c>
      <c r="M3057" s="83"/>
    </row>
    <row r="3058" spans="1:13" ht="12.75" customHeight="1" x14ac:dyDescent="0.25">
      <c r="A3058" s="277" t="s">
        <v>9696</v>
      </c>
      <c r="B3058" s="277" t="s">
        <v>9697</v>
      </c>
      <c r="C3058" s="277" t="s">
        <v>9714</v>
      </c>
      <c r="D3058" s="277" t="s">
        <v>9715</v>
      </c>
      <c r="E3058" s="278" t="s">
        <v>1043</v>
      </c>
      <c r="F3058" s="277" t="s">
        <v>1043</v>
      </c>
      <c r="G3058" s="279">
        <v>98285</v>
      </c>
      <c r="H3058" s="277" t="s">
        <v>9757</v>
      </c>
      <c r="I3058" s="277" t="s">
        <v>871</v>
      </c>
      <c r="J3058" s="277" t="s">
        <v>2642</v>
      </c>
      <c r="K3058" s="280">
        <v>8.33</v>
      </c>
      <c r="L3058" s="277" t="s">
        <v>2364</v>
      </c>
      <c r="M3058" s="83"/>
    </row>
    <row r="3059" spans="1:13" ht="12.75" customHeight="1" x14ac:dyDescent="0.25">
      <c r="A3059" s="277" t="s">
        <v>9696</v>
      </c>
      <c r="B3059" s="277" t="s">
        <v>9697</v>
      </c>
      <c r="C3059" s="277" t="s">
        <v>9714</v>
      </c>
      <c r="D3059" s="277" t="s">
        <v>9715</v>
      </c>
      <c r="E3059" s="278" t="s">
        <v>1043</v>
      </c>
      <c r="F3059" s="277" t="s">
        <v>1043</v>
      </c>
      <c r="G3059" s="279">
        <v>98286</v>
      </c>
      <c r="H3059" s="277" t="s">
        <v>9758</v>
      </c>
      <c r="I3059" s="277" t="s">
        <v>871</v>
      </c>
      <c r="J3059" s="277" t="s">
        <v>2642</v>
      </c>
      <c r="K3059" s="280">
        <v>12.1</v>
      </c>
      <c r="L3059" s="277" t="s">
        <v>2364</v>
      </c>
      <c r="M3059" s="83"/>
    </row>
    <row r="3060" spans="1:13" ht="12.75" customHeight="1" x14ac:dyDescent="0.25">
      <c r="A3060" s="277" t="s">
        <v>9696</v>
      </c>
      <c r="B3060" s="277" t="s">
        <v>9697</v>
      </c>
      <c r="C3060" s="277" t="s">
        <v>9714</v>
      </c>
      <c r="D3060" s="277" t="s">
        <v>9715</v>
      </c>
      <c r="E3060" s="278" t="s">
        <v>1043</v>
      </c>
      <c r="F3060" s="277" t="s">
        <v>1043</v>
      </c>
      <c r="G3060" s="279">
        <v>98287</v>
      </c>
      <c r="H3060" s="277" t="s">
        <v>9759</v>
      </c>
      <c r="I3060" s="277" t="s">
        <v>871</v>
      </c>
      <c r="J3060" s="277" t="s">
        <v>2642</v>
      </c>
      <c r="K3060" s="280">
        <v>1.0900000000000001</v>
      </c>
      <c r="L3060" s="277" t="s">
        <v>2364</v>
      </c>
      <c r="M3060" s="83"/>
    </row>
    <row r="3061" spans="1:13" ht="12.75" customHeight="1" x14ac:dyDescent="0.25">
      <c r="A3061" s="277" t="s">
        <v>9696</v>
      </c>
      <c r="B3061" s="277" t="s">
        <v>9697</v>
      </c>
      <c r="C3061" s="277" t="s">
        <v>9714</v>
      </c>
      <c r="D3061" s="277" t="s">
        <v>9715</v>
      </c>
      <c r="E3061" s="278" t="s">
        <v>1043</v>
      </c>
      <c r="F3061" s="277" t="s">
        <v>1043</v>
      </c>
      <c r="G3061" s="279">
        <v>98288</v>
      </c>
      <c r="H3061" s="277" t="s">
        <v>9760</v>
      </c>
      <c r="I3061" s="277" t="s">
        <v>871</v>
      </c>
      <c r="J3061" s="277" t="s">
        <v>2642</v>
      </c>
      <c r="K3061" s="280">
        <v>1.63</v>
      </c>
      <c r="L3061" s="277" t="s">
        <v>2364</v>
      </c>
      <c r="M3061" s="83"/>
    </row>
    <row r="3062" spans="1:13" ht="12.75" customHeight="1" x14ac:dyDescent="0.25">
      <c r="A3062" s="277" t="s">
        <v>9696</v>
      </c>
      <c r="B3062" s="277" t="s">
        <v>9697</v>
      </c>
      <c r="C3062" s="277" t="s">
        <v>9714</v>
      </c>
      <c r="D3062" s="277" t="s">
        <v>9715</v>
      </c>
      <c r="E3062" s="278" t="s">
        <v>1043</v>
      </c>
      <c r="F3062" s="277" t="s">
        <v>1043</v>
      </c>
      <c r="G3062" s="279">
        <v>98289</v>
      </c>
      <c r="H3062" s="277" t="s">
        <v>9761</v>
      </c>
      <c r="I3062" s="277" t="s">
        <v>871</v>
      </c>
      <c r="J3062" s="277" t="s">
        <v>2642</v>
      </c>
      <c r="K3062" s="280">
        <v>2.29</v>
      </c>
      <c r="L3062" s="277" t="s">
        <v>2364</v>
      </c>
      <c r="M3062" s="83"/>
    </row>
    <row r="3063" spans="1:13" ht="12.75" customHeight="1" x14ac:dyDescent="0.25">
      <c r="A3063" s="277" t="s">
        <v>9696</v>
      </c>
      <c r="B3063" s="277" t="s">
        <v>9697</v>
      </c>
      <c r="C3063" s="277" t="s">
        <v>9714</v>
      </c>
      <c r="D3063" s="277" t="s">
        <v>9715</v>
      </c>
      <c r="E3063" s="278" t="s">
        <v>1043</v>
      </c>
      <c r="F3063" s="277" t="s">
        <v>1043</v>
      </c>
      <c r="G3063" s="279">
        <v>98290</v>
      </c>
      <c r="H3063" s="277" t="s">
        <v>9762</v>
      </c>
      <c r="I3063" s="277" t="s">
        <v>871</v>
      </c>
      <c r="J3063" s="277" t="s">
        <v>2642</v>
      </c>
      <c r="K3063" s="280">
        <v>2.8</v>
      </c>
      <c r="L3063" s="277" t="s">
        <v>2364</v>
      </c>
      <c r="M3063" s="83"/>
    </row>
    <row r="3064" spans="1:13" ht="12.75" customHeight="1" x14ac:dyDescent="0.25">
      <c r="A3064" s="277" t="s">
        <v>9696</v>
      </c>
      <c r="B3064" s="277" t="s">
        <v>9697</v>
      </c>
      <c r="C3064" s="277" t="s">
        <v>9714</v>
      </c>
      <c r="D3064" s="277" t="s">
        <v>9715</v>
      </c>
      <c r="E3064" s="278" t="s">
        <v>1043</v>
      </c>
      <c r="F3064" s="277" t="s">
        <v>1043</v>
      </c>
      <c r="G3064" s="279">
        <v>98291</v>
      </c>
      <c r="H3064" s="277" t="s">
        <v>9763</v>
      </c>
      <c r="I3064" s="277" t="s">
        <v>871</v>
      </c>
      <c r="J3064" s="277" t="s">
        <v>2642</v>
      </c>
      <c r="K3064" s="280">
        <v>3.58</v>
      </c>
      <c r="L3064" s="277" t="s">
        <v>2364</v>
      </c>
      <c r="M3064" s="83"/>
    </row>
    <row r="3065" spans="1:13" ht="12.75" customHeight="1" x14ac:dyDescent="0.25">
      <c r="A3065" s="277" t="s">
        <v>9696</v>
      </c>
      <c r="B3065" s="277" t="s">
        <v>9697</v>
      </c>
      <c r="C3065" s="277" t="s">
        <v>9714</v>
      </c>
      <c r="D3065" s="277" t="s">
        <v>9715</v>
      </c>
      <c r="E3065" s="278" t="s">
        <v>1043</v>
      </c>
      <c r="F3065" s="277" t="s">
        <v>1043</v>
      </c>
      <c r="G3065" s="279">
        <v>98292</v>
      </c>
      <c r="H3065" s="277" t="s">
        <v>9764</v>
      </c>
      <c r="I3065" s="277" t="s">
        <v>871</v>
      </c>
      <c r="J3065" s="277" t="s">
        <v>2642</v>
      </c>
      <c r="K3065" s="280">
        <v>4.01</v>
      </c>
      <c r="L3065" s="277" t="s">
        <v>2364</v>
      </c>
      <c r="M3065" s="83"/>
    </row>
    <row r="3066" spans="1:13" ht="12.75" customHeight="1" x14ac:dyDescent="0.25">
      <c r="A3066" s="277" t="s">
        <v>9696</v>
      </c>
      <c r="B3066" s="277" t="s">
        <v>9697</v>
      </c>
      <c r="C3066" s="277" t="s">
        <v>9714</v>
      </c>
      <c r="D3066" s="277" t="s">
        <v>9715</v>
      </c>
      <c r="E3066" s="278" t="s">
        <v>1043</v>
      </c>
      <c r="F3066" s="277" t="s">
        <v>1043</v>
      </c>
      <c r="G3066" s="279">
        <v>98293</v>
      </c>
      <c r="H3066" s="277" t="s">
        <v>9765</v>
      </c>
      <c r="I3066" s="277" t="s">
        <v>871</v>
      </c>
      <c r="J3066" s="277" t="s">
        <v>2642</v>
      </c>
      <c r="K3066" s="280">
        <v>7.79</v>
      </c>
      <c r="L3066" s="277" t="s">
        <v>2364</v>
      </c>
      <c r="M3066" s="83"/>
    </row>
    <row r="3067" spans="1:13" ht="12.75" customHeight="1" x14ac:dyDescent="0.25">
      <c r="A3067" s="277" t="s">
        <v>9696</v>
      </c>
      <c r="B3067" s="277" t="s">
        <v>9697</v>
      </c>
      <c r="C3067" s="277" t="s">
        <v>9714</v>
      </c>
      <c r="D3067" s="277" t="s">
        <v>9715</v>
      </c>
      <c r="E3067" s="278" t="s">
        <v>1043</v>
      </c>
      <c r="F3067" s="277" t="s">
        <v>1043</v>
      </c>
      <c r="G3067" s="279">
        <v>98400</v>
      </c>
      <c r="H3067" s="277" t="s">
        <v>9766</v>
      </c>
      <c r="I3067" s="277" t="s">
        <v>871</v>
      </c>
      <c r="J3067" s="277" t="s">
        <v>2642</v>
      </c>
      <c r="K3067" s="280">
        <v>11.27</v>
      </c>
      <c r="L3067" s="277" t="s">
        <v>2364</v>
      </c>
      <c r="M3067" s="83"/>
    </row>
    <row r="3068" spans="1:13" ht="12.75" customHeight="1" x14ac:dyDescent="0.25">
      <c r="A3068" s="277" t="s">
        <v>9696</v>
      </c>
      <c r="B3068" s="277" t="s">
        <v>9697</v>
      </c>
      <c r="C3068" s="277" t="s">
        <v>9714</v>
      </c>
      <c r="D3068" s="277" t="s">
        <v>9715</v>
      </c>
      <c r="E3068" s="278" t="s">
        <v>1043</v>
      </c>
      <c r="F3068" s="277" t="s">
        <v>1043</v>
      </c>
      <c r="G3068" s="279">
        <v>98401</v>
      </c>
      <c r="H3068" s="277" t="s">
        <v>9767</v>
      </c>
      <c r="I3068" s="277" t="s">
        <v>871</v>
      </c>
      <c r="J3068" s="277" t="s">
        <v>2642</v>
      </c>
      <c r="K3068" s="280">
        <v>17.690000000000001</v>
      </c>
      <c r="L3068" s="277" t="s">
        <v>2364</v>
      </c>
      <c r="M3068" s="83"/>
    </row>
    <row r="3069" spans="1:13" ht="12.75" customHeight="1" x14ac:dyDescent="0.25">
      <c r="A3069" s="277" t="s">
        <v>9696</v>
      </c>
      <c r="B3069" s="277" t="s">
        <v>9697</v>
      </c>
      <c r="C3069" s="277" t="s">
        <v>9714</v>
      </c>
      <c r="D3069" s="277" t="s">
        <v>9715</v>
      </c>
      <c r="E3069" s="278" t="s">
        <v>1043</v>
      </c>
      <c r="F3069" s="277" t="s">
        <v>1043</v>
      </c>
      <c r="G3069" s="279">
        <v>98402</v>
      </c>
      <c r="H3069" s="277" t="s">
        <v>9768</v>
      </c>
      <c r="I3069" s="277" t="s">
        <v>871</v>
      </c>
      <c r="J3069" s="277" t="s">
        <v>2642</v>
      </c>
      <c r="K3069" s="280">
        <v>23.06</v>
      </c>
      <c r="L3069" s="277" t="s">
        <v>2364</v>
      </c>
      <c r="M3069" s="83"/>
    </row>
    <row r="3070" spans="1:13" ht="12.75" customHeight="1" x14ac:dyDescent="0.25">
      <c r="A3070" s="277" t="s">
        <v>9696</v>
      </c>
      <c r="B3070" s="277" t="s">
        <v>9697</v>
      </c>
      <c r="C3070" s="277" t="s">
        <v>9769</v>
      </c>
      <c r="D3070" s="277" t="s">
        <v>9770</v>
      </c>
      <c r="E3070" s="278" t="s">
        <v>1043</v>
      </c>
      <c r="F3070" s="277" t="s">
        <v>1043</v>
      </c>
      <c r="G3070" s="279">
        <v>98397</v>
      </c>
      <c r="H3070" s="277" t="s">
        <v>9771</v>
      </c>
      <c r="I3070" s="277" t="s">
        <v>648</v>
      </c>
      <c r="J3070" s="277" t="s">
        <v>2642</v>
      </c>
      <c r="K3070" s="280">
        <v>8.6300000000000008</v>
      </c>
      <c r="L3070" s="277" t="s">
        <v>2364</v>
      </c>
      <c r="M3070" s="83"/>
    </row>
    <row r="3071" spans="1:13" ht="12.75" customHeight="1" x14ac:dyDescent="0.25">
      <c r="A3071" s="277" t="s">
        <v>9696</v>
      </c>
      <c r="B3071" s="277" t="s">
        <v>9697</v>
      </c>
      <c r="C3071" s="277" t="s">
        <v>9772</v>
      </c>
      <c r="D3071" s="277" t="s">
        <v>9773</v>
      </c>
      <c r="E3071" s="278">
        <v>74003</v>
      </c>
      <c r="F3071" s="277" t="s">
        <v>9774</v>
      </c>
      <c r="G3071" s="279" t="s">
        <v>9775</v>
      </c>
      <c r="H3071" s="277" t="s">
        <v>9776</v>
      </c>
      <c r="I3071" s="277" t="s">
        <v>833</v>
      </c>
      <c r="J3071" s="277" t="s">
        <v>2363</v>
      </c>
      <c r="K3071" s="280">
        <v>5366.85</v>
      </c>
      <c r="L3071" s="277" t="s">
        <v>2364</v>
      </c>
      <c r="M3071" s="83"/>
    </row>
    <row r="3072" spans="1:13" ht="12.75" customHeight="1" x14ac:dyDescent="0.25">
      <c r="A3072" s="277" t="s">
        <v>9696</v>
      </c>
      <c r="B3072" s="277" t="s">
        <v>9697</v>
      </c>
      <c r="C3072" s="277" t="s">
        <v>9772</v>
      </c>
      <c r="D3072" s="277" t="s">
        <v>9773</v>
      </c>
      <c r="E3072" s="278" t="s">
        <v>1043</v>
      </c>
      <c r="F3072" s="277" t="s">
        <v>1043</v>
      </c>
      <c r="G3072" s="279">
        <v>85120</v>
      </c>
      <c r="H3072" s="277" t="s">
        <v>9777</v>
      </c>
      <c r="I3072" s="277" t="s">
        <v>833</v>
      </c>
      <c r="J3072" s="277" t="s">
        <v>2363</v>
      </c>
      <c r="K3072" s="280">
        <v>122.32</v>
      </c>
      <c r="L3072" s="277" t="s">
        <v>2364</v>
      </c>
      <c r="M3072" s="83"/>
    </row>
    <row r="3073" spans="1:13" ht="12.75" customHeight="1" x14ac:dyDescent="0.25">
      <c r="A3073" s="277" t="s">
        <v>9696</v>
      </c>
      <c r="B3073" s="277" t="s">
        <v>9697</v>
      </c>
      <c r="C3073" s="277" t="s">
        <v>9778</v>
      </c>
      <c r="D3073" s="277" t="s">
        <v>9779</v>
      </c>
      <c r="E3073" s="278" t="s">
        <v>1043</v>
      </c>
      <c r="F3073" s="277" t="s">
        <v>1043</v>
      </c>
      <c r="G3073" s="279">
        <v>83486</v>
      </c>
      <c r="H3073" s="277" t="s">
        <v>9780</v>
      </c>
      <c r="I3073" s="277" t="s">
        <v>833</v>
      </c>
      <c r="J3073" s="277" t="s">
        <v>2642</v>
      </c>
      <c r="K3073" s="280">
        <v>1204.8</v>
      </c>
      <c r="L3073" s="277" t="s">
        <v>2364</v>
      </c>
      <c r="M3073" s="83"/>
    </row>
    <row r="3074" spans="1:13" ht="12.75" customHeight="1" x14ac:dyDescent="0.25">
      <c r="A3074" s="277" t="s">
        <v>9696</v>
      </c>
      <c r="B3074" s="277" t="s">
        <v>9697</v>
      </c>
      <c r="C3074" s="277" t="s">
        <v>9778</v>
      </c>
      <c r="D3074" s="277" t="s">
        <v>9779</v>
      </c>
      <c r="E3074" s="278" t="s">
        <v>1043</v>
      </c>
      <c r="F3074" s="277" t="s">
        <v>1043</v>
      </c>
      <c r="G3074" s="279">
        <v>83643</v>
      </c>
      <c r="H3074" s="277" t="s">
        <v>9781</v>
      </c>
      <c r="I3074" s="277" t="s">
        <v>833</v>
      </c>
      <c r="J3074" s="277" t="s">
        <v>2642</v>
      </c>
      <c r="K3074" s="280">
        <v>3812.26</v>
      </c>
      <c r="L3074" s="277" t="s">
        <v>2364</v>
      </c>
      <c r="M3074" s="83"/>
    </row>
    <row r="3075" spans="1:13" ht="12.75" customHeight="1" x14ac:dyDescent="0.25">
      <c r="A3075" s="277" t="s">
        <v>9696</v>
      </c>
      <c r="B3075" s="277" t="s">
        <v>9697</v>
      </c>
      <c r="C3075" s="277" t="s">
        <v>9778</v>
      </c>
      <c r="D3075" s="277" t="s">
        <v>9779</v>
      </c>
      <c r="E3075" s="278" t="s">
        <v>1043</v>
      </c>
      <c r="F3075" s="277" t="s">
        <v>1043</v>
      </c>
      <c r="G3075" s="279">
        <v>83644</v>
      </c>
      <c r="H3075" s="277" t="s">
        <v>9782</v>
      </c>
      <c r="I3075" s="277" t="s">
        <v>833</v>
      </c>
      <c r="J3075" s="277" t="s">
        <v>2642</v>
      </c>
      <c r="K3075" s="280">
        <v>5159.3100000000004</v>
      </c>
      <c r="L3075" s="277" t="s">
        <v>2364</v>
      </c>
      <c r="M3075" s="83"/>
    </row>
    <row r="3076" spans="1:13" ht="12.75" customHeight="1" x14ac:dyDescent="0.25">
      <c r="A3076" s="277" t="s">
        <v>9696</v>
      </c>
      <c r="B3076" s="277" t="s">
        <v>9697</v>
      </c>
      <c r="C3076" s="277" t="s">
        <v>9778</v>
      </c>
      <c r="D3076" s="277" t="s">
        <v>9779</v>
      </c>
      <c r="E3076" s="278" t="s">
        <v>1043</v>
      </c>
      <c r="F3076" s="277" t="s">
        <v>1043</v>
      </c>
      <c r="G3076" s="279">
        <v>83645</v>
      </c>
      <c r="H3076" s="277" t="s">
        <v>9783</v>
      </c>
      <c r="I3076" s="277" t="s">
        <v>833</v>
      </c>
      <c r="J3076" s="277" t="s">
        <v>2642</v>
      </c>
      <c r="K3076" s="280">
        <v>1624.91</v>
      </c>
      <c r="L3076" s="277" t="s">
        <v>2364</v>
      </c>
      <c r="M3076" s="83"/>
    </row>
    <row r="3077" spans="1:13" ht="12.75" customHeight="1" x14ac:dyDescent="0.25">
      <c r="A3077" s="277" t="s">
        <v>9696</v>
      </c>
      <c r="B3077" s="277" t="s">
        <v>9697</v>
      </c>
      <c r="C3077" s="277" t="s">
        <v>9778</v>
      </c>
      <c r="D3077" s="277" t="s">
        <v>9779</v>
      </c>
      <c r="E3077" s="278" t="s">
        <v>1043</v>
      </c>
      <c r="F3077" s="277" t="s">
        <v>1043</v>
      </c>
      <c r="G3077" s="279">
        <v>83646</v>
      </c>
      <c r="H3077" s="277" t="s">
        <v>9784</v>
      </c>
      <c r="I3077" s="277" t="s">
        <v>833</v>
      </c>
      <c r="J3077" s="277" t="s">
        <v>2642</v>
      </c>
      <c r="K3077" s="280">
        <v>1889.72</v>
      </c>
      <c r="L3077" s="277" t="s">
        <v>2364</v>
      </c>
      <c r="M3077" s="83"/>
    </row>
    <row r="3078" spans="1:13" ht="12.75" customHeight="1" x14ac:dyDescent="0.25">
      <c r="A3078" s="277" t="s">
        <v>9696</v>
      </c>
      <c r="B3078" s="277" t="s">
        <v>9697</v>
      </c>
      <c r="C3078" s="277" t="s">
        <v>9778</v>
      </c>
      <c r="D3078" s="277" t="s">
        <v>9779</v>
      </c>
      <c r="E3078" s="278" t="s">
        <v>1043</v>
      </c>
      <c r="F3078" s="277" t="s">
        <v>1043</v>
      </c>
      <c r="G3078" s="279">
        <v>83647</v>
      </c>
      <c r="H3078" s="277" t="s">
        <v>9785</v>
      </c>
      <c r="I3078" s="277" t="s">
        <v>833</v>
      </c>
      <c r="J3078" s="277" t="s">
        <v>2642</v>
      </c>
      <c r="K3078" s="280">
        <v>1228.6300000000001</v>
      </c>
      <c r="L3078" s="277" t="s">
        <v>2364</v>
      </c>
      <c r="M3078" s="83"/>
    </row>
    <row r="3079" spans="1:13" ht="12.75" customHeight="1" x14ac:dyDescent="0.25">
      <c r="A3079" s="277" t="s">
        <v>9696</v>
      </c>
      <c r="B3079" s="277" t="s">
        <v>9697</v>
      </c>
      <c r="C3079" s="277" t="s">
        <v>9778</v>
      </c>
      <c r="D3079" s="277" t="s">
        <v>9779</v>
      </c>
      <c r="E3079" s="278" t="s">
        <v>1043</v>
      </c>
      <c r="F3079" s="277" t="s">
        <v>1043</v>
      </c>
      <c r="G3079" s="279">
        <v>83648</v>
      </c>
      <c r="H3079" s="277" t="s">
        <v>9786</v>
      </c>
      <c r="I3079" s="277" t="s">
        <v>833</v>
      </c>
      <c r="J3079" s="277" t="s">
        <v>2642</v>
      </c>
      <c r="K3079" s="280">
        <v>780.93</v>
      </c>
      <c r="L3079" s="277" t="s">
        <v>2364</v>
      </c>
      <c r="M3079" s="83"/>
    </row>
    <row r="3080" spans="1:13" ht="12.75" customHeight="1" x14ac:dyDescent="0.25">
      <c r="A3080" s="277" t="s">
        <v>9696</v>
      </c>
      <c r="B3080" s="277" t="s">
        <v>9697</v>
      </c>
      <c r="C3080" s="277" t="s">
        <v>9778</v>
      </c>
      <c r="D3080" s="277" t="s">
        <v>9779</v>
      </c>
      <c r="E3080" s="278" t="s">
        <v>1043</v>
      </c>
      <c r="F3080" s="277" t="s">
        <v>1043</v>
      </c>
      <c r="G3080" s="279">
        <v>83649</v>
      </c>
      <c r="H3080" s="277" t="s">
        <v>9787</v>
      </c>
      <c r="I3080" s="277" t="s">
        <v>833</v>
      </c>
      <c r="J3080" s="277" t="s">
        <v>2363</v>
      </c>
      <c r="K3080" s="280">
        <v>4775.0600000000004</v>
      </c>
      <c r="L3080" s="277" t="s">
        <v>2364</v>
      </c>
      <c r="M3080" s="83"/>
    </row>
    <row r="3081" spans="1:13" ht="12.75" customHeight="1" x14ac:dyDescent="0.25">
      <c r="A3081" s="277" t="s">
        <v>9696</v>
      </c>
      <c r="B3081" s="277" t="s">
        <v>9697</v>
      </c>
      <c r="C3081" s="277" t="s">
        <v>9778</v>
      </c>
      <c r="D3081" s="277" t="s">
        <v>9779</v>
      </c>
      <c r="E3081" s="278" t="s">
        <v>1043</v>
      </c>
      <c r="F3081" s="277" t="s">
        <v>1043</v>
      </c>
      <c r="G3081" s="279">
        <v>83650</v>
      </c>
      <c r="H3081" s="277" t="s">
        <v>9788</v>
      </c>
      <c r="I3081" s="277" t="s">
        <v>833</v>
      </c>
      <c r="J3081" s="277" t="s">
        <v>2363</v>
      </c>
      <c r="K3081" s="280">
        <v>3982.5</v>
      </c>
      <c r="L3081" s="277" t="s">
        <v>2364</v>
      </c>
      <c r="M3081" s="83"/>
    </row>
    <row r="3082" spans="1:13" ht="12.75" customHeight="1" x14ac:dyDescent="0.25">
      <c r="A3082" s="277" t="s">
        <v>9696</v>
      </c>
      <c r="B3082" s="277" t="s">
        <v>9697</v>
      </c>
      <c r="C3082" s="277" t="s">
        <v>9789</v>
      </c>
      <c r="D3082" s="277" t="s">
        <v>9790</v>
      </c>
      <c r="E3082" s="278" t="s">
        <v>1043</v>
      </c>
      <c r="F3082" s="277" t="s">
        <v>1043</v>
      </c>
      <c r="G3082" s="279">
        <v>98294</v>
      </c>
      <c r="H3082" s="277" t="s">
        <v>9791</v>
      </c>
      <c r="I3082" s="277" t="s">
        <v>871</v>
      </c>
      <c r="J3082" s="277" t="s">
        <v>2363</v>
      </c>
      <c r="K3082" s="280">
        <v>1.65</v>
      </c>
      <c r="L3082" s="277" t="s">
        <v>2364</v>
      </c>
      <c r="M3082" s="83"/>
    </row>
    <row r="3083" spans="1:13" ht="12.75" customHeight="1" x14ac:dyDescent="0.25">
      <c r="A3083" s="277" t="s">
        <v>9696</v>
      </c>
      <c r="B3083" s="277" t="s">
        <v>9697</v>
      </c>
      <c r="C3083" s="277" t="s">
        <v>9789</v>
      </c>
      <c r="D3083" s="277" t="s">
        <v>9790</v>
      </c>
      <c r="E3083" s="278" t="s">
        <v>1043</v>
      </c>
      <c r="F3083" s="277" t="s">
        <v>1043</v>
      </c>
      <c r="G3083" s="279">
        <v>98295</v>
      </c>
      <c r="H3083" s="277" t="s">
        <v>9792</v>
      </c>
      <c r="I3083" s="277" t="s">
        <v>871</v>
      </c>
      <c r="J3083" s="277" t="s">
        <v>2363</v>
      </c>
      <c r="K3083" s="280">
        <v>1.17</v>
      </c>
      <c r="L3083" s="277" t="s">
        <v>2364</v>
      </c>
      <c r="M3083" s="83"/>
    </row>
    <row r="3084" spans="1:13" ht="12.75" customHeight="1" x14ac:dyDescent="0.25">
      <c r="A3084" s="277" t="s">
        <v>9696</v>
      </c>
      <c r="B3084" s="277" t="s">
        <v>9697</v>
      </c>
      <c r="C3084" s="277" t="s">
        <v>9789</v>
      </c>
      <c r="D3084" s="277" t="s">
        <v>9790</v>
      </c>
      <c r="E3084" s="278" t="s">
        <v>1043</v>
      </c>
      <c r="F3084" s="277" t="s">
        <v>1043</v>
      </c>
      <c r="G3084" s="279">
        <v>98296</v>
      </c>
      <c r="H3084" s="277" t="s">
        <v>9793</v>
      </c>
      <c r="I3084" s="277" t="s">
        <v>871</v>
      </c>
      <c r="J3084" s="277" t="s">
        <v>2363</v>
      </c>
      <c r="K3084" s="280">
        <v>2.5499999999999998</v>
      </c>
      <c r="L3084" s="277" t="s">
        <v>2364</v>
      </c>
      <c r="M3084" s="83"/>
    </row>
    <row r="3085" spans="1:13" ht="12.75" customHeight="1" x14ac:dyDescent="0.25">
      <c r="A3085" s="277" t="s">
        <v>9696</v>
      </c>
      <c r="B3085" s="277" t="s">
        <v>9697</v>
      </c>
      <c r="C3085" s="277" t="s">
        <v>9789</v>
      </c>
      <c r="D3085" s="277" t="s">
        <v>9790</v>
      </c>
      <c r="E3085" s="278" t="s">
        <v>1043</v>
      </c>
      <c r="F3085" s="277" t="s">
        <v>1043</v>
      </c>
      <c r="G3085" s="279">
        <v>98297</v>
      </c>
      <c r="H3085" s="277" t="s">
        <v>9794</v>
      </c>
      <c r="I3085" s="277" t="s">
        <v>871</v>
      </c>
      <c r="J3085" s="277" t="s">
        <v>2363</v>
      </c>
      <c r="K3085" s="280">
        <v>1.76</v>
      </c>
      <c r="L3085" s="277" t="s">
        <v>2364</v>
      </c>
      <c r="M3085" s="83"/>
    </row>
    <row r="3086" spans="1:13" ht="12.75" customHeight="1" x14ac:dyDescent="0.25">
      <c r="A3086" s="277" t="s">
        <v>9696</v>
      </c>
      <c r="B3086" s="277" t="s">
        <v>9697</v>
      </c>
      <c r="C3086" s="277" t="s">
        <v>9789</v>
      </c>
      <c r="D3086" s="277" t="s">
        <v>9790</v>
      </c>
      <c r="E3086" s="278" t="s">
        <v>1043</v>
      </c>
      <c r="F3086" s="277" t="s">
        <v>1043</v>
      </c>
      <c r="G3086" s="279">
        <v>98301</v>
      </c>
      <c r="H3086" s="277" t="s">
        <v>9795</v>
      </c>
      <c r="I3086" s="277" t="s">
        <v>833</v>
      </c>
      <c r="J3086" s="277" t="s">
        <v>2363</v>
      </c>
      <c r="K3086" s="280">
        <v>381.89</v>
      </c>
      <c r="L3086" s="277" t="s">
        <v>2364</v>
      </c>
      <c r="M3086" s="83"/>
    </row>
    <row r="3087" spans="1:13" ht="12.75" customHeight="1" x14ac:dyDescent="0.25">
      <c r="A3087" s="277" t="s">
        <v>9696</v>
      </c>
      <c r="B3087" s="277" t="s">
        <v>9697</v>
      </c>
      <c r="C3087" s="277" t="s">
        <v>9789</v>
      </c>
      <c r="D3087" s="277" t="s">
        <v>9790</v>
      </c>
      <c r="E3087" s="278" t="s">
        <v>1043</v>
      </c>
      <c r="F3087" s="277" t="s">
        <v>1043</v>
      </c>
      <c r="G3087" s="279">
        <v>98302</v>
      </c>
      <c r="H3087" s="277" t="s">
        <v>9796</v>
      </c>
      <c r="I3087" s="277" t="s">
        <v>833</v>
      </c>
      <c r="J3087" s="277" t="s">
        <v>2363</v>
      </c>
      <c r="K3087" s="280">
        <v>505.22</v>
      </c>
      <c r="L3087" s="277" t="s">
        <v>2364</v>
      </c>
      <c r="M3087" s="83"/>
    </row>
    <row r="3088" spans="1:13" ht="12.75" customHeight="1" x14ac:dyDescent="0.25">
      <c r="A3088" s="277" t="s">
        <v>9696</v>
      </c>
      <c r="B3088" s="277" t="s">
        <v>9697</v>
      </c>
      <c r="C3088" s="277" t="s">
        <v>9789</v>
      </c>
      <c r="D3088" s="277" t="s">
        <v>9790</v>
      </c>
      <c r="E3088" s="278" t="s">
        <v>1043</v>
      </c>
      <c r="F3088" s="277" t="s">
        <v>1043</v>
      </c>
      <c r="G3088" s="279">
        <v>98304</v>
      </c>
      <c r="H3088" s="277" t="s">
        <v>9797</v>
      </c>
      <c r="I3088" s="277" t="s">
        <v>833</v>
      </c>
      <c r="J3088" s="277" t="s">
        <v>2363</v>
      </c>
      <c r="K3088" s="280">
        <v>819.27</v>
      </c>
      <c r="L3088" s="277" t="s">
        <v>2364</v>
      </c>
      <c r="M3088" s="83"/>
    </row>
    <row r="3089" spans="1:13" ht="12.75" customHeight="1" x14ac:dyDescent="0.25">
      <c r="A3089" s="277" t="s">
        <v>9696</v>
      </c>
      <c r="B3089" s="277" t="s">
        <v>9697</v>
      </c>
      <c r="C3089" s="277" t="s">
        <v>9789</v>
      </c>
      <c r="D3089" s="277" t="s">
        <v>9790</v>
      </c>
      <c r="E3089" s="278" t="s">
        <v>1043</v>
      </c>
      <c r="F3089" s="277" t="s">
        <v>1043</v>
      </c>
      <c r="G3089" s="279">
        <v>98307</v>
      </c>
      <c r="H3089" s="277" t="s">
        <v>9798</v>
      </c>
      <c r="I3089" s="277" t="s">
        <v>833</v>
      </c>
      <c r="J3089" s="277" t="s">
        <v>2642</v>
      </c>
      <c r="K3089" s="280">
        <v>36.340000000000003</v>
      </c>
      <c r="L3089" s="277" t="s">
        <v>2364</v>
      </c>
      <c r="M3089" s="83"/>
    </row>
    <row r="3090" spans="1:13" ht="12.75" customHeight="1" x14ac:dyDescent="0.25">
      <c r="A3090" s="277" t="s">
        <v>9696</v>
      </c>
      <c r="B3090" s="277" t="s">
        <v>9697</v>
      </c>
      <c r="C3090" s="277" t="s">
        <v>9789</v>
      </c>
      <c r="D3090" s="277" t="s">
        <v>9790</v>
      </c>
      <c r="E3090" s="278" t="s">
        <v>1043</v>
      </c>
      <c r="F3090" s="277" t="s">
        <v>1043</v>
      </c>
      <c r="G3090" s="279">
        <v>98308</v>
      </c>
      <c r="H3090" s="277" t="s">
        <v>9799</v>
      </c>
      <c r="I3090" s="277" t="s">
        <v>833</v>
      </c>
      <c r="J3090" s="277" t="s">
        <v>2642</v>
      </c>
      <c r="K3090" s="280">
        <v>23.7</v>
      </c>
      <c r="L3090" s="277" t="s">
        <v>2364</v>
      </c>
      <c r="M3090" s="83"/>
    </row>
    <row r="3091" spans="1:13" ht="12.75" customHeight="1" x14ac:dyDescent="0.25">
      <c r="A3091" s="277" t="s">
        <v>9696</v>
      </c>
      <c r="B3091" s="277" t="s">
        <v>9697</v>
      </c>
      <c r="C3091" s="277" t="s">
        <v>9789</v>
      </c>
      <c r="D3091" s="277" t="s">
        <v>9790</v>
      </c>
      <c r="E3091" s="278" t="s">
        <v>1043</v>
      </c>
      <c r="F3091" s="277" t="s">
        <v>1043</v>
      </c>
      <c r="G3091" s="279">
        <v>98593</v>
      </c>
      <c r="H3091" s="277" t="s">
        <v>9800</v>
      </c>
      <c r="I3091" s="277" t="s">
        <v>833</v>
      </c>
      <c r="J3091" s="277" t="s">
        <v>2363</v>
      </c>
      <c r="K3091" s="280">
        <v>671.97</v>
      </c>
      <c r="L3091" s="277" t="s">
        <v>2364</v>
      </c>
      <c r="M3091" s="83"/>
    </row>
    <row r="3092" spans="1:13" ht="12.75" customHeight="1" x14ac:dyDescent="0.25">
      <c r="A3092" s="277" t="s">
        <v>9801</v>
      </c>
      <c r="B3092" s="277" t="s">
        <v>9802</v>
      </c>
      <c r="C3092" s="277" t="s">
        <v>9803</v>
      </c>
      <c r="D3092" s="277" t="s">
        <v>9804</v>
      </c>
      <c r="E3092" s="278" t="s">
        <v>1043</v>
      </c>
      <c r="F3092" s="277" t="s">
        <v>1043</v>
      </c>
      <c r="G3092" s="279">
        <v>89355</v>
      </c>
      <c r="H3092" s="277" t="s">
        <v>9805</v>
      </c>
      <c r="I3092" s="277" t="s">
        <v>871</v>
      </c>
      <c r="J3092" s="277" t="s">
        <v>2642</v>
      </c>
      <c r="K3092" s="280">
        <v>13.04</v>
      </c>
      <c r="L3092" s="277" t="s">
        <v>2364</v>
      </c>
      <c r="M3092" s="83"/>
    </row>
    <row r="3093" spans="1:13" ht="12.75" customHeight="1" x14ac:dyDescent="0.25">
      <c r="A3093" s="277" t="s">
        <v>9801</v>
      </c>
      <c r="B3093" s="277" t="s">
        <v>9802</v>
      </c>
      <c r="C3093" s="277" t="s">
        <v>9803</v>
      </c>
      <c r="D3093" s="277" t="s">
        <v>9804</v>
      </c>
      <c r="E3093" s="278" t="s">
        <v>1043</v>
      </c>
      <c r="F3093" s="277" t="s">
        <v>1043</v>
      </c>
      <c r="G3093" s="279">
        <v>89356</v>
      </c>
      <c r="H3093" s="277" t="s">
        <v>9806</v>
      </c>
      <c r="I3093" s="277" t="s">
        <v>871</v>
      </c>
      <c r="J3093" s="277" t="s">
        <v>2642</v>
      </c>
      <c r="K3093" s="280">
        <v>15.35</v>
      </c>
      <c r="L3093" s="277" t="s">
        <v>2364</v>
      </c>
      <c r="M3093" s="83"/>
    </row>
    <row r="3094" spans="1:13" ht="12.75" customHeight="1" x14ac:dyDescent="0.25">
      <c r="A3094" s="277" t="s">
        <v>9801</v>
      </c>
      <c r="B3094" s="277" t="s">
        <v>9802</v>
      </c>
      <c r="C3094" s="277" t="s">
        <v>9803</v>
      </c>
      <c r="D3094" s="277" t="s">
        <v>9804</v>
      </c>
      <c r="E3094" s="278" t="s">
        <v>1043</v>
      </c>
      <c r="F3094" s="277" t="s">
        <v>1043</v>
      </c>
      <c r="G3094" s="279">
        <v>89357</v>
      </c>
      <c r="H3094" s="277" t="s">
        <v>9807</v>
      </c>
      <c r="I3094" s="277" t="s">
        <v>871</v>
      </c>
      <c r="J3094" s="277" t="s">
        <v>2642</v>
      </c>
      <c r="K3094" s="280">
        <v>21.2</v>
      </c>
      <c r="L3094" s="277" t="s">
        <v>2364</v>
      </c>
      <c r="M3094" s="83"/>
    </row>
    <row r="3095" spans="1:13" ht="12.75" customHeight="1" x14ac:dyDescent="0.25">
      <c r="A3095" s="277" t="s">
        <v>9801</v>
      </c>
      <c r="B3095" s="277" t="s">
        <v>9802</v>
      </c>
      <c r="C3095" s="277" t="s">
        <v>9803</v>
      </c>
      <c r="D3095" s="277" t="s">
        <v>9804</v>
      </c>
      <c r="E3095" s="278" t="s">
        <v>1043</v>
      </c>
      <c r="F3095" s="277" t="s">
        <v>1043</v>
      </c>
      <c r="G3095" s="279">
        <v>89401</v>
      </c>
      <c r="H3095" s="277" t="s">
        <v>9808</v>
      </c>
      <c r="I3095" s="277" t="s">
        <v>871</v>
      </c>
      <c r="J3095" s="277" t="s">
        <v>2642</v>
      </c>
      <c r="K3095" s="280">
        <v>5.44</v>
      </c>
      <c r="L3095" s="277" t="s">
        <v>2364</v>
      </c>
      <c r="M3095" s="83"/>
    </row>
    <row r="3096" spans="1:13" ht="12.75" customHeight="1" x14ac:dyDescent="0.25">
      <c r="A3096" s="277" t="s">
        <v>9801</v>
      </c>
      <c r="B3096" s="277" t="s">
        <v>9802</v>
      </c>
      <c r="C3096" s="277" t="s">
        <v>9803</v>
      </c>
      <c r="D3096" s="277" t="s">
        <v>9804</v>
      </c>
      <c r="E3096" s="278" t="s">
        <v>1043</v>
      </c>
      <c r="F3096" s="277" t="s">
        <v>1043</v>
      </c>
      <c r="G3096" s="279">
        <v>89402</v>
      </c>
      <c r="H3096" s="277" t="s">
        <v>9809</v>
      </c>
      <c r="I3096" s="277" t="s">
        <v>871</v>
      </c>
      <c r="J3096" s="277" t="s">
        <v>2642</v>
      </c>
      <c r="K3096" s="280">
        <v>6.59</v>
      </c>
      <c r="L3096" s="277" t="s">
        <v>2364</v>
      </c>
      <c r="M3096" s="83"/>
    </row>
    <row r="3097" spans="1:13" ht="12.75" customHeight="1" x14ac:dyDescent="0.25">
      <c r="A3097" s="277" t="s">
        <v>9801</v>
      </c>
      <c r="B3097" s="277" t="s">
        <v>9802</v>
      </c>
      <c r="C3097" s="277" t="s">
        <v>9803</v>
      </c>
      <c r="D3097" s="277" t="s">
        <v>9804</v>
      </c>
      <c r="E3097" s="278" t="s">
        <v>1043</v>
      </c>
      <c r="F3097" s="277" t="s">
        <v>1043</v>
      </c>
      <c r="G3097" s="279">
        <v>89403</v>
      </c>
      <c r="H3097" s="277" t="s">
        <v>9810</v>
      </c>
      <c r="I3097" s="277" t="s">
        <v>871</v>
      </c>
      <c r="J3097" s="277" t="s">
        <v>2642</v>
      </c>
      <c r="K3097" s="280">
        <v>10.71</v>
      </c>
      <c r="L3097" s="277" t="s">
        <v>2364</v>
      </c>
      <c r="M3097" s="83"/>
    </row>
    <row r="3098" spans="1:13" ht="12.75" customHeight="1" x14ac:dyDescent="0.25">
      <c r="A3098" s="277" t="s">
        <v>9801</v>
      </c>
      <c r="B3098" s="277" t="s">
        <v>9802</v>
      </c>
      <c r="C3098" s="277" t="s">
        <v>9803</v>
      </c>
      <c r="D3098" s="277" t="s">
        <v>9804</v>
      </c>
      <c r="E3098" s="278" t="s">
        <v>1043</v>
      </c>
      <c r="F3098" s="277" t="s">
        <v>1043</v>
      </c>
      <c r="G3098" s="279">
        <v>89446</v>
      </c>
      <c r="H3098" s="277" t="s">
        <v>9811</v>
      </c>
      <c r="I3098" s="277" t="s">
        <v>871</v>
      </c>
      <c r="J3098" s="277" t="s">
        <v>2642</v>
      </c>
      <c r="K3098" s="280">
        <v>3.26</v>
      </c>
      <c r="L3098" s="277" t="s">
        <v>2364</v>
      </c>
      <c r="M3098" s="83"/>
    </row>
    <row r="3099" spans="1:13" ht="12.75" customHeight="1" x14ac:dyDescent="0.25">
      <c r="A3099" s="277" t="s">
        <v>9801</v>
      </c>
      <c r="B3099" s="277" t="s">
        <v>9802</v>
      </c>
      <c r="C3099" s="277" t="s">
        <v>9803</v>
      </c>
      <c r="D3099" s="277" t="s">
        <v>9804</v>
      </c>
      <c r="E3099" s="278" t="s">
        <v>1043</v>
      </c>
      <c r="F3099" s="277" t="s">
        <v>1043</v>
      </c>
      <c r="G3099" s="279">
        <v>89447</v>
      </c>
      <c r="H3099" s="277" t="s">
        <v>9812</v>
      </c>
      <c r="I3099" s="277" t="s">
        <v>871</v>
      </c>
      <c r="J3099" s="277" t="s">
        <v>2642</v>
      </c>
      <c r="K3099" s="280">
        <v>6.8</v>
      </c>
      <c r="L3099" s="277" t="s">
        <v>2364</v>
      </c>
      <c r="M3099" s="83"/>
    </row>
    <row r="3100" spans="1:13" ht="12.75" customHeight="1" x14ac:dyDescent="0.25">
      <c r="A3100" s="277" t="s">
        <v>9801</v>
      </c>
      <c r="B3100" s="277" t="s">
        <v>9802</v>
      </c>
      <c r="C3100" s="277" t="s">
        <v>9803</v>
      </c>
      <c r="D3100" s="277" t="s">
        <v>9804</v>
      </c>
      <c r="E3100" s="278" t="s">
        <v>1043</v>
      </c>
      <c r="F3100" s="277" t="s">
        <v>1043</v>
      </c>
      <c r="G3100" s="279">
        <v>89448</v>
      </c>
      <c r="H3100" s="277" t="s">
        <v>9813</v>
      </c>
      <c r="I3100" s="277" t="s">
        <v>871</v>
      </c>
      <c r="J3100" s="277" t="s">
        <v>2642</v>
      </c>
      <c r="K3100" s="280">
        <v>9.75</v>
      </c>
      <c r="L3100" s="277" t="s">
        <v>2364</v>
      </c>
      <c r="M3100" s="83"/>
    </row>
    <row r="3101" spans="1:13" ht="12.75" customHeight="1" x14ac:dyDescent="0.25">
      <c r="A3101" s="277" t="s">
        <v>9801</v>
      </c>
      <c r="B3101" s="277" t="s">
        <v>9802</v>
      </c>
      <c r="C3101" s="277" t="s">
        <v>9803</v>
      </c>
      <c r="D3101" s="277" t="s">
        <v>9804</v>
      </c>
      <c r="E3101" s="278" t="s">
        <v>1043</v>
      </c>
      <c r="F3101" s="277" t="s">
        <v>1043</v>
      </c>
      <c r="G3101" s="279">
        <v>89449</v>
      </c>
      <c r="H3101" s="277" t="s">
        <v>9814</v>
      </c>
      <c r="I3101" s="277" t="s">
        <v>871</v>
      </c>
      <c r="J3101" s="277" t="s">
        <v>2642</v>
      </c>
      <c r="K3101" s="280">
        <v>11.22</v>
      </c>
      <c r="L3101" s="277" t="s">
        <v>2364</v>
      </c>
      <c r="M3101" s="83"/>
    </row>
    <row r="3102" spans="1:13" ht="12.75" customHeight="1" x14ac:dyDescent="0.25">
      <c r="A3102" s="277" t="s">
        <v>9801</v>
      </c>
      <c r="B3102" s="277" t="s">
        <v>9802</v>
      </c>
      <c r="C3102" s="277" t="s">
        <v>9803</v>
      </c>
      <c r="D3102" s="277" t="s">
        <v>9804</v>
      </c>
      <c r="E3102" s="278" t="s">
        <v>1043</v>
      </c>
      <c r="F3102" s="277" t="s">
        <v>1043</v>
      </c>
      <c r="G3102" s="279">
        <v>89450</v>
      </c>
      <c r="H3102" s="277" t="s">
        <v>9815</v>
      </c>
      <c r="I3102" s="277" t="s">
        <v>871</v>
      </c>
      <c r="J3102" s="277" t="s">
        <v>2642</v>
      </c>
      <c r="K3102" s="280">
        <v>18.440000000000001</v>
      </c>
      <c r="L3102" s="277" t="s">
        <v>2364</v>
      </c>
      <c r="M3102" s="83"/>
    </row>
    <row r="3103" spans="1:13" ht="12.75" customHeight="1" x14ac:dyDescent="0.25">
      <c r="A3103" s="277" t="s">
        <v>9801</v>
      </c>
      <c r="B3103" s="277" t="s">
        <v>9802</v>
      </c>
      <c r="C3103" s="277" t="s">
        <v>9803</v>
      </c>
      <c r="D3103" s="277" t="s">
        <v>9804</v>
      </c>
      <c r="E3103" s="278" t="s">
        <v>1043</v>
      </c>
      <c r="F3103" s="277" t="s">
        <v>1043</v>
      </c>
      <c r="G3103" s="279">
        <v>89451</v>
      </c>
      <c r="H3103" s="277" t="s">
        <v>9816</v>
      </c>
      <c r="I3103" s="277" t="s">
        <v>871</v>
      </c>
      <c r="J3103" s="277" t="s">
        <v>2642</v>
      </c>
      <c r="K3103" s="280">
        <v>30.39</v>
      </c>
      <c r="L3103" s="277" t="s">
        <v>2364</v>
      </c>
      <c r="M3103" s="83"/>
    </row>
    <row r="3104" spans="1:13" ht="12.75" customHeight="1" x14ac:dyDescent="0.25">
      <c r="A3104" s="277" t="s">
        <v>9801</v>
      </c>
      <c r="B3104" s="277" t="s">
        <v>9802</v>
      </c>
      <c r="C3104" s="277" t="s">
        <v>9803</v>
      </c>
      <c r="D3104" s="277" t="s">
        <v>9804</v>
      </c>
      <c r="E3104" s="278" t="s">
        <v>1043</v>
      </c>
      <c r="F3104" s="277" t="s">
        <v>1043</v>
      </c>
      <c r="G3104" s="279">
        <v>89452</v>
      </c>
      <c r="H3104" s="277" t="s">
        <v>9817</v>
      </c>
      <c r="I3104" s="277" t="s">
        <v>871</v>
      </c>
      <c r="J3104" s="277" t="s">
        <v>2642</v>
      </c>
      <c r="K3104" s="280">
        <v>37.79</v>
      </c>
      <c r="L3104" s="277" t="s">
        <v>2364</v>
      </c>
      <c r="M3104" s="83"/>
    </row>
    <row r="3105" spans="1:13" ht="12.75" customHeight="1" x14ac:dyDescent="0.25">
      <c r="A3105" s="277" t="s">
        <v>9801</v>
      </c>
      <c r="B3105" s="277" t="s">
        <v>9802</v>
      </c>
      <c r="C3105" s="277" t="s">
        <v>9803</v>
      </c>
      <c r="D3105" s="277" t="s">
        <v>9804</v>
      </c>
      <c r="E3105" s="278" t="s">
        <v>1043</v>
      </c>
      <c r="F3105" s="277" t="s">
        <v>1043</v>
      </c>
      <c r="G3105" s="279">
        <v>89508</v>
      </c>
      <c r="H3105" s="277" t="s">
        <v>9818</v>
      </c>
      <c r="I3105" s="277" t="s">
        <v>871</v>
      </c>
      <c r="J3105" s="277" t="s">
        <v>2642</v>
      </c>
      <c r="K3105" s="280">
        <v>13.27</v>
      </c>
      <c r="L3105" s="277" t="s">
        <v>2364</v>
      </c>
      <c r="M3105" s="83"/>
    </row>
    <row r="3106" spans="1:13" ht="12.75" customHeight="1" x14ac:dyDescent="0.25">
      <c r="A3106" s="277" t="s">
        <v>9801</v>
      </c>
      <c r="B3106" s="277" t="s">
        <v>9802</v>
      </c>
      <c r="C3106" s="277" t="s">
        <v>9803</v>
      </c>
      <c r="D3106" s="277" t="s">
        <v>9804</v>
      </c>
      <c r="E3106" s="278" t="s">
        <v>1043</v>
      </c>
      <c r="F3106" s="277" t="s">
        <v>1043</v>
      </c>
      <c r="G3106" s="279">
        <v>89509</v>
      </c>
      <c r="H3106" s="277" t="s">
        <v>9819</v>
      </c>
      <c r="I3106" s="277" t="s">
        <v>871</v>
      </c>
      <c r="J3106" s="277" t="s">
        <v>2642</v>
      </c>
      <c r="K3106" s="280">
        <v>18.309999999999999</v>
      </c>
      <c r="L3106" s="277" t="s">
        <v>2364</v>
      </c>
      <c r="M3106" s="83"/>
    </row>
    <row r="3107" spans="1:13" ht="12.75" customHeight="1" x14ac:dyDescent="0.25">
      <c r="A3107" s="277" t="s">
        <v>9801</v>
      </c>
      <c r="B3107" s="277" t="s">
        <v>9802</v>
      </c>
      <c r="C3107" s="277" t="s">
        <v>9803</v>
      </c>
      <c r="D3107" s="277" t="s">
        <v>9804</v>
      </c>
      <c r="E3107" s="278" t="s">
        <v>1043</v>
      </c>
      <c r="F3107" s="277" t="s">
        <v>1043</v>
      </c>
      <c r="G3107" s="279">
        <v>89511</v>
      </c>
      <c r="H3107" s="277" t="s">
        <v>9820</v>
      </c>
      <c r="I3107" s="277" t="s">
        <v>871</v>
      </c>
      <c r="J3107" s="277" t="s">
        <v>2642</v>
      </c>
      <c r="K3107" s="280">
        <v>27.46</v>
      </c>
      <c r="L3107" s="277" t="s">
        <v>2364</v>
      </c>
      <c r="M3107" s="83"/>
    </row>
    <row r="3108" spans="1:13" ht="12.75" customHeight="1" x14ac:dyDescent="0.25">
      <c r="A3108" s="277" t="s">
        <v>9801</v>
      </c>
      <c r="B3108" s="277" t="s">
        <v>9802</v>
      </c>
      <c r="C3108" s="277" t="s">
        <v>9803</v>
      </c>
      <c r="D3108" s="277" t="s">
        <v>9804</v>
      </c>
      <c r="E3108" s="278" t="s">
        <v>1043</v>
      </c>
      <c r="F3108" s="277" t="s">
        <v>1043</v>
      </c>
      <c r="G3108" s="279">
        <v>89512</v>
      </c>
      <c r="H3108" s="277" t="s">
        <v>9821</v>
      </c>
      <c r="I3108" s="277" t="s">
        <v>871</v>
      </c>
      <c r="J3108" s="277" t="s">
        <v>2642</v>
      </c>
      <c r="K3108" s="280">
        <v>42.93</v>
      </c>
      <c r="L3108" s="277" t="s">
        <v>2364</v>
      </c>
      <c r="M3108" s="83"/>
    </row>
    <row r="3109" spans="1:13" ht="12.75" customHeight="1" x14ac:dyDescent="0.25">
      <c r="A3109" s="277" t="s">
        <v>9801</v>
      </c>
      <c r="B3109" s="277" t="s">
        <v>9802</v>
      </c>
      <c r="C3109" s="277" t="s">
        <v>9803</v>
      </c>
      <c r="D3109" s="277" t="s">
        <v>9804</v>
      </c>
      <c r="E3109" s="278" t="s">
        <v>1043</v>
      </c>
      <c r="F3109" s="277" t="s">
        <v>1043</v>
      </c>
      <c r="G3109" s="279">
        <v>89576</v>
      </c>
      <c r="H3109" s="277" t="s">
        <v>9822</v>
      </c>
      <c r="I3109" s="277" t="s">
        <v>871</v>
      </c>
      <c r="J3109" s="277" t="s">
        <v>2642</v>
      </c>
      <c r="K3109" s="280">
        <v>15.31</v>
      </c>
      <c r="L3109" s="277" t="s">
        <v>2364</v>
      </c>
      <c r="M3109" s="83"/>
    </row>
    <row r="3110" spans="1:13" ht="12.75" customHeight="1" x14ac:dyDescent="0.25">
      <c r="A3110" s="277" t="s">
        <v>9801</v>
      </c>
      <c r="B3110" s="277" t="s">
        <v>9802</v>
      </c>
      <c r="C3110" s="277" t="s">
        <v>9803</v>
      </c>
      <c r="D3110" s="277" t="s">
        <v>9804</v>
      </c>
      <c r="E3110" s="278" t="s">
        <v>1043</v>
      </c>
      <c r="F3110" s="277" t="s">
        <v>1043</v>
      </c>
      <c r="G3110" s="279">
        <v>89578</v>
      </c>
      <c r="H3110" s="277" t="s">
        <v>9823</v>
      </c>
      <c r="I3110" s="277" t="s">
        <v>871</v>
      </c>
      <c r="J3110" s="277" t="s">
        <v>2642</v>
      </c>
      <c r="K3110" s="280">
        <v>26.3</v>
      </c>
      <c r="L3110" s="277" t="s">
        <v>2364</v>
      </c>
      <c r="M3110" s="83"/>
    </row>
    <row r="3111" spans="1:13" ht="12.75" customHeight="1" x14ac:dyDescent="0.25">
      <c r="A3111" s="277" t="s">
        <v>9801</v>
      </c>
      <c r="B3111" s="277" t="s">
        <v>9802</v>
      </c>
      <c r="C3111" s="277" t="s">
        <v>9803</v>
      </c>
      <c r="D3111" s="277" t="s">
        <v>9804</v>
      </c>
      <c r="E3111" s="278" t="s">
        <v>1043</v>
      </c>
      <c r="F3111" s="277" t="s">
        <v>1043</v>
      </c>
      <c r="G3111" s="279">
        <v>89580</v>
      </c>
      <c r="H3111" s="277" t="s">
        <v>9824</v>
      </c>
      <c r="I3111" s="277" t="s">
        <v>871</v>
      </c>
      <c r="J3111" s="277" t="s">
        <v>2642</v>
      </c>
      <c r="K3111" s="280">
        <v>51.49</v>
      </c>
      <c r="L3111" s="277" t="s">
        <v>2364</v>
      </c>
      <c r="M3111" s="83"/>
    </row>
    <row r="3112" spans="1:13" ht="12.75" customHeight="1" x14ac:dyDescent="0.25">
      <c r="A3112" s="277" t="s">
        <v>9801</v>
      </c>
      <c r="B3112" s="277" t="s">
        <v>9802</v>
      </c>
      <c r="C3112" s="277" t="s">
        <v>9803</v>
      </c>
      <c r="D3112" s="277" t="s">
        <v>9804</v>
      </c>
      <c r="E3112" s="278" t="s">
        <v>1043</v>
      </c>
      <c r="F3112" s="277" t="s">
        <v>1043</v>
      </c>
      <c r="G3112" s="279">
        <v>89633</v>
      </c>
      <c r="H3112" s="277" t="s">
        <v>9825</v>
      </c>
      <c r="I3112" s="277" t="s">
        <v>871</v>
      </c>
      <c r="J3112" s="277" t="s">
        <v>2642</v>
      </c>
      <c r="K3112" s="280">
        <v>15.49</v>
      </c>
      <c r="L3112" s="277" t="s">
        <v>2364</v>
      </c>
      <c r="M3112" s="83"/>
    </row>
    <row r="3113" spans="1:13" ht="12.75" customHeight="1" x14ac:dyDescent="0.25">
      <c r="A3113" s="277" t="s">
        <v>9801</v>
      </c>
      <c r="B3113" s="277" t="s">
        <v>9802</v>
      </c>
      <c r="C3113" s="277" t="s">
        <v>9803</v>
      </c>
      <c r="D3113" s="277" t="s">
        <v>9804</v>
      </c>
      <c r="E3113" s="278" t="s">
        <v>1043</v>
      </c>
      <c r="F3113" s="277" t="s">
        <v>1043</v>
      </c>
      <c r="G3113" s="279">
        <v>89634</v>
      </c>
      <c r="H3113" s="277" t="s">
        <v>9826</v>
      </c>
      <c r="I3113" s="277" t="s">
        <v>871</v>
      </c>
      <c r="J3113" s="277" t="s">
        <v>2642</v>
      </c>
      <c r="K3113" s="280">
        <v>22.88</v>
      </c>
      <c r="L3113" s="277" t="s">
        <v>2364</v>
      </c>
      <c r="M3113" s="83"/>
    </row>
    <row r="3114" spans="1:13" ht="12.75" customHeight="1" x14ac:dyDescent="0.25">
      <c r="A3114" s="277" t="s">
        <v>9801</v>
      </c>
      <c r="B3114" s="277" t="s">
        <v>9802</v>
      </c>
      <c r="C3114" s="277" t="s">
        <v>9803</v>
      </c>
      <c r="D3114" s="277" t="s">
        <v>9804</v>
      </c>
      <c r="E3114" s="278" t="s">
        <v>1043</v>
      </c>
      <c r="F3114" s="277" t="s">
        <v>1043</v>
      </c>
      <c r="G3114" s="279">
        <v>89635</v>
      </c>
      <c r="H3114" s="277" t="s">
        <v>9827</v>
      </c>
      <c r="I3114" s="277" t="s">
        <v>871</v>
      </c>
      <c r="J3114" s="277" t="s">
        <v>2642</v>
      </c>
      <c r="K3114" s="280">
        <v>31.89</v>
      </c>
      <c r="L3114" s="277" t="s">
        <v>2364</v>
      </c>
      <c r="M3114" s="83"/>
    </row>
    <row r="3115" spans="1:13" ht="12.75" customHeight="1" x14ac:dyDescent="0.25">
      <c r="A3115" s="277" t="s">
        <v>9801</v>
      </c>
      <c r="B3115" s="277" t="s">
        <v>9802</v>
      </c>
      <c r="C3115" s="277" t="s">
        <v>9803</v>
      </c>
      <c r="D3115" s="277" t="s">
        <v>9804</v>
      </c>
      <c r="E3115" s="278" t="s">
        <v>1043</v>
      </c>
      <c r="F3115" s="277" t="s">
        <v>1043</v>
      </c>
      <c r="G3115" s="279">
        <v>89636</v>
      </c>
      <c r="H3115" s="277" t="s">
        <v>9828</v>
      </c>
      <c r="I3115" s="277" t="s">
        <v>871</v>
      </c>
      <c r="J3115" s="277" t="s">
        <v>2642</v>
      </c>
      <c r="K3115" s="280">
        <v>38.67</v>
      </c>
      <c r="L3115" s="277" t="s">
        <v>2364</v>
      </c>
      <c r="M3115" s="83"/>
    </row>
    <row r="3116" spans="1:13" ht="12.75" customHeight="1" x14ac:dyDescent="0.25">
      <c r="A3116" s="277" t="s">
        <v>9801</v>
      </c>
      <c r="B3116" s="277" t="s">
        <v>9802</v>
      </c>
      <c r="C3116" s="277" t="s">
        <v>9803</v>
      </c>
      <c r="D3116" s="277" t="s">
        <v>9804</v>
      </c>
      <c r="E3116" s="278" t="s">
        <v>1043</v>
      </c>
      <c r="F3116" s="277" t="s">
        <v>1043</v>
      </c>
      <c r="G3116" s="279">
        <v>89711</v>
      </c>
      <c r="H3116" s="277" t="s">
        <v>9829</v>
      </c>
      <c r="I3116" s="277" t="s">
        <v>871</v>
      </c>
      <c r="J3116" s="277" t="s">
        <v>2642</v>
      </c>
      <c r="K3116" s="280">
        <v>13.49</v>
      </c>
      <c r="L3116" s="277" t="s">
        <v>2364</v>
      </c>
      <c r="M3116" s="83"/>
    </row>
    <row r="3117" spans="1:13" ht="12.75" customHeight="1" x14ac:dyDescent="0.25">
      <c r="A3117" s="277" t="s">
        <v>9801</v>
      </c>
      <c r="B3117" s="277" t="s">
        <v>9802</v>
      </c>
      <c r="C3117" s="277" t="s">
        <v>9803</v>
      </c>
      <c r="D3117" s="277" t="s">
        <v>9804</v>
      </c>
      <c r="E3117" s="278" t="s">
        <v>1043</v>
      </c>
      <c r="F3117" s="277" t="s">
        <v>1043</v>
      </c>
      <c r="G3117" s="279">
        <v>89712</v>
      </c>
      <c r="H3117" s="277" t="s">
        <v>9830</v>
      </c>
      <c r="I3117" s="277" t="s">
        <v>871</v>
      </c>
      <c r="J3117" s="277" t="s">
        <v>2642</v>
      </c>
      <c r="K3117" s="280">
        <v>19.899999999999999</v>
      </c>
      <c r="L3117" s="277" t="s">
        <v>2364</v>
      </c>
      <c r="M3117" s="83"/>
    </row>
    <row r="3118" spans="1:13" ht="12.75" customHeight="1" x14ac:dyDescent="0.25">
      <c r="A3118" s="277" t="s">
        <v>9801</v>
      </c>
      <c r="B3118" s="277" t="s">
        <v>9802</v>
      </c>
      <c r="C3118" s="277" t="s">
        <v>9803</v>
      </c>
      <c r="D3118" s="277" t="s">
        <v>9804</v>
      </c>
      <c r="E3118" s="278" t="s">
        <v>1043</v>
      </c>
      <c r="F3118" s="277" t="s">
        <v>1043</v>
      </c>
      <c r="G3118" s="279">
        <v>89713</v>
      </c>
      <c r="H3118" s="277" t="s">
        <v>9831</v>
      </c>
      <c r="I3118" s="277" t="s">
        <v>871</v>
      </c>
      <c r="J3118" s="277" t="s">
        <v>2642</v>
      </c>
      <c r="K3118" s="280">
        <v>30.35</v>
      </c>
      <c r="L3118" s="277" t="s">
        <v>2364</v>
      </c>
      <c r="M3118" s="83"/>
    </row>
    <row r="3119" spans="1:13" ht="12.75" customHeight="1" x14ac:dyDescent="0.25">
      <c r="A3119" s="277" t="s">
        <v>9801</v>
      </c>
      <c r="B3119" s="277" t="s">
        <v>9802</v>
      </c>
      <c r="C3119" s="277" t="s">
        <v>9803</v>
      </c>
      <c r="D3119" s="277" t="s">
        <v>9804</v>
      </c>
      <c r="E3119" s="278" t="s">
        <v>1043</v>
      </c>
      <c r="F3119" s="277" t="s">
        <v>1043</v>
      </c>
      <c r="G3119" s="279">
        <v>89714</v>
      </c>
      <c r="H3119" s="277" t="s">
        <v>9832</v>
      </c>
      <c r="I3119" s="277" t="s">
        <v>871</v>
      </c>
      <c r="J3119" s="277" t="s">
        <v>2642</v>
      </c>
      <c r="K3119" s="280">
        <v>39.19</v>
      </c>
      <c r="L3119" s="277" t="s">
        <v>2364</v>
      </c>
      <c r="M3119" s="83"/>
    </row>
    <row r="3120" spans="1:13" ht="12.75" customHeight="1" x14ac:dyDescent="0.25">
      <c r="A3120" s="277" t="s">
        <v>9801</v>
      </c>
      <c r="B3120" s="277" t="s">
        <v>9802</v>
      </c>
      <c r="C3120" s="277" t="s">
        <v>9803</v>
      </c>
      <c r="D3120" s="277" t="s">
        <v>9804</v>
      </c>
      <c r="E3120" s="278" t="s">
        <v>1043</v>
      </c>
      <c r="F3120" s="277" t="s">
        <v>1043</v>
      </c>
      <c r="G3120" s="279">
        <v>89716</v>
      </c>
      <c r="H3120" s="277" t="s">
        <v>9833</v>
      </c>
      <c r="I3120" s="277" t="s">
        <v>871</v>
      </c>
      <c r="J3120" s="277" t="s">
        <v>2642</v>
      </c>
      <c r="K3120" s="280">
        <v>14.92</v>
      </c>
      <c r="L3120" s="277" t="s">
        <v>2364</v>
      </c>
      <c r="M3120" s="83"/>
    </row>
    <row r="3121" spans="1:13" ht="12.75" customHeight="1" x14ac:dyDescent="0.25">
      <c r="A3121" s="277" t="s">
        <v>9801</v>
      </c>
      <c r="B3121" s="277" t="s">
        <v>9802</v>
      </c>
      <c r="C3121" s="277" t="s">
        <v>9803</v>
      </c>
      <c r="D3121" s="277" t="s">
        <v>9804</v>
      </c>
      <c r="E3121" s="278" t="s">
        <v>1043</v>
      </c>
      <c r="F3121" s="277" t="s">
        <v>1043</v>
      </c>
      <c r="G3121" s="279">
        <v>89717</v>
      </c>
      <c r="H3121" s="277" t="s">
        <v>9834</v>
      </c>
      <c r="I3121" s="277" t="s">
        <v>871</v>
      </c>
      <c r="J3121" s="277" t="s">
        <v>2642</v>
      </c>
      <c r="K3121" s="280">
        <v>22.52</v>
      </c>
      <c r="L3121" s="277" t="s">
        <v>2364</v>
      </c>
      <c r="M3121" s="83"/>
    </row>
    <row r="3122" spans="1:13" ht="12.75" customHeight="1" x14ac:dyDescent="0.25">
      <c r="A3122" s="277" t="s">
        <v>9801</v>
      </c>
      <c r="B3122" s="277" t="s">
        <v>9802</v>
      </c>
      <c r="C3122" s="277" t="s">
        <v>9803</v>
      </c>
      <c r="D3122" s="277" t="s">
        <v>9804</v>
      </c>
      <c r="E3122" s="278" t="s">
        <v>1043</v>
      </c>
      <c r="F3122" s="277" t="s">
        <v>1043</v>
      </c>
      <c r="G3122" s="279">
        <v>89770</v>
      </c>
      <c r="H3122" s="277" t="s">
        <v>9835</v>
      </c>
      <c r="I3122" s="277" t="s">
        <v>871</v>
      </c>
      <c r="J3122" s="277" t="s">
        <v>2642</v>
      </c>
      <c r="K3122" s="280">
        <v>23.5</v>
      </c>
      <c r="L3122" s="277" t="s">
        <v>2364</v>
      </c>
      <c r="M3122" s="83"/>
    </row>
    <row r="3123" spans="1:13" ht="12.75" customHeight="1" x14ac:dyDescent="0.25">
      <c r="A3123" s="277" t="s">
        <v>9801</v>
      </c>
      <c r="B3123" s="277" t="s">
        <v>9802</v>
      </c>
      <c r="C3123" s="277" t="s">
        <v>9803</v>
      </c>
      <c r="D3123" s="277" t="s">
        <v>9804</v>
      </c>
      <c r="E3123" s="278" t="s">
        <v>1043</v>
      </c>
      <c r="F3123" s="277" t="s">
        <v>1043</v>
      </c>
      <c r="G3123" s="279">
        <v>89771</v>
      </c>
      <c r="H3123" s="277" t="s">
        <v>9836</v>
      </c>
      <c r="I3123" s="277" t="s">
        <v>871</v>
      </c>
      <c r="J3123" s="277" t="s">
        <v>2642</v>
      </c>
      <c r="K3123" s="280">
        <v>32.08</v>
      </c>
      <c r="L3123" s="277" t="s">
        <v>2364</v>
      </c>
      <c r="M3123" s="83"/>
    </row>
    <row r="3124" spans="1:13" ht="12.75" customHeight="1" x14ac:dyDescent="0.25">
      <c r="A3124" s="277" t="s">
        <v>9801</v>
      </c>
      <c r="B3124" s="277" t="s">
        <v>9802</v>
      </c>
      <c r="C3124" s="277" t="s">
        <v>9803</v>
      </c>
      <c r="D3124" s="277" t="s">
        <v>9804</v>
      </c>
      <c r="E3124" s="278" t="s">
        <v>1043</v>
      </c>
      <c r="F3124" s="277" t="s">
        <v>1043</v>
      </c>
      <c r="G3124" s="279">
        <v>89773</v>
      </c>
      <c r="H3124" s="277" t="s">
        <v>9837</v>
      </c>
      <c r="I3124" s="277" t="s">
        <v>871</v>
      </c>
      <c r="J3124" s="277" t="s">
        <v>2642</v>
      </c>
      <c r="K3124" s="280">
        <v>74.540000000000006</v>
      </c>
      <c r="L3124" s="277" t="s">
        <v>2364</v>
      </c>
      <c r="M3124" s="83"/>
    </row>
    <row r="3125" spans="1:13" ht="12.75" customHeight="1" x14ac:dyDescent="0.25">
      <c r="A3125" s="277" t="s">
        <v>9801</v>
      </c>
      <c r="B3125" s="277" t="s">
        <v>9802</v>
      </c>
      <c r="C3125" s="277" t="s">
        <v>9803</v>
      </c>
      <c r="D3125" s="277" t="s">
        <v>9804</v>
      </c>
      <c r="E3125" s="278" t="s">
        <v>1043</v>
      </c>
      <c r="F3125" s="277" t="s">
        <v>1043</v>
      </c>
      <c r="G3125" s="279">
        <v>89775</v>
      </c>
      <c r="H3125" s="277" t="s">
        <v>9838</v>
      </c>
      <c r="I3125" s="277" t="s">
        <v>871</v>
      </c>
      <c r="J3125" s="277" t="s">
        <v>2642</v>
      </c>
      <c r="K3125" s="280">
        <v>117.6</v>
      </c>
      <c r="L3125" s="277" t="s">
        <v>2364</v>
      </c>
      <c r="M3125" s="83"/>
    </row>
    <row r="3126" spans="1:13" ht="12.75" customHeight="1" x14ac:dyDescent="0.25">
      <c r="A3126" s="277" t="s">
        <v>9801</v>
      </c>
      <c r="B3126" s="277" t="s">
        <v>9802</v>
      </c>
      <c r="C3126" s="277" t="s">
        <v>9803</v>
      </c>
      <c r="D3126" s="277" t="s">
        <v>9804</v>
      </c>
      <c r="E3126" s="278" t="s">
        <v>1043</v>
      </c>
      <c r="F3126" s="277" t="s">
        <v>1043</v>
      </c>
      <c r="G3126" s="279">
        <v>89798</v>
      </c>
      <c r="H3126" s="277" t="s">
        <v>9839</v>
      </c>
      <c r="I3126" s="277" t="s">
        <v>871</v>
      </c>
      <c r="J3126" s="277" t="s">
        <v>2642</v>
      </c>
      <c r="K3126" s="280">
        <v>7.62</v>
      </c>
      <c r="L3126" s="277" t="s">
        <v>2364</v>
      </c>
      <c r="M3126" s="83"/>
    </row>
    <row r="3127" spans="1:13" ht="12.75" customHeight="1" x14ac:dyDescent="0.25">
      <c r="A3127" s="277" t="s">
        <v>9801</v>
      </c>
      <c r="B3127" s="277" t="s">
        <v>9802</v>
      </c>
      <c r="C3127" s="277" t="s">
        <v>9803</v>
      </c>
      <c r="D3127" s="277" t="s">
        <v>9804</v>
      </c>
      <c r="E3127" s="278" t="s">
        <v>1043</v>
      </c>
      <c r="F3127" s="277" t="s">
        <v>1043</v>
      </c>
      <c r="G3127" s="279">
        <v>89799</v>
      </c>
      <c r="H3127" s="277" t="s">
        <v>9840</v>
      </c>
      <c r="I3127" s="277" t="s">
        <v>871</v>
      </c>
      <c r="J3127" s="277" t="s">
        <v>2642</v>
      </c>
      <c r="K3127" s="280">
        <v>12.74</v>
      </c>
      <c r="L3127" s="277" t="s">
        <v>2364</v>
      </c>
      <c r="M3127" s="83"/>
    </row>
    <row r="3128" spans="1:13" ht="12.75" customHeight="1" x14ac:dyDescent="0.25">
      <c r="A3128" s="277" t="s">
        <v>9801</v>
      </c>
      <c r="B3128" s="277" t="s">
        <v>9802</v>
      </c>
      <c r="C3128" s="277" t="s">
        <v>9803</v>
      </c>
      <c r="D3128" s="277" t="s">
        <v>9804</v>
      </c>
      <c r="E3128" s="278" t="s">
        <v>1043</v>
      </c>
      <c r="F3128" s="277" t="s">
        <v>1043</v>
      </c>
      <c r="G3128" s="279">
        <v>89800</v>
      </c>
      <c r="H3128" s="277" t="s">
        <v>9841</v>
      </c>
      <c r="I3128" s="277" t="s">
        <v>871</v>
      </c>
      <c r="J3128" s="277" t="s">
        <v>2642</v>
      </c>
      <c r="K3128" s="280">
        <v>15.99</v>
      </c>
      <c r="L3128" s="277" t="s">
        <v>2364</v>
      </c>
      <c r="M3128" s="83"/>
    </row>
    <row r="3129" spans="1:13" ht="12.75" customHeight="1" x14ac:dyDescent="0.25">
      <c r="A3129" s="277" t="s">
        <v>9801</v>
      </c>
      <c r="B3129" s="277" t="s">
        <v>9802</v>
      </c>
      <c r="C3129" s="277" t="s">
        <v>9803</v>
      </c>
      <c r="D3129" s="277" t="s">
        <v>9804</v>
      </c>
      <c r="E3129" s="278" t="s">
        <v>1043</v>
      </c>
      <c r="F3129" s="277" t="s">
        <v>1043</v>
      </c>
      <c r="G3129" s="279">
        <v>89848</v>
      </c>
      <c r="H3129" s="277" t="s">
        <v>9842</v>
      </c>
      <c r="I3129" s="277" t="s">
        <v>871</v>
      </c>
      <c r="J3129" s="277" t="s">
        <v>2642</v>
      </c>
      <c r="K3129" s="280">
        <v>20.059999999999999</v>
      </c>
      <c r="L3129" s="277" t="s">
        <v>2364</v>
      </c>
      <c r="M3129" s="83"/>
    </row>
    <row r="3130" spans="1:13" ht="12.75" customHeight="1" x14ac:dyDescent="0.25">
      <c r="A3130" s="277" t="s">
        <v>9801</v>
      </c>
      <c r="B3130" s="277" t="s">
        <v>9802</v>
      </c>
      <c r="C3130" s="277" t="s">
        <v>9803</v>
      </c>
      <c r="D3130" s="277" t="s">
        <v>9804</v>
      </c>
      <c r="E3130" s="278" t="s">
        <v>1043</v>
      </c>
      <c r="F3130" s="277" t="s">
        <v>1043</v>
      </c>
      <c r="G3130" s="279">
        <v>89849</v>
      </c>
      <c r="H3130" s="277" t="s">
        <v>9843</v>
      </c>
      <c r="I3130" s="277" t="s">
        <v>871</v>
      </c>
      <c r="J3130" s="277" t="s">
        <v>2642</v>
      </c>
      <c r="K3130" s="280">
        <v>37.909999999999997</v>
      </c>
      <c r="L3130" s="277" t="s">
        <v>2364</v>
      </c>
      <c r="M3130" s="83"/>
    </row>
    <row r="3131" spans="1:13" ht="12.75" customHeight="1" x14ac:dyDescent="0.25">
      <c r="A3131" s="277" t="s">
        <v>9801</v>
      </c>
      <c r="B3131" s="277" t="s">
        <v>9802</v>
      </c>
      <c r="C3131" s="277" t="s">
        <v>9803</v>
      </c>
      <c r="D3131" s="277" t="s">
        <v>9804</v>
      </c>
      <c r="E3131" s="278" t="s">
        <v>1043</v>
      </c>
      <c r="F3131" s="277" t="s">
        <v>1043</v>
      </c>
      <c r="G3131" s="279">
        <v>89865</v>
      </c>
      <c r="H3131" s="277" t="s">
        <v>9844</v>
      </c>
      <c r="I3131" s="277" t="s">
        <v>871</v>
      </c>
      <c r="J3131" s="277" t="s">
        <v>2642</v>
      </c>
      <c r="K3131" s="280">
        <v>9.1999999999999993</v>
      </c>
      <c r="L3131" s="277" t="s">
        <v>2364</v>
      </c>
      <c r="M3131" s="83"/>
    </row>
    <row r="3132" spans="1:13" ht="12.75" customHeight="1" x14ac:dyDescent="0.25">
      <c r="A3132" s="277" t="s">
        <v>9801</v>
      </c>
      <c r="B3132" s="277" t="s">
        <v>9802</v>
      </c>
      <c r="C3132" s="277" t="s">
        <v>9803</v>
      </c>
      <c r="D3132" s="277" t="s">
        <v>9804</v>
      </c>
      <c r="E3132" s="278" t="s">
        <v>1043</v>
      </c>
      <c r="F3132" s="277" t="s">
        <v>1043</v>
      </c>
      <c r="G3132" s="279">
        <v>91784</v>
      </c>
      <c r="H3132" s="277" t="s">
        <v>9845</v>
      </c>
      <c r="I3132" s="277" t="s">
        <v>871</v>
      </c>
      <c r="J3132" s="277" t="s">
        <v>2642</v>
      </c>
      <c r="K3132" s="280">
        <v>31</v>
      </c>
      <c r="L3132" s="277" t="s">
        <v>2364</v>
      </c>
      <c r="M3132" s="83"/>
    </row>
    <row r="3133" spans="1:13" ht="12.75" customHeight="1" x14ac:dyDescent="0.25">
      <c r="A3133" s="277" t="s">
        <v>9801</v>
      </c>
      <c r="B3133" s="277" t="s">
        <v>9802</v>
      </c>
      <c r="C3133" s="277" t="s">
        <v>9803</v>
      </c>
      <c r="D3133" s="277" t="s">
        <v>9804</v>
      </c>
      <c r="E3133" s="278" t="s">
        <v>1043</v>
      </c>
      <c r="F3133" s="277" t="s">
        <v>1043</v>
      </c>
      <c r="G3133" s="279">
        <v>91785</v>
      </c>
      <c r="H3133" s="277" t="s">
        <v>9846</v>
      </c>
      <c r="I3133" s="277" t="s">
        <v>871</v>
      </c>
      <c r="J3133" s="277" t="s">
        <v>2363</v>
      </c>
      <c r="K3133" s="280">
        <v>30.61</v>
      </c>
      <c r="L3133" s="277" t="s">
        <v>2364</v>
      </c>
      <c r="M3133" s="83"/>
    </row>
    <row r="3134" spans="1:13" ht="12.75" customHeight="1" x14ac:dyDescent="0.25">
      <c r="A3134" s="277" t="s">
        <v>9801</v>
      </c>
      <c r="B3134" s="277" t="s">
        <v>9802</v>
      </c>
      <c r="C3134" s="277" t="s">
        <v>9803</v>
      </c>
      <c r="D3134" s="277" t="s">
        <v>9804</v>
      </c>
      <c r="E3134" s="278" t="s">
        <v>1043</v>
      </c>
      <c r="F3134" s="277" t="s">
        <v>1043</v>
      </c>
      <c r="G3134" s="279">
        <v>91786</v>
      </c>
      <c r="H3134" s="277" t="s">
        <v>9847</v>
      </c>
      <c r="I3134" s="277" t="s">
        <v>871</v>
      </c>
      <c r="J3134" s="277" t="s">
        <v>2363</v>
      </c>
      <c r="K3134" s="280">
        <v>19.96</v>
      </c>
      <c r="L3134" s="277" t="s">
        <v>2364</v>
      </c>
      <c r="M3134" s="83"/>
    </row>
    <row r="3135" spans="1:13" ht="12.75" customHeight="1" x14ac:dyDescent="0.25">
      <c r="A3135" s="277" t="s">
        <v>9801</v>
      </c>
      <c r="B3135" s="277" t="s">
        <v>9802</v>
      </c>
      <c r="C3135" s="277" t="s">
        <v>9803</v>
      </c>
      <c r="D3135" s="277" t="s">
        <v>9804</v>
      </c>
      <c r="E3135" s="278" t="s">
        <v>1043</v>
      </c>
      <c r="F3135" s="277" t="s">
        <v>1043</v>
      </c>
      <c r="G3135" s="279">
        <v>91787</v>
      </c>
      <c r="H3135" s="277" t="s">
        <v>9848</v>
      </c>
      <c r="I3135" s="277" t="s">
        <v>871</v>
      </c>
      <c r="J3135" s="277" t="s">
        <v>2363</v>
      </c>
      <c r="K3135" s="280">
        <v>21.41</v>
      </c>
      <c r="L3135" s="277" t="s">
        <v>2364</v>
      </c>
      <c r="M3135" s="83"/>
    </row>
    <row r="3136" spans="1:13" ht="12.75" customHeight="1" x14ac:dyDescent="0.25">
      <c r="A3136" s="277" t="s">
        <v>9801</v>
      </c>
      <c r="B3136" s="277" t="s">
        <v>9802</v>
      </c>
      <c r="C3136" s="277" t="s">
        <v>9803</v>
      </c>
      <c r="D3136" s="277" t="s">
        <v>9804</v>
      </c>
      <c r="E3136" s="278" t="s">
        <v>1043</v>
      </c>
      <c r="F3136" s="277" t="s">
        <v>1043</v>
      </c>
      <c r="G3136" s="279">
        <v>91788</v>
      </c>
      <c r="H3136" s="277" t="s">
        <v>9849</v>
      </c>
      <c r="I3136" s="277" t="s">
        <v>871</v>
      </c>
      <c r="J3136" s="277" t="s">
        <v>2363</v>
      </c>
      <c r="K3136" s="280">
        <v>27.65</v>
      </c>
      <c r="L3136" s="277" t="s">
        <v>2364</v>
      </c>
      <c r="M3136" s="83"/>
    </row>
    <row r="3137" spans="1:13" ht="12.75" customHeight="1" x14ac:dyDescent="0.25">
      <c r="A3137" s="277" t="s">
        <v>9801</v>
      </c>
      <c r="B3137" s="277" t="s">
        <v>9802</v>
      </c>
      <c r="C3137" s="277" t="s">
        <v>9803</v>
      </c>
      <c r="D3137" s="277" t="s">
        <v>9804</v>
      </c>
      <c r="E3137" s="278" t="s">
        <v>1043</v>
      </c>
      <c r="F3137" s="277" t="s">
        <v>1043</v>
      </c>
      <c r="G3137" s="279">
        <v>91789</v>
      </c>
      <c r="H3137" s="277" t="s">
        <v>9850</v>
      </c>
      <c r="I3137" s="277" t="s">
        <v>871</v>
      </c>
      <c r="J3137" s="277" t="s">
        <v>2642</v>
      </c>
      <c r="K3137" s="280">
        <v>28.18</v>
      </c>
      <c r="L3137" s="277" t="s">
        <v>2364</v>
      </c>
      <c r="M3137" s="83"/>
    </row>
    <row r="3138" spans="1:13" ht="12.75" customHeight="1" x14ac:dyDescent="0.25">
      <c r="A3138" s="277" t="s">
        <v>9801</v>
      </c>
      <c r="B3138" s="277" t="s">
        <v>9802</v>
      </c>
      <c r="C3138" s="277" t="s">
        <v>9803</v>
      </c>
      <c r="D3138" s="277" t="s">
        <v>9804</v>
      </c>
      <c r="E3138" s="278" t="s">
        <v>1043</v>
      </c>
      <c r="F3138" s="277" t="s">
        <v>1043</v>
      </c>
      <c r="G3138" s="279">
        <v>91790</v>
      </c>
      <c r="H3138" s="277" t="s">
        <v>9851</v>
      </c>
      <c r="I3138" s="277" t="s">
        <v>871</v>
      </c>
      <c r="J3138" s="277" t="s">
        <v>2363</v>
      </c>
      <c r="K3138" s="280">
        <v>43.31</v>
      </c>
      <c r="L3138" s="277" t="s">
        <v>2364</v>
      </c>
      <c r="M3138" s="83"/>
    </row>
    <row r="3139" spans="1:13" ht="12.75" customHeight="1" x14ac:dyDescent="0.25">
      <c r="A3139" s="277" t="s">
        <v>9801</v>
      </c>
      <c r="B3139" s="277" t="s">
        <v>9802</v>
      </c>
      <c r="C3139" s="277" t="s">
        <v>9803</v>
      </c>
      <c r="D3139" s="277" t="s">
        <v>9804</v>
      </c>
      <c r="E3139" s="278" t="s">
        <v>1043</v>
      </c>
      <c r="F3139" s="277" t="s">
        <v>1043</v>
      </c>
      <c r="G3139" s="279">
        <v>91791</v>
      </c>
      <c r="H3139" s="277" t="s">
        <v>9852</v>
      </c>
      <c r="I3139" s="277" t="s">
        <v>871</v>
      </c>
      <c r="J3139" s="277" t="s">
        <v>2363</v>
      </c>
      <c r="K3139" s="280">
        <v>54.92</v>
      </c>
      <c r="L3139" s="277" t="s">
        <v>2364</v>
      </c>
      <c r="M3139" s="83"/>
    </row>
    <row r="3140" spans="1:13" ht="12.75" customHeight="1" x14ac:dyDescent="0.25">
      <c r="A3140" s="277" t="s">
        <v>9801</v>
      </c>
      <c r="B3140" s="277" t="s">
        <v>9802</v>
      </c>
      <c r="C3140" s="277" t="s">
        <v>9803</v>
      </c>
      <c r="D3140" s="277" t="s">
        <v>9804</v>
      </c>
      <c r="E3140" s="278" t="s">
        <v>1043</v>
      </c>
      <c r="F3140" s="277" t="s">
        <v>1043</v>
      </c>
      <c r="G3140" s="279">
        <v>91792</v>
      </c>
      <c r="H3140" s="277" t="s">
        <v>9853</v>
      </c>
      <c r="I3140" s="277" t="s">
        <v>871</v>
      </c>
      <c r="J3140" s="277" t="s">
        <v>2363</v>
      </c>
      <c r="K3140" s="280">
        <v>40.380000000000003</v>
      </c>
      <c r="L3140" s="277" t="s">
        <v>2364</v>
      </c>
      <c r="M3140" s="83"/>
    </row>
    <row r="3141" spans="1:13" ht="12.75" customHeight="1" x14ac:dyDescent="0.25">
      <c r="A3141" s="277" t="s">
        <v>9801</v>
      </c>
      <c r="B3141" s="277" t="s">
        <v>9802</v>
      </c>
      <c r="C3141" s="277" t="s">
        <v>9803</v>
      </c>
      <c r="D3141" s="277" t="s">
        <v>9804</v>
      </c>
      <c r="E3141" s="278" t="s">
        <v>1043</v>
      </c>
      <c r="F3141" s="277" t="s">
        <v>1043</v>
      </c>
      <c r="G3141" s="279">
        <v>91793</v>
      </c>
      <c r="H3141" s="277" t="s">
        <v>9854</v>
      </c>
      <c r="I3141" s="277" t="s">
        <v>871</v>
      </c>
      <c r="J3141" s="277" t="s">
        <v>2363</v>
      </c>
      <c r="K3141" s="280">
        <v>59.54</v>
      </c>
      <c r="L3141" s="277" t="s">
        <v>2364</v>
      </c>
      <c r="M3141" s="83"/>
    </row>
    <row r="3142" spans="1:13" ht="12.75" customHeight="1" x14ac:dyDescent="0.25">
      <c r="A3142" s="277" t="s">
        <v>9801</v>
      </c>
      <c r="B3142" s="277" t="s">
        <v>9802</v>
      </c>
      <c r="C3142" s="277" t="s">
        <v>9803</v>
      </c>
      <c r="D3142" s="277" t="s">
        <v>9804</v>
      </c>
      <c r="E3142" s="278" t="s">
        <v>1043</v>
      </c>
      <c r="F3142" s="277" t="s">
        <v>1043</v>
      </c>
      <c r="G3142" s="279">
        <v>91794</v>
      </c>
      <c r="H3142" s="277" t="s">
        <v>9855</v>
      </c>
      <c r="I3142" s="277" t="s">
        <v>871</v>
      </c>
      <c r="J3142" s="277" t="s">
        <v>2363</v>
      </c>
      <c r="K3142" s="280">
        <v>26.58</v>
      </c>
      <c r="L3142" s="277" t="s">
        <v>2364</v>
      </c>
      <c r="M3142" s="83"/>
    </row>
    <row r="3143" spans="1:13" ht="12.75" customHeight="1" x14ac:dyDescent="0.25">
      <c r="A3143" s="277" t="s">
        <v>9801</v>
      </c>
      <c r="B3143" s="277" t="s">
        <v>9802</v>
      </c>
      <c r="C3143" s="277" t="s">
        <v>9803</v>
      </c>
      <c r="D3143" s="277" t="s">
        <v>9804</v>
      </c>
      <c r="E3143" s="278" t="s">
        <v>1043</v>
      </c>
      <c r="F3143" s="277" t="s">
        <v>1043</v>
      </c>
      <c r="G3143" s="279">
        <v>91795</v>
      </c>
      <c r="H3143" s="277" t="s">
        <v>9856</v>
      </c>
      <c r="I3143" s="277" t="s">
        <v>871</v>
      </c>
      <c r="J3143" s="277" t="s">
        <v>2363</v>
      </c>
      <c r="K3143" s="280">
        <v>45.44</v>
      </c>
      <c r="L3143" s="277" t="s">
        <v>2364</v>
      </c>
      <c r="M3143" s="83"/>
    </row>
    <row r="3144" spans="1:13" ht="12.75" customHeight="1" x14ac:dyDescent="0.25">
      <c r="A3144" s="277" t="s">
        <v>9801</v>
      </c>
      <c r="B3144" s="277" t="s">
        <v>9802</v>
      </c>
      <c r="C3144" s="277" t="s">
        <v>9803</v>
      </c>
      <c r="D3144" s="277" t="s">
        <v>9804</v>
      </c>
      <c r="E3144" s="278" t="s">
        <v>1043</v>
      </c>
      <c r="F3144" s="277" t="s">
        <v>1043</v>
      </c>
      <c r="G3144" s="279">
        <v>91796</v>
      </c>
      <c r="H3144" s="277" t="s">
        <v>9857</v>
      </c>
      <c r="I3144" s="277" t="s">
        <v>871</v>
      </c>
      <c r="J3144" s="277" t="s">
        <v>2642</v>
      </c>
      <c r="K3144" s="280">
        <v>47.74</v>
      </c>
      <c r="L3144" s="277" t="s">
        <v>2364</v>
      </c>
      <c r="M3144" s="83"/>
    </row>
    <row r="3145" spans="1:13" ht="12.75" customHeight="1" x14ac:dyDescent="0.25">
      <c r="A3145" s="277" t="s">
        <v>9801</v>
      </c>
      <c r="B3145" s="277" t="s">
        <v>9802</v>
      </c>
      <c r="C3145" s="277" t="s">
        <v>9803</v>
      </c>
      <c r="D3145" s="277" t="s">
        <v>9804</v>
      </c>
      <c r="E3145" s="278" t="s">
        <v>1043</v>
      </c>
      <c r="F3145" s="277" t="s">
        <v>1043</v>
      </c>
      <c r="G3145" s="279">
        <v>92275</v>
      </c>
      <c r="H3145" s="277" t="s">
        <v>9858</v>
      </c>
      <c r="I3145" s="277" t="s">
        <v>871</v>
      </c>
      <c r="J3145" s="277" t="s">
        <v>2363</v>
      </c>
      <c r="K3145" s="280">
        <v>32.74</v>
      </c>
      <c r="L3145" s="277" t="s">
        <v>2364</v>
      </c>
      <c r="M3145" s="83"/>
    </row>
    <row r="3146" spans="1:13" ht="12.75" customHeight="1" x14ac:dyDescent="0.25">
      <c r="A3146" s="277" t="s">
        <v>9801</v>
      </c>
      <c r="B3146" s="277" t="s">
        <v>9802</v>
      </c>
      <c r="C3146" s="277" t="s">
        <v>9803</v>
      </c>
      <c r="D3146" s="277" t="s">
        <v>9804</v>
      </c>
      <c r="E3146" s="278" t="s">
        <v>1043</v>
      </c>
      <c r="F3146" s="277" t="s">
        <v>1043</v>
      </c>
      <c r="G3146" s="279">
        <v>92276</v>
      </c>
      <c r="H3146" s="277" t="s">
        <v>9859</v>
      </c>
      <c r="I3146" s="277" t="s">
        <v>871</v>
      </c>
      <c r="J3146" s="277" t="s">
        <v>2363</v>
      </c>
      <c r="K3146" s="280">
        <v>41.44</v>
      </c>
      <c r="L3146" s="277" t="s">
        <v>2364</v>
      </c>
      <c r="M3146" s="83"/>
    </row>
    <row r="3147" spans="1:13" ht="12.75" customHeight="1" x14ac:dyDescent="0.25">
      <c r="A3147" s="277" t="s">
        <v>9801</v>
      </c>
      <c r="B3147" s="277" t="s">
        <v>9802</v>
      </c>
      <c r="C3147" s="277" t="s">
        <v>9803</v>
      </c>
      <c r="D3147" s="277" t="s">
        <v>9804</v>
      </c>
      <c r="E3147" s="278" t="s">
        <v>1043</v>
      </c>
      <c r="F3147" s="277" t="s">
        <v>1043</v>
      </c>
      <c r="G3147" s="279">
        <v>92277</v>
      </c>
      <c r="H3147" s="277" t="s">
        <v>9860</v>
      </c>
      <c r="I3147" s="277" t="s">
        <v>871</v>
      </c>
      <c r="J3147" s="277" t="s">
        <v>2363</v>
      </c>
      <c r="K3147" s="280">
        <v>59.67</v>
      </c>
      <c r="L3147" s="277" t="s">
        <v>2364</v>
      </c>
      <c r="M3147" s="83"/>
    </row>
    <row r="3148" spans="1:13" ht="12.75" customHeight="1" x14ac:dyDescent="0.25">
      <c r="A3148" s="277" t="s">
        <v>9801</v>
      </c>
      <c r="B3148" s="277" t="s">
        <v>9802</v>
      </c>
      <c r="C3148" s="277" t="s">
        <v>9803</v>
      </c>
      <c r="D3148" s="277" t="s">
        <v>9804</v>
      </c>
      <c r="E3148" s="278" t="s">
        <v>1043</v>
      </c>
      <c r="F3148" s="277" t="s">
        <v>1043</v>
      </c>
      <c r="G3148" s="279">
        <v>92278</v>
      </c>
      <c r="H3148" s="277" t="s">
        <v>9861</v>
      </c>
      <c r="I3148" s="277" t="s">
        <v>871</v>
      </c>
      <c r="J3148" s="277" t="s">
        <v>2363</v>
      </c>
      <c r="K3148" s="280">
        <v>80.14</v>
      </c>
      <c r="L3148" s="277" t="s">
        <v>2364</v>
      </c>
      <c r="M3148" s="83"/>
    </row>
    <row r="3149" spans="1:13" ht="12.75" customHeight="1" x14ac:dyDescent="0.25">
      <c r="A3149" s="277" t="s">
        <v>9801</v>
      </c>
      <c r="B3149" s="277" t="s">
        <v>9802</v>
      </c>
      <c r="C3149" s="277" t="s">
        <v>9803</v>
      </c>
      <c r="D3149" s="277" t="s">
        <v>9804</v>
      </c>
      <c r="E3149" s="278" t="s">
        <v>1043</v>
      </c>
      <c r="F3149" s="277" t="s">
        <v>1043</v>
      </c>
      <c r="G3149" s="279">
        <v>92279</v>
      </c>
      <c r="H3149" s="277" t="s">
        <v>9862</v>
      </c>
      <c r="I3149" s="277" t="s">
        <v>871</v>
      </c>
      <c r="J3149" s="277" t="s">
        <v>2363</v>
      </c>
      <c r="K3149" s="280">
        <v>115.68</v>
      </c>
      <c r="L3149" s="277" t="s">
        <v>2364</v>
      </c>
      <c r="M3149" s="83"/>
    </row>
    <row r="3150" spans="1:13" ht="12.75" customHeight="1" x14ac:dyDescent="0.25">
      <c r="A3150" s="277" t="s">
        <v>9801</v>
      </c>
      <c r="B3150" s="277" t="s">
        <v>9802</v>
      </c>
      <c r="C3150" s="277" t="s">
        <v>9803</v>
      </c>
      <c r="D3150" s="277" t="s">
        <v>9804</v>
      </c>
      <c r="E3150" s="278" t="s">
        <v>1043</v>
      </c>
      <c r="F3150" s="277" t="s">
        <v>1043</v>
      </c>
      <c r="G3150" s="279">
        <v>92280</v>
      </c>
      <c r="H3150" s="277" t="s">
        <v>9863</v>
      </c>
      <c r="I3150" s="277" t="s">
        <v>871</v>
      </c>
      <c r="J3150" s="277" t="s">
        <v>2363</v>
      </c>
      <c r="K3150" s="280">
        <v>162.26</v>
      </c>
      <c r="L3150" s="277" t="s">
        <v>2364</v>
      </c>
      <c r="M3150" s="83"/>
    </row>
    <row r="3151" spans="1:13" ht="12.75" customHeight="1" x14ac:dyDescent="0.25">
      <c r="A3151" s="277" t="s">
        <v>9801</v>
      </c>
      <c r="B3151" s="277" t="s">
        <v>9802</v>
      </c>
      <c r="C3151" s="277" t="s">
        <v>9803</v>
      </c>
      <c r="D3151" s="277" t="s">
        <v>9804</v>
      </c>
      <c r="E3151" s="278" t="s">
        <v>1043</v>
      </c>
      <c r="F3151" s="277" t="s">
        <v>1043</v>
      </c>
      <c r="G3151" s="279">
        <v>92281</v>
      </c>
      <c r="H3151" s="277" t="s">
        <v>9864</v>
      </c>
      <c r="I3151" s="277" t="s">
        <v>871</v>
      </c>
      <c r="J3151" s="277" t="s">
        <v>2363</v>
      </c>
      <c r="K3151" s="280">
        <v>97.64</v>
      </c>
      <c r="L3151" s="277" t="s">
        <v>2364</v>
      </c>
      <c r="M3151" s="83"/>
    </row>
    <row r="3152" spans="1:13" ht="12.75" customHeight="1" x14ac:dyDescent="0.25">
      <c r="A3152" s="277" t="s">
        <v>9801</v>
      </c>
      <c r="B3152" s="277" t="s">
        <v>9802</v>
      </c>
      <c r="C3152" s="277" t="s">
        <v>9803</v>
      </c>
      <c r="D3152" s="277" t="s">
        <v>9804</v>
      </c>
      <c r="E3152" s="278" t="s">
        <v>1043</v>
      </c>
      <c r="F3152" s="277" t="s">
        <v>1043</v>
      </c>
      <c r="G3152" s="279">
        <v>92282</v>
      </c>
      <c r="H3152" s="277" t="s">
        <v>9865</v>
      </c>
      <c r="I3152" s="277" t="s">
        <v>871</v>
      </c>
      <c r="J3152" s="277" t="s">
        <v>2363</v>
      </c>
      <c r="K3152" s="280">
        <v>108.96</v>
      </c>
      <c r="L3152" s="277" t="s">
        <v>2364</v>
      </c>
      <c r="M3152" s="83"/>
    </row>
    <row r="3153" spans="1:13" ht="12.75" customHeight="1" x14ac:dyDescent="0.25">
      <c r="A3153" s="277" t="s">
        <v>9801</v>
      </c>
      <c r="B3153" s="277" t="s">
        <v>9802</v>
      </c>
      <c r="C3153" s="277" t="s">
        <v>9803</v>
      </c>
      <c r="D3153" s="277" t="s">
        <v>9804</v>
      </c>
      <c r="E3153" s="278" t="s">
        <v>1043</v>
      </c>
      <c r="F3153" s="277" t="s">
        <v>1043</v>
      </c>
      <c r="G3153" s="279">
        <v>92283</v>
      </c>
      <c r="H3153" s="277" t="s">
        <v>9866</v>
      </c>
      <c r="I3153" s="277" t="s">
        <v>871</v>
      </c>
      <c r="J3153" s="277" t="s">
        <v>2363</v>
      </c>
      <c r="K3153" s="280">
        <v>145.02000000000001</v>
      </c>
      <c r="L3153" s="277" t="s">
        <v>2364</v>
      </c>
      <c r="M3153" s="83"/>
    </row>
    <row r="3154" spans="1:13" ht="12.75" customHeight="1" x14ac:dyDescent="0.25">
      <c r="A3154" s="277" t="s">
        <v>9801</v>
      </c>
      <c r="B3154" s="277" t="s">
        <v>9802</v>
      </c>
      <c r="C3154" s="277" t="s">
        <v>9803</v>
      </c>
      <c r="D3154" s="277" t="s">
        <v>9804</v>
      </c>
      <c r="E3154" s="278" t="s">
        <v>1043</v>
      </c>
      <c r="F3154" s="277" t="s">
        <v>1043</v>
      </c>
      <c r="G3154" s="279">
        <v>92284</v>
      </c>
      <c r="H3154" s="277" t="s">
        <v>9867</v>
      </c>
      <c r="I3154" s="277" t="s">
        <v>871</v>
      </c>
      <c r="J3154" s="277" t="s">
        <v>2363</v>
      </c>
      <c r="K3154" s="280">
        <v>177.48</v>
      </c>
      <c r="L3154" s="277" t="s">
        <v>2364</v>
      </c>
      <c r="M3154" s="83"/>
    </row>
    <row r="3155" spans="1:13" ht="12.75" customHeight="1" x14ac:dyDescent="0.25">
      <c r="A3155" s="277" t="s">
        <v>9801</v>
      </c>
      <c r="B3155" s="277" t="s">
        <v>9802</v>
      </c>
      <c r="C3155" s="277" t="s">
        <v>9803</v>
      </c>
      <c r="D3155" s="277" t="s">
        <v>9804</v>
      </c>
      <c r="E3155" s="278" t="s">
        <v>1043</v>
      </c>
      <c r="F3155" s="277" t="s">
        <v>1043</v>
      </c>
      <c r="G3155" s="279">
        <v>92285</v>
      </c>
      <c r="H3155" s="277" t="s">
        <v>9868</v>
      </c>
      <c r="I3155" s="277" t="s">
        <v>871</v>
      </c>
      <c r="J3155" s="277" t="s">
        <v>2363</v>
      </c>
      <c r="K3155" s="280">
        <v>231.99</v>
      </c>
      <c r="L3155" s="277" t="s">
        <v>2364</v>
      </c>
      <c r="M3155" s="83"/>
    </row>
    <row r="3156" spans="1:13" ht="12.75" customHeight="1" x14ac:dyDescent="0.25">
      <c r="A3156" s="277" t="s">
        <v>9801</v>
      </c>
      <c r="B3156" s="277" t="s">
        <v>9802</v>
      </c>
      <c r="C3156" s="277" t="s">
        <v>9803</v>
      </c>
      <c r="D3156" s="277" t="s">
        <v>9804</v>
      </c>
      <c r="E3156" s="278" t="s">
        <v>1043</v>
      </c>
      <c r="F3156" s="277" t="s">
        <v>1043</v>
      </c>
      <c r="G3156" s="279">
        <v>92286</v>
      </c>
      <c r="H3156" s="277" t="s">
        <v>9869</v>
      </c>
      <c r="I3156" s="277" t="s">
        <v>871</v>
      </c>
      <c r="J3156" s="277" t="s">
        <v>2363</v>
      </c>
      <c r="K3156" s="280">
        <v>280.22000000000003</v>
      </c>
      <c r="L3156" s="277" t="s">
        <v>2364</v>
      </c>
      <c r="M3156" s="83"/>
    </row>
    <row r="3157" spans="1:13" ht="12.75" customHeight="1" x14ac:dyDescent="0.25">
      <c r="A3157" s="277" t="s">
        <v>9801</v>
      </c>
      <c r="B3157" s="277" t="s">
        <v>9802</v>
      </c>
      <c r="C3157" s="277" t="s">
        <v>9803</v>
      </c>
      <c r="D3157" s="277" t="s">
        <v>9804</v>
      </c>
      <c r="E3157" s="278" t="s">
        <v>1043</v>
      </c>
      <c r="F3157" s="277" t="s">
        <v>1043</v>
      </c>
      <c r="G3157" s="279">
        <v>92305</v>
      </c>
      <c r="H3157" s="277" t="s">
        <v>9870</v>
      </c>
      <c r="I3157" s="277" t="s">
        <v>871</v>
      </c>
      <c r="J3157" s="277" t="s">
        <v>2363</v>
      </c>
      <c r="K3157" s="280">
        <v>22.32</v>
      </c>
      <c r="L3157" s="277" t="s">
        <v>2364</v>
      </c>
      <c r="M3157" s="83"/>
    </row>
    <row r="3158" spans="1:13" ht="12.75" customHeight="1" x14ac:dyDescent="0.25">
      <c r="A3158" s="277" t="s">
        <v>9801</v>
      </c>
      <c r="B3158" s="277" t="s">
        <v>9802</v>
      </c>
      <c r="C3158" s="277" t="s">
        <v>9803</v>
      </c>
      <c r="D3158" s="277" t="s">
        <v>9804</v>
      </c>
      <c r="E3158" s="278" t="s">
        <v>1043</v>
      </c>
      <c r="F3158" s="277" t="s">
        <v>1043</v>
      </c>
      <c r="G3158" s="279">
        <v>92306</v>
      </c>
      <c r="H3158" s="277" t="s">
        <v>9871</v>
      </c>
      <c r="I3158" s="277" t="s">
        <v>871</v>
      </c>
      <c r="J3158" s="277" t="s">
        <v>2363</v>
      </c>
      <c r="K3158" s="280">
        <v>36.01</v>
      </c>
      <c r="L3158" s="277" t="s">
        <v>2364</v>
      </c>
      <c r="M3158" s="83"/>
    </row>
    <row r="3159" spans="1:13" ht="12.75" customHeight="1" x14ac:dyDescent="0.25">
      <c r="A3159" s="277" t="s">
        <v>9801</v>
      </c>
      <c r="B3159" s="277" t="s">
        <v>9802</v>
      </c>
      <c r="C3159" s="277" t="s">
        <v>9803</v>
      </c>
      <c r="D3159" s="277" t="s">
        <v>9804</v>
      </c>
      <c r="E3159" s="278" t="s">
        <v>1043</v>
      </c>
      <c r="F3159" s="277" t="s">
        <v>1043</v>
      </c>
      <c r="G3159" s="279">
        <v>92307</v>
      </c>
      <c r="H3159" s="277" t="s">
        <v>9872</v>
      </c>
      <c r="I3159" s="277" t="s">
        <v>871</v>
      </c>
      <c r="J3159" s="277" t="s">
        <v>2363</v>
      </c>
      <c r="K3159" s="280">
        <v>44.94</v>
      </c>
      <c r="L3159" s="277" t="s">
        <v>2364</v>
      </c>
      <c r="M3159" s="83"/>
    </row>
    <row r="3160" spans="1:13" ht="12.75" customHeight="1" x14ac:dyDescent="0.25">
      <c r="A3160" s="277" t="s">
        <v>9801</v>
      </c>
      <c r="B3160" s="277" t="s">
        <v>9802</v>
      </c>
      <c r="C3160" s="277" t="s">
        <v>9803</v>
      </c>
      <c r="D3160" s="277" t="s">
        <v>9804</v>
      </c>
      <c r="E3160" s="278" t="s">
        <v>1043</v>
      </c>
      <c r="F3160" s="277" t="s">
        <v>1043</v>
      </c>
      <c r="G3160" s="279">
        <v>92308</v>
      </c>
      <c r="H3160" s="277" t="s">
        <v>9873</v>
      </c>
      <c r="I3160" s="277" t="s">
        <v>871</v>
      </c>
      <c r="J3160" s="277" t="s">
        <v>2363</v>
      </c>
      <c r="K3160" s="280">
        <v>37.659999999999997</v>
      </c>
      <c r="L3160" s="277" t="s">
        <v>2364</v>
      </c>
      <c r="M3160" s="83"/>
    </row>
    <row r="3161" spans="1:13" ht="12.75" customHeight="1" x14ac:dyDescent="0.25">
      <c r="A3161" s="277" t="s">
        <v>9801</v>
      </c>
      <c r="B3161" s="277" t="s">
        <v>9802</v>
      </c>
      <c r="C3161" s="277" t="s">
        <v>9803</v>
      </c>
      <c r="D3161" s="277" t="s">
        <v>9804</v>
      </c>
      <c r="E3161" s="278" t="s">
        <v>1043</v>
      </c>
      <c r="F3161" s="277" t="s">
        <v>1043</v>
      </c>
      <c r="G3161" s="279">
        <v>92309</v>
      </c>
      <c r="H3161" s="277" t="s">
        <v>9874</v>
      </c>
      <c r="I3161" s="277" t="s">
        <v>871</v>
      </c>
      <c r="J3161" s="277" t="s">
        <v>2363</v>
      </c>
      <c r="K3161" s="280">
        <v>102.56</v>
      </c>
      <c r="L3161" s="277" t="s">
        <v>2364</v>
      </c>
      <c r="M3161" s="83"/>
    </row>
    <row r="3162" spans="1:13" ht="12.75" customHeight="1" x14ac:dyDescent="0.25">
      <c r="A3162" s="277" t="s">
        <v>9801</v>
      </c>
      <c r="B3162" s="277" t="s">
        <v>9802</v>
      </c>
      <c r="C3162" s="277" t="s">
        <v>9803</v>
      </c>
      <c r="D3162" s="277" t="s">
        <v>9804</v>
      </c>
      <c r="E3162" s="278" t="s">
        <v>1043</v>
      </c>
      <c r="F3162" s="277" t="s">
        <v>1043</v>
      </c>
      <c r="G3162" s="279">
        <v>92310</v>
      </c>
      <c r="H3162" s="277" t="s">
        <v>9875</v>
      </c>
      <c r="I3162" s="277" t="s">
        <v>871</v>
      </c>
      <c r="J3162" s="277" t="s">
        <v>2363</v>
      </c>
      <c r="K3162" s="280">
        <v>114.15</v>
      </c>
      <c r="L3162" s="277" t="s">
        <v>2364</v>
      </c>
      <c r="M3162" s="83"/>
    </row>
    <row r="3163" spans="1:13" ht="12.75" customHeight="1" x14ac:dyDescent="0.25">
      <c r="A3163" s="277" t="s">
        <v>9801</v>
      </c>
      <c r="B3163" s="277" t="s">
        <v>9802</v>
      </c>
      <c r="C3163" s="277" t="s">
        <v>9803</v>
      </c>
      <c r="D3163" s="277" t="s">
        <v>9804</v>
      </c>
      <c r="E3163" s="278" t="s">
        <v>1043</v>
      </c>
      <c r="F3163" s="277" t="s">
        <v>1043</v>
      </c>
      <c r="G3163" s="279">
        <v>92320</v>
      </c>
      <c r="H3163" s="277" t="s">
        <v>9876</v>
      </c>
      <c r="I3163" s="277" t="s">
        <v>871</v>
      </c>
      <c r="J3163" s="277" t="s">
        <v>2363</v>
      </c>
      <c r="K3163" s="280">
        <v>29.5</v>
      </c>
      <c r="L3163" s="277" t="s">
        <v>2364</v>
      </c>
      <c r="M3163" s="83"/>
    </row>
    <row r="3164" spans="1:13" ht="12.75" customHeight="1" x14ac:dyDescent="0.25">
      <c r="A3164" s="277" t="s">
        <v>9801</v>
      </c>
      <c r="B3164" s="277" t="s">
        <v>9802</v>
      </c>
      <c r="C3164" s="277" t="s">
        <v>9803</v>
      </c>
      <c r="D3164" s="277" t="s">
        <v>9804</v>
      </c>
      <c r="E3164" s="278" t="s">
        <v>1043</v>
      </c>
      <c r="F3164" s="277" t="s">
        <v>1043</v>
      </c>
      <c r="G3164" s="279">
        <v>92321</v>
      </c>
      <c r="H3164" s="277" t="s">
        <v>9877</v>
      </c>
      <c r="I3164" s="277" t="s">
        <v>871</v>
      </c>
      <c r="J3164" s="277" t="s">
        <v>2363</v>
      </c>
      <c r="K3164" s="280">
        <v>48.35</v>
      </c>
      <c r="L3164" s="277" t="s">
        <v>2364</v>
      </c>
      <c r="M3164" s="83"/>
    </row>
    <row r="3165" spans="1:13" ht="12.75" customHeight="1" x14ac:dyDescent="0.25">
      <c r="A3165" s="277" t="s">
        <v>9801</v>
      </c>
      <c r="B3165" s="277" t="s">
        <v>9802</v>
      </c>
      <c r="C3165" s="277" t="s">
        <v>9803</v>
      </c>
      <c r="D3165" s="277" t="s">
        <v>9804</v>
      </c>
      <c r="E3165" s="278" t="s">
        <v>1043</v>
      </c>
      <c r="F3165" s="277" t="s">
        <v>1043</v>
      </c>
      <c r="G3165" s="279">
        <v>92322</v>
      </c>
      <c r="H3165" s="277" t="s">
        <v>9878</v>
      </c>
      <c r="I3165" s="277" t="s">
        <v>871</v>
      </c>
      <c r="J3165" s="277" t="s">
        <v>2363</v>
      </c>
      <c r="K3165" s="280">
        <v>61.76</v>
      </c>
      <c r="L3165" s="277" t="s">
        <v>2364</v>
      </c>
      <c r="M3165" s="83"/>
    </row>
    <row r="3166" spans="1:13" ht="12.75" customHeight="1" x14ac:dyDescent="0.25">
      <c r="A3166" s="277" t="s">
        <v>9801</v>
      </c>
      <c r="B3166" s="277" t="s">
        <v>9802</v>
      </c>
      <c r="C3166" s="277" t="s">
        <v>9803</v>
      </c>
      <c r="D3166" s="277" t="s">
        <v>9804</v>
      </c>
      <c r="E3166" s="278" t="s">
        <v>1043</v>
      </c>
      <c r="F3166" s="277" t="s">
        <v>1043</v>
      </c>
      <c r="G3166" s="279">
        <v>92323</v>
      </c>
      <c r="H3166" s="277" t="s">
        <v>9879</v>
      </c>
      <c r="I3166" s="277" t="s">
        <v>871</v>
      </c>
      <c r="J3166" s="277" t="s">
        <v>2363</v>
      </c>
      <c r="K3166" s="280">
        <v>43.13</v>
      </c>
      <c r="L3166" s="277" t="s">
        <v>2364</v>
      </c>
      <c r="M3166" s="83"/>
    </row>
    <row r="3167" spans="1:13" ht="12.75" customHeight="1" x14ac:dyDescent="0.25">
      <c r="A3167" s="277" t="s">
        <v>9801</v>
      </c>
      <c r="B3167" s="277" t="s">
        <v>9802</v>
      </c>
      <c r="C3167" s="277" t="s">
        <v>9803</v>
      </c>
      <c r="D3167" s="277" t="s">
        <v>9804</v>
      </c>
      <c r="E3167" s="278" t="s">
        <v>1043</v>
      </c>
      <c r="F3167" s="277" t="s">
        <v>1043</v>
      </c>
      <c r="G3167" s="279">
        <v>92324</v>
      </c>
      <c r="H3167" s="277" t="s">
        <v>9880</v>
      </c>
      <c r="I3167" s="277" t="s">
        <v>871</v>
      </c>
      <c r="J3167" s="277" t="s">
        <v>2363</v>
      </c>
      <c r="K3167" s="280">
        <v>113.18</v>
      </c>
      <c r="L3167" s="277" t="s">
        <v>2364</v>
      </c>
      <c r="M3167" s="83"/>
    </row>
    <row r="3168" spans="1:13" ht="12.75" customHeight="1" x14ac:dyDescent="0.25">
      <c r="A3168" s="277" t="s">
        <v>9801</v>
      </c>
      <c r="B3168" s="277" t="s">
        <v>9802</v>
      </c>
      <c r="C3168" s="277" t="s">
        <v>9803</v>
      </c>
      <c r="D3168" s="277" t="s">
        <v>9804</v>
      </c>
      <c r="E3168" s="278" t="s">
        <v>1043</v>
      </c>
      <c r="F3168" s="277" t="s">
        <v>1043</v>
      </c>
      <c r="G3168" s="279">
        <v>92325</v>
      </c>
      <c r="H3168" s="277" t="s">
        <v>9881</v>
      </c>
      <c r="I3168" s="277" t="s">
        <v>871</v>
      </c>
      <c r="J3168" s="277" t="s">
        <v>2363</v>
      </c>
      <c r="K3168" s="280">
        <v>129.21</v>
      </c>
      <c r="L3168" s="277" t="s">
        <v>2364</v>
      </c>
      <c r="M3168" s="83"/>
    </row>
    <row r="3169" spans="1:13" ht="12.75" customHeight="1" x14ac:dyDescent="0.25">
      <c r="A3169" s="277" t="s">
        <v>9801</v>
      </c>
      <c r="B3169" s="277" t="s">
        <v>9802</v>
      </c>
      <c r="C3169" s="277" t="s">
        <v>9803</v>
      </c>
      <c r="D3169" s="277" t="s">
        <v>9804</v>
      </c>
      <c r="E3169" s="278" t="s">
        <v>1043</v>
      </c>
      <c r="F3169" s="277" t="s">
        <v>1043</v>
      </c>
      <c r="G3169" s="279">
        <v>92335</v>
      </c>
      <c r="H3169" s="277" t="s">
        <v>9882</v>
      </c>
      <c r="I3169" s="277" t="s">
        <v>871</v>
      </c>
      <c r="J3169" s="277" t="s">
        <v>2642</v>
      </c>
      <c r="K3169" s="280">
        <v>58.38</v>
      </c>
      <c r="L3169" s="277" t="s">
        <v>2364</v>
      </c>
      <c r="M3169" s="83"/>
    </row>
    <row r="3170" spans="1:13" ht="12.75" customHeight="1" x14ac:dyDescent="0.25">
      <c r="A3170" s="277" t="s">
        <v>9801</v>
      </c>
      <c r="B3170" s="277" t="s">
        <v>9802</v>
      </c>
      <c r="C3170" s="277" t="s">
        <v>9803</v>
      </c>
      <c r="D3170" s="277" t="s">
        <v>9804</v>
      </c>
      <c r="E3170" s="278" t="s">
        <v>1043</v>
      </c>
      <c r="F3170" s="277" t="s">
        <v>1043</v>
      </c>
      <c r="G3170" s="279">
        <v>92336</v>
      </c>
      <c r="H3170" s="277" t="s">
        <v>9883</v>
      </c>
      <c r="I3170" s="277" t="s">
        <v>871</v>
      </c>
      <c r="J3170" s="277" t="s">
        <v>2642</v>
      </c>
      <c r="K3170" s="280">
        <v>71.7</v>
      </c>
      <c r="L3170" s="277" t="s">
        <v>2364</v>
      </c>
      <c r="M3170" s="83"/>
    </row>
    <row r="3171" spans="1:13" ht="12.75" customHeight="1" x14ac:dyDescent="0.25">
      <c r="A3171" s="277" t="s">
        <v>9801</v>
      </c>
      <c r="B3171" s="277" t="s">
        <v>9802</v>
      </c>
      <c r="C3171" s="277" t="s">
        <v>9803</v>
      </c>
      <c r="D3171" s="277" t="s">
        <v>9804</v>
      </c>
      <c r="E3171" s="278" t="s">
        <v>1043</v>
      </c>
      <c r="F3171" s="277" t="s">
        <v>1043</v>
      </c>
      <c r="G3171" s="279">
        <v>92337</v>
      </c>
      <c r="H3171" s="277" t="s">
        <v>9884</v>
      </c>
      <c r="I3171" s="277" t="s">
        <v>871</v>
      </c>
      <c r="J3171" s="277" t="s">
        <v>2642</v>
      </c>
      <c r="K3171" s="280">
        <v>94.26</v>
      </c>
      <c r="L3171" s="277" t="s">
        <v>2364</v>
      </c>
      <c r="M3171" s="83"/>
    </row>
    <row r="3172" spans="1:13" ht="12.75" customHeight="1" x14ac:dyDescent="0.25">
      <c r="A3172" s="277" t="s">
        <v>9801</v>
      </c>
      <c r="B3172" s="277" t="s">
        <v>9802</v>
      </c>
      <c r="C3172" s="277" t="s">
        <v>9803</v>
      </c>
      <c r="D3172" s="277" t="s">
        <v>9804</v>
      </c>
      <c r="E3172" s="278" t="s">
        <v>1043</v>
      </c>
      <c r="F3172" s="277" t="s">
        <v>1043</v>
      </c>
      <c r="G3172" s="279">
        <v>92338</v>
      </c>
      <c r="H3172" s="277" t="s">
        <v>9885</v>
      </c>
      <c r="I3172" s="277" t="s">
        <v>871</v>
      </c>
      <c r="J3172" s="277" t="s">
        <v>2363</v>
      </c>
      <c r="K3172" s="280">
        <v>74.75</v>
      </c>
      <c r="L3172" s="277" t="s">
        <v>2364</v>
      </c>
      <c r="M3172" s="83"/>
    </row>
    <row r="3173" spans="1:13" ht="12.75" customHeight="1" x14ac:dyDescent="0.25">
      <c r="A3173" s="277" t="s">
        <v>9801</v>
      </c>
      <c r="B3173" s="277" t="s">
        <v>9802</v>
      </c>
      <c r="C3173" s="277" t="s">
        <v>9803</v>
      </c>
      <c r="D3173" s="277" t="s">
        <v>9804</v>
      </c>
      <c r="E3173" s="278" t="s">
        <v>1043</v>
      </c>
      <c r="F3173" s="277" t="s">
        <v>1043</v>
      </c>
      <c r="G3173" s="279">
        <v>92339</v>
      </c>
      <c r="H3173" s="277" t="s">
        <v>9886</v>
      </c>
      <c r="I3173" s="277" t="s">
        <v>871</v>
      </c>
      <c r="J3173" s="277" t="s">
        <v>2363</v>
      </c>
      <c r="K3173" s="280">
        <v>110.76</v>
      </c>
      <c r="L3173" s="277" t="s">
        <v>2364</v>
      </c>
      <c r="M3173" s="83"/>
    </row>
    <row r="3174" spans="1:13" ht="12.75" customHeight="1" x14ac:dyDescent="0.25">
      <c r="A3174" s="277" t="s">
        <v>9801</v>
      </c>
      <c r="B3174" s="277" t="s">
        <v>9802</v>
      </c>
      <c r="C3174" s="277" t="s">
        <v>9803</v>
      </c>
      <c r="D3174" s="277" t="s">
        <v>9804</v>
      </c>
      <c r="E3174" s="278" t="s">
        <v>1043</v>
      </c>
      <c r="F3174" s="277" t="s">
        <v>1043</v>
      </c>
      <c r="G3174" s="279">
        <v>92341</v>
      </c>
      <c r="H3174" s="277" t="s">
        <v>9887</v>
      </c>
      <c r="I3174" s="277" t="s">
        <v>871</v>
      </c>
      <c r="J3174" s="277" t="s">
        <v>2642</v>
      </c>
      <c r="K3174" s="280">
        <v>65.56</v>
      </c>
      <c r="L3174" s="277" t="s">
        <v>2364</v>
      </c>
      <c r="M3174" s="83"/>
    </row>
    <row r="3175" spans="1:13" ht="12.75" customHeight="1" x14ac:dyDescent="0.25">
      <c r="A3175" s="277" t="s">
        <v>9801</v>
      </c>
      <c r="B3175" s="277" t="s">
        <v>9802</v>
      </c>
      <c r="C3175" s="277" t="s">
        <v>9803</v>
      </c>
      <c r="D3175" s="277" t="s">
        <v>9804</v>
      </c>
      <c r="E3175" s="278" t="s">
        <v>1043</v>
      </c>
      <c r="F3175" s="277" t="s">
        <v>1043</v>
      </c>
      <c r="G3175" s="279">
        <v>92342</v>
      </c>
      <c r="H3175" s="277" t="s">
        <v>9888</v>
      </c>
      <c r="I3175" s="277" t="s">
        <v>871</v>
      </c>
      <c r="J3175" s="277" t="s">
        <v>2642</v>
      </c>
      <c r="K3175" s="280">
        <v>78.91</v>
      </c>
      <c r="L3175" s="277" t="s">
        <v>2364</v>
      </c>
      <c r="M3175" s="83"/>
    </row>
    <row r="3176" spans="1:13" ht="12.75" customHeight="1" x14ac:dyDescent="0.25">
      <c r="A3176" s="277" t="s">
        <v>9801</v>
      </c>
      <c r="B3176" s="277" t="s">
        <v>9802</v>
      </c>
      <c r="C3176" s="277" t="s">
        <v>9803</v>
      </c>
      <c r="D3176" s="277" t="s">
        <v>9804</v>
      </c>
      <c r="E3176" s="278" t="s">
        <v>1043</v>
      </c>
      <c r="F3176" s="277" t="s">
        <v>1043</v>
      </c>
      <c r="G3176" s="279">
        <v>92343</v>
      </c>
      <c r="H3176" s="277" t="s">
        <v>9889</v>
      </c>
      <c r="I3176" s="277" t="s">
        <v>871</v>
      </c>
      <c r="J3176" s="277" t="s">
        <v>2642</v>
      </c>
      <c r="K3176" s="280">
        <v>101.54</v>
      </c>
      <c r="L3176" s="277" t="s">
        <v>2364</v>
      </c>
      <c r="M3176" s="83"/>
    </row>
    <row r="3177" spans="1:13" ht="12.75" customHeight="1" x14ac:dyDescent="0.25">
      <c r="A3177" s="277" t="s">
        <v>9801</v>
      </c>
      <c r="B3177" s="277" t="s">
        <v>9802</v>
      </c>
      <c r="C3177" s="277" t="s">
        <v>9803</v>
      </c>
      <c r="D3177" s="277" t="s">
        <v>9804</v>
      </c>
      <c r="E3177" s="278" t="s">
        <v>1043</v>
      </c>
      <c r="F3177" s="277" t="s">
        <v>1043</v>
      </c>
      <c r="G3177" s="279">
        <v>92361</v>
      </c>
      <c r="H3177" s="277" t="s">
        <v>9890</v>
      </c>
      <c r="I3177" s="277" t="s">
        <v>871</v>
      </c>
      <c r="J3177" s="277" t="s">
        <v>2363</v>
      </c>
      <c r="K3177" s="280">
        <v>59.84</v>
      </c>
      <c r="L3177" s="277" t="s">
        <v>2364</v>
      </c>
      <c r="M3177" s="83"/>
    </row>
    <row r="3178" spans="1:13" ht="12.75" customHeight="1" x14ac:dyDescent="0.25">
      <c r="A3178" s="277" t="s">
        <v>9801</v>
      </c>
      <c r="B3178" s="277" t="s">
        <v>9802</v>
      </c>
      <c r="C3178" s="277" t="s">
        <v>9803</v>
      </c>
      <c r="D3178" s="277" t="s">
        <v>9804</v>
      </c>
      <c r="E3178" s="278" t="s">
        <v>1043</v>
      </c>
      <c r="F3178" s="277" t="s">
        <v>1043</v>
      </c>
      <c r="G3178" s="279">
        <v>92362</v>
      </c>
      <c r="H3178" s="277" t="s">
        <v>9891</v>
      </c>
      <c r="I3178" s="277" t="s">
        <v>871</v>
      </c>
      <c r="J3178" s="277" t="s">
        <v>2363</v>
      </c>
      <c r="K3178" s="280">
        <v>95.26</v>
      </c>
      <c r="L3178" s="277" t="s">
        <v>2364</v>
      </c>
      <c r="M3178" s="83"/>
    </row>
    <row r="3179" spans="1:13" ht="12.75" customHeight="1" x14ac:dyDescent="0.25">
      <c r="A3179" s="277" t="s">
        <v>9801</v>
      </c>
      <c r="B3179" s="277" t="s">
        <v>9802</v>
      </c>
      <c r="C3179" s="277" t="s">
        <v>9803</v>
      </c>
      <c r="D3179" s="277" t="s">
        <v>9804</v>
      </c>
      <c r="E3179" s="278" t="s">
        <v>1043</v>
      </c>
      <c r="F3179" s="277" t="s">
        <v>1043</v>
      </c>
      <c r="G3179" s="279">
        <v>92364</v>
      </c>
      <c r="H3179" s="277" t="s">
        <v>9892</v>
      </c>
      <c r="I3179" s="277" t="s">
        <v>871</v>
      </c>
      <c r="J3179" s="277" t="s">
        <v>2642</v>
      </c>
      <c r="K3179" s="280">
        <v>35.51</v>
      </c>
      <c r="L3179" s="277" t="s">
        <v>2364</v>
      </c>
      <c r="M3179" s="83"/>
    </row>
    <row r="3180" spans="1:13" ht="12.75" customHeight="1" x14ac:dyDescent="0.25">
      <c r="A3180" s="277" t="s">
        <v>9801</v>
      </c>
      <c r="B3180" s="277" t="s">
        <v>9802</v>
      </c>
      <c r="C3180" s="277" t="s">
        <v>9803</v>
      </c>
      <c r="D3180" s="277" t="s">
        <v>9804</v>
      </c>
      <c r="E3180" s="278" t="s">
        <v>1043</v>
      </c>
      <c r="F3180" s="277" t="s">
        <v>1043</v>
      </c>
      <c r="G3180" s="279">
        <v>92365</v>
      </c>
      <c r="H3180" s="277" t="s">
        <v>9893</v>
      </c>
      <c r="I3180" s="277" t="s">
        <v>871</v>
      </c>
      <c r="J3180" s="277" t="s">
        <v>2642</v>
      </c>
      <c r="K3180" s="280">
        <v>40.83</v>
      </c>
      <c r="L3180" s="277" t="s">
        <v>2364</v>
      </c>
      <c r="M3180" s="83"/>
    </row>
    <row r="3181" spans="1:13" ht="12.75" customHeight="1" x14ac:dyDescent="0.25">
      <c r="A3181" s="277" t="s">
        <v>9801</v>
      </c>
      <c r="B3181" s="277" t="s">
        <v>9802</v>
      </c>
      <c r="C3181" s="277" t="s">
        <v>9803</v>
      </c>
      <c r="D3181" s="277" t="s">
        <v>9804</v>
      </c>
      <c r="E3181" s="278" t="s">
        <v>1043</v>
      </c>
      <c r="F3181" s="277" t="s">
        <v>1043</v>
      </c>
      <c r="G3181" s="279">
        <v>92366</v>
      </c>
      <c r="H3181" s="277" t="s">
        <v>9894</v>
      </c>
      <c r="I3181" s="277" t="s">
        <v>871</v>
      </c>
      <c r="J3181" s="277" t="s">
        <v>2642</v>
      </c>
      <c r="K3181" s="280">
        <v>56.7</v>
      </c>
      <c r="L3181" s="277" t="s">
        <v>2364</v>
      </c>
      <c r="M3181" s="83"/>
    </row>
    <row r="3182" spans="1:13" ht="12.75" customHeight="1" x14ac:dyDescent="0.25">
      <c r="A3182" s="277" t="s">
        <v>9801</v>
      </c>
      <c r="B3182" s="277" t="s">
        <v>9802</v>
      </c>
      <c r="C3182" s="277" t="s">
        <v>9803</v>
      </c>
      <c r="D3182" s="277" t="s">
        <v>9804</v>
      </c>
      <c r="E3182" s="278" t="s">
        <v>1043</v>
      </c>
      <c r="F3182" s="277" t="s">
        <v>1043</v>
      </c>
      <c r="G3182" s="279">
        <v>92367</v>
      </c>
      <c r="H3182" s="277" t="s">
        <v>9895</v>
      </c>
      <c r="I3182" s="277" t="s">
        <v>871</v>
      </c>
      <c r="J3182" s="277" t="s">
        <v>2642</v>
      </c>
      <c r="K3182" s="280">
        <v>69.64</v>
      </c>
      <c r="L3182" s="277" t="s">
        <v>2364</v>
      </c>
      <c r="M3182" s="83"/>
    </row>
    <row r="3183" spans="1:13" ht="12.75" customHeight="1" x14ac:dyDescent="0.25">
      <c r="A3183" s="277" t="s">
        <v>9801</v>
      </c>
      <c r="B3183" s="277" t="s">
        <v>9802</v>
      </c>
      <c r="C3183" s="277" t="s">
        <v>9803</v>
      </c>
      <c r="D3183" s="277" t="s">
        <v>9804</v>
      </c>
      <c r="E3183" s="278" t="s">
        <v>1043</v>
      </c>
      <c r="F3183" s="277" t="s">
        <v>1043</v>
      </c>
      <c r="G3183" s="279">
        <v>92368</v>
      </c>
      <c r="H3183" s="277" t="s">
        <v>9896</v>
      </c>
      <c r="I3183" s="277" t="s">
        <v>871</v>
      </c>
      <c r="J3183" s="277" t="s">
        <v>2642</v>
      </c>
      <c r="K3183" s="280">
        <v>91.9</v>
      </c>
      <c r="L3183" s="277" t="s">
        <v>2364</v>
      </c>
      <c r="M3183" s="83"/>
    </row>
    <row r="3184" spans="1:13" ht="12.75" customHeight="1" x14ac:dyDescent="0.25">
      <c r="A3184" s="277" t="s">
        <v>9801</v>
      </c>
      <c r="B3184" s="277" t="s">
        <v>9802</v>
      </c>
      <c r="C3184" s="277" t="s">
        <v>9803</v>
      </c>
      <c r="D3184" s="277" t="s">
        <v>9804</v>
      </c>
      <c r="E3184" s="278" t="s">
        <v>1043</v>
      </c>
      <c r="F3184" s="277" t="s">
        <v>1043</v>
      </c>
      <c r="G3184" s="279">
        <v>92648</v>
      </c>
      <c r="H3184" s="277" t="s">
        <v>9897</v>
      </c>
      <c r="I3184" s="277" t="s">
        <v>871</v>
      </c>
      <c r="J3184" s="277" t="s">
        <v>2363</v>
      </c>
      <c r="K3184" s="280">
        <v>51.37</v>
      </c>
      <c r="L3184" s="277" t="s">
        <v>2364</v>
      </c>
      <c r="M3184" s="83"/>
    </row>
    <row r="3185" spans="1:13" ht="12.75" customHeight="1" x14ac:dyDescent="0.25">
      <c r="A3185" s="277" t="s">
        <v>9801</v>
      </c>
      <c r="B3185" s="277" t="s">
        <v>9802</v>
      </c>
      <c r="C3185" s="277" t="s">
        <v>9803</v>
      </c>
      <c r="D3185" s="277" t="s">
        <v>9804</v>
      </c>
      <c r="E3185" s="278" t="s">
        <v>1043</v>
      </c>
      <c r="F3185" s="277" t="s">
        <v>1043</v>
      </c>
      <c r="G3185" s="279">
        <v>92649</v>
      </c>
      <c r="H3185" s="277" t="s">
        <v>9898</v>
      </c>
      <c r="I3185" s="277" t="s">
        <v>871</v>
      </c>
      <c r="J3185" s="277" t="s">
        <v>2363</v>
      </c>
      <c r="K3185" s="280">
        <v>62.51</v>
      </c>
      <c r="L3185" s="277" t="s">
        <v>2364</v>
      </c>
      <c r="M3185" s="83"/>
    </row>
    <row r="3186" spans="1:13" ht="12.75" customHeight="1" x14ac:dyDescent="0.25">
      <c r="A3186" s="277" t="s">
        <v>9801</v>
      </c>
      <c r="B3186" s="277" t="s">
        <v>9802</v>
      </c>
      <c r="C3186" s="277" t="s">
        <v>9803</v>
      </c>
      <c r="D3186" s="277" t="s">
        <v>9804</v>
      </c>
      <c r="E3186" s="278" t="s">
        <v>1043</v>
      </c>
      <c r="F3186" s="277" t="s">
        <v>1043</v>
      </c>
      <c r="G3186" s="279">
        <v>92650</v>
      </c>
      <c r="H3186" s="277" t="s">
        <v>9899</v>
      </c>
      <c r="I3186" s="277" t="s">
        <v>871</v>
      </c>
      <c r="J3186" s="277" t="s">
        <v>2363</v>
      </c>
      <c r="K3186" s="280">
        <v>97.93</v>
      </c>
      <c r="L3186" s="277" t="s">
        <v>2364</v>
      </c>
      <c r="M3186" s="83"/>
    </row>
    <row r="3187" spans="1:13" ht="12.75" customHeight="1" x14ac:dyDescent="0.25">
      <c r="A3187" s="277" t="s">
        <v>9801</v>
      </c>
      <c r="B3187" s="277" t="s">
        <v>9802</v>
      </c>
      <c r="C3187" s="277" t="s">
        <v>9803</v>
      </c>
      <c r="D3187" s="277" t="s">
        <v>9804</v>
      </c>
      <c r="E3187" s="278" t="s">
        <v>1043</v>
      </c>
      <c r="F3187" s="277" t="s">
        <v>1043</v>
      </c>
      <c r="G3187" s="279">
        <v>92652</v>
      </c>
      <c r="H3187" s="277" t="s">
        <v>9900</v>
      </c>
      <c r="I3187" s="277" t="s">
        <v>871</v>
      </c>
      <c r="J3187" s="277" t="s">
        <v>2642</v>
      </c>
      <c r="K3187" s="280">
        <v>38.78</v>
      </c>
      <c r="L3187" s="277" t="s">
        <v>2364</v>
      </c>
      <c r="M3187" s="83"/>
    </row>
    <row r="3188" spans="1:13" ht="12.75" customHeight="1" x14ac:dyDescent="0.25">
      <c r="A3188" s="277" t="s">
        <v>9801</v>
      </c>
      <c r="B3188" s="277" t="s">
        <v>9802</v>
      </c>
      <c r="C3188" s="277" t="s">
        <v>9803</v>
      </c>
      <c r="D3188" s="277" t="s">
        <v>9804</v>
      </c>
      <c r="E3188" s="278" t="s">
        <v>1043</v>
      </c>
      <c r="F3188" s="277" t="s">
        <v>1043</v>
      </c>
      <c r="G3188" s="279">
        <v>92653</v>
      </c>
      <c r="H3188" s="277" t="s">
        <v>9901</v>
      </c>
      <c r="I3188" s="277" t="s">
        <v>871</v>
      </c>
      <c r="J3188" s="277" t="s">
        <v>2642</v>
      </c>
      <c r="K3188" s="280">
        <v>44.13</v>
      </c>
      <c r="L3188" s="277" t="s">
        <v>2364</v>
      </c>
      <c r="M3188" s="83"/>
    </row>
    <row r="3189" spans="1:13" ht="12.75" customHeight="1" x14ac:dyDescent="0.25">
      <c r="A3189" s="277" t="s">
        <v>9801</v>
      </c>
      <c r="B3189" s="277" t="s">
        <v>9802</v>
      </c>
      <c r="C3189" s="277" t="s">
        <v>9803</v>
      </c>
      <c r="D3189" s="277" t="s">
        <v>9804</v>
      </c>
      <c r="E3189" s="278" t="s">
        <v>1043</v>
      </c>
      <c r="F3189" s="277" t="s">
        <v>1043</v>
      </c>
      <c r="G3189" s="279">
        <v>92654</v>
      </c>
      <c r="H3189" s="277" t="s">
        <v>9902</v>
      </c>
      <c r="I3189" s="277" t="s">
        <v>871</v>
      </c>
      <c r="J3189" s="277" t="s">
        <v>2642</v>
      </c>
      <c r="K3189" s="280">
        <v>60</v>
      </c>
      <c r="L3189" s="277" t="s">
        <v>2364</v>
      </c>
      <c r="M3189" s="83"/>
    </row>
    <row r="3190" spans="1:13" ht="12.75" customHeight="1" x14ac:dyDescent="0.25">
      <c r="A3190" s="277" t="s">
        <v>9801</v>
      </c>
      <c r="B3190" s="277" t="s">
        <v>9802</v>
      </c>
      <c r="C3190" s="277" t="s">
        <v>9803</v>
      </c>
      <c r="D3190" s="277" t="s">
        <v>9804</v>
      </c>
      <c r="E3190" s="278" t="s">
        <v>1043</v>
      </c>
      <c r="F3190" s="277" t="s">
        <v>1043</v>
      </c>
      <c r="G3190" s="279">
        <v>92655</v>
      </c>
      <c r="H3190" s="277" t="s">
        <v>9903</v>
      </c>
      <c r="I3190" s="277" t="s">
        <v>871</v>
      </c>
      <c r="J3190" s="277" t="s">
        <v>2642</v>
      </c>
      <c r="K3190" s="280">
        <v>73.010000000000005</v>
      </c>
      <c r="L3190" s="277" t="s">
        <v>2364</v>
      </c>
      <c r="M3190" s="83"/>
    </row>
    <row r="3191" spans="1:13" ht="12.75" customHeight="1" x14ac:dyDescent="0.25">
      <c r="A3191" s="277" t="s">
        <v>9801</v>
      </c>
      <c r="B3191" s="277" t="s">
        <v>9802</v>
      </c>
      <c r="C3191" s="277" t="s">
        <v>9803</v>
      </c>
      <c r="D3191" s="277" t="s">
        <v>9804</v>
      </c>
      <c r="E3191" s="278" t="s">
        <v>1043</v>
      </c>
      <c r="F3191" s="277" t="s">
        <v>1043</v>
      </c>
      <c r="G3191" s="279">
        <v>92656</v>
      </c>
      <c r="H3191" s="277" t="s">
        <v>9904</v>
      </c>
      <c r="I3191" s="277" t="s">
        <v>871</v>
      </c>
      <c r="J3191" s="277" t="s">
        <v>2642</v>
      </c>
      <c r="K3191" s="280">
        <v>95.28</v>
      </c>
      <c r="L3191" s="277" t="s">
        <v>2364</v>
      </c>
      <c r="M3191" s="83"/>
    </row>
    <row r="3192" spans="1:13" ht="12.75" customHeight="1" x14ac:dyDescent="0.25">
      <c r="A3192" s="277" t="s">
        <v>9801</v>
      </c>
      <c r="B3192" s="277" t="s">
        <v>9802</v>
      </c>
      <c r="C3192" s="277" t="s">
        <v>9803</v>
      </c>
      <c r="D3192" s="277" t="s">
        <v>9804</v>
      </c>
      <c r="E3192" s="278" t="s">
        <v>1043</v>
      </c>
      <c r="F3192" s="277" t="s">
        <v>1043</v>
      </c>
      <c r="G3192" s="279">
        <v>92687</v>
      </c>
      <c r="H3192" s="277" t="s">
        <v>9905</v>
      </c>
      <c r="I3192" s="277" t="s">
        <v>871</v>
      </c>
      <c r="J3192" s="277" t="s">
        <v>2642</v>
      </c>
      <c r="K3192" s="280">
        <v>18.29</v>
      </c>
      <c r="L3192" s="277" t="s">
        <v>2364</v>
      </c>
      <c r="M3192" s="83"/>
    </row>
    <row r="3193" spans="1:13" ht="12.75" customHeight="1" x14ac:dyDescent="0.25">
      <c r="A3193" s="277" t="s">
        <v>9801</v>
      </c>
      <c r="B3193" s="277" t="s">
        <v>9802</v>
      </c>
      <c r="C3193" s="277" t="s">
        <v>9803</v>
      </c>
      <c r="D3193" s="277" t="s">
        <v>9804</v>
      </c>
      <c r="E3193" s="278" t="s">
        <v>1043</v>
      </c>
      <c r="F3193" s="277" t="s">
        <v>1043</v>
      </c>
      <c r="G3193" s="279">
        <v>92688</v>
      </c>
      <c r="H3193" s="277" t="s">
        <v>9906</v>
      </c>
      <c r="I3193" s="277" t="s">
        <v>871</v>
      </c>
      <c r="J3193" s="277" t="s">
        <v>2642</v>
      </c>
      <c r="K3193" s="280">
        <v>25.79</v>
      </c>
      <c r="L3193" s="277" t="s">
        <v>2364</v>
      </c>
      <c r="M3193" s="83"/>
    </row>
    <row r="3194" spans="1:13" ht="12.75" customHeight="1" x14ac:dyDescent="0.25">
      <c r="A3194" s="277" t="s">
        <v>9801</v>
      </c>
      <c r="B3194" s="277" t="s">
        <v>9802</v>
      </c>
      <c r="C3194" s="277" t="s">
        <v>9803</v>
      </c>
      <c r="D3194" s="277" t="s">
        <v>9804</v>
      </c>
      <c r="E3194" s="278" t="s">
        <v>1043</v>
      </c>
      <c r="F3194" s="277" t="s">
        <v>1043</v>
      </c>
      <c r="G3194" s="279">
        <v>92689</v>
      </c>
      <c r="H3194" s="277" t="s">
        <v>9907</v>
      </c>
      <c r="I3194" s="277" t="s">
        <v>871</v>
      </c>
      <c r="J3194" s="277" t="s">
        <v>2363</v>
      </c>
      <c r="K3194" s="280">
        <v>25.91</v>
      </c>
      <c r="L3194" s="277" t="s">
        <v>2364</v>
      </c>
      <c r="M3194" s="83"/>
    </row>
    <row r="3195" spans="1:13" ht="12.75" customHeight="1" x14ac:dyDescent="0.25">
      <c r="A3195" s="277" t="s">
        <v>9801</v>
      </c>
      <c r="B3195" s="277" t="s">
        <v>9802</v>
      </c>
      <c r="C3195" s="277" t="s">
        <v>9803</v>
      </c>
      <c r="D3195" s="277" t="s">
        <v>9804</v>
      </c>
      <c r="E3195" s="278" t="s">
        <v>1043</v>
      </c>
      <c r="F3195" s="277" t="s">
        <v>1043</v>
      </c>
      <c r="G3195" s="279">
        <v>92690</v>
      </c>
      <c r="H3195" s="277" t="s">
        <v>9908</v>
      </c>
      <c r="I3195" s="277" t="s">
        <v>871</v>
      </c>
      <c r="J3195" s="277" t="s">
        <v>2363</v>
      </c>
      <c r="K3195" s="280">
        <v>37.51</v>
      </c>
      <c r="L3195" s="277" t="s">
        <v>2364</v>
      </c>
      <c r="M3195" s="83"/>
    </row>
    <row r="3196" spans="1:13" ht="12.75" customHeight="1" x14ac:dyDescent="0.25">
      <c r="A3196" s="277" t="s">
        <v>9801</v>
      </c>
      <c r="B3196" s="277" t="s">
        <v>9802</v>
      </c>
      <c r="C3196" s="277" t="s">
        <v>9803</v>
      </c>
      <c r="D3196" s="277" t="s">
        <v>9804</v>
      </c>
      <c r="E3196" s="278" t="s">
        <v>1043</v>
      </c>
      <c r="F3196" s="277" t="s">
        <v>1043</v>
      </c>
      <c r="G3196" s="279">
        <v>94462</v>
      </c>
      <c r="H3196" s="277" t="s">
        <v>9909</v>
      </c>
      <c r="I3196" s="277" t="s">
        <v>871</v>
      </c>
      <c r="J3196" s="277" t="s">
        <v>2642</v>
      </c>
      <c r="K3196" s="280">
        <v>65.150000000000006</v>
      </c>
      <c r="L3196" s="277" t="s">
        <v>2364</v>
      </c>
      <c r="M3196" s="83"/>
    </row>
    <row r="3197" spans="1:13" ht="12.75" customHeight="1" x14ac:dyDescent="0.25">
      <c r="A3197" s="277" t="s">
        <v>9801</v>
      </c>
      <c r="B3197" s="277" t="s">
        <v>9802</v>
      </c>
      <c r="C3197" s="277" t="s">
        <v>9803</v>
      </c>
      <c r="D3197" s="277" t="s">
        <v>9804</v>
      </c>
      <c r="E3197" s="278" t="s">
        <v>1043</v>
      </c>
      <c r="F3197" s="277" t="s">
        <v>1043</v>
      </c>
      <c r="G3197" s="279">
        <v>94463</v>
      </c>
      <c r="H3197" s="277" t="s">
        <v>9910</v>
      </c>
      <c r="I3197" s="277" t="s">
        <v>871</v>
      </c>
      <c r="J3197" s="277" t="s">
        <v>2642</v>
      </c>
      <c r="K3197" s="280">
        <v>76.14</v>
      </c>
      <c r="L3197" s="277" t="s">
        <v>2364</v>
      </c>
      <c r="M3197" s="83"/>
    </row>
    <row r="3198" spans="1:13" ht="12.75" customHeight="1" x14ac:dyDescent="0.25">
      <c r="A3198" s="277" t="s">
        <v>9801</v>
      </c>
      <c r="B3198" s="277" t="s">
        <v>9802</v>
      </c>
      <c r="C3198" s="277" t="s">
        <v>9803</v>
      </c>
      <c r="D3198" s="277" t="s">
        <v>9804</v>
      </c>
      <c r="E3198" s="278" t="s">
        <v>1043</v>
      </c>
      <c r="F3198" s="277" t="s">
        <v>1043</v>
      </c>
      <c r="G3198" s="279">
        <v>94464</v>
      </c>
      <c r="H3198" s="277" t="s">
        <v>9911</v>
      </c>
      <c r="I3198" s="277" t="s">
        <v>871</v>
      </c>
      <c r="J3198" s="277" t="s">
        <v>2642</v>
      </c>
      <c r="K3198" s="280">
        <v>107.04</v>
      </c>
      <c r="L3198" s="277" t="s">
        <v>2364</v>
      </c>
      <c r="M3198" s="83"/>
    </row>
    <row r="3199" spans="1:13" ht="12.75" customHeight="1" x14ac:dyDescent="0.25">
      <c r="A3199" s="277" t="s">
        <v>9801</v>
      </c>
      <c r="B3199" s="277" t="s">
        <v>9802</v>
      </c>
      <c r="C3199" s="277" t="s">
        <v>9803</v>
      </c>
      <c r="D3199" s="277" t="s">
        <v>9804</v>
      </c>
      <c r="E3199" s="278" t="s">
        <v>1043</v>
      </c>
      <c r="F3199" s="277" t="s">
        <v>1043</v>
      </c>
      <c r="G3199" s="279">
        <v>94602</v>
      </c>
      <c r="H3199" s="277" t="s">
        <v>9912</v>
      </c>
      <c r="I3199" s="277" t="s">
        <v>871</v>
      </c>
      <c r="J3199" s="277" t="s">
        <v>2363</v>
      </c>
      <c r="K3199" s="280">
        <v>127.89</v>
      </c>
      <c r="L3199" s="277" t="s">
        <v>2364</v>
      </c>
      <c r="M3199" s="83"/>
    </row>
    <row r="3200" spans="1:13" ht="12.75" customHeight="1" x14ac:dyDescent="0.25">
      <c r="A3200" s="277" t="s">
        <v>9801</v>
      </c>
      <c r="B3200" s="277" t="s">
        <v>9802</v>
      </c>
      <c r="C3200" s="277" t="s">
        <v>9803</v>
      </c>
      <c r="D3200" s="277" t="s">
        <v>9804</v>
      </c>
      <c r="E3200" s="278" t="s">
        <v>1043</v>
      </c>
      <c r="F3200" s="277" t="s">
        <v>1043</v>
      </c>
      <c r="G3200" s="279">
        <v>94603</v>
      </c>
      <c r="H3200" s="277" t="s">
        <v>9913</v>
      </c>
      <c r="I3200" s="277" t="s">
        <v>871</v>
      </c>
      <c r="J3200" s="277" t="s">
        <v>2363</v>
      </c>
      <c r="K3200" s="280">
        <v>170.78</v>
      </c>
      <c r="L3200" s="277" t="s">
        <v>2364</v>
      </c>
      <c r="M3200" s="83"/>
    </row>
    <row r="3201" spans="1:13" ht="12.75" customHeight="1" x14ac:dyDescent="0.25">
      <c r="A3201" s="277" t="s">
        <v>9801</v>
      </c>
      <c r="B3201" s="277" t="s">
        <v>9802</v>
      </c>
      <c r="C3201" s="277" t="s">
        <v>9803</v>
      </c>
      <c r="D3201" s="277" t="s">
        <v>9804</v>
      </c>
      <c r="E3201" s="278" t="s">
        <v>1043</v>
      </c>
      <c r="F3201" s="277" t="s">
        <v>1043</v>
      </c>
      <c r="G3201" s="279">
        <v>94604</v>
      </c>
      <c r="H3201" s="277" t="s">
        <v>9914</v>
      </c>
      <c r="I3201" s="277" t="s">
        <v>871</v>
      </c>
      <c r="J3201" s="277" t="s">
        <v>2363</v>
      </c>
      <c r="K3201" s="280">
        <v>232.49</v>
      </c>
      <c r="L3201" s="277" t="s">
        <v>2364</v>
      </c>
      <c r="M3201" s="83"/>
    </row>
    <row r="3202" spans="1:13" ht="12.75" customHeight="1" x14ac:dyDescent="0.25">
      <c r="A3202" s="277" t="s">
        <v>9801</v>
      </c>
      <c r="B3202" s="277" t="s">
        <v>9802</v>
      </c>
      <c r="C3202" s="277" t="s">
        <v>9803</v>
      </c>
      <c r="D3202" s="277" t="s">
        <v>9804</v>
      </c>
      <c r="E3202" s="278" t="s">
        <v>1043</v>
      </c>
      <c r="F3202" s="277" t="s">
        <v>1043</v>
      </c>
      <c r="G3202" s="279">
        <v>94605</v>
      </c>
      <c r="H3202" s="277" t="s">
        <v>9915</v>
      </c>
      <c r="I3202" s="277" t="s">
        <v>871</v>
      </c>
      <c r="J3202" s="277" t="s">
        <v>2363</v>
      </c>
      <c r="K3202" s="280">
        <v>330.92</v>
      </c>
      <c r="L3202" s="277" t="s">
        <v>2364</v>
      </c>
      <c r="M3202" s="83"/>
    </row>
    <row r="3203" spans="1:13" ht="12.75" customHeight="1" x14ac:dyDescent="0.25">
      <c r="A3203" s="277" t="s">
        <v>9801</v>
      </c>
      <c r="B3203" s="277" t="s">
        <v>9802</v>
      </c>
      <c r="C3203" s="277" t="s">
        <v>9803</v>
      </c>
      <c r="D3203" s="277" t="s">
        <v>9804</v>
      </c>
      <c r="E3203" s="278" t="s">
        <v>1043</v>
      </c>
      <c r="F3203" s="277" t="s">
        <v>1043</v>
      </c>
      <c r="G3203" s="279">
        <v>94648</v>
      </c>
      <c r="H3203" s="277" t="s">
        <v>9916</v>
      </c>
      <c r="I3203" s="277" t="s">
        <v>871</v>
      </c>
      <c r="J3203" s="277" t="s">
        <v>2642</v>
      </c>
      <c r="K3203" s="280">
        <v>7.16</v>
      </c>
      <c r="L3203" s="277" t="s">
        <v>2364</v>
      </c>
      <c r="M3203" s="83"/>
    </row>
    <row r="3204" spans="1:13" ht="12.75" customHeight="1" x14ac:dyDescent="0.25">
      <c r="A3204" s="277" t="s">
        <v>9801</v>
      </c>
      <c r="B3204" s="277" t="s">
        <v>9802</v>
      </c>
      <c r="C3204" s="277" t="s">
        <v>9803</v>
      </c>
      <c r="D3204" s="277" t="s">
        <v>9804</v>
      </c>
      <c r="E3204" s="278" t="s">
        <v>1043</v>
      </c>
      <c r="F3204" s="277" t="s">
        <v>1043</v>
      </c>
      <c r="G3204" s="279">
        <v>94649</v>
      </c>
      <c r="H3204" s="277" t="s">
        <v>9917</v>
      </c>
      <c r="I3204" s="277" t="s">
        <v>871</v>
      </c>
      <c r="J3204" s="277" t="s">
        <v>2642</v>
      </c>
      <c r="K3204" s="280">
        <v>10.5</v>
      </c>
      <c r="L3204" s="277" t="s">
        <v>2364</v>
      </c>
      <c r="M3204" s="83"/>
    </row>
    <row r="3205" spans="1:13" ht="12.75" customHeight="1" x14ac:dyDescent="0.25">
      <c r="A3205" s="277" t="s">
        <v>9801</v>
      </c>
      <c r="B3205" s="277" t="s">
        <v>9802</v>
      </c>
      <c r="C3205" s="277" t="s">
        <v>9803</v>
      </c>
      <c r="D3205" s="277" t="s">
        <v>9804</v>
      </c>
      <c r="E3205" s="278" t="s">
        <v>1043</v>
      </c>
      <c r="F3205" s="277" t="s">
        <v>1043</v>
      </c>
      <c r="G3205" s="279">
        <v>94650</v>
      </c>
      <c r="H3205" s="277" t="s">
        <v>9918</v>
      </c>
      <c r="I3205" s="277" t="s">
        <v>871</v>
      </c>
      <c r="J3205" s="277" t="s">
        <v>2642</v>
      </c>
      <c r="K3205" s="280">
        <v>15.02</v>
      </c>
      <c r="L3205" s="277" t="s">
        <v>2364</v>
      </c>
      <c r="M3205" s="83"/>
    </row>
    <row r="3206" spans="1:13" ht="12.75" customHeight="1" x14ac:dyDescent="0.25">
      <c r="A3206" s="277" t="s">
        <v>9801</v>
      </c>
      <c r="B3206" s="277" t="s">
        <v>9802</v>
      </c>
      <c r="C3206" s="277" t="s">
        <v>9803</v>
      </c>
      <c r="D3206" s="277" t="s">
        <v>9804</v>
      </c>
      <c r="E3206" s="278" t="s">
        <v>1043</v>
      </c>
      <c r="F3206" s="277" t="s">
        <v>1043</v>
      </c>
      <c r="G3206" s="279">
        <v>94651</v>
      </c>
      <c r="H3206" s="277" t="s">
        <v>9919</v>
      </c>
      <c r="I3206" s="277" t="s">
        <v>871</v>
      </c>
      <c r="J3206" s="277" t="s">
        <v>2642</v>
      </c>
      <c r="K3206" s="280">
        <v>16.29</v>
      </c>
      <c r="L3206" s="277" t="s">
        <v>2364</v>
      </c>
      <c r="M3206" s="83"/>
    </row>
    <row r="3207" spans="1:13" ht="12.75" customHeight="1" x14ac:dyDescent="0.25">
      <c r="A3207" s="277" t="s">
        <v>9801</v>
      </c>
      <c r="B3207" s="277" t="s">
        <v>9802</v>
      </c>
      <c r="C3207" s="277" t="s">
        <v>9803</v>
      </c>
      <c r="D3207" s="277" t="s">
        <v>9804</v>
      </c>
      <c r="E3207" s="278" t="s">
        <v>1043</v>
      </c>
      <c r="F3207" s="277" t="s">
        <v>1043</v>
      </c>
      <c r="G3207" s="279">
        <v>94652</v>
      </c>
      <c r="H3207" s="277" t="s">
        <v>9920</v>
      </c>
      <c r="I3207" s="277" t="s">
        <v>871</v>
      </c>
      <c r="J3207" s="277" t="s">
        <v>2642</v>
      </c>
      <c r="K3207" s="280">
        <v>26.51</v>
      </c>
      <c r="L3207" s="277" t="s">
        <v>2364</v>
      </c>
      <c r="M3207" s="83"/>
    </row>
    <row r="3208" spans="1:13" ht="12.75" customHeight="1" x14ac:dyDescent="0.25">
      <c r="A3208" s="277" t="s">
        <v>9801</v>
      </c>
      <c r="B3208" s="277" t="s">
        <v>9802</v>
      </c>
      <c r="C3208" s="277" t="s">
        <v>9803</v>
      </c>
      <c r="D3208" s="277" t="s">
        <v>9804</v>
      </c>
      <c r="E3208" s="278" t="s">
        <v>1043</v>
      </c>
      <c r="F3208" s="277" t="s">
        <v>1043</v>
      </c>
      <c r="G3208" s="279">
        <v>94653</v>
      </c>
      <c r="H3208" s="277" t="s">
        <v>9921</v>
      </c>
      <c r="I3208" s="277" t="s">
        <v>871</v>
      </c>
      <c r="J3208" s="277" t="s">
        <v>2642</v>
      </c>
      <c r="K3208" s="280">
        <v>37.409999999999997</v>
      </c>
      <c r="L3208" s="277" t="s">
        <v>2364</v>
      </c>
      <c r="M3208" s="83"/>
    </row>
    <row r="3209" spans="1:13" ht="12.75" customHeight="1" x14ac:dyDescent="0.25">
      <c r="A3209" s="277" t="s">
        <v>9801</v>
      </c>
      <c r="B3209" s="277" t="s">
        <v>9802</v>
      </c>
      <c r="C3209" s="277" t="s">
        <v>9803</v>
      </c>
      <c r="D3209" s="277" t="s">
        <v>9804</v>
      </c>
      <c r="E3209" s="278" t="s">
        <v>1043</v>
      </c>
      <c r="F3209" s="277" t="s">
        <v>1043</v>
      </c>
      <c r="G3209" s="279">
        <v>94654</v>
      </c>
      <c r="H3209" s="277" t="s">
        <v>9922</v>
      </c>
      <c r="I3209" s="277" t="s">
        <v>871</v>
      </c>
      <c r="J3209" s="277" t="s">
        <v>2642</v>
      </c>
      <c r="K3209" s="280">
        <v>50.31</v>
      </c>
      <c r="L3209" s="277" t="s">
        <v>2364</v>
      </c>
      <c r="M3209" s="83"/>
    </row>
    <row r="3210" spans="1:13" ht="12.75" customHeight="1" x14ac:dyDescent="0.25">
      <c r="A3210" s="277" t="s">
        <v>9801</v>
      </c>
      <c r="B3210" s="277" t="s">
        <v>9802</v>
      </c>
      <c r="C3210" s="277" t="s">
        <v>9803</v>
      </c>
      <c r="D3210" s="277" t="s">
        <v>9804</v>
      </c>
      <c r="E3210" s="278" t="s">
        <v>1043</v>
      </c>
      <c r="F3210" s="277" t="s">
        <v>1043</v>
      </c>
      <c r="G3210" s="279">
        <v>94655</v>
      </c>
      <c r="H3210" s="277" t="s">
        <v>9923</v>
      </c>
      <c r="I3210" s="277" t="s">
        <v>871</v>
      </c>
      <c r="J3210" s="277" t="s">
        <v>2642</v>
      </c>
      <c r="K3210" s="280">
        <v>69.72</v>
      </c>
      <c r="L3210" s="277" t="s">
        <v>2364</v>
      </c>
      <c r="M3210" s="83"/>
    </row>
    <row r="3211" spans="1:13" ht="12.75" customHeight="1" x14ac:dyDescent="0.25">
      <c r="A3211" s="277" t="s">
        <v>9801</v>
      </c>
      <c r="B3211" s="277" t="s">
        <v>9802</v>
      </c>
      <c r="C3211" s="277" t="s">
        <v>9803</v>
      </c>
      <c r="D3211" s="277" t="s">
        <v>9804</v>
      </c>
      <c r="E3211" s="278" t="s">
        <v>1043</v>
      </c>
      <c r="F3211" s="277" t="s">
        <v>1043</v>
      </c>
      <c r="G3211" s="279">
        <v>94716</v>
      </c>
      <c r="H3211" s="277" t="s">
        <v>9924</v>
      </c>
      <c r="I3211" s="277" t="s">
        <v>871</v>
      </c>
      <c r="J3211" s="277" t="s">
        <v>2642</v>
      </c>
      <c r="K3211" s="280">
        <v>15.27</v>
      </c>
      <c r="L3211" s="277" t="s">
        <v>2364</v>
      </c>
      <c r="M3211" s="83"/>
    </row>
    <row r="3212" spans="1:13" ht="12.75" customHeight="1" x14ac:dyDescent="0.25">
      <c r="A3212" s="277" t="s">
        <v>9801</v>
      </c>
      <c r="B3212" s="277" t="s">
        <v>9802</v>
      </c>
      <c r="C3212" s="277" t="s">
        <v>9803</v>
      </c>
      <c r="D3212" s="277" t="s">
        <v>9804</v>
      </c>
      <c r="E3212" s="278" t="s">
        <v>1043</v>
      </c>
      <c r="F3212" s="277" t="s">
        <v>1043</v>
      </c>
      <c r="G3212" s="279">
        <v>94717</v>
      </c>
      <c r="H3212" s="277" t="s">
        <v>9925</v>
      </c>
      <c r="I3212" s="277" t="s">
        <v>871</v>
      </c>
      <c r="J3212" s="277" t="s">
        <v>2642</v>
      </c>
      <c r="K3212" s="280">
        <v>21.99</v>
      </c>
      <c r="L3212" s="277" t="s">
        <v>2364</v>
      </c>
      <c r="M3212" s="83"/>
    </row>
    <row r="3213" spans="1:13" ht="12.75" customHeight="1" x14ac:dyDescent="0.25">
      <c r="A3213" s="277" t="s">
        <v>9801</v>
      </c>
      <c r="B3213" s="277" t="s">
        <v>9802</v>
      </c>
      <c r="C3213" s="277" t="s">
        <v>9803</v>
      </c>
      <c r="D3213" s="277" t="s">
        <v>9804</v>
      </c>
      <c r="E3213" s="278" t="s">
        <v>1043</v>
      </c>
      <c r="F3213" s="277" t="s">
        <v>1043</v>
      </c>
      <c r="G3213" s="279">
        <v>94718</v>
      </c>
      <c r="H3213" s="277" t="s">
        <v>9926</v>
      </c>
      <c r="I3213" s="277" t="s">
        <v>871</v>
      </c>
      <c r="J3213" s="277" t="s">
        <v>2642</v>
      </c>
      <c r="K3213" s="280">
        <v>27.28</v>
      </c>
      <c r="L3213" s="277" t="s">
        <v>2364</v>
      </c>
      <c r="M3213" s="83"/>
    </row>
    <row r="3214" spans="1:13" ht="12.75" customHeight="1" x14ac:dyDescent="0.25">
      <c r="A3214" s="277" t="s">
        <v>9801</v>
      </c>
      <c r="B3214" s="277" t="s">
        <v>9802</v>
      </c>
      <c r="C3214" s="277" t="s">
        <v>9803</v>
      </c>
      <c r="D3214" s="277" t="s">
        <v>9804</v>
      </c>
      <c r="E3214" s="278" t="s">
        <v>1043</v>
      </c>
      <c r="F3214" s="277" t="s">
        <v>1043</v>
      </c>
      <c r="G3214" s="279">
        <v>94719</v>
      </c>
      <c r="H3214" s="277" t="s">
        <v>9927</v>
      </c>
      <c r="I3214" s="277" t="s">
        <v>871</v>
      </c>
      <c r="J3214" s="277" t="s">
        <v>2642</v>
      </c>
      <c r="K3214" s="280">
        <v>35.35</v>
      </c>
      <c r="L3214" s="277" t="s">
        <v>2364</v>
      </c>
      <c r="M3214" s="83"/>
    </row>
    <row r="3215" spans="1:13" ht="12.75" customHeight="1" x14ac:dyDescent="0.25">
      <c r="A3215" s="277" t="s">
        <v>9801</v>
      </c>
      <c r="B3215" s="277" t="s">
        <v>9802</v>
      </c>
      <c r="C3215" s="277" t="s">
        <v>9803</v>
      </c>
      <c r="D3215" s="277" t="s">
        <v>9804</v>
      </c>
      <c r="E3215" s="278" t="s">
        <v>1043</v>
      </c>
      <c r="F3215" s="277" t="s">
        <v>1043</v>
      </c>
      <c r="G3215" s="279">
        <v>94720</v>
      </c>
      <c r="H3215" s="277" t="s">
        <v>9928</v>
      </c>
      <c r="I3215" s="277" t="s">
        <v>871</v>
      </c>
      <c r="J3215" s="277" t="s">
        <v>2642</v>
      </c>
      <c r="K3215" s="280">
        <v>53.65</v>
      </c>
      <c r="L3215" s="277" t="s">
        <v>2364</v>
      </c>
      <c r="M3215" s="83"/>
    </row>
    <row r="3216" spans="1:13" ht="12.75" customHeight="1" x14ac:dyDescent="0.25">
      <c r="A3216" s="277" t="s">
        <v>9801</v>
      </c>
      <c r="B3216" s="277" t="s">
        <v>9802</v>
      </c>
      <c r="C3216" s="277" t="s">
        <v>9803</v>
      </c>
      <c r="D3216" s="277" t="s">
        <v>9804</v>
      </c>
      <c r="E3216" s="278" t="s">
        <v>1043</v>
      </c>
      <c r="F3216" s="277" t="s">
        <v>1043</v>
      </c>
      <c r="G3216" s="279">
        <v>94721</v>
      </c>
      <c r="H3216" s="277" t="s">
        <v>9929</v>
      </c>
      <c r="I3216" s="277" t="s">
        <v>871</v>
      </c>
      <c r="J3216" s="277" t="s">
        <v>2642</v>
      </c>
      <c r="K3216" s="280">
        <v>77.28</v>
      </c>
      <c r="L3216" s="277" t="s">
        <v>2364</v>
      </c>
      <c r="M3216" s="83"/>
    </row>
    <row r="3217" spans="1:13" ht="12.75" customHeight="1" x14ac:dyDescent="0.25">
      <c r="A3217" s="277" t="s">
        <v>9801</v>
      </c>
      <c r="B3217" s="277" t="s">
        <v>9802</v>
      </c>
      <c r="C3217" s="277" t="s">
        <v>9803</v>
      </c>
      <c r="D3217" s="277" t="s">
        <v>9804</v>
      </c>
      <c r="E3217" s="278" t="s">
        <v>1043</v>
      </c>
      <c r="F3217" s="277" t="s">
        <v>1043</v>
      </c>
      <c r="G3217" s="279">
        <v>94722</v>
      </c>
      <c r="H3217" s="277" t="s">
        <v>9930</v>
      </c>
      <c r="I3217" s="277" t="s">
        <v>871</v>
      </c>
      <c r="J3217" s="277" t="s">
        <v>2642</v>
      </c>
      <c r="K3217" s="280">
        <v>135.33000000000001</v>
      </c>
      <c r="L3217" s="277" t="s">
        <v>2364</v>
      </c>
      <c r="M3217" s="83"/>
    </row>
    <row r="3218" spans="1:13" ht="12.75" customHeight="1" x14ac:dyDescent="0.25">
      <c r="A3218" s="277" t="s">
        <v>9801</v>
      </c>
      <c r="B3218" s="277" t="s">
        <v>9802</v>
      </c>
      <c r="C3218" s="277" t="s">
        <v>9803</v>
      </c>
      <c r="D3218" s="277" t="s">
        <v>9804</v>
      </c>
      <c r="E3218" s="278" t="s">
        <v>1043</v>
      </c>
      <c r="F3218" s="277" t="s">
        <v>1043</v>
      </c>
      <c r="G3218" s="279">
        <v>95697</v>
      </c>
      <c r="H3218" s="277" t="s">
        <v>9931</v>
      </c>
      <c r="I3218" s="277" t="s">
        <v>871</v>
      </c>
      <c r="J3218" s="277" t="s">
        <v>2363</v>
      </c>
      <c r="K3218" s="280">
        <v>48.67</v>
      </c>
      <c r="L3218" s="277" t="s">
        <v>2364</v>
      </c>
      <c r="M3218" s="83"/>
    </row>
    <row r="3219" spans="1:13" ht="12.75" customHeight="1" x14ac:dyDescent="0.25">
      <c r="A3219" s="277" t="s">
        <v>9801</v>
      </c>
      <c r="B3219" s="277" t="s">
        <v>9802</v>
      </c>
      <c r="C3219" s="277" t="s">
        <v>9803</v>
      </c>
      <c r="D3219" s="277" t="s">
        <v>9804</v>
      </c>
      <c r="E3219" s="278" t="s">
        <v>1043</v>
      </c>
      <c r="F3219" s="277" t="s">
        <v>1043</v>
      </c>
      <c r="G3219" s="279">
        <v>96635</v>
      </c>
      <c r="H3219" s="277" t="s">
        <v>9932</v>
      </c>
      <c r="I3219" s="277" t="s">
        <v>871</v>
      </c>
      <c r="J3219" s="277" t="s">
        <v>2363</v>
      </c>
      <c r="K3219" s="280">
        <v>20.92</v>
      </c>
      <c r="L3219" s="277" t="s">
        <v>2364</v>
      </c>
      <c r="M3219" s="83"/>
    </row>
    <row r="3220" spans="1:13" ht="12.75" customHeight="1" x14ac:dyDescent="0.25">
      <c r="A3220" s="277" t="s">
        <v>9801</v>
      </c>
      <c r="B3220" s="277" t="s">
        <v>9802</v>
      </c>
      <c r="C3220" s="277" t="s">
        <v>9803</v>
      </c>
      <c r="D3220" s="277" t="s">
        <v>9804</v>
      </c>
      <c r="E3220" s="278" t="s">
        <v>1043</v>
      </c>
      <c r="F3220" s="277" t="s">
        <v>1043</v>
      </c>
      <c r="G3220" s="279">
        <v>96636</v>
      </c>
      <c r="H3220" s="277" t="s">
        <v>9933</v>
      </c>
      <c r="I3220" s="277" t="s">
        <v>871</v>
      </c>
      <c r="J3220" s="277" t="s">
        <v>2363</v>
      </c>
      <c r="K3220" s="280">
        <v>22.14</v>
      </c>
      <c r="L3220" s="277" t="s">
        <v>2364</v>
      </c>
      <c r="M3220" s="83"/>
    </row>
    <row r="3221" spans="1:13" ht="12.75" customHeight="1" x14ac:dyDescent="0.25">
      <c r="A3221" s="277" t="s">
        <v>9801</v>
      </c>
      <c r="B3221" s="277" t="s">
        <v>9802</v>
      </c>
      <c r="C3221" s="277" t="s">
        <v>9803</v>
      </c>
      <c r="D3221" s="277" t="s">
        <v>9804</v>
      </c>
      <c r="E3221" s="278" t="s">
        <v>1043</v>
      </c>
      <c r="F3221" s="277" t="s">
        <v>1043</v>
      </c>
      <c r="G3221" s="279">
        <v>96644</v>
      </c>
      <c r="H3221" s="277" t="s">
        <v>9934</v>
      </c>
      <c r="I3221" s="277" t="s">
        <v>871</v>
      </c>
      <c r="J3221" s="277" t="s">
        <v>2363</v>
      </c>
      <c r="K3221" s="280">
        <v>13.47</v>
      </c>
      <c r="L3221" s="277" t="s">
        <v>2364</v>
      </c>
      <c r="M3221" s="83"/>
    </row>
    <row r="3222" spans="1:13" ht="12.75" customHeight="1" x14ac:dyDescent="0.25">
      <c r="A3222" s="277" t="s">
        <v>9801</v>
      </c>
      <c r="B3222" s="277" t="s">
        <v>9802</v>
      </c>
      <c r="C3222" s="277" t="s">
        <v>9803</v>
      </c>
      <c r="D3222" s="277" t="s">
        <v>9804</v>
      </c>
      <c r="E3222" s="278" t="s">
        <v>1043</v>
      </c>
      <c r="F3222" s="277" t="s">
        <v>1043</v>
      </c>
      <c r="G3222" s="279">
        <v>96645</v>
      </c>
      <c r="H3222" s="277" t="s">
        <v>9935</v>
      </c>
      <c r="I3222" s="277" t="s">
        <v>871</v>
      </c>
      <c r="J3222" s="277" t="s">
        <v>2363</v>
      </c>
      <c r="K3222" s="280">
        <v>17.46</v>
      </c>
      <c r="L3222" s="277" t="s">
        <v>2364</v>
      </c>
      <c r="M3222" s="83"/>
    </row>
    <row r="3223" spans="1:13" ht="12.75" customHeight="1" x14ac:dyDescent="0.25">
      <c r="A3223" s="277" t="s">
        <v>9801</v>
      </c>
      <c r="B3223" s="277" t="s">
        <v>9802</v>
      </c>
      <c r="C3223" s="277" t="s">
        <v>9803</v>
      </c>
      <c r="D3223" s="277" t="s">
        <v>9804</v>
      </c>
      <c r="E3223" s="278" t="s">
        <v>1043</v>
      </c>
      <c r="F3223" s="277" t="s">
        <v>1043</v>
      </c>
      <c r="G3223" s="279">
        <v>96646</v>
      </c>
      <c r="H3223" s="277" t="s">
        <v>9936</v>
      </c>
      <c r="I3223" s="277" t="s">
        <v>871</v>
      </c>
      <c r="J3223" s="277" t="s">
        <v>2363</v>
      </c>
      <c r="K3223" s="280">
        <v>27.12</v>
      </c>
      <c r="L3223" s="277" t="s">
        <v>2364</v>
      </c>
      <c r="M3223" s="83"/>
    </row>
    <row r="3224" spans="1:13" ht="12.75" customHeight="1" x14ac:dyDescent="0.25">
      <c r="A3224" s="277" t="s">
        <v>9801</v>
      </c>
      <c r="B3224" s="277" t="s">
        <v>9802</v>
      </c>
      <c r="C3224" s="277" t="s">
        <v>9803</v>
      </c>
      <c r="D3224" s="277" t="s">
        <v>9804</v>
      </c>
      <c r="E3224" s="278" t="s">
        <v>1043</v>
      </c>
      <c r="F3224" s="277" t="s">
        <v>1043</v>
      </c>
      <c r="G3224" s="279">
        <v>96647</v>
      </c>
      <c r="H3224" s="277" t="s">
        <v>9937</v>
      </c>
      <c r="I3224" s="277" t="s">
        <v>871</v>
      </c>
      <c r="J3224" s="277" t="s">
        <v>2363</v>
      </c>
      <c r="K3224" s="280">
        <v>12.13</v>
      </c>
      <c r="L3224" s="277" t="s">
        <v>2364</v>
      </c>
      <c r="M3224" s="83"/>
    </row>
    <row r="3225" spans="1:13" ht="12.75" customHeight="1" x14ac:dyDescent="0.25">
      <c r="A3225" s="277" t="s">
        <v>9801</v>
      </c>
      <c r="B3225" s="277" t="s">
        <v>9802</v>
      </c>
      <c r="C3225" s="277" t="s">
        <v>9803</v>
      </c>
      <c r="D3225" s="277" t="s">
        <v>9804</v>
      </c>
      <c r="E3225" s="278" t="s">
        <v>1043</v>
      </c>
      <c r="F3225" s="277" t="s">
        <v>1043</v>
      </c>
      <c r="G3225" s="279">
        <v>96648</v>
      </c>
      <c r="H3225" s="277" t="s">
        <v>9938</v>
      </c>
      <c r="I3225" s="277" t="s">
        <v>871</v>
      </c>
      <c r="J3225" s="277" t="s">
        <v>2363</v>
      </c>
      <c r="K3225" s="280">
        <v>22.15</v>
      </c>
      <c r="L3225" s="277" t="s">
        <v>2364</v>
      </c>
      <c r="M3225" s="83"/>
    </row>
    <row r="3226" spans="1:13" ht="12.75" customHeight="1" x14ac:dyDescent="0.25">
      <c r="A3226" s="277" t="s">
        <v>9801</v>
      </c>
      <c r="B3226" s="277" t="s">
        <v>9802</v>
      </c>
      <c r="C3226" s="277" t="s">
        <v>9803</v>
      </c>
      <c r="D3226" s="277" t="s">
        <v>9804</v>
      </c>
      <c r="E3226" s="278" t="s">
        <v>1043</v>
      </c>
      <c r="F3226" s="277" t="s">
        <v>1043</v>
      </c>
      <c r="G3226" s="279">
        <v>96649</v>
      </c>
      <c r="H3226" s="277" t="s">
        <v>9939</v>
      </c>
      <c r="I3226" s="277" t="s">
        <v>871</v>
      </c>
      <c r="J3226" s="277" t="s">
        <v>2363</v>
      </c>
      <c r="K3226" s="280">
        <v>32.72</v>
      </c>
      <c r="L3226" s="277" t="s">
        <v>2364</v>
      </c>
      <c r="M3226" s="83"/>
    </row>
    <row r="3227" spans="1:13" ht="12.75" customHeight="1" x14ac:dyDescent="0.25">
      <c r="A3227" s="277" t="s">
        <v>9801</v>
      </c>
      <c r="B3227" s="277" t="s">
        <v>9802</v>
      </c>
      <c r="C3227" s="277" t="s">
        <v>9803</v>
      </c>
      <c r="D3227" s="277" t="s">
        <v>9804</v>
      </c>
      <c r="E3227" s="278" t="s">
        <v>1043</v>
      </c>
      <c r="F3227" s="277" t="s">
        <v>1043</v>
      </c>
      <c r="G3227" s="279">
        <v>96668</v>
      </c>
      <c r="H3227" s="277" t="s">
        <v>9940</v>
      </c>
      <c r="I3227" s="277" t="s">
        <v>871</v>
      </c>
      <c r="J3227" s="277" t="s">
        <v>2363</v>
      </c>
      <c r="K3227" s="280">
        <v>8.2899999999999991</v>
      </c>
      <c r="L3227" s="277" t="s">
        <v>2364</v>
      </c>
      <c r="M3227" s="83"/>
    </row>
    <row r="3228" spans="1:13" ht="12.75" customHeight="1" x14ac:dyDescent="0.25">
      <c r="A3228" s="277" t="s">
        <v>9801</v>
      </c>
      <c r="B3228" s="277" t="s">
        <v>9802</v>
      </c>
      <c r="C3228" s="277" t="s">
        <v>9803</v>
      </c>
      <c r="D3228" s="277" t="s">
        <v>9804</v>
      </c>
      <c r="E3228" s="278" t="s">
        <v>1043</v>
      </c>
      <c r="F3228" s="277" t="s">
        <v>1043</v>
      </c>
      <c r="G3228" s="279">
        <v>96669</v>
      </c>
      <c r="H3228" s="277" t="s">
        <v>9941</v>
      </c>
      <c r="I3228" s="277" t="s">
        <v>871</v>
      </c>
      <c r="J3228" s="277" t="s">
        <v>2363</v>
      </c>
      <c r="K3228" s="280">
        <v>10.28</v>
      </c>
      <c r="L3228" s="277" t="s">
        <v>2364</v>
      </c>
      <c r="M3228" s="83"/>
    </row>
    <row r="3229" spans="1:13" ht="12.75" customHeight="1" x14ac:dyDescent="0.25">
      <c r="A3229" s="277" t="s">
        <v>9801</v>
      </c>
      <c r="B3229" s="277" t="s">
        <v>9802</v>
      </c>
      <c r="C3229" s="277" t="s">
        <v>9803</v>
      </c>
      <c r="D3229" s="277" t="s">
        <v>9804</v>
      </c>
      <c r="E3229" s="278" t="s">
        <v>1043</v>
      </c>
      <c r="F3229" s="277" t="s">
        <v>1043</v>
      </c>
      <c r="G3229" s="279">
        <v>96670</v>
      </c>
      <c r="H3229" s="277" t="s">
        <v>9942</v>
      </c>
      <c r="I3229" s="277" t="s">
        <v>871</v>
      </c>
      <c r="J3229" s="277" t="s">
        <v>2363</v>
      </c>
      <c r="K3229" s="280">
        <v>15.61</v>
      </c>
      <c r="L3229" s="277" t="s">
        <v>2364</v>
      </c>
      <c r="M3229" s="83"/>
    </row>
    <row r="3230" spans="1:13" ht="12.75" customHeight="1" x14ac:dyDescent="0.25">
      <c r="A3230" s="277" t="s">
        <v>9801</v>
      </c>
      <c r="B3230" s="277" t="s">
        <v>9802</v>
      </c>
      <c r="C3230" s="277" t="s">
        <v>9803</v>
      </c>
      <c r="D3230" s="277" t="s">
        <v>9804</v>
      </c>
      <c r="E3230" s="278" t="s">
        <v>1043</v>
      </c>
      <c r="F3230" s="277" t="s">
        <v>1043</v>
      </c>
      <c r="G3230" s="279">
        <v>96671</v>
      </c>
      <c r="H3230" s="277" t="s">
        <v>9943</v>
      </c>
      <c r="I3230" s="277" t="s">
        <v>871</v>
      </c>
      <c r="J3230" s="277" t="s">
        <v>2363</v>
      </c>
      <c r="K3230" s="280">
        <v>20.93</v>
      </c>
      <c r="L3230" s="277" t="s">
        <v>2364</v>
      </c>
      <c r="M3230" s="83"/>
    </row>
    <row r="3231" spans="1:13" ht="12.75" customHeight="1" x14ac:dyDescent="0.25">
      <c r="A3231" s="277" t="s">
        <v>9801</v>
      </c>
      <c r="B3231" s="277" t="s">
        <v>9802</v>
      </c>
      <c r="C3231" s="277" t="s">
        <v>9803</v>
      </c>
      <c r="D3231" s="277" t="s">
        <v>9804</v>
      </c>
      <c r="E3231" s="278" t="s">
        <v>1043</v>
      </c>
      <c r="F3231" s="277" t="s">
        <v>1043</v>
      </c>
      <c r="G3231" s="279">
        <v>96672</v>
      </c>
      <c r="H3231" s="277" t="s">
        <v>9944</v>
      </c>
      <c r="I3231" s="277" t="s">
        <v>871</v>
      </c>
      <c r="J3231" s="277" t="s">
        <v>2363</v>
      </c>
      <c r="K3231" s="280">
        <v>30.75</v>
      </c>
      <c r="L3231" s="277" t="s">
        <v>2364</v>
      </c>
      <c r="M3231" s="83"/>
    </row>
    <row r="3232" spans="1:13" ht="12.75" customHeight="1" x14ac:dyDescent="0.25">
      <c r="A3232" s="277" t="s">
        <v>9801</v>
      </c>
      <c r="B3232" s="277" t="s">
        <v>9802</v>
      </c>
      <c r="C3232" s="277" t="s">
        <v>9803</v>
      </c>
      <c r="D3232" s="277" t="s">
        <v>9804</v>
      </c>
      <c r="E3232" s="278" t="s">
        <v>1043</v>
      </c>
      <c r="F3232" s="277" t="s">
        <v>1043</v>
      </c>
      <c r="G3232" s="279">
        <v>96673</v>
      </c>
      <c r="H3232" s="277" t="s">
        <v>9945</v>
      </c>
      <c r="I3232" s="277" t="s">
        <v>871</v>
      </c>
      <c r="J3232" s="277" t="s">
        <v>2363</v>
      </c>
      <c r="K3232" s="280">
        <v>50.12</v>
      </c>
      <c r="L3232" s="277" t="s">
        <v>2364</v>
      </c>
      <c r="M3232" s="83"/>
    </row>
    <row r="3233" spans="1:13" ht="12.75" customHeight="1" x14ac:dyDescent="0.25">
      <c r="A3233" s="277" t="s">
        <v>9801</v>
      </c>
      <c r="B3233" s="277" t="s">
        <v>9802</v>
      </c>
      <c r="C3233" s="277" t="s">
        <v>9803</v>
      </c>
      <c r="D3233" s="277" t="s">
        <v>9804</v>
      </c>
      <c r="E3233" s="278" t="s">
        <v>1043</v>
      </c>
      <c r="F3233" s="277" t="s">
        <v>1043</v>
      </c>
      <c r="G3233" s="279">
        <v>96674</v>
      </c>
      <c r="H3233" s="277" t="s">
        <v>9946</v>
      </c>
      <c r="I3233" s="277" t="s">
        <v>871</v>
      </c>
      <c r="J3233" s="277" t="s">
        <v>2363</v>
      </c>
      <c r="K3233" s="280">
        <v>70.44</v>
      </c>
      <c r="L3233" s="277" t="s">
        <v>2364</v>
      </c>
      <c r="M3233" s="83"/>
    </row>
    <row r="3234" spans="1:13" ht="12.75" customHeight="1" x14ac:dyDescent="0.25">
      <c r="A3234" s="277" t="s">
        <v>9801</v>
      </c>
      <c r="B3234" s="277" t="s">
        <v>9802</v>
      </c>
      <c r="C3234" s="277" t="s">
        <v>9803</v>
      </c>
      <c r="D3234" s="277" t="s">
        <v>9804</v>
      </c>
      <c r="E3234" s="278" t="s">
        <v>1043</v>
      </c>
      <c r="F3234" s="277" t="s">
        <v>1043</v>
      </c>
      <c r="G3234" s="279">
        <v>96675</v>
      </c>
      <c r="H3234" s="277" t="s">
        <v>9947</v>
      </c>
      <c r="I3234" s="277" t="s">
        <v>871</v>
      </c>
      <c r="J3234" s="277" t="s">
        <v>2363</v>
      </c>
      <c r="K3234" s="280">
        <v>122.21</v>
      </c>
      <c r="L3234" s="277" t="s">
        <v>2364</v>
      </c>
      <c r="M3234" s="83"/>
    </row>
    <row r="3235" spans="1:13" ht="12.75" customHeight="1" x14ac:dyDescent="0.25">
      <c r="A3235" s="277" t="s">
        <v>9801</v>
      </c>
      <c r="B3235" s="277" t="s">
        <v>9802</v>
      </c>
      <c r="C3235" s="277" t="s">
        <v>9803</v>
      </c>
      <c r="D3235" s="277" t="s">
        <v>9804</v>
      </c>
      <c r="E3235" s="278" t="s">
        <v>1043</v>
      </c>
      <c r="F3235" s="277" t="s">
        <v>1043</v>
      </c>
      <c r="G3235" s="279">
        <v>96676</v>
      </c>
      <c r="H3235" s="277" t="s">
        <v>9948</v>
      </c>
      <c r="I3235" s="277" t="s">
        <v>871</v>
      </c>
      <c r="J3235" s="277" t="s">
        <v>2363</v>
      </c>
      <c r="K3235" s="280">
        <v>8.25</v>
      </c>
      <c r="L3235" s="277" t="s">
        <v>2364</v>
      </c>
      <c r="M3235" s="83"/>
    </row>
    <row r="3236" spans="1:13" ht="12.75" customHeight="1" x14ac:dyDescent="0.25">
      <c r="A3236" s="277" t="s">
        <v>9801</v>
      </c>
      <c r="B3236" s="277" t="s">
        <v>9802</v>
      </c>
      <c r="C3236" s="277" t="s">
        <v>9803</v>
      </c>
      <c r="D3236" s="277" t="s">
        <v>9804</v>
      </c>
      <c r="E3236" s="278" t="s">
        <v>1043</v>
      </c>
      <c r="F3236" s="277" t="s">
        <v>1043</v>
      </c>
      <c r="G3236" s="279">
        <v>96677</v>
      </c>
      <c r="H3236" s="277" t="s">
        <v>9949</v>
      </c>
      <c r="I3236" s="277" t="s">
        <v>871</v>
      </c>
      <c r="J3236" s="277" t="s">
        <v>2363</v>
      </c>
      <c r="K3236" s="280">
        <v>13.58</v>
      </c>
      <c r="L3236" s="277" t="s">
        <v>2364</v>
      </c>
      <c r="M3236" s="83"/>
    </row>
    <row r="3237" spans="1:13" ht="12.75" customHeight="1" x14ac:dyDescent="0.25">
      <c r="A3237" s="277" t="s">
        <v>9801</v>
      </c>
      <c r="B3237" s="277" t="s">
        <v>9802</v>
      </c>
      <c r="C3237" s="277" t="s">
        <v>9803</v>
      </c>
      <c r="D3237" s="277" t="s">
        <v>9804</v>
      </c>
      <c r="E3237" s="278" t="s">
        <v>1043</v>
      </c>
      <c r="F3237" s="277" t="s">
        <v>1043</v>
      </c>
      <c r="G3237" s="279">
        <v>96678</v>
      </c>
      <c r="H3237" s="277" t="s">
        <v>9950</v>
      </c>
      <c r="I3237" s="277" t="s">
        <v>871</v>
      </c>
      <c r="J3237" s="277" t="s">
        <v>2363</v>
      </c>
      <c r="K3237" s="280">
        <v>18.89</v>
      </c>
      <c r="L3237" s="277" t="s">
        <v>2364</v>
      </c>
      <c r="M3237" s="83"/>
    </row>
    <row r="3238" spans="1:13" ht="12.75" customHeight="1" x14ac:dyDescent="0.25">
      <c r="A3238" s="277" t="s">
        <v>9801</v>
      </c>
      <c r="B3238" s="277" t="s">
        <v>9802</v>
      </c>
      <c r="C3238" s="277" t="s">
        <v>9803</v>
      </c>
      <c r="D3238" s="277" t="s">
        <v>9804</v>
      </c>
      <c r="E3238" s="278" t="s">
        <v>1043</v>
      </c>
      <c r="F3238" s="277" t="s">
        <v>1043</v>
      </c>
      <c r="G3238" s="279">
        <v>96679</v>
      </c>
      <c r="H3238" s="277" t="s">
        <v>9951</v>
      </c>
      <c r="I3238" s="277" t="s">
        <v>871</v>
      </c>
      <c r="J3238" s="277" t="s">
        <v>2363</v>
      </c>
      <c r="K3238" s="280">
        <v>27.59</v>
      </c>
      <c r="L3238" s="277" t="s">
        <v>2364</v>
      </c>
      <c r="M3238" s="83"/>
    </row>
    <row r="3239" spans="1:13" ht="12.75" customHeight="1" x14ac:dyDescent="0.25">
      <c r="A3239" s="277" t="s">
        <v>9801</v>
      </c>
      <c r="B3239" s="277" t="s">
        <v>9802</v>
      </c>
      <c r="C3239" s="277" t="s">
        <v>9803</v>
      </c>
      <c r="D3239" s="277" t="s">
        <v>9804</v>
      </c>
      <c r="E3239" s="278" t="s">
        <v>1043</v>
      </c>
      <c r="F3239" s="277" t="s">
        <v>1043</v>
      </c>
      <c r="G3239" s="279">
        <v>96680</v>
      </c>
      <c r="H3239" s="277" t="s">
        <v>9952</v>
      </c>
      <c r="I3239" s="277" t="s">
        <v>871</v>
      </c>
      <c r="J3239" s="277" t="s">
        <v>2363</v>
      </c>
      <c r="K3239" s="280">
        <v>37.22</v>
      </c>
      <c r="L3239" s="277" t="s">
        <v>2364</v>
      </c>
      <c r="M3239" s="83"/>
    </row>
    <row r="3240" spans="1:13" ht="12.75" customHeight="1" x14ac:dyDescent="0.25">
      <c r="A3240" s="277" t="s">
        <v>9801</v>
      </c>
      <c r="B3240" s="277" t="s">
        <v>9802</v>
      </c>
      <c r="C3240" s="277" t="s">
        <v>9803</v>
      </c>
      <c r="D3240" s="277" t="s">
        <v>9804</v>
      </c>
      <c r="E3240" s="278" t="s">
        <v>1043</v>
      </c>
      <c r="F3240" s="277" t="s">
        <v>1043</v>
      </c>
      <c r="G3240" s="279">
        <v>96681</v>
      </c>
      <c r="H3240" s="277" t="s">
        <v>9953</v>
      </c>
      <c r="I3240" s="277" t="s">
        <v>871</v>
      </c>
      <c r="J3240" s="277" t="s">
        <v>2363</v>
      </c>
      <c r="K3240" s="280">
        <v>69.239999999999995</v>
      </c>
      <c r="L3240" s="277" t="s">
        <v>2364</v>
      </c>
      <c r="M3240" s="83"/>
    </row>
    <row r="3241" spans="1:13" ht="12.75" customHeight="1" x14ac:dyDescent="0.25">
      <c r="A3241" s="277" t="s">
        <v>9801</v>
      </c>
      <c r="B3241" s="277" t="s">
        <v>9802</v>
      </c>
      <c r="C3241" s="277" t="s">
        <v>9803</v>
      </c>
      <c r="D3241" s="277" t="s">
        <v>9804</v>
      </c>
      <c r="E3241" s="278" t="s">
        <v>1043</v>
      </c>
      <c r="F3241" s="277" t="s">
        <v>1043</v>
      </c>
      <c r="G3241" s="279">
        <v>96682</v>
      </c>
      <c r="H3241" s="277" t="s">
        <v>9954</v>
      </c>
      <c r="I3241" s="277" t="s">
        <v>871</v>
      </c>
      <c r="J3241" s="277" t="s">
        <v>2363</v>
      </c>
      <c r="K3241" s="280">
        <v>102.08</v>
      </c>
      <c r="L3241" s="277" t="s">
        <v>2364</v>
      </c>
      <c r="M3241" s="83"/>
    </row>
    <row r="3242" spans="1:13" ht="12.75" customHeight="1" x14ac:dyDescent="0.25">
      <c r="A3242" s="277" t="s">
        <v>9801</v>
      </c>
      <c r="B3242" s="277" t="s">
        <v>9802</v>
      </c>
      <c r="C3242" s="277" t="s">
        <v>9803</v>
      </c>
      <c r="D3242" s="277" t="s">
        <v>9804</v>
      </c>
      <c r="E3242" s="278" t="s">
        <v>1043</v>
      </c>
      <c r="F3242" s="277" t="s">
        <v>1043</v>
      </c>
      <c r="G3242" s="279">
        <v>96683</v>
      </c>
      <c r="H3242" s="277" t="s">
        <v>9955</v>
      </c>
      <c r="I3242" s="277" t="s">
        <v>871</v>
      </c>
      <c r="J3242" s="277" t="s">
        <v>2363</v>
      </c>
      <c r="K3242" s="280">
        <v>139.84</v>
      </c>
      <c r="L3242" s="277" t="s">
        <v>2364</v>
      </c>
      <c r="M3242" s="83"/>
    </row>
    <row r="3243" spans="1:13" ht="12.75" customHeight="1" x14ac:dyDescent="0.25">
      <c r="A3243" s="277" t="s">
        <v>9801</v>
      </c>
      <c r="B3243" s="277" t="s">
        <v>9802</v>
      </c>
      <c r="C3243" s="277" t="s">
        <v>9803</v>
      </c>
      <c r="D3243" s="277" t="s">
        <v>9804</v>
      </c>
      <c r="E3243" s="278" t="s">
        <v>1043</v>
      </c>
      <c r="F3243" s="277" t="s">
        <v>1043</v>
      </c>
      <c r="G3243" s="279">
        <v>96718</v>
      </c>
      <c r="H3243" s="277" t="s">
        <v>9956</v>
      </c>
      <c r="I3243" s="277" t="s">
        <v>871</v>
      </c>
      <c r="J3243" s="277" t="s">
        <v>2363</v>
      </c>
      <c r="K3243" s="280">
        <v>5.39</v>
      </c>
      <c r="L3243" s="277" t="s">
        <v>2364</v>
      </c>
      <c r="M3243" s="83"/>
    </row>
    <row r="3244" spans="1:13" ht="12.75" customHeight="1" x14ac:dyDescent="0.25">
      <c r="A3244" s="277" t="s">
        <v>9801</v>
      </c>
      <c r="B3244" s="277" t="s">
        <v>9802</v>
      </c>
      <c r="C3244" s="277" t="s">
        <v>9803</v>
      </c>
      <c r="D3244" s="277" t="s">
        <v>9804</v>
      </c>
      <c r="E3244" s="278" t="s">
        <v>1043</v>
      </c>
      <c r="F3244" s="277" t="s">
        <v>1043</v>
      </c>
      <c r="G3244" s="279">
        <v>96719</v>
      </c>
      <c r="H3244" s="277" t="s">
        <v>9957</v>
      </c>
      <c r="I3244" s="277" t="s">
        <v>871</v>
      </c>
      <c r="J3244" s="277" t="s">
        <v>2363</v>
      </c>
      <c r="K3244" s="280">
        <v>11.41</v>
      </c>
      <c r="L3244" s="277" t="s">
        <v>2364</v>
      </c>
      <c r="M3244" s="83"/>
    </row>
    <row r="3245" spans="1:13" ht="12.75" customHeight="1" x14ac:dyDescent="0.25">
      <c r="A3245" s="277" t="s">
        <v>9801</v>
      </c>
      <c r="B3245" s="277" t="s">
        <v>9802</v>
      </c>
      <c r="C3245" s="277" t="s">
        <v>9803</v>
      </c>
      <c r="D3245" s="277" t="s">
        <v>9804</v>
      </c>
      <c r="E3245" s="278" t="s">
        <v>1043</v>
      </c>
      <c r="F3245" s="277" t="s">
        <v>1043</v>
      </c>
      <c r="G3245" s="279">
        <v>96720</v>
      </c>
      <c r="H3245" s="277" t="s">
        <v>9958</v>
      </c>
      <c r="I3245" s="277" t="s">
        <v>871</v>
      </c>
      <c r="J3245" s="277" t="s">
        <v>2363</v>
      </c>
      <c r="K3245" s="280">
        <v>13.83</v>
      </c>
      <c r="L3245" s="277" t="s">
        <v>2364</v>
      </c>
      <c r="M3245" s="83"/>
    </row>
    <row r="3246" spans="1:13" ht="12.75" customHeight="1" x14ac:dyDescent="0.25">
      <c r="A3246" s="277" t="s">
        <v>9801</v>
      </c>
      <c r="B3246" s="277" t="s">
        <v>9802</v>
      </c>
      <c r="C3246" s="277" t="s">
        <v>9803</v>
      </c>
      <c r="D3246" s="277" t="s">
        <v>9804</v>
      </c>
      <c r="E3246" s="278" t="s">
        <v>1043</v>
      </c>
      <c r="F3246" s="277" t="s">
        <v>1043</v>
      </c>
      <c r="G3246" s="279">
        <v>96721</v>
      </c>
      <c r="H3246" s="277" t="s">
        <v>9959</v>
      </c>
      <c r="I3246" s="277" t="s">
        <v>871</v>
      </c>
      <c r="J3246" s="277" t="s">
        <v>2363</v>
      </c>
      <c r="K3246" s="280">
        <v>18.38</v>
      </c>
      <c r="L3246" s="277" t="s">
        <v>2364</v>
      </c>
      <c r="M3246" s="83"/>
    </row>
    <row r="3247" spans="1:13" ht="12.75" customHeight="1" x14ac:dyDescent="0.25">
      <c r="A3247" s="277" t="s">
        <v>9801</v>
      </c>
      <c r="B3247" s="277" t="s">
        <v>9802</v>
      </c>
      <c r="C3247" s="277" t="s">
        <v>9803</v>
      </c>
      <c r="D3247" s="277" t="s">
        <v>9804</v>
      </c>
      <c r="E3247" s="278" t="s">
        <v>1043</v>
      </c>
      <c r="F3247" s="277" t="s">
        <v>1043</v>
      </c>
      <c r="G3247" s="279">
        <v>96722</v>
      </c>
      <c r="H3247" s="277" t="s">
        <v>9960</v>
      </c>
      <c r="I3247" s="277" t="s">
        <v>871</v>
      </c>
      <c r="J3247" s="277" t="s">
        <v>2363</v>
      </c>
      <c r="K3247" s="280">
        <v>25.2</v>
      </c>
      <c r="L3247" s="277" t="s">
        <v>2364</v>
      </c>
      <c r="M3247" s="83"/>
    </row>
    <row r="3248" spans="1:13" ht="12.75" customHeight="1" x14ac:dyDescent="0.25">
      <c r="A3248" s="277" t="s">
        <v>9801</v>
      </c>
      <c r="B3248" s="277" t="s">
        <v>9802</v>
      </c>
      <c r="C3248" s="277" t="s">
        <v>9803</v>
      </c>
      <c r="D3248" s="277" t="s">
        <v>9804</v>
      </c>
      <c r="E3248" s="278" t="s">
        <v>1043</v>
      </c>
      <c r="F3248" s="277" t="s">
        <v>1043</v>
      </c>
      <c r="G3248" s="279">
        <v>96723</v>
      </c>
      <c r="H3248" s="277" t="s">
        <v>9961</v>
      </c>
      <c r="I3248" s="277" t="s">
        <v>871</v>
      </c>
      <c r="J3248" s="277" t="s">
        <v>2363</v>
      </c>
      <c r="K3248" s="280">
        <v>33.15</v>
      </c>
      <c r="L3248" s="277" t="s">
        <v>2364</v>
      </c>
      <c r="M3248" s="83"/>
    </row>
    <row r="3249" spans="1:13" ht="12.75" customHeight="1" x14ac:dyDescent="0.25">
      <c r="A3249" s="277" t="s">
        <v>9801</v>
      </c>
      <c r="B3249" s="277" t="s">
        <v>9802</v>
      </c>
      <c r="C3249" s="277" t="s">
        <v>9803</v>
      </c>
      <c r="D3249" s="277" t="s">
        <v>9804</v>
      </c>
      <c r="E3249" s="278" t="s">
        <v>1043</v>
      </c>
      <c r="F3249" s="277" t="s">
        <v>1043</v>
      </c>
      <c r="G3249" s="279">
        <v>96724</v>
      </c>
      <c r="H3249" s="277" t="s">
        <v>9962</v>
      </c>
      <c r="I3249" s="277" t="s">
        <v>871</v>
      </c>
      <c r="J3249" s="277" t="s">
        <v>2363</v>
      </c>
      <c r="K3249" s="280">
        <v>54.15</v>
      </c>
      <c r="L3249" s="277" t="s">
        <v>2364</v>
      </c>
      <c r="M3249" s="83"/>
    </row>
    <row r="3250" spans="1:13" ht="12.75" customHeight="1" x14ac:dyDescent="0.25">
      <c r="A3250" s="277" t="s">
        <v>9801</v>
      </c>
      <c r="B3250" s="277" t="s">
        <v>9802</v>
      </c>
      <c r="C3250" s="277" t="s">
        <v>9803</v>
      </c>
      <c r="D3250" s="277" t="s">
        <v>9804</v>
      </c>
      <c r="E3250" s="278" t="s">
        <v>1043</v>
      </c>
      <c r="F3250" s="277" t="s">
        <v>1043</v>
      </c>
      <c r="G3250" s="279">
        <v>96725</v>
      </c>
      <c r="H3250" s="277" t="s">
        <v>9963</v>
      </c>
      <c r="I3250" s="277" t="s">
        <v>871</v>
      </c>
      <c r="J3250" s="277" t="s">
        <v>2363</v>
      </c>
      <c r="K3250" s="280">
        <v>70.73</v>
      </c>
      <c r="L3250" s="277" t="s">
        <v>2364</v>
      </c>
      <c r="M3250" s="83"/>
    </row>
    <row r="3251" spans="1:13" ht="12.75" customHeight="1" x14ac:dyDescent="0.25">
      <c r="A3251" s="277" t="s">
        <v>9801</v>
      </c>
      <c r="B3251" s="277" t="s">
        <v>9802</v>
      </c>
      <c r="C3251" s="277" t="s">
        <v>9803</v>
      </c>
      <c r="D3251" s="277" t="s">
        <v>9804</v>
      </c>
      <c r="E3251" s="278" t="s">
        <v>1043</v>
      </c>
      <c r="F3251" s="277" t="s">
        <v>1043</v>
      </c>
      <c r="G3251" s="279">
        <v>96726</v>
      </c>
      <c r="H3251" s="277" t="s">
        <v>9964</v>
      </c>
      <c r="I3251" s="277" t="s">
        <v>871</v>
      </c>
      <c r="J3251" s="277" t="s">
        <v>2363</v>
      </c>
      <c r="K3251" s="280">
        <v>115.24</v>
      </c>
      <c r="L3251" s="277" t="s">
        <v>2364</v>
      </c>
      <c r="M3251" s="83"/>
    </row>
    <row r="3252" spans="1:13" ht="12.75" customHeight="1" x14ac:dyDescent="0.25">
      <c r="A3252" s="277" t="s">
        <v>9801</v>
      </c>
      <c r="B3252" s="277" t="s">
        <v>9802</v>
      </c>
      <c r="C3252" s="277" t="s">
        <v>9803</v>
      </c>
      <c r="D3252" s="277" t="s">
        <v>9804</v>
      </c>
      <c r="E3252" s="278" t="s">
        <v>1043</v>
      </c>
      <c r="F3252" s="277" t="s">
        <v>1043</v>
      </c>
      <c r="G3252" s="279">
        <v>96727</v>
      </c>
      <c r="H3252" s="277" t="s">
        <v>9965</v>
      </c>
      <c r="I3252" s="277" t="s">
        <v>871</v>
      </c>
      <c r="J3252" s="277" t="s">
        <v>2363</v>
      </c>
      <c r="K3252" s="280">
        <v>9.9700000000000006</v>
      </c>
      <c r="L3252" s="277" t="s">
        <v>2364</v>
      </c>
      <c r="M3252" s="83"/>
    </row>
    <row r="3253" spans="1:13" ht="12.75" customHeight="1" x14ac:dyDescent="0.25">
      <c r="A3253" s="277" t="s">
        <v>9801</v>
      </c>
      <c r="B3253" s="277" t="s">
        <v>9802</v>
      </c>
      <c r="C3253" s="277" t="s">
        <v>9803</v>
      </c>
      <c r="D3253" s="277" t="s">
        <v>9804</v>
      </c>
      <c r="E3253" s="278" t="s">
        <v>1043</v>
      </c>
      <c r="F3253" s="277" t="s">
        <v>1043</v>
      </c>
      <c r="G3253" s="279">
        <v>96728</v>
      </c>
      <c r="H3253" s="277" t="s">
        <v>9966</v>
      </c>
      <c r="I3253" s="277" t="s">
        <v>871</v>
      </c>
      <c r="J3253" s="277" t="s">
        <v>2363</v>
      </c>
      <c r="K3253" s="280">
        <v>11.81</v>
      </c>
      <c r="L3253" s="277" t="s">
        <v>2364</v>
      </c>
      <c r="M3253" s="83"/>
    </row>
    <row r="3254" spans="1:13" ht="12.75" customHeight="1" x14ac:dyDescent="0.25">
      <c r="A3254" s="277" t="s">
        <v>9801</v>
      </c>
      <c r="B3254" s="277" t="s">
        <v>9802</v>
      </c>
      <c r="C3254" s="277" t="s">
        <v>9803</v>
      </c>
      <c r="D3254" s="277" t="s">
        <v>9804</v>
      </c>
      <c r="E3254" s="278" t="s">
        <v>1043</v>
      </c>
      <c r="F3254" s="277" t="s">
        <v>1043</v>
      </c>
      <c r="G3254" s="279">
        <v>96729</v>
      </c>
      <c r="H3254" s="277" t="s">
        <v>9967</v>
      </c>
      <c r="I3254" s="277" t="s">
        <v>871</v>
      </c>
      <c r="J3254" s="277" t="s">
        <v>2363</v>
      </c>
      <c r="K3254" s="280">
        <v>17.739999999999998</v>
      </c>
      <c r="L3254" s="277" t="s">
        <v>2364</v>
      </c>
      <c r="M3254" s="83"/>
    </row>
    <row r="3255" spans="1:13" ht="12.75" customHeight="1" x14ac:dyDescent="0.25">
      <c r="A3255" s="277" t="s">
        <v>9801</v>
      </c>
      <c r="B3255" s="277" t="s">
        <v>9802</v>
      </c>
      <c r="C3255" s="277" t="s">
        <v>9803</v>
      </c>
      <c r="D3255" s="277" t="s">
        <v>9804</v>
      </c>
      <c r="E3255" s="278" t="s">
        <v>1043</v>
      </c>
      <c r="F3255" s="277" t="s">
        <v>1043</v>
      </c>
      <c r="G3255" s="279">
        <v>96730</v>
      </c>
      <c r="H3255" s="277" t="s">
        <v>9968</v>
      </c>
      <c r="I3255" s="277" t="s">
        <v>871</v>
      </c>
      <c r="J3255" s="277" t="s">
        <v>2363</v>
      </c>
      <c r="K3255" s="280">
        <v>22.2</v>
      </c>
      <c r="L3255" s="277" t="s">
        <v>2364</v>
      </c>
      <c r="M3255" s="83"/>
    </row>
    <row r="3256" spans="1:13" ht="12.75" customHeight="1" x14ac:dyDescent="0.25">
      <c r="A3256" s="277" t="s">
        <v>9801</v>
      </c>
      <c r="B3256" s="277" t="s">
        <v>9802</v>
      </c>
      <c r="C3256" s="277" t="s">
        <v>9803</v>
      </c>
      <c r="D3256" s="277" t="s">
        <v>9804</v>
      </c>
      <c r="E3256" s="278" t="s">
        <v>1043</v>
      </c>
      <c r="F3256" s="277" t="s">
        <v>1043</v>
      </c>
      <c r="G3256" s="279">
        <v>96731</v>
      </c>
      <c r="H3256" s="277" t="s">
        <v>9969</v>
      </c>
      <c r="I3256" s="277" t="s">
        <v>871</v>
      </c>
      <c r="J3256" s="277" t="s">
        <v>2363</v>
      </c>
      <c r="K3256" s="280">
        <v>32.54</v>
      </c>
      <c r="L3256" s="277" t="s">
        <v>2364</v>
      </c>
      <c r="M3256" s="83"/>
    </row>
    <row r="3257" spans="1:13" ht="12.75" customHeight="1" x14ac:dyDescent="0.25">
      <c r="A3257" s="277" t="s">
        <v>9801</v>
      </c>
      <c r="B3257" s="277" t="s">
        <v>9802</v>
      </c>
      <c r="C3257" s="277" t="s">
        <v>9803</v>
      </c>
      <c r="D3257" s="277" t="s">
        <v>9804</v>
      </c>
      <c r="E3257" s="278" t="s">
        <v>1043</v>
      </c>
      <c r="F3257" s="277" t="s">
        <v>1043</v>
      </c>
      <c r="G3257" s="279">
        <v>96732</v>
      </c>
      <c r="H3257" s="277" t="s">
        <v>9970</v>
      </c>
      <c r="I3257" s="277" t="s">
        <v>871</v>
      </c>
      <c r="J3257" s="277" t="s">
        <v>2363</v>
      </c>
      <c r="K3257" s="280">
        <v>40.08</v>
      </c>
      <c r="L3257" s="277" t="s">
        <v>2364</v>
      </c>
      <c r="M3257" s="83"/>
    </row>
    <row r="3258" spans="1:13" ht="12.75" customHeight="1" x14ac:dyDescent="0.25">
      <c r="A3258" s="277" t="s">
        <v>9801</v>
      </c>
      <c r="B3258" s="277" t="s">
        <v>9802</v>
      </c>
      <c r="C3258" s="277" t="s">
        <v>9803</v>
      </c>
      <c r="D3258" s="277" t="s">
        <v>9804</v>
      </c>
      <c r="E3258" s="278" t="s">
        <v>1043</v>
      </c>
      <c r="F3258" s="277" t="s">
        <v>1043</v>
      </c>
      <c r="G3258" s="279">
        <v>96733</v>
      </c>
      <c r="H3258" s="277" t="s">
        <v>9971</v>
      </c>
      <c r="I3258" s="277" t="s">
        <v>871</v>
      </c>
      <c r="J3258" s="277" t="s">
        <v>2363</v>
      </c>
      <c r="K3258" s="280">
        <v>73.36</v>
      </c>
      <c r="L3258" s="277" t="s">
        <v>2364</v>
      </c>
      <c r="M3258" s="83"/>
    </row>
    <row r="3259" spans="1:13" ht="12.75" customHeight="1" x14ac:dyDescent="0.25">
      <c r="A3259" s="277" t="s">
        <v>9801</v>
      </c>
      <c r="B3259" s="277" t="s">
        <v>9802</v>
      </c>
      <c r="C3259" s="277" t="s">
        <v>9803</v>
      </c>
      <c r="D3259" s="277" t="s">
        <v>9804</v>
      </c>
      <c r="E3259" s="278" t="s">
        <v>1043</v>
      </c>
      <c r="F3259" s="277" t="s">
        <v>1043</v>
      </c>
      <c r="G3259" s="279">
        <v>96734</v>
      </c>
      <c r="H3259" s="277" t="s">
        <v>9972</v>
      </c>
      <c r="I3259" s="277" t="s">
        <v>871</v>
      </c>
      <c r="J3259" s="277" t="s">
        <v>2363</v>
      </c>
      <c r="K3259" s="280">
        <v>101.15</v>
      </c>
      <c r="L3259" s="277" t="s">
        <v>2364</v>
      </c>
      <c r="M3259" s="83"/>
    </row>
    <row r="3260" spans="1:13" ht="12.75" customHeight="1" x14ac:dyDescent="0.25">
      <c r="A3260" s="277" t="s">
        <v>9801</v>
      </c>
      <c r="B3260" s="277" t="s">
        <v>9802</v>
      </c>
      <c r="C3260" s="277" t="s">
        <v>9803</v>
      </c>
      <c r="D3260" s="277" t="s">
        <v>9804</v>
      </c>
      <c r="E3260" s="278" t="s">
        <v>1043</v>
      </c>
      <c r="F3260" s="277" t="s">
        <v>1043</v>
      </c>
      <c r="G3260" s="279">
        <v>96735</v>
      </c>
      <c r="H3260" s="277" t="s">
        <v>9973</v>
      </c>
      <c r="I3260" s="277" t="s">
        <v>871</v>
      </c>
      <c r="J3260" s="277" t="s">
        <v>2363</v>
      </c>
      <c r="K3260" s="280">
        <v>132.41999999999999</v>
      </c>
      <c r="L3260" s="277" t="s">
        <v>2364</v>
      </c>
      <c r="M3260" s="83"/>
    </row>
    <row r="3261" spans="1:13" ht="12.75" customHeight="1" x14ac:dyDescent="0.25">
      <c r="A3261" s="277" t="s">
        <v>9801</v>
      </c>
      <c r="B3261" s="277" t="s">
        <v>9802</v>
      </c>
      <c r="C3261" s="277" t="s">
        <v>9803</v>
      </c>
      <c r="D3261" s="277" t="s">
        <v>9804</v>
      </c>
      <c r="E3261" s="278" t="s">
        <v>1043</v>
      </c>
      <c r="F3261" s="277" t="s">
        <v>1043</v>
      </c>
      <c r="G3261" s="279">
        <v>96794</v>
      </c>
      <c r="H3261" s="277" t="s">
        <v>9974</v>
      </c>
      <c r="I3261" s="277" t="s">
        <v>871</v>
      </c>
      <c r="J3261" s="277" t="s">
        <v>2363</v>
      </c>
      <c r="K3261" s="280">
        <v>6.5</v>
      </c>
      <c r="L3261" s="277" t="s">
        <v>2364</v>
      </c>
      <c r="M3261" s="83"/>
    </row>
    <row r="3262" spans="1:13" ht="12.75" customHeight="1" x14ac:dyDescent="0.25">
      <c r="A3262" s="277" t="s">
        <v>9801</v>
      </c>
      <c r="B3262" s="277" t="s">
        <v>9802</v>
      </c>
      <c r="C3262" s="277" t="s">
        <v>9803</v>
      </c>
      <c r="D3262" s="277" t="s">
        <v>9804</v>
      </c>
      <c r="E3262" s="278" t="s">
        <v>1043</v>
      </c>
      <c r="F3262" s="277" t="s">
        <v>1043</v>
      </c>
      <c r="G3262" s="279">
        <v>96795</v>
      </c>
      <c r="H3262" s="277" t="s">
        <v>9975</v>
      </c>
      <c r="I3262" s="277" t="s">
        <v>871</v>
      </c>
      <c r="J3262" s="277" t="s">
        <v>2363</v>
      </c>
      <c r="K3262" s="280">
        <v>8.25</v>
      </c>
      <c r="L3262" s="277" t="s">
        <v>2364</v>
      </c>
      <c r="M3262" s="83"/>
    </row>
    <row r="3263" spans="1:13" ht="12.75" customHeight="1" x14ac:dyDescent="0.25">
      <c r="A3263" s="277" t="s">
        <v>9801</v>
      </c>
      <c r="B3263" s="277" t="s">
        <v>9802</v>
      </c>
      <c r="C3263" s="277" t="s">
        <v>9803</v>
      </c>
      <c r="D3263" s="277" t="s">
        <v>9804</v>
      </c>
      <c r="E3263" s="278" t="s">
        <v>1043</v>
      </c>
      <c r="F3263" s="277" t="s">
        <v>1043</v>
      </c>
      <c r="G3263" s="279">
        <v>96796</v>
      </c>
      <c r="H3263" s="277" t="s">
        <v>9976</v>
      </c>
      <c r="I3263" s="277" t="s">
        <v>871</v>
      </c>
      <c r="J3263" s="277" t="s">
        <v>2363</v>
      </c>
      <c r="K3263" s="280">
        <v>11.54</v>
      </c>
      <c r="L3263" s="277" t="s">
        <v>2364</v>
      </c>
      <c r="M3263" s="83"/>
    </row>
    <row r="3264" spans="1:13" ht="12.75" customHeight="1" x14ac:dyDescent="0.25">
      <c r="A3264" s="277" t="s">
        <v>9801</v>
      </c>
      <c r="B3264" s="277" t="s">
        <v>9802</v>
      </c>
      <c r="C3264" s="277" t="s">
        <v>9803</v>
      </c>
      <c r="D3264" s="277" t="s">
        <v>9804</v>
      </c>
      <c r="E3264" s="278" t="s">
        <v>1043</v>
      </c>
      <c r="F3264" s="277" t="s">
        <v>1043</v>
      </c>
      <c r="G3264" s="279">
        <v>96797</v>
      </c>
      <c r="H3264" s="277" t="s">
        <v>9977</v>
      </c>
      <c r="I3264" s="277" t="s">
        <v>871</v>
      </c>
      <c r="J3264" s="277" t="s">
        <v>2363</v>
      </c>
      <c r="K3264" s="280">
        <v>17.41</v>
      </c>
      <c r="L3264" s="277" t="s">
        <v>2364</v>
      </c>
      <c r="M3264" s="83"/>
    </row>
    <row r="3265" spans="1:13" ht="12.75" customHeight="1" x14ac:dyDescent="0.25">
      <c r="A3265" s="277" t="s">
        <v>9801</v>
      </c>
      <c r="B3265" s="277" t="s">
        <v>9802</v>
      </c>
      <c r="C3265" s="277" t="s">
        <v>9803</v>
      </c>
      <c r="D3265" s="277" t="s">
        <v>9804</v>
      </c>
      <c r="E3265" s="278" t="s">
        <v>1043</v>
      </c>
      <c r="F3265" s="277" t="s">
        <v>1043</v>
      </c>
      <c r="G3265" s="279">
        <v>96798</v>
      </c>
      <c r="H3265" s="277" t="s">
        <v>9978</v>
      </c>
      <c r="I3265" s="277" t="s">
        <v>871</v>
      </c>
      <c r="J3265" s="277" t="s">
        <v>2363</v>
      </c>
      <c r="K3265" s="280">
        <v>6.61</v>
      </c>
      <c r="L3265" s="277" t="s">
        <v>2364</v>
      </c>
      <c r="M3265" s="83"/>
    </row>
    <row r="3266" spans="1:13" ht="12.75" customHeight="1" x14ac:dyDescent="0.25">
      <c r="A3266" s="277" t="s">
        <v>9801</v>
      </c>
      <c r="B3266" s="277" t="s">
        <v>9802</v>
      </c>
      <c r="C3266" s="277" t="s">
        <v>9803</v>
      </c>
      <c r="D3266" s="277" t="s">
        <v>9804</v>
      </c>
      <c r="E3266" s="278" t="s">
        <v>1043</v>
      </c>
      <c r="F3266" s="277" t="s">
        <v>1043</v>
      </c>
      <c r="G3266" s="279">
        <v>96799</v>
      </c>
      <c r="H3266" s="277" t="s">
        <v>9979</v>
      </c>
      <c r="I3266" s="277" t="s">
        <v>871</v>
      </c>
      <c r="J3266" s="277" t="s">
        <v>2363</v>
      </c>
      <c r="K3266" s="280">
        <v>8.84</v>
      </c>
      <c r="L3266" s="277" t="s">
        <v>2364</v>
      </c>
      <c r="M3266" s="83"/>
    </row>
    <row r="3267" spans="1:13" ht="12.75" customHeight="1" x14ac:dyDescent="0.25">
      <c r="A3267" s="277" t="s">
        <v>9801</v>
      </c>
      <c r="B3267" s="277" t="s">
        <v>9802</v>
      </c>
      <c r="C3267" s="277" t="s">
        <v>9803</v>
      </c>
      <c r="D3267" s="277" t="s">
        <v>9804</v>
      </c>
      <c r="E3267" s="278" t="s">
        <v>1043</v>
      </c>
      <c r="F3267" s="277" t="s">
        <v>1043</v>
      </c>
      <c r="G3267" s="279">
        <v>96800</v>
      </c>
      <c r="H3267" s="277" t="s">
        <v>9980</v>
      </c>
      <c r="I3267" s="277" t="s">
        <v>871</v>
      </c>
      <c r="J3267" s="277" t="s">
        <v>2363</v>
      </c>
      <c r="K3267" s="280">
        <v>12.75</v>
      </c>
      <c r="L3267" s="277" t="s">
        <v>2364</v>
      </c>
      <c r="M3267" s="83"/>
    </row>
    <row r="3268" spans="1:13" ht="12.75" customHeight="1" x14ac:dyDescent="0.25">
      <c r="A3268" s="277" t="s">
        <v>9801</v>
      </c>
      <c r="B3268" s="277" t="s">
        <v>9802</v>
      </c>
      <c r="C3268" s="277" t="s">
        <v>9803</v>
      </c>
      <c r="D3268" s="277" t="s">
        <v>9804</v>
      </c>
      <c r="E3268" s="278" t="s">
        <v>1043</v>
      </c>
      <c r="F3268" s="277" t="s">
        <v>1043</v>
      </c>
      <c r="G3268" s="279">
        <v>96801</v>
      </c>
      <c r="H3268" s="277" t="s">
        <v>9981</v>
      </c>
      <c r="I3268" s="277" t="s">
        <v>871</v>
      </c>
      <c r="J3268" s="277" t="s">
        <v>2363</v>
      </c>
      <c r="K3268" s="280">
        <v>19.5</v>
      </c>
      <c r="L3268" s="277" t="s">
        <v>2364</v>
      </c>
      <c r="M3268" s="83"/>
    </row>
    <row r="3269" spans="1:13" ht="12.75" customHeight="1" x14ac:dyDescent="0.25">
      <c r="A3269" s="277" t="s">
        <v>9801</v>
      </c>
      <c r="B3269" s="277" t="s">
        <v>9802</v>
      </c>
      <c r="C3269" s="277" t="s">
        <v>9803</v>
      </c>
      <c r="D3269" s="277" t="s">
        <v>9804</v>
      </c>
      <c r="E3269" s="278" t="s">
        <v>1043</v>
      </c>
      <c r="F3269" s="277" t="s">
        <v>1043</v>
      </c>
      <c r="G3269" s="279">
        <v>97327</v>
      </c>
      <c r="H3269" s="277" t="s">
        <v>9982</v>
      </c>
      <c r="I3269" s="277" t="s">
        <v>871</v>
      </c>
      <c r="J3269" s="277" t="s">
        <v>2363</v>
      </c>
      <c r="K3269" s="280">
        <v>17.88</v>
      </c>
      <c r="L3269" s="277" t="s">
        <v>2364</v>
      </c>
      <c r="M3269" s="83"/>
    </row>
    <row r="3270" spans="1:13" ht="12.75" customHeight="1" x14ac:dyDescent="0.25">
      <c r="A3270" s="277" t="s">
        <v>9801</v>
      </c>
      <c r="B3270" s="277" t="s">
        <v>9802</v>
      </c>
      <c r="C3270" s="277" t="s">
        <v>9803</v>
      </c>
      <c r="D3270" s="277" t="s">
        <v>9804</v>
      </c>
      <c r="E3270" s="278" t="s">
        <v>1043</v>
      </c>
      <c r="F3270" s="277" t="s">
        <v>1043</v>
      </c>
      <c r="G3270" s="279">
        <v>97328</v>
      </c>
      <c r="H3270" s="277" t="s">
        <v>9983</v>
      </c>
      <c r="I3270" s="277" t="s">
        <v>871</v>
      </c>
      <c r="J3270" s="277" t="s">
        <v>2363</v>
      </c>
      <c r="K3270" s="280">
        <v>31.33</v>
      </c>
      <c r="L3270" s="277" t="s">
        <v>2364</v>
      </c>
      <c r="M3270" s="83"/>
    </row>
    <row r="3271" spans="1:13" ht="12.75" customHeight="1" x14ac:dyDescent="0.25">
      <c r="A3271" s="277" t="s">
        <v>9801</v>
      </c>
      <c r="B3271" s="277" t="s">
        <v>9802</v>
      </c>
      <c r="C3271" s="277" t="s">
        <v>9803</v>
      </c>
      <c r="D3271" s="277" t="s">
        <v>9804</v>
      </c>
      <c r="E3271" s="278" t="s">
        <v>1043</v>
      </c>
      <c r="F3271" s="277" t="s">
        <v>1043</v>
      </c>
      <c r="G3271" s="279">
        <v>97329</v>
      </c>
      <c r="H3271" s="277" t="s">
        <v>9984</v>
      </c>
      <c r="I3271" s="277" t="s">
        <v>871</v>
      </c>
      <c r="J3271" s="277" t="s">
        <v>2363</v>
      </c>
      <c r="K3271" s="280">
        <v>38.9</v>
      </c>
      <c r="L3271" s="277" t="s">
        <v>2364</v>
      </c>
      <c r="M3271" s="83"/>
    </row>
    <row r="3272" spans="1:13" ht="12.75" customHeight="1" x14ac:dyDescent="0.25">
      <c r="A3272" s="277" t="s">
        <v>9801</v>
      </c>
      <c r="B3272" s="277" t="s">
        <v>9802</v>
      </c>
      <c r="C3272" s="277" t="s">
        <v>9803</v>
      </c>
      <c r="D3272" s="277" t="s">
        <v>9804</v>
      </c>
      <c r="E3272" s="278" t="s">
        <v>1043</v>
      </c>
      <c r="F3272" s="277" t="s">
        <v>1043</v>
      </c>
      <c r="G3272" s="279">
        <v>97330</v>
      </c>
      <c r="H3272" s="277" t="s">
        <v>9985</v>
      </c>
      <c r="I3272" s="277" t="s">
        <v>871</v>
      </c>
      <c r="J3272" s="277" t="s">
        <v>2363</v>
      </c>
      <c r="K3272" s="280">
        <v>47.38</v>
      </c>
      <c r="L3272" s="277" t="s">
        <v>2364</v>
      </c>
      <c r="M3272" s="83"/>
    </row>
    <row r="3273" spans="1:13" ht="12.75" customHeight="1" x14ac:dyDescent="0.25">
      <c r="A3273" s="277" t="s">
        <v>9801</v>
      </c>
      <c r="B3273" s="277" t="s">
        <v>9802</v>
      </c>
      <c r="C3273" s="277" t="s">
        <v>9803</v>
      </c>
      <c r="D3273" s="277" t="s">
        <v>9804</v>
      </c>
      <c r="E3273" s="278" t="s">
        <v>1043</v>
      </c>
      <c r="F3273" s="277" t="s">
        <v>1043</v>
      </c>
      <c r="G3273" s="279">
        <v>97331</v>
      </c>
      <c r="H3273" s="277" t="s">
        <v>9986</v>
      </c>
      <c r="I3273" s="277" t="s">
        <v>871</v>
      </c>
      <c r="J3273" s="277" t="s">
        <v>2363</v>
      </c>
      <c r="K3273" s="280">
        <v>18.11</v>
      </c>
      <c r="L3273" s="277" t="s">
        <v>2364</v>
      </c>
      <c r="M3273" s="83"/>
    </row>
    <row r="3274" spans="1:13" ht="12.75" customHeight="1" x14ac:dyDescent="0.25">
      <c r="A3274" s="277" t="s">
        <v>9801</v>
      </c>
      <c r="B3274" s="277" t="s">
        <v>9802</v>
      </c>
      <c r="C3274" s="277" t="s">
        <v>9803</v>
      </c>
      <c r="D3274" s="277" t="s">
        <v>9804</v>
      </c>
      <c r="E3274" s="278" t="s">
        <v>1043</v>
      </c>
      <c r="F3274" s="277" t="s">
        <v>1043</v>
      </c>
      <c r="G3274" s="279">
        <v>97332</v>
      </c>
      <c r="H3274" s="277" t="s">
        <v>9987</v>
      </c>
      <c r="I3274" s="277" t="s">
        <v>871</v>
      </c>
      <c r="J3274" s="277" t="s">
        <v>2363</v>
      </c>
      <c r="K3274" s="280">
        <v>31.6</v>
      </c>
      <c r="L3274" s="277" t="s">
        <v>2364</v>
      </c>
      <c r="M3274" s="83"/>
    </row>
    <row r="3275" spans="1:13" ht="12.75" customHeight="1" x14ac:dyDescent="0.25">
      <c r="A3275" s="277" t="s">
        <v>9801</v>
      </c>
      <c r="B3275" s="277" t="s">
        <v>9802</v>
      </c>
      <c r="C3275" s="277" t="s">
        <v>9803</v>
      </c>
      <c r="D3275" s="277" t="s">
        <v>9804</v>
      </c>
      <c r="E3275" s="278" t="s">
        <v>1043</v>
      </c>
      <c r="F3275" s="277" t="s">
        <v>1043</v>
      </c>
      <c r="G3275" s="279">
        <v>97333</v>
      </c>
      <c r="H3275" s="277" t="s">
        <v>9988</v>
      </c>
      <c r="I3275" s="277" t="s">
        <v>871</v>
      </c>
      <c r="J3275" s="277" t="s">
        <v>2363</v>
      </c>
      <c r="K3275" s="280">
        <v>39.229999999999997</v>
      </c>
      <c r="L3275" s="277" t="s">
        <v>2364</v>
      </c>
      <c r="M3275" s="83"/>
    </row>
    <row r="3276" spans="1:13" ht="12.75" customHeight="1" x14ac:dyDescent="0.25">
      <c r="A3276" s="277" t="s">
        <v>9801</v>
      </c>
      <c r="B3276" s="277" t="s">
        <v>9802</v>
      </c>
      <c r="C3276" s="277" t="s">
        <v>9803</v>
      </c>
      <c r="D3276" s="277" t="s">
        <v>9804</v>
      </c>
      <c r="E3276" s="278" t="s">
        <v>1043</v>
      </c>
      <c r="F3276" s="277" t="s">
        <v>1043</v>
      </c>
      <c r="G3276" s="279">
        <v>97334</v>
      </c>
      <c r="H3276" s="277" t="s">
        <v>9989</v>
      </c>
      <c r="I3276" s="277" t="s">
        <v>871</v>
      </c>
      <c r="J3276" s="277" t="s">
        <v>2363</v>
      </c>
      <c r="K3276" s="280">
        <v>47.75</v>
      </c>
      <c r="L3276" s="277" t="s">
        <v>2364</v>
      </c>
      <c r="M3276" s="83"/>
    </row>
    <row r="3277" spans="1:13" ht="12.75" customHeight="1" x14ac:dyDescent="0.25">
      <c r="A3277" s="277" t="s">
        <v>9801</v>
      </c>
      <c r="B3277" s="277" t="s">
        <v>9802</v>
      </c>
      <c r="C3277" s="277" t="s">
        <v>9803</v>
      </c>
      <c r="D3277" s="277" t="s">
        <v>9804</v>
      </c>
      <c r="E3277" s="278" t="s">
        <v>1043</v>
      </c>
      <c r="F3277" s="277" t="s">
        <v>1043</v>
      </c>
      <c r="G3277" s="279">
        <v>97335</v>
      </c>
      <c r="H3277" s="277" t="s">
        <v>9990</v>
      </c>
      <c r="I3277" s="277" t="s">
        <v>871</v>
      </c>
      <c r="J3277" s="277" t="s">
        <v>2363</v>
      </c>
      <c r="K3277" s="280">
        <v>46.96</v>
      </c>
      <c r="L3277" s="277" t="s">
        <v>2364</v>
      </c>
      <c r="M3277" s="83"/>
    </row>
    <row r="3278" spans="1:13" ht="12.75" customHeight="1" x14ac:dyDescent="0.25">
      <c r="A3278" s="277" t="s">
        <v>9801</v>
      </c>
      <c r="B3278" s="277" t="s">
        <v>9802</v>
      </c>
      <c r="C3278" s="277" t="s">
        <v>9803</v>
      </c>
      <c r="D3278" s="277" t="s">
        <v>9804</v>
      </c>
      <c r="E3278" s="278" t="s">
        <v>1043</v>
      </c>
      <c r="F3278" s="277" t="s">
        <v>1043</v>
      </c>
      <c r="G3278" s="279">
        <v>97336</v>
      </c>
      <c r="H3278" s="277" t="s">
        <v>9991</v>
      </c>
      <c r="I3278" s="277" t="s">
        <v>871</v>
      </c>
      <c r="J3278" s="277" t="s">
        <v>2363</v>
      </c>
      <c r="K3278" s="280">
        <v>59.63</v>
      </c>
      <c r="L3278" s="277" t="s">
        <v>2364</v>
      </c>
      <c r="M3278" s="83"/>
    </row>
    <row r="3279" spans="1:13" ht="12.75" customHeight="1" x14ac:dyDescent="0.25">
      <c r="A3279" s="277" t="s">
        <v>9801</v>
      </c>
      <c r="B3279" s="277" t="s">
        <v>9802</v>
      </c>
      <c r="C3279" s="277" t="s">
        <v>9803</v>
      </c>
      <c r="D3279" s="277" t="s">
        <v>9804</v>
      </c>
      <c r="E3279" s="278" t="s">
        <v>1043</v>
      </c>
      <c r="F3279" s="277" t="s">
        <v>1043</v>
      </c>
      <c r="G3279" s="279">
        <v>97337</v>
      </c>
      <c r="H3279" s="277" t="s">
        <v>9992</v>
      </c>
      <c r="I3279" s="277" t="s">
        <v>871</v>
      </c>
      <c r="J3279" s="277" t="s">
        <v>2363</v>
      </c>
      <c r="K3279" s="280">
        <v>89.45</v>
      </c>
      <c r="L3279" s="277" t="s">
        <v>2364</v>
      </c>
      <c r="M3279" s="83"/>
    </row>
    <row r="3280" spans="1:13" ht="12.75" customHeight="1" x14ac:dyDescent="0.25">
      <c r="A3280" s="277" t="s">
        <v>9801</v>
      </c>
      <c r="B3280" s="277" t="s">
        <v>9802</v>
      </c>
      <c r="C3280" s="277" t="s">
        <v>9803</v>
      </c>
      <c r="D3280" s="277" t="s">
        <v>9804</v>
      </c>
      <c r="E3280" s="278" t="s">
        <v>1043</v>
      </c>
      <c r="F3280" s="277" t="s">
        <v>1043</v>
      </c>
      <c r="G3280" s="279">
        <v>97338</v>
      </c>
      <c r="H3280" s="277" t="s">
        <v>9993</v>
      </c>
      <c r="I3280" s="277" t="s">
        <v>871</v>
      </c>
      <c r="J3280" s="277" t="s">
        <v>2363</v>
      </c>
      <c r="K3280" s="280">
        <v>107.5</v>
      </c>
      <c r="L3280" s="277" t="s">
        <v>2364</v>
      </c>
      <c r="M3280" s="83"/>
    </row>
    <row r="3281" spans="1:13" ht="12.75" customHeight="1" x14ac:dyDescent="0.25">
      <c r="A3281" s="277" t="s">
        <v>9801</v>
      </c>
      <c r="B3281" s="277" t="s">
        <v>9802</v>
      </c>
      <c r="C3281" s="277" t="s">
        <v>9803</v>
      </c>
      <c r="D3281" s="277" t="s">
        <v>9804</v>
      </c>
      <c r="E3281" s="278" t="s">
        <v>1043</v>
      </c>
      <c r="F3281" s="277" t="s">
        <v>1043</v>
      </c>
      <c r="G3281" s="279">
        <v>97339</v>
      </c>
      <c r="H3281" s="277" t="s">
        <v>9994</v>
      </c>
      <c r="I3281" s="277" t="s">
        <v>871</v>
      </c>
      <c r="J3281" s="277" t="s">
        <v>2363</v>
      </c>
      <c r="K3281" s="280">
        <v>115.68</v>
      </c>
      <c r="L3281" s="277" t="s">
        <v>2364</v>
      </c>
      <c r="M3281" s="83"/>
    </row>
    <row r="3282" spans="1:13" ht="12.75" customHeight="1" x14ac:dyDescent="0.25">
      <c r="A3282" s="277" t="s">
        <v>9801</v>
      </c>
      <c r="B3282" s="277" t="s">
        <v>9802</v>
      </c>
      <c r="C3282" s="277" t="s">
        <v>9803</v>
      </c>
      <c r="D3282" s="277" t="s">
        <v>9804</v>
      </c>
      <c r="E3282" s="278" t="s">
        <v>1043</v>
      </c>
      <c r="F3282" s="277" t="s">
        <v>1043</v>
      </c>
      <c r="G3282" s="279">
        <v>97340</v>
      </c>
      <c r="H3282" s="277" t="s">
        <v>9995</v>
      </c>
      <c r="I3282" s="277" t="s">
        <v>871</v>
      </c>
      <c r="J3282" s="277" t="s">
        <v>2363</v>
      </c>
      <c r="K3282" s="280">
        <v>116.25</v>
      </c>
      <c r="L3282" s="277" t="s">
        <v>2364</v>
      </c>
      <c r="M3282" s="83"/>
    </row>
    <row r="3283" spans="1:13" ht="12.75" customHeight="1" x14ac:dyDescent="0.25">
      <c r="A3283" s="277" t="s">
        <v>9801</v>
      </c>
      <c r="B3283" s="277" t="s">
        <v>9802</v>
      </c>
      <c r="C3283" s="277" t="s">
        <v>9803</v>
      </c>
      <c r="D3283" s="277" t="s">
        <v>9804</v>
      </c>
      <c r="E3283" s="278" t="s">
        <v>1043</v>
      </c>
      <c r="F3283" s="277" t="s">
        <v>1043</v>
      </c>
      <c r="G3283" s="279">
        <v>97341</v>
      </c>
      <c r="H3283" s="277" t="s">
        <v>9996</v>
      </c>
      <c r="I3283" s="277" t="s">
        <v>871</v>
      </c>
      <c r="J3283" s="277" t="s">
        <v>2363</v>
      </c>
      <c r="K3283" s="280">
        <v>32.25</v>
      </c>
      <c r="L3283" s="277" t="s">
        <v>2364</v>
      </c>
      <c r="M3283" s="83"/>
    </row>
    <row r="3284" spans="1:13" ht="12.75" customHeight="1" x14ac:dyDescent="0.25">
      <c r="A3284" s="277" t="s">
        <v>9801</v>
      </c>
      <c r="B3284" s="277" t="s">
        <v>9802</v>
      </c>
      <c r="C3284" s="277" t="s">
        <v>9803</v>
      </c>
      <c r="D3284" s="277" t="s">
        <v>9804</v>
      </c>
      <c r="E3284" s="278" t="s">
        <v>1043</v>
      </c>
      <c r="F3284" s="277" t="s">
        <v>1043</v>
      </c>
      <c r="G3284" s="279">
        <v>97342</v>
      </c>
      <c r="H3284" s="277" t="s">
        <v>9997</v>
      </c>
      <c r="I3284" s="277" t="s">
        <v>871</v>
      </c>
      <c r="J3284" s="277" t="s">
        <v>2363</v>
      </c>
      <c r="K3284" s="280">
        <v>50.23</v>
      </c>
      <c r="L3284" s="277" t="s">
        <v>2364</v>
      </c>
      <c r="M3284" s="83"/>
    </row>
    <row r="3285" spans="1:13" ht="12.75" customHeight="1" x14ac:dyDescent="0.25">
      <c r="A3285" s="277" t="s">
        <v>9801</v>
      </c>
      <c r="B3285" s="277" t="s">
        <v>9802</v>
      </c>
      <c r="C3285" s="277" t="s">
        <v>9803</v>
      </c>
      <c r="D3285" s="277" t="s">
        <v>9804</v>
      </c>
      <c r="E3285" s="278" t="s">
        <v>1043</v>
      </c>
      <c r="F3285" s="277" t="s">
        <v>1043</v>
      </c>
      <c r="G3285" s="279">
        <v>97343</v>
      </c>
      <c r="H3285" s="277" t="s">
        <v>9998</v>
      </c>
      <c r="I3285" s="277" t="s">
        <v>871</v>
      </c>
      <c r="J3285" s="277" t="s">
        <v>2363</v>
      </c>
      <c r="K3285" s="280">
        <v>63.13</v>
      </c>
      <c r="L3285" s="277" t="s">
        <v>2364</v>
      </c>
      <c r="M3285" s="83"/>
    </row>
    <row r="3286" spans="1:13" ht="12.75" customHeight="1" x14ac:dyDescent="0.25">
      <c r="A3286" s="277" t="s">
        <v>9801</v>
      </c>
      <c r="B3286" s="277" t="s">
        <v>9802</v>
      </c>
      <c r="C3286" s="277" t="s">
        <v>9803</v>
      </c>
      <c r="D3286" s="277" t="s">
        <v>9804</v>
      </c>
      <c r="E3286" s="278" t="s">
        <v>1043</v>
      </c>
      <c r="F3286" s="277" t="s">
        <v>1043</v>
      </c>
      <c r="G3286" s="279">
        <v>97344</v>
      </c>
      <c r="H3286" s="277" t="s">
        <v>9999</v>
      </c>
      <c r="I3286" s="277" t="s">
        <v>871</v>
      </c>
      <c r="J3286" s="277" t="s">
        <v>2363</v>
      </c>
      <c r="K3286" s="280">
        <v>39.43</v>
      </c>
      <c r="L3286" s="277" t="s">
        <v>2364</v>
      </c>
      <c r="M3286" s="83"/>
    </row>
    <row r="3287" spans="1:13" ht="12.75" customHeight="1" x14ac:dyDescent="0.25">
      <c r="A3287" s="277" t="s">
        <v>9801</v>
      </c>
      <c r="B3287" s="277" t="s">
        <v>9802</v>
      </c>
      <c r="C3287" s="277" t="s">
        <v>9803</v>
      </c>
      <c r="D3287" s="277" t="s">
        <v>9804</v>
      </c>
      <c r="E3287" s="278" t="s">
        <v>1043</v>
      </c>
      <c r="F3287" s="277" t="s">
        <v>1043</v>
      </c>
      <c r="G3287" s="279">
        <v>97345</v>
      </c>
      <c r="H3287" s="277" t="s">
        <v>10000</v>
      </c>
      <c r="I3287" s="277" t="s">
        <v>871</v>
      </c>
      <c r="J3287" s="277" t="s">
        <v>2363</v>
      </c>
      <c r="K3287" s="280">
        <v>62.57</v>
      </c>
      <c r="L3287" s="277" t="s">
        <v>2364</v>
      </c>
      <c r="M3287" s="83"/>
    </row>
    <row r="3288" spans="1:13" ht="12.75" customHeight="1" x14ac:dyDescent="0.25">
      <c r="A3288" s="277" t="s">
        <v>9801</v>
      </c>
      <c r="B3288" s="277" t="s">
        <v>9802</v>
      </c>
      <c r="C3288" s="277" t="s">
        <v>9803</v>
      </c>
      <c r="D3288" s="277" t="s">
        <v>9804</v>
      </c>
      <c r="E3288" s="278" t="s">
        <v>1043</v>
      </c>
      <c r="F3288" s="277" t="s">
        <v>1043</v>
      </c>
      <c r="G3288" s="279">
        <v>97346</v>
      </c>
      <c r="H3288" s="277" t="s">
        <v>10001</v>
      </c>
      <c r="I3288" s="277" t="s">
        <v>871</v>
      </c>
      <c r="J3288" s="277" t="s">
        <v>2363</v>
      </c>
      <c r="K3288" s="280">
        <v>79.95</v>
      </c>
      <c r="L3288" s="277" t="s">
        <v>2364</v>
      </c>
      <c r="M3288" s="83"/>
    </row>
    <row r="3289" spans="1:13" ht="12.75" customHeight="1" x14ac:dyDescent="0.25">
      <c r="A3289" s="277" t="s">
        <v>9801</v>
      </c>
      <c r="B3289" s="277" t="s">
        <v>9802</v>
      </c>
      <c r="C3289" s="277" t="s">
        <v>9803</v>
      </c>
      <c r="D3289" s="277" t="s">
        <v>9804</v>
      </c>
      <c r="E3289" s="278" t="s">
        <v>1043</v>
      </c>
      <c r="F3289" s="277" t="s">
        <v>1043</v>
      </c>
      <c r="G3289" s="279">
        <v>97347</v>
      </c>
      <c r="H3289" s="277" t="s">
        <v>10002</v>
      </c>
      <c r="I3289" s="277" t="s">
        <v>871</v>
      </c>
      <c r="J3289" s="277" t="s">
        <v>2363</v>
      </c>
      <c r="K3289" s="280">
        <v>56.5</v>
      </c>
      <c r="L3289" s="277" t="s">
        <v>2364</v>
      </c>
      <c r="M3289" s="83"/>
    </row>
    <row r="3290" spans="1:13" ht="12.75" customHeight="1" x14ac:dyDescent="0.25">
      <c r="A3290" s="277" t="s">
        <v>9801</v>
      </c>
      <c r="B3290" s="277" t="s">
        <v>9802</v>
      </c>
      <c r="C3290" s="277" t="s">
        <v>9803</v>
      </c>
      <c r="D3290" s="277" t="s">
        <v>9804</v>
      </c>
      <c r="E3290" s="278" t="s">
        <v>1043</v>
      </c>
      <c r="F3290" s="277" t="s">
        <v>1043</v>
      </c>
      <c r="G3290" s="279">
        <v>97348</v>
      </c>
      <c r="H3290" s="277" t="s">
        <v>10003</v>
      </c>
      <c r="I3290" s="277" t="s">
        <v>871</v>
      </c>
      <c r="J3290" s="277" t="s">
        <v>2363</v>
      </c>
      <c r="K3290" s="280">
        <v>78</v>
      </c>
      <c r="L3290" s="277" t="s">
        <v>2364</v>
      </c>
      <c r="M3290" s="83"/>
    </row>
    <row r="3291" spans="1:13" ht="12.75" customHeight="1" x14ac:dyDescent="0.25">
      <c r="A3291" s="277" t="s">
        <v>9801</v>
      </c>
      <c r="B3291" s="277" t="s">
        <v>9802</v>
      </c>
      <c r="C3291" s="277" t="s">
        <v>9803</v>
      </c>
      <c r="D3291" s="277" t="s">
        <v>9804</v>
      </c>
      <c r="E3291" s="278" t="s">
        <v>1043</v>
      </c>
      <c r="F3291" s="277" t="s">
        <v>1043</v>
      </c>
      <c r="G3291" s="279">
        <v>97349</v>
      </c>
      <c r="H3291" s="277" t="s">
        <v>10004</v>
      </c>
      <c r="I3291" s="277" t="s">
        <v>871</v>
      </c>
      <c r="J3291" s="277" t="s">
        <v>2363</v>
      </c>
      <c r="K3291" s="280">
        <v>112.31</v>
      </c>
      <c r="L3291" s="277" t="s">
        <v>2364</v>
      </c>
      <c r="M3291" s="83"/>
    </row>
    <row r="3292" spans="1:13" ht="12.75" customHeight="1" x14ac:dyDescent="0.25">
      <c r="A3292" s="277" t="s">
        <v>9801</v>
      </c>
      <c r="B3292" s="277" t="s">
        <v>9802</v>
      </c>
      <c r="C3292" s="277" t="s">
        <v>9803</v>
      </c>
      <c r="D3292" s="277" t="s">
        <v>9804</v>
      </c>
      <c r="E3292" s="278" t="s">
        <v>1043</v>
      </c>
      <c r="F3292" s="277" t="s">
        <v>1043</v>
      </c>
      <c r="G3292" s="279">
        <v>97350</v>
      </c>
      <c r="H3292" s="277" t="s">
        <v>10005</v>
      </c>
      <c r="I3292" s="277" t="s">
        <v>871</v>
      </c>
      <c r="J3292" s="277" t="s">
        <v>2363</v>
      </c>
      <c r="K3292" s="280">
        <v>136.33000000000001</v>
      </c>
      <c r="L3292" s="277" t="s">
        <v>2364</v>
      </c>
      <c r="M3292" s="83"/>
    </row>
    <row r="3293" spans="1:13" ht="12.75" customHeight="1" x14ac:dyDescent="0.25">
      <c r="A3293" s="277" t="s">
        <v>9801</v>
      </c>
      <c r="B3293" s="277" t="s">
        <v>9802</v>
      </c>
      <c r="C3293" s="277" t="s">
        <v>9803</v>
      </c>
      <c r="D3293" s="277" t="s">
        <v>9804</v>
      </c>
      <c r="E3293" s="278" t="s">
        <v>1043</v>
      </c>
      <c r="F3293" s="277" t="s">
        <v>1043</v>
      </c>
      <c r="G3293" s="279">
        <v>97351</v>
      </c>
      <c r="H3293" s="277" t="s">
        <v>10006</v>
      </c>
      <c r="I3293" s="277" t="s">
        <v>871</v>
      </c>
      <c r="J3293" s="277" t="s">
        <v>2363</v>
      </c>
      <c r="K3293" s="280">
        <v>188.42</v>
      </c>
      <c r="L3293" s="277" t="s">
        <v>2364</v>
      </c>
      <c r="M3293" s="83"/>
    </row>
    <row r="3294" spans="1:13" ht="12.75" customHeight="1" x14ac:dyDescent="0.25">
      <c r="A3294" s="277" t="s">
        <v>9801</v>
      </c>
      <c r="B3294" s="277" t="s">
        <v>9802</v>
      </c>
      <c r="C3294" s="277" t="s">
        <v>9803</v>
      </c>
      <c r="D3294" s="277" t="s">
        <v>9804</v>
      </c>
      <c r="E3294" s="278" t="s">
        <v>1043</v>
      </c>
      <c r="F3294" s="277" t="s">
        <v>1043</v>
      </c>
      <c r="G3294" s="279">
        <v>97352</v>
      </c>
      <c r="H3294" s="277" t="s">
        <v>10007</v>
      </c>
      <c r="I3294" s="277" t="s">
        <v>871</v>
      </c>
      <c r="J3294" s="277" t="s">
        <v>2363</v>
      </c>
      <c r="K3294" s="280">
        <v>244.1</v>
      </c>
      <c r="L3294" s="277" t="s">
        <v>2364</v>
      </c>
      <c r="M3294" s="83"/>
    </row>
    <row r="3295" spans="1:13" ht="12.75" customHeight="1" x14ac:dyDescent="0.25">
      <c r="A3295" s="277" t="s">
        <v>9801</v>
      </c>
      <c r="B3295" s="277" t="s">
        <v>9802</v>
      </c>
      <c r="C3295" s="277" t="s">
        <v>9803</v>
      </c>
      <c r="D3295" s="277" t="s">
        <v>9804</v>
      </c>
      <c r="E3295" s="278" t="s">
        <v>1043</v>
      </c>
      <c r="F3295" s="277" t="s">
        <v>1043</v>
      </c>
      <c r="G3295" s="279">
        <v>97353</v>
      </c>
      <c r="H3295" s="277" t="s">
        <v>10008</v>
      </c>
      <c r="I3295" s="277" t="s">
        <v>871</v>
      </c>
      <c r="J3295" s="277" t="s">
        <v>2363</v>
      </c>
      <c r="K3295" s="280">
        <v>37.9</v>
      </c>
      <c r="L3295" s="277" t="s">
        <v>2364</v>
      </c>
      <c r="M3295" s="83"/>
    </row>
    <row r="3296" spans="1:13" ht="12.75" customHeight="1" x14ac:dyDescent="0.25">
      <c r="A3296" s="277" t="s">
        <v>9801</v>
      </c>
      <c r="B3296" s="277" t="s">
        <v>9802</v>
      </c>
      <c r="C3296" s="277" t="s">
        <v>9803</v>
      </c>
      <c r="D3296" s="277" t="s">
        <v>9804</v>
      </c>
      <c r="E3296" s="278" t="s">
        <v>1043</v>
      </c>
      <c r="F3296" s="277" t="s">
        <v>1043</v>
      </c>
      <c r="G3296" s="279">
        <v>97354</v>
      </c>
      <c r="H3296" s="277" t="s">
        <v>10009</v>
      </c>
      <c r="I3296" s="277" t="s">
        <v>871</v>
      </c>
      <c r="J3296" s="277" t="s">
        <v>2363</v>
      </c>
      <c r="K3296" s="280">
        <v>59.77</v>
      </c>
      <c r="L3296" s="277" t="s">
        <v>2364</v>
      </c>
      <c r="M3296" s="83"/>
    </row>
    <row r="3297" spans="1:13" ht="12.75" customHeight="1" x14ac:dyDescent="0.25">
      <c r="A3297" s="277" t="s">
        <v>9801</v>
      </c>
      <c r="B3297" s="277" t="s">
        <v>9802</v>
      </c>
      <c r="C3297" s="277" t="s">
        <v>9803</v>
      </c>
      <c r="D3297" s="277" t="s">
        <v>9804</v>
      </c>
      <c r="E3297" s="278" t="s">
        <v>1043</v>
      </c>
      <c r="F3297" s="277" t="s">
        <v>1043</v>
      </c>
      <c r="G3297" s="279">
        <v>97355</v>
      </c>
      <c r="H3297" s="277" t="s">
        <v>10010</v>
      </c>
      <c r="I3297" s="277" t="s">
        <v>871</v>
      </c>
      <c r="J3297" s="277" t="s">
        <v>2363</v>
      </c>
      <c r="K3297" s="280">
        <v>81.5</v>
      </c>
      <c r="L3297" s="277" t="s">
        <v>2364</v>
      </c>
      <c r="M3297" s="83"/>
    </row>
    <row r="3298" spans="1:13" ht="12.75" customHeight="1" x14ac:dyDescent="0.25">
      <c r="A3298" s="277" t="s">
        <v>9801</v>
      </c>
      <c r="B3298" s="277" t="s">
        <v>9802</v>
      </c>
      <c r="C3298" s="277" t="s">
        <v>9803</v>
      </c>
      <c r="D3298" s="277" t="s">
        <v>9804</v>
      </c>
      <c r="E3298" s="278" t="s">
        <v>1043</v>
      </c>
      <c r="F3298" s="277" t="s">
        <v>1043</v>
      </c>
      <c r="G3298" s="279">
        <v>97356</v>
      </c>
      <c r="H3298" s="277" t="s">
        <v>10011</v>
      </c>
      <c r="I3298" s="277" t="s">
        <v>871</v>
      </c>
      <c r="J3298" s="277" t="s">
        <v>2363</v>
      </c>
      <c r="K3298" s="280">
        <v>45.08</v>
      </c>
      <c r="L3298" s="277" t="s">
        <v>2364</v>
      </c>
      <c r="M3298" s="83"/>
    </row>
    <row r="3299" spans="1:13" ht="12.75" customHeight="1" x14ac:dyDescent="0.25">
      <c r="A3299" s="277" t="s">
        <v>9801</v>
      </c>
      <c r="B3299" s="277" t="s">
        <v>9802</v>
      </c>
      <c r="C3299" s="277" t="s">
        <v>9803</v>
      </c>
      <c r="D3299" s="277" t="s">
        <v>9804</v>
      </c>
      <c r="E3299" s="278" t="s">
        <v>1043</v>
      </c>
      <c r="F3299" s="277" t="s">
        <v>1043</v>
      </c>
      <c r="G3299" s="279">
        <v>97357</v>
      </c>
      <c r="H3299" s="277" t="s">
        <v>10012</v>
      </c>
      <c r="I3299" s="277" t="s">
        <v>871</v>
      </c>
      <c r="J3299" s="277" t="s">
        <v>2363</v>
      </c>
      <c r="K3299" s="280">
        <v>72.11</v>
      </c>
      <c r="L3299" s="277" t="s">
        <v>2364</v>
      </c>
      <c r="M3299" s="83"/>
    </row>
    <row r="3300" spans="1:13" ht="12.75" customHeight="1" x14ac:dyDescent="0.25">
      <c r="A3300" s="277" t="s">
        <v>9801</v>
      </c>
      <c r="B3300" s="277" t="s">
        <v>9802</v>
      </c>
      <c r="C3300" s="277" t="s">
        <v>9803</v>
      </c>
      <c r="D3300" s="277" t="s">
        <v>9804</v>
      </c>
      <c r="E3300" s="278" t="s">
        <v>1043</v>
      </c>
      <c r="F3300" s="277" t="s">
        <v>1043</v>
      </c>
      <c r="G3300" s="279">
        <v>97358</v>
      </c>
      <c r="H3300" s="277" t="s">
        <v>10013</v>
      </c>
      <c r="I3300" s="277" t="s">
        <v>871</v>
      </c>
      <c r="J3300" s="277" t="s">
        <v>2363</v>
      </c>
      <c r="K3300" s="280">
        <v>98.32</v>
      </c>
      <c r="L3300" s="277" t="s">
        <v>2364</v>
      </c>
      <c r="M3300" s="83"/>
    </row>
    <row r="3301" spans="1:13" ht="12.75" customHeight="1" x14ac:dyDescent="0.25">
      <c r="A3301" s="277" t="s">
        <v>9801</v>
      </c>
      <c r="B3301" s="277" t="s">
        <v>9802</v>
      </c>
      <c r="C3301" s="277" t="s">
        <v>9803</v>
      </c>
      <c r="D3301" s="277" t="s">
        <v>9804</v>
      </c>
      <c r="E3301" s="278" t="s">
        <v>1043</v>
      </c>
      <c r="F3301" s="277" t="s">
        <v>1043</v>
      </c>
      <c r="G3301" s="279">
        <v>97498</v>
      </c>
      <c r="H3301" s="277" t="s">
        <v>10014</v>
      </c>
      <c r="I3301" s="277" t="s">
        <v>871</v>
      </c>
      <c r="J3301" s="277" t="s">
        <v>2642</v>
      </c>
      <c r="K3301" s="280">
        <v>28.9</v>
      </c>
      <c r="L3301" s="277" t="s">
        <v>2364</v>
      </c>
      <c r="M3301" s="83"/>
    </row>
    <row r="3302" spans="1:13" ht="12.75" customHeight="1" x14ac:dyDescent="0.25">
      <c r="A3302" s="277" t="s">
        <v>9801</v>
      </c>
      <c r="B3302" s="277" t="s">
        <v>9802</v>
      </c>
      <c r="C3302" s="277" t="s">
        <v>9803</v>
      </c>
      <c r="D3302" s="277" t="s">
        <v>9804</v>
      </c>
      <c r="E3302" s="278" t="s">
        <v>1043</v>
      </c>
      <c r="F3302" s="277" t="s">
        <v>1043</v>
      </c>
      <c r="G3302" s="279">
        <v>97535</v>
      </c>
      <c r="H3302" s="277" t="s">
        <v>10015</v>
      </c>
      <c r="I3302" s="277" t="s">
        <v>871</v>
      </c>
      <c r="J3302" s="277" t="s">
        <v>2642</v>
      </c>
      <c r="K3302" s="280">
        <v>32.17</v>
      </c>
      <c r="L3302" s="277" t="s">
        <v>2364</v>
      </c>
      <c r="M3302" s="83"/>
    </row>
    <row r="3303" spans="1:13" ht="12.75" customHeight="1" x14ac:dyDescent="0.25">
      <c r="A3303" s="277" t="s">
        <v>9801</v>
      </c>
      <c r="B3303" s="277" t="s">
        <v>9802</v>
      </c>
      <c r="C3303" s="277" t="s">
        <v>9803</v>
      </c>
      <c r="D3303" s="277" t="s">
        <v>9804</v>
      </c>
      <c r="E3303" s="278" t="s">
        <v>1043</v>
      </c>
      <c r="F3303" s="277" t="s">
        <v>1043</v>
      </c>
      <c r="G3303" s="279">
        <v>97536</v>
      </c>
      <c r="H3303" s="277" t="s">
        <v>10016</v>
      </c>
      <c r="I3303" s="277" t="s">
        <v>871</v>
      </c>
      <c r="J3303" s="277" t="s">
        <v>2642</v>
      </c>
      <c r="K3303" s="280">
        <v>39.68</v>
      </c>
      <c r="L3303" s="277" t="s">
        <v>2364</v>
      </c>
      <c r="M3303" s="83"/>
    </row>
    <row r="3304" spans="1:13" ht="12.75" customHeight="1" x14ac:dyDescent="0.25">
      <c r="A3304" s="277" t="s">
        <v>9801</v>
      </c>
      <c r="B3304" s="277" t="s">
        <v>9802</v>
      </c>
      <c r="C3304" s="277" t="s">
        <v>9157</v>
      </c>
      <c r="D3304" s="277" t="s">
        <v>10017</v>
      </c>
      <c r="E3304" s="278" t="s">
        <v>1043</v>
      </c>
      <c r="F3304" s="277" t="s">
        <v>1043</v>
      </c>
      <c r="G3304" s="279">
        <v>72293</v>
      </c>
      <c r="H3304" s="277" t="s">
        <v>10018</v>
      </c>
      <c r="I3304" s="277" t="s">
        <v>833</v>
      </c>
      <c r="J3304" s="277" t="s">
        <v>2642</v>
      </c>
      <c r="K3304" s="280">
        <v>5.17</v>
      </c>
      <c r="L3304" s="277" t="s">
        <v>2364</v>
      </c>
      <c r="M3304" s="83"/>
    </row>
    <row r="3305" spans="1:13" ht="12.75" customHeight="1" x14ac:dyDescent="0.25">
      <c r="A3305" s="277" t="s">
        <v>9801</v>
      </c>
      <c r="B3305" s="277" t="s">
        <v>9802</v>
      </c>
      <c r="C3305" s="277" t="s">
        <v>9157</v>
      </c>
      <c r="D3305" s="277" t="s">
        <v>10017</v>
      </c>
      <c r="E3305" s="278" t="s">
        <v>1043</v>
      </c>
      <c r="F3305" s="277" t="s">
        <v>1043</v>
      </c>
      <c r="G3305" s="279">
        <v>72294</v>
      </c>
      <c r="H3305" s="277" t="s">
        <v>10019</v>
      </c>
      <c r="I3305" s="277" t="s">
        <v>833</v>
      </c>
      <c r="J3305" s="277" t="s">
        <v>2642</v>
      </c>
      <c r="K3305" s="280">
        <v>7.77</v>
      </c>
      <c r="L3305" s="277" t="s">
        <v>2364</v>
      </c>
      <c r="M3305" s="83"/>
    </row>
    <row r="3306" spans="1:13" ht="12.75" customHeight="1" x14ac:dyDescent="0.25">
      <c r="A3306" s="277" t="s">
        <v>9801</v>
      </c>
      <c r="B3306" s="277" t="s">
        <v>9802</v>
      </c>
      <c r="C3306" s="277" t="s">
        <v>9157</v>
      </c>
      <c r="D3306" s="277" t="s">
        <v>10017</v>
      </c>
      <c r="E3306" s="278" t="s">
        <v>1043</v>
      </c>
      <c r="F3306" s="277" t="s">
        <v>1043</v>
      </c>
      <c r="G3306" s="279">
        <v>72295</v>
      </c>
      <c r="H3306" s="277" t="s">
        <v>10020</v>
      </c>
      <c r="I3306" s="277" t="s">
        <v>833</v>
      </c>
      <c r="J3306" s="277" t="s">
        <v>2642</v>
      </c>
      <c r="K3306" s="280">
        <v>10.75</v>
      </c>
      <c r="L3306" s="277" t="s">
        <v>2364</v>
      </c>
      <c r="M3306" s="83"/>
    </row>
    <row r="3307" spans="1:13" ht="12.75" customHeight="1" x14ac:dyDescent="0.25">
      <c r="A3307" s="277" t="s">
        <v>9801</v>
      </c>
      <c r="B3307" s="277" t="s">
        <v>9802</v>
      </c>
      <c r="C3307" s="277" t="s">
        <v>9157</v>
      </c>
      <c r="D3307" s="277" t="s">
        <v>10017</v>
      </c>
      <c r="E3307" s="278" t="s">
        <v>1043</v>
      </c>
      <c r="F3307" s="277" t="s">
        <v>1043</v>
      </c>
      <c r="G3307" s="279">
        <v>72306</v>
      </c>
      <c r="H3307" s="277" t="s">
        <v>10021</v>
      </c>
      <c r="I3307" s="277" t="s">
        <v>833</v>
      </c>
      <c r="J3307" s="277" t="s">
        <v>2642</v>
      </c>
      <c r="K3307" s="280">
        <v>167.38</v>
      </c>
      <c r="L3307" s="277" t="s">
        <v>2364</v>
      </c>
      <c r="M3307" s="83"/>
    </row>
    <row r="3308" spans="1:13" ht="12.75" customHeight="1" x14ac:dyDescent="0.25">
      <c r="A3308" s="277" t="s">
        <v>9801</v>
      </c>
      <c r="B3308" s="277" t="s">
        <v>9802</v>
      </c>
      <c r="C3308" s="277" t="s">
        <v>9157</v>
      </c>
      <c r="D3308" s="277" t="s">
        <v>10017</v>
      </c>
      <c r="E3308" s="278" t="s">
        <v>1043</v>
      </c>
      <c r="F3308" s="277" t="s">
        <v>1043</v>
      </c>
      <c r="G3308" s="279">
        <v>72307</v>
      </c>
      <c r="H3308" s="277" t="s">
        <v>10022</v>
      </c>
      <c r="I3308" s="277" t="s">
        <v>833</v>
      </c>
      <c r="J3308" s="277" t="s">
        <v>2642</v>
      </c>
      <c r="K3308" s="280">
        <v>234.73</v>
      </c>
      <c r="L3308" s="277" t="s">
        <v>2364</v>
      </c>
      <c r="M3308" s="83"/>
    </row>
    <row r="3309" spans="1:13" ht="12.75" customHeight="1" x14ac:dyDescent="0.25">
      <c r="A3309" s="277" t="s">
        <v>9801</v>
      </c>
      <c r="B3309" s="277" t="s">
        <v>9802</v>
      </c>
      <c r="C3309" s="277" t="s">
        <v>9157</v>
      </c>
      <c r="D3309" s="277" t="s">
        <v>10017</v>
      </c>
      <c r="E3309" s="278" t="s">
        <v>1043</v>
      </c>
      <c r="F3309" s="277" t="s">
        <v>1043</v>
      </c>
      <c r="G3309" s="279">
        <v>72313</v>
      </c>
      <c r="H3309" s="277" t="s">
        <v>10023</v>
      </c>
      <c r="I3309" s="277" t="s">
        <v>833</v>
      </c>
      <c r="J3309" s="277" t="s">
        <v>2642</v>
      </c>
      <c r="K3309" s="280">
        <v>548.12</v>
      </c>
      <c r="L3309" s="277" t="s">
        <v>2364</v>
      </c>
      <c r="M3309" s="83"/>
    </row>
    <row r="3310" spans="1:13" ht="12.75" customHeight="1" x14ac:dyDescent="0.25">
      <c r="A3310" s="277" t="s">
        <v>9801</v>
      </c>
      <c r="B3310" s="277" t="s">
        <v>9802</v>
      </c>
      <c r="C3310" s="277" t="s">
        <v>9157</v>
      </c>
      <c r="D3310" s="277" t="s">
        <v>10017</v>
      </c>
      <c r="E3310" s="278" t="s">
        <v>1043</v>
      </c>
      <c r="F3310" s="277" t="s">
        <v>1043</v>
      </c>
      <c r="G3310" s="279">
        <v>72482</v>
      </c>
      <c r="H3310" s="277" t="s">
        <v>10024</v>
      </c>
      <c r="I3310" s="277" t="s">
        <v>833</v>
      </c>
      <c r="J3310" s="277" t="s">
        <v>2642</v>
      </c>
      <c r="K3310" s="280">
        <v>235.25</v>
      </c>
      <c r="L3310" s="277" t="s">
        <v>2364</v>
      </c>
      <c r="M3310" s="83"/>
    </row>
    <row r="3311" spans="1:13" ht="12.75" customHeight="1" x14ac:dyDescent="0.25">
      <c r="A3311" s="277" t="s">
        <v>9801</v>
      </c>
      <c r="B3311" s="277" t="s">
        <v>9802</v>
      </c>
      <c r="C3311" s="277" t="s">
        <v>9157</v>
      </c>
      <c r="D3311" s="277" t="s">
        <v>10017</v>
      </c>
      <c r="E3311" s="278" t="s">
        <v>1043</v>
      </c>
      <c r="F3311" s="277" t="s">
        <v>1043</v>
      </c>
      <c r="G3311" s="279">
        <v>72619</v>
      </c>
      <c r="H3311" s="277" t="s">
        <v>10025</v>
      </c>
      <c r="I3311" s="277" t="s">
        <v>833</v>
      </c>
      <c r="J3311" s="277" t="s">
        <v>2642</v>
      </c>
      <c r="K3311" s="280">
        <v>98.29</v>
      </c>
      <c r="L3311" s="277" t="s">
        <v>2364</v>
      </c>
      <c r="M3311" s="83"/>
    </row>
    <row r="3312" spans="1:13" ht="12.75" customHeight="1" x14ac:dyDescent="0.25">
      <c r="A3312" s="277" t="s">
        <v>9801</v>
      </c>
      <c r="B3312" s="277" t="s">
        <v>9802</v>
      </c>
      <c r="C3312" s="277" t="s">
        <v>9157</v>
      </c>
      <c r="D3312" s="277" t="s">
        <v>10017</v>
      </c>
      <c r="E3312" s="278" t="s">
        <v>1043</v>
      </c>
      <c r="F3312" s="277" t="s">
        <v>1043</v>
      </c>
      <c r="G3312" s="279">
        <v>72620</v>
      </c>
      <c r="H3312" s="277" t="s">
        <v>10026</v>
      </c>
      <c r="I3312" s="277" t="s">
        <v>833</v>
      </c>
      <c r="J3312" s="277" t="s">
        <v>2642</v>
      </c>
      <c r="K3312" s="280">
        <v>171.48</v>
      </c>
      <c r="L3312" s="277" t="s">
        <v>2364</v>
      </c>
      <c r="M3312" s="83"/>
    </row>
    <row r="3313" spans="1:13" ht="12.75" customHeight="1" x14ac:dyDescent="0.25">
      <c r="A3313" s="277" t="s">
        <v>9801</v>
      </c>
      <c r="B3313" s="277" t="s">
        <v>9802</v>
      </c>
      <c r="C3313" s="277" t="s">
        <v>9157</v>
      </c>
      <c r="D3313" s="277" t="s">
        <v>10017</v>
      </c>
      <c r="E3313" s="278" t="s">
        <v>1043</v>
      </c>
      <c r="F3313" s="277" t="s">
        <v>1043</v>
      </c>
      <c r="G3313" s="279">
        <v>72621</v>
      </c>
      <c r="H3313" s="277" t="s">
        <v>10027</v>
      </c>
      <c r="I3313" s="277" t="s">
        <v>833</v>
      </c>
      <c r="J3313" s="277" t="s">
        <v>2642</v>
      </c>
      <c r="K3313" s="280">
        <v>275.36</v>
      </c>
      <c r="L3313" s="277" t="s">
        <v>2364</v>
      </c>
      <c r="M3313" s="83"/>
    </row>
    <row r="3314" spans="1:13" ht="12.75" customHeight="1" x14ac:dyDescent="0.25">
      <c r="A3314" s="277" t="s">
        <v>9801</v>
      </c>
      <c r="B3314" s="277" t="s">
        <v>9802</v>
      </c>
      <c r="C3314" s="277" t="s">
        <v>9157</v>
      </c>
      <c r="D3314" s="277" t="s">
        <v>10017</v>
      </c>
      <c r="E3314" s="278" t="s">
        <v>1043</v>
      </c>
      <c r="F3314" s="277" t="s">
        <v>1043</v>
      </c>
      <c r="G3314" s="279">
        <v>72667</v>
      </c>
      <c r="H3314" s="277" t="s">
        <v>10028</v>
      </c>
      <c r="I3314" s="277" t="s">
        <v>833</v>
      </c>
      <c r="J3314" s="277" t="s">
        <v>2642</v>
      </c>
      <c r="K3314" s="280">
        <v>134.94999999999999</v>
      </c>
      <c r="L3314" s="277" t="s">
        <v>2364</v>
      </c>
      <c r="M3314" s="83"/>
    </row>
    <row r="3315" spans="1:13" ht="12.75" customHeight="1" x14ac:dyDescent="0.25">
      <c r="A3315" s="277" t="s">
        <v>9801</v>
      </c>
      <c r="B3315" s="277" t="s">
        <v>9802</v>
      </c>
      <c r="C3315" s="277" t="s">
        <v>9157</v>
      </c>
      <c r="D3315" s="277" t="s">
        <v>10017</v>
      </c>
      <c r="E3315" s="278" t="s">
        <v>1043</v>
      </c>
      <c r="F3315" s="277" t="s">
        <v>1043</v>
      </c>
      <c r="G3315" s="279">
        <v>72668</v>
      </c>
      <c r="H3315" s="277" t="s">
        <v>10029</v>
      </c>
      <c r="I3315" s="277" t="s">
        <v>833</v>
      </c>
      <c r="J3315" s="277" t="s">
        <v>2642</v>
      </c>
      <c r="K3315" s="280">
        <v>134.25</v>
      </c>
      <c r="L3315" s="277" t="s">
        <v>2364</v>
      </c>
      <c r="M3315" s="83"/>
    </row>
    <row r="3316" spans="1:13" ht="12.75" customHeight="1" x14ac:dyDescent="0.25">
      <c r="A3316" s="277" t="s">
        <v>9801</v>
      </c>
      <c r="B3316" s="277" t="s">
        <v>9802</v>
      </c>
      <c r="C3316" s="277" t="s">
        <v>9157</v>
      </c>
      <c r="D3316" s="277" t="s">
        <v>10017</v>
      </c>
      <c r="E3316" s="278" t="s">
        <v>1043</v>
      </c>
      <c r="F3316" s="277" t="s">
        <v>1043</v>
      </c>
      <c r="G3316" s="279">
        <v>72669</v>
      </c>
      <c r="H3316" s="277" t="s">
        <v>10030</v>
      </c>
      <c r="I3316" s="277" t="s">
        <v>833</v>
      </c>
      <c r="J3316" s="277" t="s">
        <v>2642</v>
      </c>
      <c r="K3316" s="280">
        <v>138.33000000000001</v>
      </c>
      <c r="L3316" s="277" t="s">
        <v>2364</v>
      </c>
      <c r="M3316" s="83"/>
    </row>
    <row r="3317" spans="1:13" ht="12.75" customHeight="1" x14ac:dyDescent="0.25">
      <c r="A3317" s="277" t="s">
        <v>9801</v>
      </c>
      <c r="B3317" s="277" t="s">
        <v>9802</v>
      </c>
      <c r="C3317" s="277" t="s">
        <v>9157</v>
      </c>
      <c r="D3317" s="277" t="s">
        <v>10017</v>
      </c>
      <c r="E3317" s="278" t="s">
        <v>1043</v>
      </c>
      <c r="F3317" s="277" t="s">
        <v>1043</v>
      </c>
      <c r="G3317" s="279">
        <v>72681</v>
      </c>
      <c r="H3317" s="277" t="s">
        <v>10031</v>
      </c>
      <c r="I3317" s="277" t="s">
        <v>833</v>
      </c>
      <c r="J3317" s="277" t="s">
        <v>2642</v>
      </c>
      <c r="K3317" s="280">
        <v>95.18</v>
      </c>
      <c r="L3317" s="277" t="s">
        <v>2364</v>
      </c>
      <c r="M3317" s="83"/>
    </row>
    <row r="3318" spans="1:13" ht="12.75" customHeight="1" x14ac:dyDescent="0.25">
      <c r="A3318" s="277" t="s">
        <v>9801</v>
      </c>
      <c r="B3318" s="277" t="s">
        <v>9802</v>
      </c>
      <c r="C3318" s="277" t="s">
        <v>9157</v>
      </c>
      <c r="D3318" s="277" t="s">
        <v>10017</v>
      </c>
      <c r="E3318" s="278" t="s">
        <v>1043</v>
      </c>
      <c r="F3318" s="277" t="s">
        <v>1043</v>
      </c>
      <c r="G3318" s="279">
        <v>72682</v>
      </c>
      <c r="H3318" s="277" t="s">
        <v>10032</v>
      </c>
      <c r="I3318" s="277" t="s">
        <v>833</v>
      </c>
      <c r="J3318" s="277" t="s">
        <v>2642</v>
      </c>
      <c r="K3318" s="280">
        <v>191.71</v>
      </c>
      <c r="L3318" s="277" t="s">
        <v>2364</v>
      </c>
      <c r="M3318" s="83"/>
    </row>
    <row r="3319" spans="1:13" ht="12.75" customHeight="1" x14ac:dyDescent="0.25">
      <c r="A3319" s="277" t="s">
        <v>9801</v>
      </c>
      <c r="B3319" s="277" t="s">
        <v>9802</v>
      </c>
      <c r="C3319" s="277" t="s">
        <v>9157</v>
      </c>
      <c r="D3319" s="277" t="s">
        <v>10017</v>
      </c>
      <c r="E3319" s="278" t="s">
        <v>1043</v>
      </c>
      <c r="F3319" s="277" t="s">
        <v>1043</v>
      </c>
      <c r="G3319" s="279">
        <v>72683</v>
      </c>
      <c r="H3319" s="277" t="s">
        <v>10033</v>
      </c>
      <c r="I3319" s="277" t="s">
        <v>833</v>
      </c>
      <c r="J3319" s="277" t="s">
        <v>2642</v>
      </c>
      <c r="K3319" s="280">
        <v>308.11</v>
      </c>
      <c r="L3319" s="277" t="s">
        <v>2364</v>
      </c>
      <c r="M3319" s="83"/>
    </row>
    <row r="3320" spans="1:13" ht="12.75" customHeight="1" x14ac:dyDescent="0.25">
      <c r="A3320" s="277" t="s">
        <v>9801</v>
      </c>
      <c r="B3320" s="277" t="s">
        <v>9802</v>
      </c>
      <c r="C3320" s="277" t="s">
        <v>9157</v>
      </c>
      <c r="D3320" s="277" t="s">
        <v>10017</v>
      </c>
      <c r="E3320" s="278" t="s">
        <v>1043</v>
      </c>
      <c r="F3320" s="277" t="s">
        <v>1043</v>
      </c>
      <c r="G3320" s="279">
        <v>72719</v>
      </c>
      <c r="H3320" s="277" t="s">
        <v>10034</v>
      </c>
      <c r="I3320" s="277" t="s">
        <v>833</v>
      </c>
      <c r="J3320" s="277" t="s">
        <v>2642</v>
      </c>
      <c r="K3320" s="280">
        <v>209.98</v>
      </c>
      <c r="L3320" s="277" t="s">
        <v>2364</v>
      </c>
      <c r="M3320" s="83"/>
    </row>
    <row r="3321" spans="1:13" ht="12.75" customHeight="1" x14ac:dyDescent="0.25">
      <c r="A3321" s="277" t="s">
        <v>9801</v>
      </c>
      <c r="B3321" s="277" t="s">
        <v>9802</v>
      </c>
      <c r="C3321" s="277" t="s">
        <v>9157</v>
      </c>
      <c r="D3321" s="277" t="s">
        <v>10017</v>
      </c>
      <c r="E3321" s="278" t="s">
        <v>1043</v>
      </c>
      <c r="F3321" s="277" t="s">
        <v>1043</v>
      </c>
      <c r="G3321" s="279">
        <v>72720</v>
      </c>
      <c r="H3321" s="277" t="s">
        <v>10035</v>
      </c>
      <c r="I3321" s="277" t="s">
        <v>833</v>
      </c>
      <c r="J3321" s="277" t="s">
        <v>2642</v>
      </c>
      <c r="K3321" s="280">
        <v>289.29000000000002</v>
      </c>
      <c r="L3321" s="277" t="s">
        <v>2364</v>
      </c>
      <c r="M3321" s="83"/>
    </row>
    <row r="3322" spans="1:13" ht="12.75" customHeight="1" x14ac:dyDescent="0.25">
      <c r="A3322" s="277" t="s">
        <v>9801</v>
      </c>
      <c r="B3322" s="277" t="s">
        <v>9802</v>
      </c>
      <c r="C3322" s="277" t="s">
        <v>9157</v>
      </c>
      <c r="D3322" s="277" t="s">
        <v>10017</v>
      </c>
      <c r="E3322" s="278" t="s">
        <v>1043</v>
      </c>
      <c r="F3322" s="277" t="s">
        <v>1043</v>
      </c>
      <c r="G3322" s="279">
        <v>72721</v>
      </c>
      <c r="H3322" s="277" t="s">
        <v>10036</v>
      </c>
      <c r="I3322" s="277" t="s">
        <v>833</v>
      </c>
      <c r="J3322" s="277" t="s">
        <v>2642</v>
      </c>
      <c r="K3322" s="280">
        <v>627.25</v>
      </c>
      <c r="L3322" s="277" t="s">
        <v>2364</v>
      </c>
      <c r="M3322" s="83"/>
    </row>
    <row r="3323" spans="1:13" ht="12.75" customHeight="1" x14ac:dyDescent="0.25">
      <c r="A3323" s="277" t="s">
        <v>9801</v>
      </c>
      <c r="B3323" s="277" t="s">
        <v>9802</v>
      </c>
      <c r="C3323" s="277" t="s">
        <v>9157</v>
      </c>
      <c r="D3323" s="277" t="s">
        <v>10017</v>
      </c>
      <c r="E3323" s="278" t="s">
        <v>1043</v>
      </c>
      <c r="F3323" s="277" t="s">
        <v>1043</v>
      </c>
      <c r="G3323" s="279">
        <v>89358</v>
      </c>
      <c r="H3323" s="277" t="s">
        <v>10037</v>
      </c>
      <c r="I3323" s="277" t="s">
        <v>833</v>
      </c>
      <c r="J3323" s="277" t="s">
        <v>2642</v>
      </c>
      <c r="K3323" s="280">
        <v>5.4</v>
      </c>
      <c r="L3323" s="277" t="s">
        <v>2364</v>
      </c>
      <c r="M3323" s="83"/>
    </row>
    <row r="3324" spans="1:13" ht="12.75" customHeight="1" x14ac:dyDescent="0.25">
      <c r="A3324" s="277" t="s">
        <v>9801</v>
      </c>
      <c r="B3324" s="277" t="s">
        <v>9802</v>
      </c>
      <c r="C3324" s="277" t="s">
        <v>9157</v>
      </c>
      <c r="D3324" s="277" t="s">
        <v>10017</v>
      </c>
      <c r="E3324" s="278" t="s">
        <v>1043</v>
      </c>
      <c r="F3324" s="277" t="s">
        <v>1043</v>
      </c>
      <c r="G3324" s="279">
        <v>89359</v>
      </c>
      <c r="H3324" s="277" t="s">
        <v>10038</v>
      </c>
      <c r="I3324" s="277" t="s">
        <v>833</v>
      </c>
      <c r="J3324" s="277" t="s">
        <v>2642</v>
      </c>
      <c r="K3324" s="280">
        <v>5.64</v>
      </c>
      <c r="L3324" s="277" t="s">
        <v>2364</v>
      </c>
      <c r="M3324" s="83"/>
    </row>
    <row r="3325" spans="1:13" ht="12.75" customHeight="1" x14ac:dyDescent="0.25">
      <c r="A3325" s="277" t="s">
        <v>9801</v>
      </c>
      <c r="B3325" s="277" t="s">
        <v>9802</v>
      </c>
      <c r="C3325" s="277" t="s">
        <v>9157</v>
      </c>
      <c r="D3325" s="277" t="s">
        <v>10017</v>
      </c>
      <c r="E3325" s="278" t="s">
        <v>1043</v>
      </c>
      <c r="F3325" s="277" t="s">
        <v>1043</v>
      </c>
      <c r="G3325" s="279">
        <v>89360</v>
      </c>
      <c r="H3325" s="277" t="s">
        <v>10039</v>
      </c>
      <c r="I3325" s="277" t="s">
        <v>833</v>
      </c>
      <c r="J3325" s="277" t="s">
        <v>2642</v>
      </c>
      <c r="K3325" s="280">
        <v>6.68</v>
      </c>
      <c r="L3325" s="277" t="s">
        <v>2364</v>
      </c>
      <c r="M3325" s="83"/>
    </row>
    <row r="3326" spans="1:13" ht="12.75" customHeight="1" x14ac:dyDescent="0.25">
      <c r="A3326" s="277" t="s">
        <v>9801</v>
      </c>
      <c r="B3326" s="277" t="s">
        <v>9802</v>
      </c>
      <c r="C3326" s="277" t="s">
        <v>9157</v>
      </c>
      <c r="D3326" s="277" t="s">
        <v>10017</v>
      </c>
      <c r="E3326" s="278" t="s">
        <v>1043</v>
      </c>
      <c r="F3326" s="277" t="s">
        <v>1043</v>
      </c>
      <c r="G3326" s="279">
        <v>89361</v>
      </c>
      <c r="H3326" s="277" t="s">
        <v>10040</v>
      </c>
      <c r="I3326" s="277" t="s">
        <v>833</v>
      </c>
      <c r="J3326" s="277" t="s">
        <v>2642</v>
      </c>
      <c r="K3326" s="280">
        <v>6.28</v>
      </c>
      <c r="L3326" s="277" t="s">
        <v>2364</v>
      </c>
      <c r="M3326" s="83"/>
    </row>
    <row r="3327" spans="1:13" ht="12.75" customHeight="1" x14ac:dyDescent="0.25">
      <c r="A3327" s="277" t="s">
        <v>9801</v>
      </c>
      <c r="B3327" s="277" t="s">
        <v>9802</v>
      </c>
      <c r="C3327" s="277" t="s">
        <v>9157</v>
      </c>
      <c r="D3327" s="277" t="s">
        <v>10017</v>
      </c>
      <c r="E3327" s="278" t="s">
        <v>1043</v>
      </c>
      <c r="F3327" s="277" t="s">
        <v>1043</v>
      </c>
      <c r="G3327" s="279">
        <v>89362</v>
      </c>
      <c r="H3327" s="277" t="s">
        <v>10041</v>
      </c>
      <c r="I3327" s="277" t="s">
        <v>833</v>
      </c>
      <c r="J3327" s="277" t="s">
        <v>2642</v>
      </c>
      <c r="K3327" s="280">
        <v>6.4</v>
      </c>
      <c r="L3327" s="277" t="s">
        <v>2364</v>
      </c>
      <c r="M3327" s="83"/>
    </row>
    <row r="3328" spans="1:13" ht="12.75" customHeight="1" x14ac:dyDescent="0.25">
      <c r="A3328" s="277" t="s">
        <v>9801</v>
      </c>
      <c r="B3328" s="277" t="s">
        <v>9802</v>
      </c>
      <c r="C3328" s="277" t="s">
        <v>9157</v>
      </c>
      <c r="D3328" s="277" t="s">
        <v>10017</v>
      </c>
      <c r="E3328" s="278" t="s">
        <v>1043</v>
      </c>
      <c r="F3328" s="277" t="s">
        <v>1043</v>
      </c>
      <c r="G3328" s="279">
        <v>89363</v>
      </c>
      <c r="H3328" s="277" t="s">
        <v>10042</v>
      </c>
      <c r="I3328" s="277" t="s">
        <v>833</v>
      </c>
      <c r="J3328" s="277" t="s">
        <v>2642</v>
      </c>
      <c r="K3328" s="280">
        <v>6.93</v>
      </c>
      <c r="L3328" s="277" t="s">
        <v>2364</v>
      </c>
      <c r="M3328" s="83"/>
    </row>
    <row r="3329" spans="1:13" ht="12.75" customHeight="1" x14ac:dyDescent="0.25">
      <c r="A3329" s="277" t="s">
        <v>9801</v>
      </c>
      <c r="B3329" s="277" t="s">
        <v>9802</v>
      </c>
      <c r="C3329" s="277" t="s">
        <v>9157</v>
      </c>
      <c r="D3329" s="277" t="s">
        <v>10017</v>
      </c>
      <c r="E3329" s="278" t="s">
        <v>1043</v>
      </c>
      <c r="F3329" s="277" t="s">
        <v>1043</v>
      </c>
      <c r="G3329" s="279">
        <v>89364</v>
      </c>
      <c r="H3329" s="277" t="s">
        <v>10043</v>
      </c>
      <c r="I3329" s="277" t="s">
        <v>833</v>
      </c>
      <c r="J3329" s="277" t="s">
        <v>2642</v>
      </c>
      <c r="K3329" s="280">
        <v>8.02</v>
      </c>
      <c r="L3329" s="277" t="s">
        <v>2364</v>
      </c>
      <c r="M3329" s="83"/>
    </row>
    <row r="3330" spans="1:13" ht="12.75" customHeight="1" x14ac:dyDescent="0.25">
      <c r="A3330" s="277" t="s">
        <v>9801</v>
      </c>
      <c r="B3330" s="277" t="s">
        <v>9802</v>
      </c>
      <c r="C3330" s="277" t="s">
        <v>9157</v>
      </c>
      <c r="D3330" s="277" t="s">
        <v>10017</v>
      </c>
      <c r="E3330" s="278" t="s">
        <v>1043</v>
      </c>
      <c r="F3330" s="277" t="s">
        <v>1043</v>
      </c>
      <c r="G3330" s="279">
        <v>89365</v>
      </c>
      <c r="H3330" s="277" t="s">
        <v>10044</v>
      </c>
      <c r="I3330" s="277" t="s">
        <v>833</v>
      </c>
      <c r="J3330" s="277" t="s">
        <v>2642</v>
      </c>
      <c r="K3330" s="280">
        <v>7.53</v>
      </c>
      <c r="L3330" s="277" t="s">
        <v>2364</v>
      </c>
      <c r="M3330" s="83"/>
    </row>
    <row r="3331" spans="1:13" ht="12.75" customHeight="1" x14ac:dyDescent="0.25">
      <c r="A3331" s="277" t="s">
        <v>9801</v>
      </c>
      <c r="B3331" s="277" t="s">
        <v>9802</v>
      </c>
      <c r="C3331" s="277" t="s">
        <v>9157</v>
      </c>
      <c r="D3331" s="277" t="s">
        <v>10017</v>
      </c>
      <c r="E3331" s="278" t="s">
        <v>1043</v>
      </c>
      <c r="F3331" s="277" t="s">
        <v>1043</v>
      </c>
      <c r="G3331" s="279">
        <v>89366</v>
      </c>
      <c r="H3331" s="277" t="s">
        <v>10045</v>
      </c>
      <c r="I3331" s="277" t="s">
        <v>833</v>
      </c>
      <c r="J3331" s="277" t="s">
        <v>2642</v>
      </c>
      <c r="K3331" s="280">
        <v>10.92</v>
      </c>
      <c r="L3331" s="277" t="s">
        <v>2364</v>
      </c>
      <c r="M3331" s="83"/>
    </row>
    <row r="3332" spans="1:13" ht="12.75" customHeight="1" x14ac:dyDescent="0.25">
      <c r="A3332" s="277" t="s">
        <v>9801</v>
      </c>
      <c r="B3332" s="277" t="s">
        <v>9802</v>
      </c>
      <c r="C3332" s="277" t="s">
        <v>9157</v>
      </c>
      <c r="D3332" s="277" t="s">
        <v>10017</v>
      </c>
      <c r="E3332" s="278" t="s">
        <v>1043</v>
      </c>
      <c r="F3332" s="277" t="s">
        <v>1043</v>
      </c>
      <c r="G3332" s="279">
        <v>89367</v>
      </c>
      <c r="H3332" s="277" t="s">
        <v>10046</v>
      </c>
      <c r="I3332" s="277" t="s">
        <v>833</v>
      </c>
      <c r="J3332" s="277" t="s">
        <v>2642</v>
      </c>
      <c r="K3332" s="280">
        <v>8.67</v>
      </c>
      <c r="L3332" s="277" t="s">
        <v>2364</v>
      </c>
      <c r="M3332" s="83"/>
    </row>
    <row r="3333" spans="1:13" ht="12.75" customHeight="1" x14ac:dyDescent="0.25">
      <c r="A3333" s="277" t="s">
        <v>9801</v>
      </c>
      <c r="B3333" s="277" t="s">
        <v>9802</v>
      </c>
      <c r="C3333" s="277" t="s">
        <v>9157</v>
      </c>
      <c r="D3333" s="277" t="s">
        <v>10017</v>
      </c>
      <c r="E3333" s="278" t="s">
        <v>1043</v>
      </c>
      <c r="F3333" s="277" t="s">
        <v>1043</v>
      </c>
      <c r="G3333" s="279">
        <v>89368</v>
      </c>
      <c r="H3333" s="277" t="s">
        <v>10047</v>
      </c>
      <c r="I3333" s="277" t="s">
        <v>833</v>
      </c>
      <c r="J3333" s="277" t="s">
        <v>2642</v>
      </c>
      <c r="K3333" s="280">
        <v>10.16</v>
      </c>
      <c r="L3333" s="277" t="s">
        <v>2364</v>
      </c>
      <c r="M3333" s="83"/>
    </row>
    <row r="3334" spans="1:13" ht="12.75" customHeight="1" x14ac:dyDescent="0.25">
      <c r="A3334" s="277" t="s">
        <v>9801</v>
      </c>
      <c r="B3334" s="277" t="s">
        <v>9802</v>
      </c>
      <c r="C3334" s="277" t="s">
        <v>9157</v>
      </c>
      <c r="D3334" s="277" t="s">
        <v>10017</v>
      </c>
      <c r="E3334" s="278" t="s">
        <v>1043</v>
      </c>
      <c r="F3334" s="277" t="s">
        <v>1043</v>
      </c>
      <c r="G3334" s="279">
        <v>89369</v>
      </c>
      <c r="H3334" s="277" t="s">
        <v>10048</v>
      </c>
      <c r="I3334" s="277" t="s">
        <v>833</v>
      </c>
      <c r="J3334" s="277" t="s">
        <v>2642</v>
      </c>
      <c r="K3334" s="280">
        <v>12</v>
      </c>
      <c r="L3334" s="277" t="s">
        <v>2364</v>
      </c>
      <c r="M3334" s="83"/>
    </row>
    <row r="3335" spans="1:13" ht="12.75" customHeight="1" x14ac:dyDescent="0.25">
      <c r="A3335" s="277" t="s">
        <v>9801</v>
      </c>
      <c r="B3335" s="277" t="s">
        <v>9802</v>
      </c>
      <c r="C3335" s="277" t="s">
        <v>9157</v>
      </c>
      <c r="D3335" s="277" t="s">
        <v>10017</v>
      </c>
      <c r="E3335" s="278" t="s">
        <v>1043</v>
      </c>
      <c r="F3335" s="277" t="s">
        <v>1043</v>
      </c>
      <c r="G3335" s="279">
        <v>89370</v>
      </c>
      <c r="H3335" s="277" t="s">
        <v>10049</v>
      </c>
      <c r="I3335" s="277" t="s">
        <v>833</v>
      </c>
      <c r="J3335" s="277" t="s">
        <v>2642</v>
      </c>
      <c r="K3335" s="280">
        <v>9.84</v>
      </c>
      <c r="L3335" s="277" t="s">
        <v>2364</v>
      </c>
      <c r="M3335" s="83"/>
    </row>
    <row r="3336" spans="1:13" ht="12.75" customHeight="1" x14ac:dyDescent="0.25">
      <c r="A3336" s="277" t="s">
        <v>9801</v>
      </c>
      <c r="B3336" s="277" t="s">
        <v>9802</v>
      </c>
      <c r="C3336" s="277" t="s">
        <v>9157</v>
      </c>
      <c r="D3336" s="277" t="s">
        <v>10017</v>
      </c>
      <c r="E3336" s="278" t="s">
        <v>1043</v>
      </c>
      <c r="F3336" s="277" t="s">
        <v>1043</v>
      </c>
      <c r="G3336" s="279">
        <v>89371</v>
      </c>
      <c r="H3336" s="277" t="s">
        <v>10050</v>
      </c>
      <c r="I3336" s="277" t="s">
        <v>833</v>
      </c>
      <c r="J3336" s="277" t="s">
        <v>2642</v>
      </c>
      <c r="K3336" s="280">
        <v>4.0199999999999996</v>
      </c>
      <c r="L3336" s="277" t="s">
        <v>2364</v>
      </c>
      <c r="M3336" s="83"/>
    </row>
    <row r="3337" spans="1:13" ht="12.75" customHeight="1" x14ac:dyDescent="0.25">
      <c r="A3337" s="277" t="s">
        <v>9801</v>
      </c>
      <c r="B3337" s="277" t="s">
        <v>9802</v>
      </c>
      <c r="C3337" s="277" t="s">
        <v>9157</v>
      </c>
      <c r="D3337" s="277" t="s">
        <v>10017</v>
      </c>
      <c r="E3337" s="278" t="s">
        <v>1043</v>
      </c>
      <c r="F3337" s="277" t="s">
        <v>1043</v>
      </c>
      <c r="G3337" s="279">
        <v>89372</v>
      </c>
      <c r="H3337" s="277" t="s">
        <v>10051</v>
      </c>
      <c r="I3337" s="277" t="s">
        <v>833</v>
      </c>
      <c r="J3337" s="277" t="s">
        <v>2642</v>
      </c>
      <c r="K3337" s="280">
        <v>8.94</v>
      </c>
      <c r="L3337" s="277" t="s">
        <v>2364</v>
      </c>
      <c r="M3337" s="83"/>
    </row>
    <row r="3338" spans="1:13" ht="12.75" customHeight="1" x14ac:dyDescent="0.25">
      <c r="A3338" s="277" t="s">
        <v>9801</v>
      </c>
      <c r="B3338" s="277" t="s">
        <v>9802</v>
      </c>
      <c r="C3338" s="277" t="s">
        <v>9157</v>
      </c>
      <c r="D3338" s="277" t="s">
        <v>10017</v>
      </c>
      <c r="E3338" s="278" t="s">
        <v>1043</v>
      </c>
      <c r="F3338" s="277" t="s">
        <v>1043</v>
      </c>
      <c r="G3338" s="279">
        <v>89373</v>
      </c>
      <c r="H3338" s="277" t="s">
        <v>10052</v>
      </c>
      <c r="I3338" s="277" t="s">
        <v>833</v>
      </c>
      <c r="J3338" s="277" t="s">
        <v>2642</v>
      </c>
      <c r="K3338" s="280">
        <v>4.47</v>
      </c>
      <c r="L3338" s="277" t="s">
        <v>2364</v>
      </c>
      <c r="M3338" s="83"/>
    </row>
    <row r="3339" spans="1:13" ht="12.75" customHeight="1" x14ac:dyDescent="0.25">
      <c r="A3339" s="277" t="s">
        <v>9801</v>
      </c>
      <c r="B3339" s="277" t="s">
        <v>9802</v>
      </c>
      <c r="C3339" s="277" t="s">
        <v>9157</v>
      </c>
      <c r="D3339" s="277" t="s">
        <v>10017</v>
      </c>
      <c r="E3339" s="278" t="s">
        <v>1043</v>
      </c>
      <c r="F3339" s="277" t="s">
        <v>1043</v>
      </c>
      <c r="G3339" s="279">
        <v>89374</v>
      </c>
      <c r="H3339" s="277" t="s">
        <v>10053</v>
      </c>
      <c r="I3339" s="277" t="s">
        <v>833</v>
      </c>
      <c r="J3339" s="277" t="s">
        <v>2642</v>
      </c>
      <c r="K3339" s="280">
        <v>7.13</v>
      </c>
      <c r="L3339" s="277" t="s">
        <v>2364</v>
      </c>
      <c r="M3339" s="83"/>
    </row>
    <row r="3340" spans="1:13" ht="12.75" customHeight="1" x14ac:dyDescent="0.25">
      <c r="A3340" s="277" t="s">
        <v>9801</v>
      </c>
      <c r="B3340" s="277" t="s">
        <v>9802</v>
      </c>
      <c r="C3340" s="277" t="s">
        <v>9157</v>
      </c>
      <c r="D3340" s="277" t="s">
        <v>10017</v>
      </c>
      <c r="E3340" s="278" t="s">
        <v>1043</v>
      </c>
      <c r="F3340" s="277" t="s">
        <v>1043</v>
      </c>
      <c r="G3340" s="279">
        <v>89375</v>
      </c>
      <c r="H3340" s="277" t="s">
        <v>10054</v>
      </c>
      <c r="I3340" s="277" t="s">
        <v>833</v>
      </c>
      <c r="J3340" s="277" t="s">
        <v>2642</v>
      </c>
      <c r="K3340" s="280">
        <v>8.74</v>
      </c>
      <c r="L3340" s="277" t="s">
        <v>2364</v>
      </c>
      <c r="M3340" s="83"/>
    </row>
    <row r="3341" spans="1:13" ht="12.75" customHeight="1" x14ac:dyDescent="0.25">
      <c r="A3341" s="277" t="s">
        <v>9801</v>
      </c>
      <c r="B3341" s="277" t="s">
        <v>9802</v>
      </c>
      <c r="C3341" s="277" t="s">
        <v>9157</v>
      </c>
      <c r="D3341" s="277" t="s">
        <v>10017</v>
      </c>
      <c r="E3341" s="278" t="s">
        <v>1043</v>
      </c>
      <c r="F3341" s="277" t="s">
        <v>1043</v>
      </c>
      <c r="G3341" s="279">
        <v>89376</v>
      </c>
      <c r="H3341" s="277" t="s">
        <v>10055</v>
      </c>
      <c r="I3341" s="277" t="s">
        <v>833</v>
      </c>
      <c r="J3341" s="277" t="s">
        <v>2642</v>
      </c>
      <c r="K3341" s="280">
        <v>4.07</v>
      </c>
      <c r="L3341" s="277" t="s">
        <v>2364</v>
      </c>
      <c r="M3341" s="83"/>
    </row>
    <row r="3342" spans="1:13" ht="12.75" customHeight="1" x14ac:dyDescent="0.25">
      <c r="A3342" s="277" t="s">
        <v>9801</v>
      </c>
      <c r="B3342" s="277" t="s">
        <v>9802</v>
      </c>
      <c r="C3342" s="277" t="s">
        <v>9157</v>
      </c>
      <c r="D3342" s="277" t="s">
        <v>10017</v>
      </c>
      <c r="E3342" s="278" t="s">
        <v>1043</v>
      </c>
      <c r="F3342" s="277" t="s">
        <v>1043</v>
      </c>
      <c r="G3342" s="279">
        <v>89377</v>
      </c>
      <c r="H3342" s="277" t="s">
        <v>10056</v>
      </c>
      <c r="I3342" s="277" t="s">
        <v>833</v>
      </c>
      <c r="J3342" s="277" t="s">
        <v>2642</v>
      </c>
      <c r="K3342" s="280">
        <v>6.45</v>
      </c>
      <c r="L3342" s="277" t="s">
        <v>2364</v>
      </c>
      <c r="M3342" s="83"/>
    </row>
    <row r="3343" spans="1:13" ht="12.75" customHeight="1" x14ac:dyDescent="0.25">
      <c r="A3343" s="277" t="s">
        <v>9801</v>
      </c>
      <c r="B3343" s="277" t="s">
        <v>9802</v>
      </c>
      <c r="C3343" s="277" t="s">
        <v>9157</v>
      </c>
      <c r="D3343" s="277" t="s">
        <v>10017</v>
      </c>
      <c r="E3343" s="278" t="s">
        <v>1043</v>
      </c>
      <c r="F3343" s="277" t="s">
        <v>1043</v>
      </c>
      <c r="G3343" s="279">
        <v>89378</v>
      </c>
      <c r="H3343" s="277" t="s">
        <v>10057</v>
      </c>
      <c r="I3343" s="277" t="s">
        <v>833</v>
      </c>
      <c r="J3343" s="277" t="s">
        <v>2642</v>
      </c>
      <c r="K3343" s="280">
        <v>4.75</v>
      </c>
      <c r="L3343" s="277" t="s">
        <v>2364</v>
      </c>
      <c r="M3343" s="83"/>
    </row>
    <row r="3344" spans="1:13" ht="12.75" customHeight="1" x14ac:dyDescent="0.25">
      <c r="A3344" s="277" t="s">
        <v>9801</v>
      </c>
      <c r="B3344" s="277" t="s">
        <v>9802</v>
      </c>
      <c r="C3344" s="277" t="s">
        <v>9157</v>
      </c>
      <c r="D3344" s="277" t="s">
        <v>10017</v>
      </c>
      <c r="E3344" s="278" t="s">
        <v>1043</v>
      </c>
      <c r="F3344" s="277" t="s">
        <v>1043</v>
      </c>
      <c r="G3344" s="279">
        <v>89379</v>
      </c>
      <c r="H3344" s="277" t="s">
        <v>10058</v>
      </c>
      <c r="I3344" s="277" t="s">
        <v>833</v>
      </c>
      <c r="J3344" s="277" t="s">
        <v>2642</v>
      </c>
      <c r="K3344" s="280">
        <v>11.3</v>
      </c>
      <c r="L3344" s="277" t="s">
        <v>2364</v>
      </c>
      <c r="M3344" s="83"/>
    </row>
    <row r="3345" spans="1:13" ht="12.75" customHeight="1" x14ac:dyDescent="0.25">
      <c r="A3345" s="277" t="s">
        <v>9801</v>
      </c>
      <c r="B3345" s="277" t="s">
        <v>9802</v>
      </c>
      <c r="C3345" s="277" t="s">
        <v>9157</v>
      </c>
      <c r="D3345" s="277" t="s">
        <v>10017</v>
      </c>
      <c r="E3345" s="278" t="s">
        <v>1043</v>
      </c>
      <c r="F3345" s="277" t="s">
        <v>1043</v>
      </c>
      <c r="G3345" s="279">
        <v>89380</v>
      </c>
      <c r="H3345" s="277" t="s">
        <v>10059</v>
      </c>
      <c r="I3345" s="277" t="s">
        <v>833</v>
      </c>
      <c r="J3345" s="277" t="s">
        <v>2642</v>
      </c>
      <c r="K3345" s="280">
        <v>6.76</v>
      </c>
      <c r="L3345" s="277" t="s">
        <v>2364</v>
      </c>
      <c r="M3345" s="83"/>
    </row>
    <row r="3346" spans="1:13" ht="12.75" customHeight="1" x14ac:dyDescent="0.25">
      <c r="A3346" s="277" t="s">
        <v>9801</v>
      </c>
      <c r="B3346" s="277" t="s">
        <v>9802</v>
      </c>
      <c r="C3346" s="277" t="s">
        <v>9157</v>
      </c>
      <c r="D3346" s="277" t="s">
        <v>10017</v>
      </c>
      <c r="E3346" s="278" t="s">
        <v>1043</v>
      </c>
      <c r="F3346" s="277" t="s">
        <v>1043</v>
      </c>
      <c r="G3346" s="279">
        <v>89381</v>
      </c>
      <c r="H3346" s="277" t="s">
        <v>10060</v>
      </c>
      <c r="I3346" s="277" t="s">
        <v>833</v>
      </c>
      <c r="J3346" s="277" t="s">
        <v>2642</v>
      </c>
      <c r="K3346" s="280">
        <v>8.9</v>
      </c>
      <c r="L3346" s="277" t="s">
        <v>2364</v>
      </c>
      <c r="M3346" s="83"/>
    </row>
    <row r="3347" spans="1:13" ht="12.75" customHeight="1" x14ac:dyDescent="0.25">
      <c r="A3347" s="277" t="s">
        <v>9801</v>
      </c>
      <c r="B3347" s="277" t="s">
        <v>9802</v>
      </c>
      <c r="C3347" s="277" t="s">
        <v>9157</v>
      </c>
      <c r="D3347" s="277" t="s">
        <v>10017</v>
      </c>
      <c r="E3347" s="278" t="s">
        <v>1043</v>
      </c>
      <c r="F3347" s="277" t="s">
        <v>1043</v>
      </c>
      <c r="G3347" s="279">
        <v>89382</v>
      </c>
      <c r="H3347" s="277" t="s">
        <v>10061</v>
      </c>
      <c r="I3347" s="277" t="s">
        <v>833</v>
      </c>
      <c r="J3347" s="277" t="s">
        <v>2642</v>
      </c>
      <c r="K3347" s="280">
        <v>10.4</v>
      </c>
      <c r="L3347" s="277" t="s">
        <v>2364</v>
      </c>
      <c r="M3347" s="83"/>
    </row>
    <row r="3348" spans="1:13" ht="12.75" customHeight="1" x14ac:dyDescent="0.25">
      <c r="A3348" s="277" t="s">
        <v>9801</v>
      </c>
      <c r="B3348" s="277" t="s">
        <v>9802</v>
      </c>
      <c r="C3348" s="277" t="s">
        <v>9157</v>
      </c>
      <c r="D3348" s="277" t="s">
        <v>10017</v>
      </c>
      <c r="E3348" s="278" t="s">
        <v>1043</v>
      </c>
      <c r="F3348" s="277" t="s">
        <v>1043</v>
      </c>
      <c r="G3348" s="279">
        <v>89383</v>
      </c>
      <c r="H3348" s="277" t="s">
        <v>10062</v>
      </c>
      <c r="I3348" s="277" t="s">
        <v>833</v>
      </c>
      <c r="J3348" s="277" t="s">
        <v>2642</v>
      </c>
      <c r="K3348" s="280">
        <v>4.82</v>
      </c>
      <c r="L3348" s="277" t="s">
        <v>2364</v>
      </c>
      <c r="M3348" s="83"/>
    </row>
    <row r="3349" spans="1:13" ht="12.75" customHeight="1" x14ac:dyDescent="0.25">
      <c r="A3349" s="277" t="s">
        <v>9801</v>
      </c>
      <c r="B3349" s="277" t="s">
        <v>9802</v>
      </c>
      <c r="C3349" s="277" t="s">
        <v>9157</v>
      </c>
      <c r="D3349" s="277" t="s">
        <v>10017</v>
      </c>
      <c r="E3349" s="278" t="s">
        <v>1043</v>
      </c>
      <c r="F3349" s="277" t="s">
        <v>1043</v>
      </c>
      <c r="G3349" s="279">
        <v>89384</v>
      </c>
      <c r="H3349" s="277" t="s">
        <v>10063</v>
      </c>
      <c r="I3349" s="277" t="s">
        <v>833</v>
      </c>
      <c r="J3349" s="277" t="s">
        <v>2642</v>
      </c>
      <c r="K3349" s="280">
        <v>9</v>
      </c>
      <c r="L3349" s="277" t="s">
        <v>2364</v>
      </c>
      <c r="M3349" s="83"/>
    </row>
    <row r="3350" spans="1:13" ht="12.75" customHeight="1" x14ac:dyDescent="0.25">
      <c r="A3350" s="277" t="s">
        <v>9801</v>
      </c>
      <c r="B3350" s="277" t="s">
        <v>9802</v>
      </c>
      <c r="C3350" s="277" t="s">
        <v>9157</v>
      </c>
      <c r="D3350" s="277" t="s">
        <v>10017</v>
      </c>
      <c r="E3350" s="278" t="s">
        <v>1043</v>
      </c>
      <c r="F3350" s="277" t="s">
        <v>1043</v>
      </c>
      <c r="G3350" s="279">
        <v>89385</v>
      </c>
      <c r="H3350" s="277" t="s">
        <v>10064</v>
      </c>
      <c r="I3350" s="277" t="s">
        <v>833</v>
      </c>
      <c r="J3350" s="277" t="s">
        <v>2642</v>
      </c>
      <c r="K3350" s="280">
        <v>5.34</v>
      </c>
      <c r="L3350" s="277" t="s">
        <v>2364</v>
      </c>
      <c r="M3350" s="83"/>
    </row>
    <row r="3351" spans="1:13" ht="12.75" customHeight="1" x14ac:dyDescent="0.25">
      <c r="A3351" s="277" t="s">
        <v>9801</v>
      </c>
      <c r="B3351" s="277" t="s">
        <v>9802</v>
      </c>
      <c r="C3351" s="277" t="s">
        <v>9157</v>
      </c>
      <c r="D3351" s="277" t="s">
        <v>10017</v>
      </c>
      <c r="E3351" s="278" t="s">
        <v>1043</v>
      </c>
      <c r="F3351" s="277" t="s">
        <v>1043</v>
      </c>
      <c r="G3351" s="279">
        <v>89386</v>
      </c>
      <c r="H3351" s="277" t="s">
        <v>10065</v>
      </c>
      <c r="I3351" s="277" t="s">
        <v>833</v>
      </c>
      <c r="J3351" s="277" t="s">
        <v>2642</v>
      </c>
      <c r="K3351" s="280">
        <v>6.46</v>
      </c>
      <c r="L3351" s="277" t="s">
        <v>2364</v>
      </c>
      <c r="M3351" s="83"/>
    </row>
    <row r="3352" spans="1:13" ht="12.75" customHeight="1" x14ac:dyDescent="0.25">
      <c r="A3352" s="277" t="s">
        <v>9801</v>
      </c>
      <c r="B3352" s="277" t="s">
        <v>9802</v>
      </c>
      <c r="C3352" s="277" t="s">
        <v>9157</v>
      </c>
      <c r="D3352" s="277" t="s">
        <v>10017</v>
      </c>
      <c r="E3352" s="278" t="s">
        <v>1043</v>
      </c>
      <c r="F3352" s="277" t="s">
        <v>1043</v>
      </c>
      <c r="G3352" s="279">
        <v>89387</v>
      </c>
      <c r="H3352" s="277" t="s">
        <v>10066</v>
      </c>
      <c r="I3352" s="277" t="s">
        <v>833</v>
      </c>
      <c r="J3352" s="277" t="s">
        <v>2642</v>
      </c>
      <c r="K3352" s="280">
        <v>22.1</v>
      </c>
      <c r="L3352" s="277" t="s">
        <v>2364</v>
      </c>
      <c r="M3352" s="83"/>
    </row>
    <row r="3353" spans="1:13" ht="12.75" customHeight="1" x14ac:dyDescent="0.25">
      <c r="A3353" s="277" t="s">
        <v>9801</v>
      </c>
      <c r="B3353" s="277" t="s">
        <v>9802</v>
      </c>
      <c r="C3353" s="277" t="s">
        <v>9157</v>
      </c>
      <c r="D3353" s="277" t="s">
        <v>10017</v>
      </c>
      <c r="E3353" s="278" t="s">
        <v>1043</v>
      </c>
      <c r="F3353" s="277" t="s">
        <v>1043</v>
      </c>
      <c r="G3353" s="279">
        <v>89388</v>
      </c>
      <c r="H3353" s="277" t="s">
        <v>10067</v>
      </c>
      <c r="I3353" s="277" t="s">
        <v>833</v>
      </c>
      <c r="J3353" s="277" t="s">
        <v>2642</v>
      </c>
      <c r="K3353" s="280">
        <v>8.23</v>
      </c>
      <c r="L3353" s="277" t="s">
        <v>2364</v>
      </c>
      <c r="M3353" s="83"/>
    </row>
    <row r="3354" spans="1:13" ht="12.75" customHeight="1" x14ac:dyDescent="0.25">
      <c r="A3354" s="277" t="s">
        <v>9801</v>
      </c>
      <c r="B3354" s="277" t="s">
        <v>9802</v>
      </c>
      <c r="C3354" s="277" t="s">
        <v>9157</v>
      </c>
      <c r="D3354" s="277" t="s">
        <v>10017</v>
      </c>
      <c r="E3354" s="278" t="s">
        <v>1043</v>
      </c>
      <c r="F3354" s="277" t="s">
        <v>1043</v>
      </c>
      <c r="G3354" s="279">
        <v>89389</v>
      </c>
      <c r="H3354" s="277" t="s">
        <v>10068</v>
      </c>
      <c r="I3354" s="277" t="s">
        <v>833</v>
      </c>
      <c r="J3354" s="277" t="s">
        <v>2642</v>
      </c>
      <c r="K3354" s="280">
        <v>8.84</v>
      </c>
      <c r="L3354" s="277" t="s">
        <v>2364</v>
      </c>
      <c r="M3354" s="83"/>
    </row>
    <row r="3355" spans="1:13" ht="12.75" customHeight="1" x14ac:dyDescent="0.25">
      <c r="A3355" s="277" t="s">
        <v>9801</v>
      </c>
      <c r="B3355" s="277" t="s">
        <v>9802</v>
      </c>
      <c r="C3355" s="277" t="s">
        <v>9157</v>
      </c>
      <c r="D3355" s="277" t="s">
        <v>10017</v>
      </c>
      <c r="E3355" s="278" t="s">
        <v>1043</v>
      </c>
      <c r="F3355" s="277" t="s">
        <v>1043</v>
      </c>
      <c r="G3355" s="279">
        <v>89390</v>
      </c>
      <c r="H3355" s="277" t="s">
        <v>10069</v>
      </c>
      <c r="I3355" s="277" t="s">
        <v>833</v>
      </c>
      <c r="J3355" s="277" t="s">
        <v>2642</v>
      </c>
      <c r="K3355" s="280">
        <v>15.28</v>
      </c>
      <c r="L3355" s="277" t="s">
        <v>2364</v>
      </c>
      <c r="M3355" s="83"/>
    </row>
    <row r="3356" spans="1:13" ht="12.75" customHeight="1" x14ac:dyDescent="0.25">
      <c r="A3356" s="277" t="s">
        <v>9801</v>
      </c>
      <c r="B3356" s="277" t="s">
        <v>9802</v>
      </c>
      <c r="C3356" s="277" t="s">
        <v>9157</v>
      </c>
      <c r="D3356" s="277" t="s">
        <v>10017</v>
      </c>
      <c r="E3356" s="278" t="s">
        <v>1043</v>
      </c>
      <c r="F3356" s="277" t="s">
        <v>1043</v>
      </c>
      <c r="G3356" s="279">
        <v>89391</v>
      </c>
      <c r="H3356" s="277" t="s">
        <v>10070</v>
      </c>
      <c r="I3356" s="277" t="s">
        <v>833</v>
      </c>
      <c r="J3356" s="277" t="s">
        <v>2642</v>
      </c>
      <c r="K3356" s="280">
        <v>6.39</v>
      </c>
      <c r="L3356" s="277" t="s">
        <v>2364</v>
      </c>
      <c r="M3356" s="83"/>
    </row>
    <row r="3357" spans="1:13" ht="12.75" customHeight="1" x14ac:dyDescent="0.25">
      <c r="A3357" s="277" t="s">
        <v>9801</v>
      </c>
      <c r="B3357" s="277" t="s">
        <v>9802</v>
      </c>
      <c r="C3357" s="277" t="s">
        <v>9157</v>
      </c>
      <c r="D3357" s="277" t="s">
        <v>10017</v>
      </c>
      <c r="E3357" s="278" t="s">
        <v>1043</v>
      </c>
      <c r="F3357" s="277" t="s">
        <v>1043</v>
      </c>
      <c r="G3357" s="279">
        <v>89392</v>
      </c>
      <c r="H3357" s="277" t="s">
        <v>10071</v>
      </c>
      <c r="I3357" s="277" t="s">
        <v>833</v>
      </c>
      <c r="J3357" s="277" t="s">
        <v>2642</v>
      </c>
      <c r="K3357" s="280">
        <v>17.97</v>
      </c>
      <c r="L3357" s="277" t="s">
        <v>2364</v>
      </c>
      <c r="M3357" s="83"/>
    </row>
    <row r="3358" spans="1:13" ht="12.75" customHeight="1" x14ac:dyDescent="0.25">
      <c r="A3358" s="277" t="s">
        <v>9801</v>
      </c>
      <c r="B3358" s="277" t="s">
        <v>9802</v>
      </c>
      <c r="C3358" s="277" t="s">
        <v>9157</v>
      </c>
      <c r="D3358" s="277" t="s">
        <v>10017</v>
      </c>
      <c r="E3358" s="278" t="s">
        <v>1043</v>
      </c>
      <c r="F3358" s="277" t="s">
        <v>1043</v>
      </c>
      <c r="G3358" s="279">
        <v>89393</v>
      </c>
      <c r="H3358" s="277" t="s">
        <v>10072</v>
      </c>
      <c r="I3358" s="277" t="s">
        <v>833</v>
      </c>
      <c r="J3358" s="277" t="s">
        <v>2642</v>
      </c>
      <c r="K3358" s="280">
        <v>7.47</v>
      </c>
      <c r="L3358" s="277" t="s">
        <v>2364</v>
      </c>
      <c r="M3358" s="83"/>
    </row>
    <row r="3359" spans="1:13" ht="12.75" customHeight="1" x14ac:dyDescent="0.25">
      <c r="A3359" s="277" t="s">
        <v>9801</v>
      </c>
      <c r="B3359" s="277" t="s">
        <v>9802</v>
      </c>
      <c r="C3359" s="277" t="s">
        <v>9157</v>
      </c>
      <c r="D3359" s="277" t="s">
        <v>10017</v>
      </c>
      <c r="E3359" s="278" t="s">
        <v>1043</v>
      </c>
      <c r="F3359" s="277" t="s">
        <v>1043</v>
      </c>
      <c r="G3359" s="279">
        <v>89394</v>
      </c>
      <c r="H3359" s="277" t="s">
        <v>10073</v>
      </c>
      <c r="I3359" s="277" t="s">
        <v>833</v>
      </c>
      <c r="J3359" s="277" t="s">
        <v>2642</v>
      </c>
      <c r="K3359" s="280">
        <v>13.61</v>
      </c>
      <c r="L3359" s="277" t="s">
        <v>2364</v>
      </c>
      <c r="M3359" s="83"/>
    </row>
    <row r="3360" spans="1:13" ht="12.75" customHeight="1" x14ac:dyDescent="0.25">
      <c r="A3360" s="277" t="s">
        <v>9801</v>
      </c>
      <c r="B3360" s="277" t="s">
        <v>9802</v>
      </c>
      <c r="C3360" s="277" t="s">
        <v>9157</v>
      </c>
      <c r="D3360" s="277" t="s">
        <v>10017</v>
      </c>
      <c r="E3360" s="278" t="s">
        <v>1043</v>
      </c>
      <c r="F3360" s="277" t="s">
        <v>1043</v>
      </c>
      <c r="G3360" s="279">
        <v>89395</v>
      </c>
      <c r="H3360" s="277" t="s">
        <v>10074</v>
      </c>
      <c r="I3360" s="277" t="s">
        <v>833</v>
      </c>
      <c r="J3360" s="277" t="s">
        <v>2642</v>
      </c>
      <c r="K3360" s="280">
        <v>8.91</v>
      </c>
      <c r="L3360" s="277" t="s">
        <v>2364</v>
      </c>
      <c r="M3360" s="83"/>
    </row>
    <row r="3361" spans="1:13" ht="12.75" customHeight="1" x14ac:dyDescent="0.25">
      <c r="A3361" s="277" t="s">
        <v>9801</v>
      </c>
      <c r="B3361" s="277" t="s">
        <v>9802</v>
      </c>
      <c r="C3361" s="277" t="s">
        <v>9157</v>
      </c>
      <c r="D3361" s="277" t="s">
        <v>10017</v>
      </c>
      <c r="E3361" s="278" t="s">
        <v>1043</v>
      </c>
      <c r="F3361" s="277" t="s">
        <v>1043</v>
      </c>
      <c r="G3361" s="279">
        <v>89396</v>
      </c>
      <c r="H3361" s="277" t="s">
        <v>10075</v>
      </c>
      <c r="I3361" s="277" t="s">
        <v>833</v>
      </c>
      <c r="J3361" s="277" t="s">
        <v>2642</v>
      </c>
      <c r="K3361" s="280">
        <v>14.16</v>
      </c>
      <c r="L3361" s="277" t="s">
        <v>2364</v>
      </c>
      <c r="M3361" s="83"/>
    </row>
    <row r="3362" spans="1:13" ht="12.75" customHeight="1" x14ac:dyDescent="0.25">
      <c r="A3362" s="277" t="s">
        <v>9801</v>
      </c>
      <c r="B3362" s="277" t="s">
        <v>9802</v>
      </c>
      <c r="C3362" s="277" t="s">
        <v>9157</v>
      </c>
      <c r="D3362" s="277" t="s">
        <v>10017</v>
      </c>
      <c r="E3362" s="278" t="s">
        <v>1043</v>
      </c>
      <c r="F3362" s="277" t="s">
        <v>1043</v>
      </c>
      <c r="G3362" s="279">
        <v>89397</v>
      </c>
      <c r="H3362" s="277" t="s">
        <v>10076</v>
      </c>
      <c r="I3362" s="277" t="s">
        <v>833</v>
      </c>
      <c r="J3362" s="277" t="s">
        <v>2642</v>
      </c>
      <c r="K3362" s="280">
        <v>10.31</v>
      </c>
      <c r="L3362" s="277" t="s">
        <v>2364</v>
      </c>
      <c r="M3362" s="83"/>
    </row>
    <row r="3363" spans="1:13" ht="12.75" customHeight="1" x14ac:dyDescent="0.25">
      <c r="A3363" s="277" t="s">
        <v>9801</v>
      </c>
      <c r="B3363" s="277" t="s">
        <v>9802</v>
      </c>
      <c r="C3363" s="277" t="s">
        <v>9157</v>
      </c>
      <c r="D3363" s="277" t="s">
        <v>10017</v>
      </c>
      <c r="E3363" s="278" t="s">
        <v>1043</v>
      </c>
      <c r="F3363" s="277" t="s">
        <v>1043</v>
      </c>
      <c r="G3363" s="279">
        <v>89398</v>
      </c>
      <c r="H3363" s="277" t="s">
        <v>10077</v>
      </c>
      <c r="I3363" s="277" t="s">
        <v>833</v>
      </c>
      <c r="J3363" s="277" t="s">
        <v>2642</v>
      </c>
      <c r="K3363" s="280">
        <v>12.63</v>
      </c>
      <c r="L3363" s="277" t="s">
        <v>2364</v>
      </c>
      <c r="M3363" s="83"/>
    </row>
    <row r="3364" spans="1:13" ht="12.75" customHeight="1" x14ac:dyDescent="0.25">
      <c r="A3364" s="277" t="s">
        <v>9801</v>
      </c>
      <c r="B3364" s="277" t="s">
        <v>9802</v>
      </c>
      <c r="C3364" s="277" t="s">
        <v>9157</v>
      </c>
      <c r="D3364" s="277" t="s">
        <v>10017</v>
      </c>
      <c r="E3364" s="278" t="s">
        <v>1043</v>
      </c>
      <c r="F3364" s="277" t="s">
        <v>1043</v>
      </c>
      <c r="G3364" s="279">
        <v>89399</v>
      </c>
      <c r="H3364" s="277" t="s">
        <v>10078</v>
      </c>
      <c r="I3364" s="277" t="s">
        <v>833</v>
      </c>
      <c r="J3364" s="277" t="s">
        <v>2642</v>
      </c>
      <c r="K3364" s="280">
        <v>21.54</v>
      </c>
      <c r="L3364" s="277" t="s">
        <v>2364</v>
      </c>
      <c r="M3364" s="83"/>
    </row>
    <row r="3365" spans="1:13" ht="12.75" customHeight="1" x14ac:dyDescent="0.25">
      <c r="A3365" s="277" t="s">
        <v>9801</v>
      </c>
      <c r="B3365" s="277" t="s">
        <v>9802</v>
      </c>
      <c r="C3365" s="277" t="s">
        <v>9157</v>
      </c>
      <c r="D3365" s="277" t="s">
        <v>10017</v>
      </c>
      <c r="E3365" s="278" t="s">
        <v>1043</v>
      </c>
      <c r="F3365" s="277" t="s">
        <v>1043</v>
      </c>
      <c r="G3365" s="279">
        <v>89400</v>
      </c>
      <c r="H3365" s="277" t="s">
        <v>10079</v>
      </c>
      <c r="I3365" s="277" t="s">
        <v>833</v>
      </c>
      <c r="J3365" s="277" t="s">
        <v>2642</v>
      </c>
      <c r="K3365" s="280">
        <v>14.02</v>
      </c>
      <c r="L3365" s="277" t="s">
        <v>2364</v>
      </c>
      <c r="M3365" s="83"/>
    </row>
    <row r="3366" spans="1:13" ht="12.75" customHeight="1" x14ac:dyDescent="0.25">
      <c r="A3366" s="277" t="s">
        <v>9801</v>
      </c>
      <c r="B3366" s="277" t="s">
        <v>9802</v>
      </c>
      <c r="C3366" s="277" t="s">
        <v>9157</v>
      </c>
      <c r="D3366" s="277" t="s">
        <v>10017</v>
      </c>
      <c r="E3366" s="278" t="s">
        <v>1043</v>
      </c>
      <c r="F3366" s="277" t="s">
        <v>1043</v>
      </c>
      <c r="G3366" s="279">
        <v>89404</v>
      </c>
      <c r="H3366" s="277" t="s">
        <v>10080</v>
      </c>
      <c r="I3366" s="277" t="s">
        <v>833</v>
      </c>
      <c r="J3366" s="277" t="s">
        <v>2642</v>
      </c>
      <c r="K3366" s="280">
        <v>3.62</v>
      </c>
      <c r="L3366" s="277" t="s">
        <v>2364</v>
      </c>
      <c r="M3366" s="83"/>
    </row>
    <row r="3367" spans="1:13" ht="12.75" customHeight="1" x14ac:dyDescent="0.25">
      <c r="A3367" s="277" t="s">
        <v>9801</v>
      </c>
      <c r="B3367" s="277" t="s">
        <v>9802</v>
      </c>
      <c r="C3367" s="277" t="s">
        <v>9157</v>
      </c>
      <c r="D3367" s="277" t="s">
        <v>10017</v>
      </c>
      <c r="E3367" s="278" t="s">
        <v>1043</v>
      </c>
      <c r="F3367" s="277" t="s">
        <v>1043</v>
      </c>
      <c r="G3367" s="279">
        <v>89405</v>
      </c>
      <c r="H3367" s="277" t="s">
        <v>10081</v>
      </c>
      <c r="I3367" s="277" t="s">
        <v>833</v>
      </c>
      <c r="J3367" s="277" t="s">
        <v>2642</v>
      </c>
      <c r="K3367" s="280">
        <v>3.86</v>
      </c>
      <c r="L3367" s="277" t="s">
        <v>2364</v>
      </c>
      <c r="M3367" s="83"/>
    </row>
    <row r="3368" spans="1:13" ht="12.75" customHeight="1" x14ac:dyDescent="0.25">
      <c r="A3368" s="277" t="s">
        <v>9801</v>
      </c>
      <c r="B3368" s="277" t="s">
        <v>9802</v>
      </c>
      <c r="C3368" s="277" t="s">
        <v>9157</v>
      </c>
      <c r="D3368" s="277" t="s">
        <v>10017</v>
      </c>
      <c r="E3368" s="278" t="s">
        <v>1043</v>
      </c>
      <c r="F3368" s="277" t="s">
        <v>1043</v>
      </c>
      <c r="G3368" s="279">
        <v>89406</v>
      </c>
      <c r="H3368" s="277" t="s">
        <v>10082</v>
      </c>
      <c r="I3368" s="277" t="s">
        <v>833</v>
      </c>
      <c r="J3368" s="277" t="s">
        <v>2642</v>
      </c>
      <c r="K3368" s="280">
        <v>4.9000000000000004</v>
      </c>
      <c r="L3368" s="277" t="s">
        <v>2364</v>
      </c>
      <c r="M3368" s="83"/>
    </row>
    <row r="3369" spans="1:13" ht="12.75" customHeight="1" x14ac:dyDescent="0.25">
      <c r="A3369" s="277" t="s">
        <v>9801</v>
      </c>
      <c r="B3369" s="277" t="s">
        <v>9802</v>
      </c>
      <c r="C3369" s="277" t="s">
        <v>9157</v>
      </c>
      <c r="D3369" s="277" t="s">
        <v>10017</v>
      </c>
      <c r="E3369" s="278" t="s">
        <v>1043</v>
      </c>
      <c r="F3369" s="277" t="s">
        <v>1043</v>
      </c>
      <c r="G3369" s="279">
        <v>89407</v>
      </c>
      <c r="H3369" s="277" t="s">
        <v>10083</v>
      </c>
      <c r="I3369" s="277" t="s">
        <v>833</v>
      </c>
      <c r="J3369" s="277" t="s">
        <v>2642</v>
      </c>
      <c r="K3369" s="280">
        <v>4.5</v>
      </c>
      <c r="L3369" s="277" t="s">
        <v>2364</v>
      </c>
      <c r="M3369" s="83"/>
    </row>
    <row r="3370" spans="1:13" ht="12.75" customHeight="1" x14ac:dyDescent="0.25">
      <c r="A3370" s="277" t="s">
        <v>9801</v>
      </c>
      <c r="B3370" s="277" t="s">
        <v>9802</v>
      </c>
      <c r="C3370" s="277" t="s">
        <v>9157</v>
      </c>
      <c r="D3370" s="277" t="s">
        <v>10017</v>
      </c>
      <c r="E3370" s="278" t="s">
        <v>1043</v>
      </c>
      <c r="F3370" s="277" t="s">
        <v>1043</v>
      </c>
      <c r="G3370" s="279">
        <v>89408</v>
      </c>
      <c r="H3370" s="277" t="s">
        <v>10084</v>
      </c>
      <c r="I3370" s="277" t="s">
        <v>833</v>
      </c>
      <c r="J3370" s="277" t="s">
        <v>2642</v>
      </c>
      <c r="K3370" s="280">
        <v>4.3499999999999996</v>
      </c>
      <c r="L3370" s="277" t="s">
        <v>2364</v>
      </c>
      <c r="M3370" s="83"/>
    </row>
    <row r="3371" spans="1:13" ht="12.75" customHeight="1" x14ac:dyDescent="0.25">
      <c r="A3371" s="277" t="s">
        <v>9801</v>
      </c>
      <c r="B3371" s="277" t="s">
        <v>9802</v>
      </c>
      <c r="C3371" s="277" t="s">
        <v>9157</v>
      </c>
      <c r="D3371" s="277" t="s">
        <v>10017</v>
      </c>
      <c r="E3371" s="278" t="s">
        <v>1043</v>
      </c>
      <c r="F3371" s="277" t="s">
        <v>1043</v>
      </c>
      <c r="G3371" s="279">
        <v>89409</v>
      </c>
      <c r="H3371" s="277" t="s">
        <v>10085</v>
      </c>
      <c r="I3371" s="277" t="s">
        <v>833</v>
      </c>
      <c r="J3371" s="277" t="s">
        <v>2642</v>
      </c>
      <c r="K3371" s="280">
        <v>4.88</v>
      </c>
      <c r="L3371" s="277" t="s">
        <v>2364</v>
      </c>
      <c r="M3371" s="83"/>
    </row>
    <row r="3372" spans="1:13" ht="12.75" customHeight="1" x14ac:dyDescent="0.25">
      <c r="A3372" s="277" t="s">
        <v>9801</v>
      </c>
      <c r="B3372" s="277" t="s">
        <v>9802</v>
      </c>
      <c r="C3372" s="277" t="s">
        <v>9157</v>
      </c>
      <c r="D3372" s="277" t="s">
        <v>10017</v>
      </c>
      <c r="E3372" s="278" t="s">
        <v>1043</v>
      </c>
      <c r="F3372" s="277" t="s">
        <v>1043</v>
      </c>
      <c r="G3372" s="279">
        <v>89410</v>
      </c>
      <c r="H3372" s="277" t="s">
        <v>10086</v>
      </c>
      <c r="I3372" s="277" t="s">
        <v>833</v>
      </c>
      <c r="J3372" s="277" t="s">
        <v>2642</v>
      </c>
      <c r="K3372" s="280">
        <v>5.97</v>
      </c>
      <c r="L3372" s="277" t="s">
        <v>2364</v>
      </c>
      <c r="M3372" s="83"/>
    </row>
    <row r="3373" spans="1:13" ht="12.75" customHeight="1" x14ac:dyDescent="0.25">
      <c r="A3373" s="277" t="s">
        <v>9801</v>
      </c>
      <c r="B3373" s="277" t="s">
        <v>9802</v>
      </c>
      <c r="C3373" s="277" t="s">
        <v>9157</v>
      </c>
      <c r="D3373" s="277" t="s">
        <v>10017</v>
      </c>
      <c r="E3373" s="278" t="s">
        <v>1043</v>
      </c>
      <c r="F3373" s="277" t="s">
        <v>1043</v>
      </c>
      <c r="G3373" s="279">
        <v>89411</v>
      </c>
      <c r="H3373" s="277" t="s">
        <v>10087</v>
      </c>
      <c r="I3373" s="277" t="s">
        <v>833</v>
      </c>
      <c r="J3373" s="277" t="s">
        <v>2642</v>
      </c>
      <c r="K3373" s="280">
        <v>5.48</v>
      </c>
      <c r="L3373" s="277" t="s">
        <v>2364</v>
      </c>
      <c r="M3373" s="83"/>
    </row>
    <row r="3374" spans="1:13" ht="12.75" customHeight="1" x14ac:dyDescent="0.25">
      <c r="A3374" s="277" t="s">
        <v>9801</v>
      </c>
      <c r="B3374" s="277" t="s">
        <v>9802</v>
      </c>
      <c r="C3374" s="277" t="s">
        <v>9157</v>
      </c>
      <c r="D3374" s="277" t="s">
        <v>10017</v>
      </c>
      <c r="E3374" s="278" t="s">
        <v>1043</v>
      </c>
      <c r="F3374" s="277" t="s">
        <v>1043</v>
      </c>
      <c r="G3374" s="279">
        <v>89412</v>
      </c>
      <c r="H3374" s="277" t="s">
        <v>10088</v>
      </c>
      <c r="I3374" s="277" t="s">
        <v>833</v>
      </c>
      <c r="J3374" s="277" t="s">
        <v>2642</v>
      </c>
      <c r="K3374" s="280">
        <v>6.15</v>
      </c>
      <c r="L3374" s="277" t="s">
        <v>2364</v>
      </c>
      <c r="M3374" s="83"/>
    </row>
    <row r="3375" spans="1:13" ht="12.75" customHeight="1" x14ac:dyDescent="0.25">
      <c r="A3375" s="277" t="s">
        <v>9801</v>
      </c>
      <c r="B3375" s="277" t="s">
        <v>9802</v>
      </c>
      <c r="C3375" s="277" t="s">
        <v>9157</v>
      </c>
      <c r="D3375" s="277" t="s">
        <v>10017</v>
      </c>
      <c r="E3375" s="278" t="s">
        <v>1043</v>
      </c>
      <c r="F3375" s="277" t="s">
        <v>1043</v>
      </c>
      <c r="G3375" s="279">
        <v>89413</v>
      </c>
      <c r="H3375" s="277" t="s">
        <v>10089</v>
      </c>
      <c r="I3375" s="277" t="s">
        <v>833</v>
      </c>
      <c r="J3375" s="277" t="s">
        <v>2642</v>
      </c>
      <c r="K3375" s="280">
        <v>6.2</v>
      </c>
      <c r="L3375" s="277" t="s">
        <v>2364</v>
      </c>
      <c r="M3375" s="83"/>
    </row>
    <row r="3376" spans="1:13" ht="12.75" customHeight="1" x14ac:dyDescent="0.25">
      <c r="A3376" s="277" t="s">
        <v>9801</v>
      </c>
      <c r="B3376" s="277" t="s">
        <v>9802</v>
      </c>
      <c r="C3376" s="277" t="s">
        <v>9157</v>
      </c>
      <c r="D3376" s="277" t="s">
        <v>10017</v>
      </c>
      <c r="E3376" s="278" t="s">
        <v>1043</v>
      </c>
      <c r="F3376" s="277" t="s">
        <v>1043</v>
      </c>
      <c r="G3376" s="279">
        <v>89414</v>
      </c>
      <c r="H3376" s="277" t="s">
        <v>10090</v>
      </c>
      <c r="I3376" s="277" t="s">
        <v>833</v>
      </c>
      <c r="J3376" s="277" t="s">
        <v>2642</v>
      </c>
      <c r="K3376" s="280">
        <v>7.69</v>
      </c>
      <c r="L3376" s="277" t="s">
        <v>2364</v>
      </c>
      <c r="M3376" s="83"/>
    </row>
    <row r="3377" spans="1:13" ht="12.75" customHeight="1" x14ac:dyDescent="0.25">
      <c r="A3377" s="277" t="s">
        <v>9801</v>
      </c>
      <c r="B3377" s="277" t="s">
        <v>9802</v>
      </c>
      <c r="C3377" s="277" t="s">
        <v>9157</v>
      </c>
      <c r="D3377" s="277" t="s">
        <v>10017</v>
      </c>
      <c r="E3377" s="278" t="s">
        <v>1043</v>
      </c>
      <c r="F3377" s="277" t="s">
        <v>1043</v>
      </c>
      <c r="G3377" s="279">
        <v>89415</v>
      </c>
      <c r="H3377" s="277" t="s">
        <v>10091</v>
      </c>
      <c r="I3377" s="277" t="s">
        <v>833</v>
      </c>
      <c r="J3377" s="277" t="s">
        <v>2642</v>
      </c>
      <c r="K3377" s="280">
        <v>9.5299999999999994</v>
      </c>
      <c r="L3377" s="277" t="s">
        <v>2364</v>
      </c>
      <c r="M3377" s="83"/>
    </row>
    <row r="3378" spans="1:13" ht="12.75" customHeight="1" x14ac:dyDescent="0.25">
      <c r="A3378" s="277" t="s">
        <v>9801</v>
      </c>
      <c r="B3378" s="277" t="s">
        <v>9802</v>
      </c>
      <c r="C3378" s="277" t="s">
        <v>9157</v>
      </c>
      <c r="D3378" s="277" t="s">
        <v>10017</v>
      </c>
      <c r="E3378" s="278" t="s">
        <v>1043</v>
      </c>
      <c r="F3378" s="277" t="s">
        <v>1043</v>
      </c>
      <c r="G3378" s="279">
        <v>89416</v>
      </c>
      <c r="H3378" s="277" t="s">
        <v>10092</v>
      </c>
      <c r="I3378" s="277" t="s">
        <v>833</v>
      </c>
      <c r="J3378" s="277" t="s">
        <v>2642</v>
      </c>
      <c r="K3378" s="280">
        <v>7.37</v>
      </c>
      <c r="L3378" s="277" t="s">
        <v>2364</v>
      </c>
      <c r="M3378" s="83"/>
    </row>
    <row r="3379" spans="1:13" ht="12.75" customHeight="1" x14ac:dyDescent="0.25">
      <c r="A3379" s="277" t="s">
        <v>9801</v>
      </c>
      <c r="B3379" s="277" t="s">
        <v>9802</v>
      </c>
      <c r="C3379" s="277" t="s">
        <v>9157</v>
      </c>
      <c r="D3379" s="277" t="s">
        <v>10017</v>
      </c>
      <c r="E3379" s="278" t="s">
        <v>1043</v>
      </c>
      <c r="F3379" s="277" t="s">
        <v>1043</v>
      </c>
      <c r="G3379" s="279">
        <v>89417</v>
      </c>
      <c r="H3379" s="277" t="s">
        <v>10093</v>
      </c>
      <c r="I3379" s="277" t="s">
        <v>833</v>
      </c>
      <c r="J3379" s="277" t="s">
        <v>2642</v>
      </c>
      <c r="K3379" s="280">
        <v>2.85</v>
      </c>
      <c r="L3379" s="277" t="s">
        <v>2364</v>
      </c>
      <c r="M3379" s="83"/>
    </row>
    <row r="3380" spans="1:13" ht="12.75" customHeight="1" x14ac:dyDescent="0.25">
      <c r="A3380" s="277" t="s">
        <v>9801</v>
      </c>
      <c r="B3380" s="277" t="s">
        <v>9802</v>
      </c>
      <c r="C3380" s="277" t="s">
        <v>9157</v>
      </c>
      <c r="D3380" s="277" t="s">
        <v>10017</v>
      </c>
      <c r="E3380" s="278" t="s">
        <v>1043</v>
      </c>
      <c r="F3380" s="277" t="s">
        <v>1043</v>
      </c>
      <c r="G3380" s="279">
        <v>89418</v>
      </c>
      <c r="H3380" s="277" t="s">
        <v>10094</v>
      </c>
      <c r="I3380" s="277" t="s">
        <v>833</v>
      </c>
      <c r="J3380" s="277" t="s">
        <v>2642</v>
      </c>
      <c r="K3380" s="280">
        <v>7.77</v>
      </c>
      <c r="L3380" s="277" t="s">
        <v>2364</v>
      </c>
      <c r="M3380" s="83"/>
    </row>
    <row r="3381" spans="1:13" ht="12.75" customHeight="1" x14ac:dyDescent="0.25">
      <c r="A3381" s="277" t="s">
        <v>9801</v>
      </c>
      <c r="B3381" s="277" t="s">
        <v>9802</v>
      </c>
      <c r="C3381" s="277" t="s">
        <v>9157</v>
      </c>
      <c r="D3381" s="277" t="s">
        <v>10017</v>
      </c>
      <c r="E3381" s="278" t="s">
        <v>1043</v>
      </c>
      <c r="F3381" s="277" t="s">
        <v>1043</v>
      </c>
      <c r="G3381" s="279">
        <v>89419</v>
      </c>
      <c r="H3381" s="277" t="s">
        <v>10095</v>
      </c>
      <c r="I3381" s="277" t="s">
        <v>833</v>
      </c>
      <c r="J3381" s="277" t="s">
        <v>2642</v>
      </c>
      <c r="K3381" s="280">
        <v>3.3</v>
      </c>
      <c r="L3381" s="277" t="s">
        <v>2364</v>
      </c>
      <c r="M3381" s="83"/>
    </row>
    <row r="3382" spans="1:13" ht="12.75" customHeight="1" x14ac:dyDescent="0.25">
      <c r="A3382" s="277" t="s">
        <v>9801</v>
      </c>
      <c r="B3382" s="277" t="s">
        <v>9802</v>
      </c>
      <c r="C3382" s="277" t="s">
        <v>9157</v>
      </c>
      <c r="D3382" s="277" t="s">
        <v>10017</v>
      </c>
      <c r="E3382" s="278" t="s">
        <v>1043</v>
      </c>
      <c r="F3382" s="277" t="s">
        <v>1043</v>
      </c>
      <c r="G3382" s="279">
        <v>89420</v>
      </c>
      <c r="H3382" s="277" t="s">
        <v>10096</v>
      </c>
      <c r="I3382" s="277" t="s">
        <v>833</v>
      </c>
      <c r="J3382" s="277" t="s">
        <v>2642</v>
      </c>
      <c r="K3382" s="280">
        <v>5.96</v>
      </c>
      <c r="L3382" s="277" t="s">
        <v>2364</v>
      </c>
      <c r="M3382" s="83"/>
    </row>
    <row r="3383" spans="1:13" ht="12.75" customHeight="1" x14ac:dyDescent="0.25">
      <c r="A3383" s="277" t="s">
        <v>9801</v>
      </c>
      <c r="B3383" s="277" t="s">
        <v>9802</v>
      </c>
      <c r="C3383" s="277" t="s">
        <v>9157</v>
      </c>
      <c r="D3383" s="277" t="s">
        <v>10017</v>
      </c>
      <c r="E3383" s="278" t="s">
        <v>1043</v>
      </c>
      <c r="F3383" s="277" t="s">
        <v>1043</v>
      </c>
      <c r="G3383" s="279">
        <v>89421</v>
      </c>
      <c r="H3383" s="277" t="s">
        <v>10097</v>
      </c>
      <c r="I3383" s="277" t="s">
        <v>833</v>
      </c>
      <c r="J3383" s="277" t="s">
        <v>2642</v>
      </c>
      <c r="K3383" s="280">
        <v>7.57</v>
      </c>
      <c r="L3383" s="277" t="s">
        <v>2364</v>
      </c>
      <c r="M3383" s="83"/>
    </row>
    <row r="3384" spans="1:13" ht="12.75" customHeight="1" x14ac:dyDescent="0.25">
      <c r="A3384" s="277" t="s">
        <v>9801</v>
      </c>
      <c r="B3384" s="277" t="s">
        <v>9802</v>
      </c>
      <c r="C3384" s="277" t="s">
        <v>9157</v>
      </c>
      <c r="D3384" s="277" t="s">
        <v>10017</v>
      </c>
      <c r="E3384" s="278" t="s">
        <v>1043</v>
      </c>
      <c r="F3384" s="277" t="s">
        <v>1043</v>
      </c>
      <c r="G3384" s="279">
        <v>89422</v>
      </c>
      <c r="H3384" s="277" t="s">
        <v>10098</v>
      </c>
      <c r="I3384" s="277" t="s">
        <v>833</v>
      </c>
      <c r="J3384" s="277" t="s">
        <v>2642</v>
      </c>
      <c r="K3384" s="280">
        <v>2.9</v>
      </c>
      <c r="L3384" s="277" t="s">
        <v>2364</v>
      </c>
      <c r="M3384" s="83"/>
    </row>
    <row r="3385" spans="1:13" ht="12.75" customHeight="1" x14ac:dyDescent="0.25">
      <c r="A3385" s="277" t="s">
        <v>9801</v>
      </c>
      <c r="B3385" s="277" t="s">
        <v>9802</v>
      </c>
      <c r="C3385" s="277" t="s">
        <v>9157</v>
      </c>
      <c r="D3385" s="277" t="s">
        <v>10017</v>
      </c>
      <c r="E3385" s="278" t="s">
        <v>1043</v>
      </c>
      <c r="F3385" s="277" t="s">
        <v>1043</v>
      </c>
      <c r="G3385" s="279">
        <v>89423</v>
      </c>
      <c r="H3385" s="277" t="s">
        <v>10099</v>
      </c>
      <c r="I3385" s="277" t="s">
        <v>833</v>
      </c>
      <c r="J3385" s="277" t="s">
        <v>2642</v>
      </c>
      <c r="K3385" s="280">
        <v>5.67</v>
      </c>
      <c r="L3385" s="277" t="s">
        <v>2364</v>
      </c>
      <c r="M3385" s="83"/>
    </row>
    <row r="3386" spans="1:13" ht="12.75" customHeight="1" x14ac:dyDescent="0.25">
      <c r="A3386" s="277" t="s">
        <v>9801</v>
      </c>
      <c r="B3386" s="277" t="s">
        <v>9802</v>
      </c>
      <c r="C3386" s="277" t="s">
        <v>9157</v>
      </c>
      <c r="D3386" s="277" t="s">
        <v>10017</v>
      </c>
      <c r="E3386" s="278" t="s">
        <v>1043</v>
      </c>
      <c r="F3386" s="277" t="s">
        <v>1043</v>
      </c>
      <c r="G3386" s="279">
        <v>89424</v>
      </c>
      <c r="H3386" s="277" t="s">
        <v>10100</v>
      </c>
      <c r="I3386" s="277" t="s">
        <v>833</v>
      </c>
      <c r="J3386" s="277" t="s">
        <v>2642</v>
      </c>
      <c r="K3386" s="280">
        <v>3.38</v>
      </c>
      <c r="L3386" s="277" t="s">
        <v>2364</v>
      </c>
      <c r="M3386" s="83"/>
    </row>
    <row r="3387" spans="1:13" ht="12.75" customHeight="1" x14ac:dyDescent="0.25">
      <c r="A3387" s="277" t="s">
        <v>9801</v>
      </c>
      <c r="B3387" s="277" t="s">
        <v>9802</v>
      </c>
      <c r="C3387" s="277" t="s">
        <v>9157</v>
      </c>
      <c r="D3387" s="277" t="s">
        <v>10017</v>
      </c>
      <c r="E3387" s="278" t="s">
        <v>1043</v>
      </c>
      <c r="F3387" s="277" t="s">
        <v>1043</v>
      </c>
      <c r="G3387" s="279">
        <v>89425</v>
      </c>
      <c r="H3387" s="277" t="s">
        <v>10101</v>
      </c>
      <c r="I3387" s="277" t="s">
        <v>833</v>
      </c>
      <c r="J3387" s="277" t="s">
        <v>2642</v>
      </c>
      <c r="K3387" s="280">
        <v>9.93</v>
      </c>
      <c r="L3387" s="277" t="s">
        <v>2364</v>
      </c>
      <c r="M3387" s="83"/>
    </row>
    <row r="3388" spans="1:13" ht="12.75" customHeight="1" x14ac:dyDescent="0.25">
      <c r="A3388" s="277" t="s">
        <v>9801</v>
      </c>
      <c r="B3388" s="277" t="s">
        <v>9802</v>
      </c>
      <c r="C3388" s="277" t="s">
        <v>9157</v>
      </c>
      <c r="D3388" s="277" t="s">
        <v>10017</v>
      </c>
      <c r="E3388" s="278" t="s">
        <v>1043</v>
      </c>
      <c r="F3388" s="277" t="s">
        <v>1043</v>
      </c>
      <c r="G3388" s="279">
        <v>89426</v>
      </c>
      <c r="H3388" s="277" t="s">
        <v>10102</v>
      </c>
      <c r="I3388" s="277" t="s">
        <v>833</v>
      </c>
      <c r="J3388" s="277" t="s">
        <v>2642</v>
      </c>
      <c r="K3388" s="280">
        <v>5.39</v>
      </c>
      <c r="L3388" s="277" t="s">
        <v>2364</v>
      </c>
      <c r="M3388" s="83"/>
    </row>
    <row r="3389" spans="1:13" ht="12.75" customHeight="1" x14ac:dyDescent="0.25">
      <c r="A3389" s="277" t="s">
        <v>9801</v>
      </c>
      <c r="B3389" s="277" t="s">
        <v>9802</v>
      </c>
      <c r="C3389" s="277" t="s">
        <v>9157</v>
      </c>
      <c r="D3389" s="277" t="s">
        <v>10017</v>
      </c>
      <c r="E3389" s="278" t="s">
        <v>1043</v>
      </c>
      <c r="F3389" s="277" t="s">
        <v>1043</v>
      </c>
      <c r="G3389" s="279">
        <v>89427</v>
      </c>
      <c r="H3389" s="277" t="s">
        <v>10103</v>
      </c>
      <c r="I3389" s="277" t="s">
        <v>833</v>
      </c>
      <c r="J3389" s="277" t="s">
        <v>2642</v>
      </c>
      <c r="K3389" s="280">
        <v>7.53</v>
      </c>
      <c r="L3389" s="277" t="s">
        <v>2364</v>
      </c>
      <c r="M3389" s="83"/>
    </row>
    <row r="3390" spans="1:13" ht="12.75" customHeight="1" x14ac:dyDescent="0.25">
      <c r="A3390" s="277" t="s">
        <v>9801</v>
      </c>
      <c r="B3390" s="277" t="s">
        <v>9802</v>
      </c>
      <c r="C3390" s="277" t="s">
        <v>9157</v>
      </c>
      <c r="D3390" s="277" t="s">
        <v>10017</v>
      </c>
      <c r="E3390" s="278" t="s">
        <v>1043</v>
      </c>
      <c r="F3390" s="277" t="s">
        <v>1043</v>
      </c>
      <c r="G3390" s="279">
        <v>89428</v>
      </c>
      <c r="H3390" s="277" t="s">
        <v>10104</v>
      </c>
      <c r="I3390" s="277" t="s">
        <v>833</v>
      </c>
      <c r="J3390" s="277" t="s">
        <v>2642</v>
      </c>
      <c r="K3390" s="280">
        <v>9.0299999999999994</v>
      </c>
      <c r="L3390" s="277" t="s">
        <v>2364</v>
      </c>
      <c r="M3390" s="83"/>
    </row>
    <row r="3391" spans="1:13" ht="12.75" customHeight="1" x14ac:dyDescent="0.25">
      <c r="A3391" s="277" t="s">
        <v>9801</v>
      </c>
      <c r="B3391" s="277" t="s">
        <v>9802</v>
      </c>
      <c r="C3391" s="277" t="s">
        <v>9157</v>
      </c>
      <c r="D3391" s="277" t="s">
        <v>10017</v>
      </c>
      <c r="E3391" s="278" t="s">
        <v>1043</v>
      </c>
      <c r="F3391" s="277" t="s">
        <v>1043</v>
      </c>
      <c r="G3391" s="279">
        <v>89429</v>
      </c>
      <c r="H3391" s="277" t="s">
        <v>10105</v>
      </c>
      <c r="I3391" s="277" t="s">
        <v>833</v>
      </c>
      <c r="J3391" s="277" t="s">
        <v>2642</v>
      </c>
      <c r="K3391" s="280">
        <v>3.45</v>
      </c>
      <c r="L3391" s="277" t="s">
        <v>2364</v>
      </c>
      <c r="M3391" s="83"/>
    </row>
    <row r="3392" spans="1:13" ht="12.75" customHeight="1" x14ac:dyDescent="0.25">
      <c r="A3392" s="277" t="s">
        <v>9801</v>
      </c>
      <c r="B3392" s="277" t="s">
        <v>9802</v>
      </c>
      <c r="C3392" s="277" t="s">
        <v>9157</v>
      </c>
      <c r="D3392" s="277" t="s">
        <v>10017</v>
      </c>
      <c r="E3392" s="278" t="s">
        <v>1043</v>
      </c>
      <c r="F3392" s="277" t="s">
        <v>1043</v>
      </c>
      <c r="G3392" s="279">
        <v>89430</v>
      </c>
      <c r="H3392" s="277" t="s">
        <v>10106</v>
      </c>
      <c r="I3392" s="277" t="s">
        <v>833</v>
      </c>
      <c r="J3392" s="277" t="s">
        <v>2642</v>
      </c>
      <c r="K3392" s="280">
        <v>7.63</v>
      </c>
      <c r="L3392" s="277" t="s">
        <v>2364</v>
      </c>
      <c r="M3392" s="83"/>
    </row>
    <row r="3393" spans="1:13" ht="12.75" customHeight="1" x14ac:dyDescent="0.25">
      <c r="A3393" s="277" t="s">
        <v>9801</v>
      </c>
      <c r="B3393" s="277" t="s">
        <v>9802</v>
      </c>
      <c r="C3393" s="277" t="s">
        <v>9157</v>
      </c>
      <c r="D3393" s="277" t="s">
        <v>10017</v>
      </c>
      <c r="E3393" s="278" t="s">
        <v>1043</v>
      </c>
      <c r="F3393" s="277" t="s">
        <v>1043</v>
      </c>
      <c r="G3393" s="279">
        <v>89431</v>
      </c>
      <c r="H3393" s="277" t="s">
        <v>10107</v>
      </c>
      <c r="I3393" s="277" t="s">
        <v>833</v>
      </c>
      <c r="J3393" s="277" t="s">
        <v>2642</v>
      </c>
      <c r="K3393" s="280">
        <v>4.8</v>
      </c>
      <c r="L3393" s="277" t="s">
        <v>2364</v>
      </c>
      <c r="M3393" s="83"/>
    </row>
    <row r="3394" spans="1:13" ht="12.75" customHeight="1" x14ac:dyDescent="0.25">
      <c r="A3394" s="277" t="s">
        <v>9801</v>
      </c>
      <c r="B3394" s="277" t="s">
        <v>9802</v>
      </c>
      <c r="C3394" s="277" t="s">
        <v>9157</v>
      </c>
      <c r="D3394" s="277" t="s">
        <v>10017</v>
      </c>
      <c r="E3394" s="278" t="s">
        <v>1043</v>
      </c>
      <c r="F3394" s="277" t="s">
        <v>1043</v>
      </c>
      <c r="G3394" s="279">
        <v>89432</v>
      </c>
      <c r="H3394" s="277" t="s">
        <v>10108</v>
      </c>
      <c r="I3394" s="277" t="s">
        <v>833</v>
      </c>
      <c r="J3394" s="277" t="s">
        <v>2642</v>
      </c>
      <c r="K3394" s="280">
        <v>20.440000000000001</v>
      </c>
      <c r="L3394" s="277" t="s">
        <v>2364</v>
      </c>
      <c r="M3394" s="83"/>
    </row>
    <row r="3395" spans="1:13" ht="12.75" customHeight="1" x14ac:dyDescent="0.25">
      <c r="A3395" s="277" t="s">
        <v>9801</v>
      </c>
      <c r="B3395" s="277" t="s">
        <v>9802</v>
      </c>
      <c r="C3395" s="277" t="s">
        <v>9157</v>
      </c>
      <c r="D3395" s="277" t="s">
        <v>10017</v>
      </c>
      <c r="E3395" s="278" t="s">
        <v>1043</v>
      </c>
      <c r="F3395" s="277" t="s">
        <v>1043</v>
      </c>
      <c r="G3395" s="279">
        <v>89433</v>
      </c>
      <c r="H3395" s="277" t="s">
        <v>10109</v>
      </c>
      <c r="I3395" s="277" t="s">
        <v>833</v>
      </c>
      <c r="J3395" s="277" t="s">
        <v>2642</v>
      </c>
      <c r="K3395" s="280">
        <v>6.57</v>
      </c>
      <c r="L3395" s="277" t="s">
        <v>2364</v>
      </c>
      <c r="M3395" s="83"/>
    </row>
    <row r="3396" spans="1:13" ht="12.75" customHeight="1" x14ac:dyDescent="0.25">
      <c r="A3396" s="277" t="s">
        <v>9801</v>
      </c>
      <c r="B3396" s="277" t="s">
        <v>9802</v>
      </c>
      <c r="C3396" s="277" t="s">
        <v>9157</v>
      </c>
      <c r="D3396" s="277" t="s">
        <v>10017</v>
      </c>
      <c r="E3396" s="278" t="s">
        <v>1043</v>
      </c>
      <c r="F3396" s="277" t="s">
        <v>1043</v>
      </c>
      <c r="G3396" s="279">
        <v>89434</v>
      </c>
      <c r="H3396" s="277" t="s">
        <v>10110</v>
      </c>
      <c r="I3396" s="277" t="s">
        <v>833</v>
      </c>
      <c r="J3396" s="277" t="s">
        <v>2642</v>
      </c>
      <c r="K3396" s="280">
        <v>7.18</v>
      </c>
      <c r="L3396" s="277" t="s">
        <v>2364</v>
      </c>
      <c r="M3396" s="83"/>
    </row>
    <row r="3397" spans="1:13" ht="12.75" customHeight="1" x14ac:dyDescent="0.25">
      <c r="A3397" s="277" t="s">
        <v>9801</v>
      </c>
      <c r="B3397" s="277" t="s">
        <v>9802</v>
      </c>
      <c r="C3397" s="277" t="s">
        <v>9157</v>
      </c>
      <c r="D3397" s="277" t="s">
        <v>10017</v>
      </c>
      <c r="E3397" s="278" t="s">
        <v>1043</v>
      </c>
      <c r="F3397" s="277" t="s">
        <v>1043</v>
      </c>
      <c r="G3397" s="279">
        <v>89435</v>
      </c>
      <c r="H3397" s="277" t="s">
        <v>10111</v>
      </c>
      <c r="I3397" s="277" t="s">
        <v>833</v>
      </c>
      <c r="J3397" s="277" t="s">
        <v>2642</v>
      </c>
      <c r="K3397" s="280">
        <v>13.62</v>
      </c>
      <c r="L3397" s="277" t="s">
        <v>2364</v>
      </c>
      <c r="M3397" s="83"/>
    </row>
    <row r="3398" spans="1:13" ht="12.75" customHeight="1" x14ac:dyDescent="0.25">
      <c r="A3398" s="277" t="s">
        <v>9801</v>
      </c>
      <c r="B3398" s="277" t="s">
        <v>9802</v>
      </c>
      <c r="C3398" s="277" t="s">
        <v>9157</v>
      </c>
      <c r="D3398" s="277" t="s">
        <v>10017</v>
      </c>
      <c r="E3398" s="278" t="s">
        <v>1043</v>
      </c>
      <c r="F3398" s="277" t="s">
        <v>1043</v>
      </c>
      <c r="G3398" s="279">
        <v>89436</v>
      </c>
      <c r="H3398" s="277" t="s">
        <v>10112</v>
      </c>
      <c r="I3398" s="277" t="s">
        <v>833</v>
      </c>
      <c r="J3398" s="277" t="s">
        <v>2642</v>
      </c>
      <c r="K3398" s="280">
        <v>4.7300000000000004</v>
      </c>
      <c r="L3398" s="277" t="s">
        <v>2364</v>
      </c>
      <c r="M3398" s="83"/>
    </row>
    <row r="3399" spans="1:13" ht="12.75" customHeight="1" x14ac:dyDescent="0.25">
      <c r="A3399" s="277" t="s">
        <v>9801</v>
      </c>
      <c r="B3399" s="277" t="s">
        <v>9802</v>
      </c>
      <c r="C3399" s="277" t="s">
        <v>9157</v>
      </c>
      <c r="D3399" s="277" t="s">
        <v>10017</v>
      </c>
      <c r="E3399" s="278" t="s">
        <v>1043</v>
      </c>
      <c r="F3399" s="277" t="s">
        <v>1043</v>
      </c>
      <c r="G3399" s="279">
        <v>89437</v>
      </c>
      <c r="H3399" s="277" t="s">
        <v>10113</v>
      </c>
      <c r="I3399" s="277" t="s">
        <v>833</v>
      </c>
      <c r="J3399" s="277" t="s">
        <v>2642</v>
      </c>
      <c r="K3399" s="280">
        <v>16.309999999999999</v>
      </c>
      <c r="L3399" s="277" t="s">
        <v>2364</v>
      </c>
      <c r="M3399" s="83"/>
    </row>
    <row r="3400" spans="1:13" ht="12.75" customHeight="1" x14ac:dyDescent="0.25">
      <c r="A3400" s="277" t="s">
        <v>9801</v>
      </c>
      <c r="B3400" s="277" t="s">
        <v>9802</v>
      </c>
      <c r="C3400" s="277" t="s">
        <v>9157</v>
      </c>
      <c r="D3400" s="277" t="s">
        <v>10017</v>
      </c>
      <c r="E3400" s="278" t="s">
        <v>1043</v>
      </c>
      <c r="F3400" s="277" t="s">
        <v>1043</v>
      </c>
      <c r="G3400" s="279">
        <v>89438</v>
      </c>
      <c r="H3400" s="277" t="s">
        <v>10114</v>
      </c>
      <c r="I3400" s="277" t="s">
        <v>833</v>
      </c>
      <c r="J3400" s="277" t="s">
        <v>2642</v>
      </c>
      <c r="K3400" s="280">
        <v>5.0999999999999996</v>
      </c>
      <c r="L3400" s="277" t="s">
        <v>2364</v>
      </c>
      <c r="M3400" s="83"/>
    </row>
    <row r="3401" spans="1:13" ht="12.75" customHeight="1" x14ac:dyDescent="0.25">
      <c r="A3401" s="277" t="s">
        <v>9801</v>
      </c>
      <c r="B3401" s="277" t="s">
        <v>9802</v>
      </c>
      <c r="C3401" s="277" t="s">
        <v>9157</v>
      </c>
      <c r="D3401" s="277" t="s">
        <v>10017</v>
      </c>
      <c r="E3401" s="278" t="s">
        <v>1043</v>
      </c>
      <c r="F3401" s="277" t="s">
        <v>1043</v>
      </c>
      <c r="G3401" s="279">
        <v>89439</v>
      </c>
      <c r="H3401" s="277" t="s">
        <v>10115</v>
      </c>
      <c r="I3401" s="277" t="s">
        <v>833</v>
      </c>
      <c r="J3401" s="277" t="s">
        <v>2642</v>
      </c>
      <c r="K3401" s="280">
        <v>6.51</v>
      </c>
      <c r="L3401" s="277" t="s">
        <v>2364</v>
      </c>
      <c r="M3401" s="83"/>
    </row>
    <row r="3402" spans="1:13" ht="12.75" customHeight="1" x14ac:dyDescent="0.25">
      <c r="A3402" s="277" t="s">
        <v>9801</v>
      </c>
      <c r="B3402" s="277" t="s">
        <v>9802</v>
      </c>
      <c r="C3402" s="277" t="s">
        <v>9157</v>
      </c>
      <c r="D3402" s="277" t="s">
        <v>10017</v>
      </c>
      <c r="E3402" s="278" t="s">
        <v>1043</v>
      </c>
      <c r="F3402" s="277" t="s">
        <v>1043</v>
      </c>
      <c r="G3402" s="279">
        <v>89440</v>
      </c>
      <c r="H3402" s="277" t="s">
        <v>10116</v>
      </c>
      <c r="I3402" s="277" t="s">
        <v>833</v>
      </c>
      <c r="J3402" s="277" t="s">
        <v>2642</v>
      </c>
      <c r="K3402" s="280">
        <v>6.16</v>
      </c>
      <c r="L3402" s="277" t="s">
        <v>2364</v>
      </c>
      <c r="M3402" s="83"/>
    </row>
    <row r="3403" spans="1:13" ht="12.75" customHeight="1" x14ac:dyDescent="0.25">
      <c r="A3403" s="277" t="s">
        <v>9801</v>
      </c>
      <c r="B3403" s="277" t="s">
        <v>9802</v>
      </c>
      <c r="C3403" s="277" t="s">
        <v>9157</v>
      </c>
      <c r="D3403" s="277" t="s">
        <v>10017</v>
      </c>
      <c r="E3403" s="278" t="s">
        <v>1043</v>
      </c>
      <c r="F3403" s="277" t="s">
        <v>1043</v>
      </c>
      <c r="G3403" s="279">
        <v>89441</v>
      </c>
      <c r="H3403" s="277" t="s">
        <v>10117</v>
      </c>
      <c r="I3403" s="277" t="s">
        <v>833</v>
      </c>
      <c r="J3403" s="277" t="s">
        <v>2642</v>
      </c>
      <c r="K3403" s="280">
        <v>11.41</v>
      </c>
      <c r="L3403" s="277" t="s">
        <v>2364</v>
      </c>
      <c r="M3403" s="83"/>
    </row>
    <row r="3404" spans="1:13" ht="12.75" customHeight="1" x14ac:dyDescent="0.25">
      <c r="A3404" s="277" t="s">
        <v>9801</v>
      </c>
      <c r="B3404" s="277" t="s">
        <v>9802</v>
      </c>
      <c r="C3404" s="277" t="s">
        <v>9157</v>
      </c>
      <c r="D3404" s="277" t="s">
        <v>10017</v>
      </c>
      <c r="E3404" s="278" t="s">
        <v>1043</v>
      </c>
      <c r="F3404" s="277" t="s">
        <v>1043</v>
      </c>
      <c r="G3404" s="279">
        <v>89442</v>
      </c>
      <c r="H3404" s="277" t="s">
        <v>10118</v>
      </c>
      <c r="I3404" s="277" t="s">
        <v>833</v>
      </c>
      <c r="J3404" s="277" t="s">
        <v>2642</v>
      </c>
      <c r="K3404" s="280">
        <v>7.56</v>
      </c>
      <c r="L3404" s="277" t="s">
        <v>2364</v>
      </c>
      <c r="M3404" s="83"/>
    </row>
    <row r="3405" spans="1:13" ht="12.75" customHeight="1" x14ac:dyDescent="0.25">
      <c r="A3405" s="277" t="s">
        <v>9801</v>
      </c>
      <c r="B3405" s="277" t="s">
        <v>9802</v>
      </c>
      <c r="C3405" s="277" t="s">
        <v>9157</v>
      </c>
      <c r="D3405" s="277" t="s">
        <v>10017</v>
      </c>
      <c r="E3405" s="278" t="s">
        <v>1043</v>
      </c>
      <c r="F3405" s="277" t="s">
        <v>1043</v>
      </c>
      <c r="G3405" s="279">
        <v>89443</v>
      </c>
      <c r="H3405" s="277" t="s">
        <v>10119</v>
      </c>
      <c r="I3405" s="277" t="s">
        <v>833</v>
      </c>
      <c r="J3405" s="277" t="s">
        <v>2642</v>
      </c>
      <c r="K3405" s="280">
        <v>9.36</v>
      </c>
      <c r="L3405" s="277" t="s">
        <v>2364</v>
      </c>
      <c r="M3405" s="83"/>
    </row>
    <row r="3406" spans="1:13" ht="12.75" customHeight="1" x14ac:dyDescent="0.25">
      <c r="A3406" s="277" t="s">
        <v>9801</v>
      </c>
      <c r="B3406" s="277" t="s">
        <v>9802</v>
      </c>
      <c r="C3406" s="277" t="s">
        <v>9157</v>
      </c>
      <c r="D3406" s="277" t="s">
        <v>10017</v>
      </c>
      <c r="E3406" s="278" t="s">
        <v>1043</v>
      </c>
      <c r="F3406" s="277" t="s">
        <v>1043</v>
      </c>
      <c r="G3406" s="279">
        <v>89444</v>
      </c>
      <c r="H3406" s="277" t="s">
        <v>10120</v>
      </c>
      <c r="I3406" s="277" t="s">
        <v>833</v>
      </c>
      <c r="J3406" s="277" t="s">
        <v>2642</v>
      </c>
      <c r="K3406" s="280">
        <v>18.27</v>
      </c>
      <c r="L3406" s="277" t="s">
        <v>2364</v>
      </c>
      <c r="M3406" s="83"/>
    </row>
    <row r="3407" spans="1:13" ht="12.75" customHeight="1" x14ac:dyDescent="0.25">
      <c r="A3407" s="277" t="s">
        <v>9801</v>
      </c>
      <c r="B3407" s="277" t="s">
        <v>9802</v>
      </c>
      <c r="C3407" s="277" t="s">
        <v>9157</v>
      </c>
      <c r="D3407" s="277" t="s">
        <v>10017</v>
      </c>
      <c r="E3407" s="278" t="s">
        <v>1043</v>
      </c>
      <c r="F3407" s="277" t="s">
        <v>1043</v>
      </c>
      <c r="G3407" s="279">
        <v>89445</v>
      </c>
      <c r="H3407" s="277" t="s">
        <v>10121</v>
      </c>
      <c r="I3407" s="277" t="s">
        <v>833</v>
      </c>
      <c r="J3407" s="277" t="s">
        <v>2642</v>
      </c>
      <c r="K3407" s="280">
        <v>10.75</v>
      </c>
      <c r="L3407" s="277" t="s">
        <v>2364</v>
      </c>
      <c r="M3407" s="83"/>
    </row>
    <row r="3408" spans="1:13" ht="12.75" customHeight="1" x14ac:dyDescent="0.25">
      <c r="A3408" s="277" t="s">
        <v>9801</v>
      </c>
      <c r="B3408" s="277" t="s">
        <v>9802</v>
      </c>
      <c r="C3408" s="277" t="s">
        <v>9157</v>
      </c>
      <c r="D3408" s="277" t="s">
        <v>10017</v>
      </c>
      <c r="E3408" s="278" t="s">
        <v>1043</v>
      </c>
      <c r="F3408" s="277" t="s">
        <v>1043</v>
      </c>
      <c r="G3408" s="279">
        <v>89481</v>
      </c>
      <c r="H3408" s="277" t="s">
        <v>10122</v>
      </c>
      <c r="I3408" s="277" t="s">
        <v>833</v>
      </c>
      <c r="J3408" s="277" t="s">
        <v>2642</v>
      </c>
      <c r="K3408" s="280">
        <v>3.32</v>
      </c>
      <c r="L3408" s="277" t="s">
        <v>2364</v>
      </c>
      <c r="M3408" s="83"/>
    </row>
    <row r="3409" spans="1:13" ht="12.75" customHeight="1" x14ac:dyDescent="0.25">
      <c r="A3409" s="277" t="s">
        <v>9801</v>
      </c>
      <c r="B3409" s="277" t="s">
        <v>9802</v>
      </c>
      <c r="C3409" s="277" t="s">
        <v>9157</v>
      </c>
      <c r="D3409" s="277" t="s">
        <v>10017</v>
      </c>
      <c r="E3409" s="278" t="s">
        <v>1043</v>
      </c>
      <c r="F3409" s="277" t="s">
        <v>1043</v>
      </c>
      <c r="G3409" s="279">
        <v>89485</v>
      </c>
      <c r="H3409" s="277" t="s">
        <v>10123</v>
      </c>
      <c r="I3409" s="277" t="s">
        <v>833</v>
      </c>
      <c r="J3409" s="277" t="s">
        <v>2642</v>
      </c>
      <c r="K3409" s="280">
        <v>3.85</v>
      </c>
      <c r="L3409" s="277" t="s">
        <v>2364</v>
      </c>
      <c r="M3409" s="83"/>
    </row>
    <row r="3410" spans="1:13" ht="12.75" customHeight="1" x14ac:dyDescent="0.25">
      <c r="A3410" s="277" t="s">
        <v>9801</v>
      </c>
      <c r="B3410" s="277" t="s">
        <v>9802</v>
      </c>
      <c r="C3410" s="277" t="s">
        <v>9157</v>
      </c>
      <c r="D3410" s="277" t="s">
        <v>10017</v>
      </c>
      <c r="E3410" s="278" t="s">
        <v>1043</v>
      </c>
      <c r="F3410" s="277" t="s">
        <v>1043</v>
      </c>
      <c r="G3410" s="279">
        <v>89489</v>
      </c>
      <c r="H3410" s="277" t="s">
        <v>10124</v>
      </c>
      <c r="I3410" s="277" t="s">
        <v>833</v>
      </c>
      <c r="J3410" s="277" t="s">
        <v>2642</v>
      </c>
      <c r="K3410" s="280">
        <v>4.9400000000000004</v>
      </c>
      <c r="L3410" s="277" t="s">
        <v>2364</v>
      </c>
      <c r="M3410" s="83"/>
    </row>
    <row r="3411" spans="1:13" ht="12.75" customHeight="1" x14ac:dyDescent="0.25">
      <c r="A3411" s="277" t="s">
        <v>9801</v>
      </c>
      <c r="B3411" s="277" t="s">
        <v>9802</v>
      </c>
      <c r="C3411" s="277" t="s">
        <v>9157</v>
      </c>
      <c r="D3411" s="277" t="s">
        <v>10017</v>
      </c>
      <c r="E3411" s="278" t="s">
        <v>1043</v>
      </c>
      <c r="F3411" s="277" t="s">
        <v>1043</v>
      </c>
      <c r="G3411" s="279">
        <v>89490</v>
      </c>
      <c r="H3411" s="277" t="s">
        <v>10125</v>
      </c>
      <c r="I3411" s="277" t="s">
        <v>833</v>
      </c>
      <c r="J3411" s="277" t="s">
        <v>2642</v>
      </c>
      <c r="K3411" s="280">
        <v>4.45</v>
      </c>
      <c r="L3411" s="277" t="s">
        <v>2364</v>
      </c>
      <c r="M3411" s="83"/>
    </row>
    <row r="3412" spans="1:13" ht="12.75" customHeight="1" x14ac:dyDescent="0.25">
      <c r="A3412" s="277" t="s">
        <v>9801</v>
      </c>
      <c r="B3412" s="277" t="s">
        <v>9802</v>
      </c>
      <c r="C3412" s="277" t="s">
        <v>9157</v>
      </c>
      <c r="D3412" s="277" t="s">
        <v>10017</v>
      </c>
      <c r="E3412" s="278" t="s">
        <v>1043</v>
      </c>
      <c r="F3412" s="277" t="s">
        <v>1043</v>
      </c>
      <c r="G3412" s="279">
        <v>89492</v>
      </c>
      <c r="H3412" s="277" t="s">
        <v>10126</v>
      </c>
      <c r="I3412" s="277" t="s">
        <v>833</v>
      </c>
      <c r="J3412" s="277" t="s">
        <v>2642</v>
      </c>
      <c r="K3412" s="280">
        <v>5.0199999999999996</v>
      </c>
      <c r="L3412" s="277" t="s">
        <v>2364</v>
      </c>
      <c r="M3412" s="83"/>
    </row>
    <row r="3413" spans="1:13" ht="12.75" customHeight="1" x14ac:dyDescent="0.25">
      <c r="A3413" s="277" t="s">
        <v>9801</v>
      </c>
      <c r="B3413" s="277" t="s">
        <v>9802</v>
      </c>
      <c r="C3413" s="277" t="s">
        <v>9157</v>
      </c>
      <c r="D3413" s="277" t="s">
        <v>10017</v>
      </c>
      <c r="E3413" s="278" t="s">
        <v>1043</v>
      </c>
      <c r="F3413" s="277" t="s">
        <v>1043</v>
      </c>
      <c r="G3413" s="279">
        <v>89493</v>
      </c>
      <c r="H3413" s="277" t="s">
        <v>10127</v>
      </c>
      <c r="I3413" s="277" t="s">
        <v>833</v>
      </c>
      <c r="J3413" s="277" t="s">
        <v>2642</v>
      </c>
      <c r="K3413" s="280">
        <v>6.51</v>
      </c>
      <c r="L3413" s="277" t="s">
        <v>2364</v>
      </c>
      <c r="M3413" s="83"/>
    </row>
    <row r="3414" spans="1:13" ht="12.75" customHeight="1" x14ac:dyDescent="0.25">
      <c r="A3414" s="277" t="s">
        <v>9801</v>
      </c>
      <c r="B3414" s="277" t="s">
        <v>9802</v>
      </c>
      <c r="C3414" s="277" t="s">
        <v>9157</v>
      </c>
      <c r="D3414" s="277" t="s">
        <v>10017</v>
      </c>
      <c r="E3414" s="278" t="s">
        <v>1043</v>
      </c>
      <c r="F3414" s="277" t="s">
        <v>1043</v>
      </c>
      <c r="G3414" s="279">
        <v>89494</v>
      </c>
      <c r="H3414" s="277" t="s">
        <v>10128</v>
      </c>
      <c r="I3414" s="277" t="s">
        <v>833</v>
      </c>
      <c r="J3414" s="277" t="s">
        <v>2642</v>
      </c>
      <c r="K3414" s="280">
        <v>8.35</v>
      </c>
      <c r="L3414" s="277" t="s">
        <v>2364</v>
      </c>
      <c r="M3414" s="83"/>
    </row>
    <row r="3415" spans="1:13" ht="12.75" customHeight="1" x14ac:dyDescent="0.25">
      <c r="A3415" s="277" t="s">
        <v>9801</v>
      </c>
      <c r="B3415" s="277" t="s">
        <v>9802</v>
      </c>
      <c r="C3415" s="277" t="s">
        <v>9157</v>
      </c>
      <c r="D3415" s="277" t="s">
        <v>10017</v>
      </c>
      <c r="E3415" s="278" t="s">
        <v>1043</v>
      </c>
      <c r="F3415" s="277" t="s">
        <v>1043</v>
      </c>
      <c r="G3415" s="279">
        <v>89496</v>
      </c>
      <c r="H3415" s="277" t="s">
        <v>10129</v>
      </c>
      <c r="I3415" s="277" t="s">
        <v>833</v>
      </c>
      <c r="J3415" s="277" t="s">
        <v>2642</v>
      </c>
      <c r="K3415" s="280">
        <v>6.19</v>
      </c>
      <c r="L3415" s="277" t="s">
        <v>2364</v>
      </c>
      <c r="M3415" s="83"/>
    </row>
    <row r="3416" spans="1:13" ht="12.75" customHeight="1" x14ac:dyDescent="0.25">
      <c r="A3416" s="277" t="s">
        <v>9801</v>
      </c>
      <c r="B3416" s="277" t="s">
        <v>9802</v>
      </c>
      <c r="C3416" s="277" t="s">
        <v>9157</v>
      </c>
      <c r="D3416" s="277" t="s">
        <v>10017</v>
      </c>
      <c r="E3416" s="278" t="s">
        <v>1043</v>
      </c>
      <c r="F3416" s="277" t="s">
        <v>1043</v>
      </c>
      <c r="G3416" s="279">
        <v>89497</v>
      </c>
      <c r="H3416" s="277" t="s">
        <v>10130</v>
      </c>
      <c r="I3416" s="277" t="s">
        <v>833</v>
      </c>
      <c r="J3416" s="277" t="s">
        <v>2642</v>
      </c>
      <c r="K3416" s="280">
        <v>7.95</v>
      </c>
      <c r="L3416" s="277" t="s">
        <v>2364</v>
      </c>
      <c r="M3416" s="83"/>
    </row>
    <row r="3417" spans="1:13" ht="12.75" customHeight="1" x14ac:dyDescent="0.25">
      <c r="A3417" s="277" t="s">
        <v>9801</v>
      </c>
      <c r="B3417" s="277" t="s">
        <v>9802</v>
      </c>
      <c r="C3417" s="277" t="s">
        <v>9157</v>
      </c>
      <c r="D3417" s="277" t="s">
        <v>10017</v>
      </c>
      <c r="E3417" s="278" t="s">
        <v>1043</v>
      </c>
      <c r="F3417" s="277" t="s">
        <v>1043</v>
      </c>
      <c r="G3417" s="279">
        <v>89498</v>
      </c>
      <c r="H3417" s="277" t="s">
        <v>10131</v>
      </c>
      <c r="I3417" s="277" t="s">
        <v>833</v>
      </c>
      <c r="J3417" s="277" t="s">
        <v>2642</v>
      </c>
      <c r="K3417" s="280">
        <v>8.6300000000000008</v>
      </c>
      <c r="L3417" s="277" t="s">
        <v>2364</v>
      </c>
      <c r="M3417" s="83"/>
    </row>
    <row r="3418" spans="1:13" ht="12.75" customHeight="1" x14ac:dyDescent="0.25">
      <c r="A3418" s="277" t="s">
        <v>9801</v>
      </c>
      <c r="B3418" s="277" t="s">
        <v>9802</v>
      </c>
      <c r="C3418" s="277" t="s">
        <v>9157</v>
      </c>
      <c r="D3418" s="277" t="s">
        <v>10017</v>
      </c>
      <c r="E3418" s="278" t="s">
        <v>1043</v>
      </c>
      <c r="F3418" s="277" t="s">
        <v>1043</v>
      </c>
      <c r="G3418" s="279">
        <v>89499</v>
      </c>
      <c r="H3418" s="277" t="s">
        <v>10132</v>
      </c>
      <c r="I3418" s="277" t="s">
        <v>833</v>
      </c>
      <c r="J3418" s="277" t="s">
        <v>2642</v>
      </c>
      <c r="K3418" s="280">
        <v>12.97</v>
      </c>
      <c r="L3418" s="277" t="s">
        <v>2364</v>
      </c>
      <c r="M3418" s="83"/>
    </row>
    <row r="3419" spans="1:13" ht="12.75" customHeight="1" x14ac:dyDescent="0.25">
      <c r="A3419" s="277" t="s">
        <v>9801</v>
      </c>
      <c r="B3419" s="277" t="s">
        <v>9802</v>
      </c>
      <c r="C3419" s="277" t="s">
        <v>9157</v>
      </c>
      <c r="D3419" s="277" t="s">
        <v>10017</v>
      </c>
      <c r="E3419" s="278" t="s">
        <v>1043</v>
      </c>
      <c r="F3419" s="277" t="s">
        <v>1043</v>
      </c>
      <c r="G3419" s="279">
        <v>89500</v>
      </c>
      <c r="H3419" s="277" t="s">
        <v>10133</v>
      </c>
      <c r="I3419" s="277" t="s">
        <v>833</v>
      </c>
      <c r="J3419" s="277" t="s">
        <v>2642</v>
      </c>
      <c r="K3419" s="280">
        <v>8.76</v>
      </c>
      <c r="L3419" s="277" t="s">
        <v>2364</v>
      </c>
      <c r="M3419" s="83"/>
    </row>
    <row r="3420" spans="1:13" ht="12.75" customHeight="1" x14ac:dyDescent="0.25">
      <c r="A3420" s="277" t="s">
        <v>9801</v>
      </c>
      <c r="B3420" s="277" t="s">
        <v>9802</v>
      </c>
      <c r="C3420" s="277" t="s">
        <v>9157</v>
      </c>
      <c r="D3420" s="277" t="s">
        <v>10017</v>
      </c>
      <c r="E3420" s="278" t="s">
        <v>1043</v>
      </c>
      <c r="F3420" s="277" t="s">
        <v>1043</v>
      </c>
      <c r="G3420" s="279">
        <v>89501</v>
      </c>
      <c r="H3420" s="277" t="s">
        <v>10134</v>
      </c>
      <c r="I3420" s="277" t="s">
        <v>833</v>
      </c>
      <c r="J3420" s="277" t="s">
        <v>2642</v>
      </c>
      <c r="K3420" s="280">
        <v>9.6300000000000008</v>
      </c>
      <c r="L3420" s="277" t="s">
        <v>2364</v>
      </c>
      <c r="M3420" s="83"/>
    </row>
    <row r="3421" spans="1:13" ht="12.75" customHeight="1" x14ac:dyDescent="0.25">
      <c r="A3421" s="277" t="s">
        <v>9801</v>
      </c>
      <c r="B3421" s="277" t="s">
        <v>9802</v>
      </c>
      <c r="C3421" s="277" t="s">
        <v>9157</v>
      </c>
      <c r="D3421" s="277" t="s">
        <v>10017</v>
      </c>
      <c r="E3421" s="278" t="s">
        <v>1043</v>
      </c>
      <c r="F3421" s="277" t="s">
        <v>1043</v>
      </c>
      <c r="G3421" s="279">
        <v>89502</v>
      </c>
      <c r="H3421" s="277" t="s">
        <v>10135</v>
      </c>
      <c r="I3421" s="277" t="s">
        <v>833</v>
      </c>
      <c r="J3421" s="277" t="s">
        <v>2642</v>
      </c>
      <c r="K3421" s="280">
        <v>10.85</v>
      </c>
      <c r="L3421" s="277" t="s">
        <v>2364</v>
      </c>
      <c r="M3421" s="83"/>
    </row>
    <row r="3422" spans="1:13" ht="12.75" customHeight="1" x14ac:dyDescent="0.25">
      <c r="A3422" s="277" t="s">
        <v>9801</v>
      </c>
      <c r="B3422" s="277" t="s">
        <v>9802</v>
      </c>
      <c r="C3422" s="277" t="s">
        <v>9157</v>
      </c>
      <c r="D3422" s="277" t="s">
        <v>10017</v>
      </c>
      <c r="E3422" s="278" t="s">
        <v>1043</v>
      </c>
      <c r="F3422" s="277" t="s">
        <v>1043</v>
      </c>
      <c r="G3422" s="279">
        <v>89503</v>
      </c>
      <c r="H3422" s="277" t="s">
        <v>10136</v>
      </c>
      <c r="I3422" s="277" t="s">
        <v>833</v>
      </c>
      <c r="J3422" s="277" t="s">
        <v>2642</v>
      </c>
      <c r="K3422" s="280">
        <v>16.239999999999998</v>
      </c>
      <c r="L3422" s="277" t="s">
        <v>2364</v>
      </c>
      <c r="M3422" s="83"/>
    </row>
    <row r="3423" spans="1:13" ht="12.75" customHeight="1" x14ac:dyDescent="0.25">
      <c r="A3423" s="277" t="s">
        <v>9801</v>
      </c>
      <c r="B3423" s="277" t="s">
        <v>9802</v>
      </c>
      <c r="C3423" s="277" t="s">
        <v>9157</v>
      </c>
      <c r="D3423" s="277" t="s">
        <v>10017</v>
      </c>
      <c r="E3423" s="278" t="s">
        <v>1043</v>
      </c>
      <c r="F3423" s="277" t="s">
        <v>1043</v>
      </c>
      <c r="G3423" s="279">
        <v>89504</v>
      </c>
      <c r="H3423" s="277" t="s">
        <v>10137</v>
      </c>
      <c r="I3423" s="277" t="s">
        <v>833</v>
      </c>
      <c r="J3423" s="277" t="s">
        <v>2642</v>
      </c>
      <c r="K3423" s="280">
        <v>14.29</v>
      </c>
      <c r="L3423" s="277" t="s">
        <v>2364</v>
      </c>
      <c r="M3423" s="83"/>
    </row>
    <row r="3424" spans="1:13" ht="12.75" customHeight="1" x14ac:dyDescent="0.25">
      <c r="A3424" s="277" t="s">
        <v>9801</v>
      </c>
      <c r="B3424" s="277" t="s">
        <v>9802</v>
      </c>
      <c r="C3424" s="277" t="s">
        <v>9157</v>
      </c>
      <c r="D3424" s="277" t="s">
        <v>10017</v>
      </c>
      <c r="E3424" s="278" t="s">
        <v>1043</v>
      </c>
      <c r="F3424" s="277" t="s">
        <v>1043</v>
      </c>
      <c r="G3424" s="279">
        <v>89505</v>
      </c>
      <c r="H3424" s="277" t="s">
        <v>10138</v>
      </c>
      <c r="I3424" s="277" t="s">
        <v>833</v>
      </c>
      <c r="J3424" s="277" t="s">
        <v>2642</v>
      </c>
      <c r="K3424" s="280">
        <v>24.05</v>
      </c>
      <c r="L3424" s="277" t="s">
        <v>2364</v>
      </c>
      <c r="M3424" s="83"/>
    </row>
    <row r="3425" spans="1:13" ht="12.75" customHeight="1" x14ac:dyDescent="0.25">
      <c r="A3425" s="277" t="s">
        <v>9801</v>
      </c>
      <c r="B3425" s="277" t="s">
        <v>9802</v>
      </c>
      <c r="C3425" s="277" t="s">
        <v>9157</v>
      </c>
      <c r="D3425" s="277" t="s">
        <v>10017</v>
      </c>
      <c r="E3425" s="278" t="s">
        <v>1043</v>
      </c>
      <c r="F3425" s="277" t="s">
        <v>1043</v>
      </c>
      <c r="G3425" s="279">
        <v>89506</v>
      </c>
      <c r="H3425" s="277" t="s">
        <v>10139</v>
      </c>
      <c r="I3425" s="277" t="s">
        <v>833</v>
      </c>
      <c r="J3425" s="277" t="s">
        <v>2642</v>
      </c>
      <c r="K3425" s="280">
        <v>26.99</v>
      </c>
      <c r="L3425" s="277" t="s">
        <v>2364</v>
      </c>
      <c r="M3425" s="83"/>
    </row>
    <row r="3426" spans="1:13" ht="12.75" customHeight="1" x14ac:dyDescent="0.25">
      <c r="A3426" s="277" t="s">
        <v>9801</v>
      </c>
      <c r="B3426" s="277" t="s">
        <v>9802</v>
      </c>
      <c r="C3426" s="277" t="s">
        <v>9157</v>
      </c>
      <c r="D3426" s="277" t="s">
        <v>10017</v>
      </c>
      <c r="E3426" s="278" t="s">
        <v>1043</v>
      </c>
      <c r="F3426" s="277" t="s">
        <v>1043</v>
      </c>
      <c r="G3426" s="279">
        <v>89507</v>
      </c>
      <c r="H3426" s="277" t="s">
        <v>10140</v>
      </c>
      <c r="I3426" s="277" t="s">
        <v>833</v>
      </c>
      <c r="J3426" s="277" t="s">
        <v>2642</v>
      </c>
      <c r="K3426" s="280">
        <v>33.1</v>
      </c>
      <c r="L3426" s="277" t="s">
        <v>2364</v>
      </c>
      <c r="M3426" s="83"/>
    </row>
    <row r="3427" spans="1:13" ht="12.75" customHeight="1" x14ac:dyDescent="0.25">
      <c r="A3427" s="277" t="s">
        <v>9801</v>
      </c>
      <c r="B3427" s="277" t="s">
        <v>9802</v>
      </c>
      <c r="C3427" s="277" t="s">
        <v>9157</v>
      </c>
      <c r="D3427" s="277" t="s">
        <v>10017</v>
      </c>
      <c r="E3427" s="278" t="s">
        <v>1043</v>
      </c>
      <c r="F3427" s="277" t="s">
        <v>1043</v>
      </c>
      <c r="G3427" s="279">
        <v>89510</v>
      </c>
      <c r="H3427" s="277" t="s">
        <v>10141</v>
      </c>
      <c r="I3427" s="277" t="s">
        <v>833</v>
      </c>
      <c r="J3427" s="277" t="s">
        <v>2642</v>
      </c>
      <c r="K3427" s="280">
        <v>21.88</v>
      </c>
      <c r="L3427" s="277" t="s">
        <v>2364</v>
      </c>
      <c r="M3427" s="83"/>
    </row>
    <row r="3428" spans="1:13" ht="12.75" customHeight="1" x14ac:dyDescent="0.25">
      <c r="A3428" s="277" t="s">
        <v>9801</v>
      </c>
      <c r="B3428" s="277" t="s">
        <v>9802</v>
      </c>
      <c r="C3428" s="277" t="s">
        <v>9157</v>
      </c>
      <c r="D3428" s="277" t="s">
        <v>10017</v>
      </c>
      <c r="E3428" s="278" t="s">
        <v>1043</v>
      </c>
      <c r="F3428" s="277" t="s">
        <v>1043</v>
      </c>
      <c r="G3428" s="279">
        <v>89513</v>
      </c>
      <c r="H3428" s="277" t="s">
        <v>10142</v>
      </c>
      <c r="I3428" s="277" t="s">
        <v>833</v>
      </c>
      <c r="J3428" s="277" t="s">
        <v>2642</v>
      </c>
      <c r="K3428" s="280">
        <v>73.61</v>
      </c>
      <c r="L3428" s="277" t="s">
        <v>2364</v>
      </c>
      <c r="M3428" s="83"/>
    </row>
    <row r="3429" spans="1:13" ht="12.75" customHeight="1" x14ac:dyDescent="0.25">
      <c r="A3429" s="277" t="s">
        <v>9801</v>
      </c>
      <c r="B3429" s="277" t="s">
        <v>9802</v>
      </c>
      <c r="C3429" s="277" t="s">
        <v>9157</v>
      </c>
      <c r="D3429" s="277" t="s">
        <v>10017</v>
      </c>
      <c r="E3429" s="278" t="s">
        <v>1043</v>
      </c>
      <c r="F3429" s="277" t="s">
        <v>1043</v>
      </c>
      <c r="G3429" s="279">
        <v>89514</v>
      </c>
      <c r="H3429" s="277" t="s">
        <v>10143</v>
      </c>
      <c r="I3429" s="277" t="s">
        <v>833</v>
      </c>
      <c r="J3429" s="277" t="s">
        <v>2642</v>
      </c>
      <c r="K3429" s="280">
        <v>6.43</v>
      </c>
      <c r="L3429" s="277" t="s">
        <v>2364</v>
      </c>
      <c r="M3429" s="83"/>
    </row>
    <row r="3430" spans="1:13" ht="12.75" customHeight="1" x14ac:dyDescent="0.25">
      <c r="A3430" s="277" t="s">
        <v>9801</v>
      </c>
      <c r="B3430" s="277" t="s">
        <v>9802</v>
      </c>
      <c r="C3430" s="277" t="s">
        <v>9157</v>
      </c>
      <c r="D3430" s="277" t="s">
        <v>10017</v>
      </c>
      <c r="E3430" s="278" t="s">
        <v>1043</v>
      </c>
      <c r="F3430" s="277" t="s">
        <v>1043</v>
      </c>
      <c r="G3430" s="279">
        <v>89515</v>
      </c>
      <c r="H3430" s="277" t="s">
        <v>10144</v>
      </c>
      <c r="I3430" s="277" t="s">
        <v>833</v>
      </c>
      <c r="J3430" s="277" t="s">
        <v>2642</v>
      </c>
      <c r="K3430" s="280">
        <v>55.72</v>
      </c>
      <c r="L3430" s="277" t="s">
        <v>2364</v>
      </c>
      <c r="M3430" s="83"/>
    </row>
    <row r="3431" spans="1:13" ht="12.75" customHeight="1" x14ac:dyDescent="0.25">
      <c r="A3431" s="277" t="s">
        <v>9801</v>
      </c>
      <c r="B3431" s="277" t="s">
        <v>9802</v>
      </c>
      <c r="C3431" s="277" t="s">
        <v>9157</v>
      </c>
      <c r="D3431" s="277" t="s">
        <v>10017</v>
      </c>
      <c r="E3431" s="278" t="s">
        <v>1043</v>
      </c>
      <c r="F3431" s="277" t="s">
        <v>1043</v>
      </c>
      <c r="G3431" s="279">
        <v>89516</v>
      </c>
      <c r="H3431" s="277" t="s">
        <v>10145</v>
      </c>
      <c r="I3431" s="277" t="s">
        <v>833</v>
      </c>
      <c r="J3431" s="277" t="s">
        <v>2642</v>
      </c>
      <c r="K3431" s="280">
        <v>5.67</v>
      </c>
      <c r="L3431" s="277" t="s">
        <v>2364</v>
      </c>
      <c r="M3431" s="83"/>
    </row>
    <row r="3432" spans="1:13" ht="12.75" customHeight="1" x14ac:dyDescent="0.25">
      <c r="A3432" s="277" t="s">
        <v>9801</v>
      </c>
      <c r="B3432" s="277" t="s">
        <v>9802</v>
      </c>
      <c r="C3432" s="277" t="s">
        <v>9157</v>
      </c>
      <c r="D3432" s="277" t="s">
        <v>10017</v>
      </c>
      <c r="E3432" s="278" t="s">
        <v>1043</v>
      </c>
      <c r="F3432" s="277" t="s">
        <v>1043</v>
      </c>
      <c r="G3432" s="279">
        <v>89517</v>
      </c>
      <c r="H3432" s="277" t="s">
        <v>10146</v>
      </c>
      <c r="I3432" s="277" t="s">
        <v>833</v>
      </c>
      <c r="J3432" s="277" t="s">
        <v>2642</v>
      </c>
      <c r="K3432" s="280">
        <v>47.02</v>
      </c>
      <c r="L3432" s="277" t="s">
        <v>2364</v>
      </c>
      <c r="M3432" s="83"/>
    </row>
    <row r="3433" spans="1:13" ht="12.75" customHeight="1" x14ac:dyDescent="0.25">
      <c r="A3433" s="277" t="s">
        <v>9801</v>
      </c>
      <c r="B3433" s="277" t="s">
        <v>9802</v>
      </c>
      <c r="C3433" s="277" t="s">
        <v>9157</v>
      </c>
      <c r="D3433" s="277" t="s">
        <v>10017</v>
      </c>
      <c r="E3433" s="278" t="s">
        <v>1043</v>
      </c>
      <c r="F3433" s="277" t="s">
        <v>1043</v>
      </c>
      <c r="G3433" s="279">
        <v>89518</v>
      </c>
      <c r="H3433" s="277" t="s">
        <v>10147</v>
      </c>
      <c r="I3433" s="277" t="s">
        <v>833</v>
      </c>
      <c r="J3433" s="277" t="s">
        <v>2642</v>
      </c>
      <c r="K3433" s="280">
        <v>8.93</v>
      </c>
      <c r="L3433" s="277" t="s">
        <v>2364</v>
      </c>
      <c r="M3433" s="83"/>
    </row>
    <row r="3434" spans="1:13" ht="12.75" customHeight="1" x14ac:dyDescent="0.25">
      <c r="A3434" s="277" t="s">
        <v>9801</v>
      </c>
      <c r="B3434" s="277" t="s">
        <v>9802</v>
      </c>
      <c r="C3434" s="277" t="s">
        <v>9157</v>
      </c>
      <c r="D3434" s="277" t="s">
        <v>10017</v>
      </c>
      <c r="E3434" s="278" t="s">
        <v>1043</v>
      </c>
      <c r="F3434" s="277" t="s">
        <v>1043</v>
      </c>
      <c r="G3434" s="279">
        <v>89519</v>
      </c>
      <c r="H3434" s="277" t="s">
        <v>10148</v>
      </c>
      <c r="I3434" s="277" t="s">
        <v>833</v>
      </c>
      <c r="J3434" s="277" t="s">
        <v>2642</v>
      </c>
      <c r="K3434" s="280">
        <v>32</v>
      </c>
      <c r="L3434" s="277" t="s">
        <v>2364</v>
      </c>
      <c r="M3434" s="83"/>
    </row>
    <row r="3435" spans="1:13" ht="12.75" customHeight="1" x14ac:dyDescent="0.25">
      <c r="A3435" s="277" t="s">
        <v>9801</v>
      </c>
      <c r="B3435" s="277" t="s">
        <v>9802</v>
      </c>
      <c r="C3435" s="277" t="s">
        <v>9157</v>
      </c>
      <c r="D3435" s="277" t="s">
        <v>10017</v>
      </c>
      <c r="E3435" s="278" t="s">
        <v>1043</v>
      </c>
      <c r="F3435" s="277" t="s">
        <v>1043</v>
      </c>
      <c r="G3435" s="279">
        <v>89520</v>
      </c>
      <c r="H3435" s="277" t="s">
        <v>10149</v>
      </c>
      <c r="I3435" s="277" t="s">
        <v>833</v>
      </c>
      <c r="J3435" s="277" t="s">
        <v>2642</v>
      </c>
      <c r="K3435" s="280">
        <v>7.92</v>
      </c>
      <c r="L3435" s="277" t="s">
        <v>2364</v>
      </c>
      <c r="M3435" s="83"/>
    </row>
    <row r="3436" spans="1:13" ht="12.75" customHeight="1" x14ac:dyDescent="0.25">
      <c r="A3436" s="277" t="s">
        <v>9801</v>
      </c>
      <c r="B3436" s="277" t="s">
        <v>9802</v>
      </c>
      <c r="C3436" s="277" t="s">
        <v>9157</v>
      </c>
      <c r="D3436" s="277" t="s">
        <v>10017</v>
      </c>
      <c r="E3436" s="278" t="s">
        <v>1043</v>
      </c>
      <c r="F3436" s="277" t="s">
        <v>1043</v>
      </c>
      <c r="G3436" s="279">
        <v>89521</v>
      </c>
      <c r="H3436" s="277" t="s">
        <v>10150</v>
      </c>
      <c r="I3436" s="277" t="s">
        <v>833</v>
      </c>
      <c r="J3436" s="277" t="s">
        <v>2642</v>
      </c>
      <c r="K3436" s="280">
        <v>86.7</v>
      </c>
      <c r="L3436" s="277" t="s">
        <v>2364</v>
      </c>
      <c r="M3436" s="83"/>
    </row>
    <row r="3437" spans="1:13" ht="12.75" customHeight="1" x14ac:dyDescent="0.25">
      <c r="A3437" s="277" t="s">
        <v>9801</v>
      </c>
      <c r="B3437" s="277" t="s">
        <v>9802</v>
      </c>
      <c r="C3437" s="277" t="s">
        <v>9157</v>
      </c>
      <c r="D3437" s="277" t="s">
        <v>10017</v>
      </c>
      <c r="E3437" s="278" t="s">
        <v>1043</v>
      </c>
      <c r="F3437" s="277" t="s">
        <v>1043</v>
      </c>
      <c r="G3437" s="279">
        <v>89522</v>
      </c>
      <c r="H3437" s="277" t="s">
        <v>10151</v>
      </c>
      <c r="I3437" s="277" t="s">
        <v>833</v>
      </c>
      <c r="J3437" s="277" t="s">
        <v>2642</v>
      </c>
      <c r="K3437" s="280">
        <v>17.75</v>
      </c>
      <c r="L3437" s="277" t="s">
        <v>2364</v>
      </c>
      <c r="M3437" s="83"/>
    </row>
    <row r="3438" spans="1:13" ht="12.75" customHeight="1" x14ac:dyDescent="0.25">
      <c r="A3438" s="277" t="s">
        <v>9801</v>
      </c>
      <c r="B3438" s="277" t="s">
        <v>9802</v>
      </c>
      <c r="C3438" s="277" t="s">
        <v>9157</v>
      </c>
      <c r="D3438" s="277" t="s">
        <v>10017</v>
      </c>
      <c r="E3438" s="278" t="s">
        <v>1043</v>
      </c>
      <c r="F3438" s="277" t="s">
        <v>1043</v>
      </c>
      <c r="G3438" s="279">
        <v>89523</v>
      </c>
      <c r="H3438" s="277" t="s">
        <v>10152</v>
      </c>
      <c r="I3438" s="277" t="s">
        <v>833</v>
      </c>
      <c r="J3438" s="277" t="s">
        <v>2642</v>
      </c>
      <c r="K3438" s="280">
        <v>65.63</v>
      </c>
      <c r="L3438" s="277" t="s">
        <v>2364</v>
      </c>
      <c r="M3438" s="83"/>
    </row>
    <row r="3439" spans="1:13" ht="12.75" customHeight="1" x14ac:dyDescent="0.25">
      <c r="A3439" s="277" t="s">
        <v>9801</v>
      </c>
      <c r="B3439" s="277" t="s">
        <v>9802</v>
      </c>
      <c r="C3439" s="277" t="s">
        <v>9157</v>
      </c>
      <c r="D3439" s="277" t="s">
        <v>10017</v>
      </c>
      <c r="E3439" s="278" t="s">
        <v>1043</v>
      </c>
      <c r="F3439" s="277" t="s">
        <v>1043</v>
      </c>
      <c r="G3439" s="279">
        <v>89524</v>
      </c>
      <c r="H3439" s="277" t="s">
        <v>10153</v>
      </c>
      <c r="I3439" s="277" t="s">
        <v>833</v>
      </c>
      <c r="J3439" s="277" t="s">
        <v>2642</v>
      </c>
      <c r="K3439" s="280">
        <v>15.82</v>
      </c>
      <c r="L3439" s="277" t="s">
        <v>2364</v>
      </c>
      <c r="M3439" s="83"/>
    </row>
    <row r="3440" spans="1:13" ht="12.75" customHeight="1" x14ac:dyDescent="0.25">
      <c r="A3440" s="277" t="s">
        <v>9801</v>
      </c>
      <c r="B3440" s="277" t="s">
        <v>9802</v>
      </c>
      <c r="C3440" s="277" t="s">
        <v>9157</v>
      </c>
      <c r="D3440" s="277" t="s">
        <v>10017</v>
      </c>
      <c r="E3440" s="278" t="s">
        <v>1043</v>
      </c>
      <c r="F3440" s="277" t="s">
        <v>1043</v>
      </c>
      <c r="G3440" s="279">
        <v>89525</v>
      </c>
      <c r="H3440" s="277" t="s">
        <v>10154</v>
      </c>
      <c r="I3440" s="277" t="s">
        <v>833</v>
      </c>
      <c r="J3440" s="277" t="s">
        <v>2642</v>
      </c>
      <c r="K3440" s="280">
        <v>64.569999999999993</v>
      </c>
      <c r="L3440" s="277" t="s">
        <v>2364</v>
      </c>
      <c r="M3440" s="83"/>
    </row>
    <row r="3441" spans="1:13" ht="12.75" customHeight="1" x14ac:dyDescent="0.25">
      <c r="A3441" s="277" t="s">
        <v>9801</v>
      </c>
      <c r="B3441" s="277" t="s">
        <v>9802</v>
      </c>
      <c r="C3441" s="277" t="s">
        <v>9157</v>
      </c>
      <c r="D3441" s="277" t="s">
        <v>10017</v>
      </c>
      <c r="E3441" s="278" t="s">
        <v>1043</v>
      </c>
      <c r="F3441" s="277" t="s">
        <v>1043</v>
      </c>
      <c r="G3441" s="279">
        <v>89526</v>
      </c>
      <c r="H3441" s="277" t="s">
        <v>10155</v>
      </c>
      <c r="I3441" s="277" t="s">
        <v>833</v>
      </c>
      <c r="J3441" s="277" t="s">
        <v>2642</v>
      </c>
      <c r="K3441" s="280">
        <v>22.87</v>
      </c>
      <c r="L3441" s="277" t="s">
        <v>2364</v>
      </c>
      <c r="M3441" s="83"/>
    </row>
    <row r="3442" spans="1:13" ht="12.75" customHeight="1" x14ac:dyDescent="0.25">
      <c r="A3442" s="277" t="s">
        <v>9801</v>
      </c>
      <c r="B3442" s="277" t="s">
        <v>9802</v>
      </c>
      <c r="C3442" s="277" t="s">
        <v>9157</v>
      </c>
      <c r="D3442" s="277" t="s">
        <v>10017</v>
      </c>
      <c r="E3442" s="278" t="s">
        <v>1043</v>
      </c>
      <c r="F3442" s="277" t="s">
        <v>1043</v>
      </c>
      <c r="G3442" s="279">
        <v>89527</v>
      </c>
      <c r="H3442" s="277" t="s">
        <v>10156</v>
      </c>
      <c r="I3442" s="277" t="s">
        <v>833</v>
      </c>
      <c r="J3442" s="277" t="s">
        <v>2642</v>
      </c>
      <c r="K3442" s="280">
        <v>49.79</v>
      </c>
      <c r="L3442" s="277" t="s">
        <v>2364</v>
      </c>
      <c r="M3442" s="83"/>
    </row>
    <row r="3443" spans="1:13" ht="12.75" customHeight="1" x14ac:dyDescent="0.25">
      <c r="A3443" s="277" t="s">
        <v>9801</v>
      </c>
      <c r="B3443" s="277" t="s">
        <v>9802</v>
      </c>
      <c r="C3443" s="277" t="s">
        <v>9157</v>
      </c>
      <c r="D3443" s="277" t="s">
        <v>10017</v>
      </c>
      <c r="E3443" s="278" t="s">
        <v>1043</v>
      </c>
      <c r="F3443" s="277" t="s">
        <v>1043</v>
      </c>
      <c r="G3443" s="279">
        <v>89528</v>
      </c>
      <c r="H3443" s="277" t="s">
        <v>10157</v>
      </c>
      <c r="I3443" s="277" t="s">
        <v>833</v>
      </c>
      <c r="J3443" s="277" t="s">
        <v>2642</v>
      </c>
      <c r="K3443" s="280">
        <v>2.67</v>
      </c>
      <c r="L3443" s="277" t="s">
        <v>2364</v>
      </c>
      <c r="M3443" s="83"/>
    </row>
    <row r="3444" spans="1:13" ht="12.75" customHeight="1" x14ac:dyDescent="0.25">
      <c r="A3444" s="277" t="s">
        <v>9801</v>
      </c>
      <c r="B3444" s="277" t="s">
        <v>9802</v>
      </c>
      <c r="C3444" s="277" t="s">
        <v>9157</v>
      </c>
      <c r="D3444" s="277" t="s">
        <v>10017</v>
      </c>
      <c r="E3444" s="278" t="s">
        <v>1043</v>
      </c>
      <c r="F3444" s="277" t="s">
        <v>1043</v>
      </c>
      <c r="G3444" s="279">
        <v>89529</v>
      </c>
      <c r="H3444" s="277" t="s">
        <v>10158</v>
      </c>
      <c r="I3444" s="277" t="s">
        <v>833</v>
      </c>
      <c r="J3444" s="277" t="s">
        <v>2642</v>
      </c>
      <c r="K3444" s="280">
        <v>26.21</v>
      </c>
      <c r="L3444" s="277" t="s">
        <v>2364</v>
      </c>
      <c r="M3444" s="83"/>
    </row>
    <row r="3445" spans="1:13" ht="12.75" customHeight="1" x14ac:dyDescent="0.25">
      <c r="A3445" s="277" t="s">
        <v>9801</v>
      </c>
      <c r="B3445" s="277" t="s">
        <v>9802</v>
      </c>
      <c r="C3445" s="277" t="s">
        <v>9157</v>
      </c>
      <c r="D3445" s="277" t="s">
        <v>10017</v>
      </c>
      <c r="E3445" s="278" t="s">
        <v>1043</v>
      </c>
      <c r="F3445" s="277" t="s">
        <v>1043</v>
      </c>
      <c r="G3445" s="279">
        <v>89530</v>
      </c>
      <c r="H3445" s="277" t="s">
        <v>10159</v>
      </c>
      <c r="I3445" s="277" t="s">
        <v>833</v>
      </c>
      <c r="J3445" s="277" t="s">
        <v>2642</v>
      </c>
      <c r="K3445" s="280">
        <v>9.2200000000000006</v>
      </c>
      <c r="L3445" s="277" t="s">
        <v>2364</v>
      </c>
      <c r="M3445" s="83"/>
    </row>
    <row r="3446" spans="1:13" ht="12.75" customHeight="1" x14ac:dyDescent="0.25">
      <c r="A3446" s="277" t="s">
        <v>9801</v>
      </c>
      <c r="B3446" s="277" t="s">
        <v>9802</v>
      </c>
      <c r="C3446" s="277" t="s">
        <v>9157</v>
      </c>
      <c r="D3446" s="277" t="s">
        <v>10017</v>
      </c>
      <c r="E3446" s="278" t="s">
        <v>1043</v>
      </c>
      <c r="F3446" s="277" t="s">
        <v>1043</v>
      </c>
      <c r="G3446" s="279">
        <v>89531</v>
      </c>
      <c r="H3446" s="277" t="s">
        <v>10160</v>
      </c>
      <c r="I3446" s="277" t="s">
        <v>833</v>
      </c>
      <c r="J3446" s="277" t="s">
        <v>2642</v>
      </c>
      <c r="K3446" s="280">
        <v>21.51</v>
      </c>
      <c r="L3446" s="277" t="s">
        <v>2364</v>
      </c>
      <c r="M3446" s="83"/>
    </row>
    <row r="3447" spans="1:13" ht="12.75" customHeight="1" x14ac:dyDescent="0.25">
      <c r="A3447" s="277" t="s">
        <v>9801</v>
      </c>
      <c r="B3447" s="277" t="s">
        <v>9802</v>
      </c>
      <c r="C3447" s="277" t="s">
        <v>9157</v>
      </c>
      <c r="D3447" s="277" t="s">
        <v>10017</v>
      </c>
      <c r="E3447" s="278" t="s">
        <v>1043</v>
      </c>
      <c r="F3447" s="277" t="s">
        <v>1043</v>
      </c>
      <c r="G3447" s="279">
        <v>89532</v>
      </c>
      <c r="H3447" s="277" t="s">
        <v>10161</v>
      </c>
      <c r="I3447" s="277" t="s">
        <v>833</v>
      </c>
      <c r="J3447" s="277" t="s">
        <v>2642</v>
      </c>
      <c r="K3447" s="280">
        <v>4.68</v>
      </c>
      <c r="L3447" s="277" t="s">
        <v>2364</v>
      </c>
      <c r="M3447" s="83"/>
    </row>
    <row r="3448" spans="1:13" ht="12.75" customHeight="1" x14ac:dyDescent="0.25">
      <c r="A3448" s="277" t="s">
        <v>9801</v>
      </c>
      <c r="B3448" s="277" t="s">
        <v>9802</v>
      </c>
      <c r="C3448" s="277" t="s">
        <v>9157</v>
      </c>
      <c r="D3448" s="277" t="s">
        <v>10017</v>
      </c>
      <c r="E3448" s="278" t="s">
        <v>1043</v>
      </c>
      <c r="F3448" s="277" t="s">
        <v>1043</v>
      </c>
      <c r="G3448" s="279">
        <v>89533</v>
      </c>
      <c r="H3448" s="277" t="s">
        <v>10162</v>
      </c>
      <c r="I3448" s="277" t="s">
        <v>833</v>
      </c>
      <c r="J3448" s="277" t="s">
        <v>2642</v>
      </c>
      <c r="K3448" s="280">
        <v>21.51</v>
      </c>
      <c r="L3448" s="277" t="s">
        <v>2364</v>
      </c>
      <c r="M3448" s="83"/>
    </row>
    <row r="3449" spans="1:13" ht="12.75" customHeight="1" x14ac:dyDescent="0.25">
      <c r="A3449" s="277" t="s">
        <v>9801</v>
      </c>
      <c r="B3449" s="277" t="s">
        <v>9802</v>
      </c>
      <c r="C3449" s="277" t="s">
        <v>9157</v>
      </c>
      <c r="D3449" s="277" t="s">
        <v>10017</v>
      </c>
      <c r="E3449" s="278" t="s">
        <v>1043</v>
      </c>
      <c r="F3449" s="277" t="s">
        <v>1043</v>
      </c>
      <c r="G3449" s="279">
        <v>89534</v>
      </c>
      <c r="H3449" s="277" t="s">
        <v>10163</v>
      </c>
      <c r="I3449" s="277" t="s">
        <v>833</v>
      </c>
      <c r="J3449" s="277" t="s">
        <v>2642</v>
      </c>
      <c r="K3449" s="280">
        <v>3.26</v>
      </c>
      <c r="L3449" s="277" t="s">
        <v>2364</v>
      </c>
      <c r="M3449" s="83"/>
    </row>
    <row r="3450" spans="1:13" ht="12.75" customHeight="1" x14ac:dyDescent="0.25">
      <c r="A3450" s="277" t="s">
        <v>9801</v>
      </c>
      <c r="B3450" s="277" t="s">
        <v>9802</v>
      </c>
      <c r="C3450" s="277" t="s">
        <v>9157</v>
      </c>
      <c r="D3450" s="277" t="s">
        <v>10017</v>
      </c>
      <c r="E3450" s="278" t="s">
        <v>1043</v>
      </c>
      <c r="F3450" s="277" t="s">
        <v>1043</v>
      </c>
      <c r="G3450" s="279">
        <v>89535</v>
      </c>
      <c r="H3450" s="277" t="s">
        <v>10164</v>
      </c>
      <c r="I3450" s="277" t="s">
        <v>833</v>
      </c>
      <c r="J3450" s="277" t="s">
        <v>2642</v>
      </c>
      <c r="K3450" s="280">
        <v>33.590000000000003</v>
      </c>
      <c r="L3450" s="277" t="s">
        <v>2364</v>
      </c>
      <c r="M3450" s="83"/>
    </row>
    <row r="3451" spans="1:13" ht="12.75" customHeight="1" x14ac:dyDescent="0.25">
      <c r="A3451" s="277" t="s">
        <v>9801</v>
      </c>
      <c r="B3451" s="277" t="s">
        <v>9802</v>
      </c>
      <c r="C3451" s="277" t="s">
        <v>9157</v>
      </c>
      <c r="D3451" s="277" t="s">
        <v>10017</v>
      </c>
      <c r="E3451" s="278" t="s">
        <v>1043</v>
      </c>
      <c r="F3451" s="277" t="s">
        <v>1043</v>
      </c>
      <c r="G3451" s="279">
        <v>89536</v>
      </c>
      <c r="H3451" s="277" t="s">
        <v>10165</v>
      </c>
      <c r="I3451" s="277" t="s">
        <v>833</v>
      </c>
      <c r="J3451" s="277" t="s">
        <v>2642</v>
      </c>
      <c r="K3451" s="280">
        <v>8.32</v>
      </c>
      <c r="L3451" s="277" t="s">
        <v>2364</v>
      </c>
      <c r="M3451" s="83"/>
    </row>
    <row r="3452" spans="1:13" ht="12.75" customHeight="1" x14ac:dyDescent="0.25">
      <c r="A3452" s="277" t="s">
        <v>9801</v>
      </c>
      <c r="B3452" s="277" t="s">
        <v>9802</v>
      </c>
      <c r="C3452" s="277" t="s">
        <v>9157</v>
      </c>
      <c r="D3452" s="277" t="s">
        <v>10017</v>
      </c>
      <c r="E3452" s="278" t="s">
        <v>1043</v>
      </c>
      <c r="F3452" s="277" t="s">
        <v>1043</v>
      </c>
      <c r="G3452" s="279">
        <v>89538</v>
      </c>
      <c r="H3452" s="277" t="s">
        <v>10166</v>
      </c>
      <c r="I3452" s="277" t="s">
        <v>833</v>
      </c>
      <c r="J3452" s="277" t="s">
        <v>2642</v>
      </c>
      <c r="K3452" s="280">
        <v>2.74</v>
      </c>
      <c r="L3452" s="277" t="s">
        <v>2364</v>
      </c>
      <c r="M3452" s="83"/>
    </row>
    <row r="3453" spans="1:13" ht="12.75" customHeight="1" x14ac:dyDescent="0.25">
      <c r="A3453" s="277" t="s">
        <v>9801</v>
      </c>
      <c r="B3453" s="277" t="s">
        <v>9802</v>
      </c>
      <c r="C3453" s="277" t="s">
        <v>9157</v>
      </c>
      <c r="D3453" s="277" t="s">
        <v>10017</v>
      </c>
      <c r="E3453" s="278" t="s">
        <v>1043</v>
      </c>
      <c r="F3453" s="277" t="s">
        <v>1043</v>
      </c>
      <c r="G3453" s="279">
        <v>89540</v>
      </c>
      <c r="H3453" s="277" t="s">
        <v>10167</v>
      </c>
      <c r="I3453" s="277" t="s">
        <v>833</v>
      </c>
      <c r="J3453" s="277" t="s">
        <v>2642</v>
      </c>
      <c r="K3453" s="280">
        <v>6.92</v>
      </c>
      <c r="L3453" s="277" t="s">
        <v>2364</v>
      </c>
      <c r="M3453" s="83"/>
    </row>
    <row r="3454" spans="1:13" ht="12.75" customHeight="1" x14ac:dyDescent="0.25">
      <c r="A3454" s="277" t="s">
        <v>9801</v>
      </c>
      <c r="B3454" s="277" t="s">
        <v>9802</v>
      </c>
      <c r="C3454" s="277" t="s">
        <v>9157</v>
      </c>
      <c r="D3454" s="277" t="s">
        <v>10017</v>
      </c>
      <c r="E3454" s="278" t="s">
        <v>1043</v>
      </c>
      <c r="F3454" s="277" t="s">
        <v>1043</v>
      </c>
      <c r="G3454" s="279">
        <v>89541</v>
      </c>
      <c r="H3454" s="277" t="s">
        <v>10168</v>
      </c>
      <c r="I3454" s="277" t="s">
        <v>833</v>
      </c>
      <c r="J3454" s="277" t="s">
        <v>2642</v>
      </c>
      <c r="K3454" s="280">
        <v>4.0199999999999996</v>
      </c>
      <c r="L3454" s="277" t="s">
        <v>2364</v>
      </c>
      <c r="M3454" s="83"/>
    </row>
    <row r="3455" spans="1:13" ht="12.75" customHeight="1" x14ac:dyDescent="0.25">
      <c r="A3455" s="277" t="s">
        <v>9801</v>
      </c>
      <c r="B3455" s="277" t="s">
        <v>9802</v>
      </c>
      <c r="C3455" s="277" t="s">
        <v>9157</v>
      </c>
      <c r="D3455" s="277" t="s">
        <v>10017</v>
      </c>
      <c r="E3455" s="278" t="s">
        <v>1043</v>
      </c>
      <c r="F3455" s="277" t="s">
        <v>1043</v>
      </c>
      <c r="G3455" s="279">
        <v>89542</v>
      </c>
      <c r="H3455" s="277" t="s">
        <v>10169</v>
      </c>
      <c r="I3455" s="277" t="s">
        <v>833</v>
      </c>
      <c r="J3455" s="277" t="s">
        <v>2642</v>
      </c>
      <c r="K3455" s="280">
        <v>19.66</v>
      </c>
      <c r="L3455" s="277" t="s">
        <v>2364</v>
      </c>
      <c r="M3455" s="83"/>
    </row>
    <row r="3456" spans="1:13" ht="12.75" customHeight="1" x14ac:dyDescent="0.25">
      <c r="A3456" s="277" t="s">
        <v>9801</v>
      </c>
      <c r="B3456" s="277" t="s">
        <v>9802</v>
      </c>
      <c r="C3456" s="277" t="s">
        <v>9157</v>
      </c>
      <c r="D3456" s="277" t="s">
        <v>10017</v>
      </c>
      <c r="E3456" s="278" t="s">
        <v>1043</v>
      </c>
      <c r="F3456" s="277" t="s">
        <v>1043</v>
      </c>
      <c r="G3456" s="279">
        <v>89544</v>
      </c>
      <c r="H3456" s="277" t="s">
        <v>10170</v>
      </c>
      <c r="I3456" s="277" t="s">
        <v>833</v>
      </c>
      <c r="J3456" s="277" t="s">
        <v>2642</v>
      </c>
      <c r="K3456" s="280">
        <v>5.63</v>
      </c>
      <c r="L3456" s="277" t="s">
        <v>2364</v>
      </c>
      <c r="M3456" s="83"/>
    </row>
    <row r="3457" spans="1:13" ht="12.75" customHeight="1" x14ac:dyDescent="0.25">
      <c r="A3457" s="277" t="s">
        <v>9801</v>
      </c>
      <c r="B3457" s="277" t="s">
        <v>9802</v>
      </c>
      <c r="C3457" s="277" t="s">
        <v>9157</v>
      </c>
      <c r="D3457" s="277" t="s">
        <v>10017</v>
      </c>
      <c r="E3457" s="278" t="s">
        <v>1043</v>
      </c>
      <c r="F3457" s="277" t="s">
        <v>1043</v>
      </c>
      <c r="G3457" s="279">
        <v>89545</v>
      </c>
      <c r="H3457" s="277" t="s">
        <v>10171</v>
      </c>
      <c r="I3457" s="277" t="s">
        <v>833</v>
      </c>
      <c r="J3457" s="277" t="s">
        <v>2642</v>
      </c>
      <c r="K3457" s="280">
        <v>8.0299999999999994</v>
      </c>
      <c r="L3457" s="277" t="s">
        <v>2364</v>
      </c>
      <c r="M3457" s="83"/>
    </row>
    <row r="3458" spans="1:13" ht="12.75" customHeight="1" x14ac:dyDescent="0.25">
      <c r="A3458" s="277" t="s">
        <v>9801</v>
      </c>
      <c r="B3458" s="277" t="s">
        <v>9802</v>
      </c>
      <c r="C3458" s="277" t="s">
        <v>9157</v>
      </c>
      <c r="D3458" s="277" t="s">
        <v>10017</v>
      </c>
      <c r="E3458" s="278" t="s">
        <v>1043</v>
      </c>
      <c r="F3458" s="277" t="s">
        <v>1043</v>
      </c>
      <c r="G3458" s="279">
        <v>89546</v>
      </c>
      <c r="H3458" s="277" t="s">
        <v>10172</v>
      </c>
      <c r="I3458" s="277" t="s">
        <v>833</v>
      </c>
      <c r="J3458" s="277" t="s">
        <v>2642</v>
      </c>
      <c r="K3458" s="280">
        <v>7.02</v>
      </c>
      <c r="L3458" s="277" t="s">
        <v>2364</v>
      </c>
      <c r="M3458" s="83"/>
    </row>
    <row r="3459" spans="1:13" ht="12.75" customHeight="1" x14ac:dyDescent="0.25">
      <c r="A3459" s="277" t="s">
        <v>9801</v>
      </c>
      <c r="B3459" s="277" t="s">
        <v>9802</v>
      </c>
      <c r="C3459" s="277" t="s">
        <v>9157</v>
      </c>
      <c r="D3459" s="277" t="s">
        <v>10017</v>
      </c>
      <c r="E3459" s="278" t="s">
        <v>1043</v>
      </c>
      <c r="F3459" s="277" t="s">
        <v>1043</v>
      </c>
      <c r="G3459" s="279">
        <v>89547</v>
      </c>
      <c r="H3459" s="277" t="s">
        <v>10173</v>
      </c>
      <c r="I3459" s="277" t="s">
        <v>833</v>
      </c>
      <c r="J3459" s="277" t="s">
        <v>2642</v>
      </c>
      <c r="K3459" s="280">
        <v>12.13</v>
      </c>
      <c r="L3459" s="277" t="s">
        <v>2364</v>
      </c>
      <c r="M3459" s="83"/>
    </row>
    <row r="3460" spans="1:13" ht="12.75" customHeight="1" x14ac:dyDescent="0.25">
      <c r="A3460" s="277" t="s">
        <v>9801</v>
      </c>
      <c r="B3460" s="277" t="s">
        <v>9802</v>
      </c>
      <c r="C3460" s="277" t="s">
        <v>9157</v>
      </c>
      <c r="D3460" s="277" t="s">
        <v>10017</v>
      </c>
      <c r="E3460" s="278" t="s">
        <v>1043</v>
      </c>
      <c r="F3460" s="277" t="s">
        <v>1043</v>
      </c>
      <c r="G3460" s="279">
        <v>89548</v>
      </c>
      <c r="H3460" s="277" t="s">
        <v>10174</v>
      </c>
      <c r="I3460" s="277" t="s">
        <v>833</v>
      </c>
      <c r="J3460" s="277" t="s">
        <v>2642</v>
      </c>
      <c r="K3460" s="280">
        <v>13.09</v>
      </c>
      <c r="L3460" s="277" t="s">
        <v>2364</v>
      </c>
      <c r="M3460" s="83"/>
    </row>
    <row r="3461" spans="1:13" ht="12.75" customHeight="1" x14ac:dyDescent="0.25">
      <c r="A3461" s="277" t="s">
        <v>9801</v>
      </c>
      <c r="B3461" s="277" t="s">
        <v>9802</v>
      </c>
      <c r="C3461" s="277" t="s">
        <v>9157</v>
      </c>
      <c r="D3461" s="277" t="s">
        <v>10017</v>
      </c>
      <c r="E3461" s="278" t="s">
        <v>1043</v>
      </c>
      <c r="F3461" s="277" t="s">
        <v>1043</v>
      </c>
      <c r="G3461" s="279">
        <v>89549</v>
      </c>
      <c r="H3461" s="277" t="s">
        <v>10175</v>
      </c>
      <c r="I3461" s="277" t="s">
        <v>833</v>
      </c>
      <c r="J3461" s="277" t="s">
        <v>2642</v>
      </c>
      <c r="K3461" s="280">
        <v>9.5500000000000007</v>
      </c>
      <c r="L3461" s="277" t="s">
        <v>2364</v>
      </c>
      <c r="M3461" s="83"/>
    </row>
    <row r="3462" spans="1:13" ht="12.75" customHeight="1" x14ac:dyDescent="0.25">
      <c r="A3462" s="277" t="s">
        <v>9801</v>
      </c>
      <c r="B3462" s="277" t="s">
        <v>9802</v>
      </c>
      <c r="C3462" s="277" t="s">
        <v>9157</v>
      </c>
      <c r="D3462" s="277" t="s">
        <v>10017</v>
      </c>
      <c r="E3462" s="278" t="s">
        <v>1043</v>
      </c>
      <c r="F3462" s="277" t="s">
        <v>1043</v>
      </c>
      <c r="G3462" s="279">
        <v>89550</v>
      </c>
      <c r="H3462" s="277" t="s">
        <v>10176</v>
      </c>
      <c r="I3462" s="277" t="s">
        <v>833</v>
      </c>
      <c r="J3462" s="277" t="s">
        <v>2642</v>
      </c>
      <c r="K3462" s="280">
        <v>22.69</v>
      </c>
      <c r="L3462" s="277" t="s">
        <v>2364</v>
      </c>
      <c r="M3462" s="83"/>
    </row>
    <row r="3463" spans="1:13" ht="12.75" customHeight="1" x14ac:dyDescent="0.25">
      <c r="A3463" s="277" t="s">
        <v>9801</v>
      </c>
      <c r="B3463" s="277" t="s">
        <v>9802</v>
      </c>
      <c r="C3463" s="277" t="s">
        <v>9157</v>
      </c>
      <c r="D3463" s="277" t="s">
        <v>10017</v>
      </c>
      <c r="E3463" s="278" t="s">
        <v>1043</v>
      </c>
      <c r="F3463" s="277" t="s">
        <v>1043</v>
      </c>
      <c r="G3463" s="279">
        <v>89551</v>
      </c>
      <c r="H3463" s="277" t="s">
        <v>10177</v>
      </c>
      <c r="I3463" s="277" t="s">
        <v>833</v>
      </c>
      <c r="J3463" s="277" t="s">
        <v>2642</v>
      </c>
      <c r="K3463" s="280">
        <v>6.4</v>
      </c>
      <c r="L3463" s="277" t="s">
        <v>2364</v>
      </c>
      <c r="M3463" s="83"/>
    </row>
    <row r="3464" spans="1:13" ht="12.75" customHeight="1" x14ac:dyDescent="0.25">
      <c r="A3464" s="277" t="s">
        <v>9801</v>
      </c>
      <c r="B3464" s="277" t="s">
        <v>9802</v>
      </c>
      <c r="C3464" s="277" t="s">
        <v>9157</v>
      </c>
      <c r="D3464" s="277" t="s">
        <v>10017</v>
      </c>
      <c r="E3464" s="278" t="s">
        <v>1043</v>
      </c>
      <c r="F3464" s="277" t="s">
        <v>1043</v>
      </c>
      <c r="G3464" s="279">
        <v>89552</v>
      </c>
      <c r="H3464" s="277" t="s">
        <v>10178</v>
      </c>
      <c r="I3464" s="277" t="s">
        <v>833</v>
      </c>
      <c r="J3464" s="277" t="s">
        <v>2642</v>
      </c>
      <c r="K3464" s="280">
        <v>12.84</v>
      </c>
      <c r="L3464" s="277" t="s">
        <v>2364</v>
      </c>
      <c r="M3464" s="83"/>
    </row>
    <row r="3465" spans="1:13" ht="12.75" customHeight="1" x14ac:dyDescent="0.25">
      <c r="A3465" s="277" t="s">
        <v>9801</v>
      </c>
      <c r="B3465" s="277" t="s">
        <v>9802</v>
      </c>
      <c r="C3465" s="277" t="s">
        <v>9157</v>
      </c>
      <c r="D3465" s="277" t="s">
        <v>10017</v>
      </c>
      <c r="E3465" s="278" t="s">
        <v>1043</v>
      </c>
      <c r="F3465" s="277" t="s">
        <v>1043</v>
      </c>
      <c r="G3465" s="279">
        <v>89553</v>
      </c>
      <c r="H3465" s="277" t="s">
        <v>10179</v>
      </c>
      <c r="I3465" s="277" t="s">
        <v>833</v>
      </c>
      <c r="J3465" s="277" t="s">
        <v>2642</v>
      </c>
      <c r="K3465" s="280">
        <v>3.95</v>
      </c>
      <c r="L3465" s="277" t="s">
        <v>2364</v>
      </c>
      <c r="M3465" s="83"/>
    </row>
    <row r="3466" spans="1:13" ht="12.75" customHeight="1" x14ac:dyDescent="0.25">
      <c r="A3466" s="277" t="s">
        <v>9801</v>
      </c>
      <c r="B3466" s="277" t="s">
        <v>9802</v>
      </c>
      <c r="C3466" s="277" t="s">
        <v>9157</v>
      </c>
      <c r="D3466" s="277" t="s">
        <v>10017</v>
      </c>
      <c r="E3466" s="278" t="s">
        <v>1043</v>
      </c>
      <c r="F3466" s="277" t="s">
        <v>1043</v>
      </c>
      <c r="G3466" s="279">
        <v>89554</v>
      </c>
      <c r="H3466" s="277" t="s">
        <v>10180</v>
      </c>
      <c r="I3466" s="277" t="s">
        <v>833</v>
      </c>
      <c r="J3466" s="277" t="s">
        <v>2642</v>
      </c>
      <c r="K3466" s="280">
        <v>15</v>
      </c>
      <c r="L3466" s="277" t="s">
        <v>2364</v>
      </c>
      <c r="M3466" s="83"/>
    </row>
    <row r="3467" spans="1:13" ht="12.75" customHeight="1" x14ac:dyDescent="0.25">
      <c r="A3467" s="277" t="s">
        <v>9801</v>
      </c>
      <c r="B3467" s="277" t="s">
        <v>9802</v>
      </c>
      <c r="C3467" s="277" t="s">
        <v>9157</v>
      </c>
      <c r="D3467" s="277" t="s">
        <v>10017</v>
      </c>
      <c r="E3467" s="278" t="s">
        <v>1043</v>
      </c>
      <c r="F3467" s="277" t="s">
        <v>1043</v>
      </c>
      <c r="G3467" s="279">
        <v>89555</v>
      </c>
      <c r="H3467" s="277" t="s">
        <v>10181</v>
      </c>
      <c r="I3467" s="277" t="s">
        <v>833</v>
      </c>
      <c r="J3467" s="277" t="s">
        <v>2642</v>
      </c>
      <c r="K3467" s="280">
        <v>15.53</v>
      </c>
      <c r="L3467" s="277" t="s">
        <v>2364</v>
      </c>
      <c r="M3467" s="83"/>
    </row>
    <row r="3468" spans="1:13" ht="12.75" customHeight="1" x14ac:dyDescent="0.25">
      <c r="A3468" s="277" t="s">
        <v>9801</v>
      </c>
      <c r="B3468" s="277" t="s">
        <v>9802</v>
      </c>
      <c r="C3468" s="277" t="s">
        <v>9157</v>
      </c>
      <c r="D3468" s="277" t="s">
        <v>10017</v>
      </c>
      <c r="E3468" s="278" t="s">
        <v>1043</v>
      </c>
      <c r="F3468" s="277" t="s">
        <v>1043</v>
      </c>
      <c r="G3468" s="279">
        <v>89556</v>
      </c>
      <c r="H3468" s="277" t="s">
        <v>10182</v>
      </c>
      <c r="I3468" s="277" t="s">
        <v>833</v>
      </c>
      <c r="J3468" s="277" t="s">
        <v>2642</v>
      </c>
      <c r="K3468" s="280">
        <v>21.59</v>
      </c>
      <c r="L3468" s="277" t="s">
        <v>2364</v>
      </c>
      <c r="M3468" s="83"/>
    </row>
    <row r="3469" spans="1:13" ht="12.75" customHeight="1" x14ac:dyDescent="0.25">
      <c r="A3469" s="277" t="s">
        <v>9801</v>
      </c>
      <c r="B3469" s="277" t="s">
        <v>9802</v>
      </c>
      <c r="C3469" s="277" t="s">
        <v>9157</v>
      </c>
      <c r="D3469" s="277" t="s">
        <v>10017</v>
      </c>
      <c r="E3469" s="278" t="s">
        <v>1043</v>
      </c>
      <c r="F3469" s="277" t="s">
        <v>1043</v>
      </c>
      <c r="G3469" s="279">
        <v>89557</v>
      </c>
      <c r="H3469" s="277" t="s">
        <v>10183</v>
      </c>
      <c r="I3469" s="277" t="s">
        <v>833</v>
      </c>
      <c r="J3469" s="277" t="s">
        <v>2642</v>
      </c>
      <c r="K3469" s="280">
        <v>17.260000000000002</v>
      </c>
      <c r="L3469" s="277" t="s">
        <v>2364</v>
      </c>
      <c r="M3469" s="83"/>
    </row>
    <row r="3470" spans="1:13" ht="12.75" customHeight="1" x14ac:dyDescent="0.25">
      <c r="A3470" s="277" t="s">
        <v>9801</v>
      </c>
      <c r="B3470" s="277" t="s">
        <v>9802</v>
      </c>
      <c r="C3470" s="277" t="s">
        <v>9157</v>
      </c>
      <c r="D3470" s="277" t="s">
        <v>10017</v>
      </c>
      <c r="E3470" s="278" t="s">
        <v>1043</v>
      </c>
      <c r="F3470" s="277" t="s">
        <v>1043</v>
      </c>
      <c r="G3470" s="279">
        <v>89558</v>
      </c>
      <c r="H3470" s="277" t="s">
        <v>10184</v>
      </c>
      <c r="I3470" s="277" t="s">
        <v>833</v>
      </c>
      <c r="J3470" s="277" t="s">
        <v>2642</v>
      </c>
      <c r="K3470" s="280">
        <v>6.06</v>
      </c>
      <c r="L3470" s="277" t="s">
        <v>2364</v>
      </c>
      <c r="M3470" s="83"/>
    </row>
    <row r="3471" spans="1:13" ht="12.75" customHeight="1" x14ac:dyDescent="0.25">
      <c r="A3471" s="277" t="s">
        <v>9801</v>
      </c>
      <c r="B3471" s="277" t="s">
        <v>9802</v>
      </c>
      <c r="C3471" s="277" t="s">
        <v>9157</v>
      </c>
      <c r="D3471" s="277" t="s">
        <v>10017</v>
      </c>
      <c r="E3471" s="278" t="s">
        <v>1043</v>
      </c>
      <c r="F3471" s="277" t="s">
        <v>1043</v>
      </c>
      <c r="G3471" s="279">
        <v>89559</v>
      </c>
      <c r="H3471" s="277" t="s">
        <v>10185</v>
      </c>
      <c r="I3471" s="277" t="s">
        <v>833</v>
      </c>
      <c r="J3471" s="277" t="s">
        <v>2642</v>
      </c>
      <c r="K3471" s="280">
        <v>37.270000000000003</v>
      </c>
      <c r="L3471" s="277" t="s">
        <v>2364</v>
      </c>
      <c r="M3471" s="83"/>
    </row>
    <row r="3472" spans="1:13" ht="12.75" customHeight="1" x14ac:dyDescent="0.25">
      <c r="A3472" s="277" t="s">
        <v>9801</v>
      </c>
      <c r="B3472" s="277" t="s">
        <v>9802</v>
      </c>
      <c r="C3472" s="277" t="s">
        <v>9157</v>
      </c>
      <c r="D3472" s="277" t="s">
        <v>10017</v>
      </c>
      <c r="E3472" s="278" t="s">
        <v>1043</v>
      </c>
      <c r="F3472" s="277" t="s">
        <v>1043</v>
      </c>
      <c r="G3472" s="279">
        <v>89561</v>
      </c>
      <c r="H3472" s="277" t="s">
        <v>10186</v>
      </c>
      <c r="I3472" s="277" t="s">
        <v>833</v>
      </c>
      <c r="J3472" s="277" t="s">
        <v>2642</v>
      </c>
      <c r="K3472" s="280">
        <v>8.39</v>
      </c>
      <c r="L3472" s="277" t="s">
        <v>2364</v>
      </c>
      <c r="M3472" s="83"/>
    </row>
    <row r="3473" spans="1:13" ht="12.75" customHeight="1" x14ac:dyDescent="0.25">
      <c r="A3473" s="277" t="s">
        <v>9801</v>
      </c>
      <c r="B3473" s="277" t="s">
        <v>9802</v>
      </c>
      <c r="C3473" s="277" t="s">
        <v>9157</v>
      </c>
      <c r="D3473" s="277" t="s">
        <v>10017</v>
      </c>
      <c r="E3473" s="278" t="s">
        <v>1043</v>
      </c>
      <c r="F3473" s="277" t="s">
        <v>1043</v>
      </c>
      <c r="G3473" s="279">
        <v>89562</v>
      </c>
      <c r="H3473" s="277" t="s">
        <v>10187</v>
      </c>
      <c r="I3473" s="277" t="s">
        <v>833</v>
      </c>
      <c r="J3473" s="277" t="s">
        <v>2642</v>
      </c>
      <c r="K3473" s="280">
        <v>6.44</v>
      </c>
      <c r="L3473" s="277" t="s">
        <v>2364</v>
      </c>
      <c r="M3473" s="83"/>
    </row>
    <row r="3474" spans="1:13" ht="12.75" customHeight="1" x14ac:dyDescent="0.25">
      <c r="A3474" s="277" t="s">
        <v>9801</v>
      </c>
      <c r="B3474" s="277" t="s">
        <v>9802</v>
      </c>
      <c r="C3474" s="277" t="s">
        <v>9157</v>
      </c>
      <c r="D3474" s="277" t="s">
        <v>10017</v>
      </c>
      <c r="E3474" s="278" t="s">
        <v>1043</v>
      </c>
      <c r="F3474" s="277" t="s">
        <v>1043</v>
      </c>
      <c r="G3474" s="279">
        <v>89563</v>
      </c>
      <c r="H3474" s="277" t="s">
        <v>10188</v>
      </c>
      <c r="I3474" s="277" t="s">
        <v>833</v>
      </c>
      <c r="J3474" s="277" t="s">
        <v>2642</v>
      </c>
      <c r="K3474" s="280">
        <v>13.38</v>
      </c>
      <c r="L3474" s="277" t="s">
        <v>2364</v>
      </c>
      <c r="M3474" s="83"/>
    </row>
    <row r="3475" spans="1:13" ht="12.75" customHeight="1" x14ac:dyDescent="0.25">
      <c r="A3475" s="277" t="s">
        <v>9801</v>
      </c>
      <c r="B3475" s="277" t="s">
        <v>9802</v>
      </c>
      <c r="C3475" s="277" t="s">
        <v>9157</v>
      </c>
      <c r="D3475" s="277" t="s">
        <v>10017</v>
      </c>
      <c r="E3475" s="278" t="s">
        <v>1043</v>
      </c>
      <c r="F3475" s="277" t="s">
        <v>1043</v>
      </c>
      <c r="G3475" s="279">
        <v>89564</v>
      </c>
      <c r="H3475" s="277" t="s">
        <v>10189</v>
      </c>
      <c r="I3475" s="277" t="s">
        <v>833</v>
      </c>
      <c r="J3475" s="277" t="s">
        <v>2642</v>
      </c>
      <c r="K3475" s="280">
        <v>11.55</v>
      </c>
      <c r="L3475" s="277" t="s">
        <v>2364</v>
      </c>
      <c r="M3475" s="83"/>
    </row>
    <row r="3476" spans="1:13" ht="12.75" customHeight="1" x14ac:dyDescent="0.25">
      <c r="A3476" s="277" t="s">
        <v>9801</v>
      </c>
      <c r="B3476" s="277" t="s">
        <v>9802</v>
      </c>
      <c r="C3476" s="277" t="s">
        <v>9157</v>
      </c>
      <c r="D3476" s="277" t="s">
        <v>10017</v>
      </c>
      <c r="E3476" s="278" t="s">
        <v>1043</v>
      </c>
      <c r="F3476" s="277" t="s">
        <v>1043</v>
      </c>
      <c r="G3476" s="279">
        <v>89565</v>
      </c>
      <c r="H3476" s="277" t="s">
        <v>10190</v>
      </c>
      <c r="I3476" s="277" t="s">
        <v>833</v>
      </c>
      <c r="J3476" s="277" t="s">
        <v>2642</v>
      </c>
      <c r="K3476" s="280">
        <v>32</v>
      </c>
      <c r="L3476" s="277" t="s">
        <v>2364</v>
      </c>
      <c r="M3476" s="83"/>
    </row>
    <row r="3477" spans="1:13" ht="12.75" customHeight="1" x14ac:dyDescent="0.25">
      <c r="A3477" s="277" t="s">
        <v>9801</v>
      </c>
      <c r="B3477" s="277" t="s">
        <v>9802</v>
      </c>
      <c r="C3477" s="277" t="s">
        <v>9157</v>
      </c>
      <c r="D3477" s="277" t="s">
        <v>10017</v>
      </c>
      <c r="E3477" s="278" t="s">
        <v>1043</v>
      </c>
      <c r="F3477" s="277" t="s">
        <v>1043</v>
      </c>
      <c r="G3477" s="279">
        <v>89566</v>
      </c>
      <c r="H3477" s="277" t="s">
        <v>10191</v>
      </c>
      <c r="I3477" s="277" t="s">
        <v>833</v>
      </c>
      <c r="J3477" s="277" t="s">
        <v>2642</v>
      </c>
      <c r="K3477" s="280">
        <v>27.83</v>
      </c>
      <c r="L3477" s="277" t="s">
        <v>2364</v>
      </c>
      <c r="M3477" s="83"/>
    </row>
    <row r="3478" spans="1:13" ht="12.75" customHeight="1" x14ac:dyDescent="0.25">
      <c r="A3478" s="277" t="s">
        <v>9801</v>
      </c>
      <c r="B3478" s="277" t="s">
        <v>9802</v>
      </c>
      <c r="C3478" s="277" t="s">
        <v>9157</v>
      </c>
      <c r="D3478" s="277" t="s">
        <v>10017</v>
      </c>
      <c r="E3478" s="278" t="s">
        <v>1043</v>
      </c>
      <c r="F3478" s="277" t="s">
        <v>1043</v>
      </c>
      <c r="G3478" s="279">
        <v>89567</v>
      </c>
      <c r="H3478" s="277" t="s">
        <v>10192</v>
      </c>
      <c r="I3478" s="277" t="s">
        <v>833</v>
      </c>
      <c r="J3478" s="277" t="s">
        <v>2642</v>
      </c>
      <c r="K3478" s="280">
        <v>47.12</v>
      </c>
      <c r="L3478" s="277" t="s">
        <v>2364</v>
      </c>
      <c r="M3478" s="83"/>
    </row>
    <row r="3479" spans="1:13" ht="12.75" customHeight="1" x14ac:dyDescent="0.25">
      <c r="A3479" s="277" t="s">
        <v>9801</v>
      </c>
      <c r="B3479" s="277" t="s">
        <v>9802</v>
      </c>
      <c r="C3479" s="277" t="s">
        <v>9157</v>
      </c>
      <c r="D3479" s="277" t="s">
        <v>10017</v>
      </c>
      <c r="E3479" s="278" t="s">
        <v>1043</v>
      </c>
      <c r="F3479" s="277" t="s">
        <v>1043</v>
      </c>
      <c r="G3479" s="279">
        <v>89568</v>
      </c>
      <c r="H3479" s="277" t="s">
        <v>10193</v>
      </c>
      <c r="I3479" s="277" t="s">
        <v>833</v>
      </c>
      <c r="J3479" s="277" t="s">
        <v>2642</v>
      </c>
      <c r="K3479" s="280">
        <v>23.12</v>
      </c>
      <c r="L3479" s="277" t="s">
        <v>2364</v>
      </c>
      <c r="M3479" s="83"/>
    </row>
    <row r="3480" spans="1:13" ht="12.75" customHeight="1" x14ac:dyDescent="0.25">
      <c r="A3480" s="277" t="s">
        <v>9801</v>
      </c>
      <c r="B3480" s="277" t="s">
        <v>9802</v>
      </c>
      <c r="C3480" s="277" t="s">
        <v>9157</v>
      </c>
      <c r="D3480" s="277" t="s">
        <v>10017</v>
      </c>
      <c r="E3480" s="278" t="s">
        <v>1043</v>
      </c>
      <c r="F3480" s="277" t="s">
        <v>1043</v>
      </c>
      <c r="G3480" s="279">
        <v>89569</v>
      </c>
      <c r="H3480" s="277" t="s">
        <v>10194</v>
      </c>
      <c r="I3480" s="277" t="s">
        <v>833</v>
      </c>
      <c r="J3480" s="277" t="s">
        <v>2642</v>
      </c>
      <c r="K3480" s="280">
        <v>44.65</v>
      </c>
      <c r="L3480" s="277" t="s">
        <v>2364</v>
      </c>
      <c r="M3480" s="83"/>
    </row>
    <row r="3481" spans="1:13" ht="12.75" customHeight="1" x14ac:dyDescent="0.25">
      <c r="A3481" s="277" t="s">
        <v>9801</v>
      </c>
      <c r="B3481" s="277" t="s">
        <v>9802</v>
      </c>
      <c r="C3481" s="277" t="s">
        <v>9157</v>
      </c>
      <c r="D3481" s="277" t="s">
        <v>10017</v>
      </c>
      <c r="E3481" s="278" t="s">
        <v>1043</v>
      </c>
      <c r="F3481" s="277" t="s">
        <v>1043</v>
      </c>
      <c r="G3481" s="279">
        <v>89570</v>
      </c>
      <c r="H3481" s="277" t="s">
        <v>10195</v>
      </c>
      <c r="I3481" s="277" t="s">
        <v>833</v>
      </c>
      <c r="J3481" s="277" t="s">
        <v>2642</v>
      </c>
      <c r="K3481" s="280">
        <v>8.23</v>
      </c>
      <c r="L3481" s="277" t="s">
        <v>2364</v>
      </c>
      <c r="M3481" s="83"/>
    </row>
    <row r="3482" spans="1:13" ht="12.75" customHeight="1" x14ac:dyDescent="0.25">
      <c r="A3482" s="277" t="s">
        <v>9801</v>
      </c>
      <c r="B3482" s="277" t="s">
        <v>9802</v>
      </c>
      <c r="C3482" s="277" t="s">
        <v>9157</v>
      </c>
      <c r="D3482" s="277" t="s">
        <v>10017</v>
      </c>
      <c r="E3482" s="278" t="s">
        <v>1043</v>
      </c>
      <c r="F3482" s="277" t="s">
        <v>1043</v>
      </c>
      <c r="G3482" s="279">
        <v>89571</v>
      </c>
      <c r="H3482" s="277" t="s">
        <v>10196</v>
      </c>
      <c r="I3482" s="277" t="s">
        <v>833</v>
      </c>
      <c r="J3482" s="277" t="s">
        <v>2642</v>
      </c>
      <c r="K3482" s="280">
        <v>43.47</v>
      </c>
      <c r="L3482" s="277" t="s">
        <v>2364</v>
      </c>
      <c r="M3482" s="83"/>
    </row>
    <row r="3483" spans="1:13" ht="12.75" customHeight="1" x14ac:dyDescent="0.25">
      <c r="A3483" s="277" t="s">
        <v>9801</v>
      </c>
      <c r="B3483" s="277" t="s">
        <v>9802</v>
      </c>
      <c r="C3483" s="277" t="s">
        <v>9157</v>
      </c>
      <c r="D3483" s="277" t="s">
        <v>10017</v>
      </c>
      <c r="E3483" s="278" t="s">
        <v>1043</v>
      </c>
      <c r="F3483" s="277" t="s">
        <v>1043</v>
      </c>
      <c r="G3483" s="279">
        <v>89572</v>
      </c>
      <c r="H3483" s="277" t="s">
        <v>10197</v>
      </c>
      <c r="I3483" s="277" t="s">
        <v>833</v>
      </c>
      <c r="J3483" s="277" t="s">
        <v>2642</v>
      </c>
      <c r="K3483" s="280">
        <v>5.75</v>
      </c>
      <c r="L3483" s="277" t="s">
        <v>2364</v>
      </c>
      <c r="M3483" s="83"/>
    </row>
    <row r="3484" spans="1:13" ht="12.75" customHeight="1" x14ac:dyDescent="0.25">
      <c r="A3484" s="277" t="s">
        <v>9801</v>
      </c>
      <c r="B3484" s="277" t="s">
        <v>9802</v>
      </c>
      <c r="C3484" s="277" t="s">
        <v>9157</v>
      </c>
      <c r="D3484" s="277" t="s">
        <v>10017</v>
      </c>
      <c r="E3484" s="278" t="s">
        <v>1043</v>
      </c>
      <c r="F3484" s="277" t="s">
        <v>1043</v>
      </c>
      <c r="G3484" s="279">
        <v>89573</v>
      </c>
      <c r="H3484" s="277" t="s">
        <v>10198</v>
      </c>
      <c r="I3484" s="277" t="s">
        <v>833</v>
      </c>
      <c r="J3484" s="277" t="s">
        <v>2642</v>
      </c>
      <c r="K3484" s="280">
        <v>39.700000000000003</v>
      </c>
      <c r="L3484" s="277" t="s">
        <v>2364</v>
      </c>
      <c r="M3484" s="83"/>
    </row>
    <row r="3485" spans="1:13" ht="12.75" customHeight="1" x14ac:dyDescent="0.25">
      <c r="A3485" s="277" t="s">
        <v>9801</v>
      </c>
      <c r="B3485" s="277" t="s">
        <v>9802</v>
      </c>
      <c r="C3485" s="277" t="s">
        <v>9157</v>
      </c>
      <c r="D3485" s="277" t="s">
        <v>10017</v>
      </c>
      <c r="E3485" s="278" t="s">
        <v>1043</v>
      </c>
      <c r="F3485" s="277" t="s">
        <v>1043</v>
      </c>
      <c r="G3485" s="279">
        <v>89574</v>
      </c>
      <c r="H3485" s="277" t="s">
        <v>10199</v>
      </c>
      <c r="I3485" s="277" t="s">
        <v>833</v>
      </c>
      <c r="J3485" s="277" t="s">
        <v>2642</v>
      </c>
      <c r="K3485" s="280">
        <v>76.69</v>
      </c>
      <c r="L3485" s="277" t="s">
        <v>2364</v>
      </c>
      <c r="M3485" s="83"/>
    </row>
    <row r="3486" spans="1:13" ht="12.75" customHeight="1" x14ac:dyDescent="0.25">
      <c r="A3486" s="277" t="s">
        <v>9801</v>
      </c>
      <c r="B3486" s="277" t="s">
        <v>9802</v>
      </c>
      <c r="C3486" s="277" t="s">
        <v>9157</v>
      </c>
      <c r="D3486" s="277" t="s">
        <v>10017</v>
      </c>
      <c r="E3486" s="278" t="s">
        <v>1043</v>
      </c>
      <c r="F3486" s="277" t="s">
        <v>1043</v>
      </c>
      <c r="G3486" s="279">
        <v>89575</v>
      </c>
      <c r="H3486" s="277" t="s">
        <v>10200</v>
      </c>
      <c r="I3486" s="277" t="s">
        <v>833</v>
      </c>
      <c r="J3486" s="277" t="s">
        <v>2642</v>
      </c>
      <c r="K3486" s="280">
        <v>7.7</v>
      </c>
      <c r="L3486" s="277" t="s">
        <v>2364</v>
      </c>
      <c r="M3486" s="83"/>
    </row>
    <row r="3487" spans="1:13" ht="12.75" customHeight="1" x14ac:dyDescent="0.25">
      <c r="A3487" s="277" t="s">
        <v>9801</v>
      </c>
      <c r="B3487" s="277" t="s">
        <v>9802</v>
      </c>
      <c r="C3487" s="277" t="s">
        <v>9157</v>
      </c>
      <c r="D3487" s="277" t="s">
        <v>10017</v>
      </c>
      <c r="E3487" s="278" t="s">
        <v>1043</v>
      </c>
      <c r="F3487" s="277" t="s">
        <v>1043</v>
      </c>
      <c r="G3487" s="279">
        <v>89577</v>
      </c>
      <c r="H3487" s="277" t="s">
        <v>10201</v>
      </c>
      <c r="I3487" s="277" t="s">
        <v>833</v>
      </c>
      <c r="J3487" s="277" t="s">
        <v>2642</v>
      </c>
      <c r="K3487" s="280">
        <v>23.77</v>
      </c>
      <c r="L3487" s="277" t="s">
        <v>2364</v>
      </c>
      <c r="M3487" s="83"/>
    </row>
    <row r="3488" spans="1:13" ht="12.75" customHeight="1" x14ac:dyDescent="0.25">
      <c r="A3488" s="277" t="s">
        <v>9801</v>
      </c>
      <c r="B3488" s="277" t="s">
        <v>9802</v>
      </c>
      <c r="C3488" s="277" t="s">
        <v>9157</v>
      </c>
      <c r="D3488" s="277" t="s">
        <v>10017</v>
      </c>
      <c r="E3488" s="278" t="s">
        <v>1043</v>
      </c>
      <c r="F3488" s="277" t="s">
        <v>1043</v>
      </c>
      <c r="G3488" s="279">
        <v>89579</v>
      </c>
      <c r="H3488" s="277" t="s">
        <v>10202</v>
      </c>
      <c r="I3488" s="277" t="s">
        <v>833</v>
      </c>
      <c r="J3488" s="277" t="s">
        <v>2642</v>
      </c>
      <c r="K3488" s="280">
        <v>7.88</v>
      </c>
      <c r="L3488" s="277" t="s">
        <v>2364</v>
      </c>
      <c r="M3488" s="83"/>
    </row>
    <row r="3489" spans="1:13" ht="12.75" customHeight="1" x14ac:dyDescent="0.25">
      <c r="A3489" s="277" t="s">
        <v>9801</v>
      </c>
      <c r="B3489" s="277" t="s">
        <v>9802</v>
      </c>
      <c r="C3489" s="277" t="s">
        <v>9157</v>
      </c>
      <c r="D3489" s="277" t="s">
        <v>10017</v>
      </c>
      <c r="E3489" s="278" t="s">
        <v>1043</v>
      </c>
      <c r="F3489" s="277" t="s">
        <v>1043</v>
      </c>
      <c r="G3489" s="279">
        <v>89581</v>
      </c>
      <c r="H3489" s="277" t="s">
        <v>10203</v>
      </c>
      <c r="I3489" s="277" t="s">
        <v>833</v>
      </c>
      <c r="J3489" s="277" t="s">
        <v>2642</v>
      </c>
      <c r="K3489" s="280">
        <v>16.41</v>
      </c>
      <c r="L3489" s="277" t="s">
        <v>2364</v>
      </c>
      <c r="M3489" s="83"/>
    </row>
    <row r="3490" spans="1:13" ht="12.75" customHeight="1" x14ac:dyDescent="0.25">
      <c r="A3490" s="277" t="s">
        <v>9801</v>
      </c>
      <c r="B3490" s="277" t="s">
        <v>9802</v>
      </c>
      <c r="C3490" s="277" t="s">
        <v>9157</v>
      </c>
      <c r="D3490" s="277" t="s">
        <v>10017</v>
      </c>
      <c r="E3490" s="278" t="s">
        <v>1043</v>
      </c>
      <c r="F3490" s="277" t="s">
        <v>1043</v>
      </c>
      <c r="G3490" s="279">
        <v>89582</v>
      </c>
      <c r="H3490" s="277" t="s">
        <v>10204</v>
      </c>
      <c r="I3490" s="277" t="s">
        <v>833</v>
      </c>
      <c r="J3490" s="277" t="s">
        <v>2642</v>
      </c>
      <c r="K3490" s="280">
        <v>14.48</v>
      </c>
      <c r="L3490" s="277" t="s">
        <v>2364</v>
      </c>
      <c r="M3490" s="83"/>
    </row>
    <row r="3491" spans="1:13" ht="12.75" customHeight="1" x14ac:dyDescent="0.25">
      <c r="A3491" s="277" t="s">
        <v>9801</v>
      </c>
      <c r="B3491" s="277" t="s">
        <v>9802</v>
      </c>
      <c r="C3491" s="277" t="s">
        <v>9157</v>
      </c>
      <c r="D3491" s="277" t="s">
        <v>10017</v>
      </c>
      <c r="E3491" s="278" t="s">
        <v>1043</v>
      </c>
      <c r="F3491" s="277" t="s">
        <v>1043</v>
      </c>
      <c r="G3491" s="279">
        <v>89583</v>
      </c>
      <c r="H3491" s="277" t="s">
        <v>10205</v>
      </c>
      <c r="I3491" s="277" t="s">
        <v>833</v>
      </c>
      <c r="J3491" s="277" t="s">
        <v>2642</v>
      </c>
      <c r="K3491" s="280">
        <v>21.53</v>
      </c>
      <c r="L3491" s="277" t="s">
        <v>2364</v>
      </c>
      <c r="M3491" s="83"/>
    </row>
    <row r="3492" spans="1:13" ht="12.75" customHeight="1" x14ac:dyDescent="0.25">
      <c r="A3492" s="277" t="s">
        <v>9801</v>
      </c>
      <c r="B3492" s="277" t="s">
        <v>9802</v>
      </c>
      <c r="C3492" s="277" t="s">
        <v>9157</v>
      </c>
      <c r="D3492" s="277" t="s">
        <v>10017</v>
      </c>
      <c r="E3492" s="278" t="s">
        <v>1043</v>
      </c>
      <c r="F3492" s="277" t="s">
        <v>1043</v>
      </c>
      <c r="G3492" s="279">
        <v>89584</v>
      </c>
      <c r="H3492" s="277" t="s">
        <v>10206</v>
      </c>
      <c r="I3492" s="277" t="s">
        <v>833</v>
      </c>
      <c r="J3492" s="277" t="s">
        <v>2642</v>
      </c>
      <c r="K3492" s="280">
        <v>24.86</v>
      </c>
      <c r="L3492" s="277" t="s">
        <v>2364</v>
      </c>
      <c r="M3492" s="83"/>
    </row>
    <row r="3493" spans="1:13" ht="12.75" customHeight="1" x14ac:dyDescent="0.25">
      <c r="A3493" s="277" t="s">
        <v>9801</v>
      </c>
      <c r="B3493" s="277" t="s">
        <v>9802</v>
      </c>
      <c r="C3493" s="277" t="s">
        <v>9157</v>
      </c>
      <c r="D3493" s="277" t="s">
        <v>10017</v>
      </c>
      <c r="E3493" s="278" t="s">
        <v>1043</v>
      </c>
      <c r="F3493" s="277" t="s">
        <v>1043</v>
      </c>
      <c r="G3493" s="279">
        <v>89585</v>
      </c>
      <c r="H3493" s="277" t="s">
        <v>10207</v>
      </c>
      <c r="I3493" s="277" t="s">
        <v>833</v>
      </c>
      <c r="J3493" s="277" t="s">
        <v>2642</v>
      </c>
      <c r="K3493" s="280">
        <v>20.16</v>
      </c>
      <c r="L3493" s="277" t="s">
        <v>2364</v>
      </c>
      <c r="M3493" s="83"/>
    </row>
    <row r="3494" spans="1:13" ht="12.75" customHeight="1" x14ac:dyDescent="0.25">
      <c r="A3494" s="277" t="s">
        <v>9801</v>
      </c>
      <c r="B3494" s="277" t="s">
        <v>9802</v>
      </c>
      <c r="C3494" s="277" t="s">
        <v>9157</v>
      </c>
      <c r="D3494" s="277" t="s">
        <v>10017</v>
      </c>
      <c r="E3494" s="278" t="s">
        <v>1043</v>
      </c>
      <c r="F3494" s="277" t="s">
        <v>1043</v>
      </c>
      <c r="G3494" s="279">
        <v>89586</v>
      </c>
      <c r="H3494" s="277" t="s">
        <v>10208</v>
      </c>
      <c r="I3494" s="277" t="s">
        <v>833</v>
      </c>
      <c r="J3494" s="277" t="s">
        <v>2642</v>
      </c>
      <c r="K3494" s="280">
        <v>20.16</v>
      </c>
      <c r="L3494" s="277" t="s">
        <v>2364</v>
      </c>
      <c r="M3494" s="83"/>
    </row>
    <row r="3495" spans="1:13" ht="12.75" customHeight="1" x14ac:dyDescent="0.25">
      <c r="A3495" s="277" t="s">
        <v>9801</v>
      </c>
      <c r="B3495" s="277" t="s">
        <v>9802</v>
      </c>
      <c r="C3495" s="277" t="s">
        <v>9157</v>
      </c>
      <c r="D3495" s="277" t="s">
        <v>10017</v>
      </c>
      <c r="E3495" s="278" t="s">
        <v>1043</v>
      </c>
      <c r="F3495" s="277" t="s">
        <v>1043</v>
      </c>
      <c r="G3495" s="279">
        <v>89587</v>
      </c>
      <c r="H3495" s="277" t="s">
        <v>10209</v>
      </c>
      <c r="I3495" s="277" t="s">
        <v>833</v>
      </c>
      <c r="J3495" s="277" t="s">
        <v>2642</v>
      </c>
      <c r="K3495" s="280">
        <v>32.24</v>
      </c>
      <c r="L3495" s="277" t="s">
        <v>2364</v>
      </c>
      <c r="M3495" s="83"/>
    </row>
    <row r="3496" spans="1:13" ht="12.75" customHeight="1" x14ac:dyDescent="0.25">
      <c r="A3496" s="277" t="s">
        <v>9801</v>
      </c>
      <c r="B3496" s="277" t="s">
        <v>9802</v>
      </c>
      <c r="C3496" s="277" t="s">
        <v>9157</v>
      </c>
      <c r="D3496" s="277" t="s">
        <v>10017</v>
      </c>
      <c r="E3496" s="278" t="s">
        <v>1043</v>
      </c>
      <c r="F3496" s="277" t="s">
        <v>1043</v>
      </c>
      <c r="G3496" s="279">
        <v>89590</v>
      </c>
      <c r="H3496" s="277" t="s">
        <v>10210</v>
      </c>
      <c r="I3496" s="277" t="s">
        <v>833</v>
      </c>
      <c r="J3496" s="277" t="s">
        <v>2642</v>
      </c>
      <c r="K3496" s="280">
        <v>77.569999999999993</v>
      </c>
      <c r="L3496" s="277" t="s">
        <v>2364</v>
      </c>
      <c r="M3496" s="83"/>
    </row>
    <row r="3497" spans="1:13" ht="12.75" customHeight="1" x14ac:dyDescent="0.25">
      <c r="A3497" s="277" t="s">
        <v>9801</v>
      </c>
      <c r="B3497" s="277" t="s">
        <v>9802</v>
      </c>
      <c r="C3497" s="277" t="s">
        <v>9157</v>
      </c>
      <c r="D3497" s="277" t="s">
        <v>10017</v>
      </c>
      <c r="E3497" s="278" t="s">
        <v>1043</v>
      </c>
      <c r="F3497" s="277" t="s">
        <v>1043</v>
      </c>
      <c r="G3497" s="279">
        <v>89591</v>
      </c>
      <c r="H3497" s="277" t="s">
        <v>10211</v>
      </c>
      <c r="I3497" s="277" t="s">
        <v>833</v>
      </c>
      <c r="J3497" s="277" t="s">
        <v>2642</v>
      </c>
      <c r="K3497" s="280">
        <v>64.06</v>
      </c>
      <c r="L3497" s="277" t="s">
        <v>2364</v>
      </c>
      <c r="M3497" s="83"/>
    </row>
    <row r="3498" spans="1:13" ht="12.75" customHeight="1" x14ac:dyDescent="0.25">
      <c r="A3498" s="277" t="s">
        <v>9801</v>
      </c>
      <c r="B3498" s="277" t="s">
        <v>9802</v>
      </c>
      <c r="C3498" s="277" t="s">
        <v>9157</v>
      </c>
      <c r="D3498" s="277" t="s">
        <v>10017</v>
      </c>
      <c r="E3498" s="278" t="s">
        <v>1043</v>
      </c>
      <c r="F3498" s="277" t="s">
        <v>1043</v>
      </c>
      <c r="G3498" s="279">
        <v>89592</v>
      </c>
      <c r="H3498" s="277" t="s">
        <v>10212</v>
      </c>
      <c r="I3498" s="277" t="s">
        <v>833</v>
      </c>
      <c r="J3498" s="277" t="s">
        <v>2642</v>
      </c>
      <c r="K3498" s="280">
        <v>103.34</v>
      </c>
      <c r="L3498" s="277" t="s">
        <v>2364</v>
      </c>
      <c r="M3498" s="83"/>
    </row>
    <row r="3499" spans="1:13" ht="12.75" customHeight="1" x14ac:dyDescent="0.25">
      <c r="A3499" s="277" t="s">
        <v>9801</v>
      </c>
      <c r="B3499" s="277" t="s">
        <v>9802</v>
      </c>
      <c r="C3499" s="277" t="s">
        <v>9157</v>
      </c>
      <c r="D3499" s="277" t="s">
        <v>10017</v>
      </c>
      <c r="E3499" s="278" t="s">
        <v>1043</v>
      </c>
      <c r="F3499" s="277" t="s">
        <v>1043</v>
      </c>
      <c r="G3499" s="279">
        <v>89593</v>
      </c>
      <c r="H3499" s="277" t="s">
        <v>10213</v>
      </c>
      <c r="I3499" s="277" t="s">
        <v>833</v>
      </c>
      <c r="J3499" s="277" t="s">
        <v>2642</v>
      </c>
      <c r="K3499" s="280">
        <v>21.55</v>
      </c>
      <c r="L3499" s="277" t="s">
        <v>2364</v>
      </c>
      <c r="M3499" s="83"/>
    </row>
    <row r="3500" spans="1:13" ht="12.75" customHeight="1" x14ac:dyDescent="0.25">
      <c r="A3500" s="277" t="s">
        <v>9801</v>
      </c>
      <c r="B3500" s="277" t="s">
        <v>9802</v>
      </c>
      <c r="C3500" s="277" t="s">
        <v>9157</v>
      </c>
      <c r="D3500" s="277" t="s">
        <v>10017</v>
      </c>
      <c r="E3500" s="278" t="s">
        <v>1043</v>
      </c>
      <c r="F3500" s="277" t="s">
        <v>1043</v>
      </c>
      <c r="G3500" s="279">
        <v>89594</v>
      </c>
      <c r="H3500" s="277" t="s">
        <v>10214</v>
      </c>
      <c r="I3500" s="277" t="s">
        <v>833</v>
      </c>
      <c r="J3500" s="277" t="s">
        <v>2642</v>
      </c>
      <c r="K3500" s="280">
        <v>25.92</v>
      </c>
      <c r="L3500" s="277" t="s">
        <v>2364</v>
      </c>
      <c r="M3500" s="83"/>
    </row>
    <row r="3501" spans="1:13" ht="12.75" customHeight="1" x14ac:dyDescent="0.25">
      <c r="A3501" s="277" t="s">
        <v>9801</v>
      </c>
      <c r="B3501" s="277" t="s">
        <v>9802</v>
      </c>
      <c r="C3501" s="277" t="s">
        <v>9157</v>
      </c>
      <c r="D3501" s="277" t="s">
        <v>10017</v>
      </c>
      <c r="E3501" s="278" t="s">
        <v>1043</v>
      </c>
      <c r="F3501" s="277" t="s">
        <v>1043</v>
      </c>
      <c r="G3501" s="279">
        <v>89595</v>
      </c>
      <c r="H3501" s="277" t="s">
        <v>10215</v>
      </c>
      <c r="I3501" s="277" t="s">
        <v>833</v>
      </c>
      <c r="J3501" s="277" t="s">
        <v>2642</v>
      </c>
      <c r="K3501" s="280">
        <v>10.15</v>
      </c>
      <c r="L3501" s="277" t="s">
        <v>2364</v>
      </c>
      <c r="M3501" s="83"/>
    </row>
    <row r="3502" spans="1:13" ht="12.75" customHeight="1" x14ac:dyDescent="0.25">
      <c r="A3502" s="277" t="s">
        <v>9801</v>
      </c>
      <c r="B3502" s="277" t="s">
        <v>9802</v>
      </c>
      <c r="C3502" s="277" t="s">
        <v>9157</v>
      </c>
      <c r="D3502" s="277" t="s">
        <v>10017</v>
      </c>
      <c r="E3502" s="278" t="s">
        <v>1043</v>
      </c>
      <c r="F3502" s="277" t="s">
        <v>1043</v>
      </c>
      <c r="G3502" s="279">
        <v>89596</v>
      </c>
      <c r="H3502" s="277" t="s">
        <v>10216</v>
      </c>
      <c r="I3502" s="277" t="s">
        <v>833</v>
      </c>
      <c r="J3502" s="277" t="s">
        <v>2642</v>
      </c>
      <c r="K3502" s="280">
        <v>7.58</v>
      </c>
      <c r="L3502" s="277" t="s">
        <v>2364</v>
      </c>
      <c r="M3502" s="83"/>
    </row>
    <row r="3503" spans="1:13" ht="12.75" customHeight="1" x14ac:dyDescent="0.25">
      <c r="A3503" s="277" t="s">
        <v>9801</v>
      </c>
      <c r="B3503" s="277" t="s">
        <v>9802</v>
      </c>
      <c r="C3503" s="277" t="s">
        <v>9157</v>
      </c>
      <c r="D3503" s="277" t="s">
        <v>10017</v>
      </c>
      <c r="E3503" s="278" t="s">
        <v>1043</v>
      </c>
      <c r="F3503" s="277" t="s">
        <v>1043</v>
      </c>
      <c r="G3503" s="279">
        <v>89597</v>
      </c>
      <c r="H3503" s="277" t="s">
        <v>10217</v>
      </c>
      <c r="I3503" s="277" t="s">
        <v>833</v>
      </c>
      <c r="J3503" s="277" t="s">
        <v>2642</v>
      </c>
      <c r="K3503" s="280">
        <v>14</v>
      </c>
      <c r="L3503" s="277" t="s">
        <v>2364</v>
      </c>
      <c r="M3503" s="83"/>
    </row>
    <row r="3504" spans="1:13" ht="12.75" customHeight="1" x14ac:dyDescent="0.25">
      <c r="A3504" s="277" t="s">
        <v>9801</v>
      </c>
      <c r="B3504" s="277" t="s">
        <v>9802</v>
      </c>
      <c r="C3504" s="277" t="s">
        <v>9157</v>
      </c>
      <c r="D3504" s="277" t="s">
        <v>10017</v>
      </c>
      <c r="E3504" s="278" t="s">
        <v>1043</v>
      </c>
      <c r="F3504" s="277" t="s">
        <v>1043</v>
      </c>
      <c r="G3504" s="279">
        <v>89598</v>
      </c>
      <c r="H3504" s="277" t="s">
        <v>10218</v>
      </c>
      <c r="I3504" s="277" t="s">
        <v>833</v>
      </c>
      <c r="J3504" s="277" t="s">
        <v>2642</v>
      </c>
      <c r="K3504" s="280">
        <v>35.76</v>
      </c>
      <c r="L3504" s="277" t="s">
        <v>2364</v>
      </c>
      <c r="M3504" s="83"/>
    </row>
    <row r="3505" spans="1:13" ht="12.75" customHeight="1" x14ac:dyDescent="0.25">
      <c r="A3505" s="277" t="s">
        <v>9801</v>
      </c>
      <c r="B3505" s="277" t="s">
        <v>9802</v>
      </c>
      <c r="C3505" s="277" t="s">
        <v>9157</v>
      </c>
      <c r="D3505" s="277" t="s">
        <v>10017</v>
      </c>
      <c r="E3505" s="278" t="s">
        <v>1043</v>
      </c>
      <c r="F3505" s="277" t="s">
        <v>1043</v>
      </c>
      <c r="G3505" s="279">
        <v>89599</v>
      </c>
      <c r="H3505" s="277" t="s">
        <v>10219</v>
      </c>
      <c r="I3505" s="277" t="s">
        <v>833</v>
      </c>
      <c r="J3505" s="277" t="s">
        <v>2642</v>
      </c>
      <c r="K3505" s="280">
        <v>11.12</v>
      </c>
      <c r="L3505" s="277" t="s">
        <v>2364</v>
      </c>
      <c r="M3505" s="83"/>
    </row>
    <row r="3506" spans="1:13" ht="12.75" customHeight="1" x14ac:dyDescent="0.25">
      <c r="A3506" s="277" t="s">
        <v>9801</v>
      </c>
      <c r="B3506" s="277" t="s">
        <v>9802</v>
      </c>
      <c r="C3506" s="277" t="s">
        <v>9157</v>
      </c>
      <c r="D3506" s="277" t="s">
        <v>10017</v>
      </c>
      <c r="E3506" s="278" t="s">
        <v>1043</v>
      </c>
      <c r="F3506" s="277" t="s">
        <v>1043</v>
      </c>
      <c r="G3506" s="279">
        <v>89600</v>
      </c>
      <c r="H3506" s="277" t="s">
        <v>10220</v>
      </c>
      <c r="I3506" s="277" t="s">
        <v>833</v>
      </c>
      <c r="J3506" s="277" t="s">
        <v>2642</v>
      </c>
      <c r="K3506" s="280">
        <v>12.08</v>
      </c>
      <c r="L3506" s="277" t="s">
        <v>2364</v>
      </c>
      <c r="M3506" s="83"/>
    </row>
    <row r="3507" spans="1:13" ht="12.75" customHeight="1" x14ac:dyDescent="0.25">
      <c r="A3507" s="277" t="s">
        <v>9801</v>
      </c>
      <c r="B3507" s="277" t="s">
        <v>9802</v>
      </c>
      <c r="C3507" s="277" t="s">
        <v>9157</v>
      </c>
      <c r="D3507" s="277" t="s">
        <v>10017</v>
      </c>
      <c r="E3507" s="278" t="s">
        <v>1043</v>
      </c>
      <c r="F3507" s="277" t="s">
        <v>1043</v>
      </c>
      <c r="G3507" s="279">
        <v>89605</v>
      </c>
      <c r="H3507" s="277" t="s">
        <v>10221</v>
      </c>
      <c r="I3507" s="277" t="s">
        <v>833</v>
      </c>
      <c r="J3507" s="277" t="s">
        <v>2642</v>
      </c>
      <c r="K3507" s="280">
        <v>13.68</v>
      </c>
      <c r="L3507" s="277" t="s">
        <v>2364</v>
      </c>
      <c r="M3507" s="83"/>
    </row>
    <row r="3508" spans="1:13" ht="12.75" customHeight="1" x14ac:dyDescent="0.25">
      <c r="A3508" s="277" t="s">
        <v>9801</v>
      </c>
      <c r="B3508" s="277" t="s">
        <v>9802</v>
      </c>
      <c r="C3508" s="277" t="s">
        <v>9157</v>
      </c>
      <c r="D3508" s="277" t="s">
        <v>10017</v>
      </c>
      <c r="E3508" s="278" t="s">
        <v>1043</v>
      </c>
      <c r="F3508" s="277" t="s">
        <v>1043</v>
      </c>
      <c r="G3508" s="279">
        <v>89609</v>
      </c>
      <c r="H3508" s="277" t="s">
        <v>10222</v>
      </c>
      <c r="I3508" s="277" t="s">
        <v>833</v>
      </c>
      <c r="J3508" s="277" t="s">
        <v>2642</v>
      </c>
      <c r="K3508" s="280">
        <v>59.58</v>
      </c>
      <c r="L3508" s="277" t="s">
        <v>2364</v>
      </c>
      <c r="M3508" s="83"/>
    </row>
    <row r="3509" spans="1:13" ht="12.75" customHeight="1" x14ac:dyDescent="0.25">
      <c r="A3509" s="277" t="s">
        <v>9801</v>
      </c>
      <c r="B3509" s="277" t="s">
        <v>9802</v>
      </c>
      <c r="C3509" s="277" t="s">
        <v>9157</v>
      </c>
      <c r="D3509" s="277" t="s">
        <v>10017</v>
      </c>
      <c r="E3509" s="278" t="s">
        <v>1043</v>
      </c>
      <c r="F3509" s="277" t="s">
        <v>1043</v>
      </c>
      <c r="G3509" s="279">
        <v>89610</v>
      </c>
      <c r="H3509" s="277" t="s">
        <v>10223</v>
      </c>
      <c r="I3509" s="277" t="s">
        <v>833</v>
      </c>
      <c r="J3509" s="277" t="s">
        <v>2642</v>
      </c>
      <c r="K3509" s="280">
        <v>14.01</v>
      </c>
      <c r="L3509" s="277" t="s">
        <v>2364</v>
      </c>
      <c r="M3509" s="83"/>
    </row>
    <row r="3510" spans="1:13" ht="12.75" customHeight="1" x14ac:dyDescent="0.25">
      <c r="A3510" s="277" t="s">
        <v>9801</v>
      </c>
      <c r="B3510" s="277" t="s">
        <v>9802</v>
      </c>
      <c r="C3510" s="277" t="s">
        <v>9157</v>
      </c>
      <c r="D3510" s="277" t="s">
        <v>10017</v>
      </c>
      <c r="E3510" s="278" t="s">
        <v>1043</v>
      </c>
      <c r="F3510" s="277" t="s">
        <v>1043</v>
      </c>
      <c r="G3510" s="279">
        <v>89611</v>
      </c>
      <c r="H3510" s="277" t="s">
        <v>10224</v>
      </c>
      <c r="I3510" s="277" t="s">
        <v>833</v>
      </c>
      <c r="J3510" s="277" t="s">
        <v>2642</v>
      </c>
      <c r="K3510" s="280">
        <v>22.77</v>
      </c>
      <c r="L3510" s="277" t="s">
        <v>2364</v>
      </c>
      <c r="M3510" s="83"/>
    </row>
    <row r="3511" spans="1:13" ht="12.75" customHeight="1" x14ac:dyDescent="0.25">
      <c r="A3511" s="277" t="s">
        <v>9801</v>
      </c>
      <c r="B3511" s="277" t="s">
        <v>9802</v>
      </c>
      <c r="C3511" s="277" t="s">
        <v>9157</v>
      </c>
      <c r="D3511" s="277" t="s">
        <v>10017</v>
      </c>
      <c r="E3511" s="278" t="s">
        <v>1043</v>
      </c>
      <c r="F3511" s="277" t="s">
        <v>1043</v>
      </c>
      <c r="G3511" s="279">
        <v>89612</v>
      </c>
      <c r="H3511" s="277" t="s">
        <v>10225</v>
      </c>
      <c r="I3511" s="277" t="s">
        <v>833</v>
      </c>
      <c r="J3511" s="277" t="s">
        <v>2642</v>
      </c>
      <c r="K3511" s="280">
        <v>117.07</v>
      </c>
      <c r="L3511" s="277" t="s">
        <v>2364</v>
      </c>
      <c r="M3511" s="83"/>
    </row>
    <row r="3512" spans="1:13" ht="12.75" customHeight="1" x14ac:dyDescent="0.25">
      <c r="A3512" s="277" t="s">
        <v>9801</v>
      </c>
      <c r="B3512" s="277" t="s">
        <v>9802</v>
      </c>
      <c r="C3512" s="277" t="s">
        <v>9157</v>
      </c>
      <c r="D3512" s="277" t="s">
        <v>10017</v>
      </c>
      <c r="E3512" s="278" t="s">
        <v>1043</v>
      </c>
      <c r="F3512" s="277" t="s">
        <v>1043</v>
      </c>
      <c r="G3512" s="279">
        <v>89613</v>
      </c>
      <c r="H3512" s="277" t="s">
        <v>10226</v>
      </c>
      <c r="I3512" s="277" t="s">
        <v>833</v>
      </c>
      <c r="J3512" s="277" t="s">
        <v>2642</v>
      </c>
      <c r="K3512" s="280">
        <v>20.420000000000002</v>
      </c>
      <c r="L3512" s="277" t="s">
        <v>2364</v>
      </c>
      <c r="M3512" s="83"/>
    </row>
    <row r="3513" spans="1:13" ht="12.75" customHeight="1" x14ac:dyDescent="0.25">
      <c r="A3513" s="277" t="s">
        <v>9801</v>
      </c>
      <c r="B3513" s="277" t="s">
        <v>9802</v>
      </c>
      <c r="C3513" s="277" t="s">
        <v>9157</v>
      </c>
      <c r="D3513" s="277" t="s">
        <v>10017</v>
      </c>
      <c r="E3513" s="278" t="s">
        <v>1043</v>
      </c>
      <c r="F3513" s="277" t="s">
        <v>1043</v>
      </c>
      <c r="G3513" s="279">
        <v>89614</v>
      </c>
      <c r="H3513" s="277" t="s">
        <v>10227</v>
      </c>
      <c r="I3513" s="277" t="s">
        <v>833</v>
      </c>
      <c r="J3513" s="277" t="s">
        <v>2642</v>
      </c>
      <c r="K3513" s="280">
        <v>42.64</v>
      </c>
      <c r="L3513" s="277" t="s">
        <v>2364</v>
      </c>
      <c r="M3513" s="83"/>
    </row>
    <row r="3514" spans="1:13" ht="12.75" customHeight="1" x14ac:dyDescent="0.25">
      <c r="A3514" s="277" t="s">
        <v>9801</v>
      </c>
      <c r="B3514" s="277" t="s">
        <v>9802</v>
      </c>
      <c r="C3514" s="277" t="s">
        <v>9157</v>
      </c>
      <c r="D3514" s="277" t="s">
        <v>10017</v>
      </c>
      <c r="E3514" s="278" t="s">
        <v>1043</v>
      </c>
      <c r="F3514" s="277" t="s">
        <v>1043</v>
      </c>
      <c r="G3514" s="279">
        <v>89615</v>
      </c>
      <c r="H3514" s="277" t="s">
        <v>10228</v>
      </c>
      <c r="I3514" s="277" t="s">
        <v>833</v>
      </c>
      <c r="J3514" s="277" t="s">
        <v>2642</v>
      </c>
      <c r="K3514" s="280">
        <v>176.76</v>
      </c>
      <c r="L3514" s="277" t="s">
        <v>2364</v>
      </c>
      <c r="M3514" s="83"/>
    </row>
    <row r="3515" spans="1:13" ht="12.75" customHeight="1" x14ac:dyDescent="0.25">
      <c r="A3515" s="277" t="s">
        <v>9801</v>
      </c>
      <c r="B3515" s="277" t="s">
        <v>9802</v>
      </c>
      <c r="C3515" s="277" t="s">
        <v>9157</v>
      </c>
      <c r="D3515" s="277" t="s">
        <v>10017</v>
      </c>
      <c r="E3515" s="278" t="s">
        <v>1043</v>
      </c>
      <c r="F3515" s="277" t="s">
        <v>1043</v>
      </c>
      <c r="G3515" s="279">
        <v>89616</v>
      </c>
      <c r="H3515" s="277" t="s">
        <v>10229</v>
      </c>
      <c r="I3515" s="277" t="s">
        <v>833</v>
      </c>
      <c r="J3515" s="277" t="s">
        <v>2642</v>
      </c>
      <c r="K3515" s="280">
        <v>29.4</v>
      </c>
      <c r="L3515" s="277" t="s">
        <v>2364</v>
      </c>
      <c r="M3515" s="83"/>
    </row>
    <row r="3516" spans="1:13" ht="12.75" customHeight="1" x14ac:dyDescent="0.25">
      <c r="A3516" s="277" t="s">
        <v>9801</v>
      </c>
      <c r="B3516" s="277" t="s">
        <v>9802</v>
      </c>
      <c r="C3516" s="277" t="s">
        <v>9157</v>
      </c>
      <c r="D3516" s="277" t="s">
        <v>10017</v>
      </c>
      <c r="E3516" s="278" t="s">
        <v>1043</v>
      </c>
      <c r="F3516" s="277" t="s">
        <v>1043</v>
      </c>
      <c r="G3516" s="279">
        <v>89617</v>
      </c>
      <c r="H3516" s="277" t="s">
        <v>10230</v>
      </c>
      <c r="I3516" s="277" t="s">
        <v>833</v>
      </c>
      <c r="J3516" s="277" t="s">
        <v>2642</v>
      </c>
      <c r="K3516" s="280">
        <v>4.76</v>
      </c>
      <c r="L3516" s="277" t="s">
        <v>2364</v>
      </c>
      <c r="M3516" s="83"/>
    </row>
    <row r="3517" spans="1:13" ht="12.75" customHeight="1" x14ac:dyDescent="0.25">
      <c r="A3517" s="277" t="s">
        <v>9801</v>
      </c>
      <c r="B3517" s="277" t="s">
        <v>9802</v>
      </c>
      <c r="C3517" s="277" t="s">
        <v>9157</v>
      </c>
      <c r="D3517" s="277" t="s">
        <v>10017</v>
      </c>
      <c r="E3517" s="278" t="s">
        <v>1043</v>
      </c>
      <c r="F3517" s="277" t="s">
        <v>1043</v>
      </c>
      <c r="G3517" s="279">
        <v>89618</v>
      </c>
      <c r="H3517" s="277" t="s">
        <v>10231</v>
      </c>
      <c r="I3517" s="277" t="s">
        <v>833</v>
      </c>
      <c r="J3517" s="277" t="s">
        <v>2642</v>
      </c>
      <c r="K3517" s="280">
        <v>10.01</v>
      </c>
      <c r="L3517" s="277" t="s">
        <v>2364</v>
      </c>
      <c r="M3517" s="83"/>
    </row>
    <row r="3518" spans="1:13" ht="12.75" customHeight="1" x14ac:dyDescent="0.25">
      <c r="A3518" s="277" t="s">
        <v>9801</v>
      </c>
      <c r="B3518" s="277" t="s">
        <v>9802</v>
      </c>
      <c r="C3518" s="277" t="s">
        <v>9157</v>
      </c>
      <c r="D3518" s="277" t="s">
        <v>10017</v>
      </c>
      <c r="E3518" s="278" t="s">
        <v>1043</v>
      </c>
      <c r="F3518" s="277" t="s">
        <v>1043</v>
      </c>
      <c r="G3518" s="279">
        <v>89619</v>
      </c>
      <c r="H3518" s="277" t="s">
        <v>10232</v>
      </c>
      <c r="I3518" s="277" t="s">
        <v>833</v>
      </c>
      <c r="J3518" s="277" t="s">
        <v>2642</v>
      </c>
      <c r="K3518" s="280">
        <v>6.16</v>
      </c>
      <c r="L3518" s="277" t="s">
        <v>2364</v>
      </c>
      <c r="M3518" s="83"/>
    </row>
    <row r="3519" spans="1:13" ht="12.75" customHeight="1" x14ac:dyDescent="0.25">
      <c r="A3519" s="277" t="s">
        <v>9801</v>
      </c>
      <c r="B3519" s="277" t="s">
        <v>9802</v>
      </c>
      <c r="C3519" s="277" t="s">
        <v>9157</v>
      </c>
      <c r="D3519" s="277" t="s">
        <v>10017</v>
      </c>
      <c r="E3519" s="278" t="s">
        <v>1043</v>
      </c>
      <c r="F3519" s="277" t="s">
        <v>1043</v>
      </c>
      <c r="G3519" s="279">
        <v>89620</v>
      </c>
      <c r="H3519" s="277" t="s">
        <v>10233</v>
      </c>
      <c r="I3519" s="277" t="s">
        <v>833</v>
      </c>
      <c r="J3519" s="277" t="s">
        <v>2642</v>
      </c>
      <c r="K3519" s="280">
        <v>7.8</v>
      </c>
      <c r="L3519" s="277" t="s">
        <v>2364</v>
      </c>
      <c r="M3519" s="83"/>
    </row>
    <row r="3520" spans="1:13" ht="12.75" customHeight="1" x14ac:dyDescent="0.25">
      <c r="A3520" s="277" t="s">
        <v>9801</v>
      </c>
      <c r="B3520" s="277" t="s">
        <v>9802</v>
      </c>
      <c r="C3520" s="277" t="s">
        <v>9157</v>
      </c>
      <c r="D3520" s="277" t="s">
        <v>10017</v>
      </c>
      <c r="E3520" s="278" t="s">
        <v>1043</v>
      </c>
      <c r="F3520" s="277" t="s">
        <v>1043</v>
      </c>
      <c r="G3520" s="279">
        <v>89621</v>
      </c>
      <c r="H3520" s="277" t="s">
        <v>10234</v>
      </c>
      <c r="I3520" s="277" t="s">
        <v>833</v>
      </c>
      <c r="J3520" s="277" t="s">
        <v>2642</v>
      </c>
      <c r="K3520" s="280">
        <v>16.71</v>
      </c>
      <c r="L3520" s="277" t="s">
        <v>2364</v>
      </c>
      <c r="M3520" s="83"/>
    </row>
    <row r="3521" spans="1:13" ht="12.75" customHeight="1" x14ac:dyDescent="0.25">
      <c r="A3521" s="277" t="s">
        <v>9801</v>
      </c>
      <c r="B3521" s="277" t="s">
        <v>9802</v>
      </c>
      <c r="C3521" s="277" t="s">
        <v>9157</v>
      </c>
      <c r="D3521" s="277" t="s">
        <v>10017</v>
      </c>
      <c r="E3521" s="278" t="s">
        <v>1043</v>
      </c>
      <c r="F3521" s="277" t="s">
        <v>1043</v>
      </c>
      <c r="G3521" s="279">
        <v>89622</v>
      </c>
      <c r="H3521" s="277" t="s">
        <v>10235</v>
      </c>
      <c r="I3521" s="277" t="s">
        <v>833</v>
      </c>
      <c r="J3521" s="277" t="s">
        <v>2642</v>
      </c>
      <c r="K3521" s="280">
        <v>9.19</v>
      </c>
      <c r="L3521" s="277" t="s">
        <v>2364</v>
      </c>
      <c r="M3521" s="83"/>
    </row>
    <row r="3522" spans="1:13" ht="12.75" customHeight="1" x14ac:dyDescent="0.25">
      <c r="A3522" s="277" t="s">
        <v>9801</v>
      </c>
      <c r="B3522" s="277" t="s">
        <v>9802</v>
      </c>
      <c r="C3522" s="277" t="s">
        <v>9157</v>
      </c>
      <c r="D3522" s="277" t="s">
        <v>10017</v>
      </c>
      <c r="E3522" s="278" t="s">
        <v>1043</v>
      </c>
      <c r="F3522" s="277" t="s">
        <v>1043</v>
      </c>
      <c r="G3522" s="279">
        <v>89623</v>
      </c>
      <c r="H3522" s="277" t="s">
        <v>10236</v>
      </c>
      <c r="I3522" s="277" t="s">
        <v>833</v>
      </c>
      <c r="J3522" s="277" t="s">
        <v>2642</v>
      </c>
      <c r="K3522" s="280">
        <v>12.34</v>
      </c>
      <c r="L3522" s="277" t="s">
        <v>2364</v>
      </c>
      <c r="M3522" s="83"/>
    </row>
    <row r="3523" spans="1:13" ht="12.75" customHeight="1" x14ac:dyDescent="0.25">
      <c r="A3523" s="277" t="s">
        <v>9801</v>
      </c>
      <c r="B3523" s="277" t="s">
        <v>9802</v>
      </c>
      <c r="C3523" s="277" t="s">
        <v>9157</v>
      </c>
      <c r="D3523" s="277" t="s">
        <v>10017</v>
      </c>
      <c r="E3523" s="278" t="s">
        <v>1043</v>
      </c>
      <c r="F3523" s="277" t="s">
        <v>1043</v>
      </c>
      <c r="G3523" s="279">
        <v>89624</v>
      </c>
      <c r="H3523" s="277" t="s">
        <v>10237</v>
      </c>
      <c r="I3523" s="277" t="s">
        <v>833</v>
      </c>
      <c r="J3523" s="277" t="s">
        <v>2642</v>
      </c>
      <c r="K3523" s="280">
        <v>13.04</v>
      </c>
      <c r="L3523" s="277" t="s">
        <v>2364</v>
      </c>
      <c r="M3523" s="83"/>
    </row>
    <row r="3524" spans="1:13" ht="12.75" customHeight="1" x14ac:dyDescent="0.25">
      <c r="A3524" s="277" t="s">
        <v>9801</v>
      </c>
      <c r="B3524" s="277" t="s">
        <v>9802</v>
      </c>
      <c r="C3524" s="277" t="s">
        <v>9157</v>
      </c>
      <c r="D3524" s="277" t="s">
        <v>10017</v>
      </c>
      <c r="E3524" s="278" t="s">
        <v>1043</v>
      </c>
      <c r="F3524" s="277" t="s">
        <v>1043</v>
      </c>
      <c r="G3524" s="279">
        <v>89625</v>
      </c>
      <c r="H3524" s="277" t="s">
        <v>10238</v>
      </c>
      <c r="I3524" s="277" t="s">
        <v>833</v>
      </c>
      <c r="J3524" s="277" t="s">
        <v>2642</v>
      </c>
      <c r="K3524" s="280">
        <v>14.96</v>
      </c>
      <c r="L3524" s="277" t="s">
        <v>2364</v>
      </c>
      <c r="M3524" s="83"/>
    </row>
    <row r="3525" spans="1:13" ht="12.75" customHeight="1" x14ac:dyDescent="0.25">
      <c r="A3525" s="277" t="s">
        <v>9801</v>
      </c>
      <c r="B3525" s="277" t="s">
        <v>9802</v>
      </c>
      <c r="C3525" s="277" t="s">
        <v>9157</v>
      </c>
      <c r="D3525" s="277" t="s">
        <v>10017</v>
      </c>
      <c r="E3525" s="278" t="s">
        <v>1043</v>
      </c>
      <c r="F3525" s="277" t="s">
        <v>1043</v>
      </c>
      <c r="G3525" s="279">
        <v>89626</v>
      </c>
      <c r="H3525" s="277" t="s">
        <v>10239</v>
      </c>
      <c r="I3525" s="277" t="s">
        <v>833</v>
      </c>
      <c r="J3525" s="277" t="s">
        <v>2642</v>
      </c>
      <c r="K3525" s="280">
        <v>20.36</v>
      </c>
      <c r="L3525" s="277" t="s">
        <v>2364</v>
      </c>
      <c r="M3525" s="83"/>
    </row>
    <row r="3526" spans="1:13" ht="12.75" customHeight="1" x14ac:dyDescent="0.25">
      <c r="A3526" s="277" t="s">
        <v>9801</v>
      </c>
      <c r="B3526" s="277" t="s">
        <v>9802</v>
      </c>
      <c r="C3526" s="277" t="s">
        <v>9157</v>
      </c>
      <c r="D3526" s="277" t="s">
        <v>10017</v>
      </c>
      <c r="E3526" s="278" t="s">
        <v>1043</v>
      </c>
      <c r="F3526" s="277" t="s">
        <v>1043</v>
      </c>
      <c r="G3526" s="279">
        <v>89627</v>
      </c>
      <c r="H3526" s="277" t="s">
        <v>10240</v>
      </c>
      <c r="I3526" s="277" t="s">
        <v>833</v>
      </c>
      <c r="J3526" s="277" t="s">
        <v>2642</v>
      </c>
      <c r="K3526" s="280">
        <v>14.15</v>
      </c>
      <c r="L3526" s="277" t="s">
        <v>2364</v>
      </c>
      <c r="M3526" s="83"/>
    </row>
    <row r="3527" spans="1:13" ht="12.75" customHeight="1" x14ac:dyDescent="0.25">
      <c r="A3527" s="277" t="s">
        <v>9801</v>
      </c>
      <c r="B3527" s="277" t="s">
        <v>9802</v>
      </c>
      <c r="C3527" s="277" t="s">
        <v>9157</v>
      </c>
      <c r="D3527" s="277" t="s">
        <v>10017</v>
      </c>
      <c r="E3527" s="278" t="s">
        <v>1043</v>
      </c>
      <c r="F3527" s="277" t="s">
        <v>1043</v>
      </c>
      <c r="G3527" s="279">
        <v>89628</v>
      </c>
      <c r="H3527" s="277" t="s">
        <v>10241</v>
      </c>
      <c r="I3527" s="277" t="s">
        <v>833</v>
      </c>
      <c r="J3527" s="277" t="s">
        <v>2642</v>
      </c>
      <c r="K3527" s="280">
        <v>30.84</v>
      </c>
      <c r="L3527" s="277" t="s">
        <v>2364</v>
      </c>
      <c r="M3527" s="83"/>
    </row>
    <row r="3528" spans="1:13" ht="12.75" customHeight="1" x14ac:dyDescent="0.25">
      <c r="A3528" s="277" t="s">
        <v>9801</v>
      </c>
      <c r="B3528" s="277" t="s">
        <v>9802</v>
      </c>
      <c r="C3528" s="277" t="s">
        <v>9157</v>
      </c>
      <c r="D3528" s="277" t="s">
        <v>10017</v>
      </c>
      <c r="E3528" s="278" t="s">
        <v>1043</v>
      </c>
      <c r="F3528" s="277" t="s">
        <v>1043</v>
      </c>
      <c r="G3528" s="279">
        <v>89629</v>
      </c>
      <c r="H3528" s="277" t="s">
        <v>10242</v>
      </c>
      <c r="I3528" s="277" t="s">
        <v>833</v>
      </c>
      <c r="J3528" s="277" t="s">
        <v>2642</v>
      </c>
      <c r="K3528" s="280">
        <v>56.08</v>
      </c>
      <c r="L3528" s="277" t="s">
        <v>2364</v>
      </c>
      <c r="M3528" s="83"/>
    </row>
    <row r="3529" spans="1:13" ht="12.75" customHeight="1" x14ac:dyDescent="0.25">
      <c r="A3529" s="277" t="s">
        <v>9801</v>
      </c>
      <c r="B3529" s="277" t="s">
        <v>9802</v>
      </c>
      <c r="C3529" s="277" t="s">
        <v>9157</v>
      </c>
      <c r="D3529" s="277" t="s">
        <v>10017</v>
      </c>
      <c r="E3529" s="278" t="s">
        <v>1043</v>
      </c>
      <c r="F3529" s="277" t="s">
        <v>1043</v>
      </c>
      <c r="G3529" s="279">
        <v>89630</v>
      </c>
      <c r="H3529" s="277" t="s">
        <v>10243</v>
      </c>
      <c r="I3529" s="277" t="s">
        <v>833</v>
      </c>
      <c r="J3529" s="277" t="s">
        <v>2642</v>
      </c>
      <c r="K3529" s="280">
        <v>48.73</v>
      </c>
      <c r="L3529" s="277" t="s">
        <v>2364</v>
      </c>
      <c r="M3529" s="83"/>
    </row>
    <row r="3530" spans="1:13" ht="12.75" customHeight="1" x14ac:dyDescent="0.25">
      <c r="A3530" s="277" t="s">
        <v>9801</v>
      </c>
      <c r="B3530" s="277" t="s">
        <v>9802</v>
      </c>
      <c r="C3530" s="277" t="s">
        <v>9157</v>
      </c>
      <c r="D3530" s="277" t="s">
        <v>10017</v>
      </c>
      <c r="E3530" s="278" t="s">
        <v>1043</v>
      </c>
      <c r="F3530" s="277" t="s">
        <v>1043</v>
      </c>
      <c r="G3530" s="279">
        <v>89631</v>
      </c>
      <c r="H3530" s="277" t="s">
        <v>10244</v>
      </c>
      <c r="I3530" s="277" t="s">
        <v>833</v>
      </c>
      <c r="J3530" s="277" t="s">
        <v>2642</v>
      </c>
      <c r="K3530" s="280">
        <v>84.95</v>
      </c>
      <c r="L3530" s="277" t="s">
        <v>2364</v>
      </c>
      <c r="M3530" s="83"/>
    </row>
    <row r="3531" spans="1:13" ht="12.75" customHeight="1" x14ac:dyDescent="0.25">
      <c r="A3531" s="277" t="s">
        <v>9801</v>
      </c>
      <c r="B3531" s="277" t="s">
        <v>9802</v>
      </c>
      <c r="C3531" s="277" t="s">
        <v>9157</v>
      </c>
      <c r="D3531" s="277" t="s">
        <v>10017</v>
      </c>
      <c r="E3531" s="278" t="s">
        <v>1043</v>
      </c>
      <c r="F3531" s="277" t="s">
        <v>1043</v>
      </c>
      <c r="G3531" s="279">
        <v>89632</v>
      </c>
      <c r="H3531" s="277" t="s">
        <v>10245</v>
      </c>
      <c r="I3531" s="277" t="s">
        <v>833</v>
      </c>
      <c r="J3531" s="277" t="s">
        <v>2642</v>
      </c>
      <c r="K3531" s="280">
        <v>69.89</v>
      </c>
      <c r="L3531" s="277" t="s">
        <v>2364</v>
      </c>
      <c r="M3531" s="83"/>
    </row>
    <row r="3532" spans="1:13" ht="12.75" customHeight="1" x14ac:dyDescent="0.25">
      <c r="A3532" s="277" t="s">
        <v>9801</v>
      </c>
      <c r="B3532" s="277" t="s">
        <v>9802</v>
      </c>
      <c r="C3532" s="277" t="s">
        <v>9157</v>
      </c>
      <c r="D3532" s="277" t="s">
        <v>10017</v>
      </c>
      <c r="E3532" s="278" t="s">
        <v>1043</v>
      </c>
      <c r="F3532" s="277" t="s">
        <v>1043</v>
      </c>
      <c r="G3532" s="279">
        <v>89637</v>
      </c>
      <c r="H3532" s="277" t="s">
        <v>10246</v>
      </c>
      <c r="I3532" s="277" t="s">
        <v>833</v>
      </c>
      <c r="J3532" s="277" t="s">
        <v>2642</v>
      </c>
      <c r="K3532" s="280">
        <v>5.9</v>
      </c>
      <c r="L3532" s="277" t="s">
        <v>2364</v>
      </c>
      <c r="M3532" s="83"/>
    </row>
    <row r="3533" spans="1:13" ht="12.75" customHeight="1" x14ac:dyDescent="0.25">
      <c r="A3533" s="277" t="s">
        <v>9801</v>
      </c>
      <c r="B3533" s="277" t="s">
        <v>9802</v>
      </c>
      <c r="C3533" s="277" t="s">
        <v>9157</v>
      </c>
      <c r="D3533" s="277" t="s">
        <v>10017</v>
      </c>
      <c r="E3533" s="278" t="s">
        <v>1043</v>
      </c>
      <c r="F3533" s="277" t="s">
        <v>1043</v>
      </c>
      <c r="G3533" s="279">
        <v>89638</v>
      </c>
      <c r="H3533" s="277" t="s">
        <v>10247</v>
      </c>
      <c r="I3533" s="277" t="s">
        <v>833</v>
      </c>
      <c r="J3533" s="277" t="s">
        <v>2642</v>
      </c>
      <c r="K3533" s="280">
        <v>6.36</v>
      </c>
      <c r="L3533" s="277" t="s">
        <v>2364</v>
      </c>
      <c r="M3533" s="83"/>
    </row>
    <row r="3534" spans="1:13" ht="12.75" customHeight="1" x14ac:dyDescent="0.25">
      <c r="A3534" s="277" t="s">
        <v>9801</v>
      </c>
      <c r="B3534" s="277" t="s">
        <v>9802</v>
      </c>
      <c r="C3534" s="277" t="s">
        <v>9157</v>
      </c>
      <c r="D3534" s="277" t="s">
        <v>10017</v>
      </c>
      <c r="E3534" s="278" t="s">
        <v>1043</v>
      </c>
      <c r="F3534" s="277" t="s">
        <v>1043</v>
      </c>
      <c r="G3534" s="279">
        <v>89639</v>
      </c>
      <c r="H3534" s="277" t="s">
        <v>10248</v>
      </c>
      <c r="I3534" s="277" t="s">
        <v>833</v>
      </c>
      <c r="J3534" s="277" t="s">
        <v>2642</v>
      </c>
      <c r="K3534" s="280">
        <v>6.53</v>
      </c>
      <c r="L3534" s="277" t="s">
        <v>2364</v>
      </c>
      <c r="M3534" s="83"/>
    </row>
    <row r="3535" spans="1:13" ht="12.75" customHeight="1" x14ac:dyDescent="0.25">
      <c r="A3535" s="277" t="s">
        <v>9801</v>
      </c>
      <c r="B3535" s="277" t="s">
        <v>9802</v>
      </c>
      <c r="C3535" s="277" t="s">
        <v>9157</v>
      </c>
      <c r="D3535" s="277" t="s">
        <v>10017</v>
      </c>
      <c r="E3535" s="278" t="s">
        <v>1043</v>
      </c>
      <c r="F3535" s="277" t="s">
        <v>1043</v>
      </c>
      <c r="G3535" s="279">
        <v>89640</v>
      </c>
      <c r="H3535" s="277" t="s">
        <v>10249</v>
      </c>
      <c r="I3535" s="277" t="s">
        <v>833</v>
      </c>
      <c r="J3535" s="277" t="s">
        <v>2642</v>
      </c>
      <c r="K3535" s="280">
        <v>9.27</v>
      </c>
      <c r="L3535" s="277" t="s">
        <v>2364</v>
      </c>
      <c r="M3535" s="83"/>
    </row>
    <row r="3536" spans="1:13" ht="12.75" customHeight="1" x14ac:dyDescent="0.25">
      <c r="A3536" s="277" t="s">
        <v>9801</v>
      </c>
      <c r="B3536" s="277" t="s">
        <v>9802</v>
      </c>
      <c r="C3536" s="277" t="s">
        <v>9157</v>
      </c>
      <c r="D3536" s="277" t="s">
        <v>10017</v>
      </c>
      <c r="E3536" s="278" t="s">
        <v>1043</v>
      </c>
      <c r="F3536" s="277" t="s">
        <v>1043</v>
      </c>
      <c r="G3536" s="279">
        <v>89641</v>
      </c>
      <c r="H3536" s="277" t="s">
        <v>10250</v>
      </c>
      <c r="I3536" s="277" t="s">
        <v>833</v>
      </c>
      <c r="J3536" s="277" t="s">
        <v>2642</v>
      </c>
      <c r="K3536" s="280">
        <v>8.14</v>
      </c>
      <c r="L3536" s="277" t="s">
        <v>2364</v>
      </c>
      <c r="M3536" s="83"/>
    </row>
    <row r="3537" spans="1:13" ht="12.75" customHeight="1" x14ac:dyDescent="0.25">
      <c r="A3537" s="277" t="s">
        <v>9801</v>
      </c>
      <c r="B3537" s="277" t="s">
        <v>9802</v>
      </c>
      <c r="C3537" s="277" t="s">
        <v>9157</v>
      </c>
      <c r="D3537" s="277" t="s">
        <v>10017</v>
      </c>
      <c r="E3537" s="278" t="s">
        <v>1043</v>
      </c>
      <c r="F3537" s="277" t="s">
        <v>1043</v>
      </c>
      <c r="G3537" s="279">
        <v>89642</v>
      </c>
      <c r="H3537" s="277" t="s">
        <v>10251</v>
      </c>
      <c r="I3537" s="277" t="s">
        <v>833</v>
      </c>
      <c r="J3537" s="277" t="s">
        <v>2642</v>
      </c>
      <c r="K3537" s="280">
        <v>9.02</v>
      </c>
      <c r="L3537" s="277" t="s">
        <v>2364</v>
      </c>
      <c r="M3537" s="83"/>
    </row>
    <row r="3538" spans="1:13" ht="12.75" customHeight="1" x14ac:dyDescent="0.25">
      <c r="A3538" s="277" t="s">
        <v>9801</v>
      </c>
      <c r="B3538" s="277" t="s">
        <v>9802</v>
      </c>
      <c r="C3538" s="277" t="s">
        <v>9157</v>
      </c>
      <c r="D3538" s="277" t="s">
        <v>10017</v>
      </c>
      <c r="E3538" s="278" t="s">
        <v>1043</v>
      </c>
      <c r="F3538" s="277" t="s">
        <v>1043</v>
      </c>
      <c r="G3538" s="279">
        <v>89643</v>
      </c>
      <c r="H3538" s="277" t="s">
        <v>10252</v>
      </c>
      <c r="I3538" s="277" t="s">
        <v>833</v>
      </c>
      <c r="J3538" s="277" t="s">
        <v>2642</v>
      </c>
      <c r="K3538" s="280">
        <v>9.31</v>
      </c>
      <c r="L3538" s="277" t="s">
        <v>2364</v>
      </c>
      <c r="M3538" s="83"/>
    </row>
    <row r="3539" spans="1:13" ht="12.75" customHeight="1" x14ac:dyDescent="0.25">
      <c r="A3539" s="277" t="s">
        <v>9801</v>
      </c>
      <c r="B3539" s="277" t="s">
        <v>9802</v>
      </c>
      <c r="C3539" s="277" t="s">
        <v>9157</v>
      </c>
      <c r="D3539" s="277" t="s">
        <v>10017</v>
      </c>
      <c r="E3539" s="278" t="s">
        <v>1043</v>
      </c>
      <c r="F3539" s="277" t="s">
        <v>1043</v>
      </c>
      <c r="G3539" s="279">
        <v>89644</v>
      </c>
      <c r="H3539" s="277" t="s">
        <v>10253</v>
      </c>
      <c r="I3539" s="277" t="s">
        <v>833</v>
      </c>
      <c r="J3539" s="277" t="s">
        <v>2642</v>
      </c>
      <c r="K3539" s="280">
        <v>13.48</v>
      </c>
      <c r="L3539" s="277" t="s">
        <v>2364</v>
      </c>
      <c r="M3539" s="83"/>
    </row>
    <row r="3540" spans="1:13" ht="12.75" customHeight="1" x14ac:dyDescent="0.25">
      <c r="A3540" s="277" t="s">
        <v>9801</v>
      </c>
      <c r="B3540" s="277" t="s">
        <v>9802</v>
      </c>
      <c r="C3540" s="277" t="s">
        <v>9157</v>
      </c>
      <c r="D3540" s="277" t="s">
        <v>10017</v>
      </c>
      <c r="E3540" s="278" t="s">
        <v>1043</v>
      </c>
      <c r="F3540" s="277" t="s">
        <v>1043</v>
      </c>
      <c r="G3540" s="279">
        <v>89645</v>
      </c>
      <c r="H3540" s="277" t="s">
        <v>10254</v>
      </c>
      <c r="I3540" s="277" t="s">
        <v>833</v>
      </c>
      <c r="J3540" s="277" t="s">
        <v>2642</v>
      </c>
      <c r="K3540" s="280">
        <v>14.18</v>
      </c>
      <c r="L3540" s="277" t="s">
        <v>2364</v>
      </c>
      <c r="M3540" s="83"/>
    </row>
    <row r="3541" spans="1:13" ht="12.75" customHeight="1" x14ac:dyDescent="0.25">
      <c r="A3541" s="277" t="s">
        <v>9801</v>
      </c>
      <c r="B3541" s="277" t="s">
        <v>9802</v>
      </c>
      <c r="C3541" s="277" t="s">
        <v>9157</v>
      </c>
      <c r="D3541" s="277" t="s">
        <v>10017</v>
      </c>
      <c r="E3541" s="278" t="s">
        <v>1043</v>
      </c>
      <c r="F3541" s="277" t="s">
        <v>1043</v>
      </c>
      <c r="G3541" s="279">
        <v>89646</v>
      </c>
      <c r="H3541" s="277" t="s">
        <v>10255</v>
      </c>
      <c r="I3541" s="277" t="s">
        <v>833</v>
      </c>
      <c r="J3541" s="277" t="s">
        <v>2642</v>
      </c>
      <c r="K3541" s="280">
        <v>11.86</v>
      </c>
      <c r="L3541" s="277" t="s">
        <v>2364</v>
      </c>
      <c r="M3541" s="83"/>
    </row>
    <row r="3542" spans="1:13" ht="12.75" customHeight="1" x14ac:dyDescent="0.25">
      <c r="A3542" s="277" t="s">
        <v>9801</v>
      </c>
      <c r="B3542" s="277" t="s">
        <v>9802</v>
      </c>
      <c r="C3542" s="277" t="s">
        <v>9157</v>
      </c>
      <c r="D3542" s="277" t="s">
        <v>10017</v>
      </c>
      <c r="E3542" s="278" t="s">
        <v>1043</v>
      </c>
      <c r="F3542" s="277" t="s">
        <v>1043</v>
      </c>
      <c r="G3542" s="279">
        <v>89647</v>
      </c>
      <c r="H3542" s="277" t="s">
        <v>10256</v>
      </c>
      <c r="I3542" s="277" t="s">
        <v>833</v>
      </c>
      <c r="J3542" s="277" t="s">
        <v>2642</v>
      </c>
      <c r="K3542" s="280">
        <v>11.66</v>
      </c>
      <c r="L3542" s="277" t="s">
        <v>2364</v>
      </c>
      <c r="M3542" s="83"/>
    </row>
    <row r="3543" spans="1:13" ht="12.75" customHeight="1" x14ac:dyDescent="0.25">
      <c r="A3543" s="277" t="s">
        <v>9801</v>
      </c>
      <c r="B3543" s="277" t="s">
        <v>9802</v>
      </c>
      <c r="C3543" s="277" t="s">
        <v>9157</v>
      </c>
      <c r="D3543" s="277" t="s">
        <v>10017</v>
      </c>
      <c r="E3543" s="278" t="s">
        <v>1043</v>
      </c>
      <c r="F3543" s="277" t="s">
        <v>1043</v>
      </c>
      <c r="G3543" s="279">
        <v>89648</v>
      </c>
      <c r="H3543" s="277" t="s">
        <v>10257</v>
      </c>
      <c r="I3543" s="277" t="s">
        <v>833</v>
      </c>
      <c r="J3543" s="277" t="s">
        <v>2642</v>
      </c>
      <c r="K3543" s="280">
        <v>12.6</v>
      </c>
      <c r="L3543" s="277" t="s">
        <v>2364</v>
      </c>
      <c r="M3543" s="83"/>
    </row>
    <row r="3544" spans="1:13" ht="12.75" customHeight="1" x14ac:dyDescent="0.25">
      <c r="A3544" s="277" t="s">
        <v>9801</v>
      </c>
      <c r="B3544" s="277" t="s">
        <v>9802</v>
      </c>
      <c r="C3544" s="277" t="s">
        <v>9157</v>
      </c>
      <c r="D3544" s="277" t="s">
        <v>10017</v>
      </c>
      <c r="E3544" s="278" t="s">
        <v>1043</v>
      </c>
      <c r="F3544" s="277" t="s">
        <v>1043</v>
      </c>
      <c r="G3544" s="279">
        <v>89649</v>
      </c>
      <c r="H3544" s="277" t="s">
        <v>10258</v>
      </c>
      <c r="I3544" s="277" t="s">
        <v>833</v>
      </c>
      <c r="J3544" s="277" t="s">
        <v>2642</v>
      </c>
      <c r="K3544" s="280">
        <v>16.73</v>
      </c>
      <c r="L3544" s="277" t="s">
        <v>2364</v>
      </c>
      <c r="M3544" s="83"/>
    </row>
    <row r="3545" spans="1:13" ht="12.75" customHeight="1" x14ac:dyDescent="0.25">
      <c r="A3545" s="277" t="s">
        <v>9801</v>
      </c>
      <c r="B3545" s="277" t="s">
        <v>9802</v>
      </c>
      <c r="C3545" s="277" t="s">
        <v>9157</v>
      </c>
      <c r="D3545" s="277" t="s">
        <v>10017</v>
      </c>
      <c r="E3545" s="278" t="s">
        <v>1043</v>
      </c>
      <c r="F3545" s="277" t="s">
        <v>1043</v>
      </c>
      <c r="G3545" s="279">
        <v>89650</v>
      </c>
      <c r="H3545" s="277" t="s">
        <v>10259</v>
      </c>
      <c r="I3545" s="277" t="s">
        <v>833</v>
      </c>
      <c r="J3545" s="277" t="s">
        <v>2642</v>
      </c>
      <c r="K3545" s="280">
        <v>16.73</v>
      </c>
      <c r="L3545" s="277" t="s">
        <v>2364</v>
      </c>
      <c r="M3545" s="83"/>
    </row>
    <row r="3546" spans="1:13" ht="12.75" customHeight="1" x14ac:dyDescent="0.25">
      <c r="A3546" s="277" t="s">
        <v>9801</v>
      </c>
      <c r="B3546" s="277" t="s">
        <v>9802</v>
      </c>
      <c r="C3546" s="277" t="s">
        <v>9157</v>
      </c>
      <c r="D3546" s="277" t="s">
        <v>10017</v>
      </c>
      <c r="E3546" s="278" t="s">
        <v>1043</v>
      </c>
      <c r="F3546" s="277" t="s">
        <v>1043</v>
      </c>
      <c r="G3546" s="279">
        <v>89651</v>
      </c>
      <c r="H3546" s="277" t="s">
        <v>10260</v>
      </c>
      <c r="I3546" s="277" t="s">
        <v>833</v>
      </c>
      <c r="J3546" s="277" t="s">
        <v>2642</v>
      </c>
      <c r="K3546" s="280">
        <v>4.1100000000000003</v>
      </c>
      <c r="L3546" s="277" t="s">
        <v>2364</v>
      </c>
      <c r="M3546" s="83"/>
    </row>
    <row r="3547" spans="1:13" ht="12.75" customHeight="1" x14ac:dyDescent="0.25">
      <c r="A3547" s="277" t="s">
        <v>9801</v>
      </c>
      <c r="B3547" s="277" t="s">
        <v>9802</v>
      </c>
      <c r="C3547" s="277" t="s">
        <v>9157</v>
      </c>
      <c r="D3547" s="277" t="s">
        <v>10017</v>
      </c>
      <c r="E3547" s="278" t="s">
        <v>1043</v>
      </c>
      <c r="F3547" s="277" t="s">
        <v>1043</v>
      </c>
      <c r="G3547" s="279">
        <v>89652</v>
      </c>
      <c r="H3547" s="277" t="s">
        <v>10261</v>
      </c>
      <c r="I3547" s="277" t="s">
        <v>833</v>
      </c>
      <c r="J3547" s="277" t="s">
        <v>2642</v>
      </c>
      <c r="K3547" s="280">
        <v>6.13</v>
      </c>
      <c r="L3547" s="277" t="s">
        <v>2364</v>
      </c>
      <c r="M3547" s="83"/>
    </row>
    <row r="3548" spans="1:13" ht="12.75" customHeight="1" x14ac:dyDescent="0.25">
      <c r="A3548" s="277" t="s">
        <v>9801</v>
      </c>
      <c r="B3548" s="277" t="s">
        <v>9802</v>
      </c>
      <c r="C3548" s="277" t="s">
        <v>9157</v>
      </c>
      <c r="D3548" s="277" t="s">
        <v>10017</v>
      </c>
      <c r="E3548" s="278" t="s">
        <v>1043</v>
      </c>
      <c r="F3548" s="277" t="s">
        <v>1043</v>
      </c>
      <c r="G3548" s="279">
        <v>89653</v>
      </c>
      <c r="H3548" s="277" t="s">
        <v>10262</v>
      </c>
      <c r="I3548" s="277" t="s">
        <v>833</v>
      </c>
      <c r="J3548" s="277" t="s">
        <v>2642</v>
      </c>
      <c r="K3548" s="280">
        <v>9.24</v>
      </c>
      <c r="L3548" s="277" t="s">
        <v>2364</v>
      </c>
      <c r="M3548" s="83"/>
    </row>
    <row r="3549" spans="1:13" ht="12.75" customHeight="1" x14ac:dyDescent="0.25">
      <c r="A3549" s="277" t="s">
        <v>9801</v>
      </c>
      <c r="B3549" s="277" t="s">
        <v>9802</v>
      </c>
      <c r="C3549" s="277" t="s">
        <v>9157</v>
      </c>
      <c r="D3549" s="277" t="s">
        <v>10017</v>
      </c>
      <c r="E3549" s="278" t="s">
        <v>1043</v>
      </c>
      <c r="F3549" s="277" t="s">
        <v>1043</v>
      </c>
      <c r="G3549" s="279">
        <v>89654</v>
      </c>
      <c r="H3549" s="277" t="s">
        <v>10263</v>
      </c>
      <c r="I3549" s="277" t="s">
        <v>833</v>
      </c>
      <c r="J3549" s="277" t="s">
        <v>2642</v>
      </c>
      <c r="K3549" s="280">
        <v>9.0299999999999994</v>
      </c>
      <c r="L3549" s="277" t="s">
        <v>2364</v>
      </c>
      <c r="M3549" s="83"/>
    </row>
    <row r="3550" spans="1:13" ht="12.75" customHeight="1" x14ac:dyDescent="0.25">
      <c r="A3550" s="277" t="s">
        <v>9801</v>
      </c>
      <c r="B3550" s="277" t="s">
        <v>9802</v>
      </c>
      <c r="C3550" s="277" t="s">
        <v>9157</v>
      </c>
      <c r="D3550" s="277" t="s">
        <v>10017</v>
      </c>
      <c r="E3550" s="278" t="s">
        <v>1043</v>
      </c>
      <c r="F3550" s="277" t="s">
        <v>1043</v>
      </c>
      <c r="G3550" s="279">
        <v>89655</v>
      </c>
      <c r="H3550" s="277" t="s">
        <v>10264</v>
      </c>
      <c r="I3550" s="277" t="s">
        <v>833</v>
      </c>
      <c r="J3550" s="277" t="s">
        <v>2642</v>
      </c>
      <c r="K3550" s="280">
        <v>12.83</v>
      </c>
      <c r="L3550" s="277" t="s">
        <v>2364</v>
      </c>
      <c r="M3550" s="83"/>
    </row>
    <row r="3551" spans="1:13" ht="12.75" customHeight="1" x14ac:dyDescent="0.25">
      <c r="A3551" s="277" t="s">
        <v>9801</v>
      </c>
      <c r="B3551" s="277" t="s">
        <v>9802</v>
      </c>
      <c r="C3551" s="277" t="s">
        <v>9157</v>
      </c>
      <c r="D3551" s="277" t="s">
        <v>10017</v>
      </c>
      <c r="E3551" s="278" t="s">
        <v>1043</v>
      </c>
      <c r="F3551" s="277" t="s">
        <v>1043</v>
      </c>
      <c r="G3551" s="279">
        <v>89656</v>
      </c>
      <c r="H3551" s="277" t="s">
        <v>10265</v>
      </c>
      <c r="I3551" s="277" t="s">
        <v>833</v>
      </c>
      <c r="J3551" s="277" t="s">
        <v>2642</v>
      </c>
      <c r="K3551" s="280">
        <v>6.45</v>
      </c>
      <c r="L3551" s="277" t="s">
        <v>2364</v>
      </c>
      <c r="M3551" s="83"/>
    </row>
    <row r="3552" spans="1:13" ht="12.75" customHeight="1" x14ac:dyDescent="0.25">
      <c r="A3552" s="277" t="s">
        <v>9801</v>
      </c>
      <c r="B3552" s="277" t="s">
        <v>9802</v>
      </c>
      <c r="C3552" s="277" t="s">
        <v>9157</v>
      </c>
      <c r="D3552" s="277" t="s">
        <v>10017</v>
      </c>
      <c r="E3552" s="278" t="s">
        <v>1043</v>
      </c>
      <c r="F3552" s="277" t="s">
        <v>1043</v>
      </c>
      <c r="G3552" s="279">
        <v>89657</v>
      </c>
      <c r="H3552" s="277" t="s">
        <v>10266</v>
      </c>
      <c r="I3552" s="277" t="s">
        <v>833</v>
      </c>
      <c r="J3552" s="277" t="s">
        <v>2642</v>
      </c>
      <c r="K3552" s="280">
        <v>6.55</v>
      </c>
      <c r="L3552" s="277" t="s">
        <v>2364</v>
      </c>
      <c r="M3552" s="83"/>
    </row>
    <row r="3553" spans="1:13" ht="12.75" customHeight="1" x14ac:dyDescent="0.25">
      <c r="A3553" s="277" t="s">
        <v>9801</v>
      </c>
      <c r="B3553" s="277" t="s">
        <v>9802</v>
      </c>
      <c r="C3553" s="277" t="s">
        <v>9157</v>
      </c>
      <c r="D3553" s="277" t="s">
        <v>10017</v>
      </c>
      <c r="E3553" s="278" t="s">
        <v>1043</v>
      </c>
      <c r="F3553" s="277" t="s">
        <v>1043</v>
      </c>
      <c r="G3553" s="279">
        <v>89658</v>
      </c>
      <c r="H3553" s="277" t="s">
        <v>10267</v>
      </c>
      <c r="I3553" s="277" t="s">
        <v>833</v>
      </c>
      <c r="J3553" s="277" t="s">
        <v>2642</v>
      </c>
      <c r="K3553" s="280">
        <v>5.59</v>
      </c>
      <c r="L3553" s="277" t="s">
        <v>2364</v>
      </c>
      <c r="M3553" s="83"/>
    </row>
    <row r="3554" spans="1:13" ht="12.75" customHeight="1" x14ac:dyDescent="0.25">
      <c r="A3554" s="277" t="s">
        <v>9801</v>
      </c>
      <c r="B3554" s="277" t="s">
        <v>9802</v>
      </c>
      <c r="C3554" s="277" t="s">
        <v>9157</v>
      </c>
      <c r="D3554" s="277" t="s">
        <v>10017</v>
      </c>
      <c r="E3554" s="278" t="s">
        <v>1043</v>
      </c>
      <c r="F3554" s="277" t="s">
        <v>1043</v>
      </c>
      <c r="G3554" s="279">
        <v>89659</v>
      </c>
      <c r="H3554" s="277" t="s">
        <v>10268</v>
      </c>
      <c r="I3554" s="277" t="s">
        <v>833</v>
      </c>
      <c r="J3554" s="277" t="s">
        <v>2642</v>
      </c>
      <c r="K3554" s="280">
        <v>8.68</v>
      </c>
      <c r="L3554" s="277" t="s">
        <v>2364</v>
      </c>
      <c r="M3554" s="83"/>
    </row>
    <row r="3555" spans="1:13" ht="12.75" customHeight="1" x14ac:dyDescent="0.25">
      <c r="A3555" s="277" t="s">
        <v>9801</v>
      </c>
      <c r="B3555" s="277" t="s">
        <v>9802</v>
      </c>
      <c r="C3555" s="277" t="s">
        <v>9157</v>
      </c>
      <c r="D3555" s="277" t="s">
        <v>10017</v>
      </c>
      <c r="E3555" s="278" t="s">
        <v>1043</v>
      </c>
      <c r="F3555" s="277" t="s">
        <v>1043</v>
      </c>
      <c r="G3555" s="279">
        <v>89660</v>
      </c>
      <c r="H3555" s="277" t="s">
        <v>10269</v>
      </c>
      <c r="I3555" s="277" t="s">
        <v>833</v>
      </c>
      <c r="J3555" s="277" t="s">
        <v>2642</v>
      </c>
      <c r="K3555" s="280">
        <v>5.32</v>
      </c>
      <c r="L3555" s="277" t="s">
        <v>2364</v>
      </c>
      <c r="M3555" s="83"/>
    </row>
    <row r="3556" spans="1:13" ht="12.75" customHeight="1" x14ac:dyDescent="0.25">
      <c r="A3556" s="277" t="s">
        <v>9801</v>
      </c>
      <c r="B3556" s="277" t="s">
        <v>9802</v>
      </c>
      <c r="C3556" s="277" t="s">
        <v>9157</v>
      </c>
      <c r="D3556" s="277" t="s">
        <v>10017</v>
      </c>
      <c r="E3556" s="278" t="s">
        <v>1043</v>
      </c>
      <c r="F3556" s="277" t="s">
        <v>1043</v>
      </c>
      <c r="G3556" s="279">
        <v>89661</v>
      </c>
      <c r="H3556" s="277" t="s">
        <v>10270</v>
      </c>
      <c r="I3556" s="277" t="s">
        <v>833</v>
      </c>
      <c r="J3556" s="277" t="s">
        <v>2642</v>
      </c>
      <c r="K3556" s="280">
        <v>11.04</v>
      </c>
      <c r="L3556" s="277" t="s">
        <v>2364</v>
      </c>
      <c r="M3556" s="83"/>
    </row>
    <row r="3557" spans="1:13" ht="12.75" customHeight="1" x14ac:dyDescent="0.25">
      <c r="A3557" s="277" t="s">
        <v>9801</v>
      </c>
      <c r="B3557" s="277" t="s">
        <v>9802</v>
      </c>
      <c r="C3557" s="277" t="s">
        <v>9157</v>
      </c>
      <c r="D3557" s="277" t="s">
        <v>10017</v>
      </c>
      <c r="E3557" s="278" t="s">
        <v>1043</v>
      </c>
      <c r="F3557" s="277" t="s">
        <v>1043</v>
      </c>
      <c r="G3557" s="279">
        <v>89662</v>
      </c>
      <c r="H3557" s="277" t="s">
        <v>10271</v>
      </c>
      <c r="I3557" s="277" t="s">
        <v>833</v>
      </c>
      <c r="J3557" s="277" t="s">
        <v>2642</v>
      </c>
      <c r="K3557" s="280">
        <v>16.079999999999998</v>
      </c>
      <c r="L3557" s="277" t="s">
        <v>2364</v>
      </c>
      <c r="M3557" s="83"/>
    </row>
    <row r="3558" spans="1:13" ht="12.75" customHeight="1" x14ac:dyDescent="0.25">
      <c r="A3558" s="277" t="s">
        <v>9801</v>
      </c>
      <c r="B3558" s="277" t="s">
        <v>9802</v>
      </c>
      <c r="C3558" s="277" t="s">
        <v>9157</v>
      </c>
      <c r="D3558" s="277" t="s">
        <v>10017</v>
      </c>
      <c r="E3558" s="278" t="s">
        <v>1043</v>
      </c>
      <c r="F3558" s="277" t="s">
        <v>1043</v>
      </c>
      <c r="G3558" s="279">
        <v>89663</v>
      </c>
      <c r="H3558" s="277" t="s">
        <v>10272</v>
      </c>
      <c r="I3558" s="277" t="s">
        <v>833</v>
      </c>
      <c r="J3558" s="277" t="s">
        <v>2642</v>
      </c>
      <c r="K3558" s="280">
        <v>7.64</v>
      </c>
      <c r="L3558" s="277" t="s">
        <v>2364</v>
      </c>
      <c r="M3558" s="83"/>
    </row>
    <row r="3559" spans="1:13" ht="12.75" customHeight="1" x14ac:dyDescent="0.25">
      <c r="A3559" s="277" t="s">
        <v>9801</v>
      </c>
      <c r="B3559" s="277" t="s">
        <v>9802</v>
      </c>
      <c r="C3559" s="277" t="s">
        <v>9157</v>
      </c>
      <c r="D3559" s="277" t="s">
        <v>10017</v>
      </c>
      <c r="E3559" s="278" t="s">
        <v>1043</v>
      </c>
      <c r="F3559" s="277" t="s">
        <v>1043</v>
      </c>
      <c r="G3559" s="279">
        <v>89664</v>
      </c>
      <c r="H3559" s="277" t="s">
        <v>10273</v>
      </c>
      <c r="I3559" s="277" t="s">
        <v>833</v>
      </c>
      <c r="J3559" s="277" t="s">
        <v>2642</v>
      </c>
      <c r="K3559" s="280">
        <v>8.68</v>
      </c>
      <c r="L3559" s="277" t="s">
        <v>2364</v>
      </c>
      <c r="M3559" s="83"/>
    </row>
    <row r="3560" spans="1:13" ht="12.75" customHeight="1" x14ac:dyDescent="0.25">
      <c r="A3560" s="277" t="s">
        <v>9801</v>
      </c>
      <c r="B3560" s="277" t="s">
        <v>9802</v>
      </c>
      <c r="C3560" s="277" t="s">
        <v>9157</v>
      </c>
      <c r="D3560" s="277" t="s">
        <v>10017</v>
      </c>
      <c r="E3560" s="278" t="s">
        <v>1043</v>
      </c>
      <c r="F3560" s="277" t="s">
        <v>1043</v>
      </c>
      <c r="G3560" s="279">
        <v>89665</v>
      </c>
      <c r="H3560" s="277" t="s">
        <v>10274</v>
      </c>
      <c r="I3560" s="277" t="s">
        <v>833</v>
      </c>
      <c r="J3560" s="277" t="s">
        <v>2642</v>
      </c>
      <c r="K3560" s="280">
        <v>8.5399999999999991</v>
      </c>
      <c r="L3560" s="277" t="s">
        <v>2364</v>
      </c>
      <c r="M3560" s="83"/>
    </row>
    <row r="3561" spans="1:13" ht="12.75" customHeight="1" x14ac:dyDescent="0.25">
      <c r="A3561" s="277" t="s">
        <v>9801</v>
      </c>
      <c r="B3561" s="277" t="s">
        <v>9802</v>
      </c>
      <c r="C3561" s="277" t="s">
        <v>9157</v>
      </c>
      <c r="D3561" s="277" t="s">
        <v>10017</v>
      </c>
      <c r="E3561" s="278" t="s">
        <v>1043</v>
      </c>
      <c r="F3561" s="277" t="s">
        <v>1043</v>
      </c>
      <c r="G3561" s="279">
        <v>89666</v>
      </c>
      <c r="H3561" s="277" t="s">
        <v>10275</v>
      </c>
      <c r="I3561" s="277" t="s">
        <v>833</v>
      </c>
      <c r="J3561" s="277" t="s">
        <v>2642</v>
      </c>
      <c r="K3561" s="280">
        <v>4.8600000000000003</v>
      </c>
      <c r="L3561" s="277" t="s">
        <v>2364</v>
      </c>
      <c r="M3561" s="83"/>
    </row>
    <row r="3562" spans="1:13" ht="12.75" customHeight="1" x14ac:dyDescent="0.25">
      <c r="A3562" s="277" t="s">
        <v>9801</v>
      </c>
      <c r="B3562" s="277" t="s">
        <v>9802</v>
      </c>
      <c r="C3562" s="277" t="s">
        <v>9157</v>
      </c>
      <c r="D3562" s="277" t="s">
        <v>10017</v>
      </c>
      <c r="E3562" s="278" t="s">
        <v>1043</v>
      </c>
      <c r="F3562" s="277" t="s">
        <v>1043</v>
      </c>
      <c r="G3562" s="279">
        <v>89667</v>
      </c>
      <c r="H3562" s="277" t="s">
        <v>10276</v>
      </c>
      <c r="I3562" s="277" t="s">
        <v>833</v>
      </c>
      <c r="J3562" s="277" t="s">
        <v>2642</v>
      </c>
      <c r="K3562" s="280">
        <v>21.68</v>
      </c>
      <c r="L3562" s="277" t="s">
        <v>2364</v>
      </c>
      <c r="M3562" s="83"/>
    </row>
    <row r="3563" spans="1:13" ht="12.75" customHeight="1" x14ac:dyDescent="0.25">
      <c r="A3563" s="277" t="s">
        <v>9801</v>
      </c>
      <c r="B3563" s="277" t="s">
        <v>9802</v>
      </c>
      <c r="C3563" s="277" t="s">
        <v>9157</v>
      </c>
      <c r="D3563" s="277" t="s">
        <v>10017</v>
      </c>
      <c r="E3563" s="278" t="s">
        <v>1043</v>
      </c>
      <c r="F3563" s="277" t="s">
        <v>1043</v>
      </c>
      <c r="G3563" s="279">
        <v>89668</v>
      </c>
      <c r="H3563" s="277" t="s">
        <v>10277</v>
      </c>
      <c r="I3563" s="277" t="s">
        <v>833</v>
      </c>
      <c r="J3563" s="277" t="s">
        <v>2642</v>
      </c>
      <c r="K3563" s="280">
        <v>15.34</v>
      </c>
      <c r="L3563" s="277" t="s">
        <v>2364</v>
      </c>
      <c r="M3563" s="83"/>
    </row>
    <row r="3564" spans="1:13" ht="12.75" customHeight="1" x14ac:dyDescent="0.25">
      <c r="A3564" s="277" t="s">
        <v>9801</v>
      </c>
      <c r="B3564" s="277" t="s">
        <v>9802</v>
      </c>
      <c r="C3564" s="277" t="s">
        <v>9157</v>
      </c>
      <c r="D3564" s="277" t="s">
        <v>10017</v>
      </c>
      <c r="E3564" s="278" t="s">
        <v>1043</v>
      </c>
      <c r="F3564" s="277" t="s">
        <v>1043</v>
      </c>
      <c r="G3564" s="279">
        <v>89669</v>
      </c>
      <c r="H3564" s="277" t="s">
        <v>10278</v>
      </c>
      <c r="I3564" s="277" t="s">
        <v>833</v>
      </c>
      <c r="J3564" s="277" t="s">
        <v>2642</v>
      </c>
      <c r="K3564" s="280">
        <v>14.15</v>
      </c>
      <c r="L3564" s="277" t="s">
        <v>2364</v>
      </c>
      <c r="M3564" s="83"/>
    </row>
    <row r="3565" spans="1:13" ht="12.75" customHeight="1" x14ac:dyDescent="0.25">
      <c r="A3565" s="277" t="s">
        <v>9801</v>
      </c>
      <c r="B3565" s="277" t="s">
        <v>9802</v>
      </c>
      <c r="C3565" s="277" t="s">
        <v>9157</v>
      </c>
      <c r="D3565" s="277" t="s">
        <v>10017</v>
      </c>
      <c r="E3565" s="278" t="s">
        <v>1043</v>
      </c>
      <c r="F3565" s="277" t="s">
        <v>1043</v>
      </c>
      <c r="G3565" s="279">
        <v>89670</v>
      </c>
      <c r="H3565" s="277" t="s">
        <v>10279</v>
      </c>
      <c r="I3565" s="277" t="s">
        <v>833</v>
      </c>
      <c r="J3565" s="277" t="s">
        <v>2642</v>
      </c>
      <c r="K3565" s="280">
        <v>7.84</v>
      </c>
      <c r="L3565" s="277" t="s">
        <v>2364</v>
      </c>
      <c r="M3565" s="83"/>
    </row>
    <row r="3566" spans="1:13" ht="12.75" customHeight="1" x14ac:dyDescent="0.25">
      <c r="A3566" s="277" t="s">
        <v>9801</v>
      </c>
      <c r="B3566" s="277" t="s">
        <v>9802</v>
      </c>
      <c r="C3566" s="277" t="s">
        <v>9157</v>
      </c>
      <c r="D3566" s="277" t="s">
        <v>10017</v>
      </c>
      <c r="E3566" s="278" t="s">
        <v>1043</v>
      </c>
      <c r="F3566" s="277" t="s">
        <v>1043</v>
      </c>
      <c r="G3566" s="279">
        <v>89671</v>
      </c>
      <c r="H3566" s="277" t="s">
        <v>10280</v>
      </c>
      <c r="I3566" s="277" t="s">
        <v>833</v>
      </c>
      <c r="J3566" s="277" t="s">
        <v>2642</v>
      </c>
      <c r="K3566" s="280">
        <v>20.74</v>
      </c>
      <c r="L3566" s="277" t="s">
        <v>2364</v>
      </c>
      <c r="M3566" s="83"/>
    </row>
    <row r="3567" spans="1:13" ht="12.75" customHeight="1" x14ac:dyDescent="0.25">
      <c r="A3567" s="277" t="s">
        <v>9801</v>
      </c>
      <c r="B3567" s="277" t="s">
        <v>9802</v>
      </c>
      <c r="C3567" s="277" t="s">
        <v>9157</v>
      </c>
      <c r="D3567" s="277" t="s">
        <v>10017</v>
      </c>
      <c r="E3567" s="278" t="s">
        <v>1043</v>
      </c>
      <c r="F3567" s="277" t="s">
        <v>1043</v>
      </c>
      <c r="G3567" s="279">
        <v>89672</v>
      </c>
      <c r="H3567" s="277" t="s">
        <v>10281</v>
      </c>
      <c r="I3567" s="277" t="s">
        <v>833</v>
      </c>
      <c r="J3567" s="277" t="s">
        <v>2642</v>
      </c>
      <c r="K3567" s="280">
        <v>11.38</v>
      </c>
      <c r="L3567" s="277" t="s">
        <v>2364</v>
      </c>
      <c r="M3567" s="83"/>
    </row>
    <row r="3568" spans="1:13" ht="12.75" customHeight="1" x14ac:dyDescent="0.25">
      <c r="A3568" s="277" t="s">
        <v>9801</v>
      </c>
      <c r="B3568" s="277" t="s">
        <v>9802</v>
      </c>
      <c r="C3568" s="277" t="s">
        <v>9157</v>
      </c>
      <c r="D3568" s="277" t="s">
        <v>10017</v>
      </c>
      <c r="E3568" s="278" t="s">
        <v>1043</v>
      </c>
      <c r="F3568" s="277" t="s">
        <v>1043</v>
      </c>
      <c r="G3568" s="279">
        <v>89673</v>
      </c>
      <c r="H3568" s="277" t="s">
        <v>10282</v>
      </c>
      <c r="I3568" s="277" t="s">
        <v>833</v>
      </c>
      <c r="J3568" s="277" t="s">
        <v>2642</v>
      </c>
      <c r="K3568" s="280">
        <v>16.41</v>
      </c>
      <c r="L3568" s="277" t="s">
        <v>2364</v>
      </c>
      <c r="M3568" s="83"/>
    </row>
    <row r="3569" spans="1:13" ht="12.75" customHeight="1" x14ac:dyDescent="0.25">
      <c r="A3569" s="277" t="s">
        <v>9801</v>
      </c>
      <c r="B3569" s="277" t="s">
        <v>9802</v>
      </c>
      <c r="C3569" s="277" t="s">
        <v>9157</v>
      </c>
      <c r="D3569" s="277" t="s">
        <v>10017</v>
      </c>
      <c r="E3569" s="278" t="s">
        <v>1043</v>
      </c>
      <c r="F3569" s="277" t="s">
        <v>1043</v>
      </c>
      <c r="G3569" s="279">
        <v>89674</v>
      </c>
      <c r="H3569" s="277" t="s">
        <v>10283</v>
      </c>
      <c r="I3569" s="277" t="s">
        <v>833</v>
      </c>
      <c r="J3569" s="277" t="s">
        <v>2642</v>
      </c>
      <c r="K3569" s="280">
        <v>15.9</v>
      </c>
      <c r="L3569" s="277" t="s">
        <v>2364</v>
      </c>
      <c r="M3569" s="83"/>
    </row>
    <row r="3570" spans="1:13" ht="12.75" customHeight="1" x14ac:dyDescent="0.25">
      <c r="A3570" s="277" t="s">
        <v>9801</v>
      </c>
      <c r="B3570" s="277" t="s">
        <v>9802</v>
      </c>
      <c r="C3570" s="277" t="s">
        <v>9157</v>
      </c>
      <c r="D3570" s="277" t="s">
        <v>10017</v>
      </c>
      <c r="E3570" s="278" t="s">
        <v>1043</v>
      </c>
      <c r="F3570" s="277" t="s">
        <v>1043</v>
      </c>
      <c r="G3570" s="279">
        <v>89675</v>
      </c>
      <c r="H3570" s="277" t="s">
        <v>10284</v>
      </c>
      <c r="I3570" s="277" t="s">
        <v>833</v>
      </c>
      <c r="J3570" s="277" t="s">
        <v>2642</v>
      </c>
      <c r="K3570" s="280">
        <v>36.42</v>
      </c>
      <c r="L3570" s="277" t="s">
        <v>2364</v>
      </c>
      <c r="M3570" s="83"/>
    </row>
    <row r="3571" spans="1:13" ht="12.75" customHeight="1" x14ac:dyDescent="0.25">
      <c r="A3571" s="277" t="s">
        <v>9801</v>
      </c>
      <c r="B3571" s="277" t="s">
        <v>9802</v>
      </c>
      <c r="C3571" s="277" t="s">
        <v>9157</v>
      </c>
      <c r="D3571" s="277" t="s">
        <v>10017</v>
      </c>
      <c r="E3571" s="278" t="s">
        <v>1043</v>
      </c>
      <c r="F3571" s="277" t="s">
        <v>1043</v>
      </c>
      <c r="G3571" s="279">
        <v>89676</v>
      </c>
      <c r="H3571" s="277" t="s">
        <v>10285</v>
      </c>
      <c r="I3571" s="277" t="s">
        <v>833</v>
      </c>
      <c r="J3571" s="277" t="s">
        <v>2642</v>
      </c>
      <c r="K3571" s="280">
        <v>23.27</v>
      </c>
      <c r="L3571" s="277" t="s">
        <v>2364</v>
      </c>
      <c r="M3571" s="83"/>
    </row>
    <row r="3572" spans="1:13" ht="12.75" customHeight="1" x14ac:dyDescent="0.25">
      <c r="A3572" s="277" t="s">
        <v>9801</v>
      </c>
      <c r="B3572" s="277" t="s">
        <v>9802</v>
      </c>
      <c r="C3572" s="277" t="s">
        <v>9157</v>
      </c>
      <c r="D3572" s="277" t="s">
        <v>10017</v>
      </c>
      <c r="E3572" s="278" t="s">
        <v>1043</v>
      </c>
      <c r="F3572" s="277" t="s">
        <v>1043</v>
      </c>
      <c r="G3572" s="279">
        <v>89677</v>
      </c>
      <c r="H3572" s="277" t="s">
        <v>10286</v>
      </c>
      <c r="I3572" s="277" t="s">
        <v>833</v>
      </c>
      <c r="J3572" s="277" t="s">
        <v>2642</v>
      </c>
      <c r="K3572" s="280">
        <v>40.35</v>
      </c>
      <c r="L3572" s="277" t="s">
        <v>2364</v>
      </c>
      <c r="M3572" s="83"/>
    </row>
    <row r="3573" spans="1:13" ht="12.75" customHeight="1" x14ac:dyDescent="0.25">
      <c r="A3573" s="277" t="s">
        <v>9801</v>
      </c>
      <c r="B3573" s="277" t="s">
        <v>9802</v>
      </c>
      <c r="C3573" s="277" t="s">
        <v>9157</v>
      </c>
      <c r="D3573" s="277" t="s">
        <v>10017</v>
      </c>
      <c r="E3573" s="278" t="s">
        <v>1043</v>
      </c>
      <c r="F3573" s="277" t="s">
        <v>1043</v>
      </c>
      <c r="G3573" s="279">
        <v>89678</v>
      </c>
      <c r="H3573" s="277" t="s">
        <v>10287</v>
      </c>
      <c r="I3573" s="277" t="s">
        <v>833</v>
      </c>
      <c r="J3573" s="277" t="s">
        <v>2642</v>
      </c>
      <c r="K3573" s="280">
        <v>6.27</v>
      </c>
      <c r="L3573" s="277" t="s">
        <v>2364</v>
      </c>
      <c r="M3573" s="83"/>
    </row>
    <row r="3574" spans="1:13" ht="12.75" customHeight="1" x14ac:dyDescent="0.25">
      <c r="A3574" s="277" t="s">
        <v>9801</v>
      </c>
      <c r="B3574" s="277" t="s">
        <v>9802</v>
      </c>
      <c r="C3574" s="277" t="s">
        <v>9157</v>
      </c>
      <c r="D3574" s="277" t="s">
        <v>10017</v>
      </c>
      <c r="E3574" s="278" t="s">
        <v>1043</v>
      </c>
      <c r="F3574" s="277" t="s">
        <v>1043</v>
      </c>
      <c r="G3574" s="279">
        <v>89679</v>
      </c>
      <c r="H3574" s="277" t="s">
        <v>10288</v>
      </c>
      <c r="I3574" s="277" t="s">
        <v>833</v>
      </c>
      <c r="J3574" s="277" t="s">
        <v>2642</v>
      </c>
      <c r="K3574" s="280">
        <v>63.83</v>
      </c>
      <c r="L3574" s="277" t="s">
        <v>2364</v>
      </c>
      <c r="M3574" s="83"/>
    </row>
    <row r="3575" spans="1:13" ht="12.75" customHeight="1" x14ac:dyDescent="0.25">
      <c r="A3575" s="277" t="s">
        <v>9801</v>
      </c>
      <c r="B3575" s="277" t="s">
        <v>9802</v>
      </c>
      <c r="C3575" s="277" t="s">
        <v>9157</v>
      </c>
      <c r="D3575" s="277" t="s">
        <v>10017</v>
      </c>
      <c r="E3575" s="278" t="s">
        <v>1043</v>
      </c>
      <c r="F3575" s="277" t="s">
        <v>1043</v>
      </c>
      <c r="G3575" s="279">
        <v>89680</v>
      </c>
      <c r="H3575" s="277" t="s">
        <v>10289</v>
      </c>
      <c r="I3575" s="277" t="s">
        <v>833</v>
      </c>
      <c r="J3575" s="277" t="s">
        <v>2642</v>
      </c>
      <c r="K3575" s="280">
        <v>11.56</v>
      </c>
      <c r="L3575" s="277" t="s">
        <v>2364</v>
      </c>
      <c r="M3575" s="83"/>
    </row>
    <row r="3576" spans="1:13" ht="12.75" customHeight="1" x14ac:dyDescent="0.25">
      <c r="A3576" s="277" t="s">
        <v>9801</v>
      </c>
      <c r="B3576" s="277" t="s">
        <v>9802</v>
      </c>
      <c r="C3576" s="277" t="s">
        <v>9157</v>
      </c>
      <c r="D3576" s="277" t="s">
        <v>10017</v>
      </c>
      <c r="E3576" s="278" t="s">
        <v>1043</v>
      </c>
      <c r="F3576" s="277" t="s">
        <v>1043</v>
      </c>
      <c r="G3576" s="279">
        <v>89681</v>
      </c>
      <c r="H3576" s="277" t="s">
        <v>10290</v>
      </c>
      <c r="I3576" s="277" t="s">
        <v>833</v>
      </c>
      <c r="J3576" s="277" t="s">
        <v>2642</v>
      </c>
      <c r="K3576" s="280">
        <v>44.5</v>
      </c>
      <c r="L3576" s="277" t="s">
        <v>2364</v>
      </c>
      <c r="M3576" s="83"/>
    </row>
    <row r="3577" spans="1:13" ht="12.75" customHeight="1" x14ac:dyDescent="0.25">
      <c r="A3577" s="277" t="s">
        <v>9801</v>
      </c>
      <c r="B3577" s="277" t="s">
        <v>9802</v>
      </c>
      <c r="C3577" s="277" t="s">
        <v>9157</v>
      </c>
      <c r="D3577" s="277" t="s">
        <v>10017</v>
      </c>
      <c r="E3577" s="278" t="s">
        <v>1043</v>
      </c>
      <c r="F3577" s="277" t="s">
        <v>1043</v>
      </c>
      <c r="G3577" s="279">
        <v>89682</v>
      </c>
      <c r="H3577" s="277" t="s">
        <v>10291</v>
      </c>
      <c r="I3577" s="277" t="s">
        <v>833</v>
      </c>
      <c r="J3577" s="277" t="s">
        <v>2642</v>
      </c>
      <c r="K3577" s="280">
        <v>16.86</v>
      </c>
      <c r="L3577" s="277" t="s">
        <v>2364</v>
      </c>
      <c r="M3577" s="83"/>
    </row>
    <row r="3578" spans="1:13" ht="12.75" customHeight="1" x14ac:dyDescent="0.25">
      <c r="A3578" s="277" t="s">
        <v>9801</v>
      </c>
      <c r="B3578" s="277" t="s">
        <v>9802</v>
      </c>
      <c r="C3578" s="277" t="s">
        <v>9157</v>
      </c>
      <c r="D3578" s="277" t="s">
        <v>10017</v>
      </c>
      <c r="E3578" s="278" t="s">
        <v>1043</v>
      </c>
      <c r="F3578" s="277" t="s">
        <v>1043</v>
      </c>
      <c r="G3578" s="279">
        <v>89684</v>
      </c>
      <c r="H3578" s="277" t="s">
        <v>10292</v>
      </c>
      <c r="I3578" s="277" t="s">
        <v>833</v>
      </c>
      <c r="J3578" s="277" t="s">
        <v>2642</v>
      </c>
      <c r="K3578" s="280">
        <v>22.54</v>
      </c>
      <c r="L3578" s="277" t="s">
        <v>2364</v>
      </c>
      <c r="M3578" s="83"/>
    </row>
    <row r="3579" spans="1:13" ht="12.75" customHeight="1" x14ac:dyDescent="0.25">
      <c r="A3579" s="277" t="s">
        <v>9801</v>
      </c>
      <c r="B3579" s="277" t="s">
        <v>9802</v>
      </c>
      <c r="C3579" s="277" t="s">
        <v>9157</v>
      </c>
      <c r="D3579" s="277" t="s">
        <v>10017</v>
      </c>
      <c r="E3579" s="278" t="s">
        <v>1043</v>
      </c>
      <c r="F3579" s="277" t="s">
        <v>1043</v>
      </c>
      <c r="G3579" s="279">
        <v>89685</v>
      </c>
      <c r="H3579" s="277" t="s">
        <v>10293</v>
      </c>
      <c r="I3579" s="277" t="s">
        <v>833</v>
      </c>
      <c r="J3579" s="277" t="s">
        <v>2642</v>
      </c>
      <c r="K3579" s="280">
        <v>30.14</v>
      </c>
      <c r="L3579" s="277" t="s">
        <v>2364</v>
      </c>
      <c r="M3579" s="83"/>
    </row>
    <row r="3580" spans="1:13" ht="12.75" customHeight="1" x14ac:dyDescent="0.25">
      <c r="A3580" s="277" t="s">
        <v>9801</v>
      </c>
      <c r="B3580" s="277" t="s">
        <v>9802</v>
      </c>
      <c r="C3580" s="277" t="s">
        <v>9157</v>
      </c>
      <c r="D3580" s="277" t="s">
        <v>10017</v>
      </c>
      <c r="E3580" s="278" t="s">
        <v>1043</v>
      </c>
      <c r="F3580" s="277" t="s">
        <v>1043</v>
      </c>
      <c r="G3580" s="279">
        <v>89686</v>
      </c>
      <c r="H3580" s="277" t="s">
        <v>10294</v>
      </c>
      <c r="I3580" s="277" t="s">
        <v>833</v>
      </c>
      <c r="J3580" s="277" t="s">
        <v>2642</v>
      </c>
      <c r="K3580" s="280">
        <v>78.73</v>
      </c>
      <c r="L3580" s="277" t="s">
        <v>2364</v>
      </c>
      <c r="M3580" s="83"/>
    </row>
    <row r="3581" spans="1:13" ht="12.75" customHeight="1" x14ac:dyDescent="0.25">
      <c r="A3581" s="277" t="s">
        <v>9801</v>
      </c>
      <c r="B3581" s="277" t="s">
        <v>9802</v>
      </c>
      <c r="C3581" s="277" t="s">
        <v>9157</v>
      </c>
      <c r="D3581" s="277" t="s">
        <v>10017</v>
      </c>
      <c r="E3581" s="278" t="s">
        <v>1043</v>
      </c>
      <c r="F3581" s="277" t="s">
        <v>1043</v>
      </c>
      <c r="G3581" s="279">
        <v>89687</v>
      </c>
      <c r="H3581" s="277" t="s">
        <v>10295</v>
      </c>
      <c r="I3581" s="277" t="s">
        <v>833</v>
      </c>
      <c r="J3581" s="277" t="s">
        <v>2642</v>
      </c>
      <c r="K3581" s="280">
        <v>25.97</v>
      </c>
      <c r="L3581" s="277" t="s">
        <v>2364</v>
      </c>
      <c r="M3581" s="83"/>
    </row>
    <row r="3582" spans="1:13" ht="12.75" customHeight="1" x14ac:dyDescent="0.25">
      <c r="A3582" s="277" t="s">
        <v>9801</v>
      </c>
      <c r="B3582" s="277" t="s">
        <v>9802</v>
      </c>
      <c r="C3582" s="277" t="s">
        <v>9157</v>
      </c>
      <c r="D3582" s="277" t="s">
        <v>10017</v>
      </c>
      <c r="E3582" s="278" t="s">
        <v>1043</v>
      </c>
      <c r="F3582" s="277" t="s">
        <v>1043</v>
      </c>
      <c r="G3582" s="279">
        <v>89689</v>
      </c>
      <c r="H3582" s="277" t="s">
        <v>10296</v>
      </c>
      <c r="I3582" s="277" t="s">
        <v>833</v>
      </c>
      <c r="J3582" s="277" t="s">
        <v>2642</v>
      </c>
      <c r="K3582" s="280">
        <v>18</v>
      </c>
      <c r="L3582" s="277" t="s">
        <v>2364</v>
      </c>
      <c r="M3582" s="83"/>
    </row>
    <row r="3583" spans="1:13" ht="12.75" customHeight="1" x14ac:dyDescent="0.25">
      <c r="A3583" s="277" t="s">
        <v>9801</v>
      </c>
      <c r="B3583" s="277" t="s">
        <v>9802</v>
      </c>
      <c r="C3583" s="277" t="s">
        <v>9157</v>
      </c>
      <c r="D3583" s="277" t="s">
        <v>10017</v>
      </c>
      <c r="E3583" s="278" t="s">
        <v>1043</v>
      </c>
      <c r="F3583" s="277" t="s">
        <v>1043</v>
      </c>
      <c r="G3583" s="279">
        <v>89690</v>
      </c>
      <c r="H3583" s="277" t="s">
        <v>10297</v>
      </c>
      <c r="I3583" s="277" t="s">
        <v>833</v>
      </c>
      <c r="J3583" s="277" t="s">
        <v>2642</v>
      </c>
      <c r="K3583" s="280">
        <v>45.28</v>
      </c>
      <c r="L3583" s="277" t="s">
        <v>2364</v>
      </c>
      <c r="M3583" s="83"/>
    </row>
    <row r="3584" spans="1:13" ht="12.75" customHeight="1" x14ac:dyDescent="0.25">
      <c r="A3584" s="277" t="s">
        <v>9801</v>
      </c>
      <c r="B3584" s="277" t="s">
        <v>9802</v>
      </c>
      <c r="C3584" s="277" t="s">
        <v>9157</v>
      </c>
      <c r="D3584" s="277" t="s">
        <v>10017</v>
      </c>
      <c r="E3584" s="278" t="s">
        <v>1043</v>
      </c>
      <c r="F3584" s="277" t="s">
        <v>1043</v>
      </c>
      <c r="G3584" s="279">
        <v>89691</v>
      </c>
      <c r="H3584" s="277" t="s">
        <v>10298</v>
      </c>
      <c r="I3584" s="277" t="s">
        <v>833</v>
      </c>
      <c r="J3584" s="277" t="s">
        <v>2642</v>
      </c>
      <c r="K3584" s="280">
        <v>7.74</v>
      </c>
      <c r="L3584" s="277" t="s">
        <v>2364</v>
      </c>
      <c r="M3584" s="83"/>
    </row>
    <row r="3585" spans="1:13" ht="12.75" customHeight="1" x14ac:dyDescent="0.25">
      <c r="A3585" s="277" t="s">
        <v>9801</v>
      </c>
      <c r="B3585" s="277" t="s">
        <v>9802</v>
      </c>
      <c r="C3585" s="277" t="s">
        <v>9157</v>
      </c>
      <c r="D3585" s="277" t="s">
        <v>10017</v>
      </c>
      <c r="E3585" s="278" t="s">
        <v>1043</v>
      </c>
      <c r="F3585" s="277" t="s">
        <v>1043</v>
      </c>
      <c r="G3585" s="279">
        <v>89692</v>
      </c>
      <c r="H3585" s="277" t="s">
        <v>10299</v>
      </c>
      <c r="I3585" s="277" t="s">
        <v>833</v>
      </c>
      <c r="J3585" s="277" t="s">
        <v>2642</v>
      </c>
      <c r="K3585" s="280">
        <v>42.81</v>
      </c>
      <c r="L3585" s="277" t="s">
        <v>2364</v>
      </c>
      <c r="M3585" s="83"/>
    </row>
    <row r="3586" spans="1:13" ht="12.75" customHeight="1" x14ac:dyDescent="0.25">
      <c r="A3586" s="277" t="s">
        <v>9801</v>
      </c>
      <c r="B3586" s="277" t="s">
        <v>9802</v>
      </c>
      <c r="C3586" s="277" t="s">
        <v>9157</v>
      </c>
      <c r="D3586" s="277" t="s">
        <v>10017</v>
      </c>
      <c r="E3586" s="278" t="s">
        <v>1043</v>
      </c>
      <c r="F3586" s="277" t="s">
        <v>1043</v>
      </c>
      <c r="G3586" s="279">
        <v>89693</v>
      </c>
      <c r="H3586" s="277" t="s">
        <v>10300</v>
      </c>
      <c r="I3586" s="277" t="s">
        <v>833</v>
      </c>
      <c r="J3586" s="277" t="s">
        <v>2642</v>
      </c>
      <c r="K3586" s="280">
        <v>41.63</v>
      </c>
      <c r="L3586" s="277" t="s">
        <v>2364</v>
      </c>
      <c r="M3586" s="83"/>
    </row>
    <row r="3587" spans="1:13" ht="12.75" customHeight="1" x14ac:dyDescent="0.25">
      <c r="A3587" s="277" t="s">
        <v>9801</v>
      </c>
      <c r="B3587" s="277" t="s">
        <v>9802</v>
      </c>
      <c r="C3587" s="277" t="s">
        <v>9157</v>
      </c>
      <c r="D3587" s="277" t="s">
        <v>10017</v>
      </c>
      <c r="E3587" s="278" t="s">
        <v>1043</v>
      </c>
      <c r="F3587" s="277" t="s">
        <v>1043</v>
      </c>
      <c r="G3587" s="279">
        <v>89694</v>
      </c>
      <c r="H3587" s="277" t="s">
        <v>10301</v>
      </c>
      <c r="I3587" s="277" t="s">
        <v>833</v>
      </c>
      <c r="J3587" s="277" t="s">
        <v>2642</v>
      </c>
      <c r="K3587" s="280">
        <v>11.2</v>
      </c>
      <c r="L3587" s="277" t="s">
        <v>2364</v>
      </c>
      <c r="M3587" s="83"/>
    </row>
    <row r="3588" spans="1:13" ht="12.75" customHeight="1" x14ac:dyDescent="0.25">
      <c r="A3588" s="277" t="s">
        <v>9801</v>
      </c>
      <c r="B3588" s="277" t="s">
        <v>9802</v>
      </c>
      <c r="C3588" s="277" t="s">
        <v>9157</v>
      </c>
      <c r="D3588" s="277" t="s">
        <v>10017</v>
      </c>
      <c r="E3588" s="278" t="s">
        <v>1043</v>
      </c>
      <c r="F3588" s="277" t="s">
        <v>1043</v>
      </c>
      <c r="G3588" s="279">
        <v>89695</v>
      </c>
      <c r="H3588" s="277" t="s">
        <v>10302</v>
      </c>
      <c r="I3588" s="277" t="s">
        <v>833</v>
      </c>
      <c r="J3588" s="277" t="s">
        <v>2642</v>
      </c>
      <c r="K3588" s="280">
        <v>10.55</v>
      </c>
      <c r="L3588" s="277" t="s">
        <v>2364</v>
      </c>
      <c r="M3588" s="83"/>
    </row>
    <row r="3589" spans="1:13" ht="12.75" customHeight="1" x14ac:dyDescent="0.25">
      <c r="A3589" s="277" t="s">
        <v>9801</v>
      </c>
      <c r="B3589" s="277" t="s">
        <v>9802</v>
      </c>
      <c r="C3589" s="277" t="s">
        <v>9157</v>
      </c>
      <c r="D3589" s="277" t="s">
        <v>10017</v>
      </c>
      <c r="E3589" s="278" t="s">
        <v>1043</v>
      </c>
      <c r="F3589" s="277" t="s">
        <v>1043</v>
      </c>
      <c r="G3589" s="279">
        <v>89696</v>
      </c>
      <c r="H3589" s="277" t="s">
        <v>10303</v>
      </c>
      <c r="I3589" s="277" t="s">
        <v>833</v>
      </c>
      <c r="J3589" s="277" t="s">
        <v>2642</v>
      </c>
      <c r="K3589" s="280">
        <v>37.86</v>
      </c>
      <c r="L3589" s="277" t="s">
        <v>2364</v>
      </c>
      <c r="M3589" s="83"/>
    </row>
    <row r="3590" spans="1:13" ht="12.75" customHeight="1" x14ac:dyDescent="0.25">
      <c r="A3590" s="277" t="s">
        <v>9801</v>
      </c>
      <c r="B3590" s="277" t="s">
        <v>9802</v>
      </c>
      <c r="C3590" s="277" t="s">
        <v>9157</v>
      </c>
      <c r="D3590" s="277" t="s">
        <v>10017</v>
      </c>
      <c r="E3590" s="278" t="s">
        <v>1043</v>
      </c>
      <c r="F3590" s="277" t="s">
        <v>1043</v>
      </c>
      <c r="G3590" s="279">
        <v>89697</v>
      </c>
      <c r="H3590" s="277" t="s">
        <v>10304</v>
      </c>
      <c r="I3590" s="277" t="s">
        <v>833</v>
      </c>
      <c r="J3590" s="277" t="s">
        <v>2642</v>
      </c>
      <c r="K3590" s="280">
        <v>8.9700000000000006</v>
      </c>
      <c r="L3590" s="277" t="s">
        <v>2364</v>
      </c>
      <c r="M3590" s="83"/>
    </row>
    <row r="3591" spans="1:13" ht="12.75" customHeight="1" x14ac:dyDescent="0.25">
      <c r="A3591" s="277" t="s">
        <v>9801</v>
      </c>
      <c r="B3591" s="277" t="s">
        <v>9802</v>
      </c>
      <c r="C3591" s="277" t="s">
        <v>9157</v>
      </c>
      <c r="D3591" s="277" t="s">
        <v>10017</v>
      </c>
      <c r="E3591" s="278" t="s">
        <v>1043</v>
      </c>
      <c r="F3591" s="277" t="s">
        <v>1043</v>
      </c>
      <c r="G3591" s="279">
        <v>89698</v>
      </c>
      <c r="H3591" s="277" t="s">
        <v>10305</v>
      </c>
      <c r="I3591" s="277" t="s">
        <v>833</v>
      </c>
      <c r="J3591" s="277" t="s">
        <v>2642</v>
      </c>
      <c r="K3591" s="280">
        <v>133.03</v>
      </c>
      <c r="L3591" s="277" t="s">
        <v>2364</v>
      </c>
      <c r="M3591" s="83"/>
    </row>
    <row r="3592" spans="1:13" ht="12.75" customHeight="1" x14ac:dyDescent="0.25">
      <c r="A3592" s="277" t="s">
        <v>9801</v>
      </c>
      <c r="B3592" s="277" t="s">
        <v>9802</v>
      </c>
      <c r="C3592" s="277" t="s">
        <v>9157</v>
      </c>
      <c r="D3592" s="277" t="s">
        <v>10017</v>
      </c>
      <c r="E3592" s="278" t="s">
        <v>1043</v>
      </c>
      <c r="F3592" s="277" t="s">
        <v>1043</v>
      </c>
      <c r="G3592" s="279">
        <v>89699</v>
      </c>
      <c r="H3592" s="277" t="s">
        <v>10306</v>
      </c>
      <c r="I3592" s="277" t="s">
        <v>833</v>
      </c>
      <c r="J3592" s="277" t="s">
        <v>2642</v>
      </c>
      <c r="K3592" s="280">
        <v>113.79</v>
      </c>
      <c r="L3592" s="277" t="s">
        <v>2364</v>
      </c>
      <c r="M3592" s="83"/>
    </row>
    <row r="3593" spans="1:13" ht="12.75" customHeight="1" x14ac:dyDescent="0.25">
      <c r="A3593" s="277" t="s">
        <v>9801</v>
      </c>
      <c r="B3593" s="277" t="s">
        <v>9802</v>
      </c>
      <c r="C3593" s="277" t="s">
        <v>9157</v>
      </c>
      <c r="D3593" s="277" t="s">
        <v>10017</v>
      </c>
      <c r="E3593" s="278" t="s">
        <v>1043</v>
      </c>
      <c r="F3593" s="277" t="s">
        <v>1043</v>
      </c>
      <c r="G3593" s="279">
        <v>89700</v>
      </c>
      <c r="H3593" s="277" t="s">
        <v>10307</v>
      </c>
      <c r="I3593" s="277" t="s">
        <v>833</v>
      </c>
      <c r="J3593" s="277" t="s">
        <v>2642</v>
      </c>
      <c r="K3593" s="280">
        <v>11.94</v>
      </c>
      <c r="L3593" s="277" t="s">
        <v>2364</v>
      </c>
      <c r="M3593" s="83"/>
    </row>
    <row r="3594" spans="1:13" ht="12.75" customHeight="1" x14ac:dyDescent="0.25">
      <c r="A3594" s="277" t="s">
        <v>9801</v>
      </c>
      <c r="B3594" s="277" t="s">
        <v>9802</v>
      </c>
      <c r="C3594" s="277" t="s">
        <v>9157</v>
      </c>
      <c r="D3594" s="277" t="s">
        <v>10017</v>
      </c>
      <c r="E3594" s="278" t="s">
        <v>1043</v>
      </c>
      <c r="F3594" s="277" t="s">
        <v>1043</v>
      </c>
      <c r="G3594" s="279">
        <v>89701</v>
      </c>
      <c r="H3594" s="277" t="s">
        <v>10308</v>
      </c>
      <c r="I3594" s="277" t="s">
        <v>833</v>
      </c>
      <c r="J3594" s="277" t="s">
        <v>2642</v>
      </c>
      <c r="K3594" s="280">
        <v>89.07</v>
      </c>
      <c r="L3594" s="277" t="s">
        <v>2364</v>
      </c>
      <c r="M3594" s="83"/>
    </row>
    <row r="3595" spans="1:13" ht="12.75" customHeight="1" x14ac:dyDescent="0.25">
      <c r="A3595" s="277" t="s">
        <v>9801</v>
      </c>
      <c r="B3595" s="277" t="s">
        <v>9802</v>
      </c>
      <c r="C3595" s="277" t="s">
        <v>9157</v>
      </c>
      <c r="D3595" s="277" t="s">
        <v>10017</v>
      </c>
      <c r="E3595" s="278" t="s">
        <v>1043</v>
      </c>
      <c r="F3595" s="277" t="s">
        <v>1043</v>
      </c>
      <c r="G3595" s="279">
        <v>89702</v>
      </c>
      <c r="H3595" s="277" t="s">
        <v>10309</v>
      </c>
      <c r="I3595" s="277" t="s">
        <v>833</v>
      </c>
      <c r="J3595" s="277" t="s">
        <v>2642</v>
      </c>
      <c r="K3595" s="280">
        <v>11.94</v>
      </c>
      <c r="L3595" s="277" t="s">
        <v>2364</v>
      </c>
      <c r="M3595" s="83"/>
    </row>
    <row r="3596" spans="1:13" ht="12.75" customHeight="1" x14ac:dyDescent="0.25">
      <c r="A3596" s="277" t="s">
        <v>9801</v>
      </c>
      <c r="B3596" s="277" t="s">
        <v>9802</v>
      </c>
      <c r="C3596" s="277" t="s">
        <v>9157</v>
      </c>
      <c r="D3596" s="277" t="s">
        <v>10017</v>
      </c>
      <c r="E3596" s="278" t="s">
        <v>1043</v>
      </c>
      <c r="F3596" s="277" t="s">
        <v>1043</v>
      </c>
      <c r="G3596" s="279">
        <v>89703</v>
      </c>
      <c r="H3596" s="277" t="s">
        <v>10310</v>
      </c>
      <c r="I3596" s="277" t="s">
        <v>833</v>
      </c>
      <c r="J3596" s="277" t="s">
        <v>2642</v>
      </c>
      <c r="K3596" s="280">
        <v>23.99</v>
      </c>
      <c r="L3596" s="277" t="s">
        <v>2364</v>
      </c>
      <c r="M3596" s="83"/>
    </row>
    <row r="3597" spans="1:13" ht="12.75" customHeight="1" x14ac:dyDescent="0.25">
      <c r="A3597" s="277" t="s">
        <v>9801</v>
      </c>
      <c r="B3597" s="277" t="s">
        <v>9802</v>
      </c>
      <c r="C3597" s="277" t="s">
        <v>9157</v>
      </c>
      <c r="D3597" s="277" t="s">
        <v>10017</v>
      </c>
      <c r="E3597" s="278" t="s">
        <v>1043</v>
      </c>
      <c r="F3597" s="277" t="s">
        <v>1043</v>
      </c>
      <c r="G3597" s="279">
        <v>89704</v>
      </c>
      <c r="H3597" s="277" t="s">
        <v>10311</v>
      </c>
      <c r="I3597" s="277" t="s">
        <v>833</v>
      </c>
      <c r="J3597" s="277" t="s">
        <v>2642</v>
      </c>
      <c r="K3597" s="280">
        <v>72.7</v>
      </c>
      <c r="L3597" s="277" t="s">
        <v>2364</v>
      </c>
      <c r="M3597" s="83"/>
    </row>
    <row r="3598" spans="1:13" ht="12.75" customHeight="1" x14ac:dyDescent="0.25">
      <c r="A3598" s="277" t="s">
        <v>9801</v>
      </c>
      <c r="B3598" s="277" t="s">
        <v>9802</v>
      </c>
      <c r="C3598" s="277" t="s">
        <v>9157</v>
      </c>
      <c r="D3598" s="277" t="s">
        <v>10017</v>
      </c>
      <c r="E3598" s="278" t="s">
        <v>1043</v>
      </c>
      <c r="F3598" s="277" t="s">
        <v>1043</v>
      </c>
      <c r="G3598" s="279">
        <v>89705</v>
      </c>
      <c r="H3598" s="277" t="s">
        <v>10312</v>
      </c>
      <c r="I3598" s="277" t="s">
        <v>833</v>
      </c>
      <c r="J3598" s="277" t="s">
        <v>2642</v>
      </c>
      <c r="K3598" s="280">
        <v>14.63</v>
      </c>
      <c r="L3598" s="277" t="s">
        <v>2364</v>
      </c>
      <c r="M3598" s="83"/>
    </row>
    <row r="3599" spans="1:13" ht="12.75" customHeight="1" x14ac:dyDescent="0.25">
      <c r="A3599" s="277" t="s">
        <v>9801</v>
      </c>
      <c r="B3599" s="277" t="s">
        <v>9802</v>
      </c>
      <c r="C3599" s="277" t="s">
        <v>9157</v>
      </c>
      <c r="D3599" s="277" t="s">
        <v>10017</v>
      </c>
      <c r="E3599" s="278" t="s">
        <v>1043</v>
      </c>
      <c r="F3599" s="277" t="s">
        <v>1043</v>
      </c>
      <c r="G3599" s="279">
        <v>89706</v>
      </c>
      <c r="H3599" s="277" t="s">
        <v>10313</v>
      </c>
      <c r="I3599" s="277" t="s">
        <v>833</v>
      </c>
      <c r="J3599" s="277" t="s">
        <v>2642</v>
      </c>
      <c r="K3599" s="280">
        <v>28.31</v>
      </c>
      <c r="L3599" s="277" t="s">
        <v>2364</v>
      </c>
      <c r="M3599" s="83"/>
    </row>
    <row r="3600" spans="1:13" ht="12.75" customHeight="1" x14ac:dyDescent="0.25">
      <c r="A3600" s="277" t="s">
        <v>9801</v>
      </c>
      <c r="B3600" s="277" t="s">
        <v>9802</v>
      </c>
      <c r="C3600" s="277" t="s">
        <v>9157</v>
      </c>
      <c r="D3600" s="277" t="s">
        <v>10017</v>
      </c>
      <c r="E3600" s="278" t="s">
        <v>1043</v>
      </c>
      <c r="F3600" s="277" t="s">
        <v>1043</v>
      </c>
      <c r="G3600" s="279">
        <v>89718</v>
      </c>
      <c r="H3600" s="277" t="s">
        <v>10314</v>
      </c>
      <c r="I3600" s="277" t="s">
        <v>871</v>
      </c>
      <c r="J3600" s="277" t="s">
        <v>2642</v>
      </c>
      <c r="K3600" s="280">
        <v>27.64</v>
      </c>
      <c r="L3600" s="277" t="s">
        <v>2364</v>
      </c>
      <c r="M3600" s="83"/>
    </row>
    <row r="3601" spans="1:13" ht="12.75" customHeight="1" x14ac:dyDescent="0.25">
      <c r="A3601" s="277" t="s">
        <v>9801</v>
      </c>
      <c r="B3601" s="277" t="s">
        <v>9802</v>
      </c>
      <c r="C3601" s="277" t="s">
        <v>9157</v>
      </c>
      <c r="D3601" s="277" t="s">
        <v>10017</v>
      </c>
      <c r="E3601" s="278" t="s">
        <v>1043</v>
      </c>
      <c r="F3601" s="277" t="s">
        <v>1043</v>
      </c>
      <c r="G3601" s="279">
        <v>89719</v>
      </c>
      <c r="H3601" s="277" t="s">
        <v>10315</v>
      </c>
      <c r="I3601" s="277" t="s">
        <v>833</v>
      </c>
      <c r="J3601" s="277" t="s">
        <v>2642</v>
      </c>
      <c r="K3601" s="280">
        <v>6.25</v>
      </c>
      <c r="L3601" s="277" t="s">
        <v>2364</v>
      </c>
      <c r="M3601" s="83"/>
    </row>
    <row r="3602" spans="1:13" ht="12.75" customHeight="1" x14ac:dyDescent="0.25">
      <c r="A3602" s="277" t="s">
        <v>9801</v>
      </c>
      <c r="B3602" s="277" t="s">
        <v>9802</v>
      </c>
      <c r="C3602" s="277" t="s">
        <v>9157</v>
      </c>
      <c r="D3602" s="277" t="s">
        <v>10017</v>
      </c>
      <c r="E3602" s="278" t="s">
        <v>1043</v>
      </c>
      <c r="F3602" s="277" t="s">
        <v>1043</v>
      </c>
      <c r="G3602" s="279">
        <v>89720</v>
      </c>
      <c r="H3602" s="277" t="s">
        <v>10316</v>
      </c>
      <c r="I3602" s="277" t="s">
        <v>833</v>
      </c>
      <c r="J3602" s="277" t="s">
        <v>2642</v>
      </c>
      <c r="K3602" s="280">
        <v>7.13</v>
      </c>
      <c r="L3602" s="277" t="s">
        <v>2364</v>
      </c>
      <c r="M3602" s="83"/>
    </row>
    <row r="3603" spans="1:13" ht="12.75" customHeight="1" x14ac:dyDescent="0.25">
      <c r="A3603" s="277" t="s">
        <v>9801</v>
      </c>
      <c r="B3603" s="277" t="s">
        <v>9802</v>
      </c>
      <c r="C3603" s="277" t="s">
        <v>9157</v>
      </c>
      <c r="D3603" s="277" t="s">
        <v>10017</v>
      </c>
      <c r="E3603" s="278" t="s">
        <v>1043</v>
      </c>
      <c r="F3603" s="277" t="s">
        <v>1043</v>
      </c>
      <c r="G3603" s="279">
        <v>89721</v>
      </c>
      <c r="H3603" s="277" t="s">
        <v>10317</v>
      </c>
      <c r="I3603" s="277" t="s">
        <v>833</v>
      </c>
      <c r="J3603" s="277" t="s">
        <v>2642</v>
      </c>
      <c r="K3603" s="280">
        <v>7.42</v>
      </c>
      <c r="L3603" s="277" t="s">
        <v>2364</v>
      </c>
      <c r="M3603" s="83"/>
    </row>
    <row r="3604" spans="1:13" ht="12.75" customHeight="1" x14ac:dyDescent="0.25">
      <c r="A3604" s="277" t="s">
        <v>9801</v>
      </c>
      <c r="B3604" s="277" t="s">
        <v>9802</v>
      </c>
      <c r="C3604" s="277" t="s">
        <v>9157</v>
      </c>
      <c r="D3604" s="277" t="s">
        <v>10017</v>
      </c>
      <c r="E3604" s="278" t="s">
        <v>1043</v>
      </c>
      <c r="F3604" s="277" t="s">
        <v>1043</v>
      </c>
      <c r="G3604" s="279">
        <v>89722</v>
      </c>
      <c r="H3604" s="277" t="s">
        <v>10318</v>
      </c>
      <c r="I3604" s="277" t="s">
        <v>833</v>
      </c>
      <c r="J3604" s="277" t="s">
        <v>2642</v>
      </c>
      <c r="K3604" s="280">
        <v>11.59</v>
      </c>
      <c r="L3604" s="277" t="s">
        <v>2364</v>
      </c>
      <c r="M3604" s="83"/>
    </row>
    <row r="3605" spans="1:13" ht="12.75" customHeight="1" x14ac:dyDescent="0.25">
      <c r="A3605" s="277" t="s">
        <v>9801</v>
      </c>
      <c r="B3605" s="277" t="s">
        <v>9802</v>
      </c>
      <c r="C3605" s="277" t="s">
        <v>9157</v>
      </c>
      <c r="D3605" s="277" t="s">
        <v>10017</v>
      </c>
      <c r="E3605" s="278" t="s">
        <v>1043</v>
      </c>
      <c r="F3605" s="277" t="s">
        <v>1043</v>
      </c>
      <c r="G3605" s="279">
        <v>89723</v>
      </c>
      <c r="H3605" s="277" t="s">
        <v>10319</v>
      </c>
      <c r="I3605" s="277" t="s">
        <v>833</v>
      </c>
      <c r="J3605" s="277" t="s">
        <v>2642</v>
      </c>
      <c r="K3605" s="280">
        <v>9.67</v>
      </c>
      <c r="L3605" s="277" t="s">
        <v>2364</v>
      </c>
      <c r="M3605" s="83"/>
    </row>
    <row r="3606" spans="1:13" ht="12.75" customHeight="1" x14ac:dyDescent="0.25">
      <c r="A3606" s="277" t="s">
        <v>9801</v>
      </c>
      <c r="B3606" s="277" t="s">
        <v>9802</v>
      </c>
      <c r="C3606" s="277" t="s">
        <v>9157</v>
      </c>
      <c r="D3606" s="277" t="s">
        <v>10017</v>
      </c>
      <c r="E3606" s="278" t="s">
        <v>1043</v>
      </c>
      <c r="F3606" s="277" t="s">
        <v>1043</v>
      </c>
      <c r="G3606" s="279">
        <v>89724</v>
      </c>
      <c r="H3606" s="277" t="s">
        <v>10320</v>
      </c>
      <c r="I3606" s="277" t="s">
        <v>833</v>
      </c>
      <c r="J3606" s="277" t="s">
        <v>2642</v>
      </c>
      <c r="K3606" s="280">
        <v>6.79</v>
      </c>
      <c r="L3606" s="277" t="s">
        <v>2364</v>
      </c>
      <c r="M3606" s="83"/>
    </row>
    <row r="3607" spans="1:13" ht="12.75" customHeight="1" x14ac:dyDescent="0.25">
      <c r="A3607" s="277" t="s">
        <v>9801</v>
      </c>
      <c r="B3607" s="277" t="s">
        <v>9802</v>
      </c>
      <c r="C3607" s="277" t="s">
        <v>9157</v>
      </c>
      <c r="D3607" s="277" t="s">
        <v>10017</v>
      </c>
      <c r="E3607" s="278" t="s">
        <v>1043</v>
      </c>
      <c r="F3607" s="277" t="s">
        <v>1043</v>
      </c>
      <c r="G3607" s="279">
        <v>89725</v>
      </c>
      <c r="H3607" s="277" t="s">
        <v>10321</v>
      </c>
      <c r="I3607" s="277" t="s">
        <v>833</v>
      </c>
      <c r="J3607" s="277" t="s">
        <v>2642</v>
      </c>
      <c r="K3607" s="280">
        <v>9.4700000000000006</v>
      </c>
      <c r="L3607" s="277" t="s">
        <v>2364</v>
      </c>
      <c r="M3607" s="83"/>
    </row>
    <row r="3608" spans="1:13" ht="12.75" customHeight="1" x14ac:dyDescent="0.25">
      <c r="A3608" s="277" t="s">
        <v>9801</v>
      </c>
      <c r="B3608" s="277" t="s">
        <v>9802</v>
      </c>
      <c r="C3608" s="277" t="s">
        <v>9157</v>
      </c>
      <c r="D3608" s="277" t="s">
        <v>10017</v>
      </c>
      <c r="E3608" s="278" t="s">
        <v>1043</v>
      </c>
      <c r="F3608" s="277" t="s">
        <v>1043</v>
      </c>
      <c r="G3608" s="279">
        <v>89726</v>
      </c>
      <c r="H3608" s="277" t="s">
        <v>10322</v>
      </c>
      <c r="I3608" s="277" t="s">
        <v>833</v>
      </c>
      <c r="J3608" s="277" t="s">
        <v>2642</v>
      </c>
      <c r="K3608" s="280">
        <v>5.27</v>
      </c>
      <c r="L3608" s="277" t="s">
        <v>2364</v>
      </c>
      <c r="M3608" s="83"/>
    </row>
    <row r="3609" spans="1:13" ht="12.75" customHeight="1" x14ac:dyDescent="0.25">
      <c r="A3609" s="277" t="s">
        <v>9801</v>
      </c>
      <c r="B3609" s="277" t="s">
        <v>9802</v>
      </c>
      <c r="C3609" s="277" t="s">
        <v>9157</v>
      </c>
      <c r="D3609" s="277" t="s">
        <v>10017</v>
      </c>
      <c r="E3609" s="278" t="s">
        <v>1043</v>
      </c>
      <c r="F3609" s="277" t="s">
        <v>1043</v>
      </c>
      <c r="G3609" s="279">
        <v>89727</v>
      </c>
      <c r="H3609" s="277" t="s">
        <v>10323</v>
      </c>
      <c r="I3609" s="277" t="s">
        <v>833</v>
      </c>
      <c r="J3609" s="277" t="s">
        <v>2642</v>
      </c>
      <c r="K3609" s="280">
        <v>10.41</v>
      </c>
      <c r="L3609" s="277" t="s">
        <v>2364</v>
      </c>
      <c r="M3609" s="83"/>
    </row>
    <row r="3610" spans="1:13" ht="12.75" customHeight="1" x14ac:dyDescent="0.25">
      <c r="A3610" s="277" t="s">
        <v>9801</v>
      </c>
      <c r="B3610" s="277" t="s">
        <v>9802</v>
      </c>
      <c r="C3610" s="277" t="s">
        <v>9157</v>
      </c>
      <c r="D3610" s="277" t="s">
        <v>10017</v>
      </c>
      <c r="E3610" s="278" t="s">
        <v>1043</v>
      </c>
      <c r="F3610" s="277" t="s">
        <v>1043</v>
      </c>
      <c r="G3610" s="279">
        <v>89728</v>
      </c>
      <c r="H3610" s="277" t="s">
        <v>10324</v>
      </c>
      <c r="I3610" s="277" t="s">
        <v>833</v>
      </c>
      <c r="J3610" s="277" t="s">
        <v>2642</v>
      </c>
      <c r="K3610" s="280">
        <v>7.17</v>
      </c>
      <c r="L3610" s="277" t="s">
        <v>2364</v>
      </c>
      <c r="M3610" s="83"/>
    </row>
    <row r="3611" spans="1:13" ht="12.75" customHeight="1" x14ac:dyDescent="0.25">
      <c r="A3611" s="277" t="s">
        <v>9801</v>
      </c>
      <c r="B3611" s="277" t="s">
        <v>9802</v>
      </c>
      <c r="C3611" s="277" t="s">
        <v>9157</v>
      </c>
      <c r="D3611" s="277" t="s">
        <v>10017</v>
      </c>
      <c r="E3611" s="278" t="s">
        <v>1043</v>
      </c>
      <c r="F3611" s="277" t="s">
        <v>1043</v>
      </c>
      <c r="G3611" s="279">
        <v>89729</v>
      </c>
      <c r="H3611" s="277" t="s">
        <v>10325</v>
      </c>
      <c r="I3611" s="277" t="s">
        <v>833</v>
      </c>
      <c r="J3611" s="277" t="s">
        <v>2642</v>
      </c>
      <c r="K3611" s="280">
        <v>14.14</v>
      </c>
      <c r="L3611" s="277" t="s">
        <v>2364</v>
      </c>
      <c r="M3611" s="83"/>
    </row>
    <row r="3612" spans="1:13" ht="12.75" customHeight="1" x14ac:dyDescent="0.25">
      <c r="A3612" s="277" t="s">
        <v>9801</v>
      </c>
      <c r="B3612" s="277" t="s">
        <v>9802</v>
      </c>
      <c r="C3612" s="277" t="s">
        <v>9157</v>
      </c>
      <c r="D3612" s="277" t="s">
        <v>10017</v>
      </c>
      <c r="E3612" s="278" t="s">
        <v>1043</v>
      </c>
      <c r="F3612" s="277" t="s">
        <v>1043</v>
      </c>
      <c r="G3612" s="279">
        <v>89730</v>
      </c>
      <c r="H3612" s="277" t="s">
        <v>10326</v>
      </c>
      <c r="I3612" s="277" t="s">
        <v>833</v>
      </c>
      <c r="J3612" s="277" t="s">
        <v>2642</v>
      </c>
      <c r="K3612" s="280">
        <v>7.67</v>
      </c>
      <c r="L3612" s="277" t="s">
        <v>2364</v>
      </c>
      <c r="M3612" s="83"/>
    </row>
    <row r="3613" spans="1:13" ht="12.75" customHeight="1" x14ac:dyDescent="0.25">
      <c r="A3613" s="277" t="s">
        <v>9801</v>
      </c>
      <c r="B3613" s="277" t="s">
        <v>9802</v>
      </c>
      <c r="C3613" s="277" t="s">
        <v>9157</v>
      </c>
      <c r="D3613" s="277" t="s">
        <v>10017</v>
      </c>
      <c r="E3613" s="278" t="s">
        <v>1043</v>
      </c>
      <c r="F3613" s="277" t="s">
        <v>1043</v>
      </c>
      <c r="G3613" s="279">
        <v>89731</v>
      </c>
      <c r="H3613" s="277" t="s">
        <v>10327</v>
      </c>
      <c r="I3613" s="277" t="s">
        <v>833</v>
      </c>
      <c r="J3613" s="277" t="s">
        <v>2642</v>
      </c>
      <c r="K3613" s="280">
        <v>7.6</v>
      </c>
      <c r="L3613" s="277" t="s">
        <v>2364</v>
      </c>
      <c r="M3613" s="83"/>
    </row>
    <row r="3614" spans="1:13" ht="12.75" customHeight="1" x14ac:dyDescent="0.25">
      <c r="A3614" s="277" t="s">
        <v>9801</v>
      </c>
      <c r="B3614" s="277" t="s">
        <v>9802</v>
      </c>
      <c r="C3614" s="277" t="s">
        <v>9157</v>
      </c>
      <c r="D3614" s="277" t="s">
        <v>10017</v>
      </c>
      <c r="E3614" s="278" t="s">
        <v>1043</v>
      </c>
      <c r="F3614" s="277" t="s">
        <v>1043</v>
      </c>
      <c r="G3614" s="279">
        <v>89732</v>
      </c>
      <c r="H3614" s="277" t="s">
        <v>10328</v>
      </c>
      <c r="I3614" s="277" t="s">
        <v>833</v>
      </c>
      <c r="J3614" s="277" t="s">
        <v>2642</v>
      </c>
      <c r="K3614" s="280">
        <v>7.96</v>
      </c>
      <c r="L3614" s="277" t="s">
        <v>2364</v>
      </c>
      <c r="M3614" s="83"/>
    </row>
    <row r="3615" spans="1:13" ht="12.75" customHeight="1" x14ac:dyDescent="0.25">
      <c r="A3615" s="277" t="s">
        <v>9801</v>
      </c>
      <c r="B3615" s="277" t="s">
        <v>9802</v>
      </c>
      <c r="C3615" s="277" t="s">
        <v>9157</v>
      </c>
      <c r="D3615" s="277" t="s">
        <v>10017</v>
      </c>
      <c r="E3615" s="278" t="s">
        <v>1043</v>
      </c>
      <c r="F3615" s="277" t="s">
        <v>1043</v>
      </c>
      <c r="G3615" s="279">
        <v>89733</v>
      </c>
      <c r="H3615" s="277" t="s">
        <v>10329</v>
      </c>
      <c r="I3615" s="277" t="s">
        <v>833</v>
      </c>
      <c r="J3615" s="277" t="s">
        <v>2642</v>
      </c>
      <c r="K3615" s="280">
        <v>11.84</v>
      </c>
      <c r="L3615" s="277" t="s">
        <v>2364</v>
      </c>
      <c r="M3615" s="83"/>
    </row>
    <row r="3616" spans="1:13" ht="12.75" customHeight="1" x14ac:dyDescent="0.25">
      <c r="A3616" s="277" t="s">
        <v>9801</v>
      </c>
      <c r="B3616" s="277" t="s">
        <v>9802</v>
      </c>
      <c r="C3616" s="277" t="s">
        <v>9157</v>
      </c>
      <c r="D3616" s="277" t="s">
        <v>10017</v>
      </c>
      <c r="E3616" s="278" t="s">
        <v>1043</v>
      </c>
      <c r="F3616" s="277" t="s">
        <v>1043</v>
      </c>
      <c r="G3616" s="279">
        <v>89734</v>
      </c>
      <c r="H3616" s="277" t="s">
        <v>10330</v>
      </c>
      <c r="I3616" s="277" t="s">
        <v>833</v>
      </c>
      <c r="J3616" s="277" t="s">
        <v>2642</v>
      </c>
      <c r="K3616" s="280">
        <v>14.14</v>
      </c>
      <c r="L3616" s="277" t="s">
        <v>2364</v>
      </c>
      <c r="M3616" s="83"/>
    </row>
    <row r="3617" spans="1:13" ht="12.75" customHeight="1" x14ac:dyDescent="0.25">
      <c r="A3617" s="277" t="s">
        <v>9801</v>
      </c>
      <c r="B3617" s="277" t="s">
        <v>9802</v>
      </c>
      <c r="C3617" s="277" t="s">
        <v>9157</v>
      </c>
      <c r="D3617" s="277" t="s">
        <v>10017</v>
      </c>
      <c r="E3617" s="278" t="s">
        <v>1043</v>
      </c>
      <c r="F3617" s="277" t="s">
        <v>1043</v>
      </c>
      <c r="G3617" s="279">
        <v>89735</v>
      </c>
      <c r="H3617" s="277" t="s">
        <v>10331</v>
      </c>
      <c r="I3617" s="277" t="s">
        <v>833</v>
      </c>
      <c r="J3617" s="277" t="s">
        <v>2642</v>
      </c>
      <c r="K3617" s="280">
        <v>12.43</v>
      </c>
      <c r="L3617" s="277" t="s">
        <v>2364</v>
      </c>
      <c r="M3617" s="83"/>
    </row>
    <row r="3618" spans="1:13" ht="12.75" customHeight="1" x14ac:dyDescent="0.25">
      <c r="A3618" s="277" t="s">
        <v>9801</v>
      </c>
      <c r="B3618" s="277" t="s">
        <v>9802</v>
      </c>
      <c r="C3618" s="277" t="s">
        <v>9157</v>
      </c>
      <c r="D3618" s="277" t="s">
        <v>10017</v>
      </c>
      <c r="E3618" s="278" t="s">
        <v>1043</v>
      </c>
      <c r="F3618" s="277" t="s">
        <v>1043</v>
      </c>
      <c r="G3618" s="279">
        <v>89736</v>
      </c>
      <c r="H3618" s="277" t="s">
        <v>10332</v>
      </c>
      <c r="I3618" s="277" t="s">
        <v>833</v>
      </c>
      <c r="J3618" s="277" t="s">
        <v>2642</v>
      </c>
      <c r="K3618" s="280">
        <v>4.34</v>
      </c>
      <c r="L3618" s="277" t="s">
        <v>2364</v>
      </c>
      <c r="M3618" s="83"/>
    </row>
    <row r="3619" spans="1:13" ht="12.75" customHeight="1" x14ac:dyDescent="0.25">
      <c r="A3619" s="277" t="s">
        <v>9801</v>
      </c>
      <c r="B3619" s="277" t="s">
        <v>9802</v>
      </c>
      <c r="C3619" s="277" t="s">
        <v>9157</v>
      </c>
      <c r="D3619" s="277" t="s">
        <v>10017</v>
      </c>
      <c r="E3619" s="278" t="s">
        <v>1043</v>
      </c>
      <c r="F3619" s="277" t="s">
        <v>1043</v>
      </c>
      <c r="G3619" s="279">
        <v>89737</v>
      </c>
      <c r="H3619" s="277" t="s">
        <v>10333</v>
      </c>
      <c r="I3619" s="277" t="s">
        <v>833</v>
      </c>
      <c r="J3619" s="277" t="s">
        <v>2642</v>
      </c>
      <c r="K3619" s="280">
        <v>12.73</v>
      </c>
      <c r="L3619" s="277" t="s">
        <v>2364</v>
      </c>
      <c r="M3619" s="83"/>
    </row>
    <row r="3620" spans="1:13" ht="12.75" customHeight="1" x14ac:dyDescent="0.25">
      <c r="A3620" s="277" t="s">
        <v>9801</v>
      </c>
      <c r="B3620" s="277" t="s">
        <v>9802</v>
      </c>
      <c r="C3620" s="277" t="s">
        <v>9157</v>
      </c>
      <c r="D3620" s="277" t="s">
        <v>10017</v>
      </c>
      <c r="E3620" s="278" t="s">
        <v>1043</v>
      </c>
      <c r="F3620" s="277" t="s">
        <v>1043</v>
      </c>
      <c r="G3620" s="279">
        <v>89738</v>
      </c>
      <c r="H3620" s="277" t="s">
        <v>10334</v>
      </c>
      <c r="I3620" s="277" t="s">
        <v>833</v>
      </c>
      <c r="J3620" s="277" t="s">
        <v>2642</v>
      </c>
      <c r="K3620" s="280">
        <v>7.43</v>
      </c>
      <c r="L3620" s="277" t="s">
        <v>2364</v>
      </c>
      <c r="M3620" s="83"/>
    </row>
    <row r="3621" spans="1:13" ht="12.75" customHeight="1" x14ac:dyDescent="0.25">
      <c r="A3621" s="277" t="s">
        <v>9801</v>
      </c>
      <c r="B3621" s="277" t="s">
        <v>9802</v>
      </c>
      <c r="C3621" s="277" t="s">
        <v>9157</v>
      </c>
      <c r="D3621" s="277" t="s">
        <v>10017</v>
      </c>
      <c r="E3621" s="278" t="s">
        <v>1043</v>
      </c>
      <c r="F3621" s="277" t="s">
        <v>1043</v>
      </c>
      <c r="G3621" s="279">
        <v>89739</v>
      </c>
      <c r="H3621" s="277" t="s">
        <v>10335</v>
      </c>
      <c r="I3621" s="277" t="s">
        <v>833</v>
      </c>
      <c r="J3621" s="277" t="s">
        <v>2642</v>
      </c>
      <c r="K3621" s="280">
        <v>13.24</v>
      </c>
      <c r="L3621" s="277" t="s">
        <v>2364</v>
      </c>
      <c r="M3621" s="83"/>
    </row>
    <row r="3622" spans="1:13" ht="12.75" customHeight="1" x14ac:dyDescent="0.25">
      <c r="A3622" s="277" t="s">
        <v>9801</v>
      </c>
      <c r="B3622" s="277" t="s">
        <v>9802</v>
      </c>
      <c r="C3622" s="277" t="s">
        <v>9157</v>
      </c>
      <c r="D3622" s="277" t="s">
        <v>10017</v>
      </c>
      <c r="E3622" s="278" t="s">
        <v>1043</v>
      </c>
      <c r="F3622" s="277" t="s">
        <v>1043</v>
      </c>
      <c r="G3622" s="279">
        <v>89740</v>
      </c>
      <c r="H3622" s="277" t="s">
        <v>10336</v>
      </c>
      <c r="I3622" s="277" t="s">
        <v>833</v>
      </c>
      <c r="J3622" s="277" t="s">
        <v>2642</v>
      </c>
      <c r="K3622" s="280">
        <v>4.07</v>
      </c>
      <c r="L3622" s="277" t="s">
        <v>2364</v>
      </c>
      <c r="M3622" s="83"/>
    </row>
    <row r="3623" spans="1:13" ht="12.75" customHeight="1" x14ac:dyDescent="0.25">
      <c r="A3623" s="277" t="s">
        <v>9801</v>
      </c>
      <c r="B3623" s="277" t="s">
        <v>9802</v>
      </c>
      <c r="C3623" s="277" t="s">
        <v>9157</v>
      </c>
      <c r="D3623" s="277" t="s">
        <v>10017</v>
      </c>
      <c r="E3623" s="278" t="s">
        <v>1043</v>
      </c>
      <c r="F3623" s="277" t="s">
        <v>1043</v>
      </c>
      <c r="G3623" s="279">
        <v>89741</v>
      </c>
      <c r="H3623" s="277" t="s">
        <v>10337</v>
      </c>
      <c r="I3623" s="277" t="s">
        <v>833</v>
      </c>
      <c r="J3623" s="277" t="s">
        <v>2642</v>
      </c>
      <c r="K3623" s="280">
        <v>9.7899999999999991</v>
      </c>
      <c r="L3623" s="277" t="s">
        <v>2364</v>
      </c>
      <c r="M3623" s="83"/>
    </row>
    <row r="3624" spans="1:13" ht="12.75" customHeight="1" x14ac:dyDescent="0.25">
      <c r="A3624" s="277" t="s">
        <v>9801</v>
      </c>
      <c r="B3624" s="277" t="s">
        <v>9802</v>
      </c>
      <c r="C3624" s="277" t="s">
        <v>9157</v>
      </c>
      <c r="D3624" s="277" t="s">
        <v>10017</v>
      </c>
      <c r="E3624" s="278" t="s">
        <v>1043</v>
      </c>
      <c r="F3624" s="277" t="s">
        <v>1043</v>
      </c>
      <c r="G3624" s="279">
        <v>89742</v>
      </c>
      <c r="H3624" s="277" t="s">
        <v>10338</v>
      </c>
      <c r="I3624" s="277" t="s">
        <v>833</v>
      </c>
      <c r="J3624" s="277" t="s">
        <v>2642</v>
      </c>
      <c r="K3624" s="280">
        <v>20.079999999999998</v>
      </c>
      <c r="L3624" s="277" t="s">
        <v>2364</v>
      </c>
      <c r="M3624" s="83"/>
    </row>
    <row r="3625" spans="1:13" ht="12.75" customHeight="1" x14ac:dyDescent="0.25">
      <c r="A3625" s="277" t="s">
        <v>9801</v>
      </c>
      <c r="B3625" s="277" t="s">
        <v>9802</v>
      </c>
      <c r="C3625" s="277" t="s">
        <v>9157</v>
      </c>
      <c r="D3625" s="277" t="s">
        <v>10017</v>
      </c>
      <c r="E3625" s="278" t="s">
        <v>1043</v>
      </c>
      <c r="F3625" s="277" t="s">
        <v>1043</v>
      </c>
      <c r="G3625" s="279">
        <v>89743</v>
      </c>
      <c r="H3625" s="277" t="s">
        <v>10339</v>
      </c>
      <c r="I3625" s="277" t="s">
        <v>833</v>
      </c>
      <c r="J3625" s="277" t="s">
        <v>2642</v>
      </c>
      <c r="K3625" s="280">
        <v>27.46</v>
      </c>
      <c r="L3625" s="277" t="s">
        <v>2364</v>
      </c>
      <c r="M3625" s="83"/>
    </row>
    <row r="3626" spans="1:13" ht="12.75" customHeight="1" x14ac:dyDescent="0.25">
      <c r="A3626" s="277" t="s">
        <v>9801</v>
      </c>
      <c r="B3626" s="277" t="s">
        <v>9802</v>
      </c>
      <c r="C3626" s="277" t="s">
        <v>9157</v>
      </c>
      <c r="D3626" s="277" t="s">
        <v>10017</v>
      </c>
      <c r="E3626" s="278" t="s">
        <v>1043</v>
      </c>
      <c r="F3626" s="277" t="s">
        <v>1043</v>
      </c>
      <c r="G3626" s="279">
        <v>89744</v>
      </c>
      <c r="H3626" s="277" t="s">
        <v>10340</v>
      </c>
      <c r="I3626" s="277" t="s">
        <v>833</v>
      </c>
      <c r="J3626" s="277" t="s">
        <v>2642</v>
      </c>
      <c r="K3626" s="280">
        <v>16.600000000000001</v>
      </c>
      <c r="L3626" s="277" t="s">
        <v>2364</v>
      </c>
      <c r="M3626" s="83"/>
    </row>
    <row r="3627" spans="1:13" ht="12.75" customHeight="1" x14ac:dyDescent="0.25">
      <c r="A3627" s="277" t="s">
        <v>9801</v>
      </c>
      <c r="B3627" s="277" t="s">
        <v>9802</v>
      </c>
      <c r="C3627" s="277" t="s">
        <v>9157</v>
      </c>
      <c r="D3627" s="277" t="s">
        <v>10017</v>
      </c>
      <c r="E3627" s="278" t="s">
        <v>1043</v>
      </c>
      <c r="F3627" s="277" t="s">
        <v>1043</v>
      </c>
      <c r="G3627" s="279">
        <v>89745</v>
      </c>
      <c r="H3627" s="277" t="s">
        <v>10341</v>
      </c>
      <c r="I3627" s="277" t="s">
        <v>833</v>
      </c>
      <c r="J3627" s="277" t="s">
        <v>2642</v>
      </c>
      <c r="K3627" s="280">
        <v>14.83</v>
      </c>
      <c r="L3627" s="277" t="s">
        <v>2364</v>
      </c>
      <c r="M3627" s="83"/>
    </row>
    <row r="3628" spans="1:13" ht="12.75" customHeight="1" x14ac:dyDescent="0.25">
      <c r="A3628" s="277" t="s">
        <v>9801</v>
      </c>
      <c r="B3628" s="277" t="s">
        <v>9802</v>
      </c>
      <c r="C3628" s="277" t="s">
        <v>9157</v>
      </c>
      <c r="D3628" s="277" t="s">
        <v>10017</v>
      </c>
      <c r="E3628" s="278" t="s">
        <v>1043</v>
      </c>
      <c r="F3628" s="277" t="s">
        <v>1043</v>
      </c>
      <c r="G3628" s="279">
        <v>89746</v>
      </c>
      <c r="H3628" s="277" t="s">
        <v>10342</v>
      </c>
      <c r="I3628" s="277" t="s">
        <v>833</v>
      </c>
      <c r="J3628" s="277" t="s">
        <v>2642</v>
      </c>
      <c r="K3628" s="280">
        <v>16.57</v>
      </c>
      <c r="L3628" s="277" t="s">
        <v>2364</v>
      </c>
      <c r="M3628" s="83"/>
    </row>
    <row r="3629" spans="1:13" ht="12.75" customHeight="1" x14ac:dyDescent="0.25">
      <c r="A3629" s="277" t="s">
        <v>9801</v>
      </c>
      <c r="B3629" s="277" t="s">
        <v>9802</v>
      </c>
      <c r="C3629" s="277" t="s">
        <v>9157</v>
      </c>
      <c r="D3629" s="277" t="s">
        <v>10017</v>
      </c>
      <c r="E3629" s="278" t="s">
        <v>1043</v>
      </c>
      <c r="F3629" s="277" t="s">
        <v>1043</v>
      </c>
      <c r="G3629" s="279">
        <v>89747</v>
      </c>
      <c r="H3629" s="277" t="s">
        <v>10343</v>
      </c>
      <c r="I3629" s="277" t="s">
        <v>833</v>
      </c>
      <c r="J3629" s="277" t="s">
        <v>2642</v>
      </c>
      <c r="K3629" s="280">
        <v>6.39</v>
      </c>
      <c r="L3629" s="277" t="s">
        <v>2364</v>
      </c>
      <c r="M3629" s="83"/>
    </row>
    <row r="3630" spans="1:13" ht="12.75" customHeight="1" x14ac:dyDescent="0.25">
      <c r="A3630" s="277" t="s">
        <v>9801</v>
      </c>
      <c r="B3630" s="277" t="s">
        <v>9802</v>
      </c>
      <c r="C3630" s="277" t="s">
        <v>9157</v>
      </c>
      <c r="D3630" s="277" t="s">
        <v>10017</v>
      </c>
      <c r="E3630" s="278" t="s">
        <v>1043</v>
      </c>
      <c r="F3630" s="277" t="s">
        <v>1043</v>
      </c>
      <c r="G3630" s="279">
        <v>89748</v>
      </c>
      <c r="H3630" s="277" t="s">
        <v>10344</v>
      </c>
      <c r="I3630" s="277" t="s">
        <v>833</v>
      </c>
      <c r="J3630" s="277" t="s">
        <v>2642</v>
      </c>
      <c r="K3630" s="280">
        <v>24.6</v>
      </c>
      <c r="L3630" s="277" t="s">
        <v>2364</v>
      </c>
      <c r="M3630" s="83"/>
    </row>
    <row r="3631" spans="1:13" ht="12.75" customHeight="1" x14ac:dyDescent="0.25">
      <c r="A3631" s="277" t="s">
        <v>9801</v>
      </c>
      <c r="B3631" s="277" t="s">
        <v>9802</v>
      </c>
      <c r="C3631" s="277" t="s">
        <v>9157</v>
      </c>
      <c r="D3631" s="277" t="s">
        <v>10017</v>
      </c>
      <c r="E3631" s="278" t="s">
        <v>1043</v>
      </c>
      <c r="F3631" s="277" t="s">
        <v>1043</v>
      </c>
      <c r="G3631" s="279">
        <v>89749</v>
      </c>
      <c r="H3631" s="277" t="s">
        <v>10345</v>
      </c>
      <c r="I3631" s="277" t="s">
        <v>833</v>
      </c>
      <c r="J3631" s="277" t="s">
        <v>2642</v>
      </c>
      <c r="K3631" s="280">
        <v>7.43</v>
      </c>
      <c r="L3631" s="277" t="s">
        <v>2364</v>
      </c>
      <c r="M3631" s="83"/>
    </row>
    <row r="3632" spans="1:13" ht="12.75" customHeight="1" x14ac:dyDescent="0.25">
      <c r="A3632" s="277" t="s">
        <v>9801</v>
      </c>
      <c r="B3632" s="277" t="s">
        <v>9802</v>
      </c>
      <c r="C3632" s="277" t="s">
        <v>9157</v>
      </c>
      <c r="D3632" s="277" t="s">
        <v>10017</v>
      </c>
      <c r="E3632" s="278" t="s">
        <v>1043</v>
      </c>
      <c r="F3632" s="277" t="s">
        <v>1043</v>
      </c>
      <c r="G3632" s="279">
        <v>89750</v>
      </c>
      <c r="H3632" s="277" t="s">
        <v>10346</v>
      </c>
      <c r="I3632" s="277" t="s">
        <v>833</v>
      </c>
      <c r="J3632" s="277" t="s">
        <v>2642</v>
      </c>
      <c r="K3632" s="280">
        <v>38.79</v>
      </c>
      <c r="L3632" s="277" t="s">
        <v>2364</v>
      </c>
      <c r="M3632" s="83"/>
    </row>
    <row r="3633" spans="1:13" ht="12.75" customHeight="1" x14ac:dyDescent="0.25">
      <c r="A3633" s="277" t="s">
        <v>9801</v>
      </c>
      <c r="B3633" s="277" t="s">
        <v>9802</v>
      </c>
      <c r="C3633" s="277" t="s">
        <v>9157</v>
      </c>
      <c r="D3633" s="277" t="s">
        <v>10017</v>
      </c>
      <c r="E3633" s="278" t="s">
        <v>1043</v>
      </c>
      <c r="F3633" s="277" t="s">
        <v>1043</v>
      </c>
      <c r="G3633" s="279">
        <v>89751</v>
      </c>
      <c r="H3633" s="277" t="s">
        <v>10347</v>
      </c>
      <c r="I3633" s="277" t="s">
        <v>833</v>
      </c>
      <c r="J3633" s="277" t="s">
        <v>2642</v>
      </c>
      <c r="K3633" s="280">
        <v>3.61</v>
      </c>
      <c r="L3633" s="277" t="s">
        <v>2364</v>
      </c>
      <c r="M3633" s="83"/>
    </row>
    <row r="3634" spans="1:13" ht="12.75" customHeight="1" x14ac:dyDescent="0.25">
      <c r="A3634" s="277" t="s">
        <v>9801</v>
      </c>
      <c r="B3634" s="277" t="s">
        <v>9802</v>
      </c>
      <c r="C3634" s="277" t="s">
        <v>9157</v>
      </c>
      <c r="D3634" s="277" t="s">
        <v>10017</v>
      </c>
      <c r="E3634" s="278" t="s">
        <v>1043</v>
      </c>
      <c r="F3634" s="277" t="s">
        <v>1043</v>
      </c>
      <c r="G3634" s="279">
        <v>89752</v>
      </c>
      <c r="H3634" s="277" t="s">
        <v>10348</v>
      </c>
      <c r="I3634" s="277" t="s">
        <v>833</v>
      </c>
      <c r="J3634" s="277" t="s">
        <v>2642</v>
      </c>
      <c r="K3634" s="280">
        <v>4.4000000000000004</v>
      </c>
      <c r="L3634" s="277" t="s">
        <v>2364</v>
      </c>
      <c r="M3634" s="83"/>
    </row>
    <row r="3635" spans="1:13" ht="12.75" customHeight="1" x14ac:dyDescent="0.25">
      <c r="A3635" s="277" t="s">
        <v>9801</v>
      </c>
      <c r="B3635" s="277" t="s">
        <v>9802</v>
      </c>
      <c r="C3635" s="277" t="s">
        <v>9157</v>
      </c>
      <c r="D3635" s="277" t="s">
        <v>10017</v>
      </c>
      <c r="E3635" s="278" t="s">
        <v>1043</v>
      </c>
      <c r="F3635" s="277" t="s">
        <v>1043</v>
      </c>
      <c r="G3635" s="279">
        <v>89753</v>
      </c>
      <c r="H3635" s="277" t="s">
        <v>10349</v>
      </c>
      <c r="I3635" s="277" t="s">
        <v>833</v>
      </c>
      <c r="J3635" s="277" t="s">
        <v>2642</v>
      </c>
      <c r="K3635" s="280">
        <v>6.11</v>
      </c>
      <c r="L3635" s="277" t="s">
        <v>2364</v>
      </c>
      <c r="M3635" s="83"/>
    </row>
    <row r="3636" spans="1:13" ht="12.75" customHeight="1" x14ac:dyDescent="0.25">
      <c r="A3636" s="277" t="s">
        <v>9801</v>
      </c>
      <c r="B3636" s="277" t="s">
        <v>9802</v>
      </c>
      <c r="C3636" s="277" t="s">
        <v>9157</v>
      </c>
      <c r="D3636" s="277" t="s">
        <v>10017</v>
      </c>
      <c r="E3636" s="278" t="s">
        <v>1043</v>
      </c>
      <c r="F3636" s="277" t="s">
        <v>1043</v>
      </c>
      <c r="G3636" s="279">
        <v>89754</v>
      </c>
      <c r="H3636" s="277" t="s">
        <v>10350</v>
      </c>
      <c r="I3636" s="277" t="s">
        <v>833</v>
      </c>
      <c r="J3636" s="277" t="s">
        <v>2642</v>
      </c>
      <c r="K3636" s="280">
        <v>10.42</v>
      </c>
      <c r="L3636" s="277" t="s">
        <v>2364</v>
      </c>
      <c r="M3636" s="83"/>
    </row>
    <row r="3637" spans="1:13" ht="12.75" customHeight="1" x14ac:dyDescent="0.25">
      <c r="A3637" s="277" t="s">
        <v>9801</v>
      </c>
      <c r="B3637" s="277" t="s">
        <v>9802</v>
      </c>
      <c r="C3637" s="277" t="s">
        <v>9157</v>
      </c>
      <c r="D3637" s="277" t="s">
        <v>10017</v>
      </c>
      <c r="E3637" s="278" t="s">
        <v>1043</v>
      </c>
      <c r="F3637" s="277" t="s">
        <v>1043</v>
      </c>
      <c r="G3637" s="279">
        <v>89755</v>
      </c>
      <c r="H3637" s="277" t="s">
        <v>10351</v>
      </c>
      <c r="I3637" s="277" t="s">
        <v>833</v>
      </c>
      <c r="J3637" s="277" t="s">
        <v>2642</v>
      </c>
      <c r="K3637" s="280">
        <v>6.39</v>
      </c>
      <c r="L3637" s="277" t="s">
        <v>2364</v>
      </c>
      <c r="M3637" s="83"/>
    </row>
    <row r="3638" spans="1:13" ht="12.75" customHeight="1" x14ac:dyDescent="0.25">
      <c r="A3638" s="277" t="s">
        <v>9801</v>
      </c>
      <c r="B3638" s="277" t="s">
        <v>9802</v>
      </c>
      <c r="C3638" s="277" t="s">
        <v>9157</v>
      </c>
      <c r="D3638" s="277" t="s">
        <v>10017</v>
      </c>
      <c r="E3638" s="278" t="s">
        <v>1043</v>
      </c>
      <c r="F3638" s="277" t="s">
        <v>1043</v>
      </c>
      <c r="G3638" s="279">
        <v>89756</v>
      </c>
      <c r="H3638" s="277" t="s">
        <v>10352</v>
      </c>
      <c r="I3638" s="277" t="s">
        <v>833</v>
      </c>
      <c r="J3638" s="277" t="s">
        <v>2642</v>
      </c>
      <c r="K3638" s="280">
        <v>9.93</v>
      </c>
      <c r="L3638" s="277" t="s">
        <v>2364</v>
      </c>
      <c r="M3638" s="83"/>
    </row>
    <row r="3639" spans="1:13" ht="12.75" customHeight="1" x14ac:dyDescent="0.25">
      <c r="A3639" s="277" t="s">
        <v>9801</v>
      </c>
      <c r="B3639" s="277" t="s">
        <v>9802</v>
      </c>
      <c r="C3639" s="277" t="s">
        <v>9157</v>
      </c>
      <c r="D3639" s="277" t="s">
        <v>10017</v>
      </c>
      <c r="E3639" s="278" t="s">
        <v>1043</v>
      </c>
      <c r="F3639" s="277" t="s">
        <v>1043</v>
      </c>
      <c r="G3639" s="279">
        <v>89757</v>
      </c>
      <c r="H3639" s="277" t="s">
        <v>10353</v>
      </c>
      <c r="I3639" s="277" t="s">
        <v>833</v>
      </c>
      <c r="J3639" s="277" t="s">
        <v>2642</v>
      </c>
      <c r="K3639" s="280">
        <v>14.45</v>
      </c>
      <c r="L3639" s="277" t="s">
        <v>2364</v>
      </c>
      <c r="M3639" s="83"/>
    </row>
    <row r="3640" spans="1:13" ht="12.75" customHeight="1" x14ac:dyDescent="0.25">
      <c r="A3640" s="277" t="s">
        <v>9801</v>
      </c>
      <c r="B3640" s="277" t="s">
        <v>9802</v>
      </c>
      <c r="C3640" s="277" t="s">
        <v>9157</v>
      </c>
      <c r="D3640" s="277" t="s">
        <v>10017</v>
      </c>
      <c r="E3640" s="278" t="s">
        <v>1043</v>
      </c>
      <c r="F3640" s="277" t="s">
        <v>1043</v>
      </c>
      <c r="G3640" s="279">
        <v>89758</v>
      </c>
      <c r="H3640" s="277" t="s">
        <v>10354</v>
      </c>
      <c r="I3640" s="277" t="s">
        <v>833</v>
      </c>
      <c r="J3640" s="277" t="s">
        <v>2642</v>
      </c>
      <c r="K3640" s="280">
        <v>21.82</v>
      </c>
      <c r="L3640" s="277" t="s">
        <v>2364</v>
      </c>
      <c r="M3640" s="83"/>
    </row>
    <row r="3641" spans="1:13" ht="12.75" customHeight="1" x14ac:dyDescent="0.25">
      <c r="A3641" s="277" t="s">
        <v>9801</v>
      </c>
      <c r="B3641" s="277" t="s">
        <v>9802</v>
      </c>
      <c r="C3641" s="277" t="s">
        <v>9157</v>
      </c>
      <c r="D3641" s="277" t="s">
        <v>10017</v>
      </c>
      <c r="E3641" s="278" t="s">
        <v>1043</v>
      </c>
      <c r="F3641" s="277" t="s">
        <v>1043</v>
      </c>
      <c r="G3641" s="279">
        <v>89759</v>
      </c>
      <c r="H3641" s="277" t="s">
        <v>10355</v>
      </c>
      <c r="I3641" s="277" t="s">
        <v>833</v>
      </c>
      <c r="J3641" s="277" t="s">
        <v>2642</v>
      </c>
      <c r="K3641" s="280">
        <v>4.82</v>
      </c>
      <c r="L3641" s="277" t="s">
        <v>2364</v>
      </c>
      <c r="M3641" s="83"/>
    </row>
    <row r="3642" spans="1:13" ht="12.75" customHeight="1" x14ac:dyDescent="0.25">
      <c r="A3642" s="277" t="s">
        <v>9801</v>
      </c>
      <c r="B3642" s="277" t="s">
        <v>9802</v>
      </c>
      <c r="C3642" s="277" t="s">
        <v>9157</v>
      </c>
      <c r="D3642" s="277" t="s">
        <v>10017</v>
      </c>
      <c r="E3642" s="278" t="s">
        <v>1043</v>
      </c>
      <c r="F3642" s="277" t="s">
        <v>1043</v>
      </c>
      <c r="G3642" s="279">
        <v>89760</v>
      </c>
      <c r="H3642" s="277" t="s">
        <v>10356</v>
      </c>
      <c r="I3642" s="277" t="s">
        <v>833</v>
      </c>
      <c r="J3642" s="277" t="s">
        <v>2642</v>
      </c>
      <c r="K3642" s="280">
        <v>9.84</v>
      </c>
      <c r="L3642" s="277" t="s">
        <v>2364</v>
      </c>
      <c r="M3642" s="83"/>
    </row>
    <row r="3643" spans="1:13" ht="12.75" customHeight="1" x14ac:dyDescent="0.25">
      <c r="A3643" s="277" t="s">
        <v>9801</v>
      </c>
      <c r="B3643" s="277" t="s">
        <v>9802</v>
      </c>
      <c r="C3643" s="277" t="s">
        <v>9157</v>
      </c>
      <c r="D3643" s="277" t="s">
        <v>10017</v>
      </c>
      <c r="E3643" s="278" t="s">
        <v>1043</v>
      </c>
      <c r="F3643" s="277" t="s">
        <v>1043</v>
      </c>
      <c r="G3643" s="279">
        <v>89761</v>
      </c>
      <c r="H3643" s="277" t="s">
        <v>10357</v>
      </c>
      <c r="I3643" s="277" t="s">
        <v>833</v>
      </c>
      <c r="J3643" s="277" t="s">
        <v>2642</v>
      </c>
      <c r="K3643" s="280">
        <v>15.14</v>
      </c>
      <c r="L3643" s="277" t="s">
        <v>2364</v>
      </c>
      <c r="M3643" s="83"/>
    </row>
    <row r="3644" spans="1:13" ht="12.75" customHeight="1" x14ac:dyDescent="0.25">
      <c r="A3644" s="277" t="s">
        <v>9801</v>
      </c>
      <c r="B3644" s="277" t="s">
        <v>9802</v>
      </c>
      <c r="C3644" s="277" t="s">
        <v>9157</v>
      </c>
      <c r="D3644" s="277" t="s">
        <v>10017</v>
      </c>
      <c r="E3644" s="278" t="s">
        <v>1043</v>
      </c>
      <c r="F3644" s="277" t="s">
        <v>1043</v>
      </c>
      <c r="G3644" s="279">
        <v>89762</v>
      </c>
      <c r="H3644" s="277" t="s">
        <v>10358</v>
      </c>
      <c r="I3644" s="277" t="s">
        <v>833</v>
      </c>
      <c r="J3644" s="277" t="s">
        <v>2642</v>
      </c>
      <c r="K3644" s="280">
        <v>20.82</v>
      </c>
      <c r="L3644" s="277" t="s">
        <v>2364</v>
      </c>
      <c r="M3644" s="83"/>
    </row>
    <row r="3645" spans="1:13" ht="12.75" customHeight="1" x14ac:dyDescent="0.25">
      <c r="A3645" s="277" t="s">
        <v>9801</v>
      </c>
      <c r="B3645" s="277" t="s">
        <v>9802</v>
      </c>
      <c r="C3645" s="277" t="s">
        <v>9157</v>
      </c>
      <c r="D3645" s="277" t="s">
        <v>10017</v>
      </c>
      <c r="E3645" s="278" t="s">
        <v>1043</v>
      </c>
      <c r="F3645" s="277" t="s">
        <v>1043</v>
      </c>
      <c r="G3645" s="279">
        <v>89763</v>
      </c>
      <c r="H3645" s="277" t="s">
        <v>10359</v>
      </c>
      <c r="I3645" s="277" t="s">
        <v>833</v>
      </c>
      <c r="J3645" s="277" t="s">
        <v>2642</v>
      </c>
      <c r="K3645" s="280">
        <v>77.010000000000005</v>
      </c>
      <c r="L3645" s="277" t="s">
        <v>2364</v>
      </c>
      <c r="M3645" s="83"/>
    </row>
    <row r="3646" spans="1:13" ht="12.75" customHeight="1" x14ac:dyDescent="0.25">
      <c r="A3646" s="277" t="s">
        <v>9801</v>
      </c>
      <c r="B3646" s="277" t="s">
        <v>9802</v>
      </c>
      <c r="C3646" s="277" t="s">
        <v>9157</v>
      </c>
      <c r="D3646" s="277" t="s">
        <v>10017</v>
      </c>
      <c r="E3646" s="278" t="s">
        <v>1043</v>
      </c>
      <c r="F3646" s="277" t="s">
        <v>1043</v>
      </c>
      <c r="G3646" s="279">
        <v>89764</v>
      </c>
      <c r="H3646" s="277" t="s">
        <v>10360</v>
      </c>
      <c r="I3646" s="277" t="s">
        <v>833</v>
      </c>
      <c r="J3646" s="277" t="s">
        <v>2642</v>
      </c>
      <c r="K3646" s="280">
        <v>16.28</v>
      </c>
      <c r="L3646" s="277" t="s">
        <v>2364</v>
      </c>
      <c r="M3646" s="83"/>
    </row>
    <row r="3647" spans="1:13" ht="12.75" customHeight="1" x14ac:dyDescent="0.25">
      <c r="A3647" s="277" t="s">
        <v>9801</v>
      </c>
      <c r="B3647" s="277" t="s">
        <v>9802</v>
      </c>
      <c r="C3647" s="277" t="s">
        <v>9157</v>
      </c>
      <c r="D3647" s="277" t="s">
        <v>10017</v>
      </c>
      <c r="E3647" s="278" t="s">
        <v>1043</v>
      </c>
      <c r="F3647" s="277" t="s">
        <v>1043</v>
      </c>
      <c r="G3647" s="279">
        <v>89765</v>
      </c>
      <c r="H3647" s="277" t="s">
        <v>10361</v>
      </c>
      <c r="I3647" s="277" t="s">
        <v>833</v>
      </c>
      <c r="J3647" s="277" t="s">
        <v>2642</v>
      </c>
      <c r="K3647" s="280">
        <v>8.1999999999999993</v>
      </c>
      <c r="L3647" s="277" t="s">
        <v>2364</v>
      </c>
      <c r="M3647" s="83"/>
    </row>
    <row r="3648" spans="1:13" ht="12.75" customHeight="1" x14ac:dyDescent="0.25">
      <c r="A3648" s="277" t="s">
        <v>9801</v>
      </c>
      <c r="B3648" s="277" t="s">
        <v>9802</v>
      </c>
      <c r="C3648" s="277" t="s">
        <v>9157</v>
      </c>
      <c r="D3648" s="277" t="s">
        <v>10017</v>
      </c>
      <c r="E3648" s="278" t="s">
        <v>1043</v>
      </c>
      <c r="F3648" s="277" t="s">
        <v>1043</v>
      </c>
      <c r="G3648" s="279">
        <v>89766</v>
      </c>
      <c r="H3648" s="277" t="s">
        <v>10362</v>
      </c>
      <c r="I3648" s="277" t="s">
        <v>833</v>
      </c>
      <c r="J3648" s="277" t="s">
        <v>2642</v>
      </c>
      <c r="K3648" s="280">
        <v>11.17</v>
      </c>
      <c r="L3648" s="277" t="s">
        <v>2364</v>
      </c>
      <c r="M3648" s="83"/>
    </row>
    <row r="3649" spans="1:13" ht="12.75" customHeight="1" x14ac:dyDescent="0.25">
      <c r="A3649" s="277" t="s">
        <v>9801</v>
      </c>
      <c r="B3649" s="277" t="s">
        <v>9802</v>
      </c>
      <c r="C3649" s="277" t="s">
        <v>9157</v>
      </c>
      <c r="D3649" s="277" t="s">
        <v>10017</v>
      </c>
      <c r="E3649" s="278" t="s">
        <v>1043</v>
      </c>
      <c r="F3649" s="277" t="s">
        <v>1043</v>
      </c>
      <c r="G3649" s="279">
        <v>89767</v>
      </c>
      <c r="H3649" s="277" t="s">
        <v>10363</v>
      </c>
      <c r="I3649" s="277" t="s">
        <v>833</v>
      </c>
      <c r="J3649" s="277" t="s">
        <v>2642</v>
      </c>
      <c r="K3649" s="280">
        <v>11.17</v>
      </c>
      <c r="L3649" s="277" t="s">
        <v>2364</v>
      </c>
      <c r="M3649" s="83"/>
    </row>
    <row r="3650" spans="1:13" ht="12.75" customHeight="1" x14ac:dyDescent="0.25">
      <c r="A3650" s="277" t="s">
        <v>9801</v>
      </c>
      <c r="B3650" s="277" t="s">
        <v>9802</v>
      </c>
      <c r="C3650" s="277" t="s">
        <v>9157</v>
      </c>
      <c r="D3650" s="277" t="s">
        <v>10017</v>
      </c>
      <c r="E3650" s="278" t="s">
        <v>1043</v>
      </c>
      <c r="F3650" s="277" t="s">
        <v>1043</v>
      </c>
      <c r="G3650" s="279">
        <v>89768</v>
      </c>
      <c r="H3650" s="277" t="s">
        <v>10364</v>
      </c>
      <c r="I3650" s="277" t="s">
        <v>833</v>
      </c>
      <c r="J3650" s="277" t="s">
        <v>2642</v>
      </c>
      <c r="K3650" s="280">
        <v>11.7</v>
      </c>
      <c r="L3650" s="277" t="s">
        <v>2364</v>
      </c>
      <c r="M3650" s="83"/>
    </row>
    <row r="3651" spans="1:13" ht="12.75" customHeight="1" x14ac:dyDescent="0.25">
      <c r="A3651" s="277" t="s">
        <v>9801</v>
      </c>
      <c r="B3651" s="277" t="s">
        <v>9802</v>
      </c>
      <c r="C3651" s="277" t="s">
        <v>9157</v>
      </c>
      <c r="D3651" s="277" t="s">
        <v>10017</v>
      </c>
      <c r="E3651" s="278" t="s">
        <v>1043</v>
      </c>
      <c r="F3651" s="277" t="s">
        <v>1043</v>
      </c>
      <c r="G3651" s="279">
        <v>89769</v>
      </c>
      <c r="H3651" s="277" t="s">
        <v>10365</v>
      </c>
      <c r="I3651" s="277" t="s">
        <v>833</v>
      </c>
      <c r="J3651" s="277" t="s">
        <v>2642</v>
      </c>
      <c r="K3651" s="280">
        <v>24.84</v>
      </c>
      <c r="L3651" s="277" t="s">
        <v>2364</v>
      </c>
      <c r="M3651" s="83"/>
    </row>
    <row r="3652" spans="1:13" ht="12.75" customHeight="1" x14ac:dyDescent="0.25">
      <c r="A3652" s="277" t="s">
        <v>9801</v>
      </c>
      <c r="B3652" s="277" t="s">
        <v>9802</v>
      </c>
      <c r="C3652" s="277" t="s">
        <v>9157</v>
      </c>
      <c r="D3652" s="277" t="s">
        <v>10017</v>
      </c>
      <c r="E3652" s="278" t="s">
        <v>1043</v>
      </c>
      <c r="F3652" s="277" t="s">
        <v>1043</v>
      </c>
      <c r="G3652" s="279">
        <v>89772</v>
      </c>
      <c r="H3652" s="277" t="s">
        <v>10366</v>
      </c>
      <c r="I3652" s="277" t="s">
        <v>871</v>
      </c>
      <c r="J3652" s="277" t="s">
        <v>2642</v>
      </c>
      <c r="K3652" s="280">
        <v>48.67</v>
      </c>
      <c r="L3652" s="277" t="s">
        <v>2364</v>
      </c>
      <c r="M3652" s="83"/>
    </row>
    <row r="3653" spans="1:13" ht="12.75" customHeight="1" x14ac:dyDescent="0.25">
      <c r="A3653" s="277" t="s">
        <v>9801</v>
      </c>
      <c r="B3653" s="277" t="s">
        <v>9802</v>
      </c>
      <c r="C3653" s="277" t="s">
        <v>9157</v>
      </c>
      <c r="D3653" s="277" t="s">
        <v>10017</v>
      </c>
      <c r="E3653" s="278" t="s">
        <v>1043</v>
      </c>
      <c r="F3653" s="277" t="s">
        <v>1043</v>
      </c>
      <c r="G3653" s="279">
        <v>89774</v>
      </c>
      <c r="H3653" s="277" t="s">
        <v>10367</v>
      </c>
      <c r="I3653" s="277" t="s">
        <v>833</v>
      </c>
      <c r="J3653" s="277" t="s">
        <v>2642</v>
      </c>
      <c r="K3653" s="280">
        <v>10.08</v>
      </c>
      <c r="L3653" s="277" t="s">
        <v>2364</v>
      </c>
      <c r="M3653" s="83"/>
    </row>
    <row r="3654" spans="1:13" ht="12.75" customHeight="1" x14ac:dyDescent="0.25">
      <c r="A3654" s="277" t="s">
        <v>9801</v>
      </c>
      <c r="B3654" s="277" t="s">
        <v>9802</v>
      </c>
      <c r="C3654" s="277" t="s">
        <v>9157</v>
      </c>
      <c r="D3654" s="277" t="s">
        <v>10017</v>
      </c>
      <c r="E3654" s="278" t="s">
        <v>1043</v>
      </c>
      <c r="F3654" s="277" t="s">
        <v>1043</v>
      </c>
      <c r="G3654" s="279">
        <v>89776</v>
      </c>
      <c r="H3654" s="277" t="s">
        <v>10368</v>
      </c>
      <c r="I3654" s="277" t="s">
        <v>833</v>
      </c>
      <c r="J3654" s="277" t="s">
        <v>2642</v>
      </c>
      <c r="K3654" s="280">
        <v>13.41</v>
      </c>
      <c r="L3654" s="277" t="s">
        <v>2364</v>
      </c>
      <c r="M3654" s="83"/>
    </row>
    <row r="3655" spans="1:13" ht="12.75" customHeight="1" x14ac:dyDescent="0.25">
      <c r="A3655" s="277" t="s">
        <v>9801</v>
      </c>
      <c r="B3655" s="277" t="s">
        <v>9802</v>
      </c>
      <c r="C3655" s="277" t="s">
        <v>9157</v>
      </c>
      <c r="D3655" s="277" t="s">
        <v>10017</v>
      </c>
      <c r="E3655" s="278" t="s">
        <v>1043</v>
      </c>
      <c r="F3655" s="277" t="s">
        <v>1043</v>
      </c>
      <c r="G3655" s="279">
        <v>89777</v>
      </c>
      <c r="H3655" s="277" t="s">
        <v>10369</v>
      </c>
      <c r="I3655" s="277" t="s">
        <v>833</v>
      </c>
      <c r="J3655" s="277" t="s">
        <v>2642</v>
      </c>
      <c r="K3655" s="280">
        <v>12.95</v>
      </c>
      <c r="L3655" s="277" t="s">
        <v>2364</v>
      </c>
      <c r="M3655" s="83"/>
    </row>
    <row r="3656" spans="1:13" ht="12.75" customHeight="1" x14ac:dyDescent="0.25">
      <c r="A3656" s="277" t="s">
        <v>9801</v>
      </c>
      <c r="B3656" s="277" t="s">
        <v>9802</v>
      </c>
      <c r="C3656" s="277" t="s">
        <v>9157</v>
      </c>
      <c r="D3656" s="277" t="s">
        <v>10017</v>
      </c>
      <c r="E3656" s="278" t="s">
        <v>1043</v>
      </c>
      <c r="F3656" s="277" t="s">
        <v>1043</v>
      </c>
      <c r="G3656" s="279">
        <v>89778</v>
      </c>
      <c r="H3656" s="277" t="s">
        <v>10370</v>
      </c>
      <c r="I3656" s="277" t="s">
        <v>833</v>
      </c>
      <c r="J3656" s="277" t="s">
        <v>2642</v>
      </c>
      <c r="K3656" s="280">
        <v>12.75</v>
      </c>
      <c r="L3656" s="277" t="s">
        <v>2364</v>
      </c>
      <c r="M3656" s="83"/>
    </row>
    <row r="3657" spans="1:13" ht="12.75" customHeight="1" x14ac:dyDescent="0.25">
      <c r="A3657" s="277" t="s">
        <v>9801</v>
      </c>
      <c r="B3657" s="277" t="s">
        <v>9802</v>
      </c>
      <c r="C3657" s="277" t="s">
        <v>9157</v>
      </c>
      <c r="D3657" s="277" t="s">
        <v>10017</v>
      </c>
      <c r="E3657" s="278" t="s">
        <v>1043</v>
      </c>
      <c r="F3657" s="277" t="s">
        <v>1043</v>
      </c>
      <c r="G3657" s="279">
        <v>89779</v>
      </c>
      <c r="H3657" s="277" t="s">
        <v>10371</v>
      </c>
      <c r="I3657" s="277" t="s">
        <v>833</v>
      </c>
      <c r="J3657" s="277" t="s">
        <v>2642</v>
      </c>
      <c r="K3657" s="280">
        <v>18.920000000000002</v>
      </c>
      <c r="L3657" s="277" t="s">
        <v>2364</v>
      </c>
      <c r="M3657" s="83"/>
    </row>
    <row r="3658" spans="1:13" ht="12.75" customHeight="1" x14ac:dyDescent="0.25">
      <c r="A3658" s="277" t="s">
        <v>9801</v>
      </c>
      <c r="B3658" s="277" t="s">
        <v>9802</v>
      </c>
      <c r="C3658" s="277" t="s">
        <v>9157</v>
      </c>
      <c r="D3658" s="277" t="s">
        <v>10017</v>
      </c>
      <c r="E3658" s="278" t="s">
        <v>1043</v>
      </c>
      <c r="F3658" s="277" t="s">
        <v>1043</v>
      </c>
      <c r="G3658" s="279">
        <v>89780</v>
      </c>
      <c r="H3658" s="277" t="s">
        <v>10372</v>
      </c>
      <c r="I3658" s="277" t="s">
        <v>833</v>
      </c>
      <c r="J3658" s="277" t="s">
        <v>2642</v>
      </c>
      <c r="K3658" s="280">
        <v>12.95</v>
      </c>
      <c r="L3658" s="277" t="s">
        <v>2364</v>
      </c>
      <c r="M3658" s="83"/>
    </row>
    <row r="3659" spans="1:13" ht="12.75" customHeight="1" x14ac:dyDescent="0.25">
      <c r="A3659" s="277" t="s">
        <v>9801</v>
      </c>
      <c r="B3659" s="277" t="s">
        <v>9802</v>
      </c>
      <c r="C3659" s="277" t="s">
        <v>9157</v>
      </c>
      <c r="D3659" s="277" t="s">
        <v>10017</v>
      </c>
      <c r="E3659" s="278" t="s">
        <v>1043</v>
      </c>
      <c r="F3659" s="277" t="s">
        <v>1043</v>
      </c>
      <c r="G3659" s="279">
        <v>89781</v>
      </c>
      <c r="H3659" s="277" t="s">
        <v>10373</v>
      </c>
      <c r="I3659" s="277" t="s">
        <v>833</v>
      </c>
      <c r="J3659" s="277" t="s">
        <v>2642</v>
      </c>
      <c r="K3659" s="280">
        <v>18.809999999999999</v>
      </c>
      <c r="L3659" s="277" t="s">
        <v>2364</v>
      </c>
      <c r="M3659" s="83"/>
    </row>
    <row r="3660" spans="1:13" ht="12.75" customHeight="1" x14ac:dyDescent="0.25">
      <c r="A3660" s="277" t="s">
        <v>9801</v>
      </c>
      <c r="B3660" s="277" t="s">
        <v>9802</v>
      </c>
      <c r="C3660" s="277" t="s">
        <v>9157</v>
      </c>
      <c r="D3660" s="277" t="s">
        <v>10017</v>
      </c>
      <c r="E3660" s="278" t="s">
        <v>1043</v>
      </c>
      <c r="F3660" s="277" t="s">
        <v>1043</v>
      </c>
      <c r="G3660" s="279">
        <v>89782</v>
      </c>
      <c r="H3660" s="277" t="s">
        <v>10374</v>
      </c>
      <c r="I3660" s="277" t="s">
        <v>833</v>
      </c>
      <c r="J3660" s="277" t="s">
        <v>2642</v>
      </c>
      <c r="K3660" s="280">
        <v>8.31</v>
      </c>
      <c r="L3660" s="277" t="s">
        <v>2364</v>
      </c>
      <c r="M3660" s="83"/>
    </row>
    <row r="3661" spans="1:13" ht="12.75" customHeight="1" x14ac:dyDescent="0.25">
      <c r="A3661" s="277" t="s">
        <v>9801</v>
      </c>
      <c r="B3661" s="277" t="s">
        <v>9802</v>
      </c>
      <c r="C3661" s="277" t="s">
        <v>9157</v>
      </c>
      <c r="D3661" s="277" t="s">
        <v>10017</v>
      </c>
      <c r="E3661" s="278" t="s">
        <v>1043</v>
      </c>
      <c r="F3661" s="277" t="s">
        <v>1043</v>
      </c>
      <c r="G3661" s="279">
        <v>89783</v>
      </c>
      <c r="H3661" s="277" t="s">
        <v>10375</v>
      </c>
      <c r="I3661" s="277" t="s">
        <v>833</v>
      </c>
      <c r="J3661" s="277" t="s">
        <v>2642</v>
      </c>
      <c r="K3661" s="280">
        <v>8.4700000000000006</v>
      </c>
      <c r="L3661" s="277" t="s">
        <v>2364</v>
      </c>
      <c r="M3661" s="83"/>
    </row>
    <row r="3662" spans="1:13" ht="12.75" customHeight="1" x14ac:dyDescent="0.25">
      <c r="A3662" s="277" t="s">
        <v>9801</v>
      </c>
      <c r="B3662" s="277" t="s">
        <v>9802</v>
      </c>
      <c r="C3662" s="277" t="s">
        <v>9157</v>
      </c>
      <c r="D3662" s="277" t="s">
        <v>10017</v>
      </c>
      <c r="E3662" s="278" t="s">
        <v>1043</v>
      </c>
      <c r="F3662" s="277" t="s">
        <v>1043</v>
      </c>
      <c r="G3662" s="279">
        <v>89784</v>
      </c>
      <c r="H3662" s="277" t="s">
        <v>10376</v>
      </c>
      <c r="I3662" s="277" t="s">
        <v>833</v>
      </c>
      <c r="J3662" s="277" t="s">
        <v>2642</v>
      </c>
      <c r="K3662" s="280">
        <v>13.37</v>
      </c>
      <c r="L3662" s="277" t="s">
        <v>2364</v>
      </c>
      <c r="M3662" s="83"/>
    </row>
    <row r="3663" spans="1:13" ht="12.75" customHeight="1" x14ac:dyDescent="0.25">
      <c r="A3663" s="277" t="s">
        <v>9801</v>
      </c>
      <c r="B3663" s="277" t="s">
        <v>9802</v>
      </c>
      <c r="C3663" s="277" t="s">
        <v>9157</v>
      </c>
      <c r="D3663" s="277" t="s">
        <v>10017</v>
      </c>
      <c r="E3663" s="278" t="s">
        <v>1043</v>
      </c>
      <c r="F3663" s="277" t="s">
        <v>1043</v>
      </c>
      <c r="G3663" s="279">
        <v>89785</v>
      </c>
      <c r="H3663" s="277" t="s">
        <v>10377</v>
      </c>
      <c r="I3663" s="277" t="s">
        <v>833</v>
      </c>
      <c r="J3663" s="277" t="s">
        <v>2642</v>
      </c>
      <c r="K3663" s="280">
        <v>14.4</v>
      </c>
      <c r="L3663" s="277" t="s">
        <v>2364</v>
      </c>
      <c r="M3663" s="83"/>
    </row>
    <row r="3664" spans="1:13" ht="12.75" customHeight="1" x14ac:dyDescent="0.25">
      <c r="A3664" s="277" t="s">
        <v>9801</v>
      </c>
      <c r="B3664" s="277" t="s">
        <v>9802</v>
      </c>
      <c r="C3664" s="277" t="s">
        <v>9157</v>
      </c>
      <c r="D3664" s="277" t="s">
        <v>10017</v>
      </c>
      <c r="E3664" s="278" t="s">
        <v>1043</v>
      </c>
      <c r="F3664" s="277" t="s">
        <v>1043</v>
      </c>
      <c r="G3664" s="279">
        <v>89786</v>
      </c>
      <c r="H3664" s="277" t="s">
        <v>10378</v>
      </c>
      <c r="I3664" s="277" t="s">
        <v>833</v>
      </c>
      <c r="J3664" s="277" t="s">
        <v>2642</v>
      </c>
      <c r="K3664" s="280">
        <v>21.71</v>
      </c>
      <c r="L3664" s="277" t="s">
        <v>2364</v>
      </c>
      <c r="M3664" s="83"/>
    </row>
    <row r="3665" spans="1:13" ht="12.75" customHeight="1" x14ac:dyDescent="0.25">
      <c r="A3665" s="277" t="s">
        <v>9801</v>
      </c>
      <c r="B3665" s="277" t="s">
        <v>9802</v>
      </c>
      <c r="C3665" s="277" t="s">
        <v>9157</v>
      </c>
      <c r="D3665" s="277" t="s">
        <v>10017</v>
      </c>
      <c r="E3665" s="278" t="s">
        <v>1043</v>
      </c>
      <c r="F3665" s="277" t="s">
        <v>1043</v>
      </c>
      <c r="G3665" s="279">
        <v>89787</v>
      </c>
      <c r="H3665" s="277" t="s">
        <v>10379</v>
      </c>
      <c r="I3665" s="277" t="s">
        <v>833</v>
      </c>
      <c r="J3665" s="277" t="s">
        <v>2642</v>
      </c>
      <c r="K3665" s="280">
        <v>18.809999999999999</v>
      </c>
      <c r="L3665" s="277" t="s">
        <v>2364</v>
      </c>
      <c r="M3665" s="83"/>
    </row>
    <row r="3666" spans="1:13" ht="12.75" customHeight="1" x14ac:dyDescent="0.25">
      <c r="A3666" s="277" t="s">
        <v>9801</v>
      </c>
      <c r="B3666" s="277" t="s">
        <v>9802</v>
      </c>
      <c r="C3666" s="277" t="s">
        <v>9157</v>
      </c>
      <c r="D3666" s="277" t="s">
        <v>10017</v>
      </c>
      <c r="E3666" s="278" t="s">
        <v>1043</v>
      </c>
      <c r="F3666" s="277" t="s">
        <v>1043</v>
      </c>
      <c r="G3666" s="279">
        <v>89788</v>
      </c>
      <c r="H3666" s="277" t="s">
        <v>10380</v>
      </c>
      <c r="I3666" s="277" t="s">
        <v>833</v>
      </c>
      <c r="J3666" s="277" t="s">
        <v>2642</v>
      </c>
      <c r="K3666" s="280">
        <v>35.43</v>
      </c>
      <c r="L3666" s="277" t="s">
        <v>2364</v>
      </c>
      <c r="M3666" s="83"/>
    </row>
    <row r="3667" spans="1:13" ht="12.75" customHeight="1" x14ac:dyDescent="0.25">
      <c r="A3667" s="277" t="s">
        <v>9801</v>
      </c>
      <c r="B3667" s="277" t="s">
        <v>9802</v>
      </c>
      <c r="C3667" s="277" t="s">
        <v>9157</v>
      </c>
      <c r="D3667" s="277" t="s">
        <v>10017</v>
      </c>
      <c r="E3667" s="278" t="s">
        <v>1043</v>
      </c>
      <c r="F3667" s="277" t="s">
        <v>1043</v>
      </c>
      <c r="G3667" s="279">
        <v>89789</v>
      </c>
      <c r="H3667" s="277" t="s">
        <v>10381</v>
      </c>
      <c r="I3667" s="277" t="s">
        <v>833</v>
      </c>
      <c r="J3667" s="277" t="s">
        <v>2642</v>
      </c>
      <c r="K3667" s="280">
        <v>35.950000000000003</v>
      </c>
      <c r="L3667" s="277" t="s">
        <v>2364</v>
      </c>
      <c r="M3667" s="83"/>
    </row>
    <row r="3668" spans="1:13" ht="12.75" customHeight="1" x14ac:dyDescent="0.25">
      <c r="A3668" s="277" t="s">
        <v>9801</v>
      </c>
      <c r="B3668" s="277" t="s">
        <v>9802</v>
      </c>
      <c r="C3668" s="277" t="s">
        <v>9157</v>
      </c>
      <c r="D3668" s="277" t="s">
        <v>10017</v>
      </c>
      <c r="E3668" s="278" t="s">
        <v>1043</v>
      </c>
      <c r="F3668" s="277" t="s">
        <v>1043</v>
      </c>
      <c r="G3668" s="279">
        <v>89790</v>
      </c>
      <c r="H3668" s="277" t="s">
        <v>10382</v>
      </c>
      <c r="I3668" s="277" t="s">
        <v>833</v>
      </c>
      <c r="J3668" s="277" t="s">
        <v>2642</v>
      </c>
      <c r="K3668" s="280">
        <v>85.07</v>
      </c>
      <c r="L3668" s="277" t="s">
        <v>2364</v>
      </c>
      <c r="M3668" s="83"/>
    </row>
    <row r="3669" spans="1:13" ht="12.75" customHeight="1" x14ac:dyDescent="0.25">
      <c r="A3669" s="277" t="s">
        <v>9801</v>
      </c>
      <c r="B3669" s="277" t="s">
        <v>9802</v>
      </c>
      <c r="C3669" s="277" t="s">
        <v>9157</v>
      </c>
      <c r="D3669" s="277" t="s">
        <v>10017</v>
      </c>
      <c r="E3669" s="278" t="s">
        <v>1043</v>
      </c>
      <c r="F3669" s="277" t="s">
        <v>1043</v>
      </c>
      <c r="G3669" s="279">
        <v>89791</v>
      </c>
      <c r="H3669" s="277" t="s">
        <v>10383</v>
      </c>
      <c r="I3669" s="277" t="s">
        <v>833</v>
      </c>
      <c r="J3669" s="277" t="s">
        <v>2642</v>
      </c>
      <c r="K3669" s="280">
        <v>86.99</v>
      </c>
      <c r="L3669" s="277" t="s">
        <v>2364</v>
      </c>
      <c r="M3669" s="83"/>
    </row>
    <row r="3670" spans="1:13" ht="12.75" customHeight="1" x14ac:dyDescent="0.25">
      <c r="A3670" s="277" t="s">
        <v>9801</v>
      </c>
      <c r="B3670" s="277" t="s">
        <v>9802</v>
      </c>
      <c r="C3670" s="277" t="s">
        <v>9157</v>
      </c>
      <c r="D3670" s="277" t="s">
        <v>10017</v>
      </c>
      <c r="E3670" s="278" t="s">
        <v>1043</v>
      </c>
      <c r="F3670" s="277" t="s">
        <v>1043</v>
      </c>
      <c r="G3670" s="279">
        <v>89792</v>
      </c>
      <c r="H3670" s="277" t="s">
        <v>10384</v>
      </c>
      <c r="I3670" s="277" t="s">
        <v>833</v>
      </c>
      <c r="J3670" s="277" t="s">
        <v>2642</v>
      </c>
      <c r="K3670" s="280">
        <v>100.43</v>
      </c>
      <c r="L3670" s="277" t="s">
        <v>2364</v>
      </c>
      <c r="M3670" s="83"/>
    </row>
    <row r="3671" spans="1:13" ht="12.75" customHeight="1" x14ac:dyDescent="0.25">
      <c r="A3671" s="277" t="s">
        <v>9801</v>
      </c>
      <c r="B3671" s="277" t="s">
        <v>9802</v>
      </c>
      <c r="C3671" s="277" t="s">
        <v>9157</v>
      </c>
      <c r="D3671" s="277" t="s">
        <v>10017</v>
      </c>
      <c r="E3671" s="278" t="s">
        <v>1043</v>
      </c>
      <c r="F3671" s="277" t="s">
        <v>1043</v>
      </c>
      <c r="G3671" s="279">
        <v>89793</v>
      </c>
      <c r="H3671" s="277" t="s">
        <v>10385</v>
      </c>
      <c r="I3671" s="277" t="s">
        <v>833</v>
      </c>
      <c r="J3671" s="277" t="s">
        <v>2642</v>
      </c>
      <c r="K3671" s="280">
        <v>103.01</v>
      </c>
      <c r="L3671" s="277" t="s">
        <v>2364</v>
      </c>
      <c r="M3671" s="83"/>
    </row>
    <row r="3672" spans="1:13" ht="12.75" customHeight="1" x14ac:dyDescent="0.25">
      <c r="A3672" s="277" t="s">
        <v>9801</v>
      </c>
      <c r="B3672" s="277" t="s">
        <v>9802</v>
      </c>
      <c r="C3672" s="277" t="s">
        <v>9157</v>
      </c>
      <c r="D3672" s="277" t="s">
        <v>10017</v>
      </c>
      <c r="E3672" s="278" t="s">
        <v>1043</v>
      </c>
      <c r="F3672" s="277" t="s">
        <v>1043</v>
      </c>
      <c r="G3672" s="279">
        <v>89794</v>
      </c>
      <c r="H3672" s="277" t="s">
        <v>10386</v>
      </c>
      <c r="I3672" s="277" t="s">
        <v>833</v>
      </c>
      <c r="J3672" s="277" t="s">
        <v>2642</v>
      </c>
      <c r="K3672" s="280">
        <v>9.06</v>
      </c>
      <c r="L3672" s="277" t="s">
        <v>2364</v>
      </c>
      <c r="M3672" s="83"/>
    </row>
    <row r="3673" spans="1:13" ht="12.75" customHeight="1" x14ac:dyDescent="0.25">
      <c r="A3673" s="277" t="s">
        <v>9801</v>
      </c>
      <c r="B3673" s="277" t="s">
        <v>9802</v>
      </c>
      <c r="C3673" s="277" t="s">
        <v>9157</v>
      </c>
      <c r="D3673" s="277" t="s">
        <v>10017</v>
      </c>
      <c r="E3673" s="278" t="s">
        <v>1043</v>
      </c>
      <c r="F3673" s="277" t="s">
        <v>1043</v>
      </c>
      <c r="G3673" s="279">
        <v>89795</v>
      </c>
      <c r="H3673" s="277" t="s">
        <v>10387</v>
      </c>
      <c r="I3673" s="277" t="s">
        <v>833</v>
      </c>
      <c r="J3673" s="277" t="s">
        <v>2642</v>
      </c>
      <c r="K3673" s="280">
        <v>23.12</v>
      </c>
      <c r="L3673" s="277" t="s">
        <v>2364</v>
      </c>
      <c r="M3673" s="83"/>
    </row>
    <row r="3674" spans="1:13" ht="12.75" customHeight="1" x14ac:dyDescent="0.25">
      <c r="A3674" s="277" t="s">
        <v>9801</v>
      </c>
      <c r="B3674" s="277" t="s">
        <v>9802</v>
      </c>
      <c r="C3674" s="277" t="s">
        <v>9157</v>
      </c>
      <c r="D3674" s="277" t="s">
        <v>10017</v>
      </c>
      <c r="E3674" s="278" t="s">
        <v>1043</v>
      </c>
      <c r="F3674" s="277" t="s">
        <v>1043</v>
      </c>
      <c r="G3674" s="279">
        <v>89796</v>
      </c>
      <c r="H3674" s="277" t="s">
        <v>10388</v>
      </c>
      <c r="I3674" s="277" t="s">
        <v>833</v>
      </c>
      <c r="J3674" s="277" t="s">
        <v>2642</v>
      </c>
      <c r="K3674" s="280">
        <v>27.1</v>
      </c>
      <c r="L3674" s="277" t="s">
        <v>2364</v>
      </c>
      <c r="M3674" s="83"/>
    </row>
    <row r="3675" spans="1:13" ht="12.75" customHeight="1" x14ac:dyDescent="0.25">
      <c r="A3675" s="277" t="s">
        <v>9801</v>
      </c>
      <c r="B3675" s="277" t="s">
        <v>9802</v>
      </c>
      <c r="C3675" s="277" t="s">
        <v>9157</v>
      </c>
      <c r="D3675" s="277" t="s">
        <v>10017</v>
      </c>
      <c r="E3675" s="278" t="s">
        <v>1043</v>
      </c>
      <c r="F3675" s="277" t="s">
        <v>1043</v>
      </c>
      <c r="G3675" s="279">
        <v>89797</v>
      </c>
      <c r="H3675" s="277" t="s">
        <v>10389</v>
      </c>
      <c r="I3675" s="277" t="s">
        <v>833</v>
      </c>
      <c r="J3675" s="277" t="s">
        <v>2642</v>
      </c>
      <c r="K3675" s="280">
        <v>30.41</v>
      </c>
      <c r="L3675" s="277" t="s">
        <v>2364</v>
      </c>
      <c r="M3675" s="83"/>
    </row>
    <row r="3676" spans="1:13" ht="12.75" customHeight="1" x14ac:dyDescent="0.25">
      <c r="A3676" s="277" t="s">
        <v>9801</v>
      </c>
      <c r="B3676" s="277" t="s">
        <v>9802</v>
      </c>
      <c r="C3676" s="277" t="s">
        <v>9157</v>
      </c>
      <c r="D3676" s="277" t="s">
        <v>10017</v>
      </c>
      <c r="E3676" s="278" t="s">
        <v>1043</v>
      </c>
      <c r="F3676" s="277" t="s">
        <v>1043</v>
      </c>
      <c r="G3676" s="279">
        <v>89801</v>
      </c>
      <c r="H3676" s="277" t="s">
        <v>10390</v>
      </c>
      <c r="I3676" s="277" t="s">
        <v>833</v>
      </c>
      <c r="J3676" s="277" t="s">
        <v>2642</v>
      </c>
      <c r="K3676" s="280">
        <v>4.5599999999999996</v>
      </c>
      <c r="L3676" s="277" t="s">
        <v>2364</v>
      </c>
      <c r="M3676" s="83"/>
    </row>
    <row r="3677" spans="1:13" ht="12.75" customHeight="1" x14ac:dyDescent="0.25">
      <c r="A3677" s="277" t="s">
        <v>9801</v>
      </c>
      <c r="B3677" s="277" t="s">
        <v>9802</v>
      </c>
      <c r="C3677" s="277" t="s">
        <v>9157</v>
      </c>
      <c r="D3677" s="277" t="s">
        <v>10017</v>
      </c>
      <c r="E3677" s="278" t="s">
        <v>1043</v>
      </c>
      <c r="F3677" s="277" t="s">
        <v>1043</v>
      </c>
      <c r="G3677" s="279">
        <v>89802</v>
      </c>
      <c r="H3677" s="277" t="s">
        <v>10391</v>
      </c>
      <c r="I3677" s="277" t="s">
        <v>833</v>
      </c>
      <c r="J3677" s="277" t="s">
        <v>2642</v>
      </c>
      <c r="K3677" s="280">
        <v>4.92</v>
      </c>
      <c r="L3677" s="277" t="s">
        <v>2364</v>
      </c>
      <c r="M3677" s="83"/>
    </row>
    <row r="3678" spans="1:13" ht="12.75" customHeight="1" x14ac:dyDescent="0.25">
      <c r="A3678" s="277" t="s">
        <v>9801</v>
      </c>
      <c r="B3678" s="277" t="s">
        <v>9802</v>
      </c>
      <c r="C3678" s="277" t="s">
        <v>9157</v>
      </c>
      <c r="D3678" s="277" t="s">
        <v>10017</v>
      </c>
      <c r="E3678" s="278" t="s">
        <v>1043</v>
      </c>
      <c r="F3678" s="277" t="s">
        <v>1043</v>
      </c>
      <c r="G3678" s="279">
        <v>89803</v>
      </c>
      <c r="H3678" s="277" t="s">
        <v>10392</v>
      </c>
      <c r="I3678" s="277" t="s">
        <v>833</v>
      </c>
      <c r="J3678" s="277" t="s">
        <v>2642</v>
      </c>
      <c r="K3678" s="280">
        <v>8.8000000000000007</v>
      </c>
      <c r="L3678" s="277" t="s">
        <v>2364</v>
      </c>
      <c r="M3678" s="83"/>
    </row>
    <row r="3679" spans="1:13" ht="12.75" customHeight="1" x14ac:dyDescent="0.25">
      <c r="A3679" s="277" t="s">
        <v>9801</v>
      </c>
      <c r="B3679" s="277" t="s">
        <v>9802</v>
      </c>
      <c r="C3679" s="277" t="s">
        <v>9157</v>
      </c>
      <c r="D3679" s="277" t="s">
        <v>10017</v>
      </c>
      <c r="E3679" s="278" t="s">
        <v>1043</v>
      </c>
      <c r="F3679" s="277" t="s">
        <v>1043</v>
      </c>
      <c r="G3679" s="279">
        <v>89804</v>
      </c>
      <c r="H3679" s="277" t="s">
        <v>10393</v>
      </c>
      <c r="I3679" s="277" t="s">
        <v>833</v>
      </c>
      <c r="J3679" s="277" t="s">
        <v>2642</v>
      </c>
      <c r="K3679" s="280">
        <v>9.39</v>
      </c>
      <c r="L3679" s="277" t="s">
        <v>2364</v>
      </c>
      <c r="M3679" s="83"/>
    </row>
    <row r="3680" spans="1:13" ht="12.75" customHeight="1" x14ac:dyDescent="0.25">
      <c r="A3680" s="277" t="s">
        <v>9801</v>
      </c>
      <c r="B3680" s="277" t="s">
        <v>9802</v>
      </c>
      <c r="C3680" s="277" t="s">
        <v>9157</v>
      </c>
      <c r="D3680" s="277" t="s">
        <v>10017</v>
      </c>
      <c r="E3680" s="278" t="s">
        <v>1043</v>
      </c>
      <c r="F3680" s="277" t="s">
        <v>1043</v>
      </c>
      <c r="G3680" s="279">
        <v>89805</v>
      </c>
      <c r="H3680" s="277" t="s">
        <v>10394</v>
      </c>
      <c r="I3680" s="277" t="s">
        <v>833</v>
      </c>
      <c r="J3680" s="277" t="s">
        <v>2642</v>
      </c>
      <c r="K3680" s="280">
        <v>9.01</v>
      </c>
      <c r="L3680" s="277" t="s">
        <v>2364</v>
      </c>
      <c r="M3680" s="83"/>
    </row>
    <row r="3681" spans="1:13" ht="12.75" customHeight="1" x14ac:dyDescent="0.25">
      <c r="A3681" s="277" t="s">
        <v>9801</v>
      </c>
      <c r="B3681" s="277" t="s">
        <v>9802</v>
      </c>
      <c r="C3681" s="277" t="s">
        <v>9157</v>
      </c>
      <c r="D3681" s="277" t="s">
        <v>10017</v>
      </c>
      <c r="E3681" s="278" t="s">
        <v>1043</v>
      </c>
      <c r="F3681" s="277" t="s">
        <v>1043</v>
      </c>
      <c r="G3681" s="279">
        <v>89806</v>
      </c>
      <c r="H3681" s="277" t="s">
        <v>10395</v>
      </c>
      <c r="I3681" s="277" t="s">
        <v>833</v>
      </c>
      <c r="J3681" s="277" t="s">
        <v>2642</v>
      </c>
      <c r="K3681" s="280">
        <v>9.52</v>
      </c>
      <c r="L3681" s="277" t="s">
        <v>2364</v>
      </c>
      <c r="M3681" s="83"/>
    </row>
    <row r="3682" spans="1:13" ht="12.75" customHeight="1" x14ac:dyDescent="0.25">
      <c r="A3682" s="277" t="s">
        <v>9801</v>
      </c>
      <c r="B3682" s="277" t="s">
        <v>9802</v>
      </c>
      <c r="C3682" s="277" t="s">
        <v>9157</v>
      </c>
      <c r="D3682" s="277" t="s">
        <v>10017</v>
      </c>
      <c r="E3682" s="278" t="s">
        <v>1043</v>
      </c>
      <c r="F3682" s="277" t="s">
        <v>1043</v>
      </c>
      <c r="G3682" s="279">
        <v>89807</v>
      </c>
      <c r="H3682" s="277" t="s">
        <v>10396</v>
      </c>
      <c r="I3682" s="277" t="s">
        <v>833</v>
      </c>
      <c r="J3682" s="277" t="s">
        <v>2642</v>
      </c>
      <c r="K3682" s="280">
        <v>16.36</v>
      </c>
      <c r="L3682" s="277" t="s">
        <v>2364</v>
      </c>
      <c r="M3682" s="83"/>
    </row>
    <row r="3683" spans="1:13" ht="12.75" customHeight="1" x14ac:dyDescent="0.25">
      <c r="A3683" s="277" t="s">
        <v>9801</v>
      </c>
      <c r="B3683" s="277" t="s">
        <v>9802</v>
      </c>
      <c r="C3683" s="277" t="s">
        <v>9157</v>
      </c>
      <c r="D3683" s="277" t="s">
        <v>10017</v>
      </c>
      <c r="E3683" s="278" t="s">
        <v>1043</v>
      </c>
      <c r="F3683" s="277" t="s">
        <v>1043</v>
      </c>
      <c r="G3683" s="279">
        <v>89808</v>
      </c>
      <c r="H3683" s="277" t="s">
        <v>10397</v>
      </c>
      <c r="I3683" s="277" t="s">
        <v>833</v>
      </c>
      <c r="J3683" s="277" t="s">
        <v>2642</v>
      </c>
      <c r="K3683" s="280">
        <v>23.74</v>
      </c>
      <c r="L3683" s="277" t="s">
        <v>2364</v>
      </c>
      <c r="M3683" s="83"/>
    </row>
    <row r="3684" spans="1:13" ht="12.75" customHeight="1" x14ac:dyDescent="0.25">
      <c r="A3684" s="277" t="s">
        <v>9801</v>
      </c>
      <c r="B3684" s="277" t="s">
        <v>9802</v>
      </c>
      <c r="C3684" s="277" t="s">
        <v>9157</v>
      </c>
      <c r="D3684" s="277" t="s">
        <v>10017</v>
      </c>
      <c r="E3684" s="278" t="s">
        <v>1043</v>
      </c>
      <c r="F3684" s="277" t="s">
        <v>1043</v>
      </c>
      <c r="G3684" s="279">
        <v>89809</v>
      </c>
      <c r="H3684" s="277" t="s">
        <v>10398</v>
      </c>
      <c r="I3684" s="277" t="s">
        <v>833</v>
      </c>
      <c r="J3684" s="277" t="s">
        <v>2642</v>
      </c>
      <c r="K3684" s="280">
        <v>12.22</v>
      </c>
      <c r="L3684" s="277" t="s">
        <v>2364</v>
      </c>
      <c r="M3684" s="83"/>
    </row>
    <row r="3685" spans="1:13" ht="12.75" customHeight="1" x14ac:dyDescent="0.25">
      <c r="A3685" s="277" t="s">
        <v>9801</v>
      </c>
      <c r="B3685" s="277" t="s">
        <v>9802</v>
      </c>
      <c r="C3685" s="277" t="s">
        <v>9157</v>
      </c>
      <c r="D3685" s="277" t="s">
        <v>10017</v>
      </c>
      <c r="E3685" s="278" t="s">
        <v>1043</v>
      </c>
      <c r="F3685" s="277" t="s">
        <v>1043</v>
      </c>
      <c r="G3685" s="279">
        <v>89810</v>
      </c>
      <c r="H3685" s="277" t="s">
        <v>10399</v>
      </c>
      <c r="I3685" s="277" t="s">
        <v>833</v>
      </c>
      <c r="J3685" s="277" t="s">
        <v>2642</v>
      </c>
      <c r="K3685" s="280">
        <v>12.19</v>
      </c>
      <c r="L3685" s="277" t="s">
        <v>2364</v>
      </c>
      <c r="M3685" s="83"/>
    </row>
    <row r="3686" spans="1:13" ht="12.75" customHeight="1" x14ac:dyDescent="0.25">
      <c r="A3686" s="277" t="s">
        <v>9801</v>
      </c>
      <c r="B3686" s="277" t="s">
        <v>9802</v>
      </c>
      <c r="C3686" s="277" t="s">
        <v>9157</v>
      </c>
      <c r="D3686" s="277" t="s">
        <v>10017</v>
      </c>
      <c r="E3686" s="278" t="s">
        <v>1043</v>
      </c>
      <c r="F3686" s="277" t="s">
        <v>1043</v>
      </c>
      <c r="G3686" s="279">
        <v>89811</v>
      </c>
      <c r="H3686" s="277" t="s">
        <v>10400</v>
      </c>
      <c r="I3686" s="277" t="s">
        <v>833</v>
      </c>
      <c r="J3686" s="277" t="s">
        <v>2642</v>
      </c>
      <c r="K3686" s="280">
        <v>20.22</v>
      </c>
      <c r="L3686" s="277" t="s">
        <v>2364</v>
      </c>
      <c r="M3686" s="83"/>
    </row>
    <row r="3687" spans="1:13" ht="12.75" customHeight="1" x14ac:dyDescent="0.25">
      <c r="A3687" s="277" t="s">
        <v>9801</v>
      </c>
      <c r="B3687" s="277" t="s">
        <v>9802</v>
      </c>
      <c r="C3687" s="277" t="s">
        <v>9157</v>
      </c>
      <c r="D3687" s="277" t="s">
        <v>10017</v>
      </c>
      <c r="E3687" s="278" t="s">
        <v>1043</v>
      </c>
      <c r="F3687" s="277" t="s">
        <v>1043</v>
      </c>
      <c r="G3687" s="279">
        <v>89812</v>
      </c>
      <c r="H3687" s="277" t="s">
        <v>10401</v>
      </c>
      <c r="I3687" s="277" t="s">
        <v>833</v>
      </c>
      <c r="J3687" s="277" t="s">
        <v>2642</v>
      </c>
      <c r="K3687" s="280">
        <v>34.409999999999997</v>
      </c>
      <c r="L3687" s="277" t="s">
        <v>2364</v>
      </c>
      <c r="M3687" s="83"/>
    </row>
    <row r="3688" spans="1:13" ht="12.75" customHeight="1" x14ac:dyDescent="0.25">
      <c r="A3688" s="277" t="s">
        <v>9801</v>
      </c>
      <c r="B3688" s="277" t="s">
        <v>9802</v>
      </c>
      <c r="C3688" s="277" t="s">
        <v>9157</v>
      </c>
      <c r="D3688" s="277" t="s">
        <v>10017</v>
      </c>
      <c r="E3688" s="278" t="s">
        <v>1043</v>
      </c>
      <c r="F3688" s="277" t="s">
        <v>1043</v>
      </c>
      <c r="G3688" s="279">
        <v>89813</v>
      </c>
      <c r="H3688" s="277" t="s">
        <v>10402</v>
      </c>
      <c r="I3688" s="277" t="s">
        <v>833</v>
      </c>
      <c r="J3688" s="277" t="s">
        <v>2642</v>
      </c>
      <c r="K3688" s="280">
        <v>4.43</v>
      </c>
      <c r="L3688" s="277" t="s">
        <v>2364</v>
      </c>
      <c r="M3688" s="83"/>
    </row>
    <row r="3689" spans="1:13" ht="12.75" customHeight="1" x14ac:dyDescent="0.25">
      <c r="A3689" s="277" t="s">
        <v>9801</v>
      </c>
      <c r="B3689" s="277" t="s">
        <v>9802</v>
      </c>
      <c r="C3689" s="277" t="s">
        <v>9157</v>
      </c>
      <c r="D3689" s="277" t="s">
        <v>10017</v>
      </c>
      <c r="E3689" s="278" t="s">
        <v>1043</v>
      </c>
      <c r="F3689" s="277" t="s">
        <v>1043</v>
      </c>
      <c r="G3689" s="279">
        <v>89814</v>
      </c>
      <c r="H3689" s="277" t="s">
        <v>10403</v>
      </c>
      <c r="I3689" s="277" t="s">
        <v>833</v>
      </c>
      <c r="J3689" s="277" t="s">
        <v>2642</v>
      </c>
      <c r="K3689" s="280">
        <v>8.74</v>
      </c>
      <c r="L3689" s="277" t="s">
        <v>2364</v>
      </c>
      <c r="M3689" s="83"/>
    </row>
    <row r="3690" spans="1:13" ht="12.75" customHeight="1" x14ac:dyDescent="0.25">
      <c r="A3690" s="277" t="s">
        <v>9801</v>
      </c>
      <c r="B3690" s="277" t="s">
        <v>9802</v>
      </c>
      <c r="C3690" s="277" t="s">
        <v>9157</v>
      </c>
      <c r="D3690" s="277" t="s">
        <v>10017</v>
      </c>
      <c r="E3690" s="278" t="s">
        <v>1043</v>
      </c>
      <c r="F3690" s="277" t="s">
        <v>1043</v>
      </c>
      <c r="G3690" s="279">
        <v>89815</v>
      </c>
      <c r="H3690" s="277" t="s">
        <v>10404</v>
      </c>
      <c r="I3690" s="277" t="s">
        <v>833</v>
      </c>
      <c r="J3690" s="277" t="s">
        <v>2642</v>
      </c>
      <c r="K3690" s="280">
        <v>14.36</v>
      </c>
      <c r="L3690" s="277" t="s">
        <v>2364</v>
      </c>
      <c r="M3690" s="83"/>
    </row>
    <row r="3691" spans="1:13" ht="12.75" customHeight="1" x14ac:dyDescent="0.25">
      <c r="A3691" s="277" t="s">
        <v>9801</v>
      </c>
      <c r="B3691" s="277" t="s">
        <v>9802</v>
      </c>
      <c r="C3691" s="277" t="s">
        <v>9157</v>
      </c>
      <c r="D3691" s="277" t="s">
        <v>10017</v>
      </c>
      <c r="E3691" s="278" t="s">
        <v>1043</v>
      </c>
      <c r="F3691" s="277" t="s">
        <v>1043</v>
      </c>
      <c r="G3691" s="279">
        <v>89816</v>
      </c>
      <c r="H3691" s="277" t="s">
        <v>10405</v>
      </c>
      <c r="I3691" s="277" t="s">
        <v>833</v>
      </c>
      <c r="J3691" s="277" t="s">
        <v>2642</v>
      </c>
      <c r="K3691" s="280">
        <v>20.04</v>
      </c>
      <c r="L3691" s="277" t="s">
        <v>2364</v>
      </c>
      <c r="M3691" s="83"/>
    </row>
    <row r="3692" spans="1:13" ht="12.75" customHeight="1" x14ac:dyDescent="0.25">
      <c r="A3692" s="277" t="s">
        <v>9801</v>
      </c>
      <c r="B3692" s="277" t="s">
        <v>9802</v>
      </c>
      <c r="C3692" s="277" t="s">
        <v>9157</v>
      </c>
      <c r="D3692" s="277" t="s">
        <v>10017</v>
      </c>
      <c r="E3692" s="278" t="s">
        <v>1043</v>
      </c>
      <c r="F3692" s="277" t="s">
        <v>1043</v>
      </c>
      <c r="G3692" s="279">
        <v>89817</v>
      </c>
      <c r="H3692" s="277" t="s">
        <v>10406</v>
      </c>
      <c r="I3692" s="277" t="s">
        <v>833</v>
      </c>
      <c r="J3692" s="277" t="s">
        <v>2642</v>
      </c>
      <c r="K3692" s="280">
        <v>7.72</v>
      </c>
      <c r="L3692" s="277" t="s">
        <v>2364</v>
      </c>
      <c r="M3692" s="83"/>
    </row>
    <row r="3693" spans="1:13" ht="12.75" customHeight="1" x14ac:dyDescent="0.25">
      <c r="A3693" s="277" t="s">
        <v>9801</v>
      </c>
      <c r="B3693" s="277" t="s">
        <v>9802</v>
      </c>
      <c r="C3693" s="277" t="s">
        <v>9157</v>
      </c>
      <c r="D3693" s="277" t="s">
        <v>10017</v>
      </c>
      <c r="E3693" s="278" t="s">
        <v>1043</v>
      </c>
      <c r="F3693" s="277" t="s">
        <v>1043</v>
      </c>
      <c r="G3693" s="279">
        <v>89818</v>
      </c>
      <c r="H3693" s="277" t="s">
        <v>10407</v>
      </c>
      <c r="I3693" s="277" t="s">
        <v>833</v>
      </c>
      <c r="J3693" s="277" t="s">
        <v>2642</v>
      </c>
      <c r="K3693" s="280">
        <v>76.23</v>
      </c>
      <c r="L3693" s="277" t="s">
        <v>2364</v>
      </c>
      <c r="M3693" s="83"/>
    </row>
    <row r="3694" spans="1:13" ht="12.75" customHeight="1" x14ac:dyDescent="0.25">
      <c r="A3694" s="277" t="s">
        <v>9801</v>
      </c>
      <c r="B3694" s="277" t="s">
        <v>9802</v>
      </c>
      <c r="C3694" s="277" t="s">
        <v>9157</v>
      </c>
      <c r="D3694" s="277" t="s">
        <v>10017</v>
      </c>
      <c r="E3694" s="278" t="s">
        <v>1043</v>
      </c>
      <c r="F3694" s="277" t="s">
        <v>1043</v>
      </c>
      <c r="G3694" s="279">
        <v>89819</v>
      </c>
      <c r="H3694" s="277" t="s">
        <v>10408</v>
      </c>
      <c r="I3694" s="277" t="s">
        <v>833</v>
      </c>
      <c r="J3694" s="277" t="s">
        <v>2642</v>
      </c>
      <c r="K3694" s="280">
        <v>11.05</v>
      </c>
      <c r="L3694" s="277" t="s">
        <v>2364</v>
      </c>
      <c r="M3694" s="83"/>
    </row>
    <row r="3695" spans="1:13" ht="12.75" customHeight="1" x14ac:dyDescent="0.25">
      <c r="A3695" s="277" t="s">
        <v>9801</v>
      </c>
      <c r="B3695" s="277" t="s">
        <v>9802</v>
      </c>
      <c r="C3695" s="277" t="s">
        <v>9157</v>
      </c>
      <c r="D3695" s="277" t="s">
        <v>10017</v>
      </c>
      <c r="E3695" s="278" t="s">
        <v>1043</v>
      </c>
      <c r="F3695" s="277" t="s">
        <v>1043</v>
      </c>
      <c r="G3695" s="279">
        <v>89820</v>
      </c>
      <c r="H3695" s="277" t="s">
        <v>10409</v>
      </c>
      <c r="I3695" s="277" t="s">
        <v>833</v>
      </c>
      <c r="J3695" s="277" t="s">
        <v>2642</v>
      </c>
      <c r="K3695" s="280">
        <v>15.5</v>
      </c>
      <c r="L3695" s="277" t="s">
        <v>2364</v>
      </c>
      <c r="M3695" s="83"/>
    </row>
    <row r="3696" spans="1:13" ht="12.75" customHeight="1" x14ac:dyDescent="0.25">
      <c r="A3696" s="277" t="s">
        <v>9801</v>
      </c>
      <c r="B3696" s="277" t="s">
        <v>9802</v>
      </c>
      <c r="C3696" s="277" t="s">
        <v>9157</v>
      </c>
      <c r="D3696" s="277" t="s">
        <v>10017</v>
      </c>
      <c r="E3696" s="278" t="s">
        <v>1043</v>
      </c>
      <c r="F3696" s="277" t="s">
        <v>1043</v>
      </c>
      <c r="G3696" s="279">
        <v>89821</v>
      </c>
      <c r="H3696" s="277" t="s">
        <v>10410</v>
      </c>
      <c r="I3696" s="277" t="s">
        <v>833</v>
      </c>
      <c r="J3696" s="277" t="s">
        <v>2642</v>
      </c>
      <c r="K3696" s="280">
        <v>9.7100000000000009</v>
      </c>
      <c r="L3696" s="277" t="s">
        <v>2364</v>
      </c>
      <c r="M3696" s="83"/>
    </row>
    <row r="3697" spans="1:13" ht="12.75" customHeight="1" x14ac:dyDescent="0.25">
      <c r="A3697" s="277" t="s">
        <v>9801</v>
      </c>
      <c r="B3697" s="277" t="s">
        <v>9802</v>
      </c>
      <c r="C3697" s="277" t="s">
        <v>9157</v>
      </c>
      <c r="D3697" s="277" t="s">
        <v>10017</v>
      </c>
      <c r="E3697" s="278" t="s">
        <v>1043</v>
      </c>
      <c r="F3697" s="277" t="s">
        <v>1043</v>
      </c>
      <c r="G3697" s="279">
        <v>89822</v>
      </c>
      <c r="H3697" s="277" t="s">
        <v>10411</v>
      </c>
      <c r="I3697" s="277" t="s">
        <v>833</v>
      </c>
      <c r="J3697" s="277" t="s">
        <v>2642</v>
      </c>
      <c r="K3697" s="280">
        <v>11.75</v>
      </c>
      <c r="L3697" s="277" t="s">
        <v>2364</v>
      </c>
      <c r="M3697" s="83"/>
    </row>
    <row r="3698" spans="1:13" ht="12.75" customHeight="1" x14ac:dyDescent="0.25">
      <c r="A3698" s="277" t="s">
        <v>9801</v>
      </c>
      <c r="B3698" s="277" t="s">
        <v>9802</v>
      </c>
      <c r="C3698" s="277" t="s">
        <v>9157</v>
      </c>
      <c r="D3698" s="277" t="s">
        <v>10017</v>
      </c>
      <c r="E3698" s="278" t="s">
        <v>1043</v>
      </c>
      <c r="F3698" s="277" t="s">
        <v>1043</v>
      </c>
      <c r="G3698" s="279">
        <v>89823</v>
      </c>
      <c r="H3698" s="277" t="s">
        <v>10412</v>
      </c>
      <c r="I3698" s="277" t="s">
        <v>833</v>
      </c>
      <c r="J3698" s="277" t="s">
        <v>2642</v>
      </c>
      <c r="K3698" s="280">
        <v>15.88</v>
      </c>
      <c r="L3698" s="277" t="s">
        <v>2364</v>
      </c>
      <c r="M3698" s="83"/>
    </row>
    <row r="3699" spans="1:13" ht="12.75" customHeight="1" x14ac:dyDescent="0.25">
      <c r="A3699" s="277" t="s">
        <v>9801</v>
      </c>
      <c r="B3699" s="277" t="s">
        <v>9802</v>
      </c>
      <c r="C3699" s="277" t="s">
        <v>9157</v>
      </c>
      <c r="D3699" s="277" t="s">
        <v>10017</v>
      </c>
      <c r="E3699" s="278" t="s">
        <v>1043</v>
      </c>
      <c r="F3699" s="277" t="s">
        <v>1043</v>
      </c>
      <c r="G3699" s="279">
        <v>89824</v>
      </c>
      <c r="H3699" s="277" t="s">
        <v>10413</v>
      </c>
      <c r="I3699" s="277" t="s">
        <v>833</v>
      </c>
      <c r="J3699" s="277" t="s">
        <v>2642</v>
      </c>
      <c r="K3699" s="280">
        <v>19.3</v>
      </c>
      <c r="L3699" s="277" t="s">
        <v>2364</v>
      </c>
      <c r="M3699" s="83"/>
    </row>
    <row r="3700" spans="1:13" ht="12.75" customHeight="1" x14ac:dyDescent="0.25">
      <c r="A3700" s="277" t="s">
        <v>9801</v>
      </c>
      <c r="B3700" s="277" t="s">
        <v>9802</v>
      </c>
      <c r="C3700" s="277" t="s">
        <v>9157</v>
      </c>
      <c r="D3700" s="277" t="s">
        <v>10017</v>
      </c>
      <c r="E3700" s="278" t="s">
        <v>1043</v>
      </c>
      <c r="F3700" s="277" t="s">
        <v>1043</v>
      </c>
      <c r="G3700" s="279">
        <v>89825</v>
      </c>
      <c r="H3700" s="277" t="s">
        <v>10414</v>
      </c>
      <c r="I3700" s="277" t="s">
        <v>833</v>
      </c>
      <c r="J3700" s="277" t="s">
        <v>2642</v>
      </c>
      <c r="K3700" s="280">
        <v>9.67</v>
      </c>
      <c r="L3700" s="277" t="s">
        <v>2364</v>
      </c>
      <c r="M3700" s="83"/>
    </row>
    <row r="3701" spans="1:13" ht="12.75" customHeight="1" x14ac:dyDescent="0.25">
      <c r="A3701" s="277" t="s">
        <v>9801</v>
      </c>
      <c r="B3701" s="277" t="s">
        <v>9802</v>
      </c>
      <c r="C3701" s="277" t="s">
        <v>9157</v>
      </c>
      <c r="D3701" s="277" t="s">
        <v>10017</v>
      </c>
      <c r="E3701" s="278" t="s">
        <v>1043</v>
      </c>
      <c r="F3701" s="277" t="s">
        <v>1043</v>
      </c>
      <c r="G3701" s="279">
        <v>89826</v>
      </c>
      <c r="H3701" s="277" t="s">
        <v>10415</v>
      </c>
      <c r="I3701" s="277" t="s">
        <v>833</v>
      </c>
      <c r="J3701" s="277" t="s">
        <v>2642</v>
      </c>
      <c r="K3701" s="280">
        <v>78.06</v>
      </c>
      <c r="L3701" s="277" t="s">
        <v>2364</v>
      </c>
      <c r="M3701" s="83"/>
    </row>
    <row r="3702" spans="1:13" ht="12.75" customHeight="1" x14ac:dyDescent="0.25">
      <c r="A3702" s="277" t="s">
        <v>9801</v>
      </c>
      <c r="B3702" s="277" t="s">
        <v>9802</v>
      </c>
      <c r="C3702" s="277" t="s">
        <v>9157</v>
      </c>
      <c r="D3702" s="277" t="s">
        <v>10017</v>
      </c>
      <c r="E3702" s="278" t="s">
        <v>1043</v>
      </c>
      <c r="F3702" s="277" t="s">
        <v>1043</v>
      </c>
      <c r="G3702" s="279">
        <v>89827</v>
      </c>
      <c r="H3702" s="277" t="s">
        <v>10416</v>
      </c>
      <c r="I3702" s="277" t="s">
        <v>833</v>
      </c>
      <c r="J3702" s="277" t="s">
        <v>2642</v>
      </c>
      <c r="K3702" s="280">
        <v>10.7</v>
      </c>
      <c r="L3702" s="277" t="s">
        <v>2364</v>
      </c>
      <c r="M3702" s="83"/>
    </row>
    <row r="3703" spans="1:13" ht="12.75" customHeight="1" x14ac:dyDescent="0.25">
      <c r="A3703" s="277" t="s">
        <v>9801</v>
      </c>
      <c r="B3703" s="277" t="s">
        <v>9802</v>
      </c>
      <c r="C3703" s="277" t="s">
        <v>9157</v>
      </c>
      <c r="D3703" s="277" t="s">
        <v>10017</v>
      </c>
      <c r="E3703" s="278" t="s">
        <v>1043</v>
      </c>
      <c r="F3703" s="277" t="s">
        <v>1043</v>
      </c>
      <c r="G3703" s="279">
        <v>89828</v>
      </c>
      <c r="H3703" s="277" t="s">
        <v>10417</v>
      </c>
      <c r="I3703" s="277" t="s">
        <v>833</v>
      </c>
      <c r="J3703" s="277" t="s">
        <v>2642</v>
      </c>
      <c r="K3703" s="280">
        <v>28.61</v>
      </c>
      <c r="L3703" s="277" t="s">
        <v>2364</v>
      </c>
      <c r="M3703" s="83"/>
    </row>
    <row r="3704" spans="1:13" ht="12.75" customHeight="1" x14ac:dyDescent="0.25">
      <c r="A3704" s="277" t="s">
        <v>9801</v>
      </c>
      <c r="B3704" s="277" t="s">
        <v>9802</v>
      </c>
      <c r="C3704" s="277" t="s">
        <v>9157</v>
      </c>
      <c r="D3704" s="277" t="s">
        <v>10017</v>
      </c>
      <c r="E3704" s="278" t="s">
        <v>1043</v>
      </c>
      <c r="F3704" s="277" t="s">
        <v>1043</v>
      </c>
      <c r="G3704" s="279">
        <v>89829</v>
      </c>
      <c r="H3704" s="277" t="s">
        <v>10418</v>
      </c>
      <c r="I3704" s="277" t="s">
        <v>833</v>
      </c>
      <c r="J3704" s="277" t="s">
        <v>2642</v>
      </c>
      <c r="K3704" s="280">
        <v>16.989999999999998</v>
      </c>
      <c r="L3704" s="277" t="s">
        <v>2364</v>
      </c>
      <c r="M3704" s="83"/>
    </row>
    <row r="3705" spans="1:13" ht="12.75" customHeight="1" x14ac:dyDescent="0.25">
      <c r="A3705" s="277" t="s">
        <v>9801</v>
      </c>
      <c r="B3705" s="277" t="s">
        <v>9802</v>
      </c>
      <c r="C3705" s="277" t="s">
        <v>9157</v>
      </c>
      <c r="D3705" s="277" t="s">
        <v>10017</v>
      </c>
      <c r="E3705" s="278" t="s">
        <v>1043</v>
      </c>
      <c r="F3705" s="277" t="s">
        <v>1043</v>
      </c>
      <c r="G3705" s="279">
        <v>89830</v>
      </c>
      <c r="H3705" s="277" t="s">
        <v>10419</v>
      </c>
      <c r="I3705" s="277" t="s">
        <v>833</v>
      </c>
      <c r="J3705" s="277" t="s">
        <v>2642</v>
      </c>
      <c r="K3705" s="280">
        <v>18.399999999999999</v>
      </c>
      <c r="L3705" s="277" t="s">
        <v>2364</v>
      </c>
      <c r="M3705" s="83"/>
    </row>
    <row r="3706" spans="1:13" ht="12.75" customHeight="1" x14ac:dyDescent="0.25">
      <c r="A3706" s="277" t="s">
        <v>9801</v>
      </c>
      <c r="B3706" s="277" t="s">
        <v>9802</v>
      </c>
      <c r="C3706" s="277" t="s">
        <v>9157</v>
      </c>
      <c r="D3706" s="277" t="s">
        <v>10017</v>
      </c>
      <c r="E3706" s="278" t="s">
        <v>1043</v>
      </c>
      <c r="F3706" s="277" t="s">
        <v>1043</v>
      </c>
      <c r="G3706" s="279">
        <v>89831</v>
      </c>
      <c r="H3706" s="277" t="s">
        <v>10420</v>
      </c>
      <c r="I3706" s="277" t="s">
        <v>833</v>
      </c>
      <c r="J3706" s="277" t="s">
        <v>2642</v>
      </c>
      <c r="K3706" s="280">
        <v>93.04</v>
      </c>
      <c r="L3706" s="277" t="s">
        <v>2364</v>
      </c>
      <c r="M3706" s="83"/>
    </row>
    <row r="3707" spans="1:13" ht="12.75" customHeight="1" x14ac:dyDescent="0.25">
      <c r="A3707" s="277" t="s">
        <v>9801</v>
      </c>
      <c r="B3707" s="277" t="s">
        <v>9802</v>
      </c>
      <c r="C3707" s="277" t="s">
        <v>9157</v>
      </c>
      <c r="D3707" s="277" t="s">
        <v>10017</v>
      </c>
      <c r="E3707" s="278" t="s">
        <v>1043</v>
      </c>
      <c r="F3707" s="277" t="s">
        <v>1043</v>
      </c>
      <c r="G3707" s="279">
        <v>89832</v>
      </c>
      <c r="H3707" s="277" t="s">
        <v>10421</v>
      </c>
      <c r="I3707" s="277" t="s">
        <v>833</v>
      </c>
      <c r="J3707" s="277" t="s">
        <v>2642</v>
      </c>
      <c r="K3707" s="280">
        <v>20.16</v>
      </c>
      <c r="L3707" s="277" t="s">
        <v>2364</v>
      </c>
      <c r="M3707" s="83"/>
    </row>
    <row r="3708" spans="1:13" ht="12.75" customHeight="1" x14ac:dyDescent="0.25">
      <c r="A3708" s="277" t="s">
        <v>9801</v>
      </c>
      <c r="B3708" s="277" t="s">
        <v>9802</v>
      </c>
      <c r="C3708" s="277" t="s">
        <v>9157</v>
      </c>
      <c r="D3708" s="277" t="s">
        <v>10017</v>
      </c>
      <c r="E3708" s="278" t="s">
        <v>1043</v>
      </c>
      <c r="F3708" s="277" t="s">
        <v>1043</v>
      </c>
      <c r="G3708" s="279">
        <v>89833</v>
      </c>
      <c r="H3708" s="277" t="s">
        <v>10422</v>
      </c>
      <c r="I3708" s="277" t="s">
        <v>833</v>
      </c>
      <c r="J3708" s="277" t="s">
        <v>2642</v>
      </c>
      <c r="K3708" s="280">
        <v>21.36</v>
      </c>
      <c r="L3708" s="277" t="s">
        <v>2364</v>
      </c>
      <c r="M3708" s="83"/>
    </row>
    <row r="3709" spans="1:13" ht="12.75" customHeight="1" x14ac:dyDescent="0.25">
      <c r="A3709" s="277" t="s">
        <v>9801</v>
      </c>
      <c r="B3709" s="277" t="s">
        <v>9802</v>
      </c>
      <c r="C3709" s="277" t="s">
        <v>9157</v>
      </c>
      <c r="D3709" s="277" t="s">
        <v>10017</v>
      </c>
      <c r="E3709" s="278" t="s">
        <v>1043</v>
      </c>
      <c r="F3709" s="277" t="s">
        <v>1043</v>
      </c>
      <c r="G3709" s="279">
        <v>89834</v>
      </c>
      <c r="H3709" s="277" t="s">
        <v>10423</v>
      </c>
      <c r="I3709" s="277" t="s">
        <v>833</v>
      </c>
      <c r="J3709" s="277" t="s">
        <v>2642</v>
      </c>
      <c r="K3709" s="280">
        <v>24.67</v>
      </c>
      <c r="L3709" s="277" t="s">
        <v>2364</v>
      </c>
      <c r="M3709" s="83"/>
    </row>
    <row r="3710" spans="1:13" ht="12.75" customHeight="1" x14ac:dyDescent="0.25">
      <c r="A3710" s="277" t="s">
        <v>9801</v>
      </c>
      <c r="B3710" s="277" t="s">
        <v>9802</v>
      </c>
      <c r="C3710" s="277" t="s">
        <v>9157</v>
      </c>
      <c r="D3710" s="277" t="s">
        <v>10017</v>
      </c>
      <c r="E3710" s="278" t="s">
        <v>1043</v>
      </c>
      <c r="F3710" s="277" t="s">
        <v>1043</v>
      </c>
      <c r="G3710" s="279">
        <v>89835</v>
      </c>
      <c r="H3710" s="277" t="s">
        <v>10424</v>
      </c>
      <c r="I3710" s="277" t="s">
        <v>833</v>
      </c>
      <c r="J3710" s="277" t="s">
        <v>2642</v>
      </c>
      <c r="K3710" s="280">
        <v>20.260000000000002</v>
      </c>
      <c r="L3710" s="277" t="s">
        <v>2364</v>
      </c>
      <c r="M3710" s="83"/>
    </row>
    <row r="3711" spans="1:13" ht="12.75" customHeight="1" x14ac:dyDescent="0.25">
      <c r="A3711" s="277" t="s">
        <v>9801</v>
      </c>
      <c r="B3711" s="277" t="s">
        <v>9802</v>
      </c>
      <c r="C3711" s="277" t="s">
        <v>9157</v>
      </c>
      <c r="D3711" s="277" t="s">
        <v>10017</v>
      </c>
      <c r="E3711" s="278" t="s">
        <v>1043</v>
      </c>
      <c r="F3711" s="277" t="s">
        <v>1043</v>
      </c>
      <c r="G3711" s="279">
        <v>89836</v>
      </c>
      <c r="H3711" s="277" t="s">
        <v>10425</v>
      </c>
      <c r="I3711" s="277" t="s">
        <v>833</v>
      </c>
      <c r="J3711" s="277" t="s">
        <v>2642</v>
      </c>
      <c r="K3711" s="280">
        <v>125.57</v>
      </c>
      <c r="L3711" s="277" t="s">
        <v>2364</v>
      </c>
      <c r="M3711" s="83"/>
    </row>
    <row r="3712" spans="1:13" ht="12.75" customHeight="1" x14ac:dyDescent="0.25">
      <c r="A3712" s="277" t="s">
        <v>9801</v>
      </c>
      <c r="B3712" s="277" t="s">
        <v>9802</v>
      </c>
      <c r="C3712" s="277" t="s">
        <v>9157</v>
      </c>
      <c r="D3712" s="277" t="s">
        <v>10017</v>
      </c>
      <c r="E3712" s="278" t="s">
        <v>1043</v>
      </c>
      <c r="F3712" s="277" t="s">
        <v>1043</v>
      </c>
      <c r="G3712" s="279">
        <v>89837</v>
      </c>
      <c r="H3712" s="277" t="s">
        <v>10426</v>
      </c>
      <c r="I3712" s="277" t="s">
        <v>833</v>
      </c>
      <c r="J3712" s="277" t="s">
        <v>2642</v>
      </c>
      <c r="K3712" s="280">
        <v>63.47</v>
      </c>
      <c r="L3712" s="277" t="s">
        <v>2364</v>
      </c>
      <c r="M3712" s="83"/>
    </row>
    <row r="3713" spans="1:13" ht="12.75" customHeight="1" x14ac:dyDescent="0.25">
      <c r="A3713" s="277" t="s">
        <v>9801</v>
      </c>
      <c r="B3713" s="277" t="s">
        <v>9802</v>
      </c>
      <c r="C3713" s="277" t="s">
        <v>9157</v>
      </c>
      <c r="D3713" s="277" t="s">
        <v>10017</v>
      </c>
      <c r="E3713" s="278" t="s">
        <v>1043</v>
      </c>
      <c r="F3713" s="277" t="s">
        <v>1043</v>
      </c>
      <c r="G3713" s="279">
        <v>89838</v>
      </c>
      <c r="H3713" s="277" t="s">
        <v>10427</v>
      </c>
      <c r="I3713" s="277" t="s">
        <v>833</v>
      </c>
      <c r="J3713" s="277" t="s">
        <v>2642</v>
      </c>
      <c r="K3713" s="280">
        <v>69.66</v>
      </c>
      <c r="L3713" s="277" t="s">
        <v>2364</v>
      </c>
      <c r="M3713" s="83"/>
    </row>
    <row r="3714" spans="1:13" ht="12.75" customHeight="1" x14ac:dyDescent="0.25">
      <c r="A3714" s="277" t="s">
        <v>9801</v>
      </c>
      <c r="B3714" s="277" t="s">
        <v>9802</v>
      </c>
      <c r="C3714" s="277" t="s">
        <v>9157</v>
      </c>
      <c r="D3714" s="277" t="s">
        <v>10017</v>
      </c>
      <c r="E3714" s="278" t="s">
        <v>1043</v>
      </c>
      <c r="F3714" s="277" t="s">
        <v>1043</v>
      </c>
      <c r="G3714" s="279">
        <v>89839</v>
      </c>
      <c r="H3714" s="277" t="s">
        <v>10428</v>
      </c>
      <c r="I3714" s="277" t="s">
        <v>833</v>
      </c>
      <c r="J3714" s="277" t="s">
        <v>2642</v>
      </c>
      <c r="K3714" s="280">
        <v>91.84</v>
      </c>
      <c r="L3714" s="277" t="s">
        <v>2364</v>
      </c>
      <c r="M3714" s="83"/>
    </row>
    <row r="3715" spans="1:13" ht="12.75" customHeight="1" x14ac:dyDescent="0.25">
      <c r="A3715" s="277" t="s">
        <v>9801</v>
      </c>
      <c r="B3715" s="277" t="s">
        <v>9802</v>
      </c>
      <c r="C3715" s="277" t="s">
        <v>9157</v>
      </c>
      <c r="D3715" s="277" t="s">
        <v>10017</v>
      </c>
      <c r="E3715" s="278" t="s">
        <v>1043</v>
      </c>
      <c r="F3715" s="277" t="s">
        <v>1043</v>
      </c>
      <c r="G3715" s="279">
        <v>89840</v>
      </c>
      <c r="H3715" s="277" t="s">
        <v>10429</v>
      </c>
      <c r="I3715" s="277" t="s">
        <v>833</v>
      </c>
      <c r="J3715" s="277" t="s">
        <v>2642</v>
      </c>
      <c r="K3715" s="280">
        <v>81.02</v>
      </c>
      <c r="L3715" s="277" t="s">
        <v>2364</v>
      </c>
      <c r="M3715" s="83"/>
    </row>
    <row r="3716" spans="1:13" ht="12.75" customHeight="1" x14ac:dyDescent="0.25">
      <c r="A3716" s="277" t="s">
        <v>9801</v>
      </c>
      <c r="B3716" s="277" t="s">
        <v>9802</v>
      </c>
      <c r="C3716" s="277" t="s">
        <v>9157</v>
      </c>
      <c r="D3716" s="277" t="s">
        <v>10017</v>
      </c>
      <c r="E3716" s="278" t="s">
        <v>1043</v>
      </c>
      <c r="F3716" s="277" t="s">
        <v>1043</v>
      </c>
      <c r="G3716" s="279">
        <v>89841</v>
      </c>
      <c r="H3716" s="277" t="s">
        <v>10430</v>
      </c>
      <c r="I3716" s="277" t="s">
        <v>833</v>
      </c>
      <c r="J3716" s="277" t="s">
        <v>2642</v>
      </c>
      <c r="K3716" s="280">
        <v>134.41</v>
      </c>
      <c r="L3716" s="277" t="s">
        <v>2364</v>
      </c>
      <c r="M3716" s="83"/>
    </row>
    <row r="3717" spans="1:13" ht="12.75" customHeight="1" x14ac:dyDescent="0.25">
      <c r="A3717" s="277" t="s">
        <v>9801</v>
      </c>
      <c r="B3717" s="277" t="s">
        <v>9802</v>
      </c>
      <c r="C3717" s="277" t="s">
        <v>9157</v>
      </c>
      <c r="D3717" s="277" t="s">
        <v>10017</v>
      </c>
      <c r="E3717" s="278" t="s">
        <v>1043</v>
      </c>
      <c r="F3717" s="277" t="s">
        <v>1043</v>
      </c>
      <c r="G3717" s="279">
        <v>89842</v>
      </c>
      <c r="H3717" s="277" t="s">
        <v>10431</v>
      </c>
      <c r="I3717" s="277" t="s">
        <v>833</v>
      </c>
      <c r="J3717" s="277" t="s">
        <v>2642</v>
      </c>
      <c r="K3717" s="280">
        <v>23.29</v>
      </c>
      <c r="L3717" s="277" t="s">
        <v>2364</v>
      </c>
      <c r="M3717" s="83"/>
    </row>
    <row r="3718" spans="1:13" ht="12.75" customHeight="1" x14ac:dyDescent="0.25">
      <c r="A3718" s="277" t="s">
        <v>9801</v>
      </c>
      <c r="B3718" s="277" t="s">
        <v>9802</v>
      </c>
      <c r="C3718" s="277" t="s">
        <v>9157</v>
      </c>
      <c r="D3718" s="277" t="s">
        <v>10017</v>
      </c>
      <c r="E3718" s="278" t="s">
        <v>1043</v>
      </c>
      <c r="F3718" s="277" t="s">
        <v>1043</v>
      </c>
      <c r="G3718" s="279">
        <v>89844</v>
      </c>
      <c r="H3718" s="277" t="s">
        <v>10432</v>
      </c>
      <c r="I3718" s="277" t="s">
        <v>833</v>
      </c>
      <c r="J3718" s="277" t="s">
        <v>2642</v>
      </c>
      <c r="K3718" s="280">
        <v>29.47</v>
      </c>
      <c r="L3718" s="277" t="s">
        <v>2364</v>
      </c>
      <c r="M3718" s="83"/>
    </row>
    <row r="3719" spans="1:13" ht="12.75" customHeight="1" x14ac:dyDescent="0.25">
      <c r="A3719" s="277" t="s">
        <v>9801</v>
      </c>
      <c r="B3719" s="277" t="s">
        <v>9802</v>
      </c>
      <c r="C3719" s="277" t="s">
        <v>9157</v>
      </c>
      <c r="D3719" s="277" t="s">
        <v>10017</v>
      </c>
      <c r="E3719" s="278" t="s">
        <v>1043</v>
      </c>
      <c r="F3719" s="277" t="s">
        <v>1043</v>
      </c>
      <c r="G3719" s="279">
        <v>89845</v>
      </c>
      <c r="H3719" s="277" t="s">
        <v>10433</v>
      </c>
      <c r="I3719" s="277" t="s">
        <v>833</v>
      </c>
      <c r="J3719" s="277" t="s">
        <v>2642</v>
      </c>
      <c r="K3719" s="280">
        <v>44.98</v>
      </c>
      <c r="L3719" s="277" t="s">
        <v>2364</v>
      </c>
      <c r="M3719" s="83"/>
    </row>
    <row r="3720" spans="1:13" ht="12.75" customHeight="1" x14ac:dyDescent="0.25">
      <c r="A3720" s="277" t="s">
        <v>9801</v>
      </c>
      <c r="B3720" s="277" t="s">
        <v>9802</v>
      </c>
      <c r="C3720" s="277" t="s">
        <v>9157</v>
      </c>
      <c r="D3720" s="277" t="s">
        <v>10017</v>
      </c>
      <c r="E3720" s="278" t="s">
        <v>1043</v>
      </c>
      <c r="F3720" s="277" t="s">
        <v>1043</v>
      </c>
      <c r="G3720" s="279">
        <v>89846</v>
      </c>
      <c r="H3720" s="277" t="s">
        <v>10434</v>
      </c>
      <c r="I3720" s="277" t="s">
        <v>833</v>
      </c>
      <c r="J3720" s="277" t="s">
        <v>2642</v>
      </c>
      <c r="K3720" s="280">
        <v>98.45</v>
      </c>
      <c r="L3720" s="277" t="s">
        <v>2364</v>
      </c>
      <c r="M3720" s="83"/>
    </row>
    <row r="3721" spans="1:13" ht="12.75" customHeight="1" x14ac:dyDescent="0.25">
      <c r="A3721" s="277" t="s">
        <v>9801</v>
      </c>
      <c r="B3721" s="277" t="s">
        <v>9802</v>
      </c>
      <c r="C3721" s="277" t="s">
        <v>9157</v>
      </c>
      <c r="D3721" s="277" t="s">
        <v>10017</v>
      </c>
      <c r="E3721" s="278" t="s">
        <v>1043</v>
      </c>
      <c r="F3721" s="277" t="s">
        <v>1043</v>
      </c>
      <c r="G3721" s="279">
        <v>89847</v>
      </c>
      <c r="H3721" s="277" t="s">
        <v>10435</v>
      </c>
      <c r="I3721" s="277" t="s">
        <v>833</v>
      </c>
      <c r="J3721" s="277" t="s">
        <v>2642</v>
      </c>
      <c r="K3721" s="280">
        <v>121.32</v>
      </c>
      <c r="L3721" s="277" t="s">
        <v>2364</v>
      </c>
      <c r="M3721" s="83"/>
    </row>
    <row r="3722" spans="1:13" ht="12.75" customHeight="1" x14ac:dyDescent="0.25">
      <c r="A3722" s="277" t="s">
        <v>9801</v>
      </c>
      <c r="B3722" s="277" t="s">
        <v>9802</v>
      </c>
      <c r="C3722" s="277" t="s">
        <v>9157</v>
      </c>
      <c r="D3722" s="277" t="s">
        <v>10017</v>
      </c>
      <c r="E3722" s="278" t="s">
        <v>1043</v>
      </c>
      <c r="F3722" s="277" t="s">
        <v>1043</v>
      </c>
      <c r="G3722" s="279">
        <v>89850</v>
      </c>
      <c r="H3722" s="277" t="s">
        <v>10436</v>
      </c>
      <c r="I3722" s="277" t="s">
        <v>833</v>
      </c>
      <c r="J3722" s="277" t="s">
        <v>2642</v>
      </c>
      <c r="K3722" s="280">
        <v>16.260000000000002</v>
      </c>
      <c r="L3722" s="277" t="s">
        <v>2364</v>
      </c>
      <c r="M3722" s="83"/>
    </row>
    <row r="3723" spans="1:13" ht="12.75" customHeight="1" x14ac:dyDescent="0.25">
      <c r="A3723" s="277" t="s">
        <v>9801</v>
      </c>
      <c r="B3723" s="277" t="s">
        <v>9802</v>
      </c>
      <c r="C3723" s="277" t="s">
        <v>9157</v>
      </c>
      <c r="D3723" s="277" t="s">
        <v>10017</v>
      </c>
      <c r="E3723" s="278" t="s">
        <v>1043</v>
      </c>
      <c r="F3723" s="277" t="s">
        <v>1043</v>
      </c>
      <c r="G3723" s="279">
        <v>89851</v>
      </c>
      <c r="H3723" s="277" t="s">
        <v>10437</v>
      </c>
      <c r="I3723" s="277" t="s">
        <v>833</v>
      </c>
      <c r="J3723" s="277" t="s">
        <v>2642</v>
      </c>
      <c r="K3723" s="280">
        <v>16.23</v>
      </c>
      <c r="L3723" s="277" t="s">
        <v>2364</v>
      </c>
      <c r="M3723" s="83"/>
    </row>
    <row r="3724" spans="1:13" ht="12.75" customHeight="1" x14ac:dyDescent="0.25">
      <c r="A3724" s="277" t="s">
        <v>9801</v>
      </c>
      <c r="B3724" s="277" t="s">
        <v>9802</v>
      </c>
      <c r="C3724" s="277" t="s">
        <v>9157</v>
      </c>
      <c r="D3724" s="277" t="s">
        <v>10017</v>
      </c>
      <c r="E3724" s="278" t="s">
        <v>1043</v>
      </c>
      <c r="F3724" s="277" t="s">
        <v>1043</v>
      </c>
      <c r="G3724" s="279">
        <v>89852</v>
      </c>
      <c r="H3724" s="277" t="s">
        <v>10438</v>
      </c>
      <c r="I3724" s="277" t="s">
        <v>833</v>
      </c>
      <c r="J3724" s="277" t="s">
        <v>2642</v>
      </c>
      <c r="K3724" s="280">
        <v>24.26</v>
      </c>
      <c r="L3724" s="277" t="s">
        <v>2364</v>
      </c>
      <c r="M3724" s="83"/>
    </row>
    <row r="3725" spans="1:13" ht="12.75" customHeight="1" x14ac:dyDescent="0.25">
      <c r="A3725" s="277" t="s">
        <v>9801</v>
      </c>
      <c r="B3725" s="277" t="s">
        <v>9802</v>
      </c>
      <c r="C3725" s="277" t="s">
        <v>9157</v>
      </c>
      <c r="D3725" s="277" t="s">
        <v>10017</v>
      </c>
      <c r="E3725" s="278" t="s">
        <v>1043</v>
      </c>
      <c r="F3725" s="277" t="s">
        <v>1043</v>
      </c>
      <c r="G3725" s="279">
        <v>89853</v>
      </c>
      <c r="H3725" s="277" t="s">
        <v>10439</v>
      </c>
      <c r="I3725" s="277" t="s">
        <v>833</v>
      </c>
      <c r="J3725" s="277" t="s">
        <v>2642</v>
      </c>
      <c r="K3725" s="280">
        <v>38.450000000000003</v>
      </c>
      <c r="L3725" s="277" t="s">
        <v>2364</v>
      </c>
      <c r="M3725" s="83"/>
    </row>
    <row r="3726" spans="1:13" ht="12.75" customHeight="1" x14ac:dyDescent="0.25">
      <c r="A3726" s="277" t="s">
        <v>9801</v>
      </c>
      <c r="B3726" s="277" t="s">
        <v>9802</v>
      </c>
      <c r="C3726" s="277" t="s">
        <v>9157</v>
      </c>
      <c r="D3726" s="277" t="s">
        <v>10017</v>
      </c>
      <c r="E3726" s="278" t="s">
        <v>1043</v>
      </c>
      <c r="F3726" s="277" t="s">
        <v>1043</v>
      </c>
      <c r="G3726" s="279">
        <v>89854</v>
      </c>
      <c r="H3726" s="277" t="s">
        <v>10440</v>
      </c>
      <c r="I3726" s="277" t="s">
        <v>833</v>
      </c>
      <c r="J3726" s="277" t="s">
        <v>2642</v>
      </c>
      <c r="K3726" s="280">
        <v>50.95</v>
      </c>
      <c r="L3726" s="277" t="s">
        <v>2364</v>
      </c>
      <c r="M3726" s="83"/>
    </row>
    <row r="3727" spans="1:13" ht="12.75" customHeight="1" x14ac:dyDescent="0.25">
      <c r="A3727" s="277" t="s">
        <v>9801</v>
      </c>
      <c r="B3727" s="277" t="s">
        <v>9802</v>
      </c>
      <c r="C3727" s="277" t="s">
        <v>9157</v>
      </c>
      <c r="D3727" s="277" t="s">
        <v>10017</v>
      </c>
      <c r="E3727" s="278" t="s">
        <v>1043</v>
      </c>
      <c r="F3727" s="277" t="s">
        <v>1043</v>
      </c>
      <c r="G3727" s="279">
        <v>89855</v>
      </c>
      <c r="H3727" s="277" t="s">
        <v>10441</v>
      </c>
      <c r="I3727" s="277" t="s">
        <v>833</v>
      </c>
      <c r="J3727" s="277" t="s">
        <v>2642</v>
      </c>
      <c r="K3727" s="280">
        <v>53.81</v>
      </c>
      <c r="L3727" s="277" t="s">
        <v>2364</v>
      </c>
      <c r="M3727" s="83"/>
    </row>
    <row r="3728" spans="1:13" ht="12.75" customHeight="1" x14ac:dyDescent="0.25">
      <c r="A3728" s="277" t="s">
        <v>9801</v>
      </c>
      <c r="B3728" s="277" t="s">
        <v>9802</v>
      </c>
      <c r="C3728" s="277" t="s">
        <v>9157</v>
      </c>
      <c r="D3728" s="277" t="s">
        <v>10017</v>
      </c>
      <c r="E3728" s="278" t="s">
        <v>1043</v>
      </c>
      <c r="F3728" s="277" t="s">
        <v>1043</v>
      </c>
      <c r="G3728" s="279">
        <v>89856</v>
      </c>
      <c r="H3728" s="277" t="s">
        <v>10442</v>
      </c>
      <c r="I3728" s="277" t="s">
        <v>833</v>
      </c>
      <c r="J3728" s="277" t="s">
        <v>2642</v>
      </c>
      <c r="K3728" s="280">
        <v>12.41</v>
      </c>
      <c r="L3728" s="277" t="s">
        <v>2364</v>
      </c>
      <c r="M3728" s="83"/>
    </row>
    <row r="3729" spans="1:13" ht="12.75" customHeight="1" x14ac:dyDescent="0.25">
      <c r="A3729" s="277" t="s">
        <v>9801</v>
      </c>
      <c r="B3729" s="277" t="s">
        <v>9802</v>
      </c>
      <c r="C3729" s="277" t="s">
        <v>9157</v>
      </c>
      <c r="D3729" s="277" t="s">
        <v>10017</v>
      </c>
      <c r="E3729" s="278" t="s">
        <v>1043</v>
      </c>
      <c r="F3729" s="277" t="s">
        <v>1043</v>
      </c>
      <c r="G3729" s="279">
        <v>89857</v>
      </c>
      <c r="H3729" s="277" t="s">
        <v>10443</v>
      </c>
      <c r="I3729" s="277" t="s">
        <v>833</v>
      </c>
      <c r="J3729" s="277" t="s">
        <v>2642</v>
      </c>
      <c r="K3729" s="280">
        <v>18.579999999999998</v>
      </c>
      <c r="L3729" s="277" t="s">
        <v>2364</v>
      </c>
      <c r="M3729" s="83"/>
    </row>
    <row r="3730" spans="1:13" ht="12.75" customHeight="1" x14ac:dyDescent="0.25">
      <c r="A3730" s="277" t="s">
        <v>9801</v>
      </c>
      <c r="B3730" s="277" t="s">
        <v>9802</v>
      </c>
      <c r="C3730" s="277" t="s">
        <v>9157</v>
      </c>
      <c r="D3730" s="277" t="s">
        <v>10017</v>
      </c>
      <c r="E3730" s="278" t="s">
        <v>1043</v>
      </c>
      <c r="F3730" s="277" t="s">
        <v>1043</v>
      </c>
      <c r="G3730" s="279">
        <v>89859</v>
      </c>
      <c r="H3730" s="277" t="s">
        <v>10444</v>
      </c>
      <c r="I3730" s="277" t="s">
        <v>833</v>
      </c>
      <c r="J3730" s="277" t="s">
        <v>2363</v>
      </c>
      <c r="K3730" s="280">
        <v>61.2</v>
      </c>
      <c r="L3730" s="277" t="s">
        <v>2364</v>
      </c>
      <c r="M3730" s="83"/>
    </row>
    <row r="3731" spans="1:13" ht="12.75" customHeight="1" x14ac:dyDescent="0.25">
      <c r="A3731" s="277" t="s">
        <v>9801</v>
      </c>
      <c r="B3731" s="277" t="s">
        <v>9802</v>
      </c>
      <c r="C3731" s="277" t="s">
        <v>9157</v>
      </c>
      <c r="D3731" s="277" t="s">
        <v>10017</v>
      </c>
      <c r="E3731" s="278" t="s">
        <v>1043</v>
      </c>
      <c r="F3731" s="277" t="s">
        <v>1043</v>
      </c>
      <c r="G3731" s="279">
        <v>89860</v>
      </c>
      <c r="H3731" s="277" t="s">
        <v>10445</v>
      </c>
      <c r="I3731" s="277" t="s">
        <v>833</v>
      </c>
      <c r="J3731" s="277" t="s">
        <v>2642</v>
      </c>
      <c r="K3731" s="280">
        <v>26.76</v>
      </c>
      <c r="L3731" s="277" t="s">
        <v>2364</v>
      </c>
      <c r="M3731" s="83"/>
    </row>
    <row r="3732" spans="1:13" ht="12.75" customHeight="1" x14ac:dyDescent="0.25">
      <c r="A3732" s="277" t="s">
        <v>9801</v>
      </c>
      <c r="B3732" s="277" t="s">
        <v>9802</v>
      </c>
      <c r="C3732" s="277" t="s">
        <v>9157</v>
      </c>
      <c r="D3732" s="277" t="s">
        <v>10017</v>
      </c>
      <c r="E3732" s="278" t="s">
        <v>1043</v>
      </c>
      <c r="F3732" s="277" t="s">
        <v>1043</v>
      </c>
      <c r="G3732" s="279">
        <v>89861</v>
      </c>
      <c r="H3732" s="277" t="s">
        <v>10446</v>
      </c>
      <c r="I3732" s="277" t="s">
        <v>833</v>
      </c>
      <c r="J3732" s="277" t="s">
        <v>2642</v>
      </c>
      <c r="K3732" s="280">
        <v>30.07</v>
      </c>
      <c r="L3732" s="277" t="s">
        <v>2364</v>
      </c>
      <c r="M3732" s="83"/>
    </row>
    <row r="3733" spans="1:13" ht="12.75" customHeight="1" x14ac:dyDescent="0.25">
      <c r="A3733" s="277" t="s">
        <v>9801</v>
      </c>
      <c r="B3733" s="277" t="s">
        <v>9802</v>
      </c>
      <c r="C3733" s="277" t="s">
        <v>9157</v>
      </c>
      <c r="D3733" s="277" t="s">
        <v>10017</v>
      </c>
      <c r="E3733" s="278" t="s">
        <v>1043</v>
      </c>
      <c r="F3733" s="277" t="s">
        <v>1043</v>
      </c>
      <c r="G3733" s="279">
        <v>89862</v>
      </c>
      <c r="H3733" s="277" t="s">
        <v>10447</v>
      </c>
      <c r="I3733" s="277" t="s">
        <v>833</v>
      </c>
      <c r="J3733" s="277" t="s">
        <v>2642</v>
      </c>
      <c r="K3733" s="280">
        <v>57.38</v>
      </c>
      <c r="L3733" s="277" t="s">
        <v>2364</v>
      </c>
      <c r="M3733" s="83"/>
    </row>
    <row r="3734" spans="1:13" ht="12.75" customHeight="1" x14ac:dyDescent="0.25">
      <c r="A3734" s="277" t="s">
        <v>9801</v>
      </c>
      <c r="B3734" s="277" t="s">
        <v>9802</v>
      </c>
      <c r="C3734" s="277" t="s">
        <v>9157</v>
      </c>
      <c r="D3734" s="277" t="s">
        <v>10017</v>
      </c>
      <c r="E3734" s="278" t="s">
        <v>1043</v>
      </c>
      <c r="F3734" s="277" t="s">
        <v>1043</v>
      </c>
      <c r="G3734" s="279">
        <v>89863</v>
      </c>
      <c r="H3734" s="277" t="s">
        <v>10448</v>
      </c>
      <c r="I3734" s="277" t="s">
        <v>833</v>
      </c>
      <c r="J3734" s="277" t="s">
        <v>2642</v>
      </c>
      <c r="K3734" s="280">
        <v>112.62</v>
      </c>
      <c r="L3734" s="277" t="s">
        <v>2364</v>
      </c>
      <c r="M3734" s="83"/>
    </row>
    <row r="3735" spans="1:13" ht="12.75" customHeight="1" x14ac:dyDescent="0.25">
      <c r="A3735" s="277" t="s">
        <v>9801</v>
      </c>
      <c r="B3735" s="277" t="s">
        <v>9802</v>
      </c>
      <c r="C3735" s="277" t="s">
        <v>9157</v>
      </c>
      <c r="D3735" s="277" t="s">
        <v>10017</v>
      </c>
      <c r="E3735" s="278" t="s">
        <v>1043</v>
      </c>
      <c r="F3735" s="277" t="s">
        <v>1043</v>
      </c>
      <c r="G3735" s="279">
        <v>89866</v>
      </c>
      <c r="H3735" s="277" t="s">
        <v>10449</v>
      </c>
      <c r="I3735" s="277" t="s">
        <v>833</v>
      </c>
      <c r="J3735" s="277" t="s">
        <v>2642</v>
      </c>
      <c r="K3735" s="280">
        <v>3.66</v>
      </c>
      <c r="L3735" s="277" t="s">
        <v>2364</v>
      </c>
      <c r="M3735" s="83"/>
    </row>
    <row r="3736" spans="1:13" ht="12.75" customHeight="1" x14ac:dyDescent="0.25">
      <c r="A3736" s="277" t="s">
        <v>9801</v>
      </c>
      <c r="B3736" s="277" t="s">
        <v>9802</v>
      </c>
      <c r="C3736" s="277" t="s">
        <v>9157</v>
      </c>
      <c r="D3736" s="277" t="s">
        <v>10017</v>
      </c>
      <c r="E3736" s="278" t="s">
        <v>1043</v>
      </c>
      <c r="F3736" s="277" t="s">
        <v>1043</v>
      </c>
      <c r="G3736" s="279">
        <v>89867</v>
      </c>
      <c r="H3736" s="277" t="s">
        <v>10450</v>
      </c>
      <c r="I3736" s="277" t="s">
        <v>833</v>
      </c>
      <c r="J3736" s="277" t="s">
        <v>2642</v>
      </c>
      <c r="K3736" s="280">
        <v>4.1900000000000004</v>
      </c>
      <c r="L3736" s="277" t="s">
        <v>2364</v>
      </c>
      <c r="M3736" s="83"/>
    </row>
    <row r="3737" spans="1:13" ht="12.75" customHeight="1" x14ac:dyDescent="0.25">
      <c r="A3737" s="277" t="s">
        <v>9801</v>
      </c>
      <c r="B3737" s="277" t="s">
        <v>9802</v>
      </c>
      <c r="C3737" s="277" t="s">
        <v>9157</v>
      </c>
      <c r="D3737" s="277" t="s">
        <v>10017</v>
      </c>
      <c r="E3737" s="278" t="s">
        <v>1043</v>
      </c>
      <c r="F3737" s="277" t="s">
        <v>1043</v>
      </c>
      <c r="G3737" s="279">
        <v>89868</v>
      </c>
      <c r="H3737" s="277" t="s">
        <v>10451</v>
      </c>
      <c r="I3737" s="277" t="s">
        <v>833</v>
      </c>
      <c r="J3737" s="277" t="s">
        <v>2642</v>
      </c>
      <c r="K3737" s="280">
        <v>2.68</v>
      </c>
      <c r="L3737" s="277" t="s">
        <v>2364</v>
      </c>
      <c r="M3737" s="83"/>
    </row>
    <row r="3738" spans="1:13" ht="12.75" customHeight="1" x14ac:dyDescent="0.25">
      <c r="A3738" s="277" t="s">
        <v>9801</v>
      </c>
      <c r="B3738" s="277" t="s">
        <v>9802</v>
      </c>
      <c r="C3738" s="277" t="s">
        <v>9157</v>
      </c>
      <c r="D3738" s="277" t="s">
        <v>10017</v>
      </c>
      <c r="E3738" s="278" t="s">
        <v>1043</v>
      </c>
      <c r="F3738" s="277" t="s">
        <v>1043</v>
      </c>
      <c r="G3738" s="279">
        <v>89869</v>
      </c>
      <c r="H3738" s="277" t="s">
        <v>10452</v>
      </c>
      <c r="I3738" s="277" t="s">
        <v>833</v>
      </c>
      <c r="J3738" s="277" t="s">
        <v>2642</v>
      </c>
      <c r="K3738" s="280">
        <v>5.84</v>
      </c>
      <c r="L3738" s="277" t="s">
        <v>2364</v>
      </c>
      <c r="M3738" s="83"/>
    </row>
    <row r="3739" spans="1:13" ht="12.75" customHeight="1" x14ac:dyDescent="0.25">
      <c r="A3739" s="277" t="s">
        <v>9801</v>
      </c>
      <c r="B3739" s="277" t="s">
        <v>9802</v>
      </c>
      <c r="C3739" s="277" t="s">
        <v>9157</v>
      </c>
      <c r="D3739" s="277" t="s">
        <v>10017</v>
      </c>
      <c r="E3739" s="278" t="s">
        <v>1043</v>
      </c>
      <c r="F3739" s="277" t="s">
        <v>1043</v>
      </c>
      <c r="G3739" s="279">
        <v>89979</v>
      </c>
      <c r="H3739" s="277" t="s">
        <v>10453</v>
      </c>
      <c r="I3739" s="277" t="s">
        <v>833</v>
      </c>
      <c r="J3739" s="277" t="s">
        <v>2642</v>
      </c>
      <c r="K3739" s="280">
        <v>17.89</v>
      </c>
      <c r="L3739" s="277" t="s">
        <v>2364</v>
      </c>
      <c r="M3739" s="83"/>
    </row>
    <row r="3740" spans="1:13" ht="12.75" customHeight="1" x14ac:dyDescent="0.25">
      <c r="A3740" s="277" t="s">
        <v>9801</v>
      </c>
      <c r="B3740" s="277" t="s">
        <v>9802</v>
      </c>
      <c r="C3740" s="277" t="s">
        <v>9157</v>
      </c>
      <c r="D3740" s="277" t="s">
        <v>10017</v>
      </c>
      <c r="E3740" s="278" t="s">
        <v>1043</v>
      </c>
      <c r="F3740" s="277" t="s">
        <v>1043</v>
      </c>
      <c r="G3740" s="279">
        <v>89980</v>
      </c>
      <c r="H3740" s="277" t="s">
        <v>10454</v>
      </c>
      <c r="I3740" s="277" t="s">
        <v>833</v>
      </c>
      <c r="J3740" s="277" t="s">
        <v>2642</v>
      </c>
      <c r="K3740" s="280">
        <v>6.82</v>
      </c>
      <c r="L3740" s="277" t="s">
        <v>2364</v>
      </c>
      <c r="M3740" s="83"/>
    </row>
    <row r="3741" spans="1:13" ht="12.75" customHeight="1" x14ac:dyDescent="0.25">
      <c r="A3741" s="277" t="s">
        <v>9801</v>
      </c>
      <c r="B3741" s="277" t="s">
        <v>9802</v>
      </c>
      <c r="C3741" s="277" t="s">
        <v>9157</v>
      </c>
      <c r="D3741" s="277" t="s">
        <v>10017</v>
      </c>
      <c r="E3741" s="278" t="s">
        <v>1043</v>
      </c>
      <c r="F3741" s="277" t="s">
        <v>1043</v>
      </c>
      <c r="G3741" s="279">
        <v>89981</v>
      </c>
      <c r="H3741" s="277" t="s">
        <v>10455</v>
      </c>
      <c r="I3741" s="277" t="s">
        <v>833</v>
      </c>
      <c r="J3741" s="277" t="s">
        <v>2642</v>
      </c>
      <c r="K3741" s="280">
        <v>15.45</v>
      </c>
      <c r="L3741" s="277" t="s">
        <v>2364</v>
      </c>
      <c r="M3741" s="83"/>
    </row>
    <row r="3742" spans="1:13" ht="12.75" customHeight="1" x14ac:dyDescent="0.25">
      <c r="A3742" s="277" t="s">
        <v>9801</v>
      </c>
      <c r="B3742" s="277" t="s">
        <v>9802</v>
      </c>
      <c r="C3742" s="277" t="s">
        <v>9157</v>
      </c>
      <c r="D3742" s="277" t="s">
        <v>10017</v>
      </c>
      <c r="E3742" s="278" t="s">
        <v>1043</v>
      </c>
      <c r="F3742" s="277" t="s">
        <v>1043</v>
      </c>
      <c r="G3742" s="279">
        <v>90373</v>
      </c>
      <c r="H3742" s="277" t="s">
        <v>10456</v>
      </c>
      <c r="I3742" s="277" t="s">
        <v>833</v>
      </c>
      <c r="J3742" s="277" t="s">
        <v>2642</v>
      </c>
      <c r="K3742" s="280">
        <v>10.14</v>
      </c>
      <c r="L3742" s="277" t="s">
        <v>2364</v>
      </c>
      <c r="M3742" s="83"/>
    </row>
    <row r="3743" spans="1:13" ht="12.75" customHeight="1" x14ac:dyDescent="0.25">
      <c r="A3743" s="277" t="s">
        <v>9801</v>
      </c>
      <c r="B3743" s="277" t="s">
        <v>9802</v>
      </c>
      <c r="C3743" s="277" t="s">
        <v>9157</v>
      </c>
      <c r="D3743" s="277" t="s">
        <v>10017</v>
      </c>
      <c r="E3743" s="278" t="s">
        <v>1043</v>
      </c>
      <c r="F3743" s="277" t="s">
        <v>1043</v>
      </c>
      <c r="G3743" s="279">
        <v>90374</v>
      </c>
      <c r="H3743" s="277" t="s">
        <v>10457</v>
      </c>
      <c r="I3743" s="277" t="s">
        <v>833</v>
      </c>
      <c r="J3743" s="277" t="s">
        <v>2642</v>
      </c>
      <c r="K3743" s="280">
        <v>15.69</v>
      </c>
      <c r="L3743" s="277" t="s">
        <v>2364</v>
      </c>
      <c r="M3743" s="83"/>
    </row>
    <row r="3744" spans="1:13" ht="12.75" customHeight="1" x14ac:dyDescent="0.25">
      <c r="A3744" s="277" t="s">
        <v>9801</v>
      </c>
      <c r="B3744" s="277" t="s">
        <v>9802</v>
      </c>
      <c r="C3744" s="277" t="s">
        <v>9157</v>
      </c>
      <c r="D3744" s="277" t="s">
        <v>10017</v>
      </c>
      <c r="E3744" s="278" t="s">
        <v>1043</v>
      </c>
      <c r="F3744" s="277" t="s">
        <v>1043</v>
      </c>
      <c r="G3744" s="279">
        <v>90375</v>
      </c>
      <c r="H3744" s="277" t="s">
        <v>10458</v>
      </c>
      <c r="I3744" s="277" t="s">
        <v>833</v>
      </c>
      <c r="J3744" s="277" t="s">
        <v>2642</v>
      </c>
      <c r="K3744" s="280">
        <v>6.49</v>
      </c>
      <c r="L3744" s="277" t="s">
        <v>2364</v>
      </c>
      <c r="M3744" s="83"/>
    </row>
    <row r="3745" spans="1:13" ht="12.75" customHeight="1" x14ac:dyDescent="0.25">
      <c r="A3745" s="277" t="s">
        <v>9801</v>
      </c>
      <c r="B3745" s="277" t="s">
        <v>9802</v>
      </c>
      <c r="C3745" s="277" t="s">
        <v>9157</v>
      </c>
      <c r="D3745" s="277" t="s">
        <v>10017</v>
      </c>
      <c r="E3745" s="278" t="s">
        <v>1043</v>
      </c>
      <c r="F3745" s="277" t="s">
        <v>1043</v>
      </c>
      <c r="G3745" s="279">
        <v>92287</v>
      </c>
      <c r="H3745" s="277" t="s">
        <v>10459</v>
      </c>
      <c r="I3745" s="277" t="s">
        <v>833</v>
      </c>
      <c r="J3745" s="277" t="s">
        <v>2363</v>
      </c>
      <c r="K3745" s="280">
        <v>11.02</v>
      </c>
      <c r="L3745" s="277" t="s">
        <v>2364</v>
      </c>
      <c r="M3745" s="83"/>
    </row>
    <row r="3746" spans="1:13" ht="12.75" customHeight="1" x14ac:dyDescent="0.25">
      <c r="A3746" s="277" t="s">
        <v>9801</v>
      </c>
      <c r="B3746" s="277" t="s">
        <v>9802</v>
      </c>
      <c r="C3746" s="277" t="s">
        <v>9157</v>
      </c>
      <c r="D3746" s="277" t="s">
        <v>10017</v>
      </c>
      <c r="E3746" s="278" t="s">
        <v>1043</v>
      </c>
      <c r="F3746" s="277" t="s">
        <v>1043</v>
      </c>
      <c r="G3746" s="279">
        <v>92288</v>
      </c>
      <c r="H3746" s="277" t="s">
        <v>10460</v>
      </c>
      <c r="I3746" s="277" t="s">
        <v>833</v>
      </c>
      <c r="J3746" s="277" t="s">
        <v>2363</v>
      </c>
      <c r="K3746" s="280">
        <v>16.8</v>
      </c>
      <c r="L3746" s="277" t="s">
        <v>2364</v>
      </c>
      <c r="M3746" s="83"/>
    </row>
    <row r="3747" spans="1:13" ht="12.75" customHeight="1" x14ac:dyDescent="0.25">
      <c r="A3747" s="277" t="s">
        <v>9801</v>
      </c>
      <c r="B3747" s="277" t="s">
        <v>9802</v>
      </c>
      <c r="C3747" s="277" t="s">
        <v>9157</v>
      </c>
      <c r="D3747" s="277" t="s">
        <v>10017</v>
      </c>
      <c r="E3747" s="278" t="s">
        <v>1043</v>
      </c>
      <c r="F3747" s="277" t="s">
        <v>1043</v>
      </c>
      <c r="G3747" s="279">
        <v>92289</v>
      </c>
      <c r="H3747" s="277" t="s">
        <v>10461</v>
      </c>
      <c r="I3747" s="277" t="s">
        <v>833</v>
      </c>
      <c r="J3747" s="277" t="s">
        <v>2363</v>
      </c>
      <c r="K3747" s="280">
        <v>29.05</v>
      </c>
      <c r="L3747" s="277" t="s">
        <v>2364</v>
      </c>
      <c r="M3747" s="83"/>
    </row>
    <row r="3748" spans="1:13" ht="12.75" customHeight="1" x14ac:dyDescent="0.25">
      <c r="A3748" s="277" t="s">
        <v>9801</v>
      </c>
      <c r="B3748" s="277" t="s">
        <v>9802</v>
      </c>
      <c r="C3748" s="277" t="s">
        <v>9157</v>
      </c>
      <c r="D3748" s="277" t="s">
        <v>10017</v>
      </c>
      <c r="E3748" s="278" t="s">
        <v>1043</v>
      </c>
      <c r="F3748" s="277" t="s">
        <v>1043</v>
      </c>
      <c r="G3748" s="279">
        <v>92290</v>
      </c>
      <c r="H3748" s="277" t="s">
        <v>10462</v>
      </c>
      <c r="I3748" s="277" t="s">
        <v>833</v>
      </c>
      <c r="J3748" s="277" t="s">
        <v>2363</v>
      </c>
      <c r="K3748" s="280">
        <v>43.84</v>
      </c>
      <c r="L3748" s="277" t="s">
        <v>2364</v>
      </c>
      <c r="M3748" s="83"/>
    </row>
    <row r="3749" spans="1:13" ht="12.75" customHeight="1" x14ac:dyDescent="0.25">
      <c r="A3749" s="277" t="s">
        <v>9801</v>
      </c>
      <c r="B3749" s="277" t="s">
        <v>9802</v>
      </c>
      <c r="C3749" s="277" t="s">
        <v>9157</v>
      </c>
      <c r="D3749" s="277" t="s">
        <v>10017</v>
      </c>
      <c r="E3749" s="278" t="s">
        <v>1043</v>
      </c>
      <c r="F3749" s="277" t="s">
        <v>1043</v>
      </c>
      <c r="G3749" s="279">
        <v>92291</v>
      </c>
      <c r="H3749" s="277" t="s">
        <v>10463</v>
      </c>
      <c r="I3749" s="277" t="s">
        <v>833</v>
      </c>
      <c r="J3749" s="277" t="s">
        <v>2363</v>
      </c>
      <c r="K3749" s="280">
        <v>66.87</v>
      </c>
      <c r="L3749" s="277" t="s">
        <v>2364</v>
      </c>
      <c r="M3749" s="83"/>
    </row>
    <row r="3750" spans="1:13" ht="12.75" customHeight="1" x14ac:dyDescent="0.25">
      <c r="A3750" s="277" t="s">
        <v>9801</v>
      </c>
      <c r="B3750" s="277" t="s">
        <v>9802</v>
      </c>
      <c r="C3750" s="277" t="s">
        <v>9157</v>
      </c>
      <c r="D3750" s="277" t="s">
        <v>10017</v>
      </c>
      <c r="E3750" s="278" t="s">
        <v>1043</v>
      </c>
      <c r="F3750" s="277" t="s">
        <v>1043</v>
      </c>
      <c r="G3750" s="279">
        <v>92292</v>
      </c>
      <c r="H3750" s="277" t="s">
        <v>10464</v>
      </c>
      <c r="I3750" s="277" t="s">
        <v>833</v>
      </c>
      <c r="J3750" s="277" t="s">
        <v>2363</v>
      </c>
      <c r="K3750" s="280">
        <v>206.58</v>
      </c>
      <c r="L3750" s="277" t="s">
        <v>2364</v>
      </c>
      <c r="M3750" s="83"/>
    </row>
    <row r="3751" spans="1:13" ht="12.75" customHeight="1" x14ac:dyDescent="0.25">
      <c r="A3751" s="277" t="s">
        <v>9801</v>
      </c>
      <c r="B3751" s="277" t="s">
        <v>9802</v>
      </c>
      <c r="C3751" s="277" t="s">
        <v>9157</v>
      </c>
      <c r="D3751" s="277" t="s">
        <v>10017</v>
      </c>
      <c r="E3751" s="278" t="s">
        <v>1043</v>
      </c>
      <c r="F3751" s="277" t="s">
        <v>1043</v>
      </c>
      <c r="G3751" s="279">
        <v>92293</v>
      </c>
      <c r="H3751" s="277" t="s">
        <v>10465</v>
      </c>
      <c r="I3751" s="277" t="s">
        <v>833</v>
      </c>
      <c r="J3751" s="277" t="s">
        <v>2363</v>
      </c>
      <c r="K3751" s="280">
        <v>6.39</v>
      </c>
      <c r="L3751" s="277" t="s">
        <v>2364</v>
      </c>
      <c r="M3751" s="83"/>
    </row>
    <row r="3752" spans="1:13" ht="12.75" customHeight="1" x14ac:dyDescent="0.25">
      <c r="A3752" s="277" t="s">
        <v>9801</v>
      </c>
      <c r="B3752" s="277" t="s">
        <v>9802</v>
      </c>
      <c r="C3752" s="277" t="s">
        <v>9157</v>
      </c>
      <c r="D3752" s="277" t="s">
        <v>10017</v>
      </c>
      <c r="E3752" s="278" t="s">
        <v>1043</v>
      </c>
      <c r="F3752" s="277" t="s">
        <v>1043</v>
      </c>
      <c r="G3752" s="279">
        <v>92294</v>
      </c>
      <c r="H3752" s="277" t="s">
        <v>10466</v>
      </c>
      <c r="I3752" s="277" t="s">
        <v>833</v>
      </c>
      <c r="J3752" s="277" t="s">
        <v>2363</v>
      </c>
      <c r="K3752" s="280">
        <v>10.34</v>
      </c>
      <c r="L3752" s="277" t="s">
        <v>2364</v>
      </c>
      <c r="M3752" s="83"/>
    </row>
    <row r="3753" spans="1:13" ht="12.75" customHeight="1" x14ac:dyDescent="0.25">
      <c r="A3753" s="277" t="s">
        <v>9801</v>
      </c>
      <c r="B3753" s="277" t="s">
        <v>9802</v>
      </c>
      <c r="C3753" s="277" t="s">
        <v>9157</v>
      </c>
      <c r="D3753" s="277" t="s">
        <v>10017</v>
      </c>
      <c r="E3753" s="278" t="s">
        <v>1043</v>
      </c>
      <c r="F3753" s="277" t="s">
        <v>1043</v>
      </c>
      <c r="G3753" s="279">
        <v>92295</v>
      </c>
      <c r="H3753" s="277" t="s">
        <v>10467</v>
      </c>
      <c r="I3753" s="277" t="s">
        <v>833</v>
      </c>
      <c r="J3753" s="277" t="s">
        <v>2363</v>
      </c>
      <c r="K3753" s="280">
        <v>18.93</v>
      </c>
      <c r="L3753" s="277" t="s">
        <v>2364</v>
      </c>
      <c r="M3753" s="83"/>
    </row>
    <row r="3754" spans="1:13" ht="12.75" customHeight="1" x14ac:dyDescent="0.25">
      <c r="A3754" s="277" t="s">
        <v>9801</v>
      </c>
      <c r="B3754" s="277" t="s">
        <v>9802</v>
      </c>
      <c r="C3754" s="277" t="s">
        <v>9157</v>
      </c>
      <c r="D3754" s="277" t="s">
        <v>10017</v>
      </c>
      <c r="E3754" s="278" t="s">
        <v>1043</v>
      </c>
      <c r="F3754" s="277" t="s">
        <v>1043</v>
      </c>
      <c r="G3754" s="279">
        <v>92296</v>
      </c>
      <c r="H3754" s="277" t="s">
        <v>10468</v>
      </c>
      <c r="I3754" s="277" t="s">
        <v>833</v>
      </c>
      <c r="J3754" s="277" t="s">
        <v>2363</v>
      </c>
      <c r="K3754" s="280">
        <v>25.12</v>
      </c>
      <c r="L3754" s="277" t="s">
        <v>2364</v>
      </c>
      <c r="M3754" s="83"/>
    </row>
    <row r="3755" spans="1:13" ht="12.75" customHeight="1" x14ac:dyDescent="0.25">
      <c r="A3755" s="277" t="s">
        <v>9801</v>
      </c>
      <c r="B3755" s="277" t="s">
        <v>9802</v>
      </c>
      <c r="C3755" s="277" t="s">
        <v>9157</v>
      </c>
      <c r="D3755" s="277" t="s">
        <v>10017</v>
      </c>
      <c r="E3755" s="278" t="s">
        <v>1043</v>
      </c>
      <c r="F3755" s="277" t="s">
        <v>1043</v>
      </c>
      <c r="G3755" s="279">
        <v>92297</v>
      </c>
      <c r="H3755" s="277" t="s">
        <v>10469</v>
      </c>
      <c r="I3755" s="277" t="s">
        <v>833</v>
      </c>
      <c r="J3755" s="277" t="s">
        <v>2363</v>
      </c>
      <c r="K3755" s="280">
        <v>38.619999999999997</v>
      </c>
      <c r="L3755" s="277" t="s">
        <v>2364</v>
      </c>
      <c r="M3755" s="83"/>
    </row>
    <row r="3756" spans="1:13" ht="12.75" customHeight="1" x14ac:dyDescent="0.25">
      <c r="A3756" s="277" t="s">
        <v>9801</v>
      </c>
      <c r="B3756" s="277" t="s">
        <v>9802</v>
      </c>
      <c r="C3756" s="277" t="s">
        <v>9157</v>
      </c>
      <c r="D3756" s="277" t="s">
        <v>10017</v>
      </c>
      <c r="E3756" s="278" t="s">
        <v>1043</v>
      </c>
      <c r="F3756" s="277" t="s">
        <v>1043</v>
      </c>
      <c r="G3756" s="279">
        <v>92298</v>
      </c>
      <c r="H3756" s="277" t="s">
        <v>10470</v>
      </c>
      <c r="I3756" s="277" t="s">
        <v>833</v>
      </c>
      <c r="J3756" s="277" t="s">
        <v>2363</v>
      </c>
      <c r="K3756" s="280">
        <v>107.13</v>
      </c>
      <c r="L3756" s="277" t="s">
        <v>2364</v>
      </c>
      <c r="M3756" s="83"/>
    </row>
    <row r="3757" spans="1:13" ht="12.75" customHeight="1" x14ac:dyDescent="0.25">
      <c r="A3757" s="277" t="s">
        <v>9801</v>
      </c>
      <c r="B3757" s="277" t="s">
        <v>9802</v>
      </c>
      <c r="C3757" s="277" t="s">
        <v>9157</v>
      </c>
      <c r="D3757" s="277" t="s">
        <v>10017</v>
      </c>
      <c r="E3757" s="278" t="s">
        <v>1043</v>
      </c>
      <c r="F3757" s="277" t="s">
        <v>1043</v>
      </c>
      <c r="G3757" s="279">
        <v>92299</v>
      </c>
      <c r="H3757" s="277" t="s">
        <v>10471</v>
      </c>
      <c r="I3757" s="277" t="s">
        <v>833</v>
      </c>
      <c r="J3757" s="277" t="s">
        <v>2363</v>
      </c>
      <c r="K3757" s="280">
        <v>14.53</v>
      </c>
      <c r="L3757" s="277" t="s">
        <v>2364</v>
      </c>
      <c r="M3757" s="83"/>
    </row>
    <row r="3758" spans="1:13" ht="12.75" customHeight="1" x14ac:dyDescent="0.25">
      <c r="A3758" s="277" t="s">
        <v>9801</v>
      </c>
      <c r="B3758" s="277" t="s">
        <v>9802</v>
      </c>
      <c r="C3758" s="277" t="s">
        <v>9157</v>
      </c>
      <c r="D3758" s="277" t="s">
        <v>10017</v>
      </c>
      <c r="E3758" s="278" t="s">
        <v>1043</v>
      </c>
      <c r="F3758" s="277" t="s">
        <v>1043</v>
      </c>
      <c r="G3758" s="279">
        <v>92300</v>
      </c>
      <c r="H3758" s="277" t="s">
        <v>10472</v>
      </c>
      <c r="I3758" s="277" t="s">
        <v>833</v>
      </c>
      <c r="J3758" s="277" t="s">
        <v>2363</v>
      </c>
      <c r="K3758" s="280">
        <v>21.43</v>
      </c>
      <c r="L3758" s="277" t="s">
        <v>2364</v>
      </c>
      <c r="M3758" s="83"/>
    </row>
    <row r="3759" spans="1:13" ht="12.75" customHeight="1" x14ac:dyDescent="0.25">
      <c r="A3759" s="277" t="s">
        <v>9801</v>
      </c>
      <c r="B3759" s="277" t="s">
        <v>9802</v>
      </c>
      <c r="C3759" s="277" t="s">
        <v>9157</v>
      </c>
      <c r="D3759" s="277" t="s">
        <v>10017</v>
      </c>
      <c r="E3759" s="278" t="s">
        <v>1043</v>
      </c>
      <c r="F3759" s="277" t="s">
        <v>1043</v>
      </c>
      <c r="G3759" s="279">
        <v>92301</v>
      </c>
      <c r="H3759" s="277" t="s">
        <v>10473</v>
      </c>
      <c r="I3759" s="277" t="s">
        <v>833</v>
      </c>
      <c r="J3759" s="277" t="s">
        <v>2363</v>
      </c>
      <c r="K3759" s="280">
        <v>41.28</v>
      </c>
      <c r="L3759" s="277" t="s">
        <v>2364</v>
      </c>
      <c r="M3759" s="83"/>
    </row>
    <row r="3760" spans="1:13" ht="12.75" customHeight="1" x14ac:dyDescent="0.25">
      <c r="A3760" s="277" t="s">
        <v>9801</v>
      </c>
      <c r="B3760" s="277" t="s">
        <v>9802</v>
      </c>
      <c r="C3760" s="277" t="s">
        <v>9157</v>
      </c>
      <c r="D3760" s="277" t="s">
        <v>10017</v>
      </c>
      <c r="E3760" s="278" t="s">
        <v>1043</v>
      </c>
      <c r="F3760" s="277" t="s">
        <v>1043</v>
      </c>
      <c r="G3760" s="279">
        <v>92302</v>
      </c>
      <c r="H3760" s="277" t="s">
        <v>10474</v>
      </c>
      <c r="I3760" s="277" t="s">
        <v>833</v>
      </c>
      <c r="J3760" s="277" t="s">
        <v>2363</v>
      </c>
      <c r="K3760" s="280">
        <v>54.45</v>
      </c>
      <c r="L3760" s="277" t="s">
        <v>2364</v>
      </c>
      <c r="M3760" s="83"/>
    </row>
    <row r="3761" spans="1:13" ht="12.75" customHeight="1" x14ac:dyDescent="0.25">
      <c r="A3761" s="277" t="s">
        <v>9801</v>
      </c>
      <c r="B3761" s="277" t="s">
        <v>9802</v>
      </c>
      <c r="C3761" s="277" t="s">
        <v>9157</v>
      </c>
      <c r="D3761" s="277" t="s">
        <v>10017</v>
      </c>
      <c r="E3761" s="278" t="s">
        <v>1043</v>
      </c>
      <c r="F3761" s="277" t="s">
        <v>1043</v>
      </c>
      <c r="G3761" s="279">
        <v>92303</v>
      </c>
      <c r="H3761" s="277" t="s">
        <v>10475</v>
      </c>
      <c r="I3761" s="277" t="s">
        <v>833</v>
      </c>
      <c r="J3761" s="277" t="s">
        <v>2363</v>
      </c>
      <c r="K3761" s="280">
        <v>98.96</v>
      </c>
      <c r="L3761" s="277" t="s">
        <v>2364</v>
      </c>
      <c r="M3761" s="83"/>
    </row>
    <row r="3762" spans="1:13" ht="12.75" customHeight="1" x14ac:dyDescent="0.25">
      <c r="A3762" s="277" t="s">
        <v>9801</v>
      </c>
      <c r="B3762" s="277" t="s">
        <v>9802</v>
      </c>
      <c r="C3762" s="277" t="s">
        <v>9157</v>
      </c>
      <c r="D3762" s="277" t="s">
        <v>10017</v>
      </c>
      <c r="E3762" s="278" t="s">
        <v>1043</v>
      </c>
      <c r="F3762" s="277" t="s">
        <v>1043</v>
      </c>
      <c r="G3762" s="279">
        <v>92304</v>
      </c>
      <c r="H3762" s="277" t="s">
        <v>10476</v>
      </c>
      <c r="I3762" s="277" t="s">
        <v>833</v>
      </c>
      <c r="J3762" s="277" t="s">
        <v>2363</v>
      </c>
      <c r="K3762" s="280">
        <v>255.09</v>
      </c>
      <c r="L3762" s="277" t="s">
        <v>2364</v>
      </c>
      <c r="M3762" s="83"/>
    </row>
    <row r="3763" spans="1:13" ht="12.75" customHeight="1" x14ac:dyDescent="0.25">
      <c r="A3763" s="277" t="s">
        <v>9801</v>
      </c>
      <c r="B3763" s="277" t="s">
        <v>9802</v>
      </c>
      <c r="C3763" s="277" t="s">
        <v>9157</v>
      </c>
      <c r="D3763" s="277" t="s">
        <v>10017</v>
      </c>
      <c r="E3763" s="278" t="s">
        <v>1043</v>
      </c>
      <c r="F3763" s="277" t="s">
        <v>1043</v>
      </c>
      <c r="G3763" s="279">
        <v>92311</v>
      </c>
      <c r="H3763" s="277" t="s">
        <v>10477</v>
      </c>
      <c r="I3763" s="277" t="s">
        <v>833</v>
      </c>
      <c r="J3763" s="277" t="s">
        <v>2363</v>
      </c>
      <c r="K3763" s="280">
        <v>8.23</v>
      </c>
      <c r="L3763" s="277" t="s">
        <v>2364</v>
      </c>
      <c r="M3763" s="83"/>
    </row>
    <row r="3764" spans="1:13" ht="12.75" customHeight="1" x14ac:dyDescent="0.25">
      <c r="A3764" s="277" t="s">
        <v>9801</v>
      </c>
      <c r="B3764" s="277" t="s">
        <v>9802</v>
      </c>
      <c r="C3764" s="277" t="s">
        <v>9157</v>
      </c>
      <c r="D3764" s="277" t="s">
        <v>10017</v>
      </c>
      <c r="E3764" s="278" t="s">
        <v>1043</v>
      </c>
      <c r="F3764" s="277" t="s">
        <v>1043</v>
      </c>
      <c r="G3764" s="279">
        <v>92312</v>
      </c>
      <c r="H3764" s="277" t="s">
        <v>10478</v>
      </c>
      <c r="I3764" s="277" t="s">
        <v>833</v>
      </c>
      <c r="J3764" s="277" t="s">
        <v>2363</v>
      </c>
      <c r="K3764" s="280">
        <v>13.11</v>
      </c>
      <c r="L3764" s="277" t="s">
        <v>2364</v>
      </c>
      <c r="M3764" s="83"/>
    </row>
    <row r="3765" spans="1:13" ht="12.75" customHeight="1" x14ac:dyDescent="0.25">
      <c r="A3765" s="277" t="s">
        <v>9801</v>
      </c>
      <c r="B3765" s="277" t="s">
        <v>9802</v>
      </c>
      <c r="C3765" s="277" t="s">
        <v>9157</v>
      </c>
      <c r="D3765" s="277" t="s">
        <v>10017</v>
      </c>
      <c r="E3765" s="278" t="s">
        <v>1043</v>
      </c>
      <c r="F3765" s="277" t="s">
        <v>1043</v>
      </c>
      <c r="G3765" s="279">
        <v>92313</v>
      </c>
      <c r="H3765" s="277" t="s">
        <v>10479</v>
      </c>
      <c r="I3765" s="277" t="s">
        <v>833</v>
      </c>
      <c r="J3765" s="277" t="s">
        <v>2363</v>
      </c>
      <c r="K3765" s="280">
        <v>18.89</v>
      </c>
      <c r="L3765" s="277" t="s">
        <v>2364</v>
      </c>
      <c r="M3765" s="83"/>
    </row>
    <row r="3766" spans="1:13" ht="12.75" customHeight="1" x14ac:dyDescent="0.25">
      <c r="A3766" s="277" t="s">
        <v>9801</v>
      </c>
      <c r="B3766" s="277" t="s">
        <v>9802</v>
      </c>
      <c r="C3766" s="277" t="s">
        <v>9157</v>
      </c>
      <c r="D3766" s="277" t="s">
        <v>10017</v>
      </c>
      <c r="E3766" s="278" t="s">
        <v>1043</v>
      </c>
      <c r="F3766" s="277" t="s">
        <v>1043</v>
      </c>
      <c r="G3766" s="279">
        <v>92314</v>
      </c>
      <c r="H3766" s="277" t="s">
        <v>10480</v>
      </c>
      <c r="I3766" s="277" t="s">
        <v>833</v>
      </c>
      <c r="J3766" s="277" t="s">
        <v>2363</v>
      </c>
      <c r="K3766" s="280">
        <v>5.35</v>
      </c>
      <c r="L3766" s="277" t="s">
        <v>2364</v>
      </c>
      <c r="M3766" s="83"/>
    </row>
    <row r="3767" spans="1:13" ht="12.75" customHeight="1" x14ac:dyDescent="0.25">
      <c r="A3767" s="277" t="s">
        <v>9801</v>
      </c>
      <c r="B3767" s="277" t="s">
        <v>9802</v>
      </c>
      <c r="C3767" s="277" t="s">
        <v>9157</v>
      </c>
      <c r="D3767" s="277" t="s">
        <v>10017</v>
      </c>
      <c r="E3767" s="278" t="s">
        <v>1043</v>
      </c>
      <c r="F3767" s="277" t="s">
        <v>1043</v>
      </c>
      <c r="G3767" s="279">
        <v>92315</v>
      </c>
      <c r="H3767" s="277" t="s">
        <v>10481</v>
      </c>
      <c r="I3767" s="277" t="s">
        <v>833</v>
      </c>
      <c r="J3767" s="277" t="s">
        <v>2363</v>
      </c>
      <c r="K3767" s="280">
        <v>7.81</v>
      </c>
      <c r="L3767" s="277" t="s">
        <v>2364</v>
      </c>
      <c r="M3767" s="83"/>
    </row>
    <row r="3768" spans="1:13" ht="12.75" customHeight="1" x14ac:dyDescent="0.25">
      <c r="A3768" s="277" t="s">
        <v>9801</v>
      </c>
      <c r="B3768" s="277" t="s">
        <v>9802</v>
      </c>
      <c r="C3768" s="277" t="s">
        <v>9157</v>
      </c>
      <c r="D3768" s="277" t="s">
        <v>10017</v>
      </c>
      <c r="E3768" s="278" t="s">
        <v>1043</v>
      </c>
      <c r="F3768" s="277" t="s">
        <v>1043</v>
      </c>
      <c r="G3768" s="279">
        <v>92316</v>
      </c>
      <c r="H3768" s="277" t="s">
        <v>10482</v>
      </c>
      <c r="I3768" s="277" t="s">
        <v>833</v>
      </c>
      <c r="J3768" s="277" t="s">
        <v>2363</v>
      </c>
      <c r="K3768" s="280">
        <v>11.77</v>
      </c>
      <c r="L3768" s="277" t="s">
        <v>2364</v>
      </c>
      <c r="M3768" s="83"/>
    </row>
    <row r="3769" spans="1:13" ht="12.75" customHeight="1" x14ac:dyDescent="0.25">
      <c r="A3769" s="277" t="s">
        <v>9801</v>
      </c>
      <c r="B3769" s="277" t="s">
        <v>9802</v>
      </c>
      <c r="C3769" s="277" t="s">
        <v>9157</v>
      </c>
      <c r="D3769" s="277" t="s">
        <v>10017</v>
      </c>
      <c r="E3769" s="278" t="s">
        <v>1043</v>
      </c>
      <c r="F3769" s="277" t="s">
        <v>1043</v>
      </c>
      <c r="G3769" s="279">
        <v>92317</v>
      </c>
      <c r="H3769" s="277" t="s">
        <v>10483</v>
      </c>
      <c r="I3769" s="277" t="s">
        <v>833</v>
      </c>
      <c r="J3769" s="277" t="s">
        <v>2363</v>
      </c>
      <c r="K3769" s="280">
        <v>11.19</v>
      </c>
      <c r="L3769" s="277" t="s">
        <v>2364</v>
      </c>
      <c r="M3769" s="83"/>
    </row>
    <row r="3770" spans="1:13" ht="12.75" customHeight="1" x14ac:dyDescent="0.25">
      <c r="A3770" s="277" t="s">
        <v>9801</v>
      </c>
      <c r="B3770" s="277" t="s">
        <v>9802</v>
      </c>
      <c r="C3770" s="277" t="s">
        <v>9157</v>
      </c>
      <c r="D3770" s="277" t="s">
        <v>10017</v>
      </c>
      <c r="E3770" s="278" t="s">
        <v>1043</v>
      </c>
      <c r="F3770" s="277" t="s">
        <v>1043</v>
      </c>
      <c r="G3770" s="279">
        <v>92318</v>
      </c>
      <c r="H3770" s="277" t="s">
        <v>10484</v>
      </c>
      <c r="I3770" s="277" t="s">
        <v>833</v>
      </c>
      <c r="J3770" s="277" t="s">
        <v>2363</v>
      </c>
      <c r="K3770" s="280">
        <v>17.350000000000001</v>
      </c>
      <c r="L3770" s="277" t="s">
        <v>2364</v>
      </c>
      <c r="M3770" s="83"/>
    </row>
    <row r="3771" spans="1:13" ht="12.75" customHeight="1" x14ac:dyDescent="0.25">
      <c r="A3771" s="277" t="s">
        <v>9801</v>
      </c>
      <c r="B3771" s="277" t="s">
        <v>9802</v>
      </c>
      <c r="C3771" s="277" t="s">
        <v>9157</v>
      </c>
      <c r="D3771" s="277" t="s">
        <v>10017</v>
      </c>
      <c r="E3771" s="278" t="s">
        <v>1043</v>
      </c>
      <c r="F3771" s="277" t="s">
        <v>1043</v>
      </c>
      <c r="G3771" s="279">
        <v>92319</v>
      </c>
      <c r="H3771" s="277" t="s">
        <v>10485</v>
      </c>
      <c r="I3771" s="277" t="s">
        <v>833</v>
      </c>
      <c r="J3771" s="277" t="s">
        <v>2363</v>
      </c>
      <c r="K3771" s="280">
        <v>24.25</v>
      </c>
      <c r="L3771" s="277" t="s">
        <v>2364</v>
      </c>
      <c r="M3771" s="83"/>
    </row>
    <row r="3772" spans="1:13" ht="12.75" customHeight="1" x14ac:dyDescent="0.25">
      <c r="A3772" s="277" t="s">
        <v>9801</v>
      </c>
      <c r="B3772" s="277" t="s">
        <v>9802</v>
      </c>
      <c r="C3772" s="277" t="s">
        <v>9157</v>
      </c>
      <c r="D3772" s="277" t="s">
        <v>10017</v>
      </c>
      <c r="E3772" s="278" t="s">
        <v>1043</v>
      </c>
      <c r="F3772" s="277" t="s">
        <v>1043</v>
      </c>
      <c r="G3772" s="279">
        <v>92326</v>
      </c>
      <c r="H3772" s="277" t="s">
        <v>10486</v>
      </c>
      <c r="I3772" s="277" t="s">
        <v>833</v>
      </c>
      <c r="J3772" s="277" t="s">
        <v>2363</v>
      </c>
      <c r="K3772" s="280">
        <v>9.16</v>
      </c>
      <c r="L3772" s="277" t="s">
        <v>2364</v>
      </c>
      <c r="M3772" s="83"/>
    </row>
    <row r="3773" spans="1:13" ht="12.75" customHeight="1" x14ac:dyDescent="0.25">
      <c r="A3773" s="277" t="s">
        <v>9801</v>
      </c>
      <c r="B3773" s="277" t="s">
        <v>9802</v>
      </c>
      <c r="C3773" s="277" t="s">
        <v>9157</v>
      </c>
      <c r="D3773" s="277" t="s">
        <v>10017</v>
      </c>
      <c r="E3773" s="278" t="s">
        <v>1043</v>
      </c>
      <c r="F3773" s="277" t="s">
        <v>1043</v>
      </c>
      <c r="G3773" s="279">
        <v>92327</v>
      </c>
      <c r="H3773" s="277" t="s">
        <v>10487</v>
      </c>
      <c r="I3773" s="277" t="s">
        <v>833</v>
      </c>
      <c r="J3773" s="277" t="s">
        <v>2363</v>
      </c>
      <c r="K3773" s="280">
        <v>15.08</v>
      </c>
      <c r="L3773" s="277" t="s">
        <v>2364</v>
      </c>
      <c r="M3773" s="83"/>
    </row>
    <row r="3774" spans="1:13" ht="12.75" customHeight="1" x14ac:dyDescent="0.25">
      <c r="A3774" s="277" t="s">
        <v>9801</v>
      </c>
      <c r="B3774" s="277" t="s">
        <v>9802</v>
      </c>
      <c r="C3774" s="277" t="s">
        <v>9157</v>
      </c>
      <c r="D3774" s="277" t="s">
        <v>10017</v>
      </c>
      <c r="E3774" s="278" t="s">
        <v>1043</v>
      </c>
      <c r="F3774" s="277" t="s">
        <v>1043</v>
      </c>
      <c r="G3774" s="279">
        <v>92328</v>
      </c>
      <c r="H3774" s="277" t="s">
        <v>10488</v>
      </c>
      <c r="I3774" s="277" t="s">
        <v>833</v>
      </c>
      <c r="J3774" s="277" t="s">
        <v>2363</v>
      </c>
      <c r="K3774" s="280">
        <v>22.36</v>
      </c>
      <c r="L3774" s="277" t="s">
        <v>2364</v>
      </c>
      <c r="M3774" s="83"/>
    </row>
    <row r="3775" spans="1:13" ht="12.75" customHeight="1" x14ac:dyDescent="0.25">
      <c r="A3775" s="277" t="s">
        <v>9801</v>
      </c>
      <c r="B3775" s="277" t="s">
        <v>9802</v>
      </c>
      <c r="C3775" s="277" t="s">
        <v>9157</v>
      </c>
      <c r="D3775" s="277" t="s">
        <v>10017</v>
      </c>
      <c r="E3775" s="278" t="s">
        <v>1043</v>
      </c>
      <c r="F3775" s="277" t="s">
        <v>1043</v>
      </c>
      <c r="G3775" s="279">
        <v>92329</v>
      </c>
      <c r="H3775" s="277" t="s">
        <v>10489</v>
      </c>
      <c r="I3775" s="277" t="s">
        <v>833</v>
      </c>
      <c r="J3775" s="277" t="s">
        <v>2363</v>
      </c>
      <c r="K3775" s="280">
        <v>5.5</v>
      </c>
      <c r="L3775" s="277" t="s">
        <v>2364</v>
      </c>
      <c r="M3775" s="83"/>
    </row>
    <row r="3776" spans="1:13" ht="12.75" customHeight="1" x14ac:dyDescent="0.25">
      <c r="A3776" s="277" t="s">
        <v>9801</v>
      </c>
      <c r="B3776" s="277" t="s">
        <v>9802</v>
      </c>
      <c r="C3776" s="277" t="s">
        <v>9157</v>
      </c>
      <c r="D3776" s="277" t="s">
        <v>10017</v>
      </c>
      <c r="E3776" s="278" t="s">
        <v>1043</v>
      </c>
      <c r="F3776" s="277" t="s">
        <v>1043</v>
      </c>
      <c r="G3776" s="279">
        <v>92330</v>
      </c>
      <c r="H3776" s="277" t="s">
        <v>10490</v>
      </c>
      <c r="I3776" s="277" t="s">
        <v>833</v>
      </c>
      <c r="J3776" s="277" t="s">
        <v>2363</v>
      </c>
      <c r="K3776" s="280">
        <v>9.1</v>
      </c>
      <c r="L3776" s="277" t="s">
        <v>2364</v>
      </c>
      <c r="M3776" s="83"/>
    </row>
    <row r="3777" spans="1:13" ht="12.75" customHeight="1" x14ac:dyDescent="0.25">
      <c r="A3777" s="277" t="s">
        <v>9801</v>
      </c>
      <c r="B3777" s="277" t="s">
        <v>9802</v>
      </c>
      <c r="C3777" s="277" t="s">
        <v>9157</v>
      </c>
      <c r="D3777" s="277" t="s">
        <v>10017</v>
      </c>
      <c r="E3777" s="278" t="s">
        <v>1043</v>
      </c>
      <c r="F3777" s="277" t="s">
        <v>1043</v>
      </c>
      <c r="G3777" s="279">
        <v>92331</v>
      </c>
      <c r="H3777" s="277" t="s">
        <v>10491</v>
      </c>
      <c r="I3777" s="277" t="s">
        <v>833</v>
      </c>
      <c r="J3777" s="277" t="s">
        <v>2363</v>
      </c>
      <c r="K3777" s="280">
        <v>14.08</v>
      </c>
      <c r="L3777" s="277" t="s">
        <v>2364</v>
      </c>
      <c r="M3777" s="83"/>
    </row>
    <row r="3778" spans="1:13" ht="12.75" customHeight="1" x14ac:dyDescent="0.25">
      <c r="A3778" s="277" t="s">
        <v>9801</v>
      </c>
      <c r="B3778" s="277" t="s">
        <v>9802</v>
      </c>
      <c r="C3778" s="277" t="s">
        <v>9157</v>
      </c>
      <c r="D3778" s="277" t="s">
        <v>10017</v>
      </c>
      <c r="E3778" s="278" t="s">
        <v>1043</v>
      </c>
      <c r="F3778" s="277" t="s">
        <v>1043</v>
      </c>
      <c r="G3778" s="279">
        <v>92332</v>
      </c>
      <c r="H3778" s="277" t="s">
        <v>10492</v>
      </c>
      <c r="I3778" s="277" t="s">
        <v>833</v>
      </c>
      <c r="J3778" s="277" t="s">
        <v>2363</v>
      </c>
      <c r="K3778" s="280">
        <v>11.4</v>
      </c>
      <c r="L3778" s="277" t="s">
        <v>2364</v>
      </c>
      <c r="M3778" s="83"/>
    </row>
    <row r="3779" spans="1:13" ht="12.75" customHeight="1" x14ac:dyDescent="0.25">
      <c r="A3779" s="277" t="s">
        <v>9801</v>
      </c>
      <c r="B3779" s="277" t="s">
        <v>9802</v>
      </c>
      <c r="C3779" s="277" t="s">
        <v>9157</v>
      </c>
      <c r="D3779" s="277" t="s">
        <v>10017</v>
      </c>
      <c r="E3779" s="278" t="s">
        <v>1043</v>
      </c>
      <c r="F3779" s="277" t="s">
        <v>1043</v>
      </c>
      <c r="G3779" s="279">
        <v>92333</v>
      </c>
      <c r="H3779" s="277" t="s">
        <v>10493</v>
      </c>
      <c r="I3779" s="277" t="s">
        <v>833</v>
      </c>
      <c r="J3779" s="277" t="s">
        <v>2363</v>
      </c>
      <c r="K3779" s="280">
        <v>19.93</v>
      </c>
      <c r="L3779" s="277" t="s">
        <v>2364</v>
      </c>
      <c r="M3779" s="83"/>
    </row>
    <row r="3780" spans="1:13" ht="12.75" customHeight="1" x14ac:dyDescent="0.25">
      <c r="A3780" s="277" t="s">
        <v>9801</v>
      </c>
      <c r="B3780" s="277" t="s">
        <v>9802</v>
      </c>
      <c r="C3780" s="277" t="s">
        <v>9157</v>
      </c>
      <c r="D3780" s="277" t="s">
        <v>10017</v>
      </c>
      <c r="E3780" s="278" t="s">
        <v>1043</v>
      </c>
      <c r="F3780" s="277" t="s">
        <v>1043</v>
      </c>
      <c r="G3780" s="279">
        <v>92334</v>
      </c>
      <c r="H3780" s="277" t="s">
        <v>10494</v>
      </c>
      <c r="I3780" s="277" t="s">
        <v>833</v>
      </c>
      <c r="J3780" s="277" t="s">
        <v>2363</v>
      </c>
      <c r="K3780" s="280">
        <v>28.85</v>
      </c>
      <c r="L3780" s="277" t="s">
        <v>2364</v>
      </c>
      <c r="M3780" s="83"/>
    </row>
    <row r="3781" spans="1:13" ht="12.75" customHeight="1" x14ac:dyDescent="0.25">
      <c r="A3781" s="277" t="s">
        <v>9801</v>
      </c>
      <c r="B3781" s="277" t="s">
        <v>9802</v>
      </c>
      <c r="C3781" s="277" t="s">
        <v>9157</v>
      </c>
      <c r="D3781" s="277" t="s">
        <v>10017</v>
      </c>
      <c r="E3781" s="278" t="s">
        <v>1043</v>
      </c>
      <c r="F3781" s="277" t="s">
        <v>1043</v>
      </c>
      <c r="G3781" s="279">
        <v>92344</v>
      </c>
      <c r="H3781" s="277" t="s">
        <v>10495</v>
      </c>
      <c r="I3781" s="277" t="s">
        <v>833</v>
      </c>
      <c r="J3781" s="277" t="s">
        <v>2642</v>
      </c>
      <c r="K3781" s="280">
        <v>41.81</v>
      </c>
      <c r="L3781" s="277" t="s">
        <v>2364</v>
      </c>
      <c r="M3781" s="83"/>
    </row>
    <row r="3782" spans="1:13" ht="12.75" customHeight="1" x14ac:dyDescent="0.25">
      <c r="A3782" s="277" t="s">
        <v>9801</v>
      </c>
      <c r="B3782" s="277" t="s">
        <v>9802</v>
      </c>
      <c r="C3782" s="277" t="s">
        <v>9157</v>
      </c>
      <c r="D3782" s="277" t="s">
        <v>10017</v>
      </c>
      <c r="E3782" s="278" t="s">
        <v>1043</v>
      </c>
      <c r="F3782" s="277" t="s">
        <v>1043</v>
      </c>
      <c r="G3782" s="279">
        <v>92345</v>
      </c>
      <c r="H3782" s="277" t="s">
        <v>10496</v>
      </c>
      <c r="I3782" s="277" t="s">
        <v>833</v>
      </c>
      <c r="J3782" s="277" t="s">
        <v>2642</v>
      </c>
      <c r="K3782" s="280">
        <v>41.8</v>
      </c>
      <c r="L3782" s="277" t="s">
        <v>2364</v>
      </c>
      <c r="M3782" s="83"/>
    </row>
    <row r="3783" spans="1:13" ht="12.75" customHeight="1" x14ac:dyDescent="0.25">
      <c r="A3783" s="277" t="s">
        <v>9801</v>
      </c>
      <c r="B3783" s="277" t="s">
        <v>9802</v>
      </c>
      <c r="C3783" s="277" t="s">
        <v>9157</v>
      </c>
      <c r="D3783" s="277" t="s">
        <v>10017</v>
      </c>
      <c r="E3783" s="278" t="s">
        <v>1043</v>
      </c>
      <c r="F3783" s="277" t="s">
        <v>1043</v>
      </c>
      <c r="G3783" s="279">
        <v>92346</v>
      </c>
      <c r="H3783" s="277" t="s">
        <v>10497</v>
      </c>
      <c r="I3783" s="277" t="s">
        <v>833</v>
      </c>
      <c r="J3783" s="277" t="s">
        <v>2642</v>
      </c>
      <c r="K3783" s="280">
        <v>54.24</v>
      </c>
      <c r="L3783" s="277" t="s">
        <v>2364</v>
      </c>
      <c r="M3783" s="83"/>
    </row>
    <row r="3784" spans="1:13" ht="12.75" customHeight="1" x14ac:dyDescent="0.25">
      <c r="A3784" s="277" t="s">
        <v>9801</v>
      </c>
      <c r="B3784" s="277" t="s">
        <v>9802</v>
      </c>
      <c r="C3784" s="277" t="s">
        <v>9157</v>
      </c>
      <c r="D3784" s="277" t="s">
        <v>10017</v>
      </c>
      <c r="E3784" s="278" t="s">
        <v>1043</v>
      </c>
      <c r="F3784" s="277" t="s">
        <v>1043</v>
      </c>
      <c r="G3784" s="279">
        <v>92347</v>
      </c>
      <c r="H3784" s="277" t="s">
        <v>10498</v>
      </c>
      <c r="I3784" s="277" t="s">
        <v>833</v>
      </c>
      <c r="J3784" s="277" t="s">
        <v>2642</v>
      </c>
      <c r="K3784" s="280">
        <v>59.97</v>
      </c>
      <c r="L3784" s="277" t="s">
        <v>2364</v>
      </c>
      <c r="M3784" s="83"/>
    </row>
    <row r="3785" spans="1:13" ht="12.75" customHeight="1" x14ac:dyDescent="0.25">
      <c r="A3785" s="277" t="s">
        <v>9801</v>
      </c>
      <c r="B3785" s="277" t="s">
        <v>9802</v>
      </c>
      <c r="C3785" s="277" t="s">
        <v>9157</v>
      </c>
      <c r="D3785" s="277" t="s">
        <v>10017</v>
      </c>
      <c r="E3785" s="278" t="s">
        <v>1043</v>
      </c>
      <c r="F3785" s="277" t="s">
        <v>1043</v>
      </c>
      <c r="G3785" s="279">
        <v>92348</v>
      </c>
      <c r="H3785" s="277" t="s">
        <v>10499</v>
      </c>
      <c r="I3785" s="277" t="s">
        <v>833</v>
      </c>
      <c r="J3785" s="277" t="s">
        <v>2642</v>
      </c>
      <c r="K3785" s="280">
        <v>75.02</v>
      </c>
      <c r="L3785" s="277" t="s">
        <v>2364</v>
      </c>
      <c r="M3785" s="83"/>
    </row>
    <row r="3786" spans="1:13" ht="12.75" customHeight="1" x14ac:dyDescent="0.25">
      <c r="A3786" s="277" t="s">
        <v>9801</v>
      </c>
      <c r="B3786" s="277" t="s">
        <v>9802</v>
      </c>
      <c r="C3786" s="277" t="s">
        <v>9157</v>
      </c>
      <c r="D3786" s="277" t="s">
        <v>10017</v>
      </c>
      <c r="E3786" s="278" t="s">
        <v>1043</v>
      </c>
      <c r="F3786" s="277" t="s">
        <v>1043</v>
      </c>
      <c r="G3786" s="279">
        <v>92349</v>
      </c>
      <c r="H3786" s="277" t="s">
        <v>10500</v>
      </c>
      <c r="I3786" s="277" t="s">
        <v>833</v>
      </c>
      <c r="J3786" s="277" t="s">
        <v>2642</v>
      </c>
      <c r="K3786" s="280">
        <v>80.12</v>
      </c>
      <c r="L3786" s="277" t="s">
        <v>2364</v>
      </c>
      <c r="M3786" s="83"/>
    </row>
    <row r="3787" spans="1:13" ht="12.75" customHeight="1" x14ac:dyDescent="0.25">
      <c r="A3787" s="277" t="s">
        <v>9801</v>
      </c>
      <c r="B3787" s="277" t="s">
        <v>9802</v>
      </c>
      <c r="C3787" s="277" t="s">
        <v>9157</v>
      </c>
      <c r="D3787" s="277" t="s">
        <v>10017</v>
      </c>
      <c r="E3787" s="278" t="s">
        <v>1043</v>
      </c>
      <c r="F3787" s="277" t="s">
        <v>1043</v>
      </c>
      <c r="G3787" s="279">
        <v>92350</v>
      </c>
      <c r="H3787" s="277" t="s">
        <v>10501</v>
      </c>
      <c r="I3787" s="277" t="s">
        <v>833</v>
      </c>
      <c r="J3787" s="277" t="s">
        <v>2642</v>
      </c>
      <c r="K3787" s="280">
        <v>62.16</v>
      </c>
      <c r="L3787" s="277" t="s">
        <v>2364</v>
      </c>
      <c r="M3787" s="83"/>
    </row>
    <row r="3788" spans="1:13" ht="12.75" customHeight="1" x14ac:dyDescent="0.25">
      <c r="A3788" s="277" t="s">
        <v>9801</v>
      </c>
      <c r="B3788" s="277" t="s">
        <v>9802</v>
      </c>
      <c r="C3788" s="277" t="s">
        <v>9157</v>
      </c>
      <c r="D3788" s="277" t="s">
        <v>10017</v>
      </c>
      <c r="E3788" s="278" t="s">
        <v>1043</v>
      </c>
      <c r="F3788" s="277" t="s">
        <v>1043</v>
      </c>
      <c r="G3788" s="279">
        <v>92351</v>
      </c>
      <c r="H3788" s="277" t="s">
        <v>10502</v>
      </c>
      <c r="I3788" s="277" t="s">
        <v>833</v>
      </c>
      <c r="J3788" s="277" t="s">
        <v>2642</v>
      </c>
      <c r="K3788" s="280">
        <v>60.88</v>
      </c>
      <c r="L3788" s="277" t="s">
        <v>2364</v>
      </c>
      <c r="M3788" s="83"/>
    </row>
    <row r="3789" spans="1:13" ht="12.75" customHeight="1" x14ac:dyDescent="0.25">
      <c r="A3789" s="277" t="s">
        <v>9801</v>
      </c>
      <c r="B3789" s="277" t="s">
        <v>9802</v>
      </c>
      <c r="C3789" s="277" t="s">
        <v>9157</v>
      </c>
      <c r="D3789" s="277" t="s">
        <v>10017</v>
      </c>
      <c r="E3789" s="278" t="s">
        <v>1043</v>
      </c>
      <c r="F3789" s="277" t="s">
        <v>1043</v>
      </c>
      <c r="G3789" s="279">
        <v>92352</v>
      </c>
      <c r="H3789" s="277" t="s">
        <v>10503</v>
      </c>
      <c r="I3789" s="277" t="s">
        <v>833</v>
      </c>
      <c r="J3789" s="277" t="s">
        <v>2642</v>
      </c>
      <c r="K3789" s="280">
        <v>92.3</v>
      </c>
      <c r="L3789" s="277" t="s">
        <v>2364</v>
      </c>
      <c r="M3789" s="83"/>
    </row>
    <row r="3790" spans="1:13" ht="12.75" customHeight="1" x14ac:dyDescent="0.25">
      <c r="A3790" s="277" t="s">
        <v>9801</v>
      </c>
      <c r="B3790" s="277" t="s">
        <v>9802</v>
      </c>
      <c r="C3790" s="277" t="s">
        <v>9157</v>
      </c>
      <c r="D3790" s="277" t="s">
        <v>10017</v>
      </c>
      <c r="E3790" s="278" t="s">
        <v>1043</v>
      </c>
      <c r="F3790" s="277" t="s">
        <v>1043</v>
      </c>
      <c r="G3790" s="279">
        <v>92353</v>
      </c>
      <c r="H3790" s="277" t="s">
        <v>10504</v>
      </c>
      <c r="I3790" s="277" t="s">
        <v>833</v>
      </c>
      <c r="J3790" s="277" t="s">
        <v>2642</v>
      </c>
      <c r="K3790" s="280">
        <v>86.69</v>
      </c>
      <c r="L3790" s="277" t="s">
        <v>2364</v>
      </c>
      <c r="M3790" s="83"/>
    </row>
    <row r="3791" spans="1:13" ht="12.75" customHeight="1" x14ac:dyDescent="0.25">
      <c r="A3791" s="277" t="s">
        <v>9801</v>
      </c>
      <c r="B3791" s="277" t="s">
        <v>9802</v>
      </c>
      <c r="C3791" s="277" t="s">
        <v>9157</v>
      </c>
      <c r="D3791" s="277" t="s">
        <v>10017</v>
      </c>
      <c r="E3791" s="278" t="s">
        <v>1043</v>
      </c>
      <c r="F3791" s="277" t="s">
        <v>1043</v>
      </c>
      <c r="G3791" s="279">
        <v>92354</v>
      </c>
      <c r="H3791" s="277" t="s">
        <v>10505</v>
      </c>
      <c r="I3791" s="277" t="s">
        <v>833</v>
      </c>
      <c r="J3791" s="277" t="s">
        <v>2642</v>
      </c>
      <c r="K3791" s="280">
        <v>121.23</v>
      </c>
      <c r="L3791" s="277" t="s">
        <v>2364</v>
      </c>
      <c r="M3791" s="83"/>
    </row>
    <row r="3792" spans="1:13" ht="12.75" customHeight="1" x14ac:dyDescent="0.25">
      <c r="A3792" s="277" t="s">
        <v>9801</v>
      </c>
      <c r="B3792" s="277" t="s">
        <v>9802</v>
      </c>
      <c r="C3792" s="277" t="s">
        <v>9157</v>
      </c>
      <c r="D3792" s="277" t="s">
        <v>10017</v>
      </c>
      <c r="E3792" s="278" t="s">
        <v>1043</v>
      </c>
      <c r="F3792" s="277" t="s">
        <v>1043</v>
      </c>
      <c r="G3792" s="279">
        <v>92355</v>
      </c>
      <c r="H3792" s="277" t="s">
        <v>10506</v>
      </c>
      <c r="I3792" s="277" t="s">
        <v>833</v>
      </c>
      <c r="J3792" s="277" t="s">
        <v>2642</v>
      </c>
      <c r="K3792" s="280">
        <v>110.42</v>
      </c>
      <c r="L3792" s="277" t="s">
        <v>2364</v>
      </c>
      <c r="M3792" s="83"/>
    </row>
    <row r="3793" spans="1:13" ht="12.75" customHeight="1" x14ac:dyDescent="0.25">
      <c r="A3793" s="277" t="s">
        <v>9801</v>
      </c>
      <c r="B3793" s="277" t="s">
        <v>9802</v>
      </c>
      <c r="C3793" s="277" t="s">
        <v>9157</v>
      </c>
      <c r="D3793" s="277" t="s">
        <v>10017</v>
      </c>
      <c r="E3793" s="278" t="s">
        <v>1043</v>
      </c>
      <c r="F3793" s="277" t="s">
        <v>1043</v>
      </c>
      <c r="G3793" s="279">
        <v>92356</v>
      </c>
      <c r="H3793" s="277" t="s">
        <v>10507</v>
      </c>
      <c r="I3793" s="277" t="s">
        <v>833</v>
      </c>
      <c r="J3793" s="277" t="s">
        <v>2642</v>
      </c>
      <c r="K3793" s="280">
        <v>81.180000000000007</v>
      </c>
      <c r="L3793" s="277" t="s">
        <v>2364</v>
      </c>
      <c r="M3793" s="83"/>
    </row>
    <row r="3794" spans="1:13" ht="12.75" customHeight="1" x14ac:dyDescent="0.25">
      <c r="A3794" s="277" t="s">
        <v>9801</v>
      </c>
      <c r="B3794" s="277" t="s">
        <v>9802</v>
      </c>
      <c r="C3794" s="277" t="s">
        <v>9157</v>
      </c>
      <c r="D3794" s="277" t="s">
        <v>10017</v>
      </c>
      <c r="E3794" s="278" t="s">
        <v>1043</v>
      </c>
      <c r="F3794" s="277" t="s">
        <v>1043</v>
      </c>
      <c r="G3794" s="279">
        <v>92357</v>
      </c>
      <c r="H3794" s="277" t="s">
        <v>10508</v>
      </c>
      <c r="I3794" s="277" t="s">
        <v>833</v>
      </c>
      <c r="J3794" s="277" t="s">
        <v>2642</v>
      </c>
      <c r="K3794" s="280">
        <v>118.42</v>
      </c>
      <c r="L3794" s="277" t="s">
        <v>2364</v>
      </c>
      <c r="M3794" s="83"/>
    </row>
    <row r="3795" spans="1:13" ht="12.75" customHeight="1" x14ac:dyDescent="0.25">
      <c r="A3795" s="277" t="s">
        <v>9801</v>
      </c>
      <c r="B3795" s="277" t="s">
        <v>9802</v>
      </c>
      <c r="C3795" s="277" t="s">
        <v>9157</v>
      </c>
      <c r="D3795" s="277" t="s">
        <v>10017</v>
      </c>
      <c r="E3795" s="278" t="s">
        <v>1043</v>
      </c>
      <c r="F3795" s="277" t="s">
        <v>1043</v>
      </c>
      <c r="G3795" s="279">
        <v>92358</v>
      </c>
      <c r="H3795" s="277" t="s">
        <v>10509</v>
      </c>
      <c r="I3795" s="277" t="s">
        <v>833</v>
      </c>
      <c r="J3795" s="277" t="s">
        <v>2642</v>
      </c>
      <c r="K3795" s="280">
        <v>146.22999999999999</v>
      </c>
      <c r="L3795" s="277" t="s">
        <v>2364</v>
      </c>
      <c r="M3795" s="83"/>
    </row>
    <row r="3796" spans="1:13" ht="12.75" customHeight="1" x14ac:dyDescent="0.25">
      <c r="A3796" s="277" t="s">
        <v>9801</v>
      </c>
      <c r="B3796" s="277" t="s">
        <v>9802</v>
      </c>
      <c r="C3796" s="277" t="s">
        <v>9157</v>
      </c>
      <c r="D3796" s="277" t="s">
        <v>10017</v>
      </c>
      <c r="E3796" s="278" t="s">
        <v>1043</v>
      </c>
      <c r="F3796" s="277" t="s">
        <v>1043</v>
      </c>
      <c r="G3796" s="279">
        <v>92369</v>
      </c>
      <c r="H3796" s="277" t="s">
        <v>10510</v>
      </c>
      <c r="I3796" s="277" t="s">
        <v>833</v>
      </c>
      <c r="J3796" s="277" t="s">
        <v>2642</v>
      </c>
      <c r="K3796" s="280">
        <v>23.19</v>
      </c>
      <c r="L3796" s="277" t="s">
        <v>2364</v>
      </c>
      <c r="M3796" s="83"/>
    </row>
    <row r="3797" spans="1:13" ht="12.75" customHeight="1" x14ac:dyDescent="0.25">
      <c r="A3797" s="277" t="s">
        <v>9801</v>
      </c>
      <c r="B3797" s="277" t="s">
        <v>9802</v>
      </c>
      <c r="C3797" s="277" t="s">
        <v>9157</v>
      </c>
      <c r="D3797" s="277" t="s">
        <v>10017</v>
      </c>
      <c r="E3797" s="278" t="s">
        <v>1043</v>
      </c>
      <c r="F3797" s="277" t="s">
        <v>1043</v>
      </c>
      <c r="G3797" s="279">
        <v>92370</v>
      </c>
      <c r="H3797" s="277" t="s">
        <v>10511</v>
      </c>
      <c r="I3797" s="277" t="s">
        <v>833</v>
      </c>
      <c r="J3797" s="277" t="s">
        <v>2642</v>
      </c>
      <c r="K3797" s="280">
        <v>24.22</v>
      </c>
      <c r="L3797" s="277" t="s">
        <v>2364</v>
      </c>
      <c r="M3797" s="83"/>
    </row>
    <row r="3798" spans="1:13" ht="12.75" customHeight="1" x14ac:dyDescent="0.25">
      <c r="A3798" s="277" t="s">
        <v>9801</v>
      </c>
      <c r="B3798" s="277" t="s">
        <v>9802</v>
      </c>
      <c r="C3798" s="277" t="s">
        <v>9157</v>
      </c>
      <c r="D3798" s="277" t="s">
        <v>10017</v>
      </c>
      <c r="E3798" s="278" t="s">
        <v>1043</v>
      </c>
      <c r="F3798" s="277" t="s">
        <v>1043</v>
      </c>
      <c r="G3798" s="279">
        <v>92371</v>
      </c>
      <c r="H3798" s="277" t="s">
        <v>10512</v>
      </c>
      <c r="I3798" s="277" t="s">
        <v>833</v>
      </c>
      <c r="J3798" s="277" t="s">
        <v>2642</v>
      </c>
      <c r="K3798" s="280">
        <v>27.78</v>
      </c>
      <c r="L3798" s="277" t="s">
        <v>2364</v>
      </c>
      <c r="M3798" s="83"/>
    </row>
    <row r="3799" spans="1:13" ht="12.75" customHeight="1" x14ac:dyDescent="0.25">
      <c r="A3799" s="277" t="s">
        <v>9801</v>
      </c>
      <c r="B3799" s="277" t="s">
        <v>9802</v>
      </c>
      <c r="C3799" s="277" t="s">
        <v>9157</v>
      </c>
      <c r="D3799" s="277" t="s">
        <v>10017</v>
      </c>
      <c r="E3799" s="278" t="s">
        <v>1043</v>
      </c>
      <c r="F3799" s="277" t="s">
        <v>1043</v>
      </c>
      <c r="G3799" s="279">
        <v>92372</v>
      </c>
      <c r="H3799" s="277" t="s">
        <v>10513</v>
      </c>
      <c r="I3799" s="277" t="s">
        <v>833</v>
      </c>
      <c r="J3799" s="277" t="s">
        <v>2642</v>
      </c>
      <c r="K3799" s="280">
        <v>28.74</v>
      </c>
      <c r="L3799" s="277" t="s">
        <v>2364</v>
      </c>
      <c r="M3799" s="83"/>
    </row>
    <row r="3800" spans="1:13" ht="12.75" customHeight="1" x14ac:dyDescent="0.25">
      <c r="A3800" s="277" t="s">
        <v>9801</v>
      </c>
      <c r="B3800" s="277" t="s">
        <v>9802</v>
      </c>
      <c r="C3800" s="277" t="s">
        <v>9157</v>
      </c>
      <c r="D3800" s="277" t="s">
        <v>10017</v>
      </c>
      <c r="E3800" s="278" t="s">
        <v>1043</v>
      </c>
      <c r="F3800" s="277" t="s">
        <v>1043</v>
      </c>
      <c r="G3800" s="279">
        <v>92373</v>
      </c>
      <c r="H3800" s="277" t="s">
        <v>10514</v>
      </c>
      <c r="I3800" s="277" t="s">
        <v>833</v>
      </c>
      <c r="J3800" s="277" t="s">
        <v>2642</v>
      </c>
      <c r="K3800" s="280">
        <v>32.590000000000003</v>
      </c>
      <c r="L3800" s="277" t="s">
        <v>2364</v>
      </c>
      <c r="M3800" s="83"/>
    </row>
    <row r="3801" spans="1:13" ht="12.75" customHeight="1" x14ac:dyDescent="0.25">
      <c r="A3801" s="277" t="s">
        <v>9801</v>
      </c>
      <c r="B3801" s="277" t="s">
        <v>9802</v>
      </c>
      <c r="C3801" s="277" t="s">
        <v>9157</v>
      </c>
      <c r="D3801" s="277" t="s">
        <v>10017</v>
      </c>
      <c r="E3801" s="278" t="s">
        <v>1043</v>
      </c>
      <c r="F3801" s="277" t="s">
        <v>1043</v>
      </c>
      <c r="G3801" s="279">
        <v>92374</v>
      </c>
      <c r="H3801" s="277" t="s">
        <v>10515</v>
      </c>
      <c r="I3801" s="277" t="s">
        <v>833</v>
      </c>
      <c r="J3801" s="277" t="s">
        <v>2642</v>
      </c>
      <c r="K3801" s="280">
        <v>32.78</v>
      </c>
      <c r="L3801" s="277" t="s">
        <v>2364</v>
      </c>
      <c r="M3801" s="83"/>
    </row>
    <row r="3802" spans="1:13" ht="12.75" customHeight="1" x14ac:dyDescent="0.25">
      <c r="A3802" s="277" t="s">
        <v>9801</v>
      </c>
      <c r="B3802" s="277" t="s">
        <v>9802</v>
      </c>
      <c r="C3802" s="277" t="s">
        <v>9157</v>
      </c>
      <c r="D3802" s="277" t="s">
        <v>10017</v>
      </c>
      <c r="E3802" s="278" t="s">
        <v>1043</v>
      </c>
      <c r="F3802" s="277" t="s">
        <v>1043</v>
      </c>
      <c r="G3802" s="279">
        <v>92375</v>
      </c>
      <c r="H3802" s="277" t="s">
        <v>10516</v>
      </c>
      <c r="I3802" s="277" t="s">
        <v>833</v>
      </c>
      <c r="J3802" s="277" t="s">
        <v>2642</v>
      </c>
      <c r="K3802" s="280">
        <v>41.78</v>
      </c>
      <c r="L3802" s="277" t="s">
        <v>2364</v>
      </c>
      <c r="M3802" s="83"/>
    </row>
    <row r="3803" spans="1:13" ht="12.75" customHeight="1" x14ac:dyDescent="0.25">
      <c r="A3803" s="277" t="s">
        <v>9801</v>
      </c>
      <c r="B3803" s="277" t="s">
        <v>9802</v>
      </c>
      <c r="C3803" s="277" t="s">
        <v>9157</v>
      </c>
      <c r="D3803" s="277" t="s">
        <v>10017</v>
      </c>
      <c r="E3803" s="278" t="s">
        <v>1043</v>
      </c>
      <c r="F3803" s="277" t="s">
        <v>1043</v>
      </c>
      <c r="G3803" s="279">
        <v>92376</v>
      </c>
      <c r="H3803" s="277" t="s">
        <v>10517</v>
      </c>
      <c r="I3803" s="277" t="s">
        <v>833</v>
      </c>
      <c r="J3803" s="277" t="s">
        <v>2642</v>
      </c>
      <c r="K3803" s="280">
        <v>41.77</v>
      </c>
      <c r="L3803" s="277" t="s">
        <v>2364</v>
      </c>
      <c r="M3803" s="83"/>
    </row>
    <row r="3804" spans="1:13" ht="12.75" customHeight="1" x14ac:dyDescent="0.25">
      <c r="A3804" s="277" t="s">
        <v>9801</v>
      </c>
      <c r="B3804" s="277" t="s">
        <v>9802</v>
      </c>
      <c r="C3804" s="277" t="s">
        <v>9157</v>
      </c>
      <c r="D3804" s="277" t="s">
        <v>10017</v>
      </c>
      <c r="E3804" s="278" t="s">
        <v>1043</v>
      </c>
      <c r="F3804" s="277" t="s">
        <v>1043</v>
      </c>
      <c r="G3804" s="279">
        <v>92377</v>
      </c>
      <c r="H3804" s="277" t="s">
        <v>10518</v>
      </c>
      <c r="I3804" s="277" t="s">
        <v>833</v>
      </c>
      <c r="J3804" s="277" t="s">
        <v>2642</v>
      </c>
      <c r="K3804" s="280">
        <v>55.39</v>
      </c>
      <c r="L3804" s="277" t="s">
        <v>2364</v>
      </c>
      <c r="M3804" s="83"/>
    </row>
    <row r="3805" spans="1:13" ht="12.75" customHeight="1" x14ac:dyDescent="0.25">
      <c r="A3805" s="277" t="s">
        <v>9801</v>
      </c>
      <c r="B3805" s="277" t="s">
        <v>9802</v>
      </c>
      <c r="C3805" s="277" t="s">
        <v>9157</v>
      </c>
      <c r="D3805" s="277" t="s">
        <v>10017</v>
      </c>
      <c r="E3805" s="278" t="s">
        <v>1043</v>
      </c>
      <c r="F3805" s="277" t="s">
        <v>1043</v>
      </c>
      <c r="G3805" s="279">
        <v>92378</v>
      </c>
      <c r="H3805" s="277" t="s">
        <v>10519</v>
      </c>
      <c r="I3805" s="277" t="s">
        <v>833</v>
      </c>
      <c r="J3805" s="277" t="s">
        <v>2642</v>
      </c>
      <c r="K3805" s="280">
        <v>61.12</v>
      </c>
      <c r="L3805" s="277" t="s">
        <v>2364</v>
      </c>
      <c r="M3805" s="83"/>
    </row>
    <row r="3806" spans="1:13" ht="12.75" customHeight="1" x14ac:dyDescent="0.25">
      <c r="A3806" s="277" t="s">
        <v>9801</v>
      </c>
      <c r="B3806" s="277" t="s">
        <v>9802</v>
      </c>
      <c r="C3806" s="277" t="s">
        <v>9157</v>
      </c>
      <c r="D3806" s="277" t="s">
        <v>10017</v>
      </c>
      <c r="E3806" s="278" t="s">
        <v>1043</v>
      </c>
      <c r="F3806" s="277" t="s">
        <v>1043</v>
      </c>
      <c r="G3806" s="279">
        <v>92379</v>
      </c>
      <c r="H3806" s="277" t="s">
        <v>10520</v>
      </c>
      <c r="I3806" s="277" t="s">
        <v>833</v>
      </c>
      <c r="J3806" s="277" t="s">
        <v>2642</v>
      </c>
      <c r="K3806" s="280">
        <v>77.38</v>
      </c>
      <c r="L3806" s="277" t="s">
        <v>2364</v>
      </c>
      <c r="M3806" s="83"/>
    </row>
    <row r="3807" spans="1:13" ht="12.75" customHeight="1" x14ac:dyDescent="0.25">
      <c r="A3807" s="277" t="s">
        <v>9801</v>
      </c>
      <c r="B3807" s="277" t="s">
        <v>9802</v>
      </c>
      <c r="C3807" s="277" t="s">
        <v>9157</v>
      </c>
      <c r="D3807" s="277" t="s">
        <v>10017</v>
      </c>
      <c r="E3807" s="278" t="s">
        <v>1043</v>
      </c>
      <c r="F3807" s="277" t="s">
        <v>1043</v>
      </c>
      <c r="G3807" s="279">
        <v>92380</v>
      </c>
      <c r="H3807" s="277" t="s">
        <v>10521</v>
      </c>
      <c r="I3807" s="277" t="s">
        <v>833</v>
      </c>
      <c r="J3807" s="277" t="s">
        <v>2642</v>
      </c>
      <c r="K3807" s="280">
        <v>82.48</v>
      </c>
      <c r="L3807" s="277" t="s">
        <v>2364</v>
      </c>
      <c r="M3807" s="83"/>
    </row>
    <row r="3808" spans="1:13" ht="12.75" customHeight="1" x14ac:dyDescent="0.25">
      <c r="A3808" s="277" t="s">
        <v>9801</v>
      </c>
      <c r="B3808" s="277" t="s">
        <v>9802</v>
      </c>
      <c r="C3808" s="277" t="s">
        <v>9157</v>
      </c>
      <c r="D3808" s="277" t="s">
        <v>10017</v>
      </c>
      <c r="E3808" s="278" t="s">
        <v>1043</v>
      </c>
      <c r="F3808" s="277" t="s">
        <v>1043</v>
      </c>
      <c r="G3808" s="279">
        <v>92381</v>
      </c>
      <c r="H3808" s="277" t="s">
        <v>10522</v>
      </c>
      <c r="I3808" s="277" t="s">
        <v>833</v>
      </c>
      <c r="J3808" s="277" t="s">
        <v>2642</v>
      </c>
      <c r="K3808" s="280">
        <v>35.06</v>
      </c>
      <c r="L3808" s="277" t="s">
        <v>2364</v>
      </c>
      <c r="M3808" s="83"/>
    </row>
    <row r="3809" spans="1:13" ht="12.75" customHeight="1" x14ac:dyDescent="0.25">
      <c r="A3809" s="277" t="s">
        <v>9801</v>
      </c>
      <c r="B3809" s="277" t="s">
        <v>9802</v>
      </c>
      <c r="C3809" s="277" t="s">
        <v>9157</v>
      </c>
      <c r="D3809" s="277" t="s">
        <v>10017</v>
      </c>
      <c r="E3809" s="278" t="s">
        <v>1043</v>
      </c>
      <c r="F3809" s="277" t="s">
        <v>1043</v>
      </c>
      <c r="G3809" s="279">
        <v>92382</v>
      </c>
      <c r="H3809" s="277" t="s">
        <v>10523</v>
      </c>
      <c r="I3809" s="277" t="s">
        <v>833</v>
      </c>
      <c r="J3809" s="277" t="s">
        <v>2642</v>
      </c>
      <c r="K3809" s="280">
        <v>33.69</v>
      </c>
      <c r="L3809" s="277" t="s">
        <v>2364</v>
      </c>
      <c r="M3809" s="83"/>
    </row>
    <row r="3810" spans="1:13" ht="12.75" customHeight="1" x14ac:dyDescent="0.25">
      <c r="A3810" s="277" t="s">
        <v>9801</v>
      </c>
      <c r="B3810" s="277" t="s">
        <v>9802</v>
      </c>
      <c r="C3810" s="277" t="s">
        <v>9157</v>
      </c>
      <c r="D3810" s="277" t="s">
        <v>10017</v>
      </c>
      <c r="E3810" s="278" t="s">
        <v>1043</v>
      </c>
      <c r="F3810" s="277" t="s">
        <v>1043</v>
      </c>
      <c r="G3810" s="279">
        <v>92383</v>
      </c>
      <c r="H3810" s="277" t="s">
        <v>10524</v>
      </c>
      <c r="I3810" s="277" t="s">
        <v>833</v>
      </c>
      <c r="J3810" s="277" t="s">
        <v>2642</v>
      </c>
      <c r="K3810" s="280">
        <v>43.58</v>
      </c>
      <c r="L3810" s="277" t="s">
        <v>2364</v>
      </c>
      <c r="M3810" s="83"/>
    </row>
    <row r="3811" spans="1:13" ht="12.75" customHeight="1" x14ac:dyDescent="0.25">
      <c r="A3811" s="277" t="s">
        <v>9801</v>
      </c>
      <c r="B3811" s="277" t="s">
        <v>9802</v>
      </c>
      <c r="C3811" s="277" t="s">
        <v>9157</v>
      </c>
      <c r="D3811" s="277" t="s">
        <v>10017</v>
      </c>
      <c r="E3811" s="278" t="s">
        <v>1043</v>
      </c>
      <c r="F3811" s="277" t="s">
        <v>1043</v>
      </c>
      <c r="G3811" s="279">
        <v>92384</v>
      </c>
      <c r="H3811" s="277" t="s">
        <v>10525</v>
      </c>
      <c r="I3811" s="277" t="s">
        <v>833</v>
      </c>
      <c r="J3811" s="277" t="s">
        <v>2642</v>
      </c>
      <c r="K3811" s="280">
        <v>40.86</v>
      </c>
      <c r="L3811" s="277" t="s">
        <v>2364</v>
      </c>
      <c r="M3811" s="83"/>
    </row>
    <row r="3812" spans="1:13" ht="12.75" customHeight="1" x14ac:dyDescent="0.25">
      <c r="A3812" s="277" t="s">
        <v>9801</v>
      </c>
      <c r="B3812" s="277" t="s">
        <v>9802</v>
      </c>
      <c r="C3812" s="277" t="s">
        <v>9157</v>
      </c>
      <c r="D3812" s="277" t="s">
        <v>10017</v>
      </c>
      <c r="E3812" s="278" t="s">
        <v>1043</v>
      </c>
      <c r="F3812" s="277" t="s">
        <v>1043</v>
      </c>
      <c r="G3812" s="279">
        <v>92385</v>
      </c>
      <c r="H3812" s="277" t="s">
        <v>10526</v>
      </c>
      <c r="I3812" s="277" t="s">
        <v>833</v>
      </c>
      <c r="J3812" s="277" t="s">
        <v>2642</v>
      </c>
      <c r="K3812" s="280">
        <v>49.76</v>
      </c>
      <c r="L3812" s="277" t="s">
        <v>2364</v>
      </c>
      <c r="M3812" s="83"/>
    </row>
    <row r="3813" spans="1:13" ht="12.75" customHeight="1" x14ac:dyDescent="0.25">
      <c r="A3813" s="277" t="s">
        <v>9801</v>
      </c>
      <c r="B3813" s="277" t="s">
        <v>9802</v>
      </c>
      <c r="C3813" s="277" t="s">
        <v>9157</v>
      </c>
      <c r="D3813" s="277" t="s">
        <v>10017</v>
      </c>
      <c r="E3813" s="278" t="s">
        <v>1043</v>
      </c>
      <c r="F3813" s="277" t="s">
        <v>1043</v>
      </c>
      <c r="G3813" s="279">
        <v>92386</v>
      </c>
      <c r="H3813" s="277" t="s">
        <v>10527</v>
      </c>
      <c r="I3813" s="277" t="s">
        <v>833</v>
      </c>
      <c r="J3813" s="277" t="s">
        <v>2642</v>
      </c>
      <c r="K3813" s="280">
        <v>47.88</v>
      </c>
      <c r="L3813" s="277" t="s">
        <v>2364</v>
      </c>
      <c r="M3813" s="83"/>
    </row>
    <row r="3814" spans="1:13" ht="12.75" customHeight="1" x14ac:dyDescent="0.25">
      <c r="A3814" s="277" t="s">
        <v>9801</v>
      </c>
      <c r="B3814" s="277" t="s">
        <v>9802</v>
      </c>
      <c r="C3814" s="277" t="s">
        <v>9157</v>
      </c>
      <c r="D3814" s="277" t="s">
        <v>10017</v>
      </c>
      <c r="E3814" s="278" t="s">
        <v>1043</v>
      </c>
      <c r="F3814" s="277" t="s">
        <v>1043</v>
      </c>
      <c r="G3814" s="279">
        <v>92387</v>
      </c>
      <c r="H3814" s="277" t="s">
        <v>10528</v>
      </c>
      <c r="I3814" s="277" t="s">
        <v>833</v>
      </c>
      <c r="J3814" s="277" t="s">
        <v>2642</v>
      </c>
      <c r="K3814" s="280">
        <v>62.1</v>
      </c>
      <c r="L3814" s="277" t="s">
        <v>2364</v>
      </c>
      <c r="M3814" s="83"/>
    </row>
    <row r="3815" spans="1:13" ht="12.75" customHeight="1" x14ac:dyDescent="0.25">
      <c r="A3815" s="277" t="s">
        <v>9801</v>
      </c>
      <c r="B3815" s="277" t="s">
        <v>9802</v>
      </c>
      <c r="C3815" s="277" t="s">
        <v>9157</v>
      </c>
      <c r="D3815" s="277" t="s">
        <v>10017</v>
      </c>
      <c r="E3815" s="278" t="s">
        <v>1043</v>
      </c>
      <c r="F3815" s="277" t="s">
        <v>1043</v>
      </c>
      <c r="G3815" s="279">
        <v>92388</v>
      </c>
      <c r="H3815" s="277" t="s">
        <v>10529</v>
      </c>
      <c r="I3815" s="277" t="s">
        <v>833</v>
      </c>
      <c r="J3815" s="277" t="s">
        <v>2642</v>
      </c>
      <c r="K3815" s="280">
        <v>60.82</v>
      </c>
      <c r="L3815" s="277" t="s">
        <v>2364</v>
      </c>
      <c r="M3815" s="83"/>
    </row>
    <row r="3816" spans="1:13" ht="12.75" customHeight="1" x14ac:dyDescent="0.25">
      <c r="A3816" s="277" t="s">
        <v>9801</v>
      </c>
      <c r="B3816" s="277" t="s">
        <v>9802</v>
      </c>
      <c r="C3816" s="277" t="s">
        <v>9157</v>
      </c>
      <c r="D3816" s="277" t="s">
        <v>10017</v>
      </c>
      <c r="E3816" s="278" t="s">
        <v>1043</v>
      </c>
      <c r="F3816" s="277" t="s">
        <v>1043</v>
      </c>
      <c r="G3816" s="279">
        <v>92389</v>
      </c>
      <c r="H3816" s="277" t="s">
        <v>10530</v>
      </c>
      <c r="I3816" s="277" t="s">
        <v>833</v>
      </c>
      <c r="J3816" s="277" t="s">
        <v>2642</v>
      </c>
      <c r="K3816" s="280">
        <v>94.05</v>
      </c>
      <c r="L3816" s="277" t="s">
        <v>2364</v>
      </c>
      <c r="M3816" s="83"/>
    </row>
    <row r="3817" spans="1:13" ht="12.75" customHeight="1" x14ac:dyDescent="0.25">
      <c r="A3817" s="277" t="s">
        <v>9801</v>
      </c>
      <c r="B3817" s="277" t="s">
        <v>9802</v>
      </c>
      <c r="C3817" s="277" t="s">
        <v>9157</v>
      </c>
      <c r="D3817" s="277" t="s">
        <v>10017</v>
      </c>
      <c r="E3817" s="278" t="s">
        <v>1043</v>
      </c>
      <c r="F3817" s="277" t="s">
        <v>1043</v>
      </c>
      <c r="G3817" s="279">
        <v>92390</v>
      </c>
      <c r="H3817" s="277" t="s">
        <v>10531</v>
      </c>
      <c r="I3817" s="277" t="s">
        <v>833</v>
      </c>
      <c r="J3817" s="277" t="s">
        <v>2642</v>
      </c>
      <c r="K3817" s="280">
        <v>88.44</v>
      </c>
      <c r="L3817" s="277" t="s">
        <v>2364</v>
      </c>
      <c r="M3817" s="83"/>
    </row>
    <row r="3818" spans="1:13" ht="12.75" customHeight="1" x14ac:dyDescent="0.25">
      <c r="A3818" s="277" t="s">
        <v>9801</v>
      </c>
      <c r="B3818" s="277" t="s">
        <v>9802</v>
      </c>
      <c r="C3818" s="277" t="s">
        <v>9157</v>
      </c>
      <c r="D3818" s="277" t="s">
        <v>10017</v>
      </c>
      <c r="E3818" s="278" t="s">
        <v>1043</v>
      </c>
      <c r="F3818" s="277" t="s">
        <v>1043</v>
      </c>
      <c r="G3818" s="279">
        <v>92635</v>
      </c>
      <c r="H3818" s="277" t="s">
        <v>10532</v>
      </c>
      <c r="I3818" s="277" t="s">
        <v>833</v>
      </c>
      <c r="J3818" s="277" t="s">
        <v>2642</v>
      </c>
      <c r="K3818" s="280">
        <v>124.77</v>
      </c>
      <c r="L3818" s="277" t="s">
        <v>2364</v>
      </c>
      <c r="M3818" s="83"/>
    </row>
    <row r="3819" spans="1:13" ht="12.75" customHeight="1" x14ac:dyDescent="0.25">
      <c r="A3819" s="277" t="s">
        <v>9801</v>
      </c>
      <c r="B3819" s="277" t="s">
        <v>9802</v>
      </c>
      <c r="C3819" s="277" t="s">
        <v>9157</v>
      </c>
      <c r="D3819" s="277" t="s">
        <v>10017</v>
      </c>
      <c r="E3819" s="278" t="s">
        <v>1043</v>
      </c>
      <c r="F3819" s="277" t="s">
        <v>1043</v>
      </c>
      <c r="G3819" s="279">
        <v>92636</v>
      </c>
      <c r="H3819" s="277" t="s">
        <v>10533</v>
      </c>
      <c r="I3819" s="277" t="s">
        <v>833</v>
      </c>
      <c r="J3819" s="277" t="s">
        <v>2642</v>
      </c>
      <c r="K3819" s="280">
        <v>113.96</v>
      </c>
      <c r="L3819" s="277" t="s">
        <v>2364</v>
      </c>
      <c r="M3819" s="83"/>
    </row>
    <row r="3820" spans="1:13" ht="12.75" customHeight="1" x14ac:dyDescent="0.25">
      <c r="A3820" s="277" t="s">
        <v>9801</v>
      </c>
      <c r="B3820" s="277" t="s">
        <v>9802</v>
      </c>
      <c r="C3820" s="277" t="s">
        <v>9157</v>
      </c>
      <c r="D3820" s="277" t="s">
        <v>10017</v>
      </c>
      <c r="E3820" s="278" t="s">
        <v>1043</v>
      </c>
      <c r="F3820" s="277" t="s">
        <v>1043</v>
      </c>
      <c r="G3820" s="279">
        <v>92637</v>
      </c>
      <c r="H3820" s="277" t="s">
        <v>10534</v>
      </c>
      <c r="I3820" s="277" t="s">
        <v>833</v>
      </c>
      <c r="J3820" s="277" t="s">
        <v>2642</v>
      </c>
      <c r="K3820" s="280">
        <v>45.46</v>
      </c>
      <c r="L3820" s="277" t="s">
        <v>2364</v>
      </c>
      <c r="M3820" s="83"/>
    </row>
    <row r="3821" spans="1:13" ht="12.75" customHeight="1" x14ac:dyDescent="0.25">
      <c r="A3821" s="277" t="s">
        <v>9801</v>
      </c>
      <c r="B3821" s="277" t="s">
        <v>9802</v>
      </c>
      <c r="C3821" s="277" t="s">
        <v>9157</v>
      </c>
      <c r="D3821" s="277" t="s">
        <v>10017</v>
      </c>
      <c r="E3821" s="278" t="s">
        <v>1043</v>
      </c>
      <c r="F3821" s="277" t="s">
        <v>1043</v>
      </c>
      <c r="G3821" s="279">
        <v>92638</v>
      </c>
      <c r="H3821" s="277" t="s">
        <v>10535</v>
      </c>
      <c r="I3821" s="277" t="s">
        <v>833</v>
      </c>
      <c r="J3821" s="277" t="s">
        <v>2642</v>
      </c>
      <c r="K3821" s="280">
        <v>54.85</v>
      </c>
      <c r="L3821" s="277" t="s">
        <v>2364</v>
      </c>
      <c r="M3821" s="83"/>
    </row>
    <row r="3822" spans="1:13" ht="12.75" customHeight="1" x14ac:dyDescent="0.25">
      <c r="A3822" s="277" t="s">
        <v>9801</v>
      </c>
      <c r="B3822" s="277" t="s">
        <v>9802</v>
      </c>
      <c r="C3822" s="277" t="s">
        <v>9157</v>
      </c>
      <c r="D3822" s="277" t="s">
        <v>10017</v>
      </c>
      <c r="E3822" s="278" t="s">
        <v>1043</v>
      </c>
      <c r="F3822" s="277" t="s">
        <v>1043</v>
      </c>
      <c r="G3822" s="279">
        <v>92639</v>
      </c>
      <c r="H3822" s="277" t="s">
        <v>10536</v>
      </c>
      <c r="I3822" s="277" t="s">
        <v>833</v>
      </c>
      <c r="J3822" s="277" t="s">
        <v>2642</v>
      </c>
      <c r="K3822" s="280">
        <v>63.15</v>
      </c>
      <c r="L3822" s="277" t="s">
        <v>2364</v>
      </c>
      <c r="M3822" s="83"/>
    </row>
    <row r="3823" spans="1:13" ht="12.75" customHeight="1" x14ac:dyDescent="0.25">
      <c r="A3823" s="277" t="s">
        <v>9801</v>
      </c>
      <c r="B3823" s="277" t="s">
        <v>9802</v>
      </c>
      <c r="C3823" s="277" t="s">
        <v>9157</v>
      </c>
      <c r="D3823" s="277" t="s">
        <v>10017</v>
      </c>
      <c r="E3823" s="278" t="s">
        <v>1043</v>
      </c>
      <c r="F3823" s="277" t="s">
        <v>1043</v>
      </c>
      <c r="G3823" s="279">
        <v>92640</v>
      </c>
      <c r="H3823" s="277" t="s">
        <v>10537</v>
      </c>
      <c r="I3823" s="277" t="s">
        <v>833</v>
      </c>
      <c r="J3823" s="277" t="s">
        <v>2642</v>
      </c>
      <c r="K3823" s="280">
        <v>81.09</v>
      </c>
      <c r="L3823" s="277" t="s">
        <v>2364</v>
      </c>
      <c r="M3823" s="83"/>
    </row>
    <row r="3824" spans="1:13" ht="12.75" customHeight="1" x14ac:dyDescent="0.25">
      <c r="A3824" s="277" t="s">
        <v>9801</v>
      </c>
      <c r="B3824" s="277" t="s">
        <v>9802</v>
      </c>
      <c r="C3824" s="277" t="s">
        <v>9157</v>
      </c>
      <c r="D3824" s="277" t="s">
        <v>10017</v>
      </c>
      <c r="E3824" s="278" t="s">
        <v>1043</v>
      </c>
      <c r="F3824" s="277" t="s">
        <v>1043</v>
      </c>
      <c r="G3824" s="279">
        <v>92642</v>
      </c>
      <c r="H3824" s="277" t="s">
        <v>10538</v>
      </c>
      <c r="I3824" s="277" t="s">
        <v>833</v>
      </c>
      <c r="J3824" s="277" t="s">
        <v>2642</v>
      </c>
      <c r="K3824" s="280">
        <v>120.71</v>
      </c>
      <c r="L3824" s="277" t="s">
        <v>2364</v>
      </c>
      <c r="M3824" s="83"/>
    </row>
    <row r="3825" spans="1:13" ht="12.75" customHeight="1" x14ac:dyDescent="0.25">
      <c r="A3825" s="277" t="s">
        <v>9801</v>
      </c>
      <c r="B3825" s="277" t="s">
        <v>9802</v>
      </c>
      <c r="C3825" s="277" t="s">
        <v>9157</v>
      </c>
      <c r="D3825" s="277" t="s">
        <v>10017</v>
      </c>
      <c r="E3825" s="278" t="s">
        <v>1043</v>
      </c>
      <c r="F3825" s="277" t="s">
        <v>1043</v>
      </c>
      <c r="G3825" s="279">
        <v>92644</v>
      </c>
      <c r="H3825" s="277" t="s">
        <v>10539</v>
      </c>
      <c r="I3825" s="277" t="s">
        <v>833</v>
      </c>
      <c r="J3825" s="277" t="s">
        <v>2642</v>
      </c>
      <c r="K3825" s="280">
        <v>150.94999999999999</v>
      </c>
      <c r="L3825" s="277" t="s">
        <v>2364</v>
      </c>
      <c r="M3825" s="83"/>
    </row>
    <row r="3826" spans="1:13" ht="12.75" customHeight="1" x14ac:dyDescent="0.25">
      <c r="A3826" s="277" t="s">
        <v>9801</v>
      </c>
      <c r="B3826" s="277" t="s">
        <v>9802</v>
      </c>
      <c r="C3826" s="277" t="s">
        <v>9157</v>
      </c>
      <c r="D3826" s="277" t="s">
        <v>10017</v>
      </c>
      <c r="E3826" s="278" t="s">
        <v>1043</v>
      </c>
      <c r="F3826" s="277" t="s">
        <v>1043</v>
      </c>
      <c r="G3826" s="279">
        <v>92657</v>
      </c>
      <c r="H3826" s="277" t="s">
        <v>10540</v>
      </c>
      <c r="I3826" s="277" t="s">
        <v>833</v>
      </c>
      <c r="J3826" s="277" t="s">
        <v>2642</v>
      </c>
      <c r="K3826" s="280">
        <v>16.809999999999999</v>
      </c>
      <c r="L3826" s="277" t="s">
        <v>2364</v>
      </c>
      <c r="M3826" s="83"/>
    </row>
    <row r="3827" spans="1:13" ht="12.75" customHeight="1" x14ac:dyDescent="0.25">
      <c r="A3827" s="277" t="s">
        <v>9801</v>
      </c>
      <c r="B3827" s="277" t="s">
        <v>9802</v>
      </c>
      <c r="C3827" s="277" t="s">
        <v>9157</v>
      </c>
      <c r="D3827" s="277" t="s">
        <v>10017</v>
      </c>
      <c r="E3827" s="278" t="s">
        <v>1043</v>
      </c>
      <c r="F3827" s="277" t="s">
        <v>1043</v>
      </c>
      <c r="G3827" s="279">
        <v>92658</v>
      </c>
      <c r="H3827" s="277" t="s">
        <v>10541</v>
      </c>
      <c r="I3827" s="277" t="s">
        <v>833</v>
      </c>
      <c r="J3827" s="277" t="s">
        <v>2642</v>
      </c>
      <c r="K3827" s="280">
        <v>17.84</v>
      </c>
      <c r="L3827" s="277" t="s">
        <v>2364</v>
      </c>
      <c r="M3827" s="83"/>
    </row>
    <row r="3828" spans="1:13" ht="12.75" customHeight="1" x14ac:dyDescent="0.25">
      <c r="A3828" s="277" t="s">
        <v>9801</v>
      </c>
      <c r="B3828" s="277" t="s">
        <v>9802</v>
      </c>
      <c r="C3828" s="277" t="s">
        <v>9157</v>
      </c>
      <c r="D3828" s="277" t="s">
        <v>10017</v>
      </c>
      <c r="E3828" s="278" t="s">
        <v>1043</v>
      </c>
      <c r="F3828" s="277" t="s">
        <v>1043</v>
      </c>
      <c r="G3828" s="279">
        <v>92659</v>
      </c>
      <c r="H3828" s="277" t="s">
        <v>10542</v>
      </c>
      <c r="I3828" s="277" t="s">
        <v>833</v>
      </c>
      <c r="J3828" s="277" t="s">
        <v>2642</v>
      </c>
      <c r="K3828" s="280">
        <v>20.53</v>
      </c>
      <c r="L3828" s="277" t="s">
        <v>2364</v>
      </c>
      <c r="M3828" s="83"/>
    </row>
    <row r="3829" spans="1:13" ht="12.75" customHeight="1" x14ac:dyDescent="0.25">
      <c r="A3829" s="277" t="s">
        <v>9801</v>
      </c>
      <c r="B3829" s="277" t="s">
        <v>9802</v>
      </c>
      <c r="C3829" s="277" t="s">
        <v>9157</v>
      </c>
      <c r="D3829" s="277" t="s">
        <v>10017</v>
      </c>
      <c r="E3829" s="278" t="s">
        <v>1043</v>
      </c>
      <c r="F3829" s="277" t="s">
        <v>1043</v>
      </c>
      <c r="G3829" s="279">
        <v>92660</v>
      </c>
      <c r="H3829" s="277" t="s">
        <v>10543</v>
      </c>
      <c r="I3829" s="277" t="s">
        <v>833</v>
      </c>
      <c r="J3829" s="277" t="s">
        <v>2642</v>
      </c>
      <c r="K3829" s="280">
        <v>21.49</v>
      </c>
      <c r="L3829" s="277" t="s">
        <v>2364</v>
      </c>
      <c r="M3829" s="83"/>
    </row>
    <row r="3830" spans="1:13" ht="12.75" customHeight="1" x14ac:dyDescent="0.25">
      <c r="A3830" s="277" t="s">
        <v>9801</v>
      </c>
      <c r="B3830" s="277" t="s">
        <v>9802</v>
      </c>
      <c r="C3830" s="277" t="s">
        <v>9157</v>
      </c>
      <c r="D3830" s="277" t="s">
        <v>10017</v>
      </c>
      <c r="E3830" s="278" t="s">
        <v>1043</v>
      </c>
      <c r="F3830" s="277" t="s">
        <v>1043</v>
      </c>
      <c r="G3830" s="279">
        <v>92661</v>
      </c>
      <c r="H3830" s="277" t="s">
        <v>10544</v>
      </c>
      <c r="I3830" s="277" t="s">
        <v>833</v>
      </c>
      <c r="J3830" s="277" t="s">
        <v>2642</v>
      </c>
      <c r="K3830" s="280">
        <v>24.33</v>
      </c>
      <c r="L3830" s="277" t="s">
        <v>2364</v>
      </c>
      <c r="M3830" s="83"/>
    </row>
    <row r="3831" spans="1:13" ht="12.75" customHeight="1" x14ac:dyDescent="0.25">
      <c r="A3831" s="277" t="s">
        <v>9801</v>
      </c>
      <c r="B3831" s="277" t="s">
        <v>9802</v>
      </c>
      <c r="C3831" s="277" t="s">
        <v>9157</v>
      </c>
      <c r="D3831" s="277" t="s">
        <v>10017</v>
      </c>
      <c r="E3831" s="278" t="s">
        <v>1043</v>
      </c>
      <c r="F3831" s="277" t="s">
        <v>1043</v>
      </c>
      <c r="G3831" s="279">
        <v>92662</v>
      </c>
      <c r="H3831" s="277" t="s">
        <v>10545</v>
      </c>
      <c r="I3831" s="277" t="s">
        <v>833</v>
      </c>
      <c r="J3831" s="277" t="s">
        <v>2642</v>
      </c>
      <c r="K3831" s="280">
        <v>24.52</v>
      </c>
      <c r="L3831" s="277" t="s">
        <v>2364</v>
      </c>
      <c r="M3831" s="83"/>
    </row>
    <row r="3832" spans="1:13" ht="12.75" customHeight="1" x14ac:dyDescent="0.25">
      <c r="A3832" s="277" t="s">
        <v>9801</v>
      </c>
      <c r="B3832" s="277" t="s">
        <v>9802</v>
      </c>
      <c r="C3832" s="277" t="s">
        <v>9157</v>
      </c>
      <c r="D3832" s="277" t="s">
        <v>10017</v>
      </c>
      <c r="E3832" s="278" t="s">
        <v>1043</v>
      </c>
      <c r="F3832" s="277" t="s">
        <v>1043</v>
      </c>
      <c r="G3832" s="279">
        <v>92663</v>
      </c>
      <c r="H3832" s="277" t="s">
        <v>10546</v>
      </c>
      <c r="I3832" s="277" t="s">
        <v>833</v>
      </c>
      <c r="J3832" s="277" t="s">
        <v>2642</v>
      </c>
      <c r="K3832" s="280">
        <v>32.270000000000003</v>
      </c>
      <c r="L3832" s="277" t="s">
        <v>2364</v>
      </c>
      <c r="M3832" s="83"/>
    </row>
    <row r="3833" spans="1:13" ht="12.75" customHeight="1" x14ac:dyDescent="0.25">
      <c r="A3833" s="277" t="s">
        <v>9801</v>
      </c>
      <c r="B3833" s="277" t="s">
        <v>9802</v>
      </c>
      <c r="C3833" s="277" t="s">
        <v>9157</v>
      </c>
      <c r="D3833" s="277" t="s">
        <v>10017</v>
      </c>
      <c r="E3833" s="278" t="s">
        <v>1043</v>
      </c>
      <c r="F3833" s="277" t="s">
        <v>1043</v>
      </c>
      <c r="G3833" s="279">
        <v>92664</v>
      </c>
      <c r="H3833" s="277" t="s">
        <v>10547</v>
      </c>
      <c r="I3833" s="277" t="s">
        <v>833</v>
      </c>
      <c r="J3833" s="277" t="s">
        <v>2642</v>
      </c>
      <c r="K3833" s="280">
        <v>32.26</v>
      </c>
      <c r="L3833" s="277" t="s">
        <v>2364</v>
      </c>
      <c r="M3833" s="83"/>
    </row>
    <row r="3834" spans="1:13" ht="12.75" customHeight="1" x14ac:dyDescent="0.25">
      <c r="A3834" s="277" t="s">
        <v>9801</v>
      </c>
      <c r="B3834" s="277" t="s">
        <v>9802</v>
      </c>
      <c r="C3834" s="277" t="s">
        <v>9157</v>
      </c>
      <c r="D3834" s="277" t="s">
        <v>10017</v>
      </c>
      <c r="E3834" s="278" t="s">
        <v>1043</v>
      </c>
      <c r="F3834" s="277" t="s">
        <v>1043</v>
      </c>
      <c r="G3834" s="279">
        <v>92665</v>
      </c>
      <c r="H3834" s="277" t="s">
        <v>10548</v>
      </c>
      <c r="I3834" s="277" t="s">
        <v>833</v>
      </c>
      <c r="J3834" s="277" t="s">
        <v>2642</v>
      </c>
      <c r="K3834" s="280">
        <v>44</v>
      </c>
      <c r="L3834" s="277" t="s">
        <v>2364</v>
      </c>
      <c r="M3834" s="83"/>
    </row>
    <row r="3835" spans="1:13" ht="12.75" customHeight="1" x14ac:dyDescent="0.25">
      <c r="A3835" s="277" t="s">
        <v>9801</v>
      </c>
      <c r="B3835" s="277" t="s">
        <v>9802</v>
      </c>
      <c r="C3835" s="277" t="s">
        <v>9157</v>
      </c>
      <c r="D3835" s="277" t="s">
        <v>10017</v>
      </c>
      <c r="E3835" s="278" t="s">
        <v>1043</v>
      </c>
      <c r="F3835" s="277" t="s">
        <v>1043</v>
      </c>
      <c r="G3835" s="279">
        <v>92666</v>
      </c>
      <c r="H3835" s="277" t="s">
        <v>10549</v>
      </c>
      <c r="I3835" s="277" t="s">
        <v>833</v>
      </c>
      <c r="J3835" s="277" t="s">
        <v>2642</v>
      </c>
      <c r="K3835" s="280">
        <v>49.73</v>
      </c>
      <c r="L3835" s="277" t="s">
        <v>2364</v>
      </c>
      <c r="M3835" s="83"/>
    </row>
    <row r="3836" spans="1:13" ht="12.75" customHeight="1" x14ac:dyDescent="0.25">
      <c r="A3836" s="277" t="s">
        <v>9801</v>
      </c>
      <c r="B3836" s="277" t="s">
        <v>9802</v>
      </c>
      <c r="C3836" s="277" t="s">
        <v>9157</v>
      </c>
      <c r="D3836" s="277" t="s">
        <v>10017</v>
      </c>
      <c r="E3836" s="278" t="s">
        <v>1043</v>
      </c>
      <c r="F3836" s="277" t="s">
        <v>1043</v>
      </c>
      <c r="G3836" s="279">
        <v>92667</v>
      </c>
      <c r="H3836" s="277" t="s">
        <v>10550</v>
      </c>
      <c r="I3836" s="277" t="s">
        <v>833</v>
      </c>
      <c r="J3836" s="277" t="s">
        <v>2642</v>
      </c>
      <c r="K3836" s="280">
        <v>64.13</v>
      </c>
      <c r="L3836" s="277" t="s">
        <v>2364</v>
      </c>
      <c r="M3836" s="83"/>
    </row>
    <row r="3837" spans="1:13" ht="12.75" customHeight="1" x14ac:dyDescent="0.25">
      <c r="A3837" s="277" t="s">
        <v>9801</v>
      </c>
      <c r="B3837" s="277" t="s">
        <v>9802</v>
      </c>
      <c r="C3837" s="277" t="s">
        <v>9157</v>
      </c>
      <c r="D3837" s="277" t="s">
        <v>10017</v>
      </c>
      <c r="E3837" s="278" t="s">
        <v>1043</v>
      </c>
      <c r="F3837" s="277" t="s">
        <v>1043</v>
      </c>
      <c r="G3837" s="279">
        <v>92668</v>
      </c>
      <c r="H3837" s="277" t="s">
        <v>10551</v>
      </c>
      <c r="I3837" s="277" t="s">
        <v>833</v>
      </c>
      <c r="J3837" s="277" t="s">
        <v>2642</v>
      </c>
      <c r="K3837" s="280">
        <v>69.23</v>
      </c>
      <c r="L3837" s="277" t="s">
        <v>2364</v>
      </c>
      <c r="M3837" s="83"/>
    </row>
    <row r="3838" spans="1:13" ht="12.75" customHeight="1" x14ac:dyDescent="0.25">
      <c r="A3838" s="277" t="s">
        <v>9801</v>
      </c>
      <c r="B3838" s="277" t="s">
        <v>9802</v>
      </c>
      <c r="C3838" s="277" t="s">
        <v>9157</v>
      </c>
      <c r="D3838" s="277" t="s">
        <v>10017</v>
      </c>
      <c r="E3838" s="278" t="s">
        <v>1043</v>
      </c>
      <c r="F3838" s="277" t="s">
        <v>1043</v>
      </c>
      <c r="G3838" s="279">
        <v>92669</v>
      </c>
      <c r="H3838" s="277" t="s">
        <v>10552</v>
      </c>
      <c r="I3838" s="277" t="s">
        <v>833</v>
      </c>
      <c r="J3838" s="277" t="s">
        <v>2642</v>
      </c>
      <c r="K3838" s="280">
        <v>25.48</v>
      </c>
      <c r="L3838" s="277" t="s">
        <v>2364</v>
      </c>
      <c r="M3838" s="83"/>
    </row>
    <row r="3839" spans="1:13" ht="12.75" customHeight="1" x14ac:dyDescent="0.25">
      <c r="A3839" s="277" t="s">
        <v>9801</v>
      </c>
      <c r="B3839" s="277" t="s">
        <v>9802</v>
      </c>
      <c r="C3839" s="277" t="s">
        <v>9157</v>
      </c>
      <c r="D3839" s="277" t="s">
        <v>10017</v>
      </c>
      <c r="E3839" s="278" t="s">
        <v>1043</v>
      </c>
      <c r="F3839" s="277" t="s">
        <v>1043</v>
      </c>
      <c r="G3839" s="279">
        <v>92670</v>
      </c>
      <c r="H3839" s="277" t="s">
        <v>10553</v>
      </c>
      <c r="I3839" s="277" t="s">
        <v>833</v>
      </c>
      <c r="J3839" s="277" t="s">
        <v>2642</v>
      </c>
      <c r="K3839" s="280">
        <v>24.11</v>
      </c>
      <c r="L3839" s="277" t="s">
        <v>2364</v>
      </c>
      <c r="M3839" s="83"/>
    </row>
    <row r="3840" spans="1:13" ht="12.75" customHeight="1" x14ac:dyDescent="0.25">
      <c r="A3840" s="277" t="s">
        <v>9801</v>
      </c>
      <c r="B3840" s="277" t="s">
        <v>9802</v>
      </c>
      <c r="C3840" s="277" t="s">
        <v>9157</v>
      </c>
      <c r="D3840" s="277" t="s">
        <v>10017</v>
      </c>
      <c r="E3840" s="278" t="s">
        <v>1043</v>
      </c>
      <c r="F3840" s="277" t="s">
        <v>1043</v>
      </c>
      <c r="G3840" s="279">
        <v>92671</v>
      </c>
      <c r="H3840" s="277" t="s">
        <v>10554</v>
      </c>
      <c r="I3840" s="277" t="s">
        <v>833</v>
      </c>
      <c r="J3840" s="277" t="s">
        <v>2642</v>
      </c>
      <c r="K3840" s="280">
        <v>32.729999999999997</v>
      </c>
      <c r="L3840" s="277" t="s">
        <v>2364</v>
      </c>
      <c r="M3840" s="83"/>
    </row>
    <row r="3841" spans="1:13" ht="12.75" customHeight="1" x14ac:dyDescent="0.25">
      <c r="A3841" s="277" t="s">
        <v>9801</v>
      </c>
      <c r="B3841" s="277" t="s">
        <v>9802</v>
      </c>
      <c r="C3841" s="277" t="s">
        <v>9157</v>
      </c>
      <c r="D3841" s="277" t="s">
        <v>10017</v>
      </c>
      <c r="E3841" s="278" t="s">
        <v>1043</v>
      </c>
      <c r="F3841" s="277" t="s">
        <v>1043</v>
      </c>
      <c r="G3841" s="279">
        <v>92672</v>
      </c>
      <c r="H3841" s="277" t="s">
        <v>10555</v>
      </c>
      <c r="I3841" s="277" t="s">
        <v>833</v>
      </c>
      <c r="J3841" s="277" t="s">
        <v>2642</v>
      </c>
      <c r="K3841" s="280">
        <v>30.01</v>
      </c>
      <c r="L3841" s="277" t="s">
        <v>2364</v>
      </c>
      <c r="M3841" s="83"/>
    </row>
    <row r="3842" spans="1:13" ht="12.75" customHeight="1" x14ac:dyDescent="0.25">
      <c r="A3842" s="277" t="s">
        <v>9801</v>
      </c>
      <c r="B3842" s="277" t="s">
        <v>9802</v>
      </c>
      <c r="C3842" s="277" t="s">
        <v>9157</v>
      </c>
      <c r="D3842" s="277" t="s">
        <v>10017</v>
      </c>
      <c r="E3842" s="278" t="s">
        <v>1043</v>
      </c>
      <c r="F3842" s="277" t="s">
        <v>1043</v>
      </c>
      <c r="G3842" s="279">
        <v>92673</v>
      </c>
      <c r="H3842" s="277" t="s">
        <v>10556</v>
      </c>
      <c r="I3842" s="277" t="s">
        <v>833</v>
      </c>
      <c r="J3842" s="277" t="s">
        <v>2642</v>
      </c>
      <c r="K3842" s="280">
        <v>37.39</v>
      </c>
      <c r="L3842" s="277" t="s">
        <v>2364</v>
      </c>
      <c r="M3842" s="83"/>
    </row>
    <row r="3843" spans="1:13" ht="12.75" customHeight="1" x14ac:dyDescent="0.25">
      <c r="A3843" s="277" t="s">
        <v>9801</v>
      </c>
      <c r="B3843" s="277" t="s">
        <v>9802</v>
      </c>
      <c r="C3843" s="277" t="s">
        <v>9157</v>
      </c>
      <c r="D3843" s="277" t="s">
        <v>10017</v>
      </c>
      <c r="E3843" s="278" t="s">
        <v>1043</v>
      </c>
      <c r="F3843" s="277" t="s">
        <v>1043</v>
      </c>
      <c r="G3843" s="279">
        <v>92674</v>
      </c>
      <c r="H3843" s="277" t="s">
        <v>10557</v>
      </c>
      <c r="I3843" s="277" t="s">
        <v>833</v>
      </c>
      <c r="J3843" s="277" t="s">
        <v>2642</v>
      </c>
      <c r="K3843" s="280">
        <v>35.51</v>
      </c>
      <c r="L3843" s="277" t="s">
        <v>2364</v>
      </c>
      <c r="M3843" s="83"/>
    </row>
    <row r="3844" spans="1:13" ht="12.75" customHeight="1" x14ac:dyDescent="0.25">
      <c r="A3844" s="277" t="s">
        <v>9801</v>
      </c>
      <c r="B3844" s="277" t="s">
        <v>9802</v>
      </c>
      <c r="C3844" s="277" t="s">
        <v>9157</v>
      </c>
      <c r="D3844" s="277" t="s">
        <v>10017</v>
      </c>
      <c r="E3844" s="278" t="s">
        <v>1043</v>
      </c>
      <c r="F3844" s="277" t="s">
        <v>1043</v>
      </c>
      <c r="G3844" s="279">
        <v>92675</v>
      </c>
      <c r="H3844" s="277" t="s">
        <v>10558</v>
      </c>
      <c r="I3844" s="277" t="s">
        <v>833</v>
      </c>
      <c r="J3844" s="277" t="s">
        <v>2642</v>
      </c>
      <c r="K3844" s="280">
        <v>47.88</v>
      </c>
      <c r="L3844" s="277" t="s">
        <v>2364</v>
      </c>
      <c r="M3844" s="83"/>
    </row>
    <row r="3845" spans="1:13" ht="12.75" customHeight="1" x14ac:dyDescent="0.25">
      <c r="A3845" s="277" t="s">
        <v>9801</v>
      </c>
      <c r="B3845" s="277" t="s">
        <v>9802</v>
      </c>
      <c r="C3845" s="277" t="s">
        <v>9157</v>
      </c>
      <c r="D3845" s="277" t="s">
        <v>10017</v>
      </c>
      <c r="E3845" s="278" t="s">
        <v>1043</v>
      </c>
      <c r="F3845" s="277" t="s">
        <v>1043</v>
      </c>
      <c r="G3845" s="279">
        <v>92676</v>
      </c>
      <c r="H3845" s="277" t="s">
        <v>10559</v>
      </c>
      <c r="I3845" s="277" t="s">
        <v>833</v>
      </c>
      <c r="J3845" s="277" t="s">
        <v>2642</v>
      </c>
      <c r="K3845" s="280">
        <v>46.6</v>
      </c>
      <c r="L3845" s="277" t="s">
        <v>2364</v>
      </c>
      <c r="M3845" s="83"/>
    </row>
    <row r="3846" spans="1:13" ht="12.75" customHeight="1" x14ac:dyDescent="0.25">
      <c r="A3846" s="277" t="s">
        <v>9801</v>
      </c>
      <c r="B3846" s="277" t="s">
        <v>9802</v>
      </c>
      <c r="C3846" s="277" t="s">
        <v>9157</v>
      </c>
      <c r="D3846" s="277" t="s">
        <v>10017</v>
      </c>
      <c r="E3846" s="278" t="s">
        <v>1043</v>
      </c>
      <c r="F3846" s="277" t="s">
        <v>1043</v>
      </c>
      <c r="G3846" s="279">
        <v>92677</v>
      </c>
      <c r="H3846" s="277" t="s">
        <v>10560</v>
      </c>
      <c r="I3846" s="277" t="s">
        <v>833</v>
      </c>
      <c r="J3846" s="277" t="s">
        <v>2642</v>
      </c>
      <c r="K3846" s="280">
        <v>76.989999999999995</v>
      </c>
      <c r="L3846" s="277" t="s">
        <v>2364</v>
      </c>
      <c r="M3846" s="83"/>
    </row>
    <row r="3847" spans="1:13" ht="12.75" customHeight="1" x14ac:dyDescent="0.25">
      <c r="A3847" s="277" t="s">
        <v>9801</v>
      </c>
      <c r="B3847" s="277" t="s">
        <v>9802</v>
      </c>
      <c r="C3847" s="277" t="s">
        <v>9157</v>
      </c>
      <c r="D3847" s="277" t="s">
        <v>10017</v>
      </c>
      <c r="E3847" s="278" t="s">
        <v>1043</v>
      </c>
      <c r="F3847" s="277" t="s">
        <v>1043</v>
      </c>
      <c r="G3847" s="279">
        <v>92678</v>
      </c>
      <c r="H3847" s="277" t="s">
        <v>10561</v>
      </c>
      <c r="I3847" s="277" t="s">
        <v>833</v>
      </c>
      <c r="J3847" s="277" t="s">
        <v>2642</v>
      </c>
      <c r="K3847" s="280">
        <v>71.38</v>
      </c>
      <c r="L3847" s="277" t="s">
        <v>2364</v>
      </c>
      <c r="M3847" s="83"/>
    </row>
    <row r="3848" spans="1:13" ht="12.75" customHeight="1" x14ac:dyDescent="0.25">
      <c r="A3848" s="277" t="s">
        <v>9801</v>
      </c>
      <c r="B3848" s="277" t="s">
        <v>9802</v>
      </c>
      <c r="C3848" s="277" t="s">
        <v>9157</v>
      </c>
      <c r="D3848" s="277" t="s">
        <v>10017</v>
      </c>
      <c r="E3848" s="278" t="s">
        <v>1043</v>
      </c>
      <c r="F3848" s="277" t="s">
        <v>1043</v>
      </c>
      <c r="G3848" s="279">
        <v>92679</v>
      </c>
      <c r="H3848" s="277" t="s">
        <v>10562</v>
      </c>
      <c r="I3848" s="277" t="s">
        <v>833</v>
      </c>
      <c r="J3848" s="277" t="s">
        <v>2642</v>
      </c>
      <c r="K3848" s="280">
        <v>104.91</v>
      </c>
      <c r="L3848" s="277" t="s">
        <v>2364</v>
      </c>
      <c r="M3848" s="83"/>
    </row>
    <row r="3849" spans="1:13" ht="12.75" customHeight="1" x14ac:dyDescent="0.25">
      <c r="A3849" s="277" t="s">
        <v>9801</v>
      </c>
      <c r="B3849" s="277" t="s">
        <v>9802</v>
      </c>
      <c r="C3849" s="277" t="s">
        <v>9157</v>
      </c>
      <c r="D3849" s="277" t="s">
        <v>10017</v>
      </c>
      <c r="E3849" s="278" t="s">
        <v>1043</v>
      </c>
      <c r="F3849" s="277" t="s">
        <v>1043</v>
      </c>
      <c r="G3849" s="279">
        <v>92680</v>
      </c>
      <c r="H3849" s="277" t="s">
        <v>10563</v>
      </c>
      <c r="I3849" s="277" t="s">
        <v>833</v>
      </c>
      <c r="J3849" s="277" t="s">
        <v>2642</v>
      </c>
      <c r="K3849" s="280">
        <v>94.1</v>
      </c>
      <c r="L3849" s="277" t="s">
        <v>2364</v>
      </c>
      <c r="M3849" s="83"/>
    </row>
    <row r="3850" spans="1:13" ht="12.75" customHeight="1" x14ac:dyDescent="0.25">
      <c r="A3850" s="277" t="s">
        <v>9801</v>
      </c>
      <c r="B3850" s="277" t="s">
        <v>9802</v>
      </c>
      <c r="C3850" s="277" t="s">
        <v>9157</v>
      </c>
      <c r="D3850" s="277" t="s">
        <v>10017</v>
      </c>
      <c r="E3850" s="278" t="s">
        <v>1043</v>
      </c>
      <c r="F3850" s="277" t="s">
        <v>1043</v>
      </c>
      <c r="G3850" s="279">
        <v>92681</v>
      </c>
      <c r="H3850" s="277" t="s">
        <v>10564</v>
      </c>
      <c r="I3850" s="277" t="s">
        <v>833</v>
      </c>
      <c r="J3850" s="277" t="s">
        <v>2642</v>
      </c>
      <c r="K3850" s="280">
        <v>32.68</v>
      </c>
      <c r="L3850" s="277" t="s">
        <v>2364</v>
      </c>
      <c r="M3850" s="83"/>
    </row>
    <row r="3851" spans="1:13" ht="12.75" customHeight="1" x14ac:dyDescent="0.25">
      <c r="A3851" s="277" t="s">
        <v>9801</v>
      </c>
      <c r="B3851" s="277" t="s">
        <v>9802</v>
      </c>
      <c r="C3851" s="277" t="s">
        <v>9157</v>
      </c>
      <c r="D3851" s="277" t="s">
        <v>10017</v>
      </c>
      <c r="E3851" s="278" t="s">
        <v>1043</v>
      </c>
      <c r="F3851" s="277" t="s">
        <v>1043</v>
      </c>
      <c r="G3851" s="279">
        <v>92682</v>
      </c>
      <c r="H3851" s="277" t="s">
        <v>10565</v>
      </c>
      <c r="I3851" s="277" t="s">
        <v>833</v>
      </c>
      <c r="J3851" s="277" t="s">
        <v>2642</v>
      </c>
      <c r="K3851" s="280">
        <v>40.31</v>
      </c>
      <c r="L3851" s="277" t="s">
        <v>2364</v>
      </c>
      <c r="M3851" s="83"/>
    </row>
    <row r="3852" spans="1:13" ht="12.75" customHeight="1" x14ac:dyDescent="0.25">
      <c r="A3852" s="277" t="s">
        <v>9801</v>
      </c>
      <c r="B3852" s="277" t="s">
        <v>9802</v>
      </c>
      <c r="C3852" s="277" t="s">
        <v>9157</v>
      </c>
      <c r="D3852" s="277" t="s">
        <v>10017</v>
      </c>
      <c r="E3852" s="278" t="s">
        <v>1043</v>
      </c>
      <c r="F3852" s="277" t="s">
        <v>1043</v>
      </c>
      <c r="G3852" s="279">
        <v>92683</v>
      </c>
      <c r="H3852" s="277" t="s">
        <v>10566</v>
      </c>
      <c r="I3852" s="277" t="s">
        <v>833</v>
      </c>
      <c r="J3852" s="277" t="s">
        <v>2642</v>
      </c>
      <c r="K3852" s="280">
        <v>46.67</v>
      </c>
      <c r="L3852" s="277" t="s">
        <v>2364</v>
      </c>
      <c r="M3852" s="83"/>
    </row>
    <row r="3853" spans="1:13" ht="12.75" customHeight="1" x14ac:dyDescent="0.25">
      <c r="A3853" s="277" t="s">
        <v>9801</v>
      </c>
      <c r="B3853" s="277" t="s">
        <v>9802</v>
      </c>
      <c r="C3853" s="277" t="s">
        <v>9157</v>
      </c>
      <c r="D3853" s="277" t="s">
        <v>10017</v>
      </c>
      <c r="E3853" s="278" t="s">
        <v>1043</v>
      </c>
      <c r="F3853" s="277" t="s">
        <v>1043</v>
      </c>
      <c r="G3853" s="279">
        <v>92684</v>
      </c>
      <c r="H3853" s="277" t="s">
        <v>10567</v>
      </c>
      <c r="I3853" s="277" t="s">
        <v>833</v>
      </c>
      <c r="J3853" s="277" t="s">
        <v>2642</v>
      </c>
      <c r="K3853" s="280">
        <v>62.11</v>
      </c>
      <c r="L3853" s="277" t="s">
        <v>2364</v>
      </c>
      <c r="M3853" s="83"/>
    </row>
    <row r="3854" spans="1:13" ht="12.75" customHeight="1" x14ac:dyDescent="0.25">
      <c r="A3854" s="277" t="s">
        <v>9801</v>
      </c>
      <c r="B3854" s="277" t="s">
        <v>9802</v>
      </c>
      <c r="C3854" s="277" t="s">
        <v>9157</v>
      </c>
      <c r="D3854" s="277" t="s">
        <v>10017</v>
      </c>
      <c r="E3854" s="278" t="s">
        <v>1043</v>
      </c>
      <c r="F3854" s="277" t="s">
        <v>1043</v>
      </c>
      <c r="G3854" s="279">
        <v>92685</v>
      </c>
      <c r="H3854" s="277" t="s">
        <v>10568</v>
      </c>
      <c r="I3854" s="277" t="s">
        <v>833</v>
      </c>
      <c r="J3854" s="277" t="s">
        <v>2642</v>
      </c>
      <c r="K3854" s="280">
        <v>97.99</v>
      </c>
      <c r="L3854" s="277" t="s">
        <v>2364</v>
      </c>
      <c r="M3854" s="83"/>
    </row>
    <row r="3855" spans="1:13" ht="12.75" customHeight="1" x14ac:dyDescent="0.25">
      <c r="A3855" s="277" t="s">
        <v>9801</v>
      </c>
      <c r="B3855" s="277" t="s">
        <v>9802</v>
      </c>
      <c r="C3855" s="277" t="s">
        <v>9157</v>
      </c>
      <c r="D3855" s="277" t="s">
        <v>10017</v>
      </c>
      <c r="E3855" s="278" t="s">
        <v>1043</v>
      </c>
      <c r="F3855" s="277" t="s">
        <v>1043</v>
      </c>
      <c r="G3855" s="279">
        <v>92686</v>
      </c>
      <c r="H3855" s="277" t="s">
        <v>10569</v>
      </c>
      <c r="I3855" s="277" t="s">
        <v>833</v>
      </c>
      <c r="J3855" s="277" t="s">
        <v>2642</v>
      </c>
      <c r="K3855" s="280">
        <v>124.44</v>
      </c>
      <c r="L3855" s="277" t="s">
        <v>2364</v>
      </c>
      <c r="M3855" s="83"/>
    </row>
    <row r="3856" spans="1:13" ht="12.75" customHeight="1" x14ac:dyDescent="0.25">
      <c r="A3856" s="277" t="s">
        <v>9801</v>
      </c>
      <c r="B3856" s="277" t="s">
        <v>9802</v>
      </c>
      <c r="C3856" s="277" t="s">
        <v>9157</v>
      </c>
      <c r="D3856" s="277" t="s">
        <v>10017</v>
      </c>
      <c r="E3856" s="278" t="s">
        <v>1043</v>
      </c>
      <c r="F3856" s="277" t="s">
        <v>1043</v>
      </c>
      <c r="G3856" s="279">
        <v>92692</v>
      </c>
      <c r="H3856" s="277" t="s">
        <v>10570</v>
      </c>
      <c r="I3856" s="277" t="s">
        <v>833</v>
      </c>
      <c r="J3856" s="277" t="s">
        <v>2642</v>
      </c>
      <c r="K3856" s="280">
        <v>9.1300000000000008</v>
      </c>
      <c r="L3856" s="277" t="s">
        <v>2364</v>
      </c>
      <c r="M3856" s="83"/>
    </row>
    <row r="3857" spans="1:13" ht="12.75" customHeight="1" x14ac:dyDescent="0.25">
      <c r="A3857" s="277" t="s">
        <v>9801</v>
      </c>
      <c r="B3857" s="277" t="s">
        <v>9802</v>
      </c>
      <c r="C3857" s="277" t="s">
        <v>9157</v>
      </c>
      <c r="D3857" s="277" t="s">
        <v>10017</v>
      </c>
      <c r="E3857" s="278" t="s">
        <v>1043</v>
      </c>
      <c r="F3857" s="277" t="s">
        <v>1043</v>
      </c>
      <c r="G3857" s="279">
        <v>92693</v>
      </c>
      <c r="H3857" s="277" t="s">
        <v>10571</v>
      </c>
      <c r="I3857" s="277" t="s">
        <v>833</v>
      </c>
      <c r="J3857" s="277" t="s">
        <v>2642</v>
      </c>
      <c r="K3857" s="280">
        <v>9.36</v>
      </c>
      <c r="L3857" s="277" t="s">
        <v>2364</v>
      </c>
      <c r="M3857" s="83"/>
    </row>
    <row r="3858" spans="1:13" ht="12.75" customHeight="1" x14ac:dyDescent="0.25">
      <c r="A3858" s="277" t="s">
        <v>9801</v>
      </c>
      <c r="B3858" s="277" t="s">
        <v>9802</v>
      </c>
      <c r="C3858" s="277" t="s">
        <v>9157</v>
      </c>
      <c r="D3858" s="277" t="s">
        <v>10017</v>
      </c>
      <c r="E3858" s="278" t="s">
        <v>1043</v>
      </c>
      <c r="F3858" s="277" t="s">
        <v>1043</v>
      </c>
      <c r="G3858" s="279">
        <v>92694</v>
      </c>
      <c r="H3858" s="277" t="s">
        <v>10572</v>
      </c>
      <c r="I3858" s="277" t="s">
        <v>833</v>
      </c>
      <c r="J3858" s="277" t="s">
        <v>2642</v>
      </c>
      <c r="K3858" s="280">
        <v>14.59</v>
      </c>
      <c r="L3858" s="277" t="s">
        <v>2364</v>
      </c>
      <c r="M3858" s="83"/>
    </row>
    <row r="3859" spans="1:13" ht="12.75" customHeight="1" x14ac:dyDescent="0.25">
      <c r="A3859" s="277" t="s">
        <v>9801</v>
      </c>
      <c r="B3859" s="277" t="s">
        <v>9802</v>
      </c>
      <c r="C3859" s="277" t="s">
        <v>9157</v>
      </c>
      <c r="D3859" s="277" t="s">
        <v>10017</v>
      </c>
      <c r="E3859" s="278" t="s">
        <v>1043</v>
      </c>
      <c r="F3859" s="277" t="s">
        <v>1043</v>
      </c>
      <c r="G3859" s="279">
        <v>92695</v>
      </c>
      <c r="H3859" s="277" t="s">
        <v>10573</v>
      </c>
      <c r="I3859" s="277" t="s">
        <v>833</v>
      </c>
      <c r="J3859" s="277" t="s">
        <v>2642</v>
      </c>
      <c r="K3859" s="280">
        <v>14.82</v>
      </c>
      <c r="L3859" s="277" t="s">
        <v>2364</v>
      </c>
      <c r="M3859" s="83"/>
    </row>
    <row r="3860" spans="1:13" ht="12.75" customHeight="1" x14ac:dyDescent="0.25">
      <c r="A3860" s="277" t="s">
        <v>9801</v>
      </c>
      <c r="B3860" s="277" t="s">
        <v>9802</v>
      </c>
      <c r="C3860" s="277" t="s">
        <v>9157</v>
      </c>
      <c r="D3860" s="277" t="s">
        <v>10017</v>
      </c>
      <c r="E3860" s="278" t="s">
        <v>1043</v>
      </c>
      <c r="F3860" s="277" t="s">
        <v>1043</v>
      </c>
      <c r="G3860" s="279">
        <v>92696</v>
      </c>
      <c r="H3860" s="277" t="s">
        <v>10574</v>
      </c>
      <c r="I3860" s="277" t="s">
        <v>833</v>
      </c>
      <c r="J3860" s="277" t="s">
        <v>2642</v>
      </c>
      <c r="K3860" s="280">
        <v>22.92</v>
      </c>
      <c r="L3860" s="277" t="s">
        <v>2364</v>
      </c>
      <c r="M3860" s="83"/>
    </row>
    <row r="3861" spans="1:13" ht="12.75" customHeight="1" x14ac:dyDescent="0.25">
      <c r="A3861" s="277" t="s">
        <v>9801</v>
      </c>
      <c r="B3861" s="277" t="s">
        <v>9802</v>
      </c>
      <c r="C3861" s="277" t="s">
        <v>9157</v>
      </c>
      <c r="D3861" s="277" t="s">
        <v>10017</v>
      </c>
      <c r="E3861" s="278" t="s">
        <v>1043</v>
      </c>
      <c r="F3861" s="277" t="s">
        <v>1043</v>
      </c>
      <c r="G3861" s="279">
        <v>92697</v>
      </c>
      <c r="H3861" s="277" t="s">
        <v>10575</v>
      </c>
      <c r="I3861" s="277" t="s">
        <v>833</v>
      </c>
      <c r="J3861" s="277" t="s">
        <v>2642</v>
      </c>
      <c r="K3861" s="280">
        <v>23.95</v>
      </c>
      <c r="L3861" s="277" t="s">
        <v>2364</v>
      </c>
      <c r="M3861" s="83"/>
    </row>
    <row r="3862" spans="1:13" ht="12.75" customHeight="1" x14ac:dyDescent="0.25">
      <c r="A3862" s="277" t="s">
        <v>9801</v>
      </c>
      <c r="B3862" s="277" t="s">
        <v>9802</v>
      </c>
      <c r="C3862" s="277" t="s">
        <v>9157</v>
      </c>
      <c r="D3862" s="277" t="s">
        <v>10017</v>
      </c>
      <c r="E3862" s="278" t="s">
        <v>1043</v>
      </c>
      <c r="F3862" s="277" t="s">
        <v>1043</v>
      </c>
      <c r="G3862" s="279">
        <v>92698</v>
      </c>
      <c r="H3862" s="277" t="s">
        <v>10576</v>
      </c>
      <c r="I3862" s="277" t="s">
        <v>833</v>
      </c>
      <c r="J3862" s="277" t="s">
        <v>2642</v>
      </c>
      <c r="K3862" s="280">
        <v>13.49</v>
      </c>
      <c r="L3862" s="277" t="s">
        <v>2364</v>
      </c>
      <c r="M3862" s="83"/>
    </row>
    <row r="3863" spans="1:13" ht="12.75" customHeight="1" x14ac:dyDescent="0.25">
      <c r="A3863" s="277" t="s">
        <v>9801</v>
      </c>
      <c r="B3863" s="277" t="s">
        <v>9802</v>
      </c>
      <c r="C3863" s="277" t="s">
        <v>9157</v>
      </c>
      <c r="D3863" s="277" t="s">
        <v>10017</v>
      </c>
      <c r="E3863" s="278" t="s">
        <v>1043</v>
      </c>
      <c r="F3863" s="277" t="s">
        <v>1043</v>
      </c>
      <c r="G3863" s="279">
        <v>92699</v>
      </c>
      <c r="H3863" s="277" t="s">
        <v>10577</v>
      </c>
      <c r="I3863" s="277" t="s">
        <v>833</v>
      </c>
      <c r="J3863" s="277" t="s">
        <v>2642</v>
      </c>
      <c r="K3863" s="280">
        <v>12.74</v>
      </c>
      <c r="L3863" s="277" t="s">
        <v>2364</v>
      </c>
      <c r="M3863" s="83"/>
    </row>
    <row r="3864" spans="1:13" ht="12.75" customHeight="1" x14ac:dyDescent="0.25">
      <c r="A3864" s="277" t="s">
        <v>9801</v>
      </c>
      <c r="B3864" s="277" t="s">
        <v>9802</v>
      </c>
      <c r="C3864" s="277" t="s">
        <v>9157</v>
      </c>
      <c r="D3864" s="277" t="s">
        <v>10017</v>
      </c>
      <c r="E3864" s="278" t="s">
        <v>1043</v>
      </c>
      <c r="F3864" s="277" t="s">
        <v>1043</v>
      </c>
      <c r="G3864" s="279">
        <v>92700</v>
      </c>
      <c r="H3864" s="277" t="s">
        <v>10578</v>
      </c>
      <c r="I3864" s="277" t="s">
        <v>833</v>
      </c>
      <c r="J3864" s="277" t="s">
        <v>2642</v>
      </c>
      <c r="K3864" s="280">
        <v>22.1</v>
      </c>
      <c r="L3864" s="277" t="s">
        <v>2364</v>
      </c>
      <c r="M3864" s="83"/>
    </row>
    <row r="3865" spans="1:13" ht="12.75" customHeight="1" x14ac:dyDescent="0.25">
      <c r="A3865" s="277" t="s">
        <v>9801</v>
      </c>
      <c r="B3865" s="277" t="s">
        <v>9802</v>
      </c>
      <c r="C3865" s="277" t="s">
        <v>9157</v>
      </c>
      <c r="D3865" s="277" t="s">
        <v>10017</v>
      </c>
      <c r="E3865" s="278" t="s">
        <v>1043</v>
      </c>
      <c r="F3865" s="277" t="s">
        <v>1043</v>
      </c>
      <c r="G3865" s="279">
        <v>92701</v>
      </c>
      <c r="H3865" s="277" t="s">
        <v>10579</v>
      </c>
      <c r="I3865" s="277" t="s">
        <v>833</v>
      </c>
      <c r="J3865" s="277" t="s">
        <v>2642</v>
      </c>
      <c r="K3865" s="280">
        <v>20.99</v>
      </c>
      <c r="L3865" s="277" t="s">
        <v>2364</v>
      </c>
      <c r="M3865" s="83"/>
    </row>
    <row r="3866" spans="1:13" ht="12.75" customHeight="1" x14ac:dyDescent="0.25">
      <c r="A3866" s="277" t="s">
        <v>9801</v>
      </c>
      <c r="B3866" s="277" t="s">
        <v>9802</v>
      </c>
      <c r="C3866" s="277" t="s">
        <v>9157</v>
      </c>
      <c r="D3866" s="277" t="s">
        <v>10017</v>
      </c>
      <c r="E3866" s="278" t="s">
        <v>1043</v>
      </c>
      <c r="F3866" s="277" t="s">
        <v>1043</v>
      </c>
      <c r="G3866" s="279">
        <v>92702</v>
      </c>
      <c r="H3866" s="277" t="s">
        <v>10580</v>
      </c>
      <c r="I3866" s="277" t="s">
        <v>833</v>
      </c>
      <c r="J3866" s="277" t="s">
        <v>2642</v>
      </c>
      <c r="K3866" s="280">
        <v>34.69</v>
      </c>
      <c r="L3866" s="277" t="s">
        <v>2364</v>
      </c>
      <c r="M3866" s="83"/>
    </row>
    <row r="3867" spans="1:13" ht="12.75" customHeight="1" x14ac:dyDescent="0.25">
      <c r="A3867" s="277" t="s">
        <v>9801</v>
      </c>
      <c r="B3867" s="277" t="s">
        <v>9802</v>
      </c>
      <c r="C3867" s="277" t="s">
        <v>9157</v>
      </c>
      <c r="D3867" s="277" t="s">
        <v>10017</v>
      </c>
      <c r="E3867" s="278" t="s">
        <v>1043</v>
      </c>
      <c r="F3867" s="277" t="s">
        <v>1043</v>
      </c>
      <c r="G3867" s="279">
        <v>92703</v>
      </c>
      <c r="H3867" s="277" t="s">
        <v>10581</v>
      </c>
      <c r="I3867" s="277" t="s">
        <v>833</v>
      </c>
      <c r="J3867" s="277" t="s">
        <v>2642</v>
      </c>
      <c r="K3867" s="280">
        <v>33.32</v>
      </c>
      <c r="L3867" s="277" t="s">
        <v>2364</v>
      </c>
      <c r="M3867" s="83"/>
    </row>
    <row r="3868" spans="1:13" ht="12.75" customHeight="1" x14ac:dyDescent="0.25">
      <c r="A3868" s="277" t="s">
        <v>9801</v>
      </c>
      <c r="B3868" s="277" t="s">
        <v>9802</v>
      </c>
      <c r="C3868" s="277" t="s">
        <v>9157</v>
      </c>
      <c r="D3868" s="277" t="s">
        <v>10017</v>
      </c>
      <c r="E3868" s="278" t="s">
        <v>1043</v>
      </c>
      <c r="F3868" s="277" t="s">
        <v>1043</v>
      </c>
      <c r="G3868" s="279">
        <v>92704</v>
      </c>
      <c r="H3868" s="277" t="s">
        <v>10582</v>
      </c>
      <c r="I3868" s="277" t="s">
        <v>833</v>
      </c>
      <c r="J3868" s="277" t="s">
        <v>2642</v>
      </c>
      <c r="K3868" s="280">
        <v>17.14</v>
      </c>
      <c r="L3868" s="277" t="s">
        <v>2364</v>
      </c>
      <c r="M3868" s="83"/>
    </row>
    <row r="3869" spans="1:13" ht="12.75" customHeight="1" x14ac:dyDescent="0.25">
      <c r="A3869" s="277" t="s">
        <v>9801</v>
      </c>
      <c r="B3869" s="277" t="s">
        <v>9802</v>
      </c>
      <c r="C3869" s="277" t="s">
        <v>9157</v>
      </c>
      <c r="D3869" s="277" t="s">
        <v>10017</v>
      </c>
      <c r="E3869" s="278" t="s">
        <v>1043</v>
      </c>
      <c r="F3869" s="277" t="s">
        <v>1043</v>
      </c>
      <c r="G3869" s="279">
        <v>92705</v>
      </c>
      <c r="H3869" s="277" t="s">
        <v>10583</v>
      </c>
      <c r="I3869" s="277" t="s">
        <v>833</v>
      </c>
      <c r="J3869" s="277" t="s">
        <v>2642</v>
      </c>
      <c r="K3869" s="280">
        <v>27.78</v>
      </c>
      <c r="L3869" s="277" t="s">
        <v>2364</v>
      </c>
      <c r="M3869" s="83"/>
    </row>
    <row r="3870" spans="1:13" ht="12.75" customHeight="1" x14ac:dyDescent="0.25">
      <c r="A3870" s="277" t="s">
        <v>9801</v>
      </c>
      <c r="B3870" s="277" t="s">
        <v>9802</v>
      </c>
      <c r="C3870" s="277" t="s">
        <v>9157</v>
      </c>
      <c r="D3870" s="277" t="s">
        <v>10017</v>
      </c>
      <c r="E3870" s="278" t="s">
        <v>1043</v>
      </c>
      <c r="F3870" s="277" t="s">
        <v>1043</v>
      </c>
      <c r="G3870" s="279">
        <v>92706</v>
      </c>
      <c r="H3870" s="277" t="s">
        <v>10584</v>
      </c>
      <c r="I3870" s="277" t="s">
        <v>833</v>
      </c>
      <c r="J3870" s="277" t="s">
        <v>2642</v>
      </c>
      <c r="K3870" s="280">
        <v>44.95</v>
      </c>
      <c r="L3870" s="277" t="s">
        <v>2364</v>
      </c>
      <c r="M3870" s="83"/>
    </row>
    <row r="3871" spans="1:13" ht="12.75" customHeight="1" x14ac:dyDescent="0.25">
      <c r="A3871" s="277" t="s">
        <v>9801</v>
      </c>
      <c r="B3871" s="277" t="s">
        <v>9802</v>
      </c>
      <c r="C3871" s="277" t="s">
        <v>9157</v>
      </c>
      <c r="D3871" s="277" t="s">
        <v>10017</v>
      </c>
      <c r="E3871" s="278" t="s">
        <v>1043</v>
      </c>
      <c r="F3871" s="277" t="s">
        <v>1043</v>
      </c>
      <c r="G3871" s="279">
        <v>92889</v>
      </c>
      <c r="H3871" s="277" t="s">
        <v>10585</v>
      </c>
      <c r="I3871" s="277" t="s">
        <v>833</v>
      </c>
      <c r="J3871" s="277" t="s">
        <v>2642</v>
      </c>
      <c r="K3871" s="280">
        <v>79.010000000000005</v>
      </c>
      <c r="L3871" s="277" t="s">
        <v>2364</v>
      </c>
      <c r="M3871" s="83"/>
    </row>
    <row r="3872" spans="1:13" ht="12.75" customHeight="1" x14ac:dyDescent="0.25">
      <c r="A3872" s="277" t="s">
        <v>9801</v>
      </c>
      <c r="B3872" s="277" t="s">
        <v>9802</v>
      </c>
      <c r="C3872" s="277" t="s">
        <v>9157</v>
      </c>
      <c r="D3872" s="277" t="s">
        <v>10017</v>
      </c>
      <c r="E3872" s="278" t="s">
        <v>1043</v>
      </c>
      <c r="F3872" s="277" t="s">
        <v>1043</v>
      </c>
      <c r="G3872" s="279">
        <v>92890</v>
      </c>
      <c r="H3872" s="277" t="s">
        <v>10586</v>
      </c>
      <c r="I3872" s="277" t="s">
        <v>833</v>
      </c>
      <c r="J3872" s="277" t="s">
        <v>2642</v>
      </c>
      <c r="K3872" s="280">
        <v>118.21</v>
      </c>
      <c r="L3872" s="277" t="s">
        <v>2364</v>
      </c>
      <c r="M3872" s="83"/>
    </row>
    <row r="3873" spans="1:13" ht="12.75" customHeight="1" x14ac:dyDescent="0.25">
      <c r="A3873" s="277" t="s">
        <v>9801</v>
      </c>
      <c r="B3873" s="277" t="s">
        <v>9802</v>
      </c>
      <c r="C3873" s="277" t="s">
        <v>9157</v>
      </c>
      <c r="D3873" s="277" t="s">
        <v>10017</v>
      </c>
      <c r="E3873" s="278" t="s">
        <v>1043</v>
      </c>
      <c r="F3873" s="277" t="s">
        <v>1043</v>
      </c>
      <c r="G3873" s="279">
        <v>92891</v>
      </c>
      <c r="H3873" s="277" t="s">
        <v>10587</v>
      </c>
      <c r="I3873" s="277" t="s">
        <v>833</v>
      </c>
      <c r="J3873" s="277" t="s">
        <v>2642</v>
      </c>
      <c r="K3873" s="280">
        <v>171.81</v>
      </c>
      <c r="L3873" s="277" t="s">
        <v>2364</v>
      </c>
      <c r="M3873" s="83"/>
    </row>
    <row r="3874" spans="1:13" ht="12.75" customHeight="1" x14ac:dyDescent="0.25">
      <c r="A3874" s="277" t="s">
        <v>9801</v>
      </c>
      <c r="B3874" s="277" t="s">
        <v>9802</v>
      </c>
      <c r="C3874" s="277" t="s">
        <v>9157</v>
      </c>
      <c r="D3874" s="277" t="s">
        <v>10017</v>
      </c>
      <c r="E3874" s="278" t="s">
        <v>1043</v>
      </c>
      <c r="F3874" s="277" t="s">
        <v>1043</v>
      </c>
      <c r="G3874" s="279">
        <v>92892</v>
      </c>
      <c r="H3874" s="277" t="s">
        <v>10588</v>
      </c>
      <c r="I3874" s="277" t="s">
        <v>833</v>
      </c>
      <c r="J3874" s="277" t="s">
        <v>2642</v>
      </c>
      <c r="K3874" s="280">
        <v>35.299999999999997</v>
      </c>
      <c r="L3874" s="277" t="s">
        <v>2364</v>
      </c>
      <c r="M3874" s="83"/>
    </row>
    <row r="3875" spans="1:13" ht="12.75" customHeight="1" x14ac:dyDescent="0.25">
      <c r="A3875" s="277" t="s">
        <v>9801</v>
      </c>
      <c r="B3875" s="277" t="s">
        <v>9802</v>
      </c>
      <c r="C3875" s="277" t="s">
        <v>9157</v>
      </c>
      <c r="D3875" s="277" t="s">
        <v>10017</v>
      </c>
      <c r="E3875" s="278" t="s">
        <v>1043</v>
      </c>
      <c r="F3875" s="277" t="s">
        <v>1043</v>
      </c>
      <c r="G3875" s="279">
        <v>92893</v>
      </c>
      <c r="H3875" s="277" t="s">
        <v>10589</v>
      </c>
      <c r="I3875" s="277" t="s">
        <v>833</v>
      </c>
      <c r="J3875" s="277" t="s">
        <v>2642</v>
      </c>
      <c r="K3875" s="280">
        <v>49.32</v>
      </c>
      <c r="L3875" s="277" t="s">
        <v>2364</v>
      </c>
      <c r="M3875" s="83"/>
    </row>
    <row r="3876" spans="1:13" ht="12.75" customHeight="1" x14ac:dyDescent="0.25">
      <c r="A3876" s="277" t="s">
        <v>9801</v>
      </c>
      <c r="B3876" s="277" t="s">
        <v>9802</v>
      </c>
      <c r="C3876" s="277" t="s">
        <v>9157</v>
      </c>
      <c r="D3876" s="277" t="s">
        <v>10017</v>
      </c>
      <c r="E3876" s="278" t="s">
        <v>1043</v>
      </c>
      <c r="F3876" s="277" t="s">
        <v>1043</v>
      </c>
      <c r="G3876" s="279">
        <v>92894</v>
      </c>
      <c r="H3876" s="277" t="s">
        <v>10590</v>
      </c>
      <c r="I3876" s="277" t="s">
        <v>833</v>
      </c>
      <c r="J3876" s="277" t="s">
        <v>2642</v>
      </c>
      <c r="K3876" s="280">
        <v>58.62</v>
      </c>
      <c r="L3876" s="277" t="s">
        <v>2364</v>
      </c>
      <c r="M3876" s="83"/>
    </row>
    <row r="3877" spans="1:13" ht="12.75" customHeight="1" x14ac:dyDescent="0.25">
      <c r="A3877" s="277" t="s">
        <v>9801</v>
      </c>
      <c r="B3877" s="277" t="s">
        <v>9802</v>
      </c>
      <c r="C3877" s="277" t="s">
        <v>9157</v>
      </c>
      <c r="D3877" s="277" t="s">
        <v>10017</v>
      </c>
      <c r="E3877" s="278" t="s">
        <v>1043</v>
      </c>
      <c r="F3877" s="277" t="s">
        <v>1043</v>
      </c>
      <c r="G3877" s="279">
        <v>92895</v>
      </c>
      <c r="H3877" s="277" t="s">
        <v>10591</v>
      </c>
      <c r="I3877" s="277" t="s">
        <v>833</v>
      </c>
      <c r="J3877" s="277" t="s">
        <v>2642</v>
      </c>
      <c r="K3877" s="280">
        <v>78.98</v>
      </c>
      <c r="L3877" s="277" t="s">
        <v>2364</v>
      </c>
      <c r="M3877" s="83"/>
    </row>
    <row r="3878" spans="1:13" ht="12.75" customHeight="1" x14ac:dyDescent="0.25">
      <c r="A3878" s="277" t="s">
        <v>9801</v>
      </c>
      <c r="B3878" s="277" t="s">
        <v>9802</v>
      </c>
      <c r="C3878" s="277" t="s">
        <v>9157</v>
      </c>
      <c r="D3878" s="277" t="s">
        <v>10017</v>
      </c>
      <c r="E3878" s="278" t="s">
        <v>1043</v>
      </c>
      <c r="F3878" s="277" t="s">
        <v>1043</v>
      </c>
      <c r="G3878" s="279">
        <v>92896</v>
      </c>
      <c r="H3878" s="277" t="s">
        <v>10592</v>
      </c>
      <c r="I3878" s="277" t="s">
        <v>833</v>
      </c>
      <c r="J3878" s="277" t="s">
        <v>2642</v>
      </c>
      <c r="K3878" s="280">
        <v>119.36</v>
      </c>
      <c r="L3878" s="277" t="s">
        <v>2364</v>
      </c>
      <c r="M3878" s="83"/>
    </row>
    <row r="3879" spans="1:13" ht="12.75" customHeight="1" x14ac:dyDescent="0.25">
      <c r="A3879" s="277" t="s">
        <v>9801</v>
      </c>
      <c r="B3879" s="277" t="s">
        <v>9802</v>
      </c>
      <c r="C3879" s="277" t="s">
        <v>9157</v>
      </c>
      <c r="D3879" s="277" t="s">
        <v>10017</v>
      </c>
      <c r="E3879" s="278" t="s">
        <v>1043</v>
      </c>
      <c r="F3879" s="277" t="s">
        <v>1043</v>
      </c>
      <c r="G3879" s="279">
        <v>92897</v>
      </c>
      <c r="H3879" s="277" t="s">
        <v>10593</v>
      </c>
      <c r="I3879" s="277" t="s">
        <v>833</v>
      </c>
      <c r="J3879" s="277" t="s">
        <v>2642</v>
      </c>
      <c r="K3879" s="280">
        <v>174.17</v>
      </c>
      <c r="L3879" s="277" t="s">
        <v>2364</v>
      </c>
      <c r="M3879" s="83"/>
    </row>
    <row r="3880" spans="1:13" ht="12.75" customHeight="1" x14ac:dyDescent="0.25">
      <c r="A3880" s="277" t="s">
        <v>9801</v>
      </c>
      <c r="B3880" s="277" t="s">
        <v>9802</v>
      </c>
      <c r="C3880" s="277" t="s">
        <v>9157</v>
      </c>
      <c r="D3880" s="277" t="s">
        <v>10017</v>
      </c>
      <c r="E3880" s="278" t="s">
        <v>1043</v>
      </c>
      <c r="F3880" s="277" t="s">
        <v>1043</v>
      </c>
      <c r="G3880" s="279">
        <v>92898</v>
      </c>
      <c r="H3880" s="277" t="s">
        <v>10594</v>
      </c>
      <c r="I3880" s="277" t="s">
        <v>833</v>
      </c>
      <c r="J3880" s="277" t="s">
        <v>2642</v>
      </c>
      <c r="K3880" s="280">
        <v>28.92</v>
      </c>
      <c r="L3880" s="277" t="s">
        <v>2364</v>
      </c>
      <c r="M3880" s="83"/>
    </row>
    <row r="3881" spans="1:13" ht="12.75" customHeight="1" x14ac:dyDescent="0.25">
      <c r="A3881" s="277" t="s">
        <v>9801</v>
      </c>
      <c r="B3881" s="277" t="s">
        <v>9802</v>
      </c>
      <c r="C3881" s="277" t="s">
        <v>9157</v>
      </c>
      <c r="D3881" s="277" t="s">
        <v>10017</v>
      </c>
      <c r="E3881" s="278" t="s">
        <v>1043</v>
      </c>
      <c r="F3881" s="277" t="s">
        <v>1043</v>
      </c>
      <c r="G3881" s="279">
        <v>92899</v>
      </c>
      <c r="H3881" s="277" t="s">
        <v>10595</v>
      </c>
      <c r="I3881" s="277" t="s">
        <v>833</v>
      </c>
      <c r="J3881" s="277" t="s">
        <v>2642</v>
      </c>
      <c r="K3881" s="280">
        <v>42.07</v>
      </c>
      <c r="L3881" s="277" t="s">
        <v>2364</v>
      </c>
      <c r="M3881" s="83"/>
    </row>
    <row r="3882" spans="1:13" ht="12.75" customHeight="1" x14ac:dyDescent="0.25">
      <c r="A3882" s="277" t="s">
        <v>9801</v>
      </c>
      <c r="B3882" s="277" t="s">
        <v>9802</v>
      </c>
      <c r="C3882" s="277" t="s">
        <v>9157</v>
      </c>
      <c r="D3882" s="277" t="s">
        <v>10017</v>
      </c>
      <c r="E3882" s="278" t="s">
        <v>1043</v>
      </c>
      <c r="F3882" s="277" t="s">
        <v>1043</v>
      </c>
      <c r="G3882" s="279">
        <v>92900</v>
      </c>
      <c r="H3882" s="277" t="s">
        <v>10596</v>
      </c>
      <c r="I3882" s="277" t="s">
        <v>833</v>
      </c>
      <c r="J3882" s="277" t="s">
        <v>2642</v>
      </c>
      <c r="K3882" s="280">
        <v>50.36</v>
      </c>
      <c r="L3882" s="277" t="s">
        <v>2364</v>
      </c>
      <c r="M3882" s="83"/>
    </row>
    <row r="3883" spans="1:13" ht="12.75" customHeight="1" x14ac:dyDescent="0.25">
      <c r="A3883" s="277" t="s">
        <v>9801</v>
      </c>
      <c r="B3883" s="277" t="s">
        <v>9802</v>
      </c>
      <c r="C3883" s="277" t="s">
        <v>9157</v>
      </c>
      <c r="D3883" s="277" t="s">
        <v>10017</v>
      </c>
      <c r="E3883" s="278" t="s">
        <v>1043</v>
      </c>
      <c r="F3883" s="277" t="s">
        <v>1043</v>
      </c>
      <c r="G3883" s="279">
        <v>92901</v>
      </c>
      <c r="H3883" s="277" t="s">
        <v>10597</v>
      </c>
      <c r="I3883" s="277" t="s">
        <v>833</v>
      </c>
      <c r="J3883" s="277" t="s">
        <v>2642</v>
      </c>
      <c r="K3883" s="280">
        <v>69.47</v>
      </c>
      <c r="L3883" s="277" t="s">
        <v>2364</v>
      </c>
      <c r="M3883" s="83"/>
    </row>
    <row r="3884" spans="1:13" ht="12.75" customHeight="1" x14ac:dyDescent="0.25">
      <c r="A3884" s="277" t="s">
        <v>9801</v>
      </c>
      <c r="B3884" s="277" t="s">
        <v>9802</v>
      </c>
      <c r="C3884" s="277" t="s">
        <v>9157</v>
      </c>
      <c r="D3884" s="277" t="s">
        <v>10017</v>
      </c>
      <c r="E3884" s="278" t="s">
        <v>1043</v>
      </c>
      <c r="F3884" s="277" t="s">
        <v>1043</v>
      </c>
      <c r="G3884" s="279">
        <v>92902</v>
      </c>
      <c r="H3884" s="277" t="s">
        <v>10598</v>
      </c>
      <c r="I3884" s="277" t="s">
        <v>833</v>
      </c>
      <c r="J3884" s="277" t="s">
        <v>2642</v>
      </c>
      <c r="K3884" s="280">
        <v>107.97</v>
      </c>
      <c r="L3884" s="277" t="s">
        <v>2364</v>
      </c>
      <c r="M3884" s="83"/>
    </row>
    <row r="3885" spans="1:13" ht="12.75" customHeight="1" x14ac:dyDescent="0.25">
      <c r="A3885" s="277" t="s">
        <v>9801</v>
      </c>
      <c r="B3885" s="277" t="s">
        <v>9802</v>
      </c>
      <c r="C3885" s="277" t="s">
        <v>9157</v>
      </c>
      <c r="D3885" s="277" t="s">
        <v>10017</v>
      </c>
      <c r="E3885" s="278" t="s">
        <v>1043</v>
      </c>
      <c r="F3885" s="277" t="s">
        <v>1043</v>
      </c>
      <c r="G3885" s="279">
        <v>92903</v>
      </c>
      <c r="H3885" s="277" t="s">
        <v>10599</v>
      </c>
      <c r="I3885" s="277" t="s">
        <v>833</v>
      </c>
      <c r="J3885" s="277" t="s">
        <v>2642</v>
      </c>
      <c r="K3885" s="280">
        <v>160.91999999999999</v>
      </c>
      <c r="L3885" s="277" t="s">
        <v>2364</v>
      </c>
      <c r="M3885" s="83"/>
    </row>
    <row r="3886" spans="1:13" ht="12.75" customHeight="1" x14ac:dyDescent="0.25">
      <c r="A3886" s="277" t="s">
        <v>9801</v>
      </c>
      <c r="B3886" s="277" t="s">
        <v>9802</v>
      </c>
      <c r="C3886" s="277" t="s">
        <v>9157</v>
      </c>
      <c r="D3886" s="277" t="s">
        <v>10017</v>
      </c>
      <c r="E3886" s="278" t="s">
        <v>1043</v>
      </c>
      <c r="F3886" s="277" t="s">
        <v>1043</v>
      </c>
      <c r="G3886" s="279">
        <v>92904</v>
      </c>
      <c r="H3886" s="277" t="s">
        <v>10600</v>
      </c>
      <c r="I3886" s="277" t="s">
        <v>833</v>
      </c>
      <c r="J3886" s="277" t="s">
        <v>2642</v>
      </c>
      <c r="K3886" s="280">
        <v>19.52</v>
      </c>
      <c r="L3886" s="277" t="s">
        <v>2364</v>
      </c>
      <c r="M3886" s="83"/>
    </row>
    <row r="3887" spans="1:13" ht="12.75" customHeight="1" x14ac:dyDescent="0.25">
      <c r="A3887" s="277" t="s">
        <v>9801</v>
      </c>
      <c r="B3887" s="277" t="s">
        <v>9802</v>
      </c>
      <c r="C3887" s="277" t="s">
        <v>9157</v>
      </c>
      <c r="D3887" s="277" t="s">
        <v>10017</v>
      </c>
      <c r="E3887" s="278" t="s">
        <v>1043</v>
      </c>
      <c r="F3887" s="277" t="s">
        <v>1043</v>
      </c>
      <c r="G3887" s="279">
        <v>92905</v>
      </c>
      <c r="H3887" s="277" t="s">
        <v>10601</v>
      </c>
      <c r="I3887" s="277" t="s">
        <v>833</v>
      </c>
      <c r="J3887" s="277" t="s">
        <v>2642</v>
      </c>
      <c r="K3887" s="280">
        <v>28.16</v>
      </c>
      <c r="L3887" s="277" t="s">
        <v>2364</v>
      </c>
      <c r="M3887" s="83"/>
    </row>
    <row r="3888" spans="1:13" ht="12.75" customHeight="1" x14ac:dyDescent="0.25">
      <c r="A3888" s="277" t="s">
        <v>9801</v>
      </c>
      <c r="B3888" s="277" t="s">
        <v>9802</v>
      </c>
      <c r="C3888" s="277" t="s">
        <v>9157</v>
      </c>
      <c r="D3888" s="277" t="s">
        <v>10017</v>
      </c>
      <c r="E3888" s="278" t="s">
        <v>1043</v>
      </c>
      <c r="F3888" s="277" t="s">
        <v>1043</v>
      </c>
      <c r="G3888" s="279">
        <v>92906</v>
      </c>
      <c r="H3888" s="277" t="s">
        <v>10602</v>
      </c>
      <c r="I3888" s="277" t="s">
        <v>833</v>
      </c>
      <c r="J3888" s="277" t="s">
        <v>2642</v>
      </c>
      <c r="K3888" s="280">
        <v>35.03</v>
      </c>
      <c r="L3888" s="277" t="s">
        <v>2364</v>
      </c>
      <c r="M3888" s="83"/>
    </row>
    <row r="3889" spans="1:13" ht="12.75" customHeight="1" x14ac:dyDescent="0.25">
      <c r="A3889" s="277" t="s">
        <v>9801</v>
      </c>
      <c r="B3889" s="277" t="s">
        <v>9802</v>
      </c>
      <c r="C3889" s="277" t="s">
        <v>9157</v>
      </c>
      <c r="D3889" s="277" t="s">
        <v>10017</v>
      </c>
      <c r="E3889" s="278" t="s">
        <v>1043</v>
      </c>
      <c r="F3889" s="277" t="s">
        <v>1043</v>
      </c>
      <c r="G3889" s="279">
        <v>92907</v>
      </c>
      <c r="H3889" s="277" t="s">
        <v>10603</v>
      </c>
      <c r="I3889" s="277" t="s">
        <v>833</v>
      </c>
      <c r="J3889" s="277" t="s">
        <v>2642</v>
      </c>
      <c r="K3889" s="280">
        <v>43.96</v>
      </c>
      <c r="L3889" s="277" t="s">
        <v>2364</v>
      </c>
      <c r="M3889" s="83"/>
    </row>
    <row r="3890" spans="1:13" ht="12.75" customHeight="1" x14ac:dyDescent="0.25">
      <c r="A3890" s="277" t="s">
        <v>9801</v>
      </c>
      <c r="B3890" s="277" t="s">
        <v>9802</v>
      </c>
      <c r="C3890" s="277" t="s">
        <v>9157</v>
      </c>
      <c r="D3890" s="277" t="s">
        <v>10017</v>
      </c>
      <c r="E3890" s="278" t="s">
        <v>1043</v>
      </c>
      <c r="F3890" s="277" t="s">
        <v>1043</v>
      </c>
      <c r="G3890" s="279">
        <v>92908</v>
      </c>
      <c r="H3890" s="277" t="s">
        <v>10604</v>
      </c>
      <c r="I3890" s="277" t="s">
        <v>833</v>
      </c>
      <c r="J3890" s="277" t="s">
        <v>2642</v>
      </c>
      <c r="K3890" s="280">
        <v>43.96</v>
      </c>
      <c r="L3890" s="277" t="s">
        <v>2364</v>
      </c>
      <c r="M3890" s="83"/>
    </row>
    <row r="3891" spans="1:13" ht="12.75" customHeight="1" x14ac:dyDescent="0.25">
      <c r="A3891" s="277" t="s">
        <v>9801</v>
      </c>
      <c r="B3891" s="277" t="s">
        <v>9802</v>
      </c>
      <c r="C3891" s="277" t="s">
        <v>9157</v>
      </c>
      <c r="D3891" s="277" t="s">
        <v>10017</v>
      </c>
      <c r="E3891" s="278" t="s">
        <v>1043</v>
      </c>
      <c r="F3891" s="277" t="s">
        <v>1043</v>
      </c>
      <c r="G3891" s="279">
        <v>92909</v>
      </c>
      <c r="H3891" s="277" t="s">
        <v>10605</v>
      </c>
      <c r="I3891" s="277" t="s">
        <v>833</v>
      </c>
      <c r="J3891" s="277" t="s">
        <v>2642</v>
      </c>
      <c r="K3891" s="280">
        <v>43.96</v>
      </c>
      <c r="L3891" s="277" t="s">
        <v>2364</v>
      </c>
      <c r="M3891" s="83"/>
    </row>
    <row r="3892" spans="1:13" ht="12.75" customHeight="1" x14ac:dyDescent="0.25">
      <c r="A3892" s="277" t="s">
        <v>9801</v>
      </c>
      <c r="B3892" s="277" t="s">
        <v>9802</v>
      </c>
      <c r="C3892" s="277" t="s">
        <v>9157</v>
      </c>
      <c r="D3892" s="277" t="s">
        <v>10017</v>
      </c>
      <c r="E3892" s="278" t="s">
        <v>1043</v>
      </c>
      <c r="F3892" s="277" t="s">
        <v>1043</v>
      </c>
      <c r="G3892" s="279">
        <v>92910</v>
      </c>
      <c r="H3892" s="277" t="s">
        <v>10606</v>
      </c>
      <c r="I3892" s="277" t="s">
        <v>833</v>
      </c>
      <c r="J3892" s="277" t="s">
        <v>2642</v>
      </c>
      <c r="K3892" s="280">
        <v>62.39</v>
      </c>
      <c r="L3892" s="277" t="s">
        <v>2364</v>
      </c>
      <c r="M3892" s="83"/>
    </row>
    <row r="3893" spans="1:13" ht="12.75" customHeight="1" x14ac:dyDescent="0.25">
      <c r="A3893" s="277" t="s">
        <v>9801</v>
      </c>
      <c r="B3893" s="277" t="s">
        <v>9802</v>
      </c>
      <c r="C3893" s="277" t="s">
        <v>9157</v>
      </c>
      <c r="D3893" s="277" t="s">
        <v>10017</v>
      </c>
      <c r="E3893" s="278" t="s">
        <v>1043</v>
      </c>
      <c r="F3893" s="277" t="s">
        <v>1043</v>
      </c>
      <c r="G3893" s="279">
        <v>92911</v>
      </c>
      <c r="H3893" s="277" t="s">
        <v>10607</v>
      </c>
      <c r="I3893" s="277" t="s">
        <v>833</v>
      </c>
      <c r="J3893" s="277" t="s">
        <v>2642</v>
      </c>
      <c r="K3893" s="280">
        <v>62.39</v>
      </c>
      <c r="L3893" s="277" t="s">
        <v>2364</v>
      </c>
      <c r="M3893" s="83"/>
    </row>
    <row r="3894" spans="1:13" ht="12.75" customHeight="1" x14ac:dyDescent="0.25">
      <c r="A3894" s="277" t="s">
        <v>9801</v>
      </c>
      <c r="B3894" s="277" t="s">
        <v>9802</v>
      </c>
      <c r="C3894" s="277" t="s">
        <v>9157</v>
      </c>
      <c r="D3894" s="277" t="s">
        <v>10017</v>
      </c>
      <c r="E3894" s="278" t="s">
        <v>1043</v>
      </c>
      <c r="F3894" s="277" t="s">
        <v>1043</v>
      </c>
      <c r="G3894" s="279">
        <v>92912</v>
      </c>
      <c r="H3894" s="277" t="s">
        <v>10608</v>
      </c>
      <c r="I3894" s="277" t="s">
        <v>833</v>
      </c>
      <c r="J3894" s="277" t="s">
        <v>2642</v>
      </c>
      <c r="K3894" s="280">
        <v>82.37</v>
      </c>
      <c r="L3894" s="277" t="s">
        <v>2364</v>
      </c>
      <c r="M3894" s="83"/>
    </row>
    <row r="3895" spans="1:13" ht="12.75" customHeight="1" x14ac:dyDescent="0.25">
      <c r="A3895" s="277" t="s">
        <v>9801</v>
      </c>
      <c r="B3895" s="277" t="s">
        <v>9802</v>
      </c>
      <c r="C3895" s="277" t="s">
        <v>9157</v>
      </c>
      <c r="D3895" s="277" t="s">
        <v>10017</v>
      </c>
      <c r="E3895" s="278" t="s">
        <v>1043</v>
      </c>
      <c r="F3895" s="277" t="s">
        <v>1043</v>
      </c>
      <c r="G3895" s="279">
        <v>92913</v>
      </c>
      <c r="H3895" s="277" t="s">
        <v>10609</v>
      </c>
      <c r="I3895" s="277" t="s">
        <v>833</v>
      </c>
      <c r="J3895" s="277" t="s">
        <v>2642</v>
      </c>
      <c r="K3895" s="280">
        <v>84.35</v>
      </c>
      <c r="L3895" s="277" t="s">
        <v>2364</v>
      </c>
      <c r="M3895" s="83"/>
    </row>
    <row r="3896" spans="1:13" ht="12.75" customHeight="1" x14ac:dyDescent="0.25">
      <c r="A3896" s="277" t="s">
        <v>9801</v>
      </c>
      <c r="B3896" s="277" t="s">
        <v>9802</v>
      </c>
      <c r="C3896" s="277" t="s">
        <v>9157</v>
      </c>
      <c r="D3896" s="277" t="s">
        <v>10017</v>
      </c>
      <c r="E3896" s="278" t="s">
        <v>1043</v>
      </c>
      <c r="F3896" s="277" t="s">
        <v>1043</v>
      </c>
      <c r="G3896" s="279">
        <v>92914</v>
      </c>
      <c r="H3896" s="277" t="s">
        <v>10610</v>
      </c>
      <c r="I3896" s="277" t="s">
        <v>833</v>
      </c>
      <c r="J3896" s="277" t="s">
        <v>2642</v>
      </c>
      <c r="K3896" s="280">
        <v>84.35</v>
      </c>
      <c r="L3896" s="277" t="s">
        <v>2364</v>
      </c>
      <c r="M3896" s="83"/>
    </row>
    <row r="3897" spans="1:13" ht="12.75" customHeight="1" x14ac:dyDescent="0.25">
      <c r="A3897" s="277" t="s">
        <v>9801</v>
      </c>
      <c r="B3897" s="277" t="s">
        <v>9802</v>
      </c>
      <c r="C3897" s="277" t="s">
        <v>9157</v>
      </c>
      <c r="D3897" s="277" t="s">
        <v>10017</v>
      </c>
      <c r="E3897" s="278" t="s">
        <v>1043</v>
      </c>
      <c r="F3897" s="277" t="s">
        <v>1043</v>
      </c>
      <c r="G3897" s="279">
        <v>92918</v>
      </c>
      <c r="H3897" s="277" t="s">
        <v>10611</v>
      </c>
      <c r="I3897" s="277" t="s">
        <v>833</v>
      </c>
      <c r="J3897" s="277" t="s">
        <v>2642</v>
      </c>
      <c r="K3897" s="280">
        <v>24.14</v>
      </c>
      <c r="L3897" s="277" t="s">
        <v>2364</v>
      </c>
      <c r="M3897" s="83"/>
    </row>
    <row r="3898" spans="1:13" ht="12.75" customHeight="1" x14ac:dyDescent="0.25">
      <c r="A3898" s="277" t="s">
        <v>9801</v>
      </c>
      <c r="B3898" s="277" t="s">
        <v>9802</v>
      </c>
      <c r="C3898" s="277" t="s">
        <v>9157</v>
      </c>
      <c r="D3898" s="277" t="s">
        <v>10017</v>
      </c>
      <c r="E3898" s="278" t="s">
        <v>1043</v>
      </c>
      <c r="F3898" s="277" t="s">
        <v>1043</v>
      </c>
      <c r="G3898" s="279">
        <v>92920</v>
      </c>
      <c r="H3898" s="277" t="s">
        <v>10612</v>
      </c>
      <c r="I3898" s="277" t="s">
        <v>833</v>
      </c>
      <c r="J3898" s="277" t="s">
        <v>2642</v>
      </c>
      <c r="K3898" s="280">
        <v>24.28</v>
      </c>
      <c r="L3898" s="277" t="s">
        <v>2364</v>
      </c>
      <c r="M3898" s="83"/>
    </row>
    <row r="3899" spans="1:13" ht="12.75" customHeight="1" x14ac:dyDescent="0.25">
      <c r="A3899" s="277" t="s">
        <v>9801</v>
      </c>
      <c r="B3899" s="277" t="s">
        <v>9802</v>
      </c>
      <c r="C3899" s="277" t="s">
        <v>9157</v>
      </c>
      <c r="D3899" s="277" t="s">
        <v>10017</v>
      </c>
      <c r="E3899" s="278" t="s">
        <v>1043</v>
      </c>
      <c r="F3899" s="277" t="s">
        <v>1043</v>
      </c>
      <c r="G3899" s="279">
        <v>92925</v>
      </c>
      <c r="H3899" s="277" t="s">
        <v>10613</v>
      </c>
      <c r="I3899" s="277" t="s">
        <v>833</v>
      </c>
      <c r="J3899" s="277" t="s">
        <v>2642</v>
      </c>
      <c r="K3899" s="280">
        <v>29.5</v>
      </c>
      <c r="L3899" s="277" t="s">
        <v>2364</v>
      </c>
      <c r="M3899" s="83"/>
    </row>
    <row r="3900" spans="1:13" ht="12.75" customHeight="1" x14ac:dyDescent="0.25">
      <c r="A3900" s="277" t="s">
        <v>9801</v>
      </c>
      <c r="B3900" s="277" t="s">
        <v>9802</v>
      </c>
      <c r="C3900" s="277" t="s">
        <v>9157</v>
      </c>
      <c r="D3900" s="277" t="s">
        <v>10017</v>
      </c>
      <c r="E3900" s="278" t="s">
        <v>1043</v>
      </c>
      <c r="F3900" s="277" t="s">
        <v>1043</v>
      </c>
      <c r="G3900" s="279">
        <v>92926</v>
      </c>
      <c r="H3900" s="277" t="s">
        <v>10614</v>
      </c>
      <c r="I3900" s="277" t="s">
        <v>833</v>
      </c>
      <c r="J3900" s="277" t="s">
        <v>2642</v>
      </c>
      <c r="K3900" s="280">
        <v>29.5</v>
      </c>
      <c r="L3900" s="277" t="s">
        <v>2364</v>
      </c>
      <c r="M3900" s="83"/>
    </row>
    <row r="3901" spans="1:13" ht="12.75" customHeight="1" x14ac:dyDescent="0.25">
      <c r="A3901" s="277" t="s">
        <v>9801</v>
      </c>
      <c r="B3901" s="277" t="s">
        <v>9802</v>
      </c>
      <c r="C3901" s="277" t="s">
        <v>9157</v>
      </c>
      <c r="D3901" s="277" t="s">
        <v>10017</v>
      </c>
      <c r="E3901" s="278" t="s">
        <v>1043</v>
      </c>
      <c r="F3901" s="277" t="s">
        <v>1043</v>
      </c>
      <c r="G3901" s="279">
        <v>92927</v>
      </c>
      <c r="H3901" s="277" t="s">
        <v>10615</v>
      </c>
      <c r="I3901" s="277" t="s">
        <v>833</v>
      </c>
      <c r="J3901" s="277" t="s">
        <v>2642</v>
      </c>
      <c r="K3901" s="280">
        <v>29.5</v>
      </c>
      <c r="L3901" s="277" t="s">
        <v>2364</v>
      </c>
      <c r="M3901" s="83"/>
    </row>
    <row r="3902" spans="1:13" ht="12.75" customHeight="1" x14ac:dyDescent="0.25">
      <c r="A3902" s="277" t="s">
        <v>9801</v>
      </c>
      <c r="B3902" s="277" t="s">
        <v>9802</v>
      </c>
      <c r="C3902" s="277" t="s">
        <v>9157</v>
      </c>
      <c r="D3902" s="277" t="s">
        <v>10017</v>
      </c>
      <c r="E3902" s="278" t="s">
        <v>1043</v>
      </c>
      <c r="F3902" s="277" t="s">
        <v>1043</v>
      </c>
      <c r="G3902" s="279">
        <v>92928</v>
      </c>
      <c r="H3902" s="277" t="s">
        <v>10616</v>
      </c>
      <c r="I3902" s="277" t="s">
        <v>833</v>
      </c>
      <c r="J3902" s="277" t="s">
        <v>2642</v>
      </c>
      <c r="K3902" s="280">
        <v>33.57</v>
      </c>
      <c r="L3902" s="277" t="s">
        <v>2364</v>
      </c>
      <c r="M3902" s="83"/>
    </row>
    <row r="3903" spans="1:13" ht="12.75" customHeight="1" x14ac:dyDescent="0.25">
      <c r="A3903" s="277" t="s">
        <v>9801</v>
      </c>
      <c r="B3903" s="277" t="s">
        <v>9802</v>
      </c>
      <c r="C3903" s="277" t="s">
        <v>9157</v>
      </c>
      <c r="D3903" s="277" t="s">
        <v>10017</v>
      </c>
      <c r="E3903" s="278" t="s">
        <v>1043</v>
      </c>
      <c r="F3903" s="277" t="s">
        <v>1043</v>
      </c>
      <c r="G3903" s="279">
        <v>92929</v>
      </c>
      <c r="H3903" s="277" t="s">
        <v>10617</v>
      </c>
      <c r="I3903" s="277" t="s">
        <v>833</v>
      </c>
      <c r="J3903" s="277" t="s">
        <v>2642</v>
      </c>
      <c r="K3903" s="280">
        <v>33.57</v>
      </c>
      <c r="L3903" s="277" t="s">
        <v>2364</v>
      </c>
      <c r="M3903" s="83"/>
    </row>
    <row r="3904" spans="1:13" ht="12.75" customHeight="1" x14ac:dyDescent="0.25">
      <c r="A3904" s="277" t="s">
        <v>9801</v>
      </c>
      <c r="B3904" s="277" t="s">
        <v>9802</v>
      </c>
      <c r="C3904" s="277" t="s">
        <v>9157</v>
      </c>
      <c r="D3904" s="277" t="s">
        <v>10017</v>
      </c>
      <c r="E3904" s="278" t="s">
        <v>1043</v>
      </c>
      <c r="F3904" s="277" t="s">
        <v>1043</v>
      </c>
      <c r="G3904" s="279">
        <v>92930</v>
      </c>
      <c r="H3904" s="277" t="s">
        <v>10618</v>
      </c>
      <c r="I3904" s="277" t="s">
        <v>833</v>
      </c>
      <c r="J3904" s="277" t="s">
        <v>2642</v>
      </c>
      <c r="K3904" s="280">
        <v>33.57</v>
      </c>
      <c r="L3904" s="277" t="s">
        <v>2364</v>
      </c>
      <c r="M3904" s="83"/>
    </row>
    <row r="3905" spans="1:13" ht="12.75" customHeight="1" x14ac:dyDescent="0.25">
      <c r="A3905" s="277" t="s">
        <v>9801</v>
      </c>
      <c r="B3905" s="277" t="s">
        <v>9802</v>
      </c>
      <c r="C3905" s="277" t="s">
        <v>9157</v>
      </c>
      <c r="D3905" s="277" t="s">
        <v>10017</v>
      </c>
      <c r="E3905" s="278" t="s">
        <v>1043</v>
      </c>
      <c r="F3905" s="277" t="s">
        <v>1043</v>
      </c>
      <c r="G3905" s="279">
        <v>92931</v>
      </c>
      <c r="H3905" s="277" t="s">
        <v>10619</v>
      </c>
      <c r="I3905" s="277" t="s">
        <v>833</v>
      </c>
      <c r="J3905" s="277" t="s">
        <v>2642</v>
      </c>
      <c r="K3905" s="280">
        <v>43.93</v>
      </c>
      <c r="L3905" s="277" t="s">
        <v>2364</v>
      </c>
      <c r="M3905" s="83"/>
    </row>
    <row r="3906" spans="1:13" ht="12.75" customHeight="1" x14ac:dyDescent="0.25">
      <c r="A3906" s="277" t="s">
        <v>9801</v>
      </c>
      <c r="B3906" s="277" t="s">
        <v>9802</v>
      </c>
      <c r="C3906" s="277" t="s">
        <v>9157</v>
      </c>
      <c r="D3906" s="277" t="s">
        <v>10017</v>
      </c>
      <c r="E3906" s="278" t="s">
        <v>1043</v>
      </c>
      <c r="F3906" s="277" t="s">
        <v>1043</v>
      </c>
      <c r="G3906" s="279">
        <v>92932</v>
      </c>
      <c r="H3906" s="277" t="s">
        <v>10620</v>
      </c>
      <c r="I3906" s="277" t="s">
        <v>833</v>
      </c>
      <c r="J3906" s="277" t="s">
        <v>2642</v>
      </c>
      <c r="K3906" s="280">
        <v>43.93</v>
      </c>
      <c r="L3906" s="277" t="s">
        <v>2364</v>
      </c>
      <c r="M3906" s="83"/>
    </row>
    <row r="3907" spans="1:13" ht="12.75" customHeight="1" x14ac:dyDescent="0.25">
      <c r="A3907" s="277" t="s">
        <v>9801</v>
      </c>
      <c r="B3907" s="277" t="s">
        <v>9802</v>
      </c>
      <c r="C3907" s="277" t="s">
        <v>9157</v>
      </c>
      <c r="D3907" s="277" t="s">
        <v>10017</v>
      </c>
      <c r="E3907" s="278" t="s">
        <v>1043</v>
      </c>
      <c r="F3907" s="277" t="s">
        <v>1043</v>
      </c>
      <c r="G3907" s="279">
        <v>92933</v>
      </c>
      <c r="H3907" s="277" t="s">
        <v>10621</v>
      </c>
      <c r="I3907" s="277" t="s">
        <v>833</v>
      </c>
      <c r="J3907" s="277" t="s">
        <v>2642</v>
      </c>
      <c r="K3907" s="280">
        <v>43.93</v>
      </c>
      <c r="L3907" s="277" t="s">
        <v>2364</v>
      </c>
      <c r="M3907" s="83"/>
    </row>
    <row r="3908" spans="1:13" ht="12.75" customHeight="1" x14ac:dyDescent="0.25">
      <c r="A3908" s="277" t="s">
        <v>9801</v>
      </c>
      <c r="B3908" s="277" t="s">
        <v>9802</v>
      </c>
      <c r="C3908" s="277" t="s">
        <v>9157</v>
      </c>
      <c r="D3908" s="277" t="s">
        <v>10017</v>
      </c>
      <c r="E3908" s="278" t="s">
        <v>1043</v>
      </c>
      <c r="F3908" s="277" t="s">
        <v>1043</v>
      </c>
      <c r="G3908" s="279">
        <v>92934</v>
      </c>
      <c r="H3908" s="277" t="s">
        <v>10622</v>
      </c>
      <c r="I3908" s="277" t="s">
        <v>833</v>
      </c>
      <c r="J3908" s="277" t="s">
        <v>2642</v>
      </c>
      <c r="K3908" s="280">
        <v>63.54</v>
      </c>
      <c r="L3908" s="277" t="s">
        <v>2364</v>
      </c>
      <c r="M3908" s="83"/>
    </row>
    <row r="3909" spans="1:13" ht="12.75" customHeight="1" x14ac:dyDescent="0.25">
      <c r="A3909" s="277" t="s">
        <v>9801</v>
      </c>
      <c r="B3909" s="277" t="s">
        <v>9802</v>
      </c>
      <c r="C3909" s="277" t="s">
        <v>9157</v>
      </c>
      <c r="D3909" s="277" t="s">
        <v>10017</v>
      </c>
      <c r="E3909" s="278" t="s">
        <v>1043</v>
      </c>
      <c r="F3909" s="277" t="s">
        <v>1043</v>
      </c>
      <c r="G3909" s="279">
        <v>92935</v>
      </c>
      <c r="H3909" s="277" t="s">
        <v>10623</v>
      </c>
      <c r="I3909" s="277" t="s">
        <v>833</v>
      </c>
      <c r="J3909" s="277" t="s">
        <v>2642</v>
      </c>
      <c r="K3909" s="280">
        <v>63.54</v>
      </c>
      <c r="L3909" s="277" t="s">
        <v>2364</v>
      </c>
      <c r="M3909" s="83"/>
    </row>
    <row r="3910" spans="1:13" ht="12.75" customHeight="1" x14ac:dyDescent="0.25">
      <c r="A3910" s="277" t="s">
        <v>9801</v>
      </c>
      <c r="B3910" s="277" t="s">
        <v>9802</v>
      </c>
      <c r="C3910" s="277" t="s">
        <v>9157</v>
      </c>
      <c r="D3910" s="277" t="s">
        <v>10017</v>
      </c>
      <c r="E3910" s="278" t="s">
        <v>1043</v>
      </c>
      <c r="F3910" s="277" t="s">
        <v>1043</v>
      </c>
      <c r="G3910" s="279">
        <v>92936</v>
      </c>
      <c r="H3910" s="277" t="s">
        <v>10624</v>
      </c>
      <c r="I3910" s="277" t="s">
        <v>833</v>
      </c>
      <c r="J3910" s="277" t="s">
        <v>2642</v>
      </c>
      <c r="K3910" s="280">
        <v>86.71</v>
      </c>
      <c r="L3910" s="277" t="s">
        <v>2364</v>
      </c>
      <c r="M3910" s="83"/>
    </row>
    <row r="3911" spans="1:13" ht="12.75" customHeight="1" x14ac:dyDescent="0.25">
      <c r="A3911" s="277" t="s">
        <v>9801</v>
      </c>
      <c r="B3911" s="277" t="s">
        <v>9802</v>
      </c>
      <c r="C3911" s="277" t="s">
        <v>9157</v>
      </c>
      <c r="D3911" s="277" t="s">
        <v>10017</v>
      </c>
      <c r="E3911" s="278" t="s">
        <v>1043</v>
      </c>
      <c r="F3911" s="277" t="s">
        <v>1043</v>
      </c>
      <c r="G3911" s="279">
        <v>92937</v>
      </c>
      <c r="H3911" s="277" t="s">
        <v>10625</v>
      </c>
      <c r="I3911" s="277" t="s">
        <v>833</v>
      </c>
      <c r="J3911" s="277" t="s">
        <v>2642</v>
      </c>
      <c r="K3911" s="280">
        <v>86.71</v>
      </c>
      <c r="L3911" s="277" t="s">
        <v>2364</v>
      </c>
      <c r="M3911" s="83"/>
    </row>
    <row r="3912" spans="1:13" ht="12.75" customHeight="1" x14ac:dyDescent="0.25">
      <c r="A3912" s="277" t="s">
        <v>9801</v>
      </c>
      <c r="B3912" s="277" t="s">
        <v>9802</v>
      </c>
      <c r="C3912" s="277" t="s">
        <v>9157</v>
      </c>
      <c r="D3912" s="277" t="s">
        <v>10017</v>
      </c>
      <c r="E3912" s="278" t="s">
        <v>1043</v>
      </c>
      <c r="F3912" s="277" t="s">
        <v>1043</v>
      </c>
      <c r="G3912" s="279">
        <v>92938</v>
      </c>
      <c r="H3912" s="277" t="s">
        <v>10626</v>
      </c>
      <c r="I3912" s="277" t="s">
        <v>833</v>
      </c>
      <c r="J3912" s="277" t="s">
        <v>2642</v>
      </c>
      <c r="K3912" s="280">
        <v>17.760000000000002</v>
      </c>
      <c r="L3912" s="277" t="s">
        <v>2364</v>
      </c>
      <c r="M3912" s="83"/>
    </row>
    <row r="3913" spans="1:13" ht="12.75" customHeight="1" x14ac:dyDescent="0.25">
      <c r="A3913" s="277" t="s">
        <v>9801</v>
      </c>
      <c r="B3913" s="277" t="s">
        <v>9802</v>
      </c>
      <c r="C3913" s="277" t="s">
        <v>9157</v>
      </c>
      <c r="D3913" s="277" t="s">
        <v>10017</v>
      </c>
      <c r="E3913" s="278" t="s">
        <v>1043</v>
      </c>
      <c r="F3913" s="277" t="s">
        <v>1043</v>
      </c>
      <c r="G3913" s="279">
        <v>92939</v>
      </c>
      <c r="H3913" s="277" t="s">
        <v>10627</v>
      </c>
      <c r="I3913" s="277" t="s">
        <v>833</v>
      </c>
      <c r="J3913" s="277" t="s">
        <v>2642</v>
      </c>
      <c r="K3913" s="280">
        <v>17.899999999999999</v>
      </c>
      <c r="L3913" s="277" t="s">
        <v>2364</v>
      </c>
      <c r="M3913" s="83"/>
    </row>
    <row r="3914" spans="1:13" ht="12.75" customHeight="1" x14ac:dyDescent="0.25">
      <c r="A3914" s="277" t="s">
        <v>9801</v>
      </c>
      <c r="B3914" s="277" t="s">
        <v>9802</v>
      </c>
      <c r="C3914" s="277" t="s">
        <v>9157</v>
      </c>
      <c r="D3914" s="277" t="s">
        <v>10017</v>
      </c>
      <c r="E3914" s="278" t="s">
        <v>1043</v>
      </c>
      <c r="F3914" s="277" t="s">
        <v>1043</v>
      </c>
      <c r="G3914" s="279">
        <v>92940</v>
      </c>
      <c r="H3914" s="277" t="s">
        <v>10628</v>
      </c>
      <c r="I3914" s="277" t="s">
        <v>833</v>
      </c>
      <c r="J3914" s="277" t="s">
        <v>2642</v>
      </c>
      <c r="K3914" s="280">
        <v>22.25</v>
      </c>
      <c r="L3914" s="277" t="s">
        <v>2364</v>
      </c>
      <c r="M3914" s="83"/>
    </row>
    <row r="3915" spans="1:13" ht="12.75" customHeight="1" x14ac:dyDescent="0.25">
      <c r="A3915" s="277" t="s">
        <v>9801</v>
      </c>
      <c r="B3915" s="277" t="s">
        <v>9802</v>
      </c>
      <c r="C3915" s="277" t="s">
        <v>9157</v>
      </c>
      <c r="D3915" s="277" t="s">
        <v>10017</v>
      </c>
      <c r="E3915" s="278" t="s">
        <v>1043</v>
      </c>
      <c r="F3915" s="277" t="s">
        <v>1043</v>
      </c>
      <c r="G3915" s="279">
        <v>92941</v>
      </c>
      <c r="H3915" s="277" t="s">
        <v>10629</v>
      </c>
      <c r="I3915" s="277" t="s">
        <v>833</v>
      </c>
      <c r="J3915" s="277" t="s">
        <v>2642</v>
      </c>
      <c r="K3915" s="280">
        <v>22.25</v>
      </c>
      <c r="L3915" s="277" t="s">
        <v>2364</v>
      </c>
      <c r="M3915" s="83"/>
    </row>
    <row r="3916" spans="1:13" ht="12.75" customHeight="1" x14ac:dyDescent="0.25">
      <c r="A3916" s="277" t="s">
        <v>9801</v>
      </c>
      <c r="B3916" s="277" t="s">
        <v>9802</v>
      </c>
      <c r="C3916" s="277" t="s">
        <v>9157</v>
      </c>
      <c r="D3916" s="277" t="s">
        <v>10017</v>
      </c>
      <c r="E3916" s="278" t="s">
        <v>1043</v>
      </c>
      <c r="F3916" s="277" t="s">
        <v>1043</v>
      </c>
      <c r="G3916" s="279">
        <v>92942</v>
      </c>
      <c r="H3916" s="277" t="s">
        <v>10630</v>
      </c>
      <c r="I3916" s="277" t="s">
        <v>833</v>
      </c>
      <c r="J3916" s="277" t="s">
        <v>2642</v>
      </c>
      <c r="K3916" s="280">
        <v>22.25</v>
      </c>
      <c r="L3916" s="277" t="s">
        <v>2364</v>
      </c>
      <c r="M3916" s="83"/>
    </row>
    <row r="3917" spans="1:13" ht="12.75" customHeight="1" x14ac:dyDescent="0.25">
      <c r="A3917" s="277" t="s">
        <v>9801</v>
      </c>
      <c r="B3917" s="277" t="s">
        <v>9802</v>
      </c>
      <c r="C3917" s="277" t="s">
        <v>9157</v>
      </c>
      <c r="D3917" s="277" t="s">
        <v>10017</v>
      </c>
      <c r="E3917" s="278" t="s">
        <v>1043</v>
      </c>
      <c r="F3917" s="277" t="s">
        <v>1043</v>
      </c>
      <c r="G3917" s="279">
        <v>92943</v>
      </c>
      <c r="H3917" s="277" t="s">
        <v>10631</v>
      </c>
      <c r="I3917" s="277" t="s">
        <v>833</v>
      </c>
      <c r="J3917" s="277" t="s">
        <v>2642</v>
      </c>
      <c r="K3917" s="280">
        <v>25.31</v>
      </c>
      <c r="L3917" s="277" t="s">
        <v>2364</v>
      </c>
      <c r="M3917" s="83"/>
    </row>
    <row r="3918" spans="1:13" ht="12.75" customHeight="1" x14ac:dyDescent="0.25">
      <c r="A3918" s="277" t="s">
        <v>9801</v>
      </c>
      <c r="B3918" s="277" t="s">
        <v>9802</v>
      </c>
      <c r="C3918" s="277" t="s">
        <v>9157</v>
      </c>
      <c r="D3918" s="277" t="s">
        <v>10017</v>
      </c>
      <c r="E3918" s="278" t="s">
        <v>1043</v>
      </c>
      <c r="F3918" s="277" t="s">
        <v>1043</v>
      </c>
      <c r="G3918" s="279">
        <v>92944</v>
      </c>
      <c r="H3918" s="277" t="s">
        <v>10632</v>
      </c>
      <c r="I3918" s="277" t="s">
        <v>833</v>
      </c>
      <c r="J3918" s="277" t="s">
        <v>2642</v>
      </c>
      <c r="K3918" s="280">
        <v>25.31</v>
      </c>
      <c r="L3918" s="277" t="s">
        <v>2364</v>
      </c>
      <c r="M3918" s="83"/>
    </row>
    <row r="3919" spans="1:13" ht="12.75" customHeight="1" x14ac:dyDescent="0.25">
      <c r="A3919" s="277" t="s">
        <v>9801</v>
      </c>
      <c r="B3919" s="277" t="s">
        <v>9802</v>
      </c>
      <c r="C3919" s="277" t="s">
        <v>9157</v>
      </c>
      <c r="D3919" s="277" t="s">
        <v>10017</v>
      </c>
      <c r="E3919" s="278" t="s">
        <v>1043</v>
      </c>
      <c r="F3919" s="277" t="s">
        <v>1043</v>
      </c>
      <c r="G3919" s="279">
        <v>92945</v>
      </c>
      <c r="H3919" s="277" t="s">
        <v>10633</v>
      </c>
      <c r="I3919" s="277" t="s">
        <v>833</v>
      </c>
      <c r="J3919" s="277" t="s">
        <v>2642</v>
      </c>
      <c r="K3919" s="280">
        <v>25.31</v>
      </c>
      <c r="L3919" s="277" t="s">
        <v>2364</v>
      </c>
      <c r="M3919" s="83"/>
    </row>
    <row r="3920" spans="1:13" ht="12.75" customHeight="1" x14ac:dyDescent="0.25">
      <c r="A3920" s="277" t="s">
        <v>9801</v>
      </c>
      <c r="B3920" s="277" t="s">
        <v>9802</v>
      </c>
      <c r="C3920" s="277" t="s">
        <v>9157</v>
      </c>
      <c r="D3920" s="277" t="s">
        <v>10017</v>
      </c>
      <c r="E3920" s="278" t="s">
        <v>1043</v>
      </c>
      <c r="F3920" s="277" t="s">
        <v>1043</v>
      </c>
      <c r="G3920" s="279">
        <v>92946</v>
      </c>
      <c r="H3920" s="277" t="s">
        <v>10634</v>
      </c>
      <c r="I3920" s="277" t="s">
        <v>833</v>
      </c>
      <c r="J3920" s="277" t="s">
        <v>2642</v>
      </c>
      <c r="K3920" s="280">
        <v>34.42</v>
      </c>
      <c r="L3920" s="277" t="s">
        <v>2364</v>
      </c>
      <c r="M3920" s="83"/>
    </row>
    <row r="3921" spans="1:13" ht="12.75" customHeight="1" x14ac:dyDescent="0.25">
      <c r="A3921" s="277" t="s">
        <v>9801</v>
      </c>
      <c r="B3921" s="277" t="s">
        <v>9802</v>
      </c>
      <c r="C3921" s="277" t="s">
        <v>9157</v>
      </c>
      <c r="D3921" s="277" t="s">
        <v>10017</v>
      </c>
      <c r="E3921" s="278" t="s">
        <v>1043</v>
      </c>
      <c r="F3921" s="277" t="s">
        <v>1043</v>
      </c>
      <c r="G3921" s="279">
        <v>92947</v>
      </c>
      <c r="H3921" s="277" t="s">
        <v>10635</v>
      </c>
      <c r="I3921" s="277" t="s">
        <v>833</v>
      </c>
      <c r="J3921" s="277" t="s">
        <v>2642</v>
      </c>
      <c r="K3921" s="280">
        <v>34.42</v>
      </c>
      <c r="L3921" s="277" t="s">
        <v>2364</v>
      </c>
      <c r="M3921" s="83"/>
    </row>
    <row r="3922" spans="1:13" ht="12.75" customHeight="1" x14ac:dyDescent="0.25">
      <c r="A3922" s="277" t="s">
        <v>9801</v>
      </c>
      <c r="B3922" s="277" t="s">
        <v>9802</v>
      </c>
      <c r="C3922" s="277" t="s">
        <v>9157</v>
      </c>
      <c r="D3922" s="277" t="s">
        <v>10017</v>
      </c>
      <c r="E3922" s="278" t="s">
        <v>1043</v>
      </c>
      <c r="F3922" s="277" t="s">
        <v>1043</v>
      </c>
      <c r="G3922" s="279">
        <v>92948</v>
      </c>
      <c r="H3922" s="277" t="s">
        <v>10636</v>
      </c>
      <c r="I3922" s="277" t="s">
        <v>833</v>
      </c>
      <c r="J3922" s="277" t="s">
        <v>2642</v>
      </c>
      <c r="K3922" s="280">
        <v>34.42</v>
      </c>
      <c r="L3922" s="277" t="s">
        <v>2364</v>
      </c>
      <c r="M3922" s="83"/>
    </row>
    <row r="3923" spans="1:13" ht="12.75" customHeight="1" x14ac:dyDescent="0.25">
      <c r="A3923" s="277" t="s">
        <v>9801</v>
      </c>
      <c r="B3923" s="277" t="s">
        <v>9802</v>
      </c>
      <c r="C3923" s="277" t="s">
        <v>9157</v>
      </c>
      <c r="D3923" s="277" t="s">
        <v>10017</v>
      </c>
      <c r="E3923" s="278" t="s">
        <v>1043</v>
      </c>
      <c r="F3923" s="277" t="s">
        <v>1043</v>
      </c>
      <c r="G3923" s="279">
        <v>92949</v>
      </c>
      <c r="H3923" s="277" t="s">
        <v>10637</v>
      </c>
      <c r="I3923" s="277" t="s">
        <v>833</v>
      </c>
      <c r="J3923" s="277" t="s">
        <v>2642</v>
      </c>
      <c r="K3923" s="280">
        <v>52.15</v>
      </c>
      <c r="L3923" s="277" t="s">
        <v>2364</v>
      </c>
      <c r="M3923" s="83"/>
    </row>
    <row r="3924" spans="1:13" ht="12.75" customHeight="1" x14ac:dyDescent="0.25">
      <c r="A3924" s="277" t="s">
        <v>9801</v>
      </c>
      <c r="B3924" s="277" t="s">
        <v>9802</v>
      </c>
      <c r="C3924" s="277" t="s">
        <v>9157</v>
      </c>
      <c r="D3924" s="277" t="s">
        <v>10017</v>
      </c>
      <c r="E3924" s="278" t="s">
        <v>1043</v>
      </c>
      <c r="F3924" s="277" t="s">
        <v>1043</v>
      </c>
      <c r="G3924" s="279">
        <v>92950</v>
      </c>
      <c r="H3924" s="277" t="s">
        <v>10638</v>
      </c>
      <c r="I3924" s="277" t="s">
        <v>833</v>
      </c>
      <c r="J3924" s="277" t="s">
        <v>2642</v>
      </c>
      <c r="K3924" s="280">
        <v>52.15</v>
      </c>
      <c r="L3924" s="277" t="s">
        <v>2364</v>
      </c>
      <c r="M3924" s="83"/>
    </row>
    <row r="3925" spans="1:13" ht="12.75" customHeight="1" x14ac:dyDescent="0.25">
      <c r="A3925" s="277" t="s">
        <v>9801</v>
      </c>
      <c r="B3925" s="277" t="s">
        <v>9802</v>
      </c>
      <c r="C3925" s="277" t="s">
        <v>9157</v>
      </c>
      <c r="D3925" s="277" t="s">
        <v>10017</v>
      </c>
      <c r="E3925" s="278" t="s">
        <v>1043</v>
      </c>
      <c r="F3925" s="277" t="s">
        <v>1043</v>
      </c>
      <c r="G3925" s="279">
        <v>92951</v>
      </c>
      <c r="H3925" s="277" t="s">
        <v>10639</v>
      </c>
      <c r="I3925" s="277" t="s">
        <v>833</v>
      </c>
      <c r="J3925" s="277" t="s">
        <v>2642</v>
      </c>
      <c r="K3925" s="280">
        <v>73.459999999999994</v>
      </c>
      <c r="L3925" s="277" t="s">
        <v>2364</v>
      </c>
      <c r="M3925" s="83"/>
    </row>
    <row r="3926" spans="1:13" ht="12.75" customHeight="1" x14ac:dyDescent="0.25">
      <c r="A3926" s="277" t="s">
        <v>9801</v>
      </c>
      <c r="B3926" s="277" t="s">
        <v>9802</v>
      </c>
      <c r="C3926" s="277" t="s">
        <v>9157</v>
      </c>
      <c r="D3926" s="277" t="s">
        <v>10017</v>
      </c>
      <c r="E3926" s="278" t="s">
        <v>1043</v>
      </c>
      <c r="F3926" s="277" t="s">
        <v>1043</v>
      </c>
      <c r="G3926" s="279">
        <v>92952</v>
      </c>
      <c r="H3926" s="277" t="s">
        <v>10640</v>
      </c>
      <c r="I3926" s="277" t="s">
        <v>833</v>
      </c>
      <c r="J3926" s="277" t="s">
        <v>2642</v>
      </c>
      <c r="K3926" s="280">
        <v>73.459999999999994</v>
      </c>
      <c r="L3926" s="277" t="s">
        <v>2364</v>
      </c>
      <c r="M3926" s="83"/>
    </row>
    <row r="3927" spans="1:13" ht="12.75" customHeight="1" x14ac:dyDescent="0.25">
      <c r="A3927" s="277" t="s">
        <v>9801</v>
      </c>
      <c r="B3927" s="277" t="s">
        <v>9802</v>
      </c>
      <c r="C3927" s="277" t="s">
        <v>9157</v>
      </c>
      <c r="D3927" s="277" t="s">
        <v>10017</v>
      </c>
      <c r="E3927" s="278" t="s">
        <v>1043</v>
      </c>
      <c r="F3927" s="277" t="s">
        <v>1043</v>
      </c>
      <c r="G3927" s="279">
        <v>92953</v>
      </c>
      <c r="H3927" s="277" t="s">
        <v>10641</v>
      </c>
      <c r="I3927" s="277" t="s">
        <v>833</v>
      </c>
      <c r="J3927" s="277" t="s">
        <v>2642</v>
      </c>
      <c r="K3927" s="280">
        <v>15.57</v>
      </c>
      <c r="L3927" s="277" t="s">
        <v>2364</v>
      </c>
      <c r="M3927" s="83"/>
    </row>
    <row r="3928" spans="1:13" ht="12.75" customHeight="1" x14ac:dyDescent="0.25">
      <c r="A3928" s="277" t="s">
        <v>9801</v>
      </c>
      <c r="B3928" s="277" t="s">
        <v>9802</v>
      </c>
      <c r="C3928" s="277" t="s">
        <v>9157</v>
      </c>
      <c r="D3928" s="277" t="s">
        <v>10017</v>
      </c>
      <c r="E3928" s="278" t="s">
        <v>1043</v>
      </c>
      <c r="F3928" s="277" t="s">
        <v>1043</v>
      </c>
      <c r="G3928" s="279">
        <v>93050</v>
      </c>
      <c r="H3928" s="277" t="s">
        <v>10642</v>
      </c>
      <c r="I3928" s="277" t="s">
        <v>833</v>
      </c>
      <c r="J3928" s="277" t="s">
        <v>2363</v>
      </c>
      <c r="K3928" s="280">
        <v>7.16</v>
      </c>
      <c r="L3928" s="277" t="s">
        <v>2364</v>
      </c>
      <c r="M3928" s="83"/>
    </row>
    <row r="3929" spans="1:13" ht="12.75" customHeight="1" x14ac:dyDescent="0.25">
      <c r="A3929" s="277" t="s">
        <v>9801</v>
      </c>
      <c r="B3929" s="277" t="s">
        <v>9802</v>
      </c>
      <c r="C3929" s="277" t="s">
        <v>9157</v>
      </c>
      <c r="D3929" s="277" t="s">
        <v>10017</v>
      </c>
      <c r="E3929" s="278" t="s">
        <v>1043</v>
      </c>
      <c r="F3929" s="277" t="s">
        <v>1043</v>
      </c>
      <c r="G3929" s="279">
        <v>93051</v>
      </c>
      <c r="H3929" s="277" t="s">
        <v>10643</v>
      </c>
      <c r="I3929" s="277" t="s">
        <v>833</v>
      </c>
      <c r="J3929" s="277" t="s">
        <v>2363</v>
      </c>
      <c r="K3929" s="280">
        <v>6.64</v>
      </c>
      <c r="L3929" s="277" t="s">
        <v>2364</v>
      </c>
      <c r="M3929" s="83"/>
    </row>
    <row r="3930" spans="1:13" ht="12.75" customHeight="1" x14ac:dyDescent="0.25">
      <c r="A3930" s="277" t="s">
        <v>9801</v>
      </c>
      <c r="B3930" s="277" t="s">
        <v>9802</v>
      </c>
      <c r="C3930" s="277" t="s">
        <v>9157</v>
      </c>
      <c r="D3930" s="277" t="s">
        <v>10017</v>
      </c>
      <c r="E3930" s="278" t="s">
        <v>1043</v>
      </c>
      <c r="F3930" s="277" t="s">
        <v>1043</v>
      </c>
      <c r="G3930" s="279">
        <v>93052</v>
      </c>
      <c r="H3930" s="277" t="s">
        <v>10644</v>
      </c>
      <c r="I3930" s="277" t="s">
        <v>833</v>
      </c>
      <c r="J3930" s="277" t="s">
        <v>2363</v>
      </c>
      <c r="K3930" s="280">
        <v>301.39999999999998</v>
      </c>
      <c r="L3930" s="277" t="s">
        <v>2364</v>
      </c>
      <c r="M3930" s="83"/>
    </row>
    <row r="3931" spans="1:13" ht="12.75" customHeight="1" x14ac:dyDescent="0.25">
      <c r="A3931" s="277" t="s">
        <v>9801</v>
      </c>
      <c r="B3931" s="277" t="s">
        <v>9802</v>
      </c>
      <c r="C3931" s="277" t="s">
        <v>9157</v>
      </c>
      <c r="D3931" s="277" t="s">
        <v>10017</v>
      </c>
      <c r="E3931" s="278" t="s">
        <v>1043</v>
      </c>
      <c r="F3931" s="277" t="s">
        <v>1043</v>
      </c>
      <c r="G3931" s="279">
        <v>93054</v>
      </c>
      <c r="H3931" s="277" t="s">
        <v>10645</v>
      </c>
      <c r="I3931" s="277" t="s">
        <v>833</v>
      </c>
      <c r="J3931" s="277" t="s">
        <v>2363</v>
      </c>
      <c r="K3931" s="280">
        <v>13.29</v>
      </c>
      <c r="L3931" s="277" t="s">
        <v>2364</v>
      </c>
      <c r="M3931" s="83"/>
    </row>
    <row r="3932" spans="1:13" ht="12.75" customHeight="1" x14ac:dyDescent="0.25">
      <c r="A3932" s="277" t="s">
        <v>9801</v>
      </c>
      <c r="B3932" s="277" t="s">
        <v>9802</v>
      </c>
      <c r="C3932" s="277" t="s">
        <v>9157</v>
      </c>
      <c r="D3932" s="277" t="s">
        <v>10017</v>
      </c>
      <c r="E3932" s="278" t="s">
        <v>1043</v>
      </c>
      <c r="F3932" s="277" t="s">
        <v>1043</v>
      </c>
      <c r="G3932" s="279">
        <v>93055</v>
      </c>
      <c r="H3932" s="277" t="s">
        <v>10646</v>
      </c>
      <c r="I3932" s="277" t="s">
        <v>833</v>
      </c>
      <c r="J3932" s="277" t="s">
        <v>2363</v>
      </c>
      <c r="K3932" s="280">
        <v>26.64</v>
      </c>
      <c r="L3932" s="277" t="s">
        <v>2364</v>
      </c>
      <c r="M3932" s="83"/>
    </row>
    <row r="3933" spans="1:13" ht="12.75" customHeight="1" x14ac:dyDescent="0.25">
      <c r="A3933" s="277" t="s">
        <v>9801</v>
      </c>
      <c r="B3933" s="277" t="s">
        <v>9802</v>
      </c>
      <c r="C3933" s="277" t="s">
        <v>9157</v>
      </c>
      <c r="D3933" s="277" t="s">
        <v>10017</v>
      </c>
      <c r="E3933" s="278" t="s">
        <v>1043</v>
      </c>
      <c r="F3933" s="277" t="s">
        <v>1043</v>
      </c>
      <c r="G3933" s="279">
        <v>93056</v>
      </c>
      <c r="H3933" s="277" t="s">
        <v>10647</v>
      </c>
      <c r="I3933" s="277" t="s">
        <v>833</v>
      </c>
      <c r="J3933" s="277" t="s">
        <v>2363</v>
      </c>
      <c r="K3933" s="280">
        <v>10.34</v>
      </c>
      <c r="L3933" s="277" t="s">
        <v>2364</v>
      </c>
      <c r="M3933" s="83"/>
    </row>
    <row r="3934" spans="1:13" ht="12.75" customHeight="1" x14ac:dyDescent="0.25">
      <c r="A3934" s="277" t="s">
        <v>9801</v>
      </c>
      <c r="B3934" s="277" t="s">
        <v>9802</v>
      </c>
      <c r="C3934" s="277" t="s">
        <v>9157</v>
      </c>
      <c r="D3934" s="277" t="s">
        <v>10017</v>
      </c>
      <c r="E3934" s="278" t="s">
        <v>1043</v>
      </c>
      <c r="F3934" s="277" t="s">
        <v>1043</v>
      </c>
      <c r="G3934" s="279">
        <v>93057</v>
      </c>
      <c r="H3934" s="277" t="s">
        <v>10648</v>
      </c>
      <c r="I3934" s="277" t="s">
        <v>833</v>
      </c>
      <c r="J3934" s="277" t="s">
        <v>2363</v>
      </c>
      <c r="K3934" s="280">
        <v>9.09</v>
      </c>
      <c r="L3934" s="277" t="s">
        <v>2364</v>
      </c>
      <c r="M3934" s="83"/>
    </row>
    <row r="3935" spans="1:13" ht="12.75" customHeight="1" x14ac:dyDescent="0.25">
      <c r="A3935" s="277" t="s">
        <v>9801</v>
      </c>
      <c r="B3935" s="277" t="s">
        <v>9802</v>
      </c>
      <c r="C3935" s="277" t="s">
        <v>9157</v>
      </c>
      <c r="D3935" s="277" t="s">
        <v>10017</v>
      </c>
      <c r="E3935" s="278" t="s">
        <v>1043</v>
      </c>
      <c r="F3935" s="277" t="s">
        <v>1043</v>
      </c>
      <c r="G3935" s="279">
        <v>93058</v>
      </c>
      <c r="H3935" s="277" t="s">
        <v>10649</v>
      </c>
      <c r="I3935" s="277" t="s">
        <v>833</v>
      </c>
      <c r="J3935" s="277" t="s">
        <v>2363</v>
      </c>
      <c r="K3935" s="280">
        <v>331.47</v>
      </c>
      <c r="L3935" s="277" t="s">
        <v>2364</v>
      </c>
      <c r="M3935" s="83"/>
    </row>
    <row r="3936" spans="1:13" ht="12.75" customHeight="1" x14ac:dyDescent="0.25">
      <c r="A3936" s="277" t="s">
        <v>9801</v>
      </c>
      <c r="B3936" s="277" t="s">
        <v>9802</v>
      </c>
      <c r="C3936" s="277" t="s">
        <v>9157</v>
      </c>
      <c r="D3936" s="277" t="s">
        <v>10017</v>
      </c>
      <c r="E3936" s="278" t="s">
        <v>1043</v>
      </c>
      <c r="F3936" s="277" t="s">
        <v>1043</v>
      </c>
      <c r="G3936" s="279">
        <v>93059</v>
      </c>
      <c r="H3936" s="277" t="s">
        <v>10650</v>
      </c>
      <c r="I3936" s="277" t="s">
        <v>833</v>
      </c>
      <c r="J3936" s="277" t="s">
        <v>2363</v>
      </c>
      <c r="K3936" s="280">
        <v>18.16</v>
      </c>
      <c r="L3936" s="277" t="s">
        <v>2364</v>
      </c>
      <c r="M3936" s="83"/>
    </row>
    <row r="3937" spans="1:13" ht="12.75" customHeight="1" x14ac:dyDescent="0.25">
      <c r="A3937" s="277" t="s">
        <v>9801</v>
      </c>
      <c r="B3937" s="277" t="s">
        <v>9802</v>
      </c>
      <c r="C3937" s="277" t="s">
        <v>9157</v>
      </c>
      <c r="D3937" s="277" t="s">
        <v>10017</v>
      </c>
      <c r="E3937" s="278" t="s">
        <v>1043</v>
      </c>
      <c r="F3937" s="277" t="s">
        <v>1043</v>
      </c>
      <c r="G3937" s="279">
        <v>93060</v>
      </c>
      <c r="H3937" s="277" t="s">
        <v>10651</v>
      </c>
      <c r="I3937" s="277" t="s">
        <v>833</v>
      </c>
      <c r="J3937" s="277" t="s">
        <v>2363</v>
      </c>
      <c r="K3937" s="280">
        <v>46.17</v>
      </c>
      <c r="L3937" s="277" t="s">
        <v>2364</v>
      </c>
      <c r="M3937" s="83"/>
    </row>
    <row r="3938" spans="1:13" ht="12.75" customHeight="1" x14ac:dyDescent="0.25">
      <c r="A3938" s="277" t="s">
        <v>9801</v>
      </c>
      <c r="B3938" s="277" t="s">
        <v>9802</v>
      </c>
      <c r="C3938" s="277" t="s">
        <v>9157</v>
      </c>
      <c r="D3938" s="277" t="s">
        <v>10017</v>
      </c>
      <c r="E3938" s="278" t="s">
        <v>1043</v>
      </c>
      <c r="F3938" s="277" t="s">
        <v>1043</v>
      </c>
      <c r="G3938" s="279">
        <v>93061</v>
      </c>
      <c r="H3938" s="277" t="s">
        <v>10652</v>
      </c>
      <c r="I3938" s="277" t="s">
        <v>833</v>
      </c>
      <c r="J3938" s="277" t="s">
        <v>2363</v>
      </c>
      <c r="K3938" s="280">
        <v>19.010000000000002</v>
      </c>
      <c r="L3938" s="277" t="s">
        <v>2364</v>
      </c>
      <c r="M3938" s="83"/>
    </row>
    <row r="3939" spans="1:13" ht="12.75" customHeight="1" x14ac:dyDescent="0.25">
      <c r="A3939" s="277" t="s">
        <v>9801</v>
      </c>
      <c r="B3939" s="277" t="s">
        <v>9802</v>
      </c>
      <c r="C3939" s="277" t="s">
        <v>9157</v>
      </c>
      <c r="D3939" s="277" t="s">
        <v>10017</v>
      </c>
      <c r="E3939" s="278" t="s">
        <v>1043</v>
      </c>
      <c r="F3939" s="277" t="s">
        <v>1043</v>
      </c>
      <c r="G3939" s="279">
        <v>93062</v>
      </c>
      <c r="H3939" s="277" t="s">
        <v>10653</v>
      </c>
      <c r="I3939" s="277" t="s">
        <v>833</v>
      </c>
      <c r="J3939" s="277" t="s">
        <v>2363</v>
      </c>
      <c r="K3939" s="280">
        <v>16.579999999999998</v>
      </c>
      <c r="L3939" s="277" t="s">
        <v>2364</v>
      </c>
      <c r="M3939" s="83"/>
    </row>
    <row r="3940" spans="1:13" ht="12.75" customHeight="1" x14ac:dyDescent="0.25">
      <c r="A3940" s="277" t="s">
        <v>9801</v>
      </c>
      <c r="B3940" s="277" t="s">
        <v>9802</v>
      </c>
      <c r="C3940" s="277" t="s">
        <v>9157</v>
      </c>
      <c r="D3940" s="277" t="s">
        <v>10017</v>
      </c>
      <c r="E3940" s="278" t="s">
        <v>1043</v>
      </c>
      <c r="F3940" s="277" t="s">
        <v>1043</v>
      </c>
      <c r="G3940" s="279">
        <v>93063</v>
      </c>
      <c r="H3940" s="277" t="s">
        <v>10654</v>
      </c>
      <c r="I3940" s="277" t="s">
        <v>833</v>
      </c>
      <c r="J3940" s="277" t="s">
        <v>2363</v>
      </c>
      <c r="K3940" s="280">
        <v>379.68</v>
      </c>
      <c r="L3940" s="277" t="s">
        <v>2364</v>
      </c>
      <c r="M3940" s="83"/>
    </row>
    <row r="3941" spans="1:13" ht="12.75" customHeight="1" x14ac:dyDescent="0.25">
      <c r="A3941" s="277" t="s">
        <v>9801</v>
      </c>
      <c r="B3941" s="277" t="s">
        <v>9802</v>
      </c>
      <c r="C3941" s="277" t="s">
        <v>9157</v>
      </c>
      <c r="D3941" s="277" t="s">
        <v>10017</v>
      </c>
      <c r="E3941" s="278" t="s">
        <v>1043</v>
      </c>
      <c r="F3941" s="277" t="s">
        <v>1043</v>
      </c>
      <c r="G3941" s="279">
        <v>93064</v>
      </c>
      <c r="H3941" s="277" t="s">
        <v>10655</v>
      </c>
      <c r="I3941" s="277" t="s">
        <v>833</v>
      </c>
      <c r="J3941" s="277" t="s">
        <v>2363</v>
      </c>
      <c r="K3941" s="280">
        <v>29.09</v>
      </c>
      <c r="L3941" s="277" t="s">
        <v>2364</v>
      </c>
      <c r="M3941" s="83"/>
    </row>
    <row r="3942" spans="1:13" ht="12.75" customHeight="1" x14ac:dyDescent="0.25">
      <c r="A3942" s="277" t="s">
        <v>9801</v>
      </c>
      <c r="B3942" s="277" t="s">
        <v>9802</v>
      </c>
      <c r="C3942" s="277" t="s">
        <v>9157</v>
      </c>
      <c r="D3942" s="277" t="s">
        <v>10017</v>
      </c>
      <c r="E3942" s="278" t="s">
        <v>1043</v>
      </c>
      <c r="F3942" s="277" t="s">
        <v>1043</v>
      </c>
      <c r="G3942" s="279">
        <v>93065</v>
      </c>
      <c r="H3942" s="277" t="s">
        <v>10656</v>
      </c>
      <c r="I3942" s="277" t="s">
        <v>833</v>
      </c>
      <c r="J3942" s="277" t="s">
        <v>2363</v>
      </c>
      <c r="K3942" s="280">
        <v>27.3</v>
      </c>
      <c r="L3942" s="277" t="s">
        <v>2364</v>
      </c>
      <c r="M3942" s="83"/>
    </row>
    <row r="3943" spans="1:13" ht="12.75" customHeight="1" x14ac:dyDescent="0.25">
      <c r="A3943" s="277" t="s">
        <v>9801</v>
      </c>
      <c r="B3943" s="277" t="s">
        <v>9802</v>
      </c>
      <c r="C3943" s="277" t="s">
        <v>9157</v>
      </c>
      <c r="D3943" s="277" t="s">
        <v>10017</v>
      </c>
      <c r="E3943" s="278" t="s">
        <v>1043</v>
      </c>
      <c r="F3943" s="277" t="s">
        <v>1043</v>
      </c>
      <c r="G3943" s="279">
        <v>93066</v>
      </c>
      <c r="H3943" s="277" t="s">
        <v>10657</v>
      </c>
      <c r="I3943" s="277" t="s">
        <v>833</v>
      </c>
      <c r="J3943" s="277" t="s">
        <v>2363</v>
      </c>
      <c r="K3943" s="280">
        <v>476.55</v>
      </c>
      <c r="L3943" s="277" t="s">
        <v>2364</v>
      </c>
      <c r="M3943" s="83"/>
    </row>
    <row r="3944" spans="1:13" ht="12.75" customHeight="1" x14ac:dyDescent="0.25">
      <c r="A3944" s="277" t="s">
        <v>9801</v>
      </c>
      <c r="B3944" s="277" t="s">
        <v>9802</v>
      </c>
      <c r="C3944" s="277" t="s">
        <v>9157</v>
      </c>
      <c r="D3944" s="277" t="s">
        <v>10017</v>
      </c>
      <c r="E3944" s="278" t="s">
        <v>1043</v>
      </c>
      <c r="F3944" s="277" t="s">
        <v>1043</v>
      </c>
      <c r="G3944" s="279">
        <v>93067</v>
      </c>
      <c r="H3944" s="277" t="s">
        <v>10658</v>
      </c>
      <c r="I3944" s="277" t="s">
        <v>833</v>
      </c>
      <c r="J3944" s="277" t="s">
        <v>2363</v>
      </c>
      <c r="K3944" s="280">
        <v>42.95</v>
      </c>
      <c r="L3944" s="277" t="s">
        <v>2364</v>
      </c>
      <c r="M3944" s="83"/>
    </row>
    <row r="3945" spans="1:13" ht="12.75" customHeight="1" x14ac:dyDescent="0.25">
      <c r="A3945" s="277" t="s">
        <v>9801</v>
      </c>
      <c r="B3945" s="277" t="s">
        <v>9802</v>
      </c>
      <c r="C3945" s="277" t="s">
        <v>9157</v>
      </c>
      <c r="D3945" s="277" t="s">
        <v>10017</v>
      </c>
      <c r="E3945" s="278" t="s">
        <v>1043</v>
      </c>
      <c r="F3945" s="277" t="s">
        <v>1043</v>
      </c>
      <c r="G3945" s="279">
        <v>93068</v>
      </c>
      <c r="H3945" s="277" t="s">
        <v>10659</v>
      </c>
      <c r="I3945" s="277" t="s">
        <v>833</v>
      </c>
      <c r="J3945" s="277" t="s">
        <v>2363</v>
      </c>
      <c r="K3945" s="280">
        <v>37.700000000000003</v>
      </c>
      <c r="L3945" s="277" t="s">
        <v>2364</v>
      </c>
      <c r="M3945" s="83"/>
    </row>
    <row r="3946" spans="1:13" ht="12.75" customHeight="1" x14ac:dyDescent="0.25">
      <c r="A3946" s="277" t="s">
        <v>9801</v>
      </c>
      <c r="B3946" s="277" t="s">
        <v>9802</v>
      </c>
      <c r="C3946" s="277" t="s">
        <v>9157</v>
      </c>
      <c r="D3946" s="277" t="s">
        <v>10017</v>
      </c>
      <c r="E3946" s="278" t="s">
        <v>1043</v>
      </c>
      <c r="F3946" s="277" t="s">
        <v>1043</v>
      </c>
      <c r="G3946" s="279">
        <v>93069</v>
      </c>
      <c r="H3946" s="277" t="s">
        <v>10660</v>
      </c>
      <c r="I3946" s="277" t="s">
        <v>833</v>
      </c>
      <c r="J3946" s="277" t="s">
        <v>2363</v>
      </c>
      <c r="K3946" s="280">
        <v>660.33</v>
      </c>
      <c r="L3946" s="277" t="s">
        <v>2364</v>
      </c>
      <c r="M3946" s="83"/>
    </row>
    <row r="3947" spans="1:13" ht="12.75" customHeight="1" x14ac:dyDescent="0.25">
      <c r="A3947" s="277" t="s">
        <v>9801</v>
      </c>
      <c r="B3947" s="277" t="s">
        <v>9802</v>
      </c>
      <c r="C3947" s="277" t="s">
        <v>9157</v>
      </c>
      <c r="D3947" s="277" t="s">
        <v>10017</v>
      </c>
      <c r="E3947" s="278" t="s">
        <v>1043</v>
      </c>
      <c r="F3947" s="277" t="s">
        <v>1043</v>
      </c>
      <c r="G3947" s="279">
        <v>93070</v>
      </c>
      <c r="H3947" s="277" t="s">
        <v>10661</v>
      </c>
      <c r="I3947" s="277" t="s">
        <v>833</v>
      </c>
      <c r="J3947" s="277" t="s">
        <v>2363</v>
      </c>
      <c r="K3947" s="280">
        <v>107.13</v>
      </c>
      <c r="L3947" s="277" t="s">
        <v>2364</v>
      </c>
      <c r="M3947" s="83"/>
    </row>
    <row r="3948" spans="1:13" ht="12.75" customHeight="1" x14ac:dyDescent="0.25">
      <c r="A3948" s="277" t="s">
        <v>9801</v>
      </c>
      <c r="B3948" s="277" t="s">
        <v>9802</v>
      </c>
      <c r="C3948" s="277" t="s">
        <v>9157</v>
      </c>
      <c r="D3948" s="277" t="s">
        <v>10017</v>
      </c>
      <c r="E3948" s="278" t="s">
        <v>1043</v>
      </c>
      <c r="F3948" s="277" t="s">
        <v>1043</v>
      </c>
      <c r="G3948" s="279">
        <v>93071</v>
      </c>
      <c r="H3948" s="277" t="s">
        <v>10662</v>
      </c>
      <c r="I3948" s="277" t="s">
        <v>833</v>
      </c>
      <c r="J3948" s="277" t="s">
        <v>2363</v>
      </c>
      <c r="K3948" s="280">
        <v>99.56</v>
      </c>
      <c r="L3948" s="277" t="s">
        <v>2364</v>
      </c>
      <c r="M3948" s="83"/>
    </row>
    <row r="3949" spans="1:13" ht="12.75" customHeight="1" x14ac:dyDescent="0.25">
      <c r="A3949" s="277" t="s">
        <v>9801</v>
      </c>
      <c r="B3949" s="277" t="s">
        <v>9802</v>
      </c>
      <c r="C3949" s="277" t="s">
        <v>9157</v>
      </c>
      <c r="D3949" s="277" t="s">
        <v>10017</v>
      </c>
      <c r="E3949" s="278" t="s">
        <v>1043</v>
      </c>
      <c r="F3949" s="277" t="s">
        <v>1043</v>
      </c>
      <c r="G3949" s="279">
        <v>93072</v>
      </c>
      <c r="H3949" s="277" t="s">
        <v>10663</v>
      </c>
      <c r="I3949" s="277" t="s">
        <v>833</v>
      </c>
      <c r="J3949" s="277" t="s">
        <v>2363</v>
      </c>
      <c r="K3949" s="280">
        <v>871.1</v>
      </c>
      <c r="L3949" s="277" t="s">
        <v>2364</v>
      </c>
      <c r="M3949" s="83"/>
    </row>
    <row r="3950" spans="1:13" ht="12.75" customHeight="1" x14ac:dyDescent="0.25">
      <c r="A3950" s="277" t="s">
        <v>9801</v>
      </c>
      <c r="B3950" s="277" t="s">
        <v>9802</v>
      </c>
      <c r="C3950" s="277" t="s">
        <v>9157</v>
      </c>
      <c r="D3950" s="277" t="s">
        <v>10017</v>
      </c>
      <c r="E3950" s="278" t="s">
        <v>1043</v>
      </c>
      <c r="F3950" s="277" t="s">
        <v>1043</v>
      </c>
      <c r="G3950" s="279">
        <v>93073</v>
      </c>
      <c r="H3950" s="277" t="s">
        <v>10664</v>
      </c>
      <c r="I3950" s="277" t="s">
        <v>833</v>
      </c>
      <c r="J3950" s="277" t="s">
        <v>2363</v>
      </c>
      <c r="K3950" s="280">
        <v>48.79</v>
      </c>
      <c r="L3950" s="277" t="s">
        <v>2364</v>
      </c>
      <c r="M3950" s="83"/>
    </row>
    <row r="3951" spans="1:13" ht="12.75" customHeight="1" x14ac:dyDescent="0.25">
      <c r="A3951" s="277" t="s">
        <v>9801</v>
      </c>
      <c r="B3951" s="277" t="s">
        <v>9802</v>
      </c>
      <c r="C3951" s="277" t="s">
        <v>9157</v>
      </c>
      <c r="D3951" s="277" t="s">
        <v>10017</v>
      </c>
      <c r="E3951" s="278" t="s">
        <v>1043</v>
      </c>
      <c r="F3951" s="277" t="s">
        <v>1043</v>
      </c>
      <c r="G3951" s="279">
        <v>93074</v>
      </c>
      <c r="H3951" s="277" t="s">
        <v>10665</v>
      </c>
      <c r="I3951" s="277" t="s">
        <v>833</v>
      </c>
      <c r="J3951" s="277" t="s">
        <v>2363</v>
      </c>
      <c r="K3951" s="280">
        <v>8.2100000000000009</v>
      </c>
      <c r="L3951" s="277" t="s">
        <v>2364</v>
      </c>
      <c r="M3951" s="83"/>
    </row>
    <row r="3952" spans="1:13" ht="12.75" customHeight="1" x14ac:dyDescent="0.25">
      <c r="A3952" s="277" t="s">
        <v>9801</v>
      </c>
      <c r="B3952" s="277" t="s">
        <v>9802</v>
      </c>
      <c r="C3952" s="277" t="s">
        <v>9157</v>
      </c>
      <c r="D3952" s="277" t="s">
        <v>10017</v>
      </c>
      <c r="E3952" s="278" t="s">
        <v>1043</v>
      </c>
      <c r="F3952" s="277" t="s">
        <v>1043</v>
      </c>
      <c r="G3952" s="279">
        <v>93075</v>
      </c>
      <c r="H3952" s="277" t="s">
        <v>10666</v>
      </c>
      <c r="I3952" s="277" t="s">
        <v>833</v>
      </c>
      <c r="J3952" s="277" t="s">
        <v>2363</v>
      </c>
      <c r="K3952" s="280">
        <v>13.21</v>
      </c>
      <c r="L3952" s="277" t="s">
        <v>2364</v>
      </c>
      <c r="M3952" s="83"/>
    </row>
    <row r="3953" spans="1:13" ht="12.75" customHeight="1" x14ac:dyDescent="0.25">
      <c r="A3953" s="277" t="s">
        <v>9801</v>
      </c>
      <c r="B3953" s="277" t="s">
        <v>9802</v>
      </c>
      <c r="C3953" s="277" t="s">
        <v>9157</v>
      </c>
      <c r="D3953" s="277" t="s">
        <v>10017</v>
      </c>
      <c r="E3953" s="278" t="s">
        <v>1043</v>
      </c>
      <c r="F3953" s="277" t="s">
        <v>1043</v>
      </c>
      <c r="G3953" s="279">
        <v>93076</v>
      </c>
      <c r="H3953" s="277" t="s">
        <v>10667</v>
      </c>
      <c r="I3953" s="277" t="s">
        <v>833</v>
      </c>
      <c r="J3953" s="277" t="s">
        <v>2363</v>
      </c>
      <c r="K3953" s="280">
        <v>12.94</v>
      </c>
      <c r="L3953" s="277" t="s">
        <v>2364</v>
      </c>
      <c r="M3953" s="83"/>
    </row>
    <row r="3954" spans="1:13" ht="12.75" customHeight="1" x14ac:dyDescent="0.25">
      <c r="A3954" s="277" t="s">
        <v>9801</v>
      </c>
      <c r="B3954" s="277" t="s">
        <v>9802</v>
      </c>
      <c r="C3954" s="277" t="s">
        <v>9157</v>
      </c>
      <c r="D3954" s="277" t="s">
        <v>10017</v>
      </c>
      <c r="E3954" s="278" t="s">
        <v>1043</v>
      </c>
      <c r="F3954" s="277" t="s">
        <v>1043</v>
      </c>
      <c r="G3954" s="279">
        <v>93077</v>
      </c>
      <c r="H3954" s="277" t="s">
        <v>10668</v>
      </c>
      <c r="I3954" s="277" t="s">
        <v>833</v>
      </c>
      <c r="J3954" s="277" t="s">
        <v>2363</v>
      </c>
      <c r="K3954" s="280">
        <v>18.55</v>
      </c>
      <c r="L3954" s="277" t="s">
        <v>2364</v>
      </c>
      <c r="M3954" s="83"/>
    </row>
    <row r="3955" spans="1:13" ht="12.75" customHeight="1" x14ac:dyDescent="0.25">
      <c r="A3955" s="277" t="s">
        <v>9801</v>
      </c>
      <c r="B3955" s="277" t="s">
        <v>9802</v>
      </c>
      <c r="C3955" s="277" t="s">
        <v>9157</v>
      </c>
      <c r="D3955" s="277" t="s">
        <v>10017</v>
      </c>
      <c r="E3955" s="278" t="s">
        <v>1043</v>
      </c>
      <c r="F3955" s="277" t="s">
        <v>1043</v>
      </c>
      <c r="G3955" s="279">
        <v>93078</v>
      </c>
      <c r="H3955" s="277" t="s">
        <v>10669</v>
      </c>
      <c r="I3955" s="277" t="s">
        <v>833</v>
      </c>
      <c r="J3955" s="277" t="s">
        <v>2363</v>
      </c>
      <c r="K3955" s="280">
        <v>20.02</v>
      </c>
      <c r="L3955" s="277" t="s">
        <v>2364</v>
      </c>
      <c r="M3955" s="83"/>
    </row>
    <row r="3956" spans="1:13" ht="12.75" customHeight="1" x14ac:dyDescent="0.25">
      <c r="A3956" s="277" t="s">
        <v>9801</v>
      </c>
      <c r="B3956" s="277" t="s">
        <v>9802</v>
      </c>
      <c r="C3956" s="277" t="s">
        <v>9157</v>
      </c>
      <c r="D3956" s="277" t="s">
        <v>10017</v>
      </c>
      <c r="E3956" s="278" t="s">
        <v>1043</v>
      </c>
      <c r="F3956" s="277" t="s">
        <v>1043</v>
      </c>
      <c r="G3956" s="279">
        <v>93079</v>
      </c>
      <c r="H3956" s="277" t="s">
        <v>10670</v>
      </c>
      <c r="I3956" s="277" t="s">
        <v>833</v>
      </c>
      <c r="J3956" s="277" t="s">
        <v>2363</v>
      </c>
      <c r="K3956" s="280">
        <v>17.86</v>
      </c>
      <c r="L3956" s="277" t="s">
        <v>2364</v>
      </c>
      <c r="M3956" s="83"/>
    </row>
    <row r="3957" spans="1:13" ht="12.75" customHeight="1" x14ac:dyDescent="0.25">
      <c r="A3957" s="277" t="s">
        <v>9801</v>
      </c>
      <c r="B3957" s="277" t="s">
        <v>9802</v>
      </c>
      <c r="C3957" s="277" t="s">
        <v>9157</v>
      </c>
      <c r="D3957" s="277" t="s">
        <v>10017</v>
      </c>
      <c r="E3957" s="278" t="s">
        <v>1043</v>
      </c>
      <c r="F3957" s="277" t="s">
        <v>1043</v>
      </c>
      <c r="G3957" s="279">
        <v>93080</v>
      </c>
      <c r="H3957" s="277" t="s">
        <v>10671</v>
      </c>
      <c r="I3957" s="277" t="s">
        <v>833</v>
      </c>
      <c r="J3957" s="277" t="s">
        <v>2363</v>
      </c>
      <c r="K3957" s="280">
        <v>5.37</v>
      </c>
      <c r="L3957" s="277" t="s">
        <v>2364</v>
      </c>
      <c r="M3957" s="83"/>
    </row>
    <row r="3958" spans="1:13" ht="12.75" customHeight="1" x14ac:dyDescent="0.25">
      <c r="A3958" s="277" t="s">
        <v>9801</v>
      </c>
      <c r="B3958" s="277" t="s">
        <v>9802</v>
      </c>
      <c r="C3958" s="277" t="s">
        <v>9157</v>
      </c>
      <c r="D3958" s="277" t="s">
        <v>10017</v>
      </c>
      <c r="E3958" s="278" t="s">
        <v>1043</v>
      </c>
      <c r="F3958" s="277" t="s">
        <v>1043</v>
      </c>
      <c r="G3958" s="279">
        <v>93081</v>
      </c>
      <c r="H3958" s="277" t="s">
        <v>10672</v>
      </c>
      <c r="I3958" s="277" t="s">
        <v>833</v>
      </c>
      <c r="J3958" s="277" t="s">
        <v>2363</v>
      </c>
      <c r="K3958" s="280">
        <v>11.71</v>
      </c>
      <c r="L3958" s="277" t="s">
        <v>2364</v>
      </c>
      <c r="M3958" s="83"/>
    </row>
    <row r="3959" spans="1:13" ht="12.75" customHeight="1" x14ac:dyDescent="0.25">
      <c r="A3959" s="277" t="s">
        <v>9801</v>
      </c>
      <c r="B3959" s="277" t="s">
        <v>9802</v>
      </c>
      <c r="C3959" s="277" t="s">
        <v>9157</v>
      </c>
      <c r="D3959" s="277" t="s">
        <v>10017</v>
      </c>
      <c r="E3959" s="278" t="s">
        <v>1043</v>
      </c>
      <c r="F3959" s="277" t="s">
        <v>1043</v>
      </c>
      <c r="G3959" s="279">
        <v>93082</v>
      </c>
      <c r="H3959" s="277" t="s">
        <v>10673</v>
      </c>
      <c r="I3959" s="277" t="s">
        <v>833</v>
      </c>
      <c r="J3959" s="277" t="s">
        <v>2363</v>
      </c>
      <c r="K3959" s="280">
        <v>14.24</v>
      </c>
      <c r="L3959" s="277" t="s">
        <v>2364</v>
      </c>
      <c r="M3959" s="83"/>
    </row>
    <row r="3960" spans="1:13" ht="12.75" customHeight="1" x14ac:dyDescent="0.25">
      <c r="A3960" s="277" t="s">
        <v>9801</v>
      </c>
      <c r="B3960" s="277" t="s">
        <v>9802</v>
      </c>
      <c r="C3960" s="277" t="s">
        <v>9157</v>
      </c>
      <c r="D3960" s="277" t="s">
        <v>10017</v>
      </c>
      <c r="E3960" s="278" t="s">
        <v>1043</v>
      </c>
      <c r="F3960" s="277" t="s">
        <v>1043</v>
      </c>
      <c r="G3960" s="279">
        <v>93083</v>
      </c>
      <c r="H3960" s="277" t="s">
        <v>10674</v>
      </c>
      <c r="I3960" s="277" t="s">
        <v>833</v>
      </c>
      <c r="J3960" s="277" t="s">
        <v>2363</v>
      </c>
      <c r="K3960" s="280">
        <v>260.77</v>
      </c>
      <c r="L3960" s="277" t="s">
        <v>2364</v>
      </c>
      <c r="M3960" s="83"/>
    </row>
    <row r="3961" spans="1:13" ht="12.75" customHeight="1" x14ac:dyDescent="0.25">
      <c r="A3961" s="277" t="s">
        <v>9801</v>
      </c>
      <c r="B3961" s="277" t="s">
        <v>9802</v>
      </c>
      <c r="C3961" s="277" t="s">
        <v>9157</v>
      </c>
      <c r="D3961" s="277" t="s">
        <v>10017</v>
      </c>
      <c r="E3961" s="278" t="s">
        <v>1043</v>
      </c>
      <c r="F3961" s="277" t="s">
        <v>1043</v>
      </c>
      <c r="G3961" s="279">
        <v>93084</v>
      </c>
      <c r="H3961" s="277" t="s">
        <v>10675</v>
      </c>
      <c r="I3961" s="277" t="s">
        <v>833</v>
      </c>
      <c r="J3961" s="277" t="s">
        <v>2363</v>
      </c>
      <c r="K3961" s="280">
        <v>8.58</v>
      </c>
      <c r="L3961" s="277" t="s">
        <v>2364</v>
      </c>
      <c r="M3961" s="83"/>
    </row>
    <row r="3962" spans="1:13" ht="12.75" customHeight="1" x14ac:dyDescent="0.25">
      <c r="A3962" s="277" t="s">
        <v>9801</v>
      </c>
      <c r="B3962" s="277" t="s">
        <v>9802</v>
      </c>
      <c r="C3962" s="277" t="s">
        <v>9157</v>
      </c>
      <c r="D3962" s="277" t="s">
        <v>10017</v>
      </c>
      <c r="E3962" s="278" t="s">
        <v>1043</v>
      </c>
      <c r="F3962" s="277" t="s">
        <v>1043</v>
      </c>
      <c r="G3962" s="279">
        <v>93085</v>
      </c>
      <c r="H3962" s="277" t="s">
        <v>10676</v>
      </c>
      <c r="I3962" s="277" t="s">
        <v>833</v>
      </c>
      <c r="J3962" s="277" t="s">
        <v>2363</v>
      </c>
      <c r="K3962" s="280">
        <v>8.06</v>
      </c>
      <c r="L3962" s="277" t="s">
        <v>2364</v>
      </c>
      <c r="M3962" s="83"/>
    </row>
    <row r="3963" spans="1:13" ht="12.75" customHeight="1" x14ac:dyDescent="0.25">
      <c r="A3963" s="277" t="s">
        <v>9801</v>
      </c>
      <c r="B3963" s="277" t="s">
        <v>9802</v>
      </c>
      <c r="C3963" s="277" t="s">
        <v>9157</v>
      </c>
      <c r="D3963" s="277" t="s">
        <v>10017</v>
      </c>
      <c r="E3963" s="278" t="s">
        <v>1043</v>
      </c>
      <c r="F3963" s="277" t="s">
        <v>1043</v>
      </c>
      <c r="G3963" s="279">
        <v>93086</v>
      </c>
      <c r="H3963" s="277" t="s">
        <v>10677</v>
      </c>
      <c r="I3963" s="277" t="s">
        <v>833</v>
      </c>
      <c r="J3963" s="277" t="s">
        <v>2363</v>
      </c>
      <c r="K3963" s="280">
        <v>302.82</v>
      </c>
      <c r="L3963" s="277" t="s">
        <v>2364</v>
      </c>
      <c r="M3963" s="83"/>
    </row>
    <row r="3964" spans="1:13" ht="12.75" customHeight="1" x14ac:dyDescent="0.25">
      <c r="A3964" s="277" t="s">
        <v>9801</v>
      </c>
      <c r="B3964" s="277" t="s">
        <v>9802</v>
      </c>
      <c r="C3964" s="277" t="s">
        <v>9157</v>
      </c>
      <c r="D3964" s="277" t="s">
        <v>10017</v>
      </c>
      <c r="E3964" s="278" t="s">
        <v>1043</v>
      </c>
      <c r="F3964" s="277" t="s">
        <v>1043</v>
      </c>
      <c r="G3964" s="279">
        <v>93087</v>
      </c>
      <c r="H3964" s="277" t="s">
        <v>10678</v>
      </c>
      <c r="I3964" s="277" t="s">
        <v>833</v>
      </c>
      <c r="J3964" s="277" t="s">
        <v>2363</v>
      </c>
      <c r="K3964" s="280">
        <v>12.76</v>
      </c>
      <c r="L3964" s="277" t="s">
        <v>2364</v>
      </c>
      <c r="M3964" s="83"/>
    </row>
    <row r="3965" spans="1:13" ht="12.75" customHeight="1" x14ac:dyDescent="0.25">
      <c r="A3965" s="277" t="s">
        <v>9801</v>
      </c>
      <c r="B3965" s="277" t="s">
        <v>9802</v>
      </c>
      <c r="C3965" s="277" t="s">
        <v>9157</v>
      </c>
      <c r="D3965" s="277" t="s">
        <v>10017</v>
      </c>
      <c r="E3965" s="278" t="s">
        <v>1043</v>
      </c>
      <c r="F3965" s="277" t="s">
        <v>1043</v>
      </c>
      <c r="G3965" s="279">
        <v>93088</v>
      </c>
      <c r="H3965" s="277" t="s">
        <v>10679</v>
      </c>
      <c r="I3965" s="277" t="s">
        <v>833</v>
      </c>
      <c r="J3965" s="277" t="s">
        <v>2363</v>
      </c>
      <c r="K3965" s="280">
        <v>14.83</v>
      </c>
      <c r="L3965" s="277" t="s">
        <v>2364</v>
      </c>
      <c r="M3965" s="83"/>
    </row>
    <row r="3966" spans="1:13" ht="12.75" customHeight="1" x14ac:dyDescent="0.25">
      <c r="A3966" s="277" t="s">
        <v>9801</v>
      </c>
      <c r="B3966" s="277" t="s">
        <v>9802</v>
      </c>
      <c r="C3966" s="277" t="s">
        <v>9157</v>
      </c>
      <c r="D3966" s="277" t="s">
        <v>10017</v>
      </c>
      <c r="E3966" s="278" t="s">
        <v>1043</v>
      </c>
      <c r="F3966" s="277" t="s">
        <v>1043</v>
      </c>
      <c r="G3966" s="279">
        <v>93089</v>
      </c>
      <c r="H3966" s="277" t="s">
        <v>10680</v>
      </c>
      <c r="I3966" s="277" t="s">
        <v>833</v>
      </c>
      <c r="J3966" s="277" t="s">
        <v>2363</v>
      </c>
      <c r="K3966" s="280">
        <v>28.06</v>
      </c>
      <c r="L3966" s="277" t="s">
        <v>2364</v>
      </c>
      <c r="M3966" s="83"/>
    </row>
    <row r="3967" spans="1:13" ht="12.75" customHeight="1" x14ac:dyDescent="0.25">
      <c r="A3967" s="277" t="s">
        <v>9801</v>
      </c>
      <c r="B3967" s="277" t="s">
        <v>9802</v>
      </c>
      <c r="C3967" s="277" t="s">
        <v>9157</v>
      </c>
      <c r="D3967" s="277" t="s">
        <v>10017</v>
      </c>
      <c r="E3967" s="278" t="s">
        <v>1043</v>
      </c>
      <c r="F3967" s="277" t="s">
        <v>1043</v>
      </c>
      <c r="G3967" s="279">
        <v>93090</v>
      </c>
      <c r="H3967" s="277" t="s">
        <v>10681</v>
      </c>
      <c r="I3967" s="277" t="s">
        <v>833</v>
      </c>
      <c r="J3967" s="277" t="s">
        <v>2363</v>
      </c>
      <c r="K3967" s="280">
        <v>11.77</v>
      </c>
      <c r="L3967" s="277" t="s">
        <v>2364</v>
      </c>
      <c r="M3967" s="83"/>
    </row>
    <row r="3968" spans="1:13" ht="12.75" customHeight="1" x14ac:dyDescent="0.25">
      <c r="A3968" s="277" t="s">
        <v>9801</v>
      </c>
      <c r="B3968" s="277" t="s">
        <v>9802</v>
      </c>
      <c r="C3968" s="277" t="s">
        <v>9157</v>
      </c>
      <c r="D3968" s="277" t="s">
        <v>10017</v>
      </c>
      <c r="E3968" s="278" t="s">
        <v>1043</v>
      </c>
      <c r="F3968" s="277" t="s">
        <v>1043</v>
      </c>
      <c r="G3968" s="279">
        <v>93091</v>
      </c>
      <c r="H3968" s="277" t="s">
        <v>10682</v>
      </c>
      <c r="I3968" s="277" t="s">
        <v>833</v>
      </c>
      <c r="J3968" s="277" t="s">
        <v>2363</v>
      </c>
      <c r="K3968" s="280">
        <v>10.52</v>
      </c>
      <c r="L3968" s="277" t="s">
        <v>2364</v>
      </c>
      <c r="M3968" s="83"/>
    </row>
    <row r="3969" spans="1:13" ht="12.75" customHeight="1" x14ac:dyDescent="0.25">
      <c r="A3969" s="277" t="s">
        <v>9801</v>
      </c>
      <c r="B3969" s="277" t="s">
        <v>9802</v>
      </c>
      <c r="C3969" s="277" t="s">
        <v>9157</v>
      </c>
      <c r="D3969" s="277" t="s">
        <v>10017</v>
      </c>
      <c r="E3969" s="278" t="s">
        <v>1043</v>
      </c>
      <c r="F3969" s="277" t="s">
        <v>1043</v>
      </c>
      <c r="G3969" s="279">
        <v>93092</v>
      </c>
      <c r="H3969" s="277" t="s">
        <v>10683</v>
      </c>
      <c r="I3969" s="277" t="s">
        <v>833</v>
      </c>
      <c r="J3969" s="277" t="s">
        <v>2363</v>
      </c>
      <c r="K3969" s="280">
        <v>332.9</v>
      </c>
      <c r="L3969" s="277" t="s">
        <v>2364</v>
      </c>
      <c r="M3969" s="83"/>
    </row>
    <row r="3970" spans="1:13" ht="12.75" customHeight="1" x14ac:dyDescent="0.25">
      <c r="A3970" s="277" t="s">
        <v>9801</v>
      </c>
      <c r="B3970" s="277" t="s">
        <v>9802</v>
      </c>
      <c r="C3970" s="277" t="s">
        <v>9157</v>
      </c>
      <c r="D3970" s="277" t="s">
        <v>10017</v>
      </c>
      <c r="E3970" s="278" t="s">
        <v>1043</v>
      </c>
      <c r="F3970" s="277" t="s">
        <v>1043</v>
      </c>
      <c r="G3970" s="279">
        <v>93093</v>
      </c>
      <c r="H3970" s="277" t="s">
        <v>10684</v>
      </c>
      <c r="I3970" s="277" t="s">
        <v>833</v>
      </c>
      <c r="J3970" s="277" t="s">
        <v>2363</v>
      </c>
      <c r="K3970" s="280">
        <v>19.59</v>
      </c>
      <c r="L3970" s="277" t="s">
        <v>2364</v>
      </c>
      <c r="M3970" s="83"/>
    </row>
    <row r="3971" spans="1:13" ht="12.75" customHeight="1" x14ac:dyDescent="0.25">
      <c r="A3971" s="277" t="s">
        <v>9801</v>
      </c>
      <c r="B3971" s="277" t="s">
        <v>9802</v>
      </c>
      <c r="C3971" s="277" t="s">
        <v>9157</v>
      </c>
      <c r="D3971" s="277" t="s">
        <v>10017</v>
      </c>
      <c r="E3971" s="278" t="s">
        <v>1043</v>
      </c>
      <c r="F3971" s="277" t="s">
        <v>1043</v>
      </c>
      <c r="G3971" s="279">
        <v>93094</v>
      </c>
      <c r="H3971" s="277" t="s">
        <v>10685</v>
      </c>
      <c r="I3971" s="277" t="s">
        <v>833</v>
      </c>
      <c r="J3971" s="277" t="s">
        <v>2363</v>
      </c>
      <c r="K3971" s="280">
        <v>47.6</v>
      </c>
      <c r="L3971" s="277" t="s">
        <v>2364</v>
      </c>
      <c r="M3971" s="83"/>
    </row>
    <row r="3972" spans="1:13" ht="12.75" customHeight="1" x14ac:dyDescent="0.25">
      <c r="A3972" s="277" t="s">
        <v>9801</v>
      </c>
      <c r="B3972" s="277" t="s">
        <v>9802</v>
      </c>
      <c r="C3972" s="277" t="s">
        <v>9157</v>
      </c>
      <c r="D3972" s="277" t="s">
        <v>10017</v>
      </c>
      <c r="E3972" s="278" t="s">
        <v>1043</v>
      </c>
      <c r="F3972" s="277" t="s">
        <v>1043</v>
      </c>
      <c r="G3972" s="279">
        <v>93095</v>
      </c>
      <c r="H3972" s="277" t="s">
        <v>10686</v>
      </c>
      <c r="I3972" s="277" t="s">
        <v>833</v>
      </c>
      <c r="J3972" s="277" t="s">
        <v>2363</v>
      </c>
      <c r="K3972" s="280">
        <v>36.409999999999997</v>
      </c>
      <c r="L3972" s="277" t="s">
        <v>2364</v>
      </c>
      <c r="M3972" s="83"/>
    </row>
    <row r="3973" spans="1:13" ht="12.75" customHeight="1" x14ac:dyDescent="0.25">
      <c r="A3973" s="277" t="s">
        <v>9801</v>
      </c>
      <c r="B3973" s="277" t="s">
        <v>9802</v>
      </c>
      <c r="C3973" s="277" t="s">
        <v>9157</v>
      </c>
      <c r="D3973" s="277" t="s">
        <v>10017</v>
      </c>
      <c r="E3973" s="278" t="s">
        <v>1043</v>
      </c>
      <c r="F3973" s="277" t="s">
        <v>1043</v>
      </c>
      <c r="G3973" s="279">
        <v>93096</v>
      </c>
      <c r="H3973" s="277" t="s">
        <v>10687</v>
      </c>
      <c r="I3973" s="277" t="s">
        <v>833</v>
      </c>
      <c r="J3973" s="277" t="s">
        <v>2363</v>
      </c>
      <c r="K3973" s="280">
        <v>51.61</v>
      </c>
      <c r="L3973" s="277" t="s">
        <v>2364</v>
      </c>
      <c r="M3973" s="83"/>
    </row>
    <row r="3974" spans="1:13" ht="12.75" customHeight="1" x14ac:dyDescent="0.25">
      <c r="A3974" s="277" t="s">
        <v>9801</v>
      </c>
      <c r="B3974" s="277" t="s">
        <v>9802</v>
      </c>
      <c r="C3974" s="277" t="s">
        <v>9157</v>
      </c>
      <c r="D3974" s="277" t="s">
        <v>10017</v>
      </c>
      <c r="E3974" s="278" t="s">
        <v>1043</v>
      </c>
      <c r="F3974" s="277" t="s">
        <v>1043</v>
      </c>
      <c r="G3974" s="279">
        <v>93097</v>
      </c>
      <c r="H3974" s="277" t="s">
        <v>10688</v>
      </c>
      <c r="I3974" s="277" t="s">
        <v>833</v>
      </c>
      <c r="J3974" s="277" t="s">
        <v>2363</v>
      </c>
      <c r="K3974" s="280">
        <v>8.3800000000000008</v>
      </c>
      <c r="L3974" s="277" t="s">
        <v>2364</v>
      </c>
      <c r="M3974" s="83"/>
    </row>
    <row r="3975" spans="1:13" ht="12.75" customHeight="1" x14ac:dyDescent="0.25">
      <c r="A3975" s="277" t="s">
        <v>9801</v>
      </c>
      <c r="B3975" s="277" t="s">
        <v>9802</v>
      </c>
      <c r="C3975" s="277" t="s">
        <v>9157</v>
      </c>
      <c r="D3975" s="277" t="s">
        <v>10017</v>
      </c>
      <c r="E3975" s="278" t="s">
        <v>1043</v>
      </c>
      <c r="F3975" s="277" t="s">
        <v>1043</v>
      </c>
      <c r="G3975" s="279">
        <v>93098</v>
      </c>
      <c r="H3975" s="277" t="s">
        <v>10689</v>
      </c>
      <c r="I3975" s="277" t="s">
        <v>833</v>
      </c>
      <c r="J3975" s="277" t="s">
        <v>2363</v>
      </c>
      <c r="K3975" s="280">
        <v>13.38</v>
      </c>
      <c r="L3975" s="277" t="s">
        <v>2364</v>
      </c>
      <c r="M3975" s="83"/>
    </row>
    <row r="3976" spans="1:13" ht="12.75" customHeight="1" x14ac:dyDescent="0.25">
      <c r="A3976" s="277" t="s">
        <v>9801</v>
      </c>
      <c r="B3976" s="277" t="s">
        <v>9802</v>
      </c>
      <c r="C3976" s="277" t="s">
        <v>9157</v>
      </c>
      <c r="D3976" s="277" t="s">
        <v>10017</v>
      </c>
      <c r="E3976" s="278" t="s">
        <v>1043</v>
      </c>
      <c r="F3976" s="277" t="s">
        <v>1043</v>
      </c>
      <c r="G3976" s="279">
        <v>93099</v>
      </c>
      <c r="H3976" s="277" t="s">
        <v>10690</v>
      </c>
      <c r="I3976" s="277" t="s">
        <v>833</v>
      </c>
      <c r="J3976" s="277" t="s">
        <v>2363</v>
      </c>
      <c r="K3976" s="280">
        <v>14.91</v>
      </c>
      <c r="L3976" s="277" t="s">
        <v>2364</v>
      </c>
      <c r="M3976" s="83"/>
    </row>
    <row r="3977" spans="1:13" ht="12.75" customHeight="1" x14ac:dyDescent="0.25">
      <c r="A3977" s="277" t="s">
        <v>9801</v>
      </c>
      <c r="B3977" s="277" t="s">
        <v>9802</v>
      </c>
      <c r="C3977" s="277" t="s">
        <v>9157</v>
      </c>
      <c r="D3977" s="277" t="s">
        <v>10017</v>
      </c>
      <c r="E3977" s="278" t="s">
        <v>1043</v>
      </c>
      <c r="F3977" s="277" t="s">
        <v>1043</v>
      </c>
      <c r="G3977" s="279">
        <v>93100</v>
      </c>
      <c r="H3977" s="277" t="s">
        <v>10691</v>
      </c>
      <c r="I3977" s="277" t="s">
        <v>833</v>
      </c>
      <c r="J3977" s="277" t="s">
        <v>2363</v>
      </c>
      <c r="K3977" s="280">
        <v>20.52</v>
      </c>
      <c r="L3977" s="277" t="s">
        <v>2364</v>
      </c>
      <c r="M3977" s="83"/>
    </row>
    <row r="3978" spans="1:13" ht="12.75" customHeight="1" x14ac:dyDescent="0.25">
      <c r="A3978" s="277" t="s">
        <v>9801</v>
      </c>
      <c r="B3978" s="277" t="s">
        <v>9802</v>
      </c>
      <c r="C3978" s="277" t="s">
        <v>9157</v>
      </c>
      <c r="D3978" s="277" t="s">
        <v>10017</v>
      </c>
      <c r="E3978" s="278" t="s">
        <v>1043</v>
      </c>
      <c r="F3978" s="277" t="s">
        <v>1043</v>
      </c>
      <c r="G3978" s="279">
        <v>93101</v>
      </c>
      <c r="H3978" s="277" t="s">
        <v>10692</v>
      </c>
      <c r="I3978" s="277" t="s">
        <v>833</v>
      </c>
      <c r="J3978" s="277" t="s">
        <v>2363</v>
      </c>
      <c r="K3978" s="280">
        <v>21.99</v>
      </c>
      <c r="L3978" s="277" t="s">
        <v>2364</v>
      </c>
      <c r="M3978" s="83"/>
    </row>
    <row r="3979" spans="1:13" ht="12.75" customHeight="1" x14ac:dyDescent="0.25">
      <c r="A3979" s="277" t="s">
        <v>9801</v>
      </c>
      <c r="B3979" s="277" t="s">
        <v>9802</v>
      </c>
      <c r="C3979" s="277" t="s">
        <v>9157</v>
      </c>
      <c r="D3979" s="277" t="s">
        <v>10017</v>
      </c>
      <c r="E3979" s="278" t="s">
        <v>1043</v>
      </c>
      <c r="F3979" s="277" t="s">
        <v>1043</v>
      </c>
      <c r="G3979" s="279">
        <v>93102</v>
      </c>
      <c r="H3979" s="277" t="s">
        <v>10693</v>
      </c>
      <c r="I3979" s="277" t="s">
        <v>833</v>
      </c>
      <c r="J3979" s="277" t="s">
        <v>2363</v>
      </c>
      <c r="K3979" s="280">
        <v>19.649999999999999</v>
      </c>
      <c r="L3979" s="277" t="s">
        <v>2364</v>
      </c>
      <c r="M3979" s="83"/>
    </row>
    <row r="3980" spans="1:13" ht="12.75" customHeight="1" x14ac:dyDescent="0.25">
      <c r="A3980" s="277" t="s">
        <v>9801</v>
      </c>
      <c r="B3980" s="277" t="s">
        <v>9802</v>
      </c>
      <c r="C3980" s="277" t="s">
        <v>9157</v>
      </c>
      <c r="D3980" s="277" t="s">
        <v>10017</v>
      </c>
      <c r="E3980" s="278" t="s">
        <v>1043</v>
      </c>
      <c r="F3980" s="277" t="s">
        <v>1043</v>
      </c>
      <c r="G3980" s="279">
        <v>93103</v>
      </c>
      <c r="H3980" s="277" t="s">
        <v>10694</v>
      </c>
      <c r="I3980" s="277" t="s">
        <v>833</v>
      </c>
      <c r="J3980" s="277" t="s">
        <v>2363</v>
      </c>
      <c r="K3980" s="280">
        <v>5.52</v>
      </c>
      <c r="L3980" s="277" t="s">
        <v>2364</v>
      </c>
      <c r="M3980" s="83"/>
    </row>
    <row r="3981" spans="1:13" ht="12.75" customHeight="1" x14ac:dyDescent="0.25">
      <c r="A3981" s="277" t="s">
        <v>9801</v>
      </c>
      <c r="B3981" s="277" t="s">
        <v>9802</v>
      </c>
      <c r="C3981" s="277" t="s">
        <v>9157</v>
      </c>
      <c r="D3981" s="277" t="s">
        <v>10017</v>
      </c>
      <c r="E3981" s="278" t="s">
        <v>1043</v>
      </c>
      <c r="F3981" s="277" t="s">
        <v>1043</v>
      </c>
      <c r="G3981" s="279">
        <v>93104</v>
      </c>
      <c r="H3981" s="277" t="s">
        <v>10695</v>
      </c>
      <c r="I3981" s="277" t="s">
        <v>833</v>
      </c>
      <c r="J3981" s="277" t="s">
        <v>2363</v>
      </c>
      <c r="K3981" s="280">
        <v>11.86</v>
      </c>
      <c r="L3981" s="277" t="s">
        <v>2364</v>
      </c>
      <c r="M3981" s="83"/>
    </row>
    <row r="3982" spans="1:13" ht="12.75" customHeight="1" x14ac:dyDescent="0.25">
      <c r="A3982" s="277" t="s">
        <v>9801</v>
      </c>
      <c r="B3982" s="277" t="s">
        <v>9802</v>
      </c>
      <c r="C3982" s="277" t="s">
        <v>9157</v>
      </c>
      <c r="D3982" s="277" t="s">
        <v>10017</v>
      </c>
      <c r="E3982" s="278" t="s">
        <v>1043</v>
      </c>
      <c r="F3982" s="277" t="s">
        <v>1043</v>
      </c>
      <c r="G3982" s="279">
        <v>93105</v>
      </c>
      <c r="H3982" s="277" t="s">
        <v>10696</v>
      </c>
      <c r="I3982" s="277" t="s">
        <v>833</v>
      </c>
      <c r="J3982" s="277" t="s">
        <v>2363</v>
      </c>
      <c r="K3982" s="280">
        <v>14.39</v>
      </c>
      <c r="L3982" s="277" t="s">
        <v>2364</v>
      </c>
      <c r="M3982" s="83"/>
    </row>
    <row r="3983" spans="1:13" ht="12.75" customHeight="1" x14ac:dyDescent="0.25">
      <c r="A3983" s="277" t="s">
        <v>9801</v>
      </c>
      <c r="B3983" s="277" t="s">
        <v>9802</v>
      </c>
      <c r="C3983" s="277" t="s">
        <v>9157</v>
      </c>
      <c r="D3983" s="277" t="s">
        <v>10017</v>
      </c>
      <c r="E3983" s="278" t="s">
        <v>1043</v>
      </c>
      <c r="F3983" s="277" t="s">
        <v>1043</v>
      </c>
      <c r="G3983" s="279">
        <v>93106</v>
      </c>
      <c r="H3983" s="277" t="s">
        <v>10697</v>
      </c>
      <c r="I3983" s="277" t="s">
        <v>833</v>
      </c>
      <c r="J3983" s="277" t="s">
        <v>2363</v>
      </c>
      <c r="K3983" s="280">
        <v>260.92</v>
      </c>
      <c r="L3983" s="277" t="s">
        <v>2364</v>
      </c>
      <c r="M3983" s="83"/>
    </row>
    <row r="3984" spans="1:13" ht="12.75" customHeight="1" x14ac:dyDescent="0.25">
      <c r="A3984" s="277" t="s">
        <v>9801</v>
      </c>
      <c r="B3984" s="277" t="s">
        <v>9802</v>
      </c>
      <c r="C3984" s="277" t="s">
        <v>9157</v>
      </c>
      <c r="D3984" s="277" t="s">
        <v>10017</v>
      </c>
      <c r="E3984" s="278" t="s">
        <v>1043</v>
      </c>
      <c r="F3984" s="277" t="s">
        <v>1043</v>
      </c>
      <c r="G3984" s="279">
        <v>93107</v>
      </c>
      <c r="H3984" s="277" t="s">
        <v>10698</v>
      </c>
      <c r="I3984" s="277" t="s">
        <v>833</v>
      </c>
      <c r="J3984" s="277" t="s">
        <v>2363</v>
      </c>
      <c r="K3984" s="280">
        <v>9.8699999999999992</v>
      </c>
      <c r="L3984" s="277" t="s">
        <v>2364</v>
      </c>
      <c r="M3984" s="83"/>
    </row>
    <row r="3985" spans="1:13" ht="12.75" customHeight="1" x14ac:dyDescent="0.25">
      <c r="A3985" s="277" t="s">
        <v>9801</v>
      </c>
      <c r="B3985" s="277" t="s">
        <v>9802</v>
      </c>
      <c r="C3985" s="277" t="s">
        <v>9157</v>
      </c>
      <c r="D3985" s="277" t="s">
        <v>10017</v>
      </c>
      <c r="E3985" s="278" t="s">
        <v>1043</v>
      </c>
      <c r="F3985" s="277" t="s">
        <v>1043</v>
      </c>
      <c r="G3985" s="279">
        <v>93108</v>
      </c>
      <c r="H3985" s="277" t="s">
        <v>10699</v>
      </c>
      <c r="I3985" s="277" t="s">
        <v>833</v>
      </c>
      <c r="J3985" s="277" t="s">
        <v>2363</v>
      </c>
      <c r="K3985" s="280">
        <v>9.35</v>
      </c>
      <c r="L3985" s="277" t="s">
        <v>2364</v>
      </c>
      <c r="M3985" s="83"/>
    </row>
    <row r="3986" spans="1:13" ht="12.75" customHeight="1" x14ac:dyDescent="0.25">
      <c r="A3986" s="277" t="s">
        <v>9801</v>
      </c>
      <c r="B3986" s="277" t="s">
        <v>9802</v>
      </c>
      <c r="C3986" s="277" t="s">
        <v>9157</v>
      </c>
      <c r="D3986" s="277" t="s">
        <v>10017</v>
      </c>
      <c r="E3986" s="278" t="s">
        <v>1043</v>
      </c>
      <c r="F3986" s="277" t="s">
        <v>1043</v>
      </c>
      <c r="G3986" s="279">
        <v>93109</v>
      </c>
      <c r="H3986" s="277" t="s">
        <v>10700</v>
      </c>
      <c r="I3986" s="277" t="s">
        <v>833</v>
      </c>
      <c r="J3986" s="277" t="s">
        <v>2363</v>
      </c>
      <c r="K3986" s="280">
        <v>304.11</v>
      </c>
      <c r="L3986" s="277" t="s">
        <v>2364</v>
      </c>
      <c r="M3986" s="83"/>
    </row>
    <row r="3987" spans="1:13" ht="12.75" customHeight="1" x14ac:dyDescent="0.25">
      <c r="A3987" s="277" t="s">
        <v>9801</v>
      </c>
      <c r="B3987" s="277" t="s">
        <v>9802</v>
      </c>
      <c r="C3987" s="277" t="s">
        <v>9157</v>
      </c>
      <c r="D3987" s="277" t="s">
        <v>10017</v>
      </c>
      <c r="E3987" s="278" t="s">
        <v>1043</v>
      </c>
      <c r="F3987" s="277" t="s">
        <v>1043</v>
      </c>
      <c r="G3987" s="279">
        <v>93110</v>
      </c>
      <c r="H3987" s="277" t="s">
        <v>10701</v>
      </c>
      <c r="I3987" s="277" t="s">
        <v>833</v>
      </c>
      <c r="J3987" s="277" t="s">
        <v>2363</v>
      </c>
      <c r="K3987" s="280">
        <v>14.05</v>
      </c>
      <c r="L3987" s="277" t="s">
        <v>2364</v>
      </c>
      <c r="M3987" s="83"/>
    </row>
    <row r="3988" spans="1:13" ht="12.75" customHeight="1" x14ac:dyDescent="0.25">
      <c r="A3988" s="277" t="s">
        <v>9801</v>
      </c>
      <c r="B3988" s="277" t="s">
        <v>9802</v>
      </c>
      <c r="C3988" s="277" t="s">
        <v>9157</v>
      </c>
      <c r="D3988" s="277" t="s">
        <v>10017</v>
      </c>
      <c r="E3988" s="278" t="s">
        <v>1043</v>
      </c>
      <c r="F3988" s="277" t="s">
        <v>1043</v>
      </c>
      <c r="G3988" s="279">
        <v>93111</v>
      </c>
      <c r="H3988" s="277" t="s">
        <v>10702</v>
      </c>
      <c r="I3988" s="277" t="s">
        <v>833</v>
      </c>
      <c r="J3988" s="277" t="s">
        <v>2363</v>
      </c>
      <c r="K3988" s="280">
        <v>16</v>
      </c>
      <c r="L3988" s="277" t="s">
        <v>2364</v>
      </c>
      <c r="M3988" s="83"/>
    </row>
    <row r="3989" spans="1:13" ht="12.75" customHeight="1" x14ac:dyDescent="0.25">
      <c r="A3989" s="277" t="s">
        <v>9801</v>
      </c>
      <c r="B3989" s="277" t="s">
        <v>9802</v>
      </c>
      <c r="C3989" s="277" t="s">
        <v>9157</v>
      </c>
      <c r="D3989" s="277" t="s">
        <v>10017</v>
      </c>
      <c r="E3989" s="278" t="s">
        <v>1043</v>
      </c>
      <c r="F3989" s="277" t="s">
        <v>1043</v>
      </c>
      <c r="G3989" s="279">
        <v>93112</v>
      </c>
      <c r="H3989" s="277" t="s">
        <v>10703</v>
      </c>
      <c r="I3989" s="277" t="s">
        <v>833</v>
      </c>
      <c r="J3989" s="277" t="s">
        <v>2363</v>
      </c>
      <c r="K3989" s="280">
        <v>29.35</v>
      </c>
      <c r="L3989" s="277" t="s">
        <v>2364</v>
      </c>
      <c r="M3989" s="83"/>
    </row>
    <row r="3990" spans="1:13" ht="12.75" customHeight="1" x14ac:dyDescent="0.25">
      <c r="A3990" s="277" t="s">
        <v>9801</v>
      </c>
      <c r="B3990" s="277" t="s">
        <v>9802</v>
      </c>
      <c r="C3990" s="277" t="s">
        <v>9157</v>
      </c>
      <c r="D3990" s="277" t="s">
        <v>10017</v>
      </c>
      <c r="E3990" s="278" t="s">
        <v>1043</v>
      </c>
      <c r="F3990" s="277" t="s">
        <v>1043</v>
      </c>
      <c r="G3990" s="279">
        <v>93113</v>
      </c>
      <c r="H3990" s="277" t="s">
        <v>10704</v>
      </c>
      <c r="I3990" s="277" t="s">
        <v>833</v>
      </c>
      <c r="J3990" s="277" t="s">
        <v>2363</v>
      </c>
      <c r="K3990" s="280">
        <v>14.08</v>
      </c>
      <c r="L3990" s="277" t="s">
        <v>2364</v>
      </c>
      <c r="M3990" s="83"/>
    </row>
    <row r="3991" spans="1:13" ht="12.75" customHeight="1" x14ac:dyDescent="0.25">
      <c r="A3991" s="277" t="s">
        <v>9801</v>
      </c>
      <c r="B3991" s="277" t="s">
        <v>9802</v>
      </c>
      <c r="C3991" s="277" t="s">
        <v>9157</v>
      </c>
      <c r="D3991" s="277" t="s">
        <v>10017</v>
      </c>
      <c r="E3991" s="278" t="s">
        <v>1043</v>
      </c>
      <c r="F3991" s="277" t="s">
        <v>1043</v>
      </c>
      <c r="G3991" s="279">
        <v>93114</v>
      </c>
      <c r="H3991" s="277" t="s">
        <v>10705</v>
      </c>
      <c r="I3991" s="277" t="s">
        <v>833</v>
      </c>
      <c r="J3991" s="277" t="s">
        <v>2363</v>
      </c>
      <c r="K3991" s="280">
        <v>21.9</v>
      </c>
      <c r="L3991" s="277" t="s">
        <v>2364</v>
      </c>
      <c r="M3991" s="83"/>
    </row>
    <row r="3992" spans="1:13" ht="12.75" customHeight="1" x14ac:dyDescent="0.25">
      <c r="A3992" s="277" t="s">
        <v>9801</v>
      </c>
      <c r="B3992" s="277" t="s">
        <v>9802</v>
      </c>
      <c r="C3992" s="277" t="s">
        <v>9157</v>
      </c>
      <c r="D3992" s="277" t="s">
        <v>10017</v>
      </c>
      <c r="E3992" s="278" t="s">
        <v>1043</v>
      </c>
      <c r="F3992" s="277" t="s">
        <v>1043</v>
      </c>
      <c r="G3992" s="279">
        <v>93115</v>
      </c>
      <c r="H3992" s="277" t="s">
        <v>10706</v>
      </c>
      <c r="I3992" s="277" t="s">
        <v>833</v>
      </c>
      <c r="J3992" s="277" t="s">
        <v>2363</v>
      </c>
      <c r="K3992" s="280">
        <v>49.91</v>
      </c>
      <c r="L3992" s="277" t="s">
        <v>2364</v>
      </c>
      <c r="M3992" s="83"/>
    </row>
    <row r="3993" spans="1:13" ht="12.75" customHeight="1" x14ac:dyDescent="0.25">
      <c r="A3993" s="277" t="s">
        <v>9801</v>
      </c>
      <c r="B3993" s="277" t="s">
        <v>9802</v>
      </c>
      <c r="C3993" s="277" t="s">
        <v>9157</v>
      </c>
      <c r="D3993" s="277" t="s">
        <v>10017</v>
      </c>
      <c r="E3993" s="278" t="s">
        <v>1043</v>
      </c>
      <c r="F3993" s="277" t="s">
        <v>1043</v>
      </c>
      <c r="G3993" s="279">
        <v>93116</v>
      </c>
      <c r="H3993" s="277" t="s">
        <v>10707</v>
      </c>
      <c r="I3993" s="277" t="s">
        <v>833</v>
      </c>
      <c r="J3993" s="277" t="s">
        <v>2363</v>
      </c>
      <c r="K3993" s="280">
        <v>335.21</v>
      </c>
      <c r="L3993" s="277" t="s">
        <v>2364</v>
      </c>
      <c r="M3993" s="83"/>
    </row>
    <row r="3994" spans="1:13" ht="12.75" customHeight="1" x14ac:dyDescent="0.25">
      <c r="A3994" s="277" t="s">
        <v>9801</v>
      </c>
      <c r="B3994" s="277" t="s">
        <v>9802</v>
      </c>
      <c r="C3994" s="277" t="s">
        <v>9157</v>
      </c>
      <c r="D3994" s="277" t="s">
        <v>10017</v>
      </c>
      <c r="E3994" s="278" t="s">
        <v>1043</v>
      </c>
      <c r="F3994" s="277" t="s">
        <v>1043</v>
      </c>
      <c r="G3994" s="279">
        <v>93117</v>
      </c>
      <c r="H3994" s="277" t="s">
        <v>10708</v>
      </c>
      <c r="I3994" s="277" t="s">
        <v>833</v>
      </c>
      <c r="J3994" s="277" t="s">
        <v>2363</v>
      </c>
      <c r="K3994" s="280">
        <v>36.619999999999997</v>
      </c>
      <c r="L3994" s="277" t="s">
        <v>2364</v>
      </c>
      <c r="M3994" s="83"/>
    </row>
    <row r="3995" spans="1:13" ht="12.75" customHeight="1" x14ac:dyDescent="0.25">
      <c r="A3995" s="277" t="s">
        <v>9801</v>
      </c>
      <c r="B3995" s="277" t="s">
        <v>9802</v>
      </c>
      <c r="C3995" s="277" t="s">
        <v>9157</v>
      </c>
      <c r="D3995" s="277" t="s">
        <v>10017</v>
      </c>
      <c r="E3995" s="278" t="s">
        <v>1043</v>
      </c>
      <c r="F3995" s="277" t="s">
        <v>1043</v>
      </c>
      <c r="G3995" s="279">
        <v>93118</v>
      </c>
      <c r="H3995" s="277" t="s">
        <v>10709</v>
      </c>
      <c r="I3995" s="277" t="s">
        <v>833</v>
      </c>
      <c r="J3995" s="277" t="s">
        <v>2363</v>
      </c>
      <c r="K3995" s="280">
        <v>54.19</v>
      </c>
      <c r="L3995" s="277" t="s">
        <v>2364</v>
      </c>
      <c r="M3995" s="83"/>
    </row>
    <row r="3996" spans="1:13" ht="12.75" customHeight="1" x14ac:dyDescent="0.25">
      <c r="A3996" s="277" t="s">
        <v>9801</v>
      </c>
      <c r="B3996" s="277" t="s">
        <v>9802</v>
      </c>
      <c r="C3996" s="277" t="s">
        <v>9157</v>
      </c>
      <c r="D3996" s="277" t="s">
        <v>10017</v>
      </c>
      <c r="E3996" s="278" t="s">
        <v>1043</v>
      </c>
      <c r="F3996" s="277" t="s">
        <v>1043</v>
      </c>
      <c r="G3996" s="279">
        <v>93119</v>
      </c>
      <c r="H3996" s="277" t="s">
        <v>10710</v>
      </c>
      <c r="I3996" s="277" t="s">
        <v>833</v>
      </c>
      <c r="J3996" s="277" t="s">
        <v>2363</v>
      </c>
      <c r="K3996" s="280">
        <v>10.85</v>
      </c>
      <c r="L3996" s="277" t="s">
        <v>2364</v>
      </c>
      <c r="M3996" s="83"/>
    </row>
    <row r="3997" spans="1:13" ht="12.75" customHeight="1" x14ac:dyDescent="0.25">
      <c r="A3997" s="277" t="s">
        <v>9801</v>
      </c>
      <c r="B3997" s="277" t="s">
        <v>9802</v>
      </c>
      <c r="C3997" s="277" t="s">
        <v>9157</v>
      </c>
      <c r="D3997" s="277" t="s">
        <v>10017</v>
      </c>
      <c r="E3997" s="278" t="s">
        <v>1043</v>
      </c>
      <c r="F3997" s="277" t="s">
        <v>1043</v>
      </c>
      <c r="G3997" s="279">
        <v>93120</v>
      </c>
      <c r="H3997" s="277" t="s">
        <v>10711</v>
      </c>
      <c r="I3997" s="277" t="s">
        <v>833</v>
      </c>
      <c r="J3997" s="277" t="s">
        <v>2363</v>
      </c>
      <c r="K3997" s="280">
        <v>16.46</v>
      </c>
      <c r="L3997" s="277" t="s">
        <v>2364</v>
      </c>
      <c r="M3997" s="83"/>
    </row>
    <row r="3998" spans="1:13" ht="12.75" customHeight="1" x14ac:dyDescent="0.25">
      <c r="A3998" s="277" t="s">
        <v>9801</v>
      </c>
      <c r="B3998" s="277" t="s">
        <v>9802</v>
      </c>
      <c r="C3998" s="277" t="s">
        <v>9157</v>
      </c>
      <c r="D3998" s="277" t="s">
        <v>10017</v>
      </c>
      <c r="E3998" s="278" t="s">
        <v>1043</v>
      </c>
      <c r="F3998" s="277" t="s">
        <v>1043</v>
      </c>
      <c r="G3998" s="279">
        <v>93121</v>
      </c>
      <c r="H3998" s="277" t="s">
        <v>10712</v>
      </c>
      <c r="I3998" s="277" t="s">
        <v>833</v>
      </c>
      <c r="J3998" s="277" t="s">
        <v>2363</v>
      </c>
      <c r="K3998" s="280">
        <v>17.93</v>
      </c>
      <c r="L3998" s="277" t="s">
        <v>2364</v>
      </c>
      <c r="M3998" s="83"/>
    </row>
    <row r="3999" spans="1:13" ht="12.75" customHeight="1" x14ac:dyDescent="0.25">
      <c r="A3999" s="277" t="s">
        <v>9801</v>
      </c>
      <c r="B3999" s="277" t="s">
        <v>9802</v>
      </c>
      <c r="C3999" s="277" t="s">
        <v>9157</v>
      </c>
      <c r="D3999" s="277" t="s">
        <v>10017</v>
      </c>
      <c r="E3999" s="278" t="s">
        <v>1043</v>
      </c>
      <c r="F3999" s="277" t="s">
        <v>1043</v>
      </c>
      <c r="G3999" s="279">
        <v>93122</v>
      </c>
      <c r="H3999" s="277" t="s">
        <v>10713</v>
      </c>
      <c r="I3999" s="277" t="s">
        <v>833</v>
      </c>
      <c r="J3999" s="277" t="s">
        <v>2363</v>
      </c>
      <c r="K3999" s="280">
        <v>15.77</v>
      </c>
      <c r="L3999" s="277" t="s">
        <v>2364</v>
      </c>
      <c r="M3999" s="83"/>
    </row>
    <row r="4000" spans="1:13" ht="12.75" customHeight="1" x14ac:dyDescent="0.25">
      <c r="A4000" s="277" t="s">
        <v>9801</v>
      </c>
      <c r="B4000" s="277" t="s">
        <v>9802</v>
      </c>
      <c r="C4000" s="277" t="s">
        <v>9157</v>
      </c>
      <c r="D4000" s="277" t="s">
        <v>10017</v>
      </c>
      <c r="E4000" s="278" t="s">
        <v>1043</v>
      </c>
      <c r="F4000" s="277" t="s">
        <v>1043</v>
      </c>
      <c r="G4000" s="279">
        <v>93123</v>
      </c>
      <c r="H4000" s="277" t="s">
        <v>10714</v>
      </c>
      <c r="I4000" s="277" t="s">
        <v>833</v>
      </c>
      <c r="J4000" s="277" t="s">
        <v>2363</v>
      </c>
      <c r="K4000" s="280">
        <v>34.07</v>
      </c>
      <c r="L4000" s="277" t="s">
        <v>2364</v>
      </c>
      <c r="M4000" s="83"/>
    </row>
    <row r="4001" spans="1:13" ht="12.75" customHeight="1" x14ac:dyDescent="0.25">
      <c r="A4001" s="277" t="s">
        <v>9801</v>
      </c>
      <c r="B4001" s="277" t="s">
        <v>9802</v>
      </c>
      <c r="C4001" s="277" t="s">
        <v>9157</v>
      </c>
      <c r="D4001" s="277" t="s">
        <v>10017</v>
      </c>
      <c r="E4001" s="278" t="s">
        <v>1043</v>
      </c>
      <c r="F4001" s="277" t="s">
        <v>1043</v>
      </c>
      <c r="G4001" s="279">
        <v>93124</v>
      </c>
      <c r="H4001" s="277" t="s">
        <v>10715</v>
      </c>
      <c r="I4001" s="277" t="s">
        <v>833</v>
      </c>
      <c r="J4001" s="277" t="s">
        <v>2363</v>
      </c>
      <c r="K4001" s="280">
        <v>53.28</v>
      </c>
      <c r="L4001" s="277" t="s">
        <v>2364</v>
      </c>
      <c r="M4001" s="83"/>
    </row>
    <row r="4002" spans="1:13" ht="12.75" customHeight="1" x14ac:dyDescent="0.25">
      <c r="A4002" s="277" t="s">
        <v>9801</v>
      </c>
      <c r="B4002" s="277" t="s">
        <v>9802</v>
      </c>
      <c r="C4002" s="277" t="s">
        <v>9157</v>
      </c>
      <c r="D4002" s="277" t="s">
        <v>10017</v>
      </c>
      <c r="E4002" s="278" t="s">
        <v>1043</v>
      </c>
      <c r="F4002" s="277" t="s">
        <v>1043</v>
      </c>
      <c r="G4002" s="279">
        <v>93125</v>
      </c>
      <c r="H4002" s="277" t="s">
        <v>10716</v>
      </c>
      <c r="I4002" s="277" t="s">
        <v>833</v>
      </c>
      <c r="J4002" s="277" t="s">
        <v>2363</v>
      </c>
      <c r="K4002" s="280">
        <v>77.319999999999993</v>
      </c>
      <c r="L4002" s="277" t="s">
        <v>2364</v>
      </c>
      <c r="M4002" s="83"/>
    </row>
    <row r="4003" spans="1:13" ht="12.75" customHeight="1" x14ac:dyDescent="0.25">
      <c r="A4003" s="277" t="s">
        <v>9801</v>
      </c>
      <c r="B4003" s="277" t="s">
        <v>9802</v>
      </c>
      <c r="C4003" s="277" t="s">
        <v>9157</v>
      </c>
      <c r="D4003" s="277" t="s">
        <v>10017</v>
      </c>
      <c r="E4003" s="278" t="s">
        <v>1043</v>
      </c>
      <c r="F4003" s="277" t="s">
        <v>1043</v>
      </c>
      <c r="G4003" s="279">
        <v>93126</v>
      </c>
      <c r="H4003" s="277" t="s">
        <v>10717</v>
      </c>
      <c r="I4003" s="277" t="s">
        <v>833</v>
      </c>
      <c r="J4003" s="277" t="s">
        <v>2363</v>
      </c>
      <c r="K4003" s="280">
        <v>170.24</v>
      </c>
      <c r="L4003" s="277" t="s">
        <v>2364</v>
      </c>
      <c r="M4003" s="83"/>
    </row>
    <row r="4004" spans="1:13" ht="12.75" customHeight="1" x14ac:dyDescent="0.25">
      <c r="A4004" s="277" t="s">
        <v>9801</v>
      </c>
      <c r="B4004" s="277" t="s">
        <v>9802</v>
      </c>
      <c r="C4004" s="277" t="s">
        <v>9157</v>
      </c>
      <c r="D4004" s="277" t="s">
        <v>10017</v>
      </c>
      <c r="E4004" s="278" t="s">
        <v>1043</v>
      </c>
      <c r="F4004" s="277" t="s">
        <v>1043</v>
      </c>
      <c r="G4004" s="279">
        <v>93133</v>
      </c>
      <c r="H4004" s="277" t="s">
        <v>10718</v>
      </c>
      <c r="I4004" s="277" t="s">
        <v>833</v>
      </c>
      <c r="J4004" s="277" t="s">
        <v>2363</v>
      </c>
      <c r="K4004" s="280">
        <v>12.83</v>
      </c>
      <c r="L4004" s="277" t="s">
        <v>2364</v>
      </c>
      <c r="M4004" s="83"/>
    </row>
    <row r="4005" spans="1:13" ht="12.75" customHeight="1" x14ac:dyDescent="0.25">
      <c r="A4005" s="277" t="s">
        <v>9801</v>
      </c>
      <c r="B4005" s="277" t="s">
        <v>9802</v>
      </c>
      <c r="C4005" s="277" t="s">
        <v>9157</v>
      </c>
      <c r="D4005" s="277" t="s">
        <v>10017</v>
      </c>
      <c r="E4005" s="278" t="s">
        <v>1043</v>
      </c>
      <c r="F4005" s="277" t="s">
        <v>1043</v>
      </c>
      <c r="G4005" s="279">
        <v>94465</v>
      </c>
      <c r="H4005" s="277" t="s">
        <v>10719</v>
      </c>
      <c r="I4005" s="277" t="s">
        <v>833</v>
      </c>
      <c r="J4005" s="277" t="s">
        <v>2642</v>
      </c>
      <c r="K4005" s="280">
        <v>31.75</v>
      </c>
      <c r="L4005" s="277" t="s">
        <v>2364</v>
      </c>
      <c r="M4005" s="83"/>
    </row>
    <row r="4006" spans="1:13" ht="12.75" customHeight="1" x14ac:dyDescent="0.25">
      <c r="A4006" s="277" t="s">
        <v>9801</v>
      </c>
      <c r="B4006" s="277" t="s">
        <v>9802</v>
      </c>
      <c r="C4006" s="277" t="s">
        <v>9157</v>
      </c>
      <c r="D4006" s="277" t="s">
        <v>10017</v>
      </c>
      <c r="E4006" s="278" t="s">
        <v>1043</v>
      </c>
      <c r="F4006" s="277" t="s">
        <v>1043</v>
      </c>
      <c r="G4006" s="279">
        <v>94466</v>
      </c>
      <c r="H4006" s="277" t="s">
        <v>10720</v>
      </c>
      <c r="I4006" s="277" t="s">
        <v>833</v>
      </c>
      <c r="J4006" s="277" t="s">
        <v>2642</v>
      </c>
      <c r="K4006" s="280">
        <v>31.76</v>
      </c>
      <c r="L4006" s="277" t="s">
        <v>2364</v>
      </c>
      <c r="M4006" s="83"/>
    </row>
    <row r="4007" spans="1:13" ht="12.75" customHeight="1" x14ac:dyDescent="0.25">
      <c r="A4007" s="277" t="s">
        <v>9801</v>
      </c>
      <c r="B4007" s="277" t="s">
        <v>9802</v>
      </c>
      <c r="C4007" s="277" t="s">
        <v>9157</v>
      </c>
      <c r="D4007" s="277" t="s">
        <v>10017</v>
      </c>
      <c r="E4007" s="278" t="s">
        <v>1043</v>
      </c>
      <c r="F4007" s="277" t="s">
        <v>1043</v>
      </c>
      <c r="G4007" s="279">
        <v>94467</v>
      </c>
      <c r="H4007" s="277" t="s">
        <v>10721</v>
      </c>
      <c r="I4007" s="277" t="s">
        <v>833</v>
      </c>
      <c r="J4007" s="277" t="s">
        <v>2642</v>
      </c>
      <c r="K4007" s="280">
        <v>47.89</v>
      </c>
      <c r="L4007" s="277" t="s">
        <v>2364</v>
      </c>
      <c r="M4007" s="83"/>
    </row>
    <row r="4008" spans="1:13" ht="12.75" customHeight="1" x14ac:dyDescent="0.25">
      <c r="A4008" s="277" t="s">
        <v>9801</v>
      </c>
      <c r="B4008" s="277" t="s">
        <v>9802</v>
      </c>
      <c r="C4008" s="277" t="s">
        <v>9157</v>
      </c>
      <c r="D4008" s="277" t="s">
        <v>10017</v>
      </c>
      <c r="E4008" s="278" t="s">
        <v>1043</v>
      </c>
      <c r="F4008" s="277" t="s">
        <v>1043</v>
      </c>
      <c r="G4008" s="279">
        <v>94468</v>
      </c>
      <c r="H4008" s="277" t="s">
        <v>10722</v>
      </c>
      <c r="I4008" s="277" t="s">
        <v>833</v>
      </c>
      <c r="J4008" s="277" t="s">
        <v>2642</v>
      </c>
      <c r="K4008" s="280">
        <v>42.16</v>
      </c>
      <c r="L4008" s="277" t="s">
        <v>2364</v>
      </c>
      <c r="M4008" s="83"/>
    </row>
    <row r="4009" spans="1:13" ht="12.75" customHeight="1" x14ac:dyDescent="0.25">
      <c r="A4009" s="277" t="s">
        <v>9801</v>
      </c>
      <c r="B4009" s="277" t="s">
        <v>9802</v>
      </c>
      <c r="C4009" s="277" t="s">
        <v>9157</v>
      </c>
      <c r="D4009" s="277" t="s">
        <v>10017</v>
      </c>
      <c r="E4009" s="278" t="s">
        <v>1043</v>
      </c>
      <c r="F4009" s="277" t="s">
        <v>1043</v>
      </c>
      <c r="G4009" s="279">
        <v>94469</v>
      </c>
      <c r="H4009" s="277" t="s">
        <v>10723</v>
      </c>
      <c r="I4009" s="277" t="s">
        <v>833</v>
      </c>
      <c r="J4009" s="277" t="s">
        <v>2642</v>
      </c>
      <c r="K4009" s="280">
        <v>69.13</v>
      </c>
      <c r="L4009" s="277" t="s">
        <v>2364</v>
      </c>
      <c r="M4009" s="83"/>
    </row>
    <row r="4010" spans="1:13" ht="12.75" customHeight="1" x14ac:dyDescent="0.25">
      <c r="A4010" s="277" t="s">
        <v>9801</v>
      </c>
      <c r="B4010" s="277" t="s">
        <v>9802</v>
      </c>
      <c r="C4010" s="277" t="s">
        <v>9157</v>
      </c>
      <c r="D4010" s="277" t="s">
        <v>10017</v>
      </c>
      <c r="E4010" s="278" t="s">
        <v>1043</v>
      </c>
      <c r="F4010" s="277" t="s">
        <v>1043</v>
      </c>
      <c r="G4010" s="279">
        <v>94470</v>
      </c>
      <c r="H4010" s="277" t="s">
        <v>10724</v>
      </c>
      <c r="I4010" s="277" t="s">
        <v>833</v>
      </c>
      <c r="J4010" s="277" t="s">
        <v>2642</v>
      </c>
      <c r="K4010" s="280">
        <v>64.03</v>
      </c>
      <c r="L4010" s="277" t="s">
        <v>2364</v>
      </c>
      <c r="M4010" s="83"/>
    </row>
    <row r="4011" spans="1:13" ht="12.75" customHeight="1" x14ac:dyDescent="0.25">
      <c r="A4011" s="277" t="s">
        <v>9801</v>
      </c>
      <c r="B4011" s="277" t="s">
        <v>9802</v>
      </c>
      <c r="C4011" s="277" t="s">
        <v>9157</v>
      </c>
      <c r="D4011" s="277" t="s">
        <v>10017</v>
      </c>
      <c r="E4011" s="278" t="s">
        <v>1043</v>
      </c>
      <c r="F4011" s="277" t="s">
        <v>1043</v>
      </c>
      <c r="G4011" s="279">
        <v>94471</v>
      </c>
      <c r="H4011" s="277" t="s">
        <v>10725</v>
      </c>
      <c r="I4011" s="277" t="s">
        <v>833</v>
      </c>
      <c r="J4011" s="277" t="s">
        <v>2642</v>
      </c>
      <c r="K4011" s="280">
        <v>45.85</v>
      </c>
      <c r="L4011" s="277" t="s">
        <v>2364</v>
      </c>
      <c r="M4011" s="83"/>
    </row>
    <row r="4012" spans="1:13" ht="12.75" customHeight="1" x14ac:dyDescent="0.25">
      <c r="A4012" s="277" t="s">
        <v>9801</v>
      </c>
      <c r="B4012" s="277" t="s">
        <v>9802</v>
      </c>
      <c r="C4012" s="277" t="s">
        <v>9157</v>
      </c>
      <c r="D4012" s="277" t="s">
        <v>10017</v>
      </c>
      <c r="E4012" s="278" t="s">
        <v>1043</v>
      </c>
      <c r="F4012" s="277" t="s">
        <v>1043</v>
      </c>
      <c r="G4012" s="279">
        <v>94472</v>
      </c>
      <c r="H4012" s="277" t="s">
        <v>10726</v>
      </c>
      <c r="I4012" s="277" t="s">
        <v>833</v>
      </c>
      <c r="J4012" s="277" t="s">
        <v>2642</v>
      </c>
      <c r="K4012" s="280">
        <v>47.13</v>
      </c>
      <c r="L4012" s="277" t="s">
        <v>2364</v>
      </c>
      <c r="M4012" s="83"/>
    </row>
    <row r="4013" spans="1:13" ht="12.75" customHeight="1" x14ac:dyDescent="0.25">
      <c r="A4013" s="277" t="s">
        <v>9801</v>
      </c>
      <c r="B4013" s="277" t="s">
        <v>9802</v>
      </c>
      <c r="C4013" s="277" t="s">
        <v>9157</v>
      </c>
      <c r="D4013" s="277" t="s">
        <v>10017</v>
      </c>
      <c r="E4013" s="278" t="s">
        <v>1043</v>
      </c>
      <c r="F4013" s="277" t="s">
        <v>1043</v>
      </c>
      <c r="G4013" s="279">
        <v>94473</v>
      </c>
      <c r="H4013" s="277" t="s">
        <v>10727</v>
      </c>
      <c r="I4013" s="277" t="s">
        <v>833</v>
      </c>
      <c r="J4013" s="277" t="s">
        <v>2642</v>
      </c>
      <c r="K4013" s="280">
        <v>68.67</v>
      </c>
      <c r="L4013" s="277" t="s">
        <v>2364</v>
      </c>
      <c r="M4013" s="83"/>
    </row>
    <row r="4014" spans="1:13" ht="12.75" customHeight="1" x14ac:dyDescent="0.25">
      <c r="A4014" s="277" t="s">
        <v>9801</v>
      </c>
      <c r="B4014" s="277" t="s">
        <v>9802</v>
      </c>
      <c r="C4014" s="277" t="s">
        <v>9157</v>
      </c>
      <c r="D4014" s="277" t="s">
        <v>10017</v>
      </c>
      <c r="E4014" s="278" t="s">
        <v>1043</v>
      </c>
      <c r="F4014" s="277" t="s">
        <v>1043</v>
      </c>
      <c r="G4014" s="279">
        <v>94474</v>
      </c>
      <c r="H4014" s="277" t="s">
        <v>10728</v>
      </c>
      <c r="I4014" s="277" t="s">
        <v>833</v>
      </c>
      <c r="J4014" s="277" t="s">
        <v>2642</v>
      </c>
      <c r="K4014" s="280">
        <v>74.28</v>
      </c>
      <c r="L4014" s="277" t="s">
        <v>2364</v>
      </c>
      <c r="M4014" s="83"/>
    </row>
    <row r="4015" spans="1:13" ht="12.75" customHeight="1" x14ac:dyDescent="0.25">
      <c r="A4015" s="277" t="s">
        <v>9801</v>
      </c>
      <c r="B4015" s="277" t="s">
        <v>9802</v>
      </c>
      <c r="C4015" s="277" t="s">
        <v>9157</v>
      </c>
      <c r="D4015" s="277" t="s">
        <v>10017</v>
      </c>
      <c r="E4015" s="278" t="s">
        <v>1043</v>
      </c>
      <c r="F4015" s="277" t="s">
        <v>1043</v>
      </c>
      <c r="G4015" s="279">
        <v>94475</v>
      </c>
      <c r="H4015" s="277" t="s">
        <v>10729</v>
      </c>
      <c r="I4015" s="277" t="s">
        <v>833</v>
      </c>
      <c r="J4015" s="277" t="s">
        <v>2642</v>
      </c>
      <c r="K4015" s="280">
        <v>93.97</v>
      </c>
      <c r="L4015" s="277" t="s">
        <v>2364</v>
      </c>
      <c r="M4015" s="83"/>
    </row>
    <row r="4016" spans="1:13" ht="12.75" customHeight="1" x14ac:dyDescent="0.25">
      <c r="A4016" s="277" t="s">
        <v>9801</v>
      </c>
      <c r="B4016" s="277" t="s">
        <v>9802</v>
      </c>
      <c r="C4016" s="277" t="s">
        <v>9157</v>
      </c>
      <c r="D4016" s="277" t="s">
        <v>10017</v>
      </c>
      <c r="E4016" s="278" t="s">
        <v>1043</v>
      </c>
      <c r="F4016" s="277" t="s">
        <v>1043</v>
      </c>
      <c r="G4016" s="279">
        <v>94476</v>
      </c>
      <c r="H4016" s="277" t="s">
        <v>10730</v>
      </c>
      <c r="I4016" s="277" t="s">
        <v>833</v>
      </c>
      <c r="J4016" s="277" t="s">
        <v>2642</v>
      </c>
      <c r="K4016" s="280">
        <v>104.78</v>
      </c>
      <c r="L4016" s="277" t="s">
        <v>2364</v>
      </c>
      <c r="M4016" s="83"/>
    </row>
    <row r="4017" spans="1:13" ht="12.75" customHeight="1" x14ac:dyDescent="0.25">
      <c r="A4017" s="277" t="s">
        <v>9801</v>
      </c>
      <c r="B4017" s="277" t="s">
        <v>9802</v>
      </c>
      <c r="C4017" s="277" t="s">
        <v>9157</v>
      </c>
      <c r="D4017" s="277" t="s">
        <v>10017</v>
      </c>
      <c r="E4017" s="278" t="s">
        <v>1043</v>
      </c>
      <c r="F4017" s="277" t="s">
        <v>1043</v>
      </c>
      <c r="G4017" s="279">
        <v>94477</v>
      </c>
      <c r="H4017" s="277" t="s">
        <v>10731</v>
      </c>
      <c r="I4017" s="277" t="s">
        <v>833</v>
      </c>
      <c r="J4017" s="277" t="s">
        <v>2642</v>
      </c>
      <c r="K4017" s="280">
        <v>61.04</v>
      </c>
      <c r="L4017" s="277" t="s">
        <v>2364</v>
      </c>
      <c r="M4017" s="83"/>
    </row>
    <row r="4018" spans="1:13" ht="12.75" customHeight="1" x14ac:dyDescent="0.25">
      <c r="A4018" s="277" t="s">
        <v>9801</v>
      </c>
      <c r="B4018" s="277" t="s">
        <v>9802</v>
      </c>
      <c r="C4018" s="277" t="s">
        <v>9157</v>
      </c>
      <c r="D4018" s="277" t="s">
        <v>10017</v>
      </c>
      <c r="E4018" s="278" t="s">
        <v>1043</v>
      </c>
      <c r="F4018" s="277" t="s">
        <v>1043</v>
      </c>
      <c r="G4018" s="279">
        <v>94478</v>
      </c>
      <c r="H4018" s="277" t="s">
        <v>10732</v>
      </c>
      <c r="I4018" s="277" t="s">
        <v>833</v>
      </c>
      <c r="J4018" s="277" t="s">
        <v>2642</v>
      </c>
      <c r="K4018" s="280">
        <v>94.29</v>
      </c>
      <c r="L4018" s="277" t="s">
        <v>2364</v>
      </c>
      <c r="M4018" s="83"/>
    </row>
    <row r="4019" spans="1:13" ht="12.75" customHeight="1" x14ac:dyDescent="0.25">
      <c r="A4019" s="277" t="s">
        <v>9801</v>
      </c>
      <c r="B4019" s="277" t="s">
        <v>9802</v>
      </c>
      <c r="C4019" s="277" t="s">
        <v>9157</v>
      </c>
      <c r="D4019" s="277" t="s">
        <v>10017</v>
      </c>
      <c r="E4019" s="278" t="s">
        <v>1043</v>
      </c>
      <c r="F4019" s="277" t="s">
        <v>1043</v>
      </c>
      <c r="G4019" s="279">
        <v>94479</v>
      </c>
      <c r="H4019" s="277" t="s">
        <v>10733</v>
      </c>
      <c r="I4019" s="277" t="s">
        <v>833</v>
      </c>
      <c r="J4019" s="277" t="s">
        <v>2642</v>
      </c>
      <c r="K4019" s="280">
        <v>124.18</v>
      </c>
      <c r="L4019" s="277" t="s">
        <v>2364</v>
      </c>
      <c r="M4019" s="83"/>
    </row>
    <row r="4020" spans="1:13" ht="12.75" customHeight="1" x14ac:dyDescent="0.25">
      <c r="A4020" s="277" t="s">
        <v>9801</v>
      </c>
      <c r="B4020" s="277" t="s">
        <v>9802</v>
      </c>
      <c r="C4020" s="277" t="s">
        <v>9157</v>
      </c>
      <c r="D4020" s="277" t="s">
        <v>10017</v>
      </c>
      <c r="E4020" s="278" t="s">
        <v>1043</v>
      </c>
      <c r="F4020" s="277" t="s">
        <v>1043</v>
      </c>
      <c r="G4020" s="279">
        <v>94606</v>
      </c>
      <c r="H4020" s="277" t="s">
        <v>10734</v>
      </c>
      <c r="I4020" s="277" t="s">
        <v>833</v>
      </c>
      <c r="J4020" s="277" t="s">
        <v>2363</v>
      </c>
      <c r="K4020" s="280">
        <v>48.61</v>
      </c>
      <c r="L4020" s="277" t="s">
        <v>2364</v>
      </c>
      <c r="M4020" s="83"/>
    </row>
    <row r="4021" spans="1:13" ht="12.75" customHeight="1" x14ac:dyDescent="0.25">
      <c r="A4021" s="277" t="s">
        <v>9801</v>
      </c>
      <c r="B4021" s="277" t="s">
        <v>9802</v>
      </c>
      <c r="C4021" s="277" t="s">
        <v>9157</v>
      </c>
      <c r="D4021" s="277" t="s">
        <v>10017</v>
      </c>
      <c r="E4021" s="278" t="s">
        <v>1043</v>
      </c>
      <c r="F4021" s="277" t="s">
        <v>1043</v>
      </c>
      <c r="G4021" s="279">
        <v>94608</v>
      </c>
      <c r="H4021" s="277" t="s">
        <v>10735</v>
      </c>
      <c r="I4021" s="277" t="s">
        <v>833</v>
      </c>
      <c r="J4021" s="277" t="s">
        <v>2363</v>
      </c>
      <c r="K4021" s="280">
        <v>115.2</v>
      </c>
      <c r="L4021" s="277" t="s">
        <v>2364</v>
      </c>
      <c r="M4021" s="83"/>
    </row>
    <row r="4022" spans="1:13" ht="12.75" customHeight="1" x14ac:dyDescent="0.25">
      <c r="A4022" s="277" t="s">
        <v>9801</v>
      </c>
      <c r="B4022" s="277" t="s">
        <v>9802</v>
      </c>
      <c r="C4022" s="277" t="s">
        <v>9157</v>
      </c>
      <c r="D4022" s="277" t="s">
        <v>10017</v>
      </c>
      <c r="E4022" s="278" t="s">
        <v>1043</v>
      </c>
      <c r="F4022" s="277" t="s">
        <v>1043</v>
      </c>
      <c r="G4022" s="279">
        <v>94610</v>
      </c>
      <c r="H4022" s="277" t="s">
        <v>10736</v>
      </c>
      <c r="I4022" s="277" t="s">
        <v>833</v>
      </c>
      <c r="J4022" s="277" t="s">
        <v>2363</v>
      </c>
      <c r="K4022" s="280">
        <v>169.98</v>
      </c>
      <c r="L4022" s="277" t="s">
        <v>2364</v>
      </c>
      <c r="M4022" s="83"/>
    </row>
    <row r="4023" spans="1:13" ht="12.75" customHeight="1" x14ac:dyDescent="0.25">
      <c r="A4023" s="277" t="s">
        <v>9801</v>
      </c>
      <c r="B4023" s="277" t="s">
        <v>9802</v>
      </c>
      <c r="C4023" s="277" t="s">
        <v>9157</v>
      </c>
      <c r="D4023" s="277" t="s">
        <v>10017</v>
      </c>
      <c r="E4023" s="278" t="s">
        <v>1043</v>
      </c>
      <c r="F4023" s="277" t="s">
        <v>1043</v>
      </c>
      <c r="G4023" s="279">
        <v>94612</v>
      </c>
      <c r="H4023" s="277" t="s">
        <v>10737</v>
      </c>
      <c r="I4023" s="277" t="s">
        <v>833</v>
      </c>
      <c r="J4023" s="277" t="s">
        <v>2363</v>
      </c>
      <c r="K4023" s="280">
        <v>237.2</v>
      </c>
      <c r="L4023" s="277" t="s">
        <v>2364</v>
      </c>
      <c r="M4023" s="83"/>
    </row>
    <row r="4024" spans="1:13" ht="12.75" customHeight="1" x14ac:dyDescent="0.25">
      <c r="A4024" s="277" t="s">
        <v>9801</v>
      </c>
      <c r="B4024" s="277" t="s">
        <v>9802</v>
      </c>
      <c r="C4024" s="277" t="s">
        <v>9157</v>
      </c>
      <c r="D4024" s="277" t="s">
        <v>10017</v>
      </c>
      <c r="E4024" s="278" t="s">
        <v>1043</v>
      </c>
      <c r="F4024" s="277" t="s">
        <v>1043</v>
      </c>
      <c r="G4024" s="279">
        <v>94614</v>
      </c>
      <c r="H4024" s="277" t="s">
        <v>10738</v>
      </c>
      <c r="I4024" s="277" t="s">
        <v>833</v>
      </c>
      <c r="J4024" s="277" t="s">
        <v>2363</v>
      </c>
      <c r="K4024" s="280">
        <v>81.680000000000007</v>
      </c>
      <c r="L4024" s="277" t="s">
        <v>2364</v>
      </c>
      <c r="M4024" s="83"/>
    </row>
    <row r="4025" spans="1:13" ht="12.75" customHeight="1" x14ac:dyDescent="0.25">
      <c r="A4025" s="277" t="s">
        <v>9801</v>
      </c>
      <c r="B4025" s="277" t="s">
        <v>9802</v>
      </c>
      <c r="C4025" s="277" t="s">
        <v>9157</v>
      </c>
      <c r="D4025" s="277" t="s">
        <v>10017</v>
      </c>
      <c r="E4025" s="278" t="s">
        <v>1043</v>
      </c>
      <c r="F4025" s="277" t="s">
        <v>1043</v>
      </c>
      <c r="G4025" s="279">
        <v>94615</v>
      </c>
      <c r="H4025" s="277" t="s">
        <v>10739</v>
      </c>
      <c r="I4025" s="277" t="s">
        <v>833</v>
      </c>
      <c r="J4025" s="277" t="s">
        <v>2363</v>
      </c>
      <c r="K4025" s="280">
        <v>92.13</v>
      </c>
      <c r="L4025" s="277" t="s">
        <v>2364</v>
      </c>
      <c r="M4025" s="83"/>
    </row>
    <row r="4026" spans="1:13" ht="12.75" customHeight="1" x14ac:dyDescent="0.25">
      <c r="A4026" s="277" t="s">
        <v>9801</v>
      </c>
      <c r="B4026" s="277" t="s">
        <v>9802</v>
      </c>
      <c r="C4026" s="277" t="s">
        <v>9157</v>
      </c>
      <c r="D4026" s="277" t="s">
        <v>10017</v>
      </c>
      <c r="E4026" s="278" t="s">
        <v>1043</v>
      </c>
      <c r="F4026" s="277" t="s">
        <v>1043</v>
      </c>
      <c r="G4026" s="279">
        <v>94616</v>
      </c>
      <c r="H4026" s="277" t="s">
        <v>10740</v>
      </c>
      <c r="I4026" s="277" t="s">
        <v>833</v>
      </c>
      <c r="J4026" s="277" t="s">
        <v>2363</v>
      </c>
      <c r="K4026" s="280">
        <v>219.06</v>
      </c>
      <c r="L4026" s="277" t="s">
        <v>2364</v>
      </c>
      <c r="M4026" s="83"/>
    </row>
    <row r="4027" spans="1:13" ht="12.75" customHeight="1" x14ac:dyDescent="0.25">
      <c r="A4027" s="277" t="s">
        <v>9801</v>
      </c>
      <c r="B4027" s="277" t="s">
        <v>9802</v>
      </c>
      <c r="C4027" s="277" t="s">
        <v>9157</v>
      </c>
      <c r="D4027" s="277" t="s">
        <v>10017</v>
      </c>
      <c r="E4027" s="278" t="s">
        <v>1043</v>
      </c>
      <c r="F4027" s="277" t="s">
        <v>1043</v>
      </c>
      <c r="G4027" s="279">
        <v>94617</v>
      </c>
      <c r="H4027" s="277" t="s">
        <v>10741</v>
      </c>
      <c r="I4027" s="277" t="s">
        <v>833</v>
      </c>
      <c r="J4027" s="277" t="s">
        <v>2363</v>
      </c>
      <c r="K4027" s="280">
        <v>182.72</v>
      </c>
      <c r="L4027" s="277" t="s">
        <v>2364</v>
      </c>
      <c r="M4027" s="83"/>
    </row>
    <row r="4028" spans="1:13" ht="12.75" customHeight="1" x14ac:dyDescent="0.25">
      <c r="A4028" s="277" t="s">
        <v>9801</v>
      </c>
      <c r="B4028" s="277" t="s">
        <v>9802</v>
      </c>
      <c r="C4028" s="277" t="s">
        <v>9157</v>
      </c>
      <c r="D4028" s="277" t="s">
        <v>10017</v>
      </c>
      <c r="E4028" s="278" t="s">
        <v>1043</v>
      </c>
      <c r="F4028" s="277" t="s">
        <v>1043</v>
      </c>
      <c r="G4028" s="279">
        <v>94618</v>
      </c>
      <c r="H4028" s="277" t="s">
        <v>10742</v>
      </c>
      <c r="I4028" s="277" t="s">
        <v>833</v>
      </c>
      <c r="J4028" s="277" t="s">
        <v>2363</v>
      </c>
      <c r="K4028" s="280">
        <v>215.59</v>
      </c>
      <c r="L4028" s="277" t="s">
        <v>2364</v>
      </c>
      <c r="M4028" s="83"/>
    </row>
    <row r="4029" spans="1:13" ht="12.75" customHeight="1" x14ac:dyDescent="0.25">
      <c r="A4029" s="277" t="s">
        <v>9801</v>
      </c>
      <c r="B4029" s="277" t="s">
        <v>9802</v>
      </c>
      <c r="C4029" s="277" t="s">
        <v>9157</v>
      </c>
      <c r="D4029" s="277" t="s">
        <v>10017</v>
      </c>
      <c r="E4029" s="278" t="s">
        <v>1043</v>
      </c>
      <c r="F4029" s="277" t="s">
        <v>1043</v>
      </c>
      <c r="G4029" s="279">
        <v>94620</v>
      </c>
      <c r="H4029" s="277" t="s">
        <v>10743</v>
      </c>
      <c r="I4029" s="277" t="s">
        <v>833</v>
      </c>
      <c r="J4029" s="277" t="s">
        <v>2363</v>
      </c>
      <c r="K4029" s="280">
        <v>487.46</v>
      </c>
      <c r="L4029" s="277" t="s">
        <v>2364</v>
      </c>
      <c r="M4029" s="83"/>
    </row>
    <row r="4030" spans="1:13" ht="12.75" customHeight="1" x14ac:dyDescent="0.25">
      <c r="A4030" s="277" t="s">
        <v>9801</v>
      </c>
      <c r="B4030" s="277" t="s">
        <v>9802</v>
      </c>
      <c r="C4030" s="277" t="s">
        <v>9157</v>
      </c>
      <c r="D4030" s="277" t="s">
        <v>10017</v>
      </c>
      <c r="E4030" s="278" t="s">
        <v>1043</v>
      </c>
      <c r="F4030" s="277" t="s">
        <v>1043</v>
      </c>
      <c r="G4030" s="279">
        <v>94622</v>
      </c>
      <c r="H4030" s="277" t="s">
        <v>10744</v>
      </c>
      <c r="I4030" s="277" t="s">
        <v>833</v>
      </c>
      <c r="J4030" s="277" t="s">
        <v>2363</v>
      </c>
      <c r="K4030" s="280">
        <v>118.92</v>
      </c>
      <c r="L4030" s="277" t="s">
        <v>2364</v>
      </c>
      <c r="M4030" s="83"/>
    </row>
    <row r="4031" spans="1:13" ht="12.75" customHeight="1" x14ac:dyDescent="0.25">
      <c r="A4031" s="277" t="s">
        <v>9801</v>
      </c>
      <c r="B4031" s="277" t="s">
        <v>9802</v>
      </c>
      <c r="C4031" s="277" t="s">
        <v>9157</v>
      </c>
      <c r="D4031" s="277" t="s">
        <v>10017</v>
      </c>
      <c r="E4031" s="278" t="s">
        <v>1043</v>
      </c>
      <c r="F4031" s="277" t="s">
        <v>1043</v>
      </c>
      <c r="G4031" s="279">
        <v>94623</v>
      </c>
      <c r="H4031" s="277" t="s">
        <v>10745</v>
      </c>
      <c r="I4031" s="277" t="s">
        <v>833</v>
      </c>
      <c r="J4031" s="277" t="s">
        <v>2363</v>
      </c>
      <c r="K4031" s="280">
        <v>271.73</v>
      </c>
      <c r="L4031" s="277" t="s">
        <v>2364</v>
      </c>
      <c r="M4031" s="83"/>
    </row>
    <row r="4032" spans="1:13" ht="12.75" customHeight="1" x14ac:dyDescent="0.25">
      <c r="A4032" s="277" t="s">
        <v>9801</v>
      </c>
      <c r="B4032" s="277" t="s">
        <v>9802</v>
      </c>
      <c r="C4032" s="277" t="s">
        <v>9157</v>
      </c>
      <c r="D4032" s="277" t="s">
        <v>10017</v>
      </c>
      <c r="E4032" s="278" t="s">
        <v>1043</v>
      </c>
      <c r="F4032" s="277" t="s">
        <v>1043</v>
      </c>
      <c r="G4032" s="279">
        <v>94624</v>
      </c>
      <c r="H4032" s="277" t="s">
        <v>10746</v>
      </c>
      <c r="I4032" s="277" t="s">
        <v>833</v>
      </c>
      <c r="J4032" s="277" t="s">
        <v>2363</v>
      </c>
      <c r="K4032" s="280">
        <v>410.96</v>
      </c>
      <c r="L4032" s="277" t="s">
        <v>2364</v>
      </c>
      <c r="M4032" s="83"/>
    </row>
    <row r="4033" spans="1:13" ht="12.75" customHeight="1" x14ac:dyDescent="0.25">
      <c r="A4033" s="277" t="s">
        <v>9801</v>
      </c>
      <c r="B4033" s="277" t="s">
        <v>9802</v>
      </c>
      <c r="C4033" s="277" t="s">
        <v>9157</v>
      </c>
      <c r="D4033" s="277" t="s">
        <v>10017</v>
      </c>
      <c r="E4033" s="278" t="s">
        <v>1043</v>
      </c>
      <c r="F4033" s="277" t="s">
        <v>1043</v>
      </c>
      <c r="G4033" s="279">
        <v>94625</v>
      </c>
      <c r="H4033" s="277" t="s">
        <v>10747</v>
      </c>
      <c r="I4033" s="277" t="s">
        <v>833</v>
      </c>
      <c r="J4033" s="277" t="s">
        <v>2363</v>
      </c>
      <c r="K4033" s="280">
        <v>848.23</v>
      </c>
      <c r="L4033" s="277" t="s">
        <v>2364</v>
      </c>
      <c r="M4033" s="83"/>
    </row>
    <row r="4034" spans="1:13" ht="12.75" customHeight="1" x14ac:dyDescent="0.25">
      <c r="A4034" s="277" t="s">
        <v>9801</v>
      </c>
      <c r="B4034" s="277" t="s">
        <v>9802</v>
      </c>
      <c r="C4034" s="277" t="s">
        <v>9157</v>
      </c>
      <c r="D4034" s="277" t="s">
        <v>10017</v>
      </c>
      <c r="E4034" s="278" t="s">
        <v>1043</v>
      </c>
      <c r="F4034" s="277" t="s">
        <v>1043</v>
      </c>
      <c r="G4034" s="279">
        <v>94656</v>
      </c>
      <c r="H4034" s="277" t="s">
        <v>10748</v>
      </c>
      <c r="I4034" s="277" t="s">
        <v>833</v>
      </c>
      <c r="J4034" s="277" t="s">
        <v>2642</v>
      </c>
      <c r="K4034" s="280">
        <v>4.4800000000000004</v>
      </c>
      <c r="L4034" s="277" t="s">
        <v>2364</v>
      </c>
      <c r="M4034" s="83"/>
    </row>
    <row r="4035" spans="1:13" ht="12.75" customHeight="1" x14ac:dyDescent="0.25">
      <c r="A4035" s="277" t="s">
        <v>9801</v>
      </c>
      <c r="B4035" s="277" t="s">
        <v>9802</v>
      </c>
      <c r="C4035" s="277" t="s">
        <v>9157</v>
      </c>
      <c r="D4035" s="277" t="s">
        <v>10017</v>
      </c>
      <c r="E4035" s="278" t="s">
        <v>1043</v>
      </c>
      <c r="F4035" s="277" t="s">
        <v>1043</v>
      </c>
      <c r="G4035" s="279">
        <v>94657</v>
      </c>
      <c r="H4035" s="277" t="s">
        <v>10749</v>
      </c>
      <c r="I4035" s="277" t="s">
        <v>833</v>
      </c>
      <c r="J4035" s="277" t="s">
        <v>2642</v>
      </c>
      <c r="K4035" s="280">
        <v>4.41</v>
      </c>
      <c r="L4035" s="277" t="s">
        <v>2364</v>
      </c>
      <c r="M4035" s="83"/>
    </row>
    <row r="4036" spans="1:13" ht="12.75" customHeight="1" x14ac:dyDescent="0.25">
      <c r="A4036" s="277" t="s">
        <v>9801</v>
      </c>
      <c r="B4036" s="277" t="s">
        <v>9802</v>
      </c>
      <c r="C4036" s="277" t="s">
        <v>9157</v>
      </c>
      <c r="D4036" s="277" t="s">
        <v>10017</v>
      </c>
      <c r="E4036" s="278" t="s">
        <v>1043</v>
      </c>
      <c r="F4036" s="277" t="s">
        <v>1043</v>
      </c>
      <c r="G4036" s="279">
        <v>94658</v>
      </c>
      <c r="H4036" s="277" t="s">
        <v>10750</v>
      </c>
      <c r="I4036" s="277" t="s">
        <v>833</v>
      </c>
      <c r="J4036" s="277" t="s">
        <v>2642</v>
      </c>
      <c r="K4036" s="280">
        <v>5.13</v>
      </c>
      <c r="L4036" s="277" t="s">
        <v>2364</v>
      </c>
      <c r="M4036" s="83"/>
    </row>
    <row r="4037" spans="1:13" ht="12.75" customHeight="1" x14ac:dyDescent="0.25">
      <c r="A4037" s="277" t="s">
        <v>9801</v>
      </c>
      <c r="B4037" s="277" t="s">
        <v>9802</v>
      </c>
      <c r="C4037" s="277" t="s">
        <v>9157</v>
      </c>
      <c r="D4037" s="277" t="s">
        <v>10017</v>
      </c>
      <c r="E4037" s="278" t="s">
        <v>1043</v>
      </c>
      <c r="F4037" s="277" t="s">
        <v>1043</v>
      </c>
      <c r="G4037" s="279">
        <v>94659</v>
      </c>
      <c r="H4037" s="277" t="s">
        <v>10751</v>
      </c>
      <c r="I4037" s="277" t="s">
        <v>833</v>
      </c>
      <c r="J4037" s="277" t="s">
        <v>2642</v>
      </c>
      <c r="K4037" s="280">
        <v>5.2</v>
      </c>
      <c r="L4037" s="277" t="s">
        <v>2364</v>
      </c>
      <c r="M4037" s="83"/>
    </row>
    <row r="4038" spans="1:13" ht="12.75" customHeight="1" x14ac:dyDescent="0.25">
      <c r="A4038" s="277" t="s">
        <v>9801</v>
      </c>
      <c r="B4038" s="277" t="s">
        <v>9802</v>
      </c>
      <c r="C4038" s="277" t="s">
        <v>9157</v>
      </c>
      <c r="D4038" s="277" t="s">
        <v>10017</v>
      </c>
      <c r="E4038" s="278" t="s">
        <v>1043</v>
      </c>
      <c r="F4038" s="277" t="s">
        <v>1043</v>
      </c>
      <c r="G4038" s="279">
        <v>94660</v>
      </c>
      <c r="H4038" s="277" t="s">
        <v>10752</v>
      </c>
      <c r="I4038" s="277" t="s">
        <v>833</v>
      </c>
      <c r="J4038" s="277" t="s">
        <v>2642</v>
      </c>
      <c r="K4038" s="280">
        <v>8.3800000000000008</v>
      </c>
      <c r="L4038" s="277" t="s">
        <v>2364</v>
      </c>
      <c r="M4038" s="83"/>
    </row>
    <row r="4039" spans="1:13" ht="12.75" customHeight="1" x14ac:dyDescent="0.25">
      <c r="A4039" s="277" t="s">
        <v>9801</v>
      </c>
      <c r="B4039" s="277" t="s">
        <v>9802</v>
      </c>
      <c r="C4039" s="277" t="s">
        <v>9157</v>
      </c>
      <c r="D4039" s="277" t="s">
        <v>10017</v>
      </c>
      <c r="E4039" s="278" t="s">
        <v>1043</v>
      </c>
      <c r="F4039" s="277" t="s">
        <v>1043</v>
      </c>
      <c r="G4039" s="279">
        <v>94661</v>
      </c>
      <c r="H4039" s="277" t="s">
        <v>10753</v>
      </c>
      <c r="I4039" s="277" t="s">
        <v>833</v>
      </c>
      <c r="J4039" s="277" t="s">
        <v>2642</v>
      </c>
      <c r="K4039" s="280">
        <v>8.69</v>
      </c>
      <c r="L4039" s="277" t="s">
        <v>2364</v>
      </c>
      <c r="M4039" s="83"/>
    </row>
    <row r="4040" spans="1:13" ht="12.75" customHeight="1" x14ac:dyDescent="0.25">
      <c r="A4040" s="277" t="s">
        <v>9801</v>
      </c>
      <c r="B4040" s="277" t="s">
        <v>9802</v>
      </c>
      <c r="C4040" s="277" t="s">
        <v>9157</v>
      </c>
      <c r="D4040" s="277" t="s">
        <v>10017</v>
      </c>
      <c r="E4040" s="278" t="s">
        <v>1043</v>
      </c>
      <c r="F4040" s="277" t="s">
        <v>1043</v>
      </c>
      <c r="G4040" s="279">
        <v>94662</v>
      </c>
      <c r="H4040" s="277" t="s">
        <v>10754</v>
      </c>
      <c r="I4040" s="277" t="s">
        <v>833</v>
      </c>
      <c r="J4040" s="277" t="s">
        <v>2642</v>
      </c>
      <c r="K4040" s="280">
        <v>9.0399999999999991</v>
      </c>
      <c r="L4040" s="277" t="s">
        <v>2364</v>
      </c>
      <c r="M4040" s="83"/>
    </row>
    <row r="4041" spans="1:13" ht="12.75" customHeight="1" x14ac:dyDescent="0.25">
      <c r="A4041" s="277" t="s">
        <v>9801</v>
      </c>
      <c r="B4041" s="277" t="s">
        <v>9802</v>
      </c>
      <c r="C4041" s="277" t="s">
        <v>9157</v>
      </c>
      <c r="D4041" s="277" t="s">
        <v>10017</v>
      </c>
      <c r="E4041" s="278" t="s">
        <v>1043</v>
      </c>
      <c r="F4041" s="277" t="s">
        <v>1043</v>
      </c>
      <c r="G4041" s="279">
        <v>94663</v>
      </c>
      <c r="H4041" s="277" t="s">
        <v>10755</v>
      </c>
      <c r="I4041" s="277" t="s">
        <v>833</v>
      </c>
      <c r="J4041" s="277" t="s">
        <v>2642</v>
      </c>
      <c r="K4041" s="280">
        <v>9.16</v>
      </c>
      <c r="L4041" s="277" t="s">
        <v>2364</v>
      </c>
      <c r="M4041" s="83"/>
    </row>
    <row r="4042" spans="1:13" ht="12.75" customHeight="1" x14ac:dyDescent="0.25">
      <c r="A4042" s="277" t="s">
        <v>9801</v>
      </c>
      <c r="B4042" s="277" t="s">
        <v>9802</v>
      </c>
      <c r="C4042" s="277" t="s">
        <v>9157</v>
      </c>
      <c r="D4042" s="277" t="s">
        <v>10017</v>
      </c>
      <c r="E4042" s="278" t="s">
        <v>1043</v>
      </c>
      <c r="F4042" s="277" t="s">
        <v>1043</v>
      </c>
      <c r="G4042" s="279">
        <v>94664</v>
      </c>
      <c r="H4042" s="277" t="s">
        <v>10756</v>
      </c>
      <c r="I4042" s="277" t="s">
        <v>833</v>
      </c>
      <c r="J4042" s="277" t="s">
        <v>2642</v>
      </c>
      <c r="K4042" s="280">
        <v>19.260000000000002</v>
      </c>
      <c r="L4042" s="277" t="s">
        <v>2364</v>
      </c>
      <c r="M4042" s="83"/>
    </row>
    <row r="4043" spans="1:13" ht="12.75" customHeight="1" x14ac:dyDescent="0.25">
      <c r="A4043" s="277" t="s">
        <v>9801</v>
      </c>
      <c r="B4043" s="277" t="s">
        <v>9802</v>
      </c>
      <c r="C4043" s="277" t="s">
        <v>9157</v>
      </c>
      <c r="D4043" s="277" t="s">
        <v>10017</v>
      </c>
      <c r="E4043" s="278" t="s">
        <v>1043</v>
      </c>
      <c r="F4043" s="277" t="s">
        <v>1043</v>
      </c>
      <c r="G4043" s="279">
        <v>94665</v>
      </c>
      <c r="H4043" s="277" t="s">
        <v>10757</v>
      </c>
      <c r="I4043" s="277" t="s">
        <v>833</v>
      </c>
      <c r="J4043" s="277" t="s">
        <v>2642</v>
      </c>
      <c r="K4043" s="280">
        <v>19.25</v>
      </c>
      <c r="L4043" s="277" t="s">
        <v>2364</v>
      </c>
      <c r="M4043" s="83"/>
    </row>
    <row r="4044" spans="1:13" ht="12.75" customHeight="1" x14ac:dyDescent="0.25">
      <c r="A4044" s="277" t="s">
        <v>9801</v>
      </c>
      <c r="B4044" s="277" t="s">
        <v>9802</v>
      </c>
      <c r="C4044" s="277" t="s">
        <v>9157</v>
      </c>
      <c r="D4044" s="277" t="s">
        <v>10017</v>
      </c>
      <c r="E4044" s="278" t="s">
        <v>1043</v>
      </c>
      <c r="F4044" s="277" t="s">
        <v>1043</v>
      </c>
      <c r="G4044" s="279">
        <v>94666</v>
      </c>
      <c r="H4044" s="277" t="s">
        <v>10758</v>
      </c>
      <c r="I4044" s="277" t="s">
        <v>833</v>
      </c>
      <c r="J4044" s="277" t="s">
        <v>2642</v>
      </c>
      <c r="K4044" s="280">
        <v>23.05</v>
      </c>
      <c r="L4044" s="277" t="s">
        <v>2364</v>
      </c>
      <c r="M4044" s="83"/>
    </row>
    <row r="4045" spans="1:13" ht="12.75" customHeight="1" x14ac:dyDescent="0.25">
      <c r="A4045" s="277" t="s">
        <v>9801</v>
      </c>
      <c r="B4045" s="277" t="s">
        <v>9802</v>
      </c>
      <c r="C4045" s="277" t="s">
        <v>9157</v>
      </c>
      <c r="D4045" s="277" t="s">
        <v>10017</v>
      </c>
      <c r="E4045" s="278" t="s">
        <v>1043</v>
      </c>
      <c r="F4045" s="277" t="s">
        <v>1043</v>
      </c>
      <c r="G4045" s="279">
        <v>94667</v>
      </c>
      <c r="H4045" s="277" t="s">
        <v>10759</v>
      </c>
      <c r="I4045" s="277" t="s">
        <v>833</v>
      </c>
      <c r="J4045" s="277" t="s">
        <v>2642</v>
      </c>
      <c r="K4045" s="280">
        <v>25.4</v>
      </c>
      <c r="L4045" s="277" t="s">
        <v>2364</v>
      </c>
      <c r="M4045" s="83"/>
    </row>
    <row r="4046" spans="1:13" ht="12.75" customHeight="1" x14ac:dyDescent="0.25">
      <c r="A4046" s="277" t="s">
        <v>9801</v>
      </c>
      <c r="B4046" s="277" t="s">
        <v>9802</v>
      </c>
      <c r="C4046" s="277" t="s">
        <v>9157</v>
      </c>
      <c r="D4046" s="277" t="s">
        <v>10017</v>
      </c>
      <c r="E4046" s="278" t="s">
        <v>1043</v>
      </c>
      <c r="F4046" s="277" t="s">
        <v>1043</v>
      </c>
      <c r="G4046" s="279">
        <v>94668</v>
      </c>
      <c r="H4046" s="277" t="s">
        <v>10760</v>
      </c>
      <c r="I4046" s="277" t="s">
        <v>833</v>
      </c>
      <c r="J4046" s="277" t="s">
        <v>2642</v>
      </c>
      <c r="K4046" s="280">
        <v>39.619999999999997</v>
      </c>
      <c r="L4046" s="277" t="s">
        <v>2364</v>
      </c>
      <c r="M4046" s="83"/>
    </row>
    <row r="4047" spans="1:13" ht="12.75" customHeight="1" x14ac:dyDescent="0.25">
      <c r="A4047" s="277" t="s">
        <v>9801</v>
      </c>
      <c r="B4047" s="277" t="s">
        <v>9802</v>
      </c>
      <c r="C4047" s="277" t="s">
        <v>9157</v>
      </c>
      <c r="D4047" s="277" t="s">
        <v>10017</v>
      </c>
      <c r="E4047" s="278" t="s">
        <v>1043</v>
      </c>
      <c r="F4047" s="277" t="s">
        <v>1043</v>
      </c>
      <c r="G4047" s="279">
        <v>94669</v>
      </c>
      <c r="H4047" s="277" t="s">
        <v>10761</v>
      </c>
      <c r="I4047" s="277" t="s">
        <v>833</v>
      </c>
      <c r="J4047" s="277" t="s">
        <v>2642</v>
      </c>
      <c r="K4047" s="280">
        <v>52.86</v>
      </c>
      <c r="L4047" s="277" t="s">
        <v>2364</v>
      </c>
      <c r="M4047" s="83"/>
    </row>
    <row r="4048" spans="1:13" ht="12.75" customHeight="1" x14ac:dyDescent="0.25">
      <c r="A4048" s="277" t="s">
        <v>9801</v>
      </c>
      <c r="B4048" s="277" t="s">
        <v>9802</v>
      </c>
      <c r="C4048" s="277" t="s">
        <v>9157</v>
      </c>
      <c r="D4048" s="277" t="s">
        <v>10017</v>
      </c>
      <c r="E4048" s="278" t="s">
        <v>1043</v>
      </c>
      <c r="F4048" s="277" t="s">
        <v>1043</v>
      </c>
      <c r="G4048" s="279">
        <v>94670</v>
      </c>
      <c r="H4048" s="277" t="s">
        <v>10762</v>
      </c>
      <c r="I4048" s="277" t="s">
        <v>833</v>
      </c>
      <c r="J4048" s="277" t="s">
        <v>2642</v>
      </c>
      <c r="K4048" s="280">
        <v>51.41</v>
      </c>
      <c r="L4048" s="277" t="s">
        <v>2364</v>
      </c>
      <c r="M4048" s="83"/>
    </row>
    <row r="4049" spans="1:13" ht="12.75" customHeight="1" x14ac:dyDescent="0.25">
      <c r="A4049" s="277" t="s">
        <v>9801</v>
      </c>
      <c r="B4049" s="277" t="s">
        <v>9802</v>
      </c>
      <c r="C4049" s="277" t="s">
        <v>9157</v>
      </c>
      <c r="D4049" s="277" t="s">
        <v>10017</v>
      </c>
      <c r="E4049" s="278" t="s">
        <v>1043</v>
      </c>
      <c r="F4049" s="277" t="s">
        <v>1043</v>
      </c>
      <c r="G4049" s="279">
        <v>94671</v>
      </c>
      <c r="H4049" s="277" t="s">
        <v>10763</v>
      </c>
      <c r="I4049" s="277" t="s">
        <v>833</v>
      </c>
      <c r="J4049" s="277" t="s">
        <v>2642</v>
      </c>
      <c r="K4049" s="280">
        <v>73.47</v>
      </c>
      <c r="L4049" s="277" t="s">
        <v>2364</v>
      </c>
      <c r="M4049" s="83"/>
    </row>
    <row r="4050" spans="1:13" ht="12.75" customHeight="1" x14ac:dyDescent="0.25">
      <c r="A4050" s="277" t="s">
        <v>9801</v>
      </c>
      <c r="B4050" s="277" t="s">
        <v>9802</v>
      </c>
      <c r="C4050" s="277" t="s">
        <v>9157</v>
      </c>
      <c r="D4050" s="277" t="s">
        <v>10017</v>
      </c>
      <c r="E4050" s="278" t="s">
        <v>1043</v>
      </c>
      <c r="F4050" s="277" t="s">
        <v>1043</v>
      </c>
      <c r="G4050" s="279">
        <v>94672</v>
      </c>
      <c r="H4050" s="277" t="s">
        <v>10764</v>
      </c>
      <c r="I4050" s="277" t="s">
        <v>833</v>
      </c>
      <c r="J4050" s="277" t="s">
        <v>2642</v>
      </c>
      <c r="K4050" s="280">
        <v>7.55</v>
      </c>
      <c r="L4050" s="277" t="s">
        <v>2364</v>
      </c>
      <c r="M4050" s="83"/>
    </row>
    <row r="4051" spans="1:13" ht="12.75" customHeight="1" x14ac:dyDescent="0.25">
      <c r="A4051" s="277" t="s">
        <v>9801</v>
      </c>
      <c r="B4051" s="277" t="s">
        <v>9802</v>
      </c>
      <c r="C4051" s="277" t="s">
        <v>9157</v>
      </c>
      <c r="D4051" s="277" t="s">
        <v>10017</v>
      </c>
      <c r="E4051" s="278" t="s">
        <v>1043</v>
      </c>
      <c r="F4051" s="277" t="s">
        <v>1043</v>
      </c>
      <c r="G4051" s="279">
        <v>94673</v>
      </c>
      <c r="H4051" s="277" t="s">
        <v>10765</v>
      </c>
      <c r="I4051" s="277" t="s">
        <v>833</v>
      </c>
      <c r="J4051" s="277" t="s">
        <v>2642</v>
      </c>
      <c r="K4051" s="280">
        <v>7.37</v>
      </c>
      <c r="L4051" s="277" t="s">
        <v>2364</v>
      </c>
      <c r="M4051" s="83"/>
    </row>
    <row r="4052" spans="1:13" ht="12.75" customHeight="1" x14ac:dyDescent="0.25">
      <c r="A4052" s="277" t="s">
        <v>9801</v>
      </c>
      <c r="B4052" s="277" t="s">
        <v>9802</v>
      </c>
      <c r="C4052" s="277" t="s">
        <v>9157</v>
      </c>
      <c r="D4052" s="277" t="s">
        <v>10017</v>
      </c>
      <c r="E4052" s="278" t="s">
        <v>1043</v>
      </c>
      <c r="F4052" s="277" t="s">
        <v>1043</v>
      </c>
      <c r="G4052" s="279">
        <v>94674</v>
      </c>
      <c r="H4052" s="277" t="s">
        <v>10766</v>
      </c>
      <c r="I4052" s="277" t="s">
        <v>833</v>
      </c>
      <c r="J4052" s="277" t="s">
        <v>2642</v>
      </c>
      <c r="K4052" s="280">
        <v>6.76</v>
      </c>
      <c r="L4052" s="277" t="s">
        <v>2364</v>
      </c>
      <c r="M4052" s="83"/>
    </row>
    <row r="4053" spans="1:13" ht="12.75" customHeight="1" x14ac:dyDescent="0.25">
      <c r="A4053" s="277" t="s">
        <v>9801</v>
      </c>
      <c r="B4053" s="277" t="s">
        <v>9802</v>
      </c>
      <c r="C4053" s="277" t="s">
        <v>9157</v>
      </c>
      <c r="D4053" s="277" t="s">
        <v>10017</v>
      </c>
      <c r="E4053" s="278" t="s">
        <v>1043</v>
      </c>
      <c r="F4053" s="277" t="s">
        <v>1043</v>
      </c>
      <c r="G4053" s="279">
        <v>94675</v>
      </c>
      <c r="H4053" s="277" t="s">
        <v>10767</v>
      </c>
      <c r="I4053" s="277" t="s">
        <v>833</v>
      </c>
      <c r="J4053" s="277" t="s">
        <v>2642</v>
      </c>
      <c r="K4053" s="280">
        <v>10.09</v>
      </c>
      <c r="L4053" s="277" t="s">
        <v>2364</v>
      </c>
      <c r="M4053" s="83"/>
    </row>
    <row r="4054" spans="1:13" ht="12.75" customHeight="1" x14ac:dyDescent="0.25">
      <c r="A4054" s="277" t="s">
        <v>9801</v>
      </c>
      <c r="B4054" s="277" t="s">
        <v>9802</v>
      </c>
      <c r="C4054" s="277" t="s">
        <v>9157</v>
      </c>
      <c r="D4054" s="277" t="s">
        <v>10017</v>
      </c>
      <c r="E4054" s="278" t="s">
        <v>1043</v>
      </c>
      <c r="F4054" s="277" t="s">
        <v>1043</v>
      </c>
      <c r="G4054" s="279">
        <v>94676</v>
      </c>
      <c r="H4054" s="277" t="s">
        <v>10768</v>
      </c>
      <c r="I4054" s="277" t="s">
        <v>833</v>
      </c>
      <c r="J4054" s="277" t="s">
        <v>2642</v>
      </c>
      <c r="K4054" s="280">
        <v>11.49</v>
      </c>
      <c r="L4054" s="277" t="s">
        <v>2364</v>
      </c>
      <c r="M4054" s="83"/>
    </row>
    <row r="4055" spans="1:13" ht="12.75" customHeight="1" x14ac:dyDescent="0.25">
      <c r="A4055" s="277" t="s">
        <v>9801</v>
      </c>
      <c r="B4055" s="277" t="s">
        <v>9802</v>
      </c>
      <c r="C4055" s="277" t="s">
        <v>9157</v>
      </c>
      <c r="D4055" s="277" t="s">
        <v>10017</v>
      </c>
      <c r="E4055" s="278" t="s">
        <v>1043</v>
      </c>
      <c r="F4055" s="277" t="s">
        <v>1043</v>
      </c>
      <c r="G4055" s="279">
        <v>94677</v>
      </c>
      <c r="H4055" s="277" t="s">
        <v>10769</v>
      </c>
      <c r="I4055" s="277" t="s">
        <v>833</v>
      </c>
      <c r="J4055" s="277" t="s">
        <v>2642</v>
      </c>
      <c r="K4055" s="280">
        <v>16.510000000000002</v>
      </c>
      <c r="L4055" s="277" t="s">
        <v>2364</v>
      </c>
      <c r="M4055" s="83"/>
    </row>
    <row r="4056" spans="1:13" ht="12.75" customHeight="1" x14ac:dyDescent="0.25">
      <c r="A4056" s="277" t="s">
        <v>9801</v>
      </c>
      <c r="B4056" s="277" t="s">
        <v>9802</v>
      </c>
      <c r="C4056" s="277" t="s">
        <v>9157</v>
      </c>
      <c r="D4056" s="277" t="s">
        <v>10017</v>
      </c>
      <c r="E4056" s="278" t="s">
        <v>1043</v>
      </c>
      <c r="F4056" s="277" t="s">
        <v>1043</v>
      </c>
      <c r="G4056" s="279">
        <v>94678</v>
      </c>
      <c r="H4056" s="277" t="s">
        <v>10770</v>
      </c>
      <c r="I4056" s="277" t="s">
        <v>833</v>
      </c>
      <c r="J4056" s="277" t="s">
        <v>2642</v>
      </c>
      <c r="K4056" s="280">
        <v>11.79</v>
      </c>
      <c r="L4056" s="277" t="s">
        <v>2364</v>
      </c>
      <c r="M4056" s="83"/>
    </row>
    <row r="4057" spans="1:13" ht="12.75" customHeight="1" x14ac:dyDescent="0.25">
      <c r="A4057" s="277" t="s">
        <v>9801</v>
      </c>
      <c r="B4057" s="277" t="s">
        <v>9802</v>
      </c>
      <c r="C4057" s="277" t="s">
        <v>9157</v>
      </c>
      <c r="D4057" s="277" t="s">
        <v>10017</v>
      </c>
      <c r="E4057" s="278" t="s">
        <v>1043</v>
      </c>
      <c r="F4057" s="277" t="s">
        <v>1043</v>
      </c>
      <c r="G4057" s="279">
        <v>94679</v>
      </c>
      <c r="H4057" s="277" t="s">
        <v>10771</v>
      </c>
      <c r="I4057" s="277" t="s">
        <v>833</v>
      </c>
      <c r="J4057" s="277" t="s">
        <v>2642</v>
      </c>
      <c r="K4057" s="280">
        <v>18.399999999999999</v>
      </c>
      <c r="L4057" s="277" t="s">
        <v>2364</v>
      </c>
      <c r="M4057" s="83"/>
    </row>
    <row r="4058" spans="1:13" ht="12.75" customHeight="1" x14ac:dyDescent="0.25">
      <c r="A4058" s="277" t="s">
        <v>9801</v>
      </c>
      <c r="B4058" s="277" t="s">
        <v>9802</v>
      </c>
      <c r="C4058" s="277" t="s">
        <v>9157</v>
      </c>
      <c r="D4058" s="277" t="s">
        <v>10017</v>
      </c>
      <c r="E4058" s="278" t="s">
        <v>1043</v>
      </c>
      <c r="F4058" s="277" t="s">
        <v>1043</v>
      </c>
      <c r="G4058" s="279">
        <v>94680</v>
      </c>
      <c r="H4058" s="277" t="s">
        <v>10772</v>
      </c>
      <c r="I4058" s="277" t="s">
        <v>833</v>
      </c>
      <c r="J4058" s="277" t="s">
        <v>2642</v>
      </c>
      <c r="K4058" s="280">
        <v>30.95</v>
      </c>
      <c r="L4058" s="277" t="s">
        <v>2364</v>
      </c>
      <c r="M4058" s="83"/>
    </row>
    <row r="4059" spans="1:13" ht="12.75" customHeight="1" x14ac:dyDescent="0.25">
      <c r="A4059" s="277" t="s">
        <v>9801</v>
      </c>
      <c r="B4059" s="277" t="s">
        <v>9802</v>
      </c>
      <c r="C4059" s="277" t="s">
        <v>9157</v>
      </c>
      <c r="D4059" s="277" t="s">
        <v>10017</v>
      </c>
      <c r="E4059" s="278" t="s">
        <v>1043</v>
      </c>
      <c r="F4059" s="277" t="s">
        <v>1043</v>
      </c>
      <c r="G4059" s="279">
        <v>94681</v>
      </c>
      <c r="H4059" s="277" t="s">
        <v>10773</v>
      </c>
      <c r="I4059" s="277" t="s">
        <v>833</v>
      </c>
      <c r="J4059" s="277" t="s">
        <v>2642</v>
      </c>
      <c r="K4059" s="280">
        <v>40</v>
      </c>
      <c r="L4059" s="277" t="s">
        <v>2364</v>
      </c>
      <c r="M4059" s="83"/>
    </row>
    <row r="4060" spans="1:13" ht="12.75" customHeight="1" x14ac:dyDescent="0.25">
      <c r="A4060" s="277" t="s">
        <v>9801</v>
      </c>
      <c r="B4060" s="277" t="s">
        <v>9802</v>
      </c>
      <c r="C4060" s="277" t="s">
        <v>9157</v>
      </c>
      <c r="D4060" s="277" t="s">
        <v>10017</v>
      </c>
      <c r="E4060" s="278" t="s">
        <v>1043</v>
      </c>
      <c r="F4060" s="277" t="s">
        <v>1043</v>
      </c>
      <c r="G4060" s="279">
        <v>94682</v>
      </c>
      <c r="H4060" s="277" t="s">
        <v>10774</v>
      </c>
      <c r="I4060" s="277" t="s">
        <v>833</v>
      </c>
      <c r="J4060" s="277" t="s">
        <v>2642</v>
      </c>
      <c r="K4060" s="280">
        <v>77.55</v>
      </c>
      <c r="L4060" s="277" t="s">
        <v>2364</v>
      </c>
      <c r="M4060" s="83"/>
    </row>
    <row r="4061" spans="1:13" ht="12.75" customHeight="1" x14ac:dyDescent="0.25">
      <c r="A4061" s="277" t="s">
        <v>9801</v>
      </c>
      <c r="B4061" s="277" t="s">
        <v>9802</v>
      </c>
      <c r="C4061" s="277" t="s">
        <v>9157</v>
      </c>
      <c r="D4061" s="277" t="s">
        <v>10017</v>
      </c>
      <c r="E4061" s="278" t="s">
        <v>1043</v>
      </c>
      <c r="F4061" s="277" t="s">
        <v>1043</v>
      </c>
      <c r="G4061" s="279">
        <v>94683</v>
      </c>
      <c r="H4061" s="277" t="s">
        <v>10775</v>
      </c>
      <c r="I4061" s="277" t="s">
        <v>833</v>
      </c>
      <c r="J4061" s="277" t="s">
        <v>2642</v>
      </c>
      <c r="K4061" s="280">
        <v>50.96</v>
      </c>
      <c r="L4061" s="277" t="s">
        <v>2364</v>
      </c>
      <c r="M4061" s="83"/>
    </row>
    <row r="4062" spans="1:13" ht="12.75" customHeight="1" x14ac:dyDescent="0.25">
      <c r="A4062" s="277" t="s">
        <v>9801</v>
      </c>
      <c r="B4062" s="277" t="s">
        <v>9802</v>
      </c>
      <c r="C4062" s="277" t="s">
        <v>9157</v>
      </c>
      <c r="D4062" s="277" t="s">
        <v>10017</v>
      </c>
      <c r="E4062" s="278" t="s">
        <v>1043</v>
      </c>
      <c r="F4062" s="277" t="s">
        <v>1043</v>
      </c>
      <c r="G4062" s="279">
        <v>94684</v>
      </c>
      <c r="H4062" s="277" t="s">
        <v>10776</v>
      </c>
      <c r="I4062" s="277" t="s">
        <v>833</v>
      </c>
      <c r="J4062" s="277" t="s">
        <v>2642</v>
      </c>
      <c r="K4062" s="280">
        <v>100.42</v>
      </c>
      <c r="L4062" s="277" t="s">
        <v>2364</v>
      </c>
      <c r="M4062" s="83"/>
    </row>
    <row r="4063" spans="1:13" ht="12.75" customHeight="1" x14ac:dyDescent="0.25">
      <c r="A4063" s="277" t="s">
        <v>9801</v>
      </c>
      <c r="B4063" s="277" t="s">
        <v>9802</v>
      </c>
      <c r="C4063" s="277" t="s">
        <v>9157</v>
      </c>
      <c r="D4063" s="277" t="s">
        <v>10017</v>
      </c>
      <c r="E4063" s="278" t="s">
        <v>1043</v>
      </c>
      <c r="F4063" s="277" t="s">
        <v>1043</v>
      </c>
      <c r="G4063" s="279">
        <v>94685</v>
      </c>
      <c r="H4063" s="277" t="s">
        <v>10777</v>
      </c>
      <c r="I4063" s="277" t="s">
        <v>833</v>
      </c>
      <c r="J4063" s="277" t="s">
        <v>2642</v>
      </c>
      <c r="K4063" s="280">
        <v>78.290000000000006</v>
      </c>
      <c r="L4063" s="277" t="s">
        <v>2364</v>
      </c>
      <c r="M4063" s="83"/>
    </row>
    <row r="4064" spans="1:13" ht="12.75" customHeight="1" x14ac:dyDescent="0.25">
      <c r="A4064" s="277" t="s">
        <v>9801</v>
      </c>
      <c r="B4064" s="277" t="s">
        <v>9802</v>
      </c>
      <c r="C4064" s="277" t="s">
        <v>9157</v>
      </c>
      <c r="D4064" s="277" t="s">
        <v>10017</v>
      </c>
      <c r="E4064" s="278" t="s">
        <v>1043</v>
      </c>
      <c r="F4064" s="277" t="s">
        <v>1043</v>
      </c>
      <c r="G4064" s="279">
        <v>94686</v>
      </c>
      <c r="H4064" s="277" t="s">
        <v>10778</v>
      </c>
      <c r="I4064" s="277" t="s">
        <v>833</v>
      </c>
      <c r="J4064" s="277" t="s">
        <v>2642</v>
      </c>
      <c r="K4064" s="280">
        <v>183.86</v>
      </c>
      <c r="L4064" s="277" t="s">
        <v>2364</v>
      </c>
      <c r="M4064" s="83"/>
    </row>
    <row r="4065" spans="1:13" ht="12.75" customHeight="1" x14ac:dyDescent="0.25">
      <c r="A4065" s="277" t="s">
        <v>9801</v>
      </c>
      <c r="B4065" s="277" t="s">
        <v>9802</v>
      </c>
      <c r="C4065" s="277" t="s">
        <v>9157</v>
      </c>
      <c r="D4065" s="277" t="s">
        <v>10017</v>
      </c>
      <c r="E4065" s="278" t="s">
        <v>1043</v>
      </c>
      <c r="F4065" s="277" t="s">
        <v>1043</v>
      </c>
      <c r="G4065" s="279">
        <v>94687</v>
      </c>
      <c r="H4065" s="277" t="s">
        <v>10779</v>
      </c>
      <c r="I4065" s="277" t="s">
        <v>833</v>
      </c>
      <c r="J4065" s="277" t="s">
        <v>2642</v>
      </c>
      <c r="K4065" s="280">
        <v>150.49</v>
      </c>
      <c r="L4065" s="277" t="s">
        <v>2364</v>
      </c>
      <c r="M4065" s="83"/>
    </row>
    <row r="4066" spans="1:13" ht="12.75" customHeight="1" x14ac:dyDescent="0.25">
      <c r="A4066" s="277" t="s">
        <v>9801</v>
      </c>
      <c r="B4066" s="277" t="s">
        <v>9802</v>
      </c>
      <c r="C4066" s="277" t="s">
        <v>9157</v>
      </c>
      <c r="D4066" s="277" t="s">
        <v>10017</v>
      </c>
      <c r="E4066" s="278" t="s">
        <v>1043</v>
      </c>
      <c r="F4066" s="277" t="s">
        <v>1043</v>
      </c>
      <c r="G4066" s="279">
        <v>94688</v>
      </c>
      <c r="H4066" s="277" t="s">
        <v>10780</v>
      </c>
      <c r="I4066" s="277" t="s">
        <v>833</v>
      </c>
      <c r="J4066" s="277" t="s">
        <v>2642</v>
      </c>
      <c r="K4066" s="280">
        <v>7.98</v>
      </c>
      <c r="L4066" s="277" t="s">
        <v>2364</v>
      </c>
      <c r="M4066" s="83"/>
    </row>
    <row r="4067" spans="1:13" ht="12.75" customHeight="1" x14ac:dyDescent="0.25">
      <c r="A4067" s="277" t="s">
        <v>9801</v>
      </c>
      <c r="B4067" s="277" t="s">
        <v>9802</v>
      </c>
      <c r="C4067" s="277" t="s">
        <v>9157</v>
      </c>
      <c r="D4067" s="277" t="s">
        <v>10017</v>
      </c>
      <c r="E4067" s="278" t="s">
        <v>1043</v>
      </c>
      <c r="F4067" s="277" t="s">
        <v>1043</v>
      </c>
      <c r="G4067" s="279">
        <v>94689</v>
      </c>
      <c r="H4067" s="277" t="s">
        <v>10781</v>
      </c>
      <c r="I4067" s="277" t="s">
        <v>833</v>
      </c>
      <c r="J4067" s="277" t="s">
        <v>2642</v>
      </c>
      <c r="K4067" s="280">
        <v>10.38</v>
      </c>
      <c r="L4067" s="277" t="s">
        <v>2364</v>
      </c>
      <c r="M4067" s="83"/>
    </row>
    <row r="4068" spans="1:13" ht="12.75" customHeight="1" x14ac:dyDescent="0.25">
      <c r="A4068" s="277" t="s">
        <v>9801</v>
      </c>
      <c r="B4068" s="277" t="s">
        <v>9802</v>
      </c>
      <c r="C4068" s="277" t="s">
        <v>9157</v>
      </c>
      <c r="D4068" s="277" t="s">
        <v>10017</v>
      </c>
      <c r="E4068" s="278" t="s">
        <v>1043</v>
      </c>
      <c r="F4068" s="277" t="s">
        <v>1043</v>
      </c>
      <c r="G4068" s="279">
        <v>94690</v>
      </c>
      <c r="H4068" s="277" t="s">
        <v>10782</v>
      </c>
      <c r="I4068" s="277" t="s">
        <v>833</v>
      </c>
      <c r="J4068" s="277" t="s">
        <v>2642</v>
      </c>
      <c r="K4068" s="280">
        <v>9.99</v>
      </c>
      <c r="L4068" s="277" t="s">
        <v>2364</v>
      </c>
      <c r="M4068" s="83"/>
    </row>
    <row r="4069" spans="1:13" ht="12.75" customHeight="1" x14ac:dyDescent="0.25">
      <c r="A4069" s="277" t="s">
        <v>9801</v>
      </c>
      <c r="B4069" s="277" t="s">
        <v>9802</v>
      </c>
      <c r="C4069" s="277" t="s">
        <v>9157</v>
      </c>
      <c r="D4069" s="277" t="s">
        <v>10017</v>
      </c>
      <c r="E4069" s="278" t="s">
        <v>1043</v>
      </c>
      <c r="F4069" s="277" t="s">
        <v>1043</v>
      </c>
      <c r="G4069" s="279">
        <v>94691</v>
      </c>
      <c r="H4069" s="277" t="s">
        <v>10783</v>
      </c>
      <c r="I4069" s="277" t="s">
        <v>833</v>
      </c>
      <c r="J4069" s="277" t="s">
        <v>2642</v>
      </c>
      <c r="K4069" s="280">
        <v>11.38</v>
      </c>
      <c r="L4069" s="277" t="s">
        <v>2364</v>
      </c>
      <c r="M4069" s="83"/>
    </row>
    <row r="4070" spans="1:13" ht="12.75" customHeight="1" x14ac:dyDescent="0.25">
      <c r="A4070" s="277" t="s">
        <v>9801</v>
      </c>
      <c r="B4070" s="277" t="s">
        <v>9802</v>
      </c>
      <c r="C4070" s="277" t="s">
        <v>9157</v>
      </c>
      <c r="D4070" s="277" t="s">
        <v>10017</v>
      </c>
      <c r="E4070" s="278" t="s">
        <v>1043</v>
      </c>
      <c r="F4070" s="277" t="s">
        <v>1043</v>
      </c>
      <c r="G4070" s="279">
        <v>94692</v>
      </c>
      <c r="H4070" s="277" t="s">
        <v>10784</v>
      </c>
      <c r="I4070" s="277" t="s">
        <v>833</v>
      </c>
      <c r="J4070" s="277" t="s">
        <v>2642</v>
      </c>
      <c r="K4070" s="280">
        <v>17.170000000000002</v>
      </c>
      <c r="L4070" s="277" t="s">
        <v>2364</v>
      </c>
      <c r="M4070" s="83"/>
    </row>
    <row r="4071" spans="1:13" ht="12.75" customHeight="1" x14ac:dyDescent="0.25">
      <c r="A4071" s="277" t="s">
        <v>9801</v>
      </c>
      <c r="B4071" s="277" t="s">
        <v>9802</v>
      </c>
      <c r="C4071" s="277" t="s">
        <v>9157</v>
      </c>
      <c r="D4071" s="277" t="s">
        <v>10017</v>
      </c>
      <c r="E4071" s="278" t="s">
        <v>1043</v>
      </c>
      <c r="F4071" s="277" t="s">
        <v>1043</v>
      </c>
      <c r="G4071" s="279">
        <v>94693</v>
      </c>
      <c r="H4071" s="277" t="s">
        <v>10785</v>
      </c>
      <c r="I4071" s="277" t="s">
        <v>833</v>
      </c>
      <c r="J4071" s="277" t="s">
        <v>2642</v>
      </c>
      <c r="K4071" s="280">
        <v>17.87</v>
      </c>
      <c r="L4071" s="277" t="s">
        <v>2364</v>
      </c>
      <c r="M4071" s="83"/>
    </row>
    <row r="4072" spans="1:13" ht="12.75" customHeight="1" x14ac:dyDescent="0.25">
      <c r="A4072" s="277" t="s">
        <v>9801</v>
      </c>
      <c r="B4072" s="277" t="s">
        <v>9802</v>
      </c>
      <c r="C4072" s="277" t="s">
        <v>9157</v>
      </c>
      <c r="D4072" s="277" t="s">
        <v>10017</v>
      </c>
      <c r="E4072" s="278" t="s">
        <v>1043</v>
      </c>
      <c r="F4072" s="277" t="s">
        <v>1043</v>
      </c>
      <c r="G4072" s="279">
        <v>94694</v>
      </c>
      <c r="H4072" s="277" t="s">
        <v>10786</v>
      </c>
      <c r="I4072" s="277" t="s">
        <v>833</v>
      </c>
      <c r="J4072" s="277" t="s">
        <v>2642</v>
      </c>
      <c r="K4072" s="280">
        <v>17.91</v>
      </c>
      <c r="L4072" s="277" t="s">
        <v>2364</v>
      </c>
      <c r="M4072" s="83"/>
    </row>
    <row r="4073" spans="1:13" ht="12.75" customHeight="1" x14ac:dyDescent="0.25">
      <c r="A4073" s="277" t="s">
        <v>9801</v>
      </c>
      <c r="B4073" s="277" t="s">
        <v>9802</v>
      </c>
      <c r="C4073" s="277" t="s">
        <v>9157</v>
      </c>
      <c r="D4073" s="277" t="s">
        <v>10017</v>
      </c>
      <c r="E4073" s="278" t="s">
        <v>1043</v>
      </c>
      <c r="F4073" s="277" t="s">
        <v>1043</v>
      </c>
      <c r="G4073" s="279">
        <v>94695</v>
      </c>
      <c r="H4073" s="277" t="s">
        <v>10787</v>
      </c>
      <c r="I4073" s="277" t="s">
        <v>833</v>
      </c>
      <c r="J4073" s="277" t="s">
        <v>2642</v>
      </c>
      <c r="K4073" s="280">
        <v>23.31</v>
      </c>
      <c r="L4073" s="277" t="s">
        <v>2364</v>
      </c>
      <c r="M4073" s="83"/>
    </row>
    <row r="4074" spans="1:13" ht="12.75" customHeight="1" x14ac:dyDescent="0.25">
      <c r="A4074" s="277" t="s">
        <v>9801</v>
      </c>
      <c r="B4074" s="277" t="s">
        <v>9802</v>
      </c>
      <c r="C4074" s="277" t="s">
        <v>9157</v>
      </c>
      <c r="D4074" s="277" t="s">
        <v>10017</v>
      </c>
      <c r="E4074" s="278" t="s">
        <v>1043</v>
      </c>
      <c r="F4074" s="277" t="s">
        <v>1043</v>
      </c>
      <c r="G4074" s="279">
        <v>94696</v>
      </c>
      <c r="H4074" s="277" t="s">
        <v>10788</v>
      </c>
      <c r="I4074" s="277" t="s">
        <v>833</v>
      </c>
      <c r="J4074" s="277" t="s">
        <v>2642</v>
      </c>
      <c r="K4074" s="280">
        <v>40.5</v>
      </c>
      <c r="L4074" s="277" t="s">
        <v>2364</v>
      </c>
      <c r="M4074" s="83"/>
    </row>
    <row r="4075" spans="1:13" ht="12.75" customHeight="1" x14ac:dyDescent="0.25">
      <c r="A4075" s="277" t="s">
        <v>9801</v>
      </c>
      <c r="B4075" s="277" t="s">
        <v>9802</v>
      </c>
      <c r="C4075" s="277" t="s">
        <v>9157</v>
      </c>
      <c r="D4075" s="277" t="s">
        <v>10017</v>
      </c>
      <c r="E4075" s="278" t="s">
        <v>1043</v>
      </c>
      <c r="F4075" s="277" t="s">
        <v>1043</v>
      </c>
      <c r="G4075" s="279">
        <v>94697</v>
      </c>
      <c r="H4075" s="277" t="s">
        <v>10789</v>
      </c>
      <c r="I4075" s="277" t="s">
        <v>833</v>
      </c>
      <c r="J4075" s="277" t="s">
        <v>2642</v>
      </c>
      <c r="K4075" s="280">
        <v>61.42</v>
      </c>
      <c r="L4075" s="277" t="s">
        <v>2364</v>
      </c>
      <c r="M4075" s="83"/>
    </row>
    <row r="4076" spans="1:13" ht="12.75" customHeight="1" x14ac:dyDescent="0.25">
      <c r="A4076" s="277" t="s">
        <v>9801</v>
      </c>
      <c r="B4076" s="277" t="s">
        <v>9802</v>
      </c>
      <c r="C4076" s="277" t="s">
        <v>9157</v>
      </c>
      <c r="D4076" s="277" t="s">
        <v>10017</v>
      </c>
      <c r="E4076" s="278" t="s">
        <v>1043</v>
      </c>
      <c r="F4076" s="277" t="s">
        <v>1043</v>
      </c>
      <c r="G4076" s="279">
        <v>94698</v>
      </c>
      <c r="H4076" s="277" t="s">
        <v>10790</v>
      </c>
      <c r="I4076" s="277" t="s">
        <v>833</v>
      </c>
      <c r="J4076" s="277" t="s">
        <v>2642</v>
      </c>
      <c r="K4076" s="280">
        <v>54.07</v>
      </c>
      <c r="L4076" s="277" t="s">
        <v>2364</v>
      </c>
      <c r="M4076" s="83"/>
    </row>
    <row r="4077" spans="1:13" ht="12.75" customHeight="1" x14ac:dyDescent="0.25">
      <c r="A4077" s="277" t="s">
        <v>9801</v>
      </c>
      <c r="B4077" s="277" t="s">
        <v>9802</v>
      </c>
      <c r="C4077" s="277" t="s">
        <v>9157</v>
      </c>
      <c r="D4077" s="277" t="s">
        <v>10017</v>
      </c>
      <c r="E4077" s="278" t="s">
        <v>1043</v>
      </c>
      <c r="F4077" s="277" t="s">
        <v>1043</v>
      </c>
      <c r="G4077" s="279">
        <v>94699</v>
      </c>
      <c r="H4077" s="277" t="s">
        <v>10791</v>
      </c>
      <c r="I4077" s="277" t="s">
        <v>833</v>
      </c>
      <c r="J4077" s="277" t="s">
        <v>2642</v>
      </c>
      <c r="K4077" s="280">
        <v>103.75</v>
      </c>
      <c r="L4077" s="277" t="s">
        <v>2364</v>
      </c>
      <c r="M4077" s="83"/>
    </row>
    <row r="4078" spans="1:13" ht="12.75" customHeight="1" x14ac:dyDescent="0.25">
      <c r="A4078" s="277" t="s">
        <v>9801</v>
      </c>
      <c r="B4078" s="277" t="s">
        <v>9802</v>
      </c>
      <c r="C4078" s="277" t="s">
        <v>9157</v>
      </c>
      <c r="D4078" s="277" t="s">
        <v>10017</v>
      </c>
      <c r="E4078" s="278" t="s">
        <v>1043</v>
      </c>
      <c r="F4078" s="277" t="s">
        <v>1043</v>
      </c>
      <c r="G4078" s="279">
        <v>94700</v>
      </c>
      <c r="H4078" s="277" t="s">
        <v>10792</v>
      </c>
      <c r="I4078" s="277" t="s">
        <v>833</v>
      </c>
      <c r="J4078" s="277" t="s">
        <v>2642</v>
      </c>
      <c r="K4078" s="280">
        <v>88.69</v>
      </c>
      <c r="L4078" s="277" t="s">
        <v>2364</v>
      </c>
      <c r="M4078" s="83"/>
    </row>
    <row r="4079" spans="1:13" ht="12.75" customHeight="1" x14ac:dyDescent="0.25">
      <c r="A4079" s="277" t="s">
        <v>9801</v>
      </c>
      <c r="B4079" s="277" t="s">
        <v>9802</v>
      </c>
      <c r="C4079" s="277" t="s">
        <v>9157</v>
      </c>
      <c r="D4079" s="277" t="s">
        <v>10017</v>
      </c>
      <c r="E4079" s="278" t="s">
        <v>1043</v>
      </c>
      <c r="F4079" s="277" t="s">
        <v>1043</v>
      </c>
      <c r="G4079" s="279">
        <v>94701</v>
      </c>
      <c r="H4079" s="277" t="s">
        <v>10793</v>
      </c>
      <c r="I4079" s="277" t="s">
        <v>833</v>
      </c>
      <c r="J4079" s="277" t="s">
        <v>2642</v>
      </c>
      <c r="K4079" s="280">
        <v>151.51</v>
      </c>
      <c r="L4079" s="277" t="s">
        <v>2364</v>
      </c>
      <c r="M4079" s="83"/>
    </row>
    <row r="4080" spans="1:13" ht="12.75" customHeight="1" x14ac:dyDescent="0.25">
      <c r="A4080" s="277" t="s">
        <v>9801</v>
      </c>
      <c r="B4080" s="277" t="s">
        <v>9802</v>
      </c>
      <c r="C4080" s="277" t="s">
        <v>9157</v>
      </c>
      <c r="D4080" s="277" t="s">
        <v>10017</v>
      </c>
      <c r="E4080" s="278" t="s">
        <v>1043</v>
      </c>
      <c r="F4080" s="277" t="s">
        <v>1043</v>
      </c>
      <c r="G4080" s="279">
        <v>94702</v>
      </c>
      <c r="H4080" s="277" t="s">
        <v>10794</v>
      </c>
      <c r="I4080" s="277" t="s">
        <v>833</v>
      </c>
      <c r="J4080" s="277" t="s">
        <v>2642</v>
      </c>
      <c r="K4080" s="280">
        <v>143.80000000000001</v>
      </c>
      <c r="L4080" s="277" t="s">
        <v>2364</v>
      </c>
      <c r="M4080" s="83"/>
    </row>
    <row r="4081" spans="1:13" ht="12.75" customHeight="1" x14ac:dyDescent="0.25">
      <c r="A4081" s="277" t="s">
        <v>9801</v>
      </c>
      <c r="B4081" s="277" t="s">
        <v>9802</v>
      </c>
      <c r="C4081" s="277" t="s">
        <v>9157</v>
      </c>
      <c r="D4081" s="277" t="s">
        <v>10017</v>
      </c>
      <c r="E4081" s="278" t="s">
        <v>1043</v>
      </c>
      <c r="F4081" s="277" t="s">
        <v>1043</v>
      </c>
      <c r="G4081" s="279">
        <v>94703</v>
      </c>
      <c r="H4081" s="277" t="s">
        <v>10795</v>
      </c>
      <c r="I4081" s="277" t="s">
        <v>833</v>
      </c>
      <c r="J4081" s="277" t="s">
        <v>2642</v>
      </c>
      <c r="K4081" s="280">
        <v>13.67</v>
      </c>
      <c r="L4081" s="277" t="s">
        <v>2364</v>
      </c>
      <c r="M4081" s="83"/>
    </row>
    <row r="4082" spans="1:13" ht="12.75" customHeight="1" x14ac:dyDescent="0.25">
      <c r="A4082" s="277" t="s">
        <v>9801</v>
      </c>
      <c r="B4082" s="277" t="s">
        <v>9802</v>
      </c>
      <c r="C4082" s="277" t="s">
        <v>9157</v>
      </c>
      <c r="D4082" s="277" t="s">
        <v>10017</v>
      </c>
      <c r="E4082" s="278" t="s">
        <v>1043</v>
      </c>
      <c r="F4082" s="277" t="s">
        <v>1043</v>
      </c>
      <c r="G4082" s="279">
        <v>94704</v>
      </c>
      <c r="H4082" s="277" t="s">
        <v>10796</v>
      </c>
      <c r="I4082" s="277" t="s">
        <v>833</v>
      </c>
      <c r="J4082" s="277" t="s">
        <v>2642</v>
      </c>
      <c r="K4082" s="280">
        <v>15.98</v>
      </c>
      <c r="L4082" s="277" t="s">
        <v>2364</v>
      </c>
      <c r="M4082" s="83"/>
    </row>
    <row r="4083" spans="1:13" ht="12.75" customHeight="1" x14ac:dyDescent="0.25">
      <c r="A4083" s="277" t="s">
        <v>9801</v>
      </c>
      <c r="B4083" s="277" t="s">
        <v>9802</v>
      </c>
      <c r="C4083" s="277" t="s">
        <v>9157</v>
      </c>
      <c r="D4083" s="277" t="s">
        <v>10017</v>
      </c>
      <c r="E4083" s="278" t="s">
        <v>1043</v>
      </c>
      <c r="F4083" s="277" t="s">
        <v>1043</v>
      </c>
      <c r="G4083" s="279">
        <v>94705</v>
      </c>
      <c r="H4083" s="277" t="s">
        <v>10797</v>
      </c>
      <c r="I4083" s="277" t="s">
        <v>833</v>
      </c>
      <c r="J4083" s="277" t="s">
        <v>2642</v>
      </c>
      <c r="K4083" s="280">
        <v>19.48</v>
      </c>
      <c r="L4083" s="277" t="s">
        <v>2364</v>
      </c>
      <c r="M4083" s="83"/>
    </row>
    <row r="4084" spans="1:13" ht="12.75" customHeight="1" x14ac:dyDescent="0.25">
      <c r="A4084" s="277" t="s">
        <v>9801</v>
      </c>
      <c r="B4084" s="277" t="s">
        <v>9802</v>
      </c>
      <c r="C4084" s="277" t="s">
        <v>9157</v>
      </c>
      <c r="D4084" s="277" t="s">
        <v>10017</v>
      </c>
      <c r="E4084" s="278" t="s">
        <v>1043</v>
      </c>
      <c r="F4084" s="277" t="s">
        <v>1043</v>
      </c>
      <c r="G4084" s="279">
        <v>94706</v>
      </c>
      <c r="H4084" s="277" t="s">
        <v>10798</v>
      </c>
      <c r="I4084" s="277" t="s">
        <v>833</v>
      </c>
      <c r="J4084" s="277" t="s">
        <v>2642</v>
      </c>
      <c r="K4084" s="280">
        <v>28.51</v>
      </c>
      <c r="L4084" s="277" t="s">
        <v>2364</v>
      </c>
      <c r="M4084" s="83"/>
    </row>
    <row r="4085" spans="1:13" ht="12.75" customHeight="1" x14ac:dyDescent="0.25">
      <c r="A4085" s="277" t="s">
        <v>9801</v>
      </c>
      <c r="B4085" s="277" t="s">
        <v>9802</v>
      </c>
      <c r="C4085" s="277" t="s">
        <v>9157</v>
      </c>
      <c r="D4085" s="277" t="s">
        <v>10017</v>
      </c>
      <c r="E4085" s="278" t="s">
        <v>1043</v>
      </c>
      <c r="F4085" s="277" t="s">
        <v>1043</v>
      </c>
      <c r="G4085" s="279">
        <v>94707</v>
      </c>
      <c r="H4085" s="277" t="s">
        <v>10799</v>
      </c>
      <c r="I4085" s="277" t="s">
        <v>833</v>
      </c>
      <c r="J4085" s="277" t="s">
        <v>2642</v>
      </c>
      <c r="K4085" s="280">
        <v>35</v>
      </c>
      <c r="L4085" s="277" t="s">
        <v>2364</v>
      </c>
      <c r="M4085" s="83"/>
    </row>
    <row r="4086" spans="1:13" ht="12.75" customHeight="1" x14ac:dyDescent="0.25">
      <c r="A4086" s="277" t="s">
        <v>9801</v>
      </c>
      <c r="B4086" s="277" t="s">
        <v>9802</v>
      </c>
      <c r="C4086" s="277" t="s">
        <v>9157</v>
      </c>
      <c r="D4086" s="277" t="s">
        <v>10017</v>
      </c>
      <c r="E4086" s="278" t="s">
        <v>1043</v>
      </c>
      <c r="F4086" s="277" t="s">
        <v>1043</v>
      </c>
      <c r="G4086" s="279">
        <v>94708</v>
      </c>
      <c r="H4086" s="277" t="s">
        <v>10800</v>
      </c>
      <c r="I4086" s="277" t="s">
        <v>833</v>
      </c>
      <c r="J4086" s="277" t="s">
        <v>2642</v>
      </c>
      <c r="K4086" s="280">
        <v>17.86</v>
      </c>
      <c r="L4086" s="277" t="s">
        <v>2364</v>
      </c>
      <c r="M4086" s="83"/>
    </row>
    <row r="4087" spans="1:13" ht="12.75" customHeight="1" x14ac:dyDescent="0.25">
      <c r="A4087" s="277" t="s">
        <v>9801</v>
      </c>
      <c r="B4087" s="277" t="s">
        <v>9802</v>
      </c>
      <c r="C4087" s="277" t="s">
        <v>9157</v>
      </c>
      <c r="D4087" s="277" t="s">
        <v>10017</v>
      </c>
      <c r="E4087" s="278" t="s">
        <v>1043</v>
      </c>
      <c r="F4087" s="277" t="s">
        <v>1043</v>
      </c>
      <c r="G4087" s="279">
        <v>94709</v>
      </c>
      <c r="H4087" s="277" t="s">
        <v>10801</v>
      </c>
      <c r="I4087" s="277" t="s">
        <v>833</v>
      </c>
      <c r="J4087" s="277" t="s">
        <v>2642</v>
      </c>
      <c r="K4087" s="280">
        <v>22.47</v>
      </c>
      <c r="L4087" s="277" t="s">
        <v>2364</v>
      </c>
      <c r="M4087" s="83"/>
    </row>
    <row r="4088" spans="1:13" ht="12.75" customHeight="1" x14ac:dyDescent="0.25">
      <c r="A4088" s="277" t="s">
        <v>9801</v>
      </c>
      <c r="B4088" s="277" t="s">
        <v>9802</v>
      </c>
      <c r="C4088" s="277" t="s">
        <v>9157</v>
      </c>
      <c r="D4088" s="277" t="s">
        <v>10017</v>
      </c>
      <c r="E4088" s="278" t="s">
        <v>1043</v>
      </c>
      <c r="F4088" s="277" t="s">
        <v>1043</v>
      </c>
      <c r="G4088" s="279">
        <v>94710</v>
      </c>
      <c r="H4088" s="277" t="s">
        <v>10802</v>
      </c>
      <c r="I4088" s="277" t="s">
        <v>833</v>
      </c>
      <c r="J4088" s="277" t="s">
        <v>2642</v>
      </c>
      <c r="K4088" s="280">
        <v>33.909999999999997</v>
      </c>
      <c r="L4088" s="277" t="s">
        <v>2364</v>
      </c>
      <c r="M4088" s="83"/>
    </row>
    <row r="4089" spans="1:13" ht="12.75" customHeight="1" x14ac:dyDescent="0.25">
      <c r="A4089" s="277" t="s">
        <v>9801</v>
      </c>
      <c r="B4089" s="277" t="s">
        <v>9802</v>
      </c>
      <c r="C4089" s="277" t="s">
        <v>9157</v>
      </c>
      <c r="D4089" s="277" t="s">
        <v>10017</v>
      </c>
      <c r="E4089" s="278" t="s">
        <v>1043</v>
      </c>
      <c r="F4089" s="277" t="s">
        <v>1043</v>
      </c>
      <c r="G4089" s="279">
        <v>94711</v>
      </c>
      <c r="H4089" s="277" t="s">
        <v>10803</v>
      </c>
      <c r="I4089" s="277" t="s">
        <v>833</v>
      </c>
      <c r="J4089" s="277" t="s">
        <v>2642</v>
      </c>
      <c r="K4089" s="280">
        <v>41.22</v>
      </c>
      <c r="L4089" s="277" t="s">
        <v>2364</v>
      </c>
      <c r="M4089" s="83"/>
    </row>
    <row r="4090" spans="1:13" ht="12.75" customHeight="1" x14ac:dyDescent="0.25">
      <c r="A4090" s="277" t="s">
        <v>9801</v>
      </c>
      <c r="B4090" s="277" t="s">
        <v>9802</v>
      </c>
      <c r="C4090" s="277" t="s">
        <v>9157</v>
      </c>
      <c r="D4090" s="277" t="s">
        <v>10017</v>
      </c>
      <c r="E4090" s="278" t="s">
        <v>1043</v>
      </c>
      <c r="F4090" s="277" t="s">
        <v>1043</v>
      </c>
      <c r="G4090" s="279">
        <v>94712</v>
      </c>
      <c r="H4090" s="277" t="s">
        <v>10804</v>
      </c>
      <c r="I4090" s="277" t="s">
        <v>833</v>
      </c>
      <c r="J4090" s="277" t="s">
        <v>2642</v>
      </c>
      <c r="K4090" s="280">
        <v>54.35</v>
      </c>
      <c r="L4090" s="277" t="s">
        <v>2364</v>
      </c>
      <c r="M4090" s="83"/>
    </row>
    <row r="4091" spans="1:13" ht="12.75" customHeight="1" x14ac:dyDescent="0.25">
      <c r="A4091" s="277" t="s">
        <v>9801</v>
      </c>
      <c r="B4091" s="277" t="s">
        <v>9802</v>
      </c>
      <c r="C4091" s="277" t="s">
        <v>9157</v>
      </c>
      <c r="D4091" s="277" t="s">
        <v>10017</v>
      </c>
      <c r="E4091" s="278" t="s">
        <v>1043</v>
      </c>
      <c r="F4091" s="277" t="s">
        <v>1043</v>
      </c>
      <c r="G4091" s="279">
        <v>94713</v>
      </c>
      <c r="H4091" s="277" t="s">
        <v>10805</v>
      </c>
      <c r="I4091" s="277" t="s">
        <v>833</v>
      </c>
      <c r="J4091" s="277" t="s">
        <v>2642</v>
      </c>
      <c r="K4091" s="280">
        <v>137.66999999999999</v>
      </c>
      <c r="L4091" s="277" t="s">
        <v>2364</v>
      </c>
      <c r="M4091" s="83"/>
    </row>
    <row r="4092" spans="1:13" ht="12.75" customHeight="1" x14ac:dyDescent="0.25">
      <c r="A4092" s="277" t="s">
        <v>9801</v>
      </c>
      <c r="B4092" s="277" t="s">
        <v>9802</v>
      </c>
      <c r="C4092" s="277" t="s">
        <v>9157</v>
      </c>
      <c r="D4092" s="277" t="s">
        <v>10017</v>
      </c>
      <c r="E4092" s="278" t="s">
        <v>1043</v>
      </c>
      <c r="F4092" s="277" t="s">
        <v>1043</v>
      </c>
      <c r="G4092" s="279">
        <v>94714</v>
      </c>
      <c r="H4092" s="277" t="s">
        <v>10806</v>
      </c>
      <c r="I4092" s="277" t="s">
        <v>833</v>
      </c>
      <c r="J4092" s="277" t="s">
        <v>2642</v>
      </c>
      <c r="K4092" s="280">
        <v>185.72</v>
      </c>
      <c r="L4092" s="277" t="s">
        <v>2364</v>
      </c>
      <c r="M4092" s="83"/>
    </row>
    <row r="4093" spans="1:13" ht="12.75" customHeight="1" x14ac:dyDescent="0.25">
      <c r="A4093" s="277" t="s">
        <v>9801</v>
      </c>
      <c r="B4093" s="277" t="s">
        <v>9802</v>
      </c>
      <c r="C4093" s="277" t="s">
        <v>9157</v>
      </c>
      <c r="D4093" s="277" t="s">
        <v>10017</v>
      </c>
      <c r="E4093" s="278" t="s">
        <v>1043</v>
      </c>
      <c r="F4093" s="277" t="s">
        <v>1043</v>
      </c>
      <c r="G4093" s="279">
        <v>94715</v>
      </c>
      <c r="H4093" s="277" t="s">
        <v>10807</v>
      </c>
      <c r="I4093" s="277" t="s">
        <v>833</v>
      </c>
      <c r="J4093" s="277" t="s">
        <v>2642</v>
      </c>
      <c r="K4093" s="280">
        <v>255.39</v>
      </c>
      <c r="L4093" s="277" t="s">
        <v>2364</v>
      </c>
      <c r="M4093" s="83"/>
    </row>
    <row r="4094" spans="1:13" ht="12.75" customHeight="1" x14ac:dyDescent="0.25">
      <c r="A4094" s="277" t="s">
        <v>9801</v>
      </c>
      <c r="B4094" s="277" t="s">
        <v>9802</v>
      </c>
      <c r="C4094" s="277" t="s">
        <v>9157</v>
      </c>
      <c r="D4094" s="277" t="s">
        <v>10017</v>
      </c>
      <c r="E4094" s="278" t="s">
        <v>1043</v>
      </c>
      <c r="F4094" s="277" t="s">
        <v>1043</v>
      </c>
      <c r="G4094" s="279">
        <v>94724</v>
      </c>
      <c r="H4094" s="277" t="s">
        <v>10808</v>
      </c>
      <c r="I4094" s="277" t="s">
        <v>833</v>
      </c>
      <c r="J4094" s="277" t="s">
        <v>2642</v>
      </c>
      <c r="K4094" s="280">
        <v>13.96</v>
      </c>
      <c r="L4094" s="277" t="s">
        <v>2364</v>
      </c>
      <c r="M4094" s="83"/>
    </row>
    <row r="4095" spans="1:13" ht="12.75" customHeight="1" x14ac:dyDescent="0.25">
      <c r="A4095" s="277" t="s">
        <v>9801</v>
      </c>
      <c r="B4095" s="277" t="s">
        <v>9802</v>
      </c>
      <c r="C4095" s="277" t="s">
        <v>9157</v>
      </c>
      <c r="D4095" s="277" t="s">
        <v>10017</v>
      </c>
      <c r="E4095" s="278" t="s">
        <v>1043</v>
      </c>
      <c r="F4095" s="277" t="s">
        <v>1043</v>
      </c>
      <c r="G4095" s="279">
        <v>94725</v>
      </c>
      <c r="H4095" s="277" t="s">
        <v>10809</v>
      </c>
      <c r="I4095" s="277" t="s">
        <v>833</v>
      </c>
      <c r="J4095" s="277" t="s">
        <v>2642</v>
      </c>
      <c r="K4095" s="280">
        <v>4.21</v>
      </c>
      <c r="L4095" s="277" t="s">
        <v>2364</v>
      </c>
      <c r="M4095" s="83"/>
    </row>
    <row r="4096" spans="1:13" ht="12.75" customHeight="1" x14ac:dyDescent="0.25">
      <c r="A4096" s="277" t="s">
        <v>9801</v>
      </c>
      <c r="B4096" s="277" t="s">
        <v>9802</v>
      </c>
      <c r="C4096" s="277" t="s">
        <v>9157</v>
      </c>
      <c r="D4096" s="277" t="s">
        <v>10017</v>
      </c>
      <c r="E4096" s="278" t="s">
        <v>1043</v>
      </c>
      <c r="F4096" s="277" t="s">
        <v>1043</v>
      </c>
      <c r="G4096" s="279">
        <v>94726</v>
      </c>
      <c r="H4096" s="277" t="s">
        <v>10810</v>
      </c>
      <c r="I4096" s="277" t="s">
        <v>833</v>
      </c>
      <c r="J4096" s="277" t="s">
        <v>2642</v>
      </c>
      <c r="K4096" s="280">
        <v>20.93</v>
      </c>
      <c r="L4096" s="277" t="s">
        <v>2364</v>
      </c>
      <c r="M4096" s="83"/>
    </row>
    <row r="4097" spans="1:13" ht="12.75" customHeight="1" x14ac:dyDescent="0.25">
      <c r="A4097" s="277" t="s">
        <v>9801</v>
      </c>
      <c r="B4097" s="277" t="s">
        <v>9802</v>
      </c>
      <c r="C4097" s="277" t="s">
        <v>9157</v>
      </c>
      <c r="D4097" s="277" t="s">
        <v>10017</v>
      </c>
      <c r="E4097" s="278" t="s">
        <v>1043</v>
      </c>
      <c r="F4097" s="277" t="s">
        <v>1043</v>
      </c>
      <c r="G4097" s="279">
        <v>94727</v>
      </c>
      <c r="H4097" s="277" t="s">
        <v>10811</v>
      </c>
      <c r="I4097" s="277" t="s">
        <v>833</v>
      </c>
      <c r="J4097" s="277" t="s">
        <v>2642</v>
      </c>
      <c r="K4097" s="280">
        <v>5.5</v>
      </c>
      <c r="L4097" s="277" t="s">
        <v>2364</v>
      </c>
      <c r="M4097" s="83"/>
    </row>
    <row r="4098" spans="1:13" ht="12.75" customHeight="1" x14ac:dyDescent="0.25">
      <c r="A4098" s="277" t="s">
        <v>9801</v>
      </c>
      <c r="B4098" s="277" t="s">
        <v>9802</v>
      </c>
      <c r="C4098" s="277" t="s">
        <v>9157</v>
      </c>
      <c r="D4098" s="277" t="s">
        <v>10017</v>
      </c>
      <c r="E4098" s="278" t="s">
        <v>1043</v>
      </c>
      <c r="F4098" s="277" t="s">
        <v>1043</v>
      </c>
      <c r="G4098" s="279">
        <v>94728</v>
      </c>
      <c r="H4098" s="277" t="s">
        <v>10812</v>
      </c>
      <c r="I4098" s="277" t="s">
        <v>833</v>
      </c>
      <c r="J4098" s="277" t="s">
        <v>2642</v>
      </c>
      <c r="K4098" s="280">
        <v>76.430000000000007</v>
      </c>
      <c r="L4098" s="277" t="s">
        <v>2364</v>
      </c>
      <c r="M4098" s="83"/>
    </row>
    <row r="4099" spans="1:13" ht="12.75" customHeight="1" x14ac:dyDescent="0.25">
      <c r="A4099" s="277" t="s">
        <v>9801</v>
      </c>
      <c r="B4099" s="277" t="s">
        <v>9802</v>
      </c>
      <c r="C4099" s="277" t="s">
        <v>9157</v>
      </c>
      <c r="D4099" s="277" t="s">
        <v>10017</v>
      </c>
      <c r="E4099" s="278" t="s">
        <v>1043</v>
      </c>
      <c r="F4099" s="277" t="s">
        <v>1043</v>
      </c>
      <c r="G4099" s="279">
        <v>94729</v>
      </c>
      <c r="H4099" s="277" t="s">
        <v>10813</v>
      </c>
      <c r="I4099" s="277" t="s">
        <v>833</v>
      </c>
      <c r="J4099" s="277" t="s">
        <v>2642</v>
      </c>
      <c r="K4099" s="280">
        <v>9.26</v>
      </c>
      <c r="L4099" s="277" t="s">
        <v>2364</v>
      </c>
      <c r="M4099" s="83"/>
    </row>
    <row r="4100" spans="1:13" ht="12.75" customHeight="1" x14ac:dyDescent="0.25">
      <c r="A4100" s="277" t="s">
        <v>9801</v>
      </c>
      <c r="B4100" s="277" t="s">
        <v>9802</v>
      </c>
      <c r="C4100" s="277" t="s">
        <v>9157</v>
      </c>
      <c r="D4100" s="277" t="s">
        <v>10017</v>
      </c>
      <c r="E4100" s="278" t="s">
        <v>1043</v>
      </c>
      <c r="F4100" s="277" t="s">
        <v>1043</v>
      </c>
      <c r="G4100" s="279">
        <v>94730</v>
      </c>
      <c r="H4100" s="277" t="s">
        <v>10814</v>
      </c>
      <c r="I4100" s="277" t="s">
        <v>833</v>
      </c>
      <c r="J4100" s="277" t="s">
        <v>2642</v>
      </c>
      <c r="K4100" s="280">
        <v>92.51</v>
      </c>
      <c r="L4100" s="277" t="s">
        <v>2364</v>
      </c>
      <c r="M4100" s="83"/>
    </row>
    <row r="4101" spans="1:13" ht="12.75" customHeight="1" x14ac:dyDescent="0.25">
      <c r="A4101" s="277" t="s">
        <v>9801</v>
      </c>
      <c r="B4101" s="277" t="s">
        <v>9802</v>
      </c>
      <c r="C4101" s="277" t="s">
        <v>9157</v>
      </c>
      <c r="D4101" s="277" t="s">
        <v>10017</v>
      </c>
      <c r="E4101" s="278" t="s">
        <v>1043</v>
      </c>
      <c r="F4101" s="277" t="s">
        <v>1043</v>
      </c>
      <c r="G4101" s="279">
        <v>94731</v>
      </c>
      <c r="H4101" s="277" t="s">
        <v>10815</v>
      </c>
      <c r="I4101" s="277" t="s">
        <v>833</v>
      </c>
      <c r="J4101" s="277" t="s">
        <v>2642</v>
      </c>
      <c r="K4101" s="280">
        <v>11.22</v>
      </c>
      <c r="L4101" s="277" t="s">
        <v>2364</v>
      </c>
      <c r="M4101" s="83"/>
    </row>
    <row r="4102" spans="1:13" ht="12.75" customHeight="1" x14ac:dyDescent="0.25">
      <c r="A4102" s="277" t="s">
        <v>9801</v>
      </c>
      <c r="B4102" s="277" t="s">
        <v>9802</v>
      </c>
      <c r="C4102" s="277" t="s">
        <v>9157</v>
      </c>
      <c r="D4102" s="277" t="s">
        <v>10017</v>
      </c>
      <c r="E4102" s="278" t="s">
        <v>1043</v>
      </c>
      <c r="F4102" s="277" t="s">
        <v>1043</v>
      </c>
      <c r="G4102" s="279">
        <v>94733</v>
      </c>
      <c r="H4102" s="277" t="s">
        <v>10816</v>
      </c>
      <c r="I4102" s="277" t="s">
        <v>833</v>
      </c>
      <c r="J4102" s="277" t="s">
        <v>2642</v>
      </c>
      <c r="K4102" s="280">
        <v>21.35</v>
      </c>
      <c r="L4102" s="277" t="s">
        <v>2364</v>
      </c>
      <c r="M4102" s="83"/>
    </row>
    <row r="4103" spans="1:13" ht="12.75" customHeight="1" x14ac:dyDescent="0.25">
      <c r="A4103" s="277" t="s">
        <v>9801</v>
      </c>
      <c r="B4103" s="277" t="s">
        <v>9802</v>
      </c>
      <c r="C4103" s="277" t="s">
        <v>9157</v>
      </c>
      <c r="D4103" s="277" t="s">
        <v>10017</v>
      </c>
      <c r="E4103" s="278" t="s">
        <v>1043</v>
      </c>
      <c r="F4103" s="277" t="s">
        <v>1043</v>
      </c>
      <c r="G4103" s="279">
        <v>94737</v>
      </c>
      <c r="H4103" s="277" t="s">
        <v>10817</v>
      </c>
      <c r="I4103" s="277" t="s">
        <v>833</v>
      </c>
      <c r="J4103" s="277" t="s">
        <v>2642</v>
      </c>
      <c r="K4103" s="280">
        <v>83.28</v>
      </c>
      <c r="L4103" s="277" t="s">
        <v>2364</v>
      </c>
      <c r="M4103" s="83"/>
    </row>
    <row r="4104" spans="1:13" ht="12.75" customHeight="1" x14ac:dyDescent="0.25">
      <c r="A4104" s="277" t="s">
        <v>9801</v>
      </c>
      <c r="B4104" s="277" t="s">
        <v>9802</v>
      </c>
      <c r="C4104" s="277" t="s">
        <v>9157</v>
      </c>
      <c r="D4104" s="277" t="s">
        <v>10017</v>
      </c>
      <c r="E4104" s="278" t="s">
        <v>1043</v>
      </c>
      <c r="F4104" s="277" t="s">
        <v>1043</v>
      </c>
      <c r="G4104" s="279">
        <v>94740</v>
      </c>
      <c r="H4104" s="277" t="s">
        <v>10818</v>
      </c>
      <c r="I4104" s="277" t="s">
        <v>833</v>
      </c>
      <c r="J4104" s="277" t="s">
        <v>2642</v>
      </c>
      <c r="K4104" s="280">
        <v>6.46</v>
      </c>
      <c r="L4104" s="277" t="s">
        <v>2364</v>
      </c>
      <c r="M4104" s="83"/>
    </row>
    <row r="4105" spans="1:13" ht="12.75" customHeight="1" x14ac:dyDescent="0.25">
      <c r="A4105" s="277" t="s">
        <v>9801</v>
      </c>
      <c r="B4105" s="277" t="s">
        <v>9802</v>
      </c>
      <c r="C4105" s="277" t="s">
        <v>9157</v>
      </c>
      <c r="D4105" s="277" t="s">
        <v>10017</v>
      </c>
      <c r="E4105" s="278" t="s">
        <v>1043</v>
      </c>
      <c r="F4105" s="277" t="s">
        <v>1043</v>
      </c>
      <c r="G4105" s="279">
        <v>94741</v>
      </c>
      <c r="H4105" s="277" t="s">
        <v>10819</v>
      </c>
      <c r="I4105" s="277" t="s">
        <v>833</v>
      </c>
      <c r="J4105" s="277" t="s">
        <v>2642</v>
      </c>
      <c r="K4105" s="280">
        <v>7.63</v>
      </c>
      <c r="L4105" s="277" t="s">
        <v>2364</v>
      </c>
      <c r="M4105" s="83"/>
    </row>
    <row r="4106" spans="1:13" ht="12.75" customHeight="1" x14ac:dyDescent="0.25">
      <c r="A4106" s="277" t="s">
        <v>9801</v>
      </c>
      <c r="B4106" s="277" t="s">
        <v>9802</v>
      </c>
      <c r="C4106" s="277" t="s">
        <v>9157</v>
      </c>
      <c r="D4106" s="277" t="s">
        <v>10017</v>
      </c>
      <c r="E4106" s="278" t="s">
        <v>1043</v>
      </c>
      <c r="F4106" s="277" t="s">
        <v>1043</v>
      </c>
      <c r="G4106" s="279">
        <v>94742</v>
      </c>
      <c r="H4106" s="277" t="s">
        <v>10820</v>
      </c>
      <c r="I4106" s="277" t="s">
        <v>833</v>
      </c>
      <c r="J4106" s="277" t="s">
        <v>2642</v>
      </c>
      <c r="K4106" s="280">
        <v>8.9499999999999993</v>
      </c>
      <c r="L4106" s="277" t="s">
        <v>2364</v>
      </c>
      <c r="M4106" s="83"/>
    </row>
    <row r="4107" spans="1:13" ht="12.75" customHeight="1" x14ac:dyDescent="0.25">
      <c r="A4107" s="277" t="s">
        <v>9801</v>
      </c>
      <c r="B4107" s="277" t="s">
        <v>9802</v>
      </c>
      <c r="C4107" s="277" t="s">
        <v>9157</v>
      </c>
      <c r="D4107" s="277" t="s">
        <v>10017</v>
      </c>
      <c r="E4107" s="278" t="s">
        <v>1043</v>
      </c>
      <c r="F4107" s="277" t="s">
        <v>1043</v>
      </c>
      <c r="G4107" s="279">
        <v>94743</v>
      </c>
      <c r="H4107" s="277" t="s">
        <v>10821</v>
      </c>
      <c r="I4107" s="277" t="s">
        <v>833</v>
      </c>
      <c r="J4107" s="277" t="s">
        <v>2642</v>
      </c>
      <c r="K4107" s="280">
        <v>9.69</v>
      </c>
      <c r="L4107" s="277" t="s">
        <v>2364</v>
      </c>
      <c r="M4107" s="83"/>
    </row>
    <row r="4108" spans="1:13" ht="12.75" customHeight="1" x14ac:dyDescent="0.25">
      <c r="A4108" s="277" t="s">
        <v>9801</v>
      </c>
      <c r="B4108" s="277" t="s">
        <v>9802</v>
      </c>
      <c r="C4108" s="277" t="s">
        <v>9157</v>
      </c>
      <c r="D4108" s="277" t="s">
        <v>10017</v>
      </c>
      <c r="E4108" s="278" t="s">
        <v>1043</v>
      </c>
      <c r="F4108" s="277" t="s">
        <v>1043</v>
      </c>
      <c r="G4108" s="279">
        <v>94744</v>
      </c>
      <c r="H4108" s="277" t="s">
        <v>10822</v>
      </c>
      <c r="I4108" s="277" t="s">
        <v>833</v>
      </c>
      <c r="J4108" s="277" t="s">
        <v>2642</v>
      </c>
      <c r="K4108" s="280">
        <v>13.89</v>
      </c>
      <c r="L4108" s="277" t="s">
        <v>2364</v>
      </c>
      <c r="M4108" s="83"/>
    </row>
    <row r="4109" spans="1:13" ht="12.75" customHeight="1" x14ac:dyDescent="0.25">
      <c r="A4109" s="277" t="s">
        <v>9801</v>
      </c>
      <c r="B4109" s="277" t="s">
        <v>9802</v>
      </c>
      <c r="C4109" s="277" t="s">
        <v>9157</v>
      </c>
      <c r="D4109" s="277" t="s">
        <v>10017</v>
      </c>
      <c r="E4109" s="278" t="s">
        <v>1043</v>
      </c>
      <c r="F4109" s="277" t="s">
        <v>1043</v>
      </c>
      <c r="G4109" s="279">
        <v>94746</v>
      </c>
      <c r="H4109" s="277" t="s">
        <v>10823</v>
      </c>
      <c r="I4109" s="277" t="s">
        <v>833</v>
      </c>
      <c r="J4109" s="277" t="s">
        <v>2642</v>
      </c>
      <c r="K4109" s="280">
        <v>18.850000000000001</v>
      </c>
      <c r="L4109" s="277" t="s">
        <v>2364</v>
      </c>
      <c r="M4109" s="83"/>
    </row>
    <row r="4110" spans="1:13" ht="12.75" customHeight="1" x14ac:dyDescent="0.25">
      <c r="A4110" s="277" t="s">
        <v>9801</v>
      </c>
      <c r="B4110" s="277" t="s">
        <v>9802</v>
      </c>
      <c r="C4110" s="277" t="s">
        <v>9157</v>
      </c>
      <c r="D4110" s="277" t="s">
        <v>10017</v>
      </c>
      <c r="E4110" s="278" t="s">
        <v>1043</v>
      </c>
      <c r="F4110" s="277" t="s">
        <v>1043</v>
      </c>
      <c r="G4110" s="279">
        <v>94748</v>
      </c>
      <c r="H4110" s="277" t="s">
        <v>10824</v>
      </c>
      <c r="I4110" s="277" t="s">
        <v>833</v>
      </c>
      <c r="J4110" s="277" t="s">
        <v>2642</v>
      </c>
      <c r="K4110" s="280">
        <v>38.08</v>
      </c>
      <c r="L4110" s="277" t="s">
        <v>2364</v>
      </c>
      <c r="M4110" s="83"/>
    </row>
    <row r="4111" spans="1:13" ht="12.75" customHeight="1" x14ac:dyDescent="0.25">
      <c r="A4111" s="277" t="s">
        <v>9801</v>
      </c>
      <c r="B4111" s="277" t="s">
        <v>9802</v>
      </c>
      <c r="C4111" s="277" t="s">
        <v>9157</v>
      </c>
      <c r="D4111" s="277" t="s">
        <v>10017</v>
      </c>
      <c r="E4111" s="278" t="s">
        <v>1043</v>
      </c>
      <c r="F4111" s="277" t="s">
        <v>1043</v>
      </c>
      <c r="G4111" s="279">
        <v>94750</v>
      </c>
      <c r="H4111" s="277" t="s">
        <v>10825</v>
      </c>
      <c r="I4111" s="277" t="s">
        <v>833</v>
      </c>
      <c r="J4111" s="277" t="s">
        <v>2642</v>
      </c>
      <c r="K4111" s="280">
        <v>85.02</v>
      </c>
      <c r="L4111" s="277" t="s">
        <v>2364</v>
      </c>
      <c r="M4111" s="83"/>
    </row>
    <row r="4112" spans="1:13" ht="12.75" customHeight="1" x14ac:dyDescent="0.25">
      <c r="A4112" s="277" t="s">
        <v>9801</v>
      </c>
      <c r="B4112" s="277" t="s">
        <v>9802</v>
      </c>
      <c r="C4112" s="277" t="s">
        <v>9157</v>
      </c>
      <c r="D4112" s="277" t="s">
        <v>10017</v>
      </c>
      <c r="E4112" s="278" t="s">
        <v>1043</v>
      </c>
      <c r="F4112" s="277" t="s">
        <v>1043</v>
      </c>
      <c r="G4112" s="279">
        <v>94752</v>
      </c>
      <c r="H4112" s="277" t="s">
        <v>10826</v>
      </c>
      <c r="I4112" s="277" t="s">
        <v>833</v>
      </c>
      <c r="J4112" s="277" t="s">
        <v>2642</v>
      </c>
      <c r="K4112" s="280">
        <v>106.45</v>
      </c>
      <c r="L4112" s="277" t="s">
        <v>2364</v>
      </c>
      <c r="M4112" s="83"/>
    </row>
    <row r="4113" spans="1:13" ht="12.75" customHeight="1" x14ac:dyDescent="0.25">
      <c r="A4113" s="277" t="s">
        <v>9801</v>
      </c>
      <c r="B4113" s="277" t="s">
        <v>9802</v>
      </c>
      <c r="C4113" s="277" t="s">
        <v>9157</v>
      </c>
      <c r="D4113" s="277" t="s">
        <v>10017</v>
      </c>
      <c r="E4113" s="278" t="s">
        <v>1043</v>
      </c>
      <c r="F4113" s="277" t="s">
        <v>1043</v>
      </c>
      <c r="G4113" s="279">
        <v>94756</v>
      </c>
      <c r="H4113" s="277" t="s">
        <v>10827</v>
      </c>
      <c r="I4113" s="277" t="s">
        <v>833</v>
      </c>
      <c r="J4113" s="277" t="s">
        <v>2642</v>
      </c>
      <c r="K4113" s="280">
        <v>8.31</v>
      </c>
      <c r="L4113" s="277" t="s">
        <v>2364</v>
      </c>
      <c r="M4113" s="83"/>
    </row>
    <row r="4114" spans="1:13" ht="12.75" customHeight="1" x14ac:dyDescent="0.25">
      <c r="A4114" s="277" t="s">
        <v>9801</v>
      </c>
      <c r="B4114" s="277" t="s">
        <v>9802</v>
      </c>
      <c r="C4114" s="277" t="s">
        <v>9157</v>
      </c>
      <c r="D4114" s="277" t="s">
        <v>10017</v>
      </c>
      <c r="E4114" s="278" t="s">
        <v>1043</v>
      </c>
      <c r="F4114" s="277" t="s">
        <v>1043</v>
      </c>
      <c r="G4114" s="279">
        <v>94757</v>
      </c>
      <c r="H4114" s="277" t="s">
        <v>10828</v>
      </c>
      <c r="I4114" s="277" t="s">
        <v>833</v>
      </c>
      <c r="J4114" s="277" t="s">
        <v>2642</v>
      </c>
      <c r="K4114" s="280">
        <v>10.54</v>
      </c>
      <c r="L4114" s="277" t="s">
        <v>2364</v>
      </c>
      <c r="M4114" s="83"/>
    </row>
    <row r="4115" spans="1:13" ht="12.75" customHeight="1" x14ac:dyDescent="0.25">
      <c r="A4115" s="277" t="s">
        <v>9801</v>
      </c>
      <c r="B4115" s="277" t="s">
        <v>9802</v>
      </c>
      <c r="C4115" s="277" t="s">
        <v>9157</v>
      </c>
      <c r="D4115" s="277" t="s">
        <v>10017</v>
      </c>
      <c r="E4115" s="278" t="s">
        <v>1043</v>
      </c>
      <c r="F4115" s="277" t="s">
        <v>1043</v>
      </c>
      <c r="G4115" s="279">
        <v>94758</v>
      </c>
      <c r="H4115" s="277" t="s">
        <v>10829</v>
      </c>
      <c r="I4115" s="277" t="s">
        <v>833</v>
      </c>
      <c r="J4115" s="277" t="s">
        <v>2642</v>
      </c>
      <c r="K4115" s="280">
        <v>24.26</v>
      </c>
      <c r="L4115" s="277" t="s">
        <v>2364</v>
      </c>
      <c r="M4115" s="83"/>
    </row>
    <row r="4116" spans="1:13" ht="12.75" customHeight="1" x14ac:dyDescent="0.25">
      <c r="A4116" s="277" t="s">
        <v>9801</v>
      </c>
      <c r="B4116" s="277" t="s">
        <v>9802</v>
      </c>
      <c r="C4116" s="277" t="s">
        <v>9157</v>
      </c>
      <c r="D4116" s="277" t="s">
        <v>10017</v>
      </c>
      <c r="E4116" s="278" t="s">
        <v>1043</v>
      </c>
      <c r="F4116" s="277" t="s">
        <v>1043</v>
      </c>
      <c r="G4116" s="279">
        <v>94759</v>
      </c>
      <c r="H4116" s="277" t="s">
        <v>10830</v>
      </c>
      <c r="I4116" s="277" t="s">
        <v>833</v>
      </c>
      <c r="J4116" s="277" t="s">
        <v>2642</v>
      </c>
      <c r="K4116" s="280">
        <v>29.21</v>
      </c>
      <c r="L4116" s="277" t="s">
        <v>2364</v>
      </c>
      <c r="M4116" s="83"/>
    </row>
    <row r="4117" spans="1:13" ht="12.75" customHeight="1" x14ac:dyDescent="0.25">
      <c r="A4117" s="277" t="s">
        <v>9801</v>
      </c>
      <c r="B4117" s="277" t="s">
        <v>9802</v>
      </c>
      <c r="C4117" s="277" t="s">
        <v>9157</v>
      </c>
      <c r="D4117" s="277" t="s">
        <v>10017</v>
      </c>
      <c r="E4117" s="278" t="s">
        <v>1043</v>
      </c>
      <c r="F4117" s="277" t="s">
        <v>1043</v>
      </c>
      <c r="G4117" s="279">
        <v>94760</v>
      </c>
      <c r="H4117" s="277" t="s">
        <v>10831</v>
      </c>
      <c r="I4117" s="277" t="s">
        <v>833</v>
      </c>
      <c r="J4117" s="277" t="s">
        <v>2642</v>
      </c>
      <c r="K4117" s="280">
        <v>48.17</v>
      </c>
      <c r="L4117" s="277" t="s">
        <v>2364</v>
      </c>
      <c r="M4117" s="83"/>
    </row>
    <row r="4118" spans="1:13" ht="12.75" customHeight="1" x14ac:dyDescent="0.25">
      <c r="A4118" s="277" t="s">
        <v>9801</v>
      </c>
      <c r="B4118" s="277" t="s">
        <v>9802</v>
      </c>
      <c r="C4118" s="277" t="s">
        <v>9157</v>
      </c>
      <c r="D4118" s="277" t="s">
        <v>10017</v>
      </c>
      <c r="E4118" s="278" t="s">
        <v>1043</v>
      </c>
      <c r="F4118" s="277" t="s">
        <v>1043</v>
      </c>
      <c r="G4118" s="279">
        <v>94761</v>
      </c>
      <c r="H4118" s="277" t="s">
        <v>10832</v>
      </c>
      <c r="I4118" s="277" t="s">
        <v>833</v>
      </c>
      <c r="J4118" s="277" t="s">
        <v>2642</v>
      </c>
      <c r="K4118" s="280">
        <v>97.8</v>
      </c>
      <c r="L4118" s="277" t="s">
        <v>2364</v>
      </c>
      <c r="M4118" s="83"/>
    </row>
    <row r="4119" spans="1:13" ht="12.75" customHeight="1" x14ac:dyDescent="0.25">
      <c r="A4119" s="277" t="s">
        <v>9801</v>
      </c>
      <c r="B4119" s="277" t="s">
        <v>9802</v>
      </c>
      <c r="C4119" s="277" t="s">
        <v>9157</v>
      </c>
      <c r="D4119" s="277" t="s">
        <v>10017</v>
      </c>
      <c r="E4119" s="278" t="s">
        <v>1043</v>
      </c>
      <c r="F4119" s="277" t="s">
        <v>1043</v>
      </c>
      <c r="G4119" s="279">
        <v>94762</v>
      </c>
      <c r="H4119" s="277" t="s">
        <v>10833</v>
      </c>
      <c r="I4119" s="277" t="s">
        <v>833</v>
      </c>
      <c r="J4119" s="277" t="s">
        <v>2642</v>
      </c>
      <c r="K4119" s="280">
        <v>128.53</v>
      </c>
      <c r="L4119" s="277" t="s">
        <v>2364</v>
      </c>
      <c r="M4119" s="83"/>
    </row>
    <row r="4120" spans="1:13" ht="12.75" customHeight="1" x14ac:dyDescent="0.25">
      <c r="A4120" s="277" t="s">
        <v>9801</v>
      </c>
      <c r="B4120" s="277" t="s">
        <v>9802</v>
      </c>
      <c r="C4120" s="277" t="s">
        <v>9157</v>
      </c>
      <c r="D4120" s="277" t="s">
        <v>10017</v>
      </c>
      <c r="E4120" s="278" t="s">
        <v>1043</v>
      </c>
      <c r="F4120" s="277" t="s">
        <v>1043</v>
      </c>
      <c r="G4120" s="279">
        <v>94783</v>
      </c>
      <c r="H4120" s="277" t="s">
        <v>10834</v>
      </c>
      <c r="I4120" s="277" t="s">
        <v>833</v>
      </c>
      <c r="J4120" s="277" t="s">
        <v>2642</v>
      </c>
      <c r="K4120" s="280">
        <v>12.66</v>
      </c>
      <c r="L4120" s="277" t="s">
        <v>2364</v>
      </c>
      <c r="M4120" s="83"/>
    </row>
    <row r="4121" spans="1:13" ht="12.75" customHeight="1" x14ac:dyDescent="0.25">
      <c r="A4121" s="277" t="s">
        <v>9801</v>
      </c>
      <c r="B4121" s="277" t="s">
        <v>9802</v>
      </c>
      <c r="C4121" s="277" t="s">
        <v>9157</v>
      </c>
      <c r="D4121" s="277" t="s">
        <v>10017</v>
      </c>
      <c r="E4121" s="278" t="s">
        <v>1043</v>
      </c>
      <c r="F4121" s="277" t="s">
        <v>1043</v>
      </c>
      <c r="G4121" s="279">
        <v>94785</v>
      </c>
      <c r="H4121" s="277" t="s">
        <v>10835</v>
      </c>
      <c r="I4121" s="277" t="s">
        <v>833</v>
      </c>
      <c r="J4121" s="277" t="s">
        <v>2642</v>
      </c>
      <c r="K4121" s="280">
        <v>22.79</v>
      </c>
      <c r="L4121" s="277" t="s">
        <v>2364</v>
      </c>
      <c r="M4121" s="83"/>
    </row>
    <row r="4122" spans="1:13" ht="12.75" customHeight="1" x14ac:dyDescent="0.25">
      <c r="A4122" s="277" t="s">
        <v>9801</v>
      </c>
      <c r="B4122" s="277" t="s">
        <v>9802</v>
      </c>
      <c r="C4122" s="277" t="s">
        <v>9157</v>
      </c>
      <c r="D4122" s="277" t="s">
        <v>10017</v>
      </c>
      <c r="E4122" s="278" t="s">
        <v>1043</v>
      </c>
      <c r="F4122" s="277" t="s">
        <v>1043</v>
      </c>
      <c r="G4122" s="279">
        <v>94786</v>
      </c>
      <c r="H4122" s="277" t="s">
        <v>10836</v>
      </c>
      <c r="I4122" s="277" t="s">
        <v>833</v>
      </c>
      <c r="J4122" s="277" t="s">
        <v>2642</v>
      </c>
      <c r="K4122" s="280">
        <v>29.33</v>
      </c>
      <c r="L4122" s="277" t="s">
        <v>2364</v>
      </c>
      <c r="M4122" s="83"/>
    </row>
    <row r="4123" spans="1:13" ht="12.75" customHeight="1" x14ac:dyDescent="0.25">
      <c r="A4123" s="277" t="s">
        <v>9801</v>
      </c>
      <c r="B4123" s="277" t="s">
        <v>9802</v>
      </c>
      <c r="C4123" s="277" t="s">
        <v>9157</v>
      </c>
      <c r="D4123" s="277" t="s">
        <v>10017</v>
      </c>
      <c r="E4123" s="278" t="s">
        <v>1043</v>
      </c>
      <c r="F4123" s="277" t="s">
        <v>1043</v>
      </c>
      <c r="G4123" s="279">
        <v>94787</v>
      </c>
      <c r="H4123" s="277" t="s">
        <v>10837</v>
      </c>
      <c r="I4123" s="277" t="s">
        <v>833</v>
      </c>
      <c r="J4123" s="277" t="s">
        <v>2642</v>
      </c>
      <c r="K4123" s="280">
        <v>39.49</v>
      </c>
      <c r="L4123" s="277" t="s">
        <v>2364</v>
      </c>
      <c r="M4123" s="83"/>
    </row>
    <row r="4124" spans="1:13" ht="12.75" customHeight="1" x14ac:dyDescent="0.25">
      <c r="A4124" s="277" t="s">
        <v>9801</v>
      </c>
      <c r="B4124" s="277" t="s">
        <v>9802</v>
      </c>
      <c r="C4124" s="277" t="s">
        <v>9157</v>
      </c>
      <c r="D4124" s="277" t="s">
        <v>10017</v>
      </c>
      <c r="E4124" s="278" t="s">
        <v>1043</v>
      </c>
      <c r="F4124" s="277" t="s">
        <v>1043</v>
      </c>
      <c r="G4124" s="279">
        <v>94788</v>
      </c>
      <c r="H4124" s="277" t="s">
        <v>10838</v>
      </c>
      <c r="I4124" s="277" t="s">
        <v>833</v>
      </c>
      <c r="J4124" s="277" t="s">
        <v>2642</v>
      </c>
      <c r="K4124" s="280">
        <v>55.91</v>
      </c>
      <c r="L4124" s="277" t="s">
        <v>2364</v>
      </c>
      <c r="M4124" s="83"/>
    </row>
    <row r="4125" spans="1:13" ht="12.75" customHeight="1" x14ac:dyDescent="0.25">
      <c r="A4125" s="277" t="s">
        <v>9801</v>
      </c>
      <c r="B4125" s="277" t="s">
        <v>9802</v>
      </c>
      <c r="C4125" s="277" t="s">
        <v>9157</v>
      </c>
      <c r="D4125" s="277" t="s">
        <v>10017</v>
      </c>
      <c r="E4125" s="278" t="s">
        <v>1043</v>
      </c>
      <c r="F4125" s="277" t="s">
        <v>1043</v>
      </c>
      <c r="G4125" s="279">
        <v>94789</v>
      </c>
      <c r="H4125" s="277" t="s">
        <v>10839</v>
      </c>
      <c r="I4125" s="277" t="s">
        <v>833</v>
      </c>
      <c r="J4125" s="277" t="s">
        <v>2642</v>
      </c>
      <c r="K4125" s="280">
        <v>169.88</v>
      </c>
      <c r="L4125" s="277" t="s">
        <v>2364</v>
      </c>
      <c r="M4125" s="83"/>
    </row>
    <row r="4126" spans="1:13" ht="12.75" customHeight="1" x14ac:dyDescent="0.25">
      <c r="A4126" s="277" t="s">
        <v>9801</v>
      </c>
      <c r="B4126" s="277" t="s">
        <v>9802</v>
      </c>
      <c r="C4126" s="277" t="s">
        <v>9157</v>
      </c>
      <c r="D4126" s="277" t="s">
        <v>10017</v>
      </c>
      <c r="E4126" s="278" t="s">
        <v>1043</v>
      </c>
      <c r="F4126" s="277" t="s">
        <v>1043</v>
      </c>
      <c r="G4126" s="279">
        <v>94790</v>
      </c>
      <c r="H4126" s="277" t="s">
        <v>10840</v>
      </c>
      <c r="I4126" s="277" t="s">
        <v>833</v>
      </c>
      <c r="J4126" s="277" t="s">
        <v>2642</v>
      </c>
      <c r="K4126" s="280">
        <v>196.09</v>
      </c>
      <c r="L4126" s="277" t="s">
        <v>2364</v>
      </c>
      <c r="M4126" s="83"/>
    </row>
    <row r="4127" spans="1:13" ht="12.75" customHeight="1" x14ac:dyDescent="0.25">
      <c r="A4127" s="277" t="s">
        <v>9801</v>
      </c>
      <c r="B4127" s="277" t="s">
        <v>9802</v>
      </c>
      <c r="C4127" s="277" t="s">
        <v>9157</v>
      </c>
      <c r="D4127" s="277" t="s">
        <v>10017</v>
      </c>
      <c r="E4127" s="278" t="s">
        <v>1043</v>
      </c>
      <c r="F4127" s="277" t="s">
        <v>1043</v>
      </c>
      <c r="G4127" s="279">
        <v>94791</v>
      </c>
      <c r="H4127" s="277" t="s">
        <v>10841</v>
      </c>
      <c r="I4127" s="277" t="s">
        <v>833</v>
      </c>
      <c r="J4127" s="277" t="s">
        <v>2642</v>
      </c>
      <c r="K4127" s="280">
        <v>273.64</v>
      </c>
      <c r="L4127" s="277" t="s">
        <v>2364</v>
      </c>
      <c r="M4127" s="83"/>
    </row>
    <row r="4128" spans="1:13" ht="12.75" customHeight="1" x14ac:dyDescent="0.25">
      <c r="A4128" s="277" t="s">
        <v>9801</v>
      </c>
      <c r="B4128" s="277" t="s">
        <v>9802</v>
      </c>
      <c r="C4128" s="277" t="s">
        <v>9157</v>
      </c>
      <c r="D4128" s="277" t="s">
        <v>10017</v>
      </c>
      <c r="E4128" s="278" t="s">
        <v>1043</v>
      </c>
      <c r="F4128" s="277" t="s">
        <v>1043</v>
      </c>
      <c r="G4128" s="279">
        <v>94863</v>
      </c>
      <c r="H4128" s="277" t="s">
        <v>10842</v>
      </c>
      <c r="I4128" s="277" t="s">
        <v>833</v>
      </c>
      <c r="J4128" s="277" t="s">
        <v>2642</v>
      </c>
      <c r="K4128" s="280">
        <v>69.290000000000006</v>
      </c>
      <c r="L4128" s="277" t="s">
        <v>2364</v>
      </c>
      <c r="M4128" s="83"/>
    </row>
    <row r="4129" spans="1:13" ht="12.75" customHeight="1" x14ac:dyDescent="0.25">
      <c r="A4129" s="277" t="s">
        <v>9801</v>
      </c>
      <c r="B4129" s="277" t="s">
        <v>9802</v>
      </c>
      <c r="C4129" s="277" t="s">
        <v>9157</v>
      </c>
      <c r="D4129" s="277" t="s">
        <v>10017</v>
      </c>
      <c r="E4129" s="278" t="s">
        <v>1043</v>
      </c>
      <c r="F4129" s="277" t="s">
        <v>1043</v>
      </c>
      <c r="G4129" s="279">
        <v>95141</v>
      </c>
      <c r="H4129" s="277" t="s">
        <v>10843</v>
      </c>
      <c r="I4129" s="277" t="s">
        <v>833</v>
      </c>
      <c r="J4129" s="277" t="s">
        <v>2642</v>
      </c>
      <c r="K4129" s="280">
        <v>21.38</v>
      </c>
      <c r="L4129" s="277" t="s">
        <v>2364</v>
      </c>
      <c r="M4129" s="83"/>
    </row>
    <row r="4130" spans="1:13" ht="12.75" customHeight="1" x14ac:dyDescent="0.25">
      <c r="A4130" s="277" t="s">
        <v>9801</v>
      </c>
      <c r="B4130" s="277" t="s">
        <v>9802</v>
      </c>
      <c r="C4130" s="277" t="s">
        <v>9157</v>
      </c>
      <c r="D4130" s="277" t="s">
        <v>10017</v>
      </c>
      <c r="E4130" s="278" t="s">
        <v>1043</v>
      </c>
      <c r="F4130" s="277" t="s">
        <v>1043</v>
      </c>
      <c r="G4130" s="279">
        <v>95237</v>
      </c>
      <c r="H4130" s="277" t="s">
        <v>10844</v>
      </c>
      <c r="I4130" s="277" t="s">
        <v>833</v>
      </c>
      <c r="J4130" s="277" t="s">
        <v>2642</v>
      </c>
      <c r="K4130" s="280">
        <v>16.23</v>
      </c>
      <c r="L4130" s="277" t="s">
        <v>2364</v>
      </c>
      <c r="M4130" s="83"/>
    </row>
    <row r="4131" spans="1:13" ht="12.75" customHeight="1" x14ac:dyDescent="0.25">
      <c r="A4131" s="277" t="s">
        <v>9801</v>
      </c>
      <c r="B4131" s="277" t="s">
        <v>9802</v>
      </c>
      <c r="C4131" s="277" t="s">
        <v>9157</v>
      </c>
      <c r="D4131" s="277" t="s">
        <v>10017</v>
      </c>
      <c r="E4131" s="278" t="s">
        <v>1043</v>
      </c>
      <c r="F4131" s="277" t="s">
        <v>1043</v>
      </c>
      <c r="G4131" s="279">
        <v>95693</v>
      </c>
      <c r="H4131" s="277" t="s">
        <v>10845</v>
      </c>
      <c r="I4131" s="277" t="s">
        <v>833</v>
      </c>
      <c r="J4131" s="277" t="s">
        <v>2642</v>
      </c>
      <c r="K4131" s="280">
        <v>33.94</v>
      </c>
      <c r="L4131" s="277" t="s">
        <v>2364</v>
      </c>
      <c r="M4131" s="83"/>
    </row>
    <row r="4132" spans="1:13" ht="12.75" customHeight="1" x14ac:dyDescent="0.25">
      <c r="A4132" s="277" t="s">
        <v>9801</v>
      </c>
      <c r="B4132" s="277" t="s">
        <v>9802</v>
      </c>
      <c r="C4132" s="277" t="s">
        <v>9157</v>
      </c>
      <c r="D4132" s="277" t="s">
        <v>10017</v>
      </c>
      <c r="E4132" s="278" t="s">
        <v>1043</v>
      </c>
      <c r="F4132" s="277" t="s">
        <v>1043</v>
      </c>
      <c r="G4132" s="279">
        <v>95694</v>
      </c>
      <c r="H4132" s="277" t="s">
        <v>10846</v>
      </c>
      <c r="I4132" s="277" t="s">
        <v>833</v>
      </c>
      <c r="J4132" s="277" t="s">
        <v>2642</v>
      </c>
      <c r="K4132" s="280">
        <v>41.56</v>
      </c>
      <c r="L4132" s="277" t="s">
        <v>2364</v>
      </c>
      <c r="M4132" s="83"/>
    </row>
    <row r="4133" spans="1:13" ht="12.75" customHeight="1" x14ac:dyDescent="0.25">
      <c r="A4133" s="277" t="s">
        <v>9801</v>
      </c>
      <c r="B4133" s="277" t="s">
        <v>9802</v>
      </c>
      <c r="C4133" s="277" t="s">
        <v>9157</v>
      </c>
      <c r="D4133" s="277" t="s">
        <v>10017</v>
      </c>
      <c r="E4133" s="278" t="s">
        <v>1043</v>
      </c>
      <c r="F4133" s="277" t="s">
        <v>1043</v>
      </c>
      <c r="G4133" s="279">
        <v>95695</v>
      </c>
      <c r="H4133" s="277" t="s">
        <v>10847</v>
      </c>
      <c r="I4133" s="277" t="s">
        <v>833</v>
      </c>
      <c r="J4133" s="277" t="s">
        <v>2642</v>
      </c>
      <c r="K4133" s="280">
        <v>40.21</v>
      </c>
      <c r="L4133" s="277" t="s">
        <v>2364</v>
      </c>
      <c r="M4133" s="83"/>
    </row>
    <row r="4134" spans="1:13" ht="12.75" customHeight="1" x14ac:dyDescent="0.25">
      <c r="A4134" s="277" t="s">
        <v>9801</v>
      </c>
      <c r="B4134" s="277" t="s">
        <v>9802</v>
      </c>
      <c r="C4134" s="277" t="s">
        <v>9157</v>
      </c>
      <c r="D4134" s="277" t="s">
        <v>10017</v>
      </c>
      <c r="E4134" s="278" t="s">
        <v>1043</v>
      </c>
      <c r="F4134" s="277" t="s">
        <v>1043</v>
      </c>
      <c r="G4134" s="279">
        <v>95696</v>
      </c>
      <c r="H4134" s="277" t="s">
        <v>10848</v>
      </c>
      <c r="I4134" s="277" t="s">
        <v>833</v>
      </c>
      <c r="J4134" s="277" t="s">
        <v>2642</v>
      </c>
      <c r="K4134" s="280">
        <v>31.48</v>
      </c>
      <c r="L4134" s="277" t="s">
        <v>2364</v>
      </c>
      <c r="M4134" s="83"/>
    </row>
    <row r="4135" spans="1:13" ht="12.75" customHeight="1" x14ac:dyDescent="0.25">
      <c r="A4135" s="277" t="s">
        <v>9801</v>
      </c>
      <c r="B4135" s="277" t="s">
        <v>9802</v>
      </c>
      <c r="C4135" s="277" t="s">
        <v>9157</v>
      </c>
      <c r="D4135" s="277" t="s">
        <v>10017</v>
      </c>
      <c r="E4135" s="278" t="s">
        <v>1043</v>
      </c>
      <c r="F4135" s="277" t="s">
        <v>1043</v>
      </c>
      <c r="G4135" s="279">
        <v>96637</v>
      </c>
      <c r="H4135" s="277" t="s">
        <v>10849</v>
      </c>
      <c r="I4135" s="277" t="s">
        <v>833</v>
      </c>
      <c r="J4135" s="277" t="s">
        <v>2363</v>
      </c>
      <c r="K4135" s="280">
        <v>9.82</v>
      </c>
      <c r="L4135" s="277" t="s">
        <v>2364</v>
      </c>
      <c r="M4135" s="83"/>
    </row>
    <row r="4136" spans="1:13" ht="12.75" customHeight="1" x14ac:dyDescent="0.25">
      <c r="A4136" s="277" t="s">
        <v>9801</v>
      </c>
      <c r="B4136" s="277" t="s">
        <v>9802</v>
      </c>
      <c r="C4136" s="277" t="s">
        <v>9157</v>
      </c>
      <c r="D4136" s="277" t="s">
        <v>10017</v>
      </c>
      <c r="E4136" s="278" t="s">
        <v>1043</v>
      </c>
      <c r="F4136" s="277" t="s">
        <v>1043</v>
      </c>
      <c r="G4136" s="279">
        <v>96638</v>
      </c>
      <c r="H4136" s="277" t="s">
        <v>10850</v>
      </c>
      <c r="I4136" s="277" t="s">
        <v>833</v>
      </c>
      <c r="J4136" s="277" t="s">
        <v>2363</v>
      </c>
      <c r="K4136" s="280">
        <v>9.48</v>
      </c>
      <c r="L4136" s="277" t="s">
        <v>2364</v>
      </c>
      <c r="M4136" s="83"/>
    </row>
    <row r="4137" spans="1:13" ht="12.75" customHeight="1" x14ac:dyDescent="0.25">
      <c r="A4137" s="277" t="s">
        <v>9801</v>
      </c>
      <c r="B4137" s="277" t="s">
        <v>9802</v>
      </c>
      <c r="C4137" s="277" t="s">
        <v>9157</v>
      </c>
      <c r="D4137" s="277" t="s">
        <v>10017</v>
      </c>
      <c r="E4137" s="278" t="s">
        <v>1043</v>
      </c>
      <c r="F4137" s="277" t="s">
        <v>1043</v>
      </c>
      <c r="G4137" s="279">
        <v>96639</v>
      </c>
      <c r="H4137" s="277" t="s">
        <v>10851</v>
      </c>
      <c r="I4137" s="277" t="s">
        <v>833</v>
      </c>
      <c r="J4137" s="277" t="s">
        <v>2363</v>
      </c>
      <c r="K4137" s="280">
        <v>6.83</v>
      </c>
      <c r="L4137" s="277" t="s">
        <v>2364</v>
      </c>
      <c r="M4137" s="83"/>
    </row>
    <row r="4138" spans="1:13" ht="12.75" customHeight="1" x14ac:dyDescent="0.25">
      <c r="A4138" s="277" t="s">
        <v>9801</v>
      </c>
      <c r="B4138" s="277" t="s">
        <v>9802</v>
      </c>
      <c r="C4138" s="277" t="s">
        <v>9157</v>
      </c>
      <c r="D4138" s="277" t="s">
        <v>10017</v>
      </c>
      <c r="E4138" s="278" t="s">
        <v>1043</v>
      </c>
      <c r="F4138" s="277" t="s">
        <v>1043</v>
      </c>
      <c r="G4138" s="279">
        <v>96640</v>
      </c>
      <c r="H4138" s="277" t="s">
        <v>10852</v>
      </c>
      <c r="I4138" s="277" t="s">
        <v>833</v>
      </c>
      <c r="J4138" s="277" t="s">
        <v>2363</v>
      </c>
      <c r="K4138" s="280">
        <v>16.45</v>
      </c>
      <c r="L4138" s="277" t="s">
        <v>2364</v>
      </c>
      <c r="M4138" s="83"/>
    </row>
    <row r="4139" spans="1:13" ht="12.75" customHeight="1" x14ac:dyDescent="0.25">
      <c r="A4139" s="277" t="s">
        <v>9801</v>
      </c>
      <c r="B4139" s="277" t="s">
        <v>9802</v>
      </c>
      <c r="C4139" s="277" t="s">
        <v>9157</v>
      </c>
      <c r="D4139" s="277" t="s">
        <v>10017</v>
      </c>
      <c r="E4139" s="278" t="s">
        <v>1043</v>
      </c>
      <c r="F4139" s="277" t="s">
        <v>1043</v>
      </c>
      <c r="G4139" s="279">
        <v>96641</v>
      </c>
      <c r="H4139" s="277" t="s">
        <v>10853</v>
      </c>
      <c r="I4139" s="277" t="s">
        <v>833</v>
      </c>
      <c r="J4139" s="277" t="s">
        <v>2363</v>
      </c>
      <c r="K4139" s="280">
        <v>13.01</v>
      </c>
      <c r="L4139" s="277" t="s">
        <v>2364</v>
      </c>
      <c r="M4139" s="83"/>
    </row>
    <row r="4140" spans="1:13" ht="12.75" customHeight="1" x14ac:dyDescent="0.25">
      <c r="A4140" s="277" t="s">
        <v>9801</v>
      </c>
      <c r="B4140" s="277" t="s">
        <v>9802</v>
      </c>
      <c r="C4140" s="277" t="s">
        <v>9157</v>
      </c>
      <c r="D4140" s="277" t="s">
        <v>10017</v>
      </c>
      <c r="E4140" s="278" t="s">
        <v>1043</v>
      </c>
      <c r="F4140" s="277" t="s">
        <v>1043</v>
      </c>
      <c r="G4140" s="279">
        <v>96642</v>
      </c>
      <c r="H4140" s="277" t="s">
        <v>10854</v>
      </c>
      <c r="I4140" s="277" t="s">
        <v>833</v>
      </c>
      <c r="J4140" s="277" t="s">
        <v>2363</v>
      </c>
      <c r="K4140" s="280">
        <v>13.01</v>
      </c>
      <c r="L4140" s="277" t="s">
        <v>2364</v>
      </c>
      <c r="M4140" s="83"/>
    </row>
    <row r="4141" spans="1:13" ht="12.75" customHeight="1" x14ac:dyDescent="0.25">
      <c r="A4141" s="277" t="s">
        <v>9801</v>
      </c>
      <c r="B4141" s="277" t="s">
        <v>9802</v>
      </c>
      <c r="C4141" s="277" t="s">
        <v>9157</v>
      </c>
      <c r="D4141" s="277" t="s">
        <v>10017</v>
      </c>
      <c r="E4141" s="278" t="s">
        <v>1043</v>
      </c>
      <c r="F4141" s="277" t="s">
        <v>1043</v>
      </c>
      <c r="G4141" s="279">
        <v>96643</v>
      </c>
      <c r="H4141" s="277" t="s">
        <v>10855</v>
      </c>
      <c r="I4141" s="277" t="s">
        <v>833</v>
      </c>
      <c r="J4141" s="277" t="s">
        <v>2363</v>
      </c>
      <c r="K4141" s="280">
        <v>33.15</v>
      </c>
      <c r="L4141" s="277" t="s">
        <v>2364</v>
      </c>
      <c r="M4141" s="83"/>
    </row>
    <row r="4142" spans="1:13" ht="12.75" customHeight="1" x14ac:dyDescent="0.25">
      <c r="A4142" s="277" t="s">
        <v>9801</v>
      </c>
      <c r="B4142" s="277" t="s">
        <v>9802</v>
      </c>
      <c r="C4142" s="277" t="s">
        <v>9157</v>
      </c>
      <c r="D4142" s="277" t="s">
        <v>10017</v>
      </c>
      <c r="E4142" s="278" t="s">
        <v>1043</v>
      </c>
      <c r="F4142" s="277" t="s">
        <v>1043</v>
      </c>
      <c r="G4142" s="279">
        <v>96650</v>
      </c>
      <c r="H4142" s="277" t="s">
        <v>10856</v>
      </c>
      <c r="I4142" s="277" t="s">
        <v>833</v>
      </c>
      <c r="J4142" s="277" t="s">
        <v>2363</v>
      </c>
      <c r="K4142" s="280">
        <v>7.25</v>
      </c>
      <c r="L4142" s="277" t="s">
        <v>2364</v>
      </c>
      <c r="M4142" s="83"/>
    </row>
    <row r="4143" spans="1:13" ht="12.75" customHeight="1" x14ac:dyDescent="0.25">
      <c r="A4143" s="277" t="s">
        <v>9801</v>
      </c>
      <c r="B4143" s="277" t="s">
        <v>9802</v>
      </c>
      <c r="C4143" s="277" t="s">
        <v>9157</v>
      </c>
      <c r="D4143" s="277" t="s">
        <v>10017</v>
      </c>
      <c r="E4143" s="278" t="s">
        <v>1043</v>
      </c>
      <c r="F4143" s="277" t="s">
        <v>1043</v>
      </c>
      <c r="G4143" s="279">
        <v>96651</v>
      </c>
      <c r="H4143" s="277" t="s">
        <v>10857</v>
      </c>
      <c r="I4143" s="277" t="s">
        <v>833</v>
      </c>
      <c r="J4143" s="277" t="s">
        <v>2363</v>
      </c>
      <c r="K4143" s="280">
        <v>6.91</v>
      </c>
      <c r="L4143" s="277" t="s">
        <v>2364</v>
      </c>
      <c r="M4143" s="83"/>
    </row>
    <row r="4144" spans="1:13" ht="12.75" customHeight="1" x14ac:dyDescent="0.25">
      <c r="A4144" s="277" t="s">
        <v>9801</v>
      </c>
      <c r="B4144" s="277" t="s">
        <v>9802</v>
      </c>
      <c r="C4144" s="277" t="s">
        <v>9157</v>
      </c>
      <c r="D4144" s="277" t="s">
        <v>10017</v>
      </c>
      <c r="E4144" s="278" t="s">
        <v>1043</v>
      </c>
      <c r="F4144" s="277" t="s">
        <v>1043</v>
      </c>
      <c r="G4144" s="279">
        <v>96652</v>
      </c>
      <c r="H4144" s="277" t="s">
        <v>10858</v>
      </c>
      <c r="I4144" s="277" t="s">
        <v>833</v>
      </c>
      <c r="J4144" s="277" t="s">
        <v>2363</v>
      </c>
      <c r="K4144" s="280">
        <v>13.92</v>
      </c>
      <c r="L4144" s="277" t="s">
        <v>2364</v>
      </c>
      <c r="M4144" s="83"/>
    </row>
    <row r="4145" spans="1:13" ht="12.75" customHeight="1" x14ac:dyDescent="0.25">
      <c r="A4145" s="277" t="s">
        <v>9801</v>
      </c>
      <c r="B4145" s="277" t="s">
        <v>9802</v>
      </c>
      <c r="C4145" s="277" t="s">
        <v>9157</v>
      </c>
      <c r="D4145" s="277" t="s">
        <v>10017</v>
      </c>
      <c r="E4145" s="278" t="s">
        <v>1043</v>
      </c>
      <c r="F4145" s="277" t="s">
        <v>1043</v>
      </c>
      <c r="G4145" s="279">
        <v>96653</v>
      </c>
      <c r="H4145" s="277" t="s">
        <v>10859</v>
      </c>
      <c r="I4145" s="277" t="s">
        <v>833</v>
      </c>
      <c r="J4145" s="277" t="s">
        <v>2363</v>
      </c>
      <c r="K4145" s="280">
        <v>13.88</v>
      </c>
      <c r="L4145" s="277" t="s">
        <v>2364</v>
      </c>
      <c r="M4145" s="83"/>
    </row>
    <row r="4146" spans="1:13" ht="12.75" customHeight="1" x14ac:dyDescent="0.25">
      <c r="A4146" s="277" t="s">
        <v>9801</v>
      </c>
      <c r="B4146" s="277" t="s">
        <v>9802</v>
      </c>
      <c r="C4146" s="277" t="s">
        <v>9157</v>
      </c>
      <c r="D4146" s="277" t="s">
        <v>10017</v>
      </c>
      <c r="E4146" s="278" t="s">
        <v>1043</v>
      </c>
      <c r="F4146" s="277" t="s">
        <v>1043</v>
      </c>
      <c r="G4146" s="279">
        <v>96654</v>
      </c>
      <c r="H4146" s="277" t="s">
        <v>10860</v>
      </c>
      <c r="I4146" s="277" t="s">
        <v>833</v>
      </c>
      <c r="J4146" s="277" t="s">
        <v>2363</v>
      </c>
      <c r="K4146" s="280">
        <v>22.96</v>
      </c>
      <c r="L4146" s="277" t="s">
        <v>2364</v>
      </c>
      <c r="M4146" s="83"/>
    </row>
    <row r="4147" spans="1:13" ht="12.75" customHeight="1" x14ac:dyDescent="0.25">
      <c r="A4147" s="277" t="s">
        <v>9801</v>
      </c>
      <c r="B4147" s="277" t="s">
        <v>9802</v>
      </c>
      <c r="C4147" s="277" t="s">
        <v>9157</v>
      </c>
      <c r="D4147" s="277" t="s">
        <v>10017</v>
      </c>
      <c r="E4147" s="278" t="s">
        <v>1043</v>
      </c>
      <c r="F4147" s="277" t="s">
        <v>1043</v>
      </c>
      <c r="G4147" s="279">
        <v>96655</v>
      </c>
      <c r="H4147" s="277" t="s">
        <v>10861</v>
      </c>
      <c r="I4147" s="277" t="s">
        <v>833</v>
      </c>
      <c r="J4147" s="277" t="s">
        <v>2363</v>
      </c>
      <c r="K4147" s="280">
        <v>22.59</v>
      </c>
      <c r="L4147" s="277" t="s">
        <v>2364</v>
      </c>
      <c r="M4147" s="83"/>
    </row>
    <row r="4148" spans="1:13" ht="12.75" customHeight="1" x14ac:dyDescent="0.25">
      <c r="A4148" s="277" t="s">
        <v>9801</v>
      </c>
      <c r="B4148" s="277" t="s">
        <v>9802</v>
      </c>
      <c r="C4148" s="277" t="s">
        <v>9157</v>
      </c>
      <c r="D4148" s="277" t="s">
        <v>10017</v>
      </c>
      <c r="E4148" s="278" t="s">
        <v>1043</v>
      </c>
      <c r="F4148" s="277" t="s">
        <v>1043</v>
      </c>
      <c r="G4148" s="279">
        <v>96656</v>
      </c>
      <c r="H4148" s="277" t="s">
        <v>10862</v>
      </c>
      <c r="I4148" s="277" t="s">
        <v>833</v>
      </c>
      <c r="J4148" s="277" t="s">
        <v>2363</v>
      </c>
      <c r="K4148" s="280">
        <v>5.13</v>
      </c>
      <c r="L4148" s="277" t="s">
        <v>2364</v>
      </c>
      <c r="M4148" s="83"/>
    </row>
    <row r="4149" spans="1:13" ht="12.75" customHeight="1" x14ac:dyDescent="0.25">
      <c r="A4149" s="277" t="s">
        <v>9801</v>
      </c>
      <c r="B4149" s="277" t="s">
        <v>9802</v>
      </c>
      <c r="C4149" s="277" t="s">
        <v>9157</v>
      </c>
      <c r="D4149" s="277" t="s">
        <v>10017</v>
      </c>
      <c r="E4149" s="278" t="s">
        <v>1043</v>
      </c>
      <c r="F4149" s="277" t="s">
        <v>1043</v>
      </c>
      <c r="G4149" s="279">
        <v>96657</v>
      </c>
      <c r="H4149" s="277" t="s">
        <v>10863</v>
      </c>
      <c r="I4149" s="277" t="s">
        <v>833</v>
      </c>
      <c r="J4149" s="277" t="s">
        <v>2363</v>
      </c>
      <c r="K4149" s="280">
        <v>14.75</v>
      </c>
      <c r="L4149" s="277" t="s">
        <v>2364</v>
      </c>
      <c r="M4149" s="83"/>
    </row>
    <row r="4150" spans="1:13" ht="12.75" customHeight="1" x14ac:dyDescent="0.25">
      <c r="A4150" s="277" t="s">
        <v>9801</v>
      </c>
      <c r="B4150" s="277" t="s">
        <v>9802</v>
      </c>
      <c r="C4150" s="277" t="s">
        <v>9157</v>
      </c>
      <c r="D4150" s="277" t="s">
        <v>10017</v>
      </c>
      <c r="E4150" s="278" t="s">
        <v>1043</v>
      </c>
      <c r="F4150" s="277" t="s">
        <v>1043</v>
      </c>
      <c r="G4150" s="279">
        <v>96658</v>
      </c>
      <c r="H4150" s="277" t="s">
        <v>10864</v>
      </c>
      <c r="I4150" s="277" t="s">
        <v>833</v>
      </c>
      <c r="J4150" s="277" t="s">
        <v>2363</v>
      </c>
      <c r="K4150" s="280">
        <v>11.31</v>
      </c>
      <c r="L4150" s="277" t="s">
        <v>2364</v>
      </c>
      <c r="M4150" s="83"/>
    </row>
    <row r="4151" spans="1:13" ht="12.75" customHeight="1" x14ac:dyDescent="0.25">
      <c r="A4151" s="277" t="s">
        <v>9801</v>
      </c>
      <c r="B4151" s="277" t="s">
        <v>9802</v>
      </c>
      <c r="C4151" s="277" t="s">
        <v>9157</v>
      </c>
      <c r="D4151" s="277" t="s">
        <v>10017</v>
      </c>
      <c r="E4151" s="278" t="s">
        <v>1043</v>
      </c>
      <c r="F4151" s="277" t="s">
        <v>1043</v>
      </c>
      <c r="G4151" s="279">
        <v>96659</v>
      </c>
      <c r="H4151" s="277" t="s">
        <v>10865</v>
      </c>
      <c r="I4151" s="277" t="s">
        <v>833</v>
      </c>
      <c r="J4151" s="277" t="s">
        <v>2363</v>
      </c>
      <c r="K4151" s="280">
        <v>9.4</v>
      </c>
      <c r="L4151" s="277" t="s">
        <v>2364</v>
      </c>
      <c r="M4151" s="83"/>
    </row>
    <row r="4152" spans="1:13" ht="12.75" customHeight="1" x14ac:dyDescent="0.25">
      <c r="A4152" s="277" t="s">
        <v>9801</v>
      </c>
      <c r="B4152" s="277" t="s">
        <v>9802</v>
      </c>
      <c r="C4152" s="277" t="s">
        <v>9157</v>
      </c>
      <c r="D4152" s="277" t="s">
        <v>10017</v>
      </c>
      <c r="E4152" s="278" t="s">
        <v>1043</v>
      </c>
      <c r="F4152" s="277" t="s">
        <v>1043</v>
      </c>
      <c r="G4152" s="279">
        <v>96660</v>
      </c>
      <c r="H4152" s="277" t="s">
        <v>10866</v>
      </c>
      <c r="I4152" s="277" t="s">
        <v>833</v>
      </c>
      <c r="J4152" s="277" t="s">
        <v>2363</v>
      </c>
      <c r="K4152" s="280">
        <v>25.44</v>
      </c>
      <c r="L4152" s="277" t="s">
        <v>2364</v>
      </c>
      <c r="M4152" s="83"/>
    </row>
    <row r="4153" spans="1:13" ht="12.75" customHeight="1" x14ac:dyDescent="0.25">
      <c r="A4153" s="277" t="s">
        <v>9801</v>
      </c>
      <c r="B4153" s="277" t="s">
        <v>9802</v>
      </c>
      <c r="C4153" s="277" t="s">
        <v>9157</v>
      </c>
      <c r="D4153" s="277" t="s">
        <v>10017</v>
      </c>
      <c r="E4153" s="278" t="s">
        <v>1043</v>
      </c>
      <c r="F4153" s="277" t="s">
        <v>1043</v>
      </c>
      <c r="G4153" s="279">
        <v>96661</v>
      </c>
      <c r="H4153" s="277" t="s">
        <v>10867</v>
      </c>
      <c r="I4153" s="277" t="s">
        <v>833</v>
      </c>
      <c r="J4153" s="277" t="s">
        <v>2363</v>
      </c>
      <c r="K4153" s="280">
        <v>20.16</v>
      </c>
      <c r="L4153" s="277" t="s">
        <v>2364</v>
      </c>
      <c r="M4153" s="83"/>
    </row>
    <row r="4154" spans="1:13" ht="12.75" customHeight="1" x14ac:dyDescent="0.25">
      <c r="A4154" s="277" t="s">
        <v>9801</v>
      </c>
      <c r="B4154" s="277" t="s">
        <v>9802</v>
      </c>
      <c r="C4154" s="277" t="s">
        <v>9157</v>
      </c>
      <c r="D4154" s="277" t="s">
        <v>10017</v>
      </c>
      <c r="E4154" s="278" t="s">
        <v>1043</v>
      </c>
      <c r="F4154" s="277" t="s">
        <v>1043</v>
      </c>
      <c r="G4154" s="279">
        <v>96662</v>
      </c>
      <c r="H4154" s="277" t="s">
        <v>10868</v>
      </c>
      <c r="I4154" s="277" t="s">
        <v>833</v>
      </c>
      <c r="J4154" s="277" t="s">
        <v>2363</v>
      </c>
      <c r="K4154" s="280">
        <v>9.58</v>
      </c>
      <c r="L4154" s="277" t="s">
        <v>2364</v>
      </c>
      <c r="M4154" s="83"/>
    </row>
    <row r="4155" spans="1:13" ht="12.75" customHeight="1" x14ac:dyDescent="0.25">
      <c r="A4155" s="277" t="s">
        <v>9801</v>
      </c>
      <c r="B4155" s="277" t="s">
        <v>9802</v>
      </c>
      <c r="C4155" s="277" t="s">
        <v>9157</v>
      </c>
      <c r="D4155" s="277" t="s">
        <v>10017</v>
      </c>
      <c r="E4155" s="278" t="s">
        <v>1043</v>
      </c>
      <c r="F4155" s="277" t="s">
        <v>1043</v>
      </c>
      <c r="G4155" s="279">
        <v>96663</v>
      </c>
      <c r="H4155" s="277" t="s">
        <v>10869</v>
      </c>
      <c r="I4155" s="277" t="s">
        <v>833</v>
      </c>
      <c r="J4155" s="277" t="s">
        <v>2363</v>
      </c>
      <c r="K4155" s="280">
        <v>16.84</v>
      </c>
      <c r="L4155" s="277" t="s">
        <v>2364</v>
      </c>
      <c r="M4155" s="83"/>
    </row>
    <row r="4156" spans="1:13" ht="12.75" customHeight="1" x14ac:dyDescent="0.25">
      <c r="A4156" s="277" t="s">
        <v>9801</v>
      </c>
      <c r="B4156" s="277" t="s">
        <v>9802</v>
      </c>
      <c r="C4156" s="277" t="s">
        <v>9157</v>
      </c>
      <c r="D4156" s="277" t="s">
        <v>10017</v>
      </c>
      <c r="E4156" s="278" t="s">
        <v>1043</v>
      </c>
      <c r="F4156" s="277" t="s">
        <v>1043</v>
      </c>
      <c r="G4156" s="279">
        <v>96664</v>
      </c>
      <c r="H4156" s="277" t="s">
        <v>10870</v>
      </c>
      <c r="I4156" s="277" t="s">
        <v>833</v>
      </c>
      <c r="J4156" s="277" t="s">
        <v>2363</v>
      </c>
      <c r="K4156" s="280">
        <v>17.97</v>
      </c>
      <c r="L4156" s="277" t="s">
        <v>2364</v>
      </c>
      <c r="M4156" s="83"/>
    </row>
    <row r="4157" spans="1:13" ht="12.75" customHeight="1" x14ac:dyDescent="0.25">
      <c r="A4157" s="277" t="s">
        <v>9801</v>
      </c>
      <c r="B4157" s="277" t="s">
        <v>9802</v>
      </c>
      <c r="C4157" s="277" t="s">
        <v>9157</v>
      </c>
      <c r="D4157" s="277" t="s">
        <v>10017</v>
      </c>
      <c r="E4157" s="278" t="s">
        <v>1043</v>
      </c>
      <c r="F4157" s="277" t="s">
        <v>1043</v>
      </c>
      <c r="G4157" s="279">
        <v>96665</v>
      </c>
      <c r="H4157" s="277" t="s">
        <v>10871</v>
      </c>
      <c r="I4157" s="277" t="s">
        <v>833</v>
      </c>
      <c r="J4157" s="277" t="s">
        <v>2363</v>
      </c>
      <c r="K4157" s="280">
        <v>9.57</v>
      </c>
      <c r="L4157" s="277" t="s">
        <v>2364</v>
      </c>
      <c r="M4157" s="83"/>
    </row>
    <row r="4158" spans="1:13" ht="12.75" customHeight="1" x14ac:dyDescent="0.25">
      <c r="A4158" s="277" t="s">
        <v>9801</v>
      </c>
      <c r="B4158" s="277" t="s">
        <v>9802</v>
      </c>
      <c r="C4158" s="277" t="s">
        <v>9157</v>
      </c>
      <c r="D4158" s="277" t="s">
        <v>10017</v>
      </c>
      <c r="E4158" s="278" t="s">
        <v>1043</v>
      </c>
      <c r="F4158" s="277" t="s">
        <v>1043</v>
      </c>
      <c r="G4158" s="279">
        <v>96666</v>
      </c>
      <c r="H4158" s="277" t="s">
        <v>10872</v>
      </c>
      <c r="I4158" s="277" t="s">
        <v>833</v>
      </c>
      <c r="J4158" s="277" t="s">
        <v>2363</v>
      </c>
      <c r="K4158" s="280">
        <v>18.63</v>
      </c>
      <c r="L4158" s="277" t="s">
        <v>2364</v>
      </c>
      <c r="M4158" s="83"/>
    </row>
    <row r="4159" spans="1:13" ht="12.75" customHeight="1" x14ac:dyDescent="0.25">
      <c r="A4159" s="277" t="s">
        <v>9801</v>
      </c>
      <c r="B4159" s="277" t="s">
        <v>9802</v>
      </c>
      <c r="C4159" s="277" t="s">
        <v>9157</v>
      </c>
      <c r="D4159" s="277" t="s">
        <v>10017</v>
      </c>
      <c r="E4159" s="278" t="s">
        <v>1043</v>
      </c>
      <c r="F4159" s="277" t="s">
        <v>1043</v>
      </c>
      <c r="G4159" s="279">
        <v>96667</v>
      </c>
      <c r="H4159" s="277" t="s">
        <v>10873</v>
      </c>
      <c r="I4159" s="277" t="s">
        <v>833</v>
      </c>
      <c r="J4159" s="277" t="s">
        <v>2363</v>
      </c>
      <c r="K4159" s="280">
        <v>32.19</v>
      </c>
      <c r="L4159" s="277" t="s">
        <v>2364</v>
      </c>
      <c r="M4159" s="83"/>
    </row>
    <row r="4160" spans="1:13" ht="12.75" customHeight="1" x14ac:dyDescent="0.25">
      <c r="A4160" s="277" t="s">
        <v>9801</v>
      </c>
      <c r="B4160" s="277" t="s">
        <v>9802</v>
      </c>
      <c r="C4160" s="277" t="s">
        <v>9157</v>
      </c>
      <c r="D4160" s="277" t="s">
        <v>10017</v>
      </c>
      <c r="E4160" s="278" t="s">
        <v>1043</v>
      </c>
      <c r="F4160" s="277" t="s">
        <v>1043</v>
      </c>
      <c r="G4160" s="279">
        <v>96684</v>
      </c>
      <c r="H4160" s="277" t="s">
        <v>10874</v>
      </c>
      <c r="I4160" s="277" t="s">
        <v>833</v>
      </c>
      <c r="J4160" s="277" t="s">
        <v>2363</v>
      </c>
      <c r="K4160" s="280">
        <v>3.41</v>
      </c>
      <c r="L4160" s="277" t="s">
        <v>2364</v>
      </c>
      <c r="M4160" s="83"/>
    </row>
    <row r="4161" spans="1:13" ht="12.75" customHeight="1" x14ac:dyDescent="0.25">
      <c r="A4161" s="277" t="s">
        <v>9801</v>
      </c>
      <c r="B4161" s="277" t="s">
        <v>9802</v>
      </c>
      <c r="C4161" s="277" t="s">
        <v>9157</v>
      </c>
      <c r="D4161" s="277" t="s">
        <v>10017</v>
      </c>
      <c r="E4161" s="278" t="s">
        <v>1043</v>
      </c>
      <c r="F4161" s="277" t="s">
        <v>1043</v>
      </c>
      <c r="G4161" s="279">
        <v>96685</v>
      </c>
      <c r="H4161" s="277" t="s">
        <v>10875</v>
      </c>
      <c r="I4161" s="277" t="s">
        <v>833</v>
      </c>
      <c r="J4161" s="277" t="s">
        <v>2363</v>
      </c>
      <c r="K4161" s="280">
        <v>3.07</v>
      </c>
      <c r="L4161" s="277" t="s">
        <v>2364</v>
      </c>
      <c r="M4161" s="83"/>
    </row>
    <row r="4162" spans="1:13" ht="12.75" customHeight="1" x14ac:dyDescent="0.25">
      <c r="A4162" s="277" t="s">
        <v>9801</v>
      </c>
      <c r="B4162" s="277" t="s">
        <v>9802</v>
      </c>
      <c r="C4162" s="277" t="s">
        <v>9157</v>
      </c>
      <c r="D4162" s="277" t="s">
        <v>10017</v>
      </c>
      <c r="E4162" s="278" t="s">
        <v>1043</v>
      </c>
      <c r="F4162" s="277" t="s">
        <v>1043</v>
      </c>
      <c r="G4162" s="279">
        <v>96686</v>
      </c>
      <c r="H4162" s="277" t="s">
        <v>10876</v>
      </c>
      <c r="I4162" s="277" t="s">
        <v>833</v>
      </c>
      <c r="J4162" s="277" t="s">
        <v>2363</v>
      </c>
      <c r="K4162" s="280">
        <v>5.12</v>
      </c>
      <c r="L4162" s="277" t="s">
        <v>2364</v>
      </c>
      <c r="M4162" s="83"/>
    </row>
    <row r="4163" spans="1:13" ht="12.75" customHeight="1" x14ac:dyDescent="0.25">
      <c r="A4163" s="277" t="s">
        <v>9801</v>
      </c>
      <c r="B4163" s="277" t="s">
        <v>9802</v>
      </c>
      <c r="C4163" s="277" t="s">
        <v>9157</v>
      </c>
      <c r="D4163" s="277" t="s">
        <v>10017</v>
      </c>
      <c r="E4163" s="278" t="s">
        <v>1043</v>
      </c>
      <c r="F4163" s="277" t="s">
        <v>1043</v>
      </c>
      <c r="G4163" s="279">
        <v>96687</v>
      </c>
      <c r="H4163" s="277" t="s">
        <v>10877</v>
      </c>
      <c r="I4163" s="277" t="s">
        <v>833</v>
      </c>
      <c r="J4163" s="277" t="s">
        <v>2363</v>
      </c>
      <c r="K4163" s="280">
        <v>5.08</v>
      </c>
      <c r="L4163" s="277" t="s">
        <v>2364</v>
      </c>
      <c r="M4163" s="83"/>
    </row>
    <row r="4164" spans="1:13" ht="12.75" customHeight="1" x14ac:dyDescent="0.25">
      <c r="A4164" s="277" t="s">
        <v>9801</v>
      </c>
      <c r="B4164" s="277" t="s">
        <v>9802</v>
      </c>
      <c r="C4164" s="277" t="s">
        <v>9157</v>
      </c>
      <c r="D4164" s="277" t="s">
        <v>10017</v>
      </c>
      <c r="E4164" s="278" t="s">
        <v>1043</v>
      </c>
      <c r="F4164" s="277" t="s">
        <v>1043</v>
      </c>
      <c r="G4164" s="279">
        <v>96688</v>
      </c>
      <c r="H4164" s="277" t="s">
        <v>10878</v>
      </c>
      <c r="I4164" s="277" t="s">
        <v>833</v>
      </c>
      <c r="J4164" s="277" t="s">
        <v>2363</v>
      </c>
      <c r="K4164" s="280">
        <v>8.73</v>
      </c>
      <c r="L4164" s="277" t="s">
        <v>2364</v>
      </c>
      <c r="M4164" s="83"/>
    </row>
    <row r="4165" spans="1:13" ht="12.75" customHeight="1" x14ac:dyDescent="0.25">
      <c r="A4165" s="277" t="s">
        <v>9801</v>
      </c>
      <c r="B4165" s="277" t="s">
        <v>9802</v>
      </c>
      <c r="C4165" s="277" t="s">
        <v>9157</v>
      </c>
      <c r="D4165" s="277" t="s">
        <v>10017</v>
      </c>
      <c r="E4165" s="278" t="s">
        <v>1043</v>
      </c>
      <c r="F4165" s="277" t="s">
        <v>1043</v>
      </c>
      <c r="G4165" s="279">
        <v>96689</v>
      </c>
      <c r="H4165" s="277" t="s">
        <v>10879</v>
      </c>
      <c r="I4165" s="277" t="s">
        <v>833</v>
      </c>
      <c r="J4165" s="277" t="s">
        <v>2363</v>
      </c>
      <c r="K4165" s="280">
        <v>8.36</v>
      </c>
      <c r="L4165" s="277" t="s">
        <v>2364</v>
      </c>
      <c r="M4165" s="83"/>
    </row>
    <row r="4166" spans="1:13" ht="12.75" customHeight="1" x14ac:dyDescent="0.25">
      <c r="A4166" s="277" t="s">
        <v>9801</v>
      </c>
      <c r="B4166" s="277" t="s">
        <v>9802</v>
      </c>
      <c r="C4166" s="277" t="s">
        <v>9157</v>
      </c>
      <c r="D4166" s="277" t="s">
        <v>10017</v>
      </c>
      <c r="E4166" s="278" t="s">
        <v>1043</v>
      </c>
      <c r="F4166" s="277" t="s">
        <v>1043</v>
      </c>
      <c r="G4166" s="279">
        <v>96690</v>
      </c>
      <c r="H4166" s="277" t="s">
        <v>10880</v>
      </c>
      <c r="I4166" s="277" t="s">
        <v>833</v>
      </c>
      <c r="J4166" s="277" t="s">
        <v>2363</v>
      </c>
      <c r="K4166" s="280">
        <v>16.14</v>
      </c>
      <c r="L4166" s="277" t="s">
        <v>2364</v>
      </c>
      <c r="M4166" s="83"/>
    </row>
    <row r="4167" spans="1:13" ht="12.75" customHeight="1" x14ac:dyDescent="0.25">
      <c r="A4167" s="277" t="s">
        <v>9801</v>
      </c>
      <c r="B4167" s="277" t="s">
        <v>9802</v>
      </c>
      <c r="C4167" s="277" t="s">
        <v>9157</v>
      </c>
      <c r="D4167" s="277" t="s">
        <v>10017</v>
      </c>
      <c r="E4167" s="278" t="s">
        <v>1043</v>
      </c>
      <c r="F4167" s="277" t="s">
        <v>1043</v>
      </c>
      <c r="G4167" s="279">
        <v>96691</v>
      </c>
      <c r="H4167" s="277" t="s">
        <v>10881</v>
      </c>
      <c r="I4167" s="277" t="s">
        <v>833</v>
      </c>
      <c r="J4167" s="277" t="s">
        <v>2363</v>
      </c>
      <c r="K4167" s="280">
        <v>16.66</v>
      </c>
      <c r="L4167" s="277" t="s">
        <v>2364</v>
      </c>
      <c r="M4167" s="83"/>
    </row>
    <row r="4168" spans="1:13" ht="12.75" customHeight="1" x14ac:dyDescent="0.25">
      <c r="A4168" s="277" t="s">
        <v>9801</v>
      </c>
      <c r="B4168" s="277" t="s">
        <v>9802</v>
      </c>
      <c r="C4168" s="277" t="s">
        <v>9157</v>
      </c>
      <c r="D4168" s="277" t="s">
        <v>10017</v>
      </c>
      <c r="E4168" s="278" t="s">
        <v>1043</v>
      </c>
      <c r="F4168" s="277" t="s">
        <v>1043</v>
      </c>
      <c r="G4168" s="279">
        <v>96692</v>
      </c>
      <c r="H4168" s="277" t="s">
        <v>10882</v>
      </c>
      <c r="I4168" s="277" t="s">
        <v>833</v>
      </c>
      <c r="J4168" s="277" t="s">
        <v>2363</v>
      </c>
      <c r="K4168" s="280">
        <v>24.42</v>
      </c>
      <c r="L4168" s="277" t="s">
        <v>2364</v>
      </c>
      <c r="M4168" s="83"/>
    </row>
    <row r="4169" spans="1:13" ht="12.75" customHeight="1" x14ac:dyDescent="0.25">
      <c r="A4169" s="277" t="s">
        <v>9801</v>
      </c>
      <c r="B4169" s="277" t="s">
        <v>9802</v>
      </c>
      <c r="C4169" s="277" t="s">
        <v>9157</v>
      </c>
      <c r="D4169" s="277" t="s">
        <v>10017</v>
      </c>
      <c r="E4169" s="278" t="s">
        <v>1043</v>
      </c>
      <c r="F4169" s="277" t="s">
        <v>1043</v>
      </c>
      <c r="G4169" s="279">
        <v>96693</v>
      </c>
      <c r="H4169" s="277" t="s">
        <v>10883</v>
      </c>
      <c r="I4169" s="277" t="s">
        <v>833</v>
      </c>
      <c r="J4169" s="277" t="s">
        <v>2363</v>
      </c>
      <c r="K4169" s="280">
        <v>23.16</v>
      </c>
      <c r="L4169" s="277" t="s">
        <v>2364</v>
      </c>
      <c r="M4169" s="83"/>
    </row>
    <row r="4170" spans="1:13" ht="12.75" customHeight="1" x14ac:dyDescent="0.25">
      <c r="A4170" s="277" t="s">
        <v>9801</v>
      </c>
      <c r="B4170" s="277" t="s">
        <v>9802</v>
      </c>
      <c r="C4170" s="277" t="s">
        <v>9157</v>
      </c>
      <c r="D4170" s="277" t="s">
        <v>10017</v>
      </c>
      <c r="E4170" s="278" t="s">
        <v>1043</v>
      </c>
      <c r="F4170" s="277" t="s">
        <v>1043</v>
      </c>
      <c r="G4170" s="279">
        <v>96694</v>
      </c>
      <c r="H4170" s="277" t="s">
        <v>10884</v>
      </c>
      <c r="I4170" s="277" t="s">
        <v>833</v>
      </c>
      <c r="J4170" s="277" t="s">
        <v>2363</v>
      </c>
      <c r="K4170" s="280">
        <v>53.17</v>
      </c>
      <c r="L4170" s="277" t="s">
        <v>2364</v>
      </c>
      <c r="M4170" s="83"/>
    </row>
    <row r="4171" spans="1:13" ht="12.75" customHeight="1" x14ac:dyDescent="0.25">
      <c r="A4171" s="277" t="s">
        <v>9801</v>
      </c>
      <c r="B4171" s="277" t="s">
        <v>9802</v>
      </c>
      <c r="C4171" s="277" t="s">
        <v>9157</v>
      </c>
      <c r="D4171" s="277" t="s">
        <v>10017</v>
      </c>
      <c r="E4171" s="278" t="s">
        <v>1043</v>
      </c>
      <c r="F4171" s="277" t="s">
        <v>1043</v>
      </c>
      <c r="G4171" s="279">
        <v>96695</v>
      </c>
      <c r="H4171" s="277" t="s">
        <v>10885</v>
      </c>
      <c r="I4171" s="277" t="s">
        <v>833</v>
      </c>
      <c r="J4171" s="277" t="s">
        <v>2363</v>
      </c>
      <c r="K4171" s="280">
        <v>51.69</v>
      </c>
      <c r="L4171" s="277" t="s">
        <v>2364</v>
      </c>
      <c r="M4171" s="83"/>
    </row>
    <row r="4172" spans="1:13" ht="12.75" customHeight="1" x14ac:dyDescent="0.25">
      <c r="A4172" s="277" t="s">
        <v>9801</v>
      </c>
      <c r="B4172" s="277" t="s">
        <v>9802</v>
      </c>
      <c r="C4172" s="277" t="s">
        <v>9157</v>
      </c>
      <c r="D4172" s="277" t="s">
        <v>10017</v>
      </c>
      <c r="E4172" s="278" t="s">
        <v>1043</v>
      </c>
      <c r="F4172" s="277" t="s">
        <v>1043</v>
      </c>
      <c r="G4172" s="279">
        <v>96696</v>
      </c>
      <c r="H4172" s="277" t="s">
        <v>10886</v>
      </c>
      <c r="I4172" s="277" t="s">
        <v>833</v>
      </c>
      <c r="J4172" s="277" t="s">
        <v>2363</v>
      </c>
      <c r="K4172" s="280">
        <v>79.989999999999995</v>
      </c>
      <c r="L4172" s="277" t="s">
        <v>2364</v>
      </c>
      <c r="M4172" s="83"/>
    </row>
    <row r="4173" spans="1:13" ht="12.75" customHeight="1" x14ac:dyDescent="0.25">
      <c r="A4173" s="277" t="s">
        <v>9801</v>
      </c>
      <c r="B4173" s="277" t="s">
        <v>9802</v>
      </c>
      <c r="C4173" s="277" t="s">
        <v>9157</v>
      </c>
      <c r="D4173" s="277" t="s">
        <v>10017</v>
      </c>
      <c r="E4173" s="278" t="s">
        <v>1043</v>
      </c>
      <c r="F4173" s="277" t="s">
        <v>1043</v>
      </c>
      <c r="G4173" s="279">
        <v>96697</v>
      </c>
      <c r="H4173" s="277" t="s">
        <v>10887</v>
      </c>
      <c r="I4173" s="277" t="s">
        <v>833</v>
      </c>
      <c r="J4173" s="277" t="s">
        <v>2363</v>
      </c>
      <c r="K4173" s="280">
        <v>119.66</v>
      </c>
      <c r="L4173" s="277" t="s">
        <v>2364</v>
      </c>
      <c r="M4173" s="83"/>
    </row>
    <row r="4174" spans="1:13" ht="12.75" customHeight="1" x14ac:dyDescent="0.25">
      <c r="A4174" s="277" t="s">
        <v>9801</v>
      </c>
      <c r="B4174" s="277" t="s">
        <v>9802</v>
      </c>
      <c r="C4174" s="277" t="s">
        <v>9157</v>
      </c>
      <c r="D4174" s="277" t="s">
        <v>10017</v>
      </c>
      <c r="E4174" s="278" t="s">
        <v>1043</v>
      </c>
      <c r="F4174" s="277" t="s">
        <v>1043</v>
      </c>
      <c r="G4174" s="279">
        <v>96698</v>
      </c>
      <c r="H4174" s="277" t="s">
        <v>10888</v>
      </c>
      <c r="I4174" s="277" t="s">
        <v>833</v>
      </c>
      <c r="J4174" s="277" t="s">
        <v>2363</v>
      </c>
      <c r="K4174" s="280">
        <v>2.58</v>
      </c>
      <c r="L4174" s="277" t="s">
        <v>2364</v>
      </c>
      <c r="M4174" s="83"/>
    </row>
    <row r="4175" spans="1:13" ht="12.75" customHeight="1" x14ac:dyDescent="0.25">
      <c r="A4175" s="277" t="s">
        <v>9801</v>
      </c>
      <c r="B4175" s="277" t="s">
        <v>9802</v>
      </c>
      <c r="C4175" s="277" t="s">
        <v>9157</v>
      </c>
      <c r="D4175" s="277" t="s">
        <v>10017</v>
      </c>
      <c r="E4175" s="278" t="s">
        <v>1043</v>
      </c>
      <c r="F4175" s="277" t="s">
        <v>1043</v>
      </c>
      <c r="G4175" s="279">
        <v>96699</v>
      </c>
      <c r="H4175" s="277" t="s">
        <v>10889</v>
      </c>
      <c r="I4175" s="277" t="s">
        <v>833</v>
      </c>
      <c r="J4175" s="277" t="s">
        <v>2363</v>
      </c>
      <c r="K4175" s="280">
        <v>12.2</v>
      </c>
      <c r="L4175" s="277" t="s">
        <v>2364</v>
      </c>
      <c r="M4175" s="83"/>
    </row>
    <row r="4176" spans="1:13" ht="12.75" customHeight="1" x14ac:dyDescent="0.25">
      <c r="A4176" s="277" t="s">
        <v>9801</v>
      </c>
      <c r="B4176" s="277" t="s">
        <v>9802</v>
      </c>
      <c r="C4176" s="277" t="s">
        <v>9157</v>
      </c>
      <c r="D4176" s="277" t="s">
        <v>10017</v>
      </c>
      <c r="E4176" s="278" t="s">
        <v>1043</v>
      </c>
      <c r="F4176" s="277" t="s">
        <v>1043</v>
      </c>
      <c r="G4176" s="279">
        <v>96700</v>
      </c>
      <c r="H4176" s="277" t="s">
        <v>10890</v>
      </c>
      <c r="I4176" s="277" t="s">
        <v>833</v>
      </c>
      <c r="J4176" s="277" t="s">
        <v>2363</v>
      </c>
      <c r="K4176" s="280">
        <v>8.76</v>
      </c>
      <c r="L4176" s="277" t="s">
        <v>2364</v>
      </c>
      <c r="M4176" s="83"/>
    </row>
    <row r="4177" spans="1:13" ht="12.75" customHeight="1" x14ac:dyDescent="0.25">
      <c r="A4177" s="277" t="s">
        <v>9801</v>
      </c>
      <c r="B4177" s="277" t="s">
        <v>9802</v>
      </c>
      <c r="C4177" s="277" t="s">
        <v>9157</v>
      </c>
      <c r="D4177" s="277" t="s">
        <v>10017</v>
      </c>
      <c r="E4177" s="278" t="s">
        <v>1043</v>
      </c>
      <c r="F4177" s="277" t="s">
        <v>1043</v>
      </c>
      <c r="G4177" s="279">
        <v>96701</v>
      </c>
      <c r="H4177" s="277" t="s">
        <v>10891</v>
      </c>
      <c r="I4177" s="277" t="s">
        <v>833</v>
      </c>
      <c r="J4177" s="277" t="s">
        <v>2363</v>
      </c>
      <c r="K4177" s="280">
        <v>3.52</v>
      </c>
      <c r="L4177" s="277" t="s">
        <v>2364</v>
      </c>
      <c r="M4177" s="83"/>
    </row>
    <row r="4178" spans="1:13" ht="12.75" customHeight="1" x14ac:dyDescent="0.25">
      <c r="A4178" s="277" t="s">
        <v>9801</v>
      </c>
      <c r="B4178" s="277" t="s">
        <v>9802</v>
      </c>
      <c r="C4178" s="277" t="s">
        <v>9157</v>
      </c>
      <c r="D4178" s="277" t="s">
        <v>10017</v>
      </c>
      <c r="E4178" s="278" t="s">
        <v>1043</v>
      </c>
      <c r="F4178" s="277" t="s">
        <v>1043</v>
      </c>
      <c r="G4178" s="279">
        <v>96702</v>
      </c>
      <c r="H4178" s="277" t="s">
        <v>10892</v>
      </c>
      <c r="I4178" s="277" t="s">
        <v>833</v>
      </c>
      <c r="J4178" s="277" t="s">
        <v>2363</v>
      </c>
      <c r="K4178" s="280">
        <v>3.7</v>
      </c>
      <c r="L4178" s="277" t="s">
        <v>2364</v>
      </c>
      <c r="M4178" s="83"/>
    </row>
    <row r="4179" spans="1:13" ht="12.75" customHeight="1" x14ac:dyDescent="0.25">
      <c r="A4179" s="277" t="s">
        <v>9801</v>
      </c>
      <c r="B4179" s="277" t="s">
        <v>9802</v>
      </c>
      <c r="C4179" s="277" t="s">
        <v>9157</v>
      </c>
      <c r="D4179" s="277" t="s">
        <v>10017</v>
      </c>
      <c r="E4179" s="278" t="s">
        <v>1043</v>
      </c>
      <c r="F4179" s="277" t="s">
        <v>1043</v>
      </c>
      <c r="G4179" s="279">
        <v>96703</v>
      </c>
      <c r="H4179" s="277" t="s">
        <v>10893</v>
      </c>
      <c r="I4179" s="277" t="s">
        <v>833</v>
      </c>
      <c r="J4179" s="277" t="s">
        <v>2363</v>
      </c>
      <c r="K4179" s="280">
        <v>7.33</v>
      </c>
      <c r="L4179" s="277" t="s">
        <v>2364</v>
      </c>
      <c r="M4179" s="83"/>
    </row>
    <row r="4180" spans="1:13" ht="12.75" customHeight="1" x14ac:dyDescent="0.25">
      <c r="A4180" s="277" t="s">
        <v>9801</v>
      </c>
      <c r="B4180" s="277" t="s">
        <v>9802</v>
      </c>
      <c r="C4180" s="277" t="s">
        <v>9157</v>
      </c>
      <c r="D4180" s="277" t="s">
        <v>10017</v>
      </c>
      <c r="E4180" s="278" t="s">
        <v>1043</v>
      </c>
      <c r="F4180" s="277" t="s">
        <v>1043</v>
      </c>
      <c r="G4180" s="279">
        <v>96704</v>
      </c>
      <c r="H4180" s="277" t="s">
        <v>10894</v>
      </c>
      <c r="I4180" s="277" t="s">
        <v>833</v>
      </c>
      <c r="J4180" s="277" t="s">
        <v>2363</v>
      </c>
      <c r="K4180" s="280">
        <v>8.4600000000000009</v>
      </c>
      <c r="L4180" s="277" t="s">
        <v>2364</v>
      </c>
      <c r="M4180" s="83"/>
    </row>
    <row r="4181" spans="1:13" ht="12.75" customHeight="1" x14ac:dyDescent="0.25">
      <c r="A4181" s="277" t="s">
        <v>9801</v>
      </c>
      <c r="B4181" s="277" t="s">
        <v>9802</v>
      </c>
      <c r="C4181" s="277" t="s">
        <v>9157</v>
      </c>
      <c r="D4181" s="277" t="s">
        <v>10017</v>
      </c>
      <c r="E4181" s="278" t="s">
        <v>1043</v>
      </c>
      <c r="F4181" s="277" t="s">
        <v>1043</v>
      </c>
      <c r="G4181" s="279">
        <v>96705</v>
      </c>
      <c r="H4181" s="277" t="s">
        <v>10895</v>
      </c>
      <c r="I4181" s="277" t="s">
        <v>833</v>
      </c>
      <c r="J4181" s="277" t="s">
        <v>2363</v>
      </c>
      <c r="K4181" s="280">
        <v>11.05</v>
      </c>
      <c r="L4181" s="277" t="s">
        <v>2364</v>
      </c>
      <c r="M4181" s="83"/>
    </row>
    <row r="4182" spans="1:13" ht="12.75" customHeight="1" x14ac:dyDescent="0.25">
      <c r="A4182" s="277" t="s">
        <v>9801</v>
      </c>
      <c r="B4182" s="277" t="s">
        <v>9802</v>
      </c>
      <c r="C4182" s="277" t="s">
        <v>9157</v>
      </c>
      <c r="D4182" s="277" t="s">
        <v>10017</v>
      </c>
      <c r="E4182" s="278" t="s">
        <v>1043</v>
      </c>
      <c r="F4182" s="277" t="s">
        <v>1043</v>
      </c>
      <c r="G4182" s="279">
        <v>96706</v>
      </c>
      <c r="H4182" s="277" t="s">
        <v>10896</v>
      </c>
      <c r="I4182" s="277" t="s">
        <v>833</v>
      </c>
      <c r="J4182" s="277" t="s">
        <v>2363</v>
      </c>
      <c r="K4182" s="280">
        <v>16.61</v>
      </c>
      <c r="L4182" s="277" t="s">
        <v>2364</v>
      </c>
      <c r="M4182" s="83"/>
    </row>
    <row r="4183" spans="1:13" ht="12.75" customHeight="1" x14ac:dyDescent="0.25">
      <c r="A4183" s="277" t="s">
        <v>9801</v>
      </c>
      <c r="B4183" s="277" t="s">
        <v>9802</v>
      </c>
      <c r="C4183" s="277" t="s">
        <v>9157</v>
      </c>
      <c r="D4183" s="277" t="s">
        <v>10017</v>
      </c>
      <c r="E4183" s="278" t="s">
        <v>1043</v>
      </c>
      <c r="F4183" s="277" t="s">
        <v>1043</v>
      </c>
      <c r="G4183" s="279">
        <v>96707</v>
      </c>
      <c r="H4183" s="277" t="s">
        <v>10897</v>
      </c>
      <c r="I4183" s="277" t="s">
        <v>833</v>
      </c>
      <c r="J4183" s="277" t="s">
        <v>2363</v>
      </c>
      <c r="K4183" s="280">
        <v>34.200000000000003</v>
      </c>
      <c r="L4183" s="277" t="s">
        <v>2364</v>
      </c>
      <c r="M4183" s="83"/>
    </row>
    <row r="4184" spans="1:13" ht="12.75" customHeight="1" x14ac:dyDescent="0.25">
      <c r="A4184" s="277" t="s">
        <v>9801</v>
      </c>
      <c r="B4184" s="277" t="s">
        <v>9802</v>
      </c>
      <c r="C4184" s="277" t="s">
        <v>9157</v>
      </c>
      <c r="D4184" s="277" t="s">
        <v>10017</v>
      </c>
      <c r="E4184" s="278" t="s">
        <v>1043</v>
      </c>
      <c r="F4184" s="277" t="s">
        <v>1043</v>
      </c>
      <c r="G4184" s="279">
        <v>96708</v>
      </c>
      <c r="H4184" s="277" t="s">
        <v>10898</v>
      </c>
      <c r="I4184" s="277" t="s">
        <v>833</v>
      </c>
      <c r="J4184" s="277" t="s">
        <v>2363</v>
      </c>
      <c r="K4184" s="280">
        <v>53.84</v>
      </c>
      <c r="L4184" s="277" t="s">
        <v>2364</v>
      </c>
      <c r="M4184" s="83"/>
    </row>
    <row r="4185" spans="1:13" ht="12.75" customHeight="1" x14ac:dyDescent="0.25">
      <c r="A4185" s="277" t="s">
        <v>9801</v>
      </c>
      <c r="B4185" s="277" t="s">
        <v>9802</v>
      </c>
      <c r="C4185" s="277" t="s">
        <v>9157</v>
      </c>
      <c r="D4185" s="277" t="s">
        <v>10017</v>
      </c>
      <c r="E4185" s="278" t="s">
        <v>1043</v>
      </c>
      <c r="F4185" s="277" t="s">
        <v>1043</v>
      </c>
      <c r="G4185" s="279">
        <v>96709</v>
      </c>
      <c r="H4185" s="277" t="s">
        <v>10899</v>
      </c>
      <c r="I4185" s="277" t="s">
        <v>833</v>
      </c>
      <c r="J4185" s="277" t="s">
        <v>2363</v>
      </c>
      <c r="K4185" s="280">
        <v>84.96</v>
      </c>
      <c r="L4185" s="277" t="s">
        <v>2364</v>
      </c>
      <c r="M4185" s="83"/>
    </row>
    <row r="4186" spans="1:13" ht="12.75" customHeight="1" x14ac:dyDescent="0.25">
      <c r="A4186" s="277" t="s">
        <v>9801</v>
      </c>
      <c r="B4186" s="277" t="s">
        <v>9802</v>
      </c>
      <c r="C4186" s="277" t="s">
        <v>9157</v>
      </c>
      <c r="D4186" s="277" t="s">
        <v>10017</v>
      </c>
      <c r="E4186" s="278" t="s">
        <v>1043</v>
      </c>
      <c r="F4186" s="277" t="s">
        <v>1043</v>
      </c>
      <c r="G4186" s="279">
        <v>96710</v>
      </c>
      <c r="H4186" s="277" t="s">
        <v>10900</v>
      </c>
      <c r="I4186" s="277" t="s">
        <v>833</v>
      </c>
      <c r="J4186" s="277" t="s">
        <v>2363</v>
      </c>
      <c r="K4186" s="280">
        <v>4.4800000000000004</v>
      </c>
      <c r="L4186" s="277" t="s">
        <v>2364</v>
      </c>
      <c r="M4186" s="83"/>
    </row>
    <row r="4187" spans="1:13" ht="12.75" customHeight="1" x14ac:dyDescent="0.25">
      <c r="A4187" s="277" t="s">
        <v>9801</v>
      </c>
      <c r="B4187" s="277" t="s">
        <v>9802</v>
      </c>
      <c r="C4187" s="277" t="s">
        <v>9157</v>
      </c>
      <c r="D4187" s="277" t="s">
        <v>10017</v>
      </c>
      <c r="E4187" s="278" t="s">
        <v>1043</v>
      </c>
      <c r="F4187" s="277" t="s">
        <v>1043</v>
      </c>
      <c r="G4187" s="279">
        <v>96711</v>
      </c>
      <c r="H4187" s="277" t="s">
        <v>10901</v>
      </c>
      <c r="I4187" s="277" t="s">
        <v>833</v>
      </c>
      <c r="J4187" s="277" t="s">
        <v>2363</v>
      </c>
      <c r="K4187" s="280">
        <v>6.93</v>
      </c>
      <c r="L4187" s="277" t="s">
        <v>2364</v>
      </c>
      <c r="M4187" s="83"/>
    </row>
    <row r="4188" spans="1:13" ht="12.75" customHeight="1" x14ac:dyDescent="0.25">
      <c r="A4188" s="277" t="s">
        <v>9801</v>
      </c>
      <c r="B4188" s="277" t="s">
        <v>9802</v>
      </c>
      <c r="C4188" s="277" t="s">
        <v>9157</v>
      </c>
      <c r="D4188" s="277" t="s">
        <v>10017</v>
      </c>
      <c r="E4188" s="278" t="s">
        <v>1043</v>
      </c>
      <c r="F4188" s="277" t="s">
        <v>1043</v>
      </c>
      <c r="G4188" s="279">
        <v>96712</v>
      </c>
      <c r="H4188" s="277" t="s">
        <v>10902</v>
      </c>
      <c r="I4188" s="277" t="s">
        <v>833</v>
      </c>
      <c r="J4188" s="277" t="s">
        <v>2363</v>
      </c>
      <c r="K4188" s="280">
        <v>13.19</v>
      </c>
      <c r="L4188" s="277" t="s">
        <v>2364</v>
      </c>
      <c r="M4188" s="83"/>
    </row>
    <row r="4189" spans="1:13" ht="12.75" customHeight="1" x14ac:dyDescent="0.25">
      <c r="A4189" s="277" t="s">
        <v>9801</v>
      </c>
      <c r="B4189" s="277" t="s">
        <v>9802</v>
      </c>
      <c r="C4189" s="277" t="s">
        <v>9157</v>
      </c>
      <c r="D4189" s="277" t="s">
        <v>10017</v>
      </c>
      <c r="E4189" s="278" t="s">
        <v>1043</v>
      </c>
      <c r="F4189" s="277" t="s">
        <v>1043</v>
      </c>
      <c r="G4189" s="279">
        <v>96713</v>
      </c>
      <c r="H4189" s="277" t="s">
        <v>10903</v>
      </c>
      <c r="I4189" s="277" t="s">
        <v>833</v>
      </c>
      <c r="J4189" s="277" t="s">
        <v>2363</v>
      </c>
      <c r="K4189" s="280">
        <v>18.34</v>
      </c>
      <c r="L4189" s="277" t="s">
        <v>2364</v>
      </c>
      <c r="M4189" s="83"/>
    </row>
    <row r="4190" spans="1:13" ht="12.75" customHeight="1" x14ac:dyDescent="0.25">
      <c r="A4190" s="277" t="s">
        <v>9801</v>
      </c>
      <c r="B4190" s="277" t="s">
        <v>9802</v>
      </c>
      <c r="C4190" s="277" t="s">
        <v>9157</v>
      </c>
      <c r="D4190" s="277" t="s">
        <v>10017</v>
      </c>
      <c r="E4190" s="278" t="s">
        <v>1043</v>
      </c>
      <c r="F4190" s="277" t="s">
        <v>1043</v>
      </c>
      <c r="G4190" s="279">
        <v>96714</v>
      </c>
      <c r="H4190" s="277" t="s">
        <v>10904</v>
      </c>
      <c r="I4190" s="277" t="s">
        <v>833</v>
      </c>
      <c r="J4190" s="277" t="s">
        <v>2363</v>
      </c>
      <c r="K4190" s="280">
        <v>30.85</v>
      </c>
      <c r="L4190" s="277" t="s">
        <v>2364</v>
      </c>
      <c r="M4190" s="83"/>
    </row>
    <row r="4191" spans="1:13" ht="12.75" customHeight="1" x14ac:dyDescent="0.25">
      <c r="A4191" s="277" t="s">
        <v>9801</v>
      </c>
      <c r="B4191" s="277" t="s">
        <v>9802</v>
      </c>
      <c r="C4191" s="277" t="s">
        <v>9157</v>
      </c>
      <c r="D4191" s="277" t="s">
        <v>10017</v>
      </c>
      <c r="E4191" s="278" t="s">
        <v>1043</v>
      </c>
      <c r="F4191" s="277" t="s">
        <v>1043</v>
      </c>
      <c r="G4191" s="279">
        <v>96715</v>
      </c>
      <c r="H4191" s="277" t="s">
        <v>10905</v>
      </c>
      <c r="I4191" s="277" t="s">
        <v>833</v>
      </c>
      <c r="J4191" s="277" t="s">
        <v>2363</v>
      </c>
      <c r="K4191" s="280">
        <v>57.48</v>
      </c>
      <c r="L4191" s="277" t="s">
        <v>2364</v>
      </c>
      <c r="M4191" s="83"/>
    </row>
    <row r="4192" spans="1:13" ht="12.75" customHeight="1" x14ac:dyDescent="0.25">
      <c r="A4192" s="277" t="s">
        <v>9801</v>
      </c>
      <c r="B4192" s="277" t="s">
        <v>9802</v>
      </c>
      <c r="C4192" s="277" t="s">
        <v>9157</v>
      </c>
      <c r="D4192" s="277" t="s">
        <v>10017</v>
      </c>
      <c r="E4192" s="278" t="s">
        <v>1043</v>
      </c>
      <c r="F4192" s="277" t="s">
        <v>1043</v>
      </c>
      <c r="G4192" s="279">
        <v>96716</v>
      </c>
      <c r="H4192" s="277" t="s">
        <v>10906</v>
      </c>
      <c r="I4192" s="277" t="s">
        <v>833</v>
      </c>
      <c r="J4192" s="277" t="s">
        <v>2363</v>
      </c>
      <c r="K4192" s="280">
        <v>86.23</v>
      </c>
      <c r="L4192" s="277" t="s">
        <v>2364</v>
      </c>
      <c r="M4192" s="83"/>
    </row>
    <row r="4193" spans="1:13" ht="12.75" customHeight="1" x14ac:dyDescent="0.25">
      <c r="A4193" s="277" t="s">
        <v>9801</v>
      </c>
      <c r="B4193" s="277" t="s">
        <v>9802</v>
      </c>
      <c r="C4193" s="277" t="s">
        <v>9157</v>
      </c>
      <c r="D4193" s="277" t="s">
        <v>10017</v>
      </c>
      <c r="E4193" s="278" t="s">
        <v>1043</v>
      </c>
      <c r="F4193" s="277" t="s">
        <v>1043</v>
      </c>
      <c r="G4193" s="279">
        <v>96717</v>
      </c>
      <c r="H4193" s="277" t="s">
        <v>10907</v>
      </c>
      <c r="I4193" s="277" t="s">
        <v>833</v>
      </c>
      <c r="J4193" s="277" t="s">
        <v>2363</v>
      </c>
      <c r="K4193" s="280">
        <v>135.59</v>
      </c>
      <c r="L4193" s="277" t="s">
        <v>2364</v>
      </c>
      <c r="M4193" s="83"/>
    </row>
    <row r="4194" spans="1:13" ht="12.75" customHeight="1" x14ac:dyDescent="0.25">
      <c r="A4194" s="277" t="s">
        <v>9801</v>
      </c>
      <c r="B4194" s="277" t="s">
        <v>9802</v>
      </c>
      <c r="C4194" s="277" t="s">
        <v>9157</v>
      </c>
      <c r="D4194" s="277" t="s">
        <v>10017</v>
      </c>
      <c r="E4194" s="278" t="s">
        <v>1043</v>
      </c>
      <c r="F4194" s="277" t="s">
        <v>1043</v>
      </c>
      <c r="G4194" s="279">
        <v>96736</v>
      </c>
      <c r="H4194" s="277" t="s">
        <v>10908</v>
      </c>
      <c r="I4194" s="277" t="s">
        <v>833</v>
      </c>
      <c r="J4194" s="277" t="s">
        <v>2363</v>
      </c>
      <c r="K4194" s="280">
        <v>3.91</v>
      </c>
      <c r="L4194" s="277" t="s">
        <v>2364</v>
      </c>
      <c r="M4194" s="83"/>
    </row>
    <row r="4195" spans="1:13" ht="12.75" customHeight="1" x14ac:dyDescent="0.25">
      <c r="A4195" s="277" t="s">
        <v>9801</v>
      </c>
      <c r="B4195" s="277" t="s">
        <v>9802</v>
      </c>
      <c r="C4195" s="277" t="s">
        <v>9157</v>
      </c>
      <c r="D4195" s="277" t="s">
        <v>10017</v>
      </c>
      <c r="E4195" s="278" t="s">
        <v>1043</v>
      </c>
      <c r="F4195" s="277" t="s">
        <v>1043</v>
      </c>
      <c r="G4195" s="279">
        <v>96737</v>
      </c>
      <c r="H4195" s="277" t="s">
        <v>10909</v>
      </c>
      <c r="I4195" s="277" t="s">
        <v>833</v>
      </c>
      <c r="J4195" s="277" t="s">
        <v>2363</v>
      </c>
      <c r="K4195" s="280">
        <v>4.43</v>
      </c>
      <c r="L4195" s="277" t="s">
        <v>2364</v>
      </c>
      <c r="M4195" s="83"/>
    </row>
    <row r="4196" spans="1:13" ht="12.75" customHeight="1" x14ac:dyDescent="0.25">
      <c r="A4196" s="277" t="s">
        <v>9801</v>
      </c>
      <c r="B4196" s="277" t="s">
        <v>9802</v>
      </c>
      <c r="C4196" s="277" t="s">
        <v>9157</v>
      </c>
      <c r="D4196" s="277" t="s">
        <v>10017</v>
      </c>
      <c r="E4196" s="278" t="s">
        <v>1043</v>
      </c>
      <c r="F4196" s="277" t="s">
        <v>1043</v>
      </c>
      <c r="G4196" s="279">
        <v>96738</v>
      </c>
      <c r="H4196" s="277" t="s">
        <v>10910</v>
      </c>
      <c r="I4196" s="277" t="s">
        <v>833</v>
      </c>
      <c r="J4196" s="277" t="s">
        <v>2363</v>
      </c>
      <c r="K4196" s="280">
        <v>14.05</v>
      </c>
      <c r="L4196" s="277" t="s">
        <v>2364</v>
      </c>
      <c r="M4196" s="83"/>
    </row>
    <row r="4197" spans="1:13" ht="12.75" customHeight="1" x14ac:dyDescent="0.25">
      <c r="A4197" s="277" t="s">
        <v>9801</v>
      </c>
      <c r="B4197" s="277" t="s">
        <v>9802</v>
      </c>
      <c r="C4197" s="277" t="s">
        <v>9157</v>
      </c>
      <c r="D4197" s="277" t="s">
        <v>10017</v>
      </c>
      <c r="E4197" s="278" t="s">
        <v>1043</v>
      </c>
      <c r="F4197" s="277" t="s">
        <v>1043</v>
      </c>
      <c r="G4197" s="279">
        <v>96739</v>
      </c>
      <c r="H4197" s="277" t="s">
        <v>10911</v>
      </c>
      <c r="I4197" s="277" t="s">
        <v>833</v>
      </c>
      <c r="J4197" s="277" t="s">
        <v>2363</v>
      </c>
      <c r="K4197" s="280">
        <v>5.72</v>
      </c>
      <c r="L4197" s="277" t="s">
        <v>2364</v>
      </c>
      <c r="M4197" s="83"/>
    </row>
    <row r="4198" spans="1:13" ht="12.75" customHeight="1" x14ac:dyDescent="0.25">
      <c r="A4198" s="277" t="s">
        <v>9801</v>
      </c>
      <c r="B4198" s="277" t="s">
        <v>9802</v>
      </c>
      <c r="C4198" s="277" t="s">
        <v>9157</v>
      </c>
      <c r="D4198" s="277" t="s">
        <v>10017</v>
      </c>
      <c r="E4198" s="278" t="s">
        <v>1043</v>
      </c>
      <c r="F4198" s="277" t="s">
        <v>1043</v>
      </c>
      <c r="G4198" s="279">
        <v>96740</v>
      </c>
      <c r="H4198" s="277" t="s">
        <v>10912</v>
      </c>
      <c r="I4198" s="277" t="s">
        <v>833</v>
      </c>
      <c r="J4198" s="277" t="s">
        <v>2363</v>
      </c>
      <c r="K4198" s="280">
        <v>21.76</v>
      </c>
      <c r="L4198" s="277" t="s">
        <v>2364</v>
      </c>
      <c r="M4198" s="83"/>
    </row>
    <row r="4199" spans="1:13" ht="12.75" customHeight="1" x14ac:dyDescent="0.25">
      <c r="A4199" s="277" t="s">
        <v>9801</v>
      </c>
      <c r="B4199" s="277" t="s">
        <v>9802</v>
      </c>
      <c r="C4199" s="277" t="s">
        <v>9157</v>
      </c>
      <c r="D4199" s="277" t="s">
        <v>10017</v>
      </c>
      <c r="E4199" s="278" t="s">
        <v>1043</v>
      </c>
      <c r="F4199" s="277" t="s">
        <v>1043</v>
      </c>
      <c r="G4199" s="279">
        <v>96741</v>
      </c>
      <c r="H4199" s="277" t="s">
        <v>10913</v>
      </c>
      <c r="I4199" s="277" t="s">
        <v>833</v>
      </c>
      <c r="J4199" s="277" t="s">
        <v>2363</v>
      </c>
      <c r="K4199" s="280">
        <v>8.85</v>
      </c>
      <c r="L4199" s="277" t="s">
        <v>2364</v>
      </c>
      <c r="M4199" s="83"/>
    </row>
    <row r="4200" spans="1:13" ht="12.75" customHeight="1" x14ac:dyDescent="0.25">
      <c r="A4200" s="277" t="s">
        <v>9801</v>
      </c>
      <c r="B4200" s="277" t="s">
        <v>9802</v>
      </c>
      <c r="C4200" s="277" t="s">
        <v>9157</v>
      </c>
      <c r="D4200" s="277" t="s">
        <v>10017</v>
      </c>
      <c r="E4200" s="278" t="s">
        <v>1043</v>
      </c>
      <c r="F4200" s="277" t="s">
        <v>1043</v>
      </c>
      <c r="G4200" s="279">
        <v>96742</v>
      </c>
      <c r="H4200" s="277" t="s">
        <v>10914</v>
      </c>
      <c r="I4200" s="277" t="s">
        <v>833</v>
      </c>
      <c r="J4200" s="277" t="s">
        <v>2363</v>
      </c>
      <c r="K4200" s="280">
        <v>13.44</v>
      </c>
      <c r="L4200" s="277" t="s">
        <v>2364</v>
      </c>
      <c r="M4200" s="83"/>
    </row>
    <row r="4201" spans="1:13" ht="12.75" customHeight="1" x14ac:dyDescent="0.25">
      <c r="A4201" s="277" t="s">
        <v>9801</v>
      </c>
      <c r="B4201" s="277" t="s">
        <v>9802</v>
      </c>
      <c r="C4201" s="277" t="s">
        <v>9157</v>
      </c>
      <c r="D4201" s="277" t="s">
        <v>10017</v>
      </c>
      <c r="E4201" s="278" t="s">
        <v>1043</v>
      </c>
      <c r="F4201" s="277" t="s">
        <v>1043</v>
      </c>
      <c r="G4201" s="279">
        <v>96743</v>
      </c>
      <c r="H4201" s="277" t="s">
        <v>10915</v>
      </c>
      <c r="I4201" s="277" t="s">
        <v>833</v>
      </c>
      <c r="J4201" s="277" t="s">
        <v>2363</v>
      </c>
      <c r="K4201" s="280">
        <v>17.239999999999998</v>
      </c>
      <c r="L4201" s="277" t="s">
        <v>2364</v>
      </c>
      <c r="M4201" s="83"/>
    </row>
    <row r="4202" spans="1:13" ht="12.75" customHeight="1" x14ac:dyDescent="0.25">
      <c r="A4202" s="277" t="s">
        <v>9801</v>
      </c>
      <c r="B4202" s="277" t="s">
        <v>9802</v>
      </c>
      <c r="C4202" s="277" t="s">
        <v>9157</v>
      </c>
      <c r="D4202" s="277" t="s">
        <v>10017</v>
      </c>
      <c r="E4202" s="278" t="s">
        <v>1043</v>
      </c>
      <c r="F4202" s="277" t="s">
        <v>1043</v>
      </c>
      <c r="G4202" s="279">
        <v>96744</v>
      </c>
      <c r="H4202" s="277" t="s">
        <v>10916</v>
      </c>
      <c r="I4202" s="277" t="s">
        <v>833</v>
      </c>
      <c r="J4202" s="277" t="s">
        <v>2363</v>
      </c>
      <c r="K4202" s="280">
        <v>36.56</v>
      </c>
      <c r="L4202" s="277" t="s">
        <v>2364</v>
      </c>
      <c r="M4202" s="83"/>
    </row>
    <row r="4203" spans="1:13" ht="12.75" customHeight="1" x14ac:dyDescent="0.25">
      <c r="A4203" s="277" t="s">
        <v>9801</v>
      </c>
      <c r="B4203" s="277" t="s">
        <v>9802</v>
      </c>
      <c r="C4203" s="277" t="s">
        <v>9157</v>
      </c>
      <c r="D4203" s="277" t="s">
        <v>10017</v>
      </c>
      <c r="E4203" s="278" t="s">
        <v>1043</v>
      </c>
      <c r="F4203" s="277" t="s">
        <v>1043</v>
      </c>
      <c r="G4203" s="279">
        <v>96745</v>
      </c>
      <c r="H4203" s="277" t="s">
        <v>10917</v>
      </c>
      <c r="I4203" s="277" t="s">
        <v>833</v>
      </c>
      <c r="J4203" s="277" t="s">
        <v>2363</v>
      </c>
      <c r="K4203" s="280">
        <v>53.27</v>
      </c>
      <c r="L4203" s="277" t="s">
        <v>2364</v>
      </c>
      <c r="M4203" s="83"/>
    </row>
    <row r="4204" spans="1:13" ht="12.75" customHeight="1" x14ac:dyDescent="0.25">
      <c r="A4204" s="277" t="s">
        <v>9801</v>
      </c>
      <c r="B4204" s="277" t="s">
        <v>9802</v>
      </c>
      <c r="C4204" s="277" t="s">
        <v>9157</v>
      </c>
      <c r="D4204" s="277" t="s">
        <v>10017</v>
      </c>
      <c r="E4204" s="278" t="s">
        <v>1043</v>
      </c>
      <c r="F4204" s="277" t="s">
        <v>1043</v>
      </c>
      <c r="G4204" s="279">
        <v>96746</v>
      </c>
      <c r="H4204" s="277" t="s">
        <v>10918</v>
      </c>
      <c r="I4204" s="277" t="s">
        <v>833</v>
      </c>
      <c r="J4204" s="277" t="s">
        <v>2363</v>
      </c>
      <c r="K4204" s="280">
        <v>84.93</v>
      </c>
      <c r="L4204" s="277" t="s">
        <v>2364</v>
      </c>
      <c r="M4204" s="83"/>
    </row>
    <row r="4205" spans="1:13" ht="12.75" customHeight="1" x14ac:dyDescent="0.25">
      <c r="A4205" s="277" t="s">
        <v>9801</v>
      </c>
      <c r="B4205" s="277" t="s">
        <v>9802</v>
      </c>
      <c r="C4205" s="277" t="s">
        <v>9157</v>
      </c>
      <c r="D4205" s="277" t="s">
        <v>10017</v>
      </c>
      <c r="E4205" s="278" t="s">
        <v>1043</v>
      </c>
      <c r="F4205" s="277" t="s">
        <v>1043</v>
      </c>
      <c r="G4205" s="279">
        <v>96747</v>
      </c>
      <c r="H4205" s="277" t="s">
        <v>10919</v>
      </c>
      <c r="I4205" s="277" t="s">
        <v>833</v>
      </c>
      <c r="J4205" s="277" t="s">
        <v>2363</v>
      </c>
      <c r="K4205" s="280">
        <v>5.55</v>
      </c>
      <c r="L4205" s="277" t="s">
        <v>2364</v>
      </c>
      <c r="M4205" s="83"/>
    </row>
    <row r="4206" spans="1:13" ht="12.75" customHeight="1" x14ac:dyDescent="0.25">
      <c r="A4206" s="277" t="s">
        <v>9801</v>
      </c>
      <c r="B4206" s="277" t="s">
        <v>9802</v>
      </c>
      <c r="C4206" s="277" t="s">
        <v>9157</v>
      </c>
      <c r="D4206" s="277" t="s">
        <v>10017</v>
      </c>
      <c r="E4206" s="278" t="s">
        <v>1043</v>
      </c>
      <c r="F4206" s="277" t="s">
        <v>1043</v>
      </c>
      <c r="G4206" s="279">
        <v>96748</v>
      </c>
      <c r="H4206" s="277" t="s">
        <v>10920</v>
      </c>
      <c r="I4206" s="277" t="s">
        <v>833</v>
      </c>
      <c r="J4206" s="277" t="s">
        <v>2363</v>
      </c>
      <c r="K4206" s="280">
        <v>6.21</v>
      </c>
      <c r="L4206" s="277" t="s">
        <v>2364</v>
      </c>
      <c r="M4206" s="83"/>
    </row>
    <row r="4207" spans="1:13" ht="12.75" customHeight="1" x14ac:dyDescent="0.25">
      <c r="A4207" s="277" t="s">
        <v>9801</v>
      </c>
      <c r="B4207" s="277" t="s">
        <v>9802</v>
      </c>
      <c r="C4207" s="277" t="s">
        <v>9157</v>
      </c>
      <c r="D4207" s="277" t="s">
        <v>10017</v>
      </c>
      <c r="E4207" s="278" t="s">
        <v>1043</v>
      </c>
      <c r="F4207" s="277" t="s">
        <v>1043</v>
      </c>
      <c r="G4207" s="279">
        <v>96749</v>
      </c>
      <c r="H4207" s="277" t="s">
        <v>10921</v>
      </c>
      <c r="I4207" s="277" t="s">
        <v>833</v>
      </c>
      <c r="J4207" s="277" t="s">
        <v>2363</v>
      </c>
      <c r="K4207" s="280">
        <v>8.43</v>
      </c>
      <c r="L4207" s="277" t="s">
        <v>2364</v>
      </c>
      <c r="M4207" s="83"/>
    </row>
    <row r="4208" spans="1:13" ht="12.75" customHeight="1" x14ac:dyDescent="0.25">
      <c r="A4208" s="277" t="s">
        <v>9801</v>
      </c>
      <c r="B4208" s="277" t="s">
        <v>9802</v>
      </c>
      <c r="C4208" s="277" t="s">
        <v>9157</v>
      </c>
      <c r="D4208" s="277" t="s">
        <v>10017</v>
      </c>
      <c r="E4208" s="278" t="s">
        <v>1043</v>
      </c>
      <c r="F4208" s="277" t="s">
        <v>1043</v>
      </c>
      <c r="G4208" s="279">
        <v>96750</v>
      </c>
      <c r="H4208" s="277" t="s">
        <v>10922</v>
      </c>
      <c r="I4208" s="277" t="s">
        <v>833</v>
      </c>
      <c r="J4208" s="277" t="s">
        <v>2363</v>
      </c>
      <c r="K4208" s="280">
        <v>11</v>
      </c>
      <c r="L4208" s="277" t="s">
        <v>2364</v>
      </c>
      <c r="M4208" s="83"/>
    </row>
    <row r="4209" spans="1:13" ht="12.75" customHeight="1" x14ac:dyDescent="0.25">
      <c r="A4209" s="277" t="s">
        <v>9801</v>
      </c>
      <c r="B4209" s="277" t="s">
        <v>9802</v>
      </c>
      <c r="C4209" s="277" t="s">
        <v>9157</v>
      </c>
      <c r="D4209" s="277" t="s">
        <v>10017</v>
      </c>
      <c r="E4209" s="278" t="s">
        <v>1043</v>
      </c>
      <c r="F4209" s="277" t="s">
        <v>1043</v>
      </c>
      <c r="G4209" s="279">
        <v>96751</v>
      </c>
      <c r="H4209" s="277" t="s">
        <v>10923</v>
      </c>
      <c r="I4209" s="277" t="s">
        <v>833</v>
      </c>
      <c r="J4209" s="277" t="s">
        <v>2363</v>
      </c>
      <c r="K4209" s="280">
        <v>19.71</v>
      </c>
      <c r="L4209" s="277" t="s">
        <v>2364</v>
      </c>
      <c r="M4209" s="83"/>
    </row>
    <row r="4210" spans="1:13" ht="12.75" customHeight="1" x14ac:dyDescent="0.25">
      <c r="A4210" s="277" t="s">
        <v>9801</v>
      </c>
      <c r="B4210" s="277" t="s">
        <v>9802</v>
      </c>
      <c r="C4210" s="277" t="s">
        <v>9157</v>
      </c>
      <c r="D4210" s="277" t="s">
        <v>10017</v>
      </c>
      <c r="E4210" s="278" t="s">
        <v>1043</v>
      </c>
      <c r="F4210" s="277" t="s">
        <v>1043</v>
      </c>
      <c r="G4210" s="279">
        <v>96752</v>
      </c>
      <c r="H4210" s="277" t="s">
        <v>10924</v>
      </c>
      <c r="I4210" s="277" t="s">
        <v>833</v>
      </c>
      <c r="J4210" s="277" t="s">
        <v>2363</v>
      </c>
      <c r="K4210" s="280">
        <v>25.36</v>
      </c>
      <c r="L4210" s="277" t="s">
        <v>2364</v>
      </c>
      <c r="M4210" s="83"/>
    </row>
    <row r="4211" spans="1:13" ht="12.75" customHeight="1" x14ac:dyDescent="0.25">
      <c r="A4211" s="277" t="s">
        <v>9801</v>
      </c>
      <c r="B4211" s="277" t="s">
        <v>9802</v>
      </c>
      <c r="C4211" s="277" t="s">
        <v>9157</v>
      </c>
      <c r="D4211" s="277" t="s">
        <v>10017</v>
      </c>
      <c r="E4211" s="278" t="s">
        <v>1043</v>
      </c>
      <c r="F4211" s="277" t="s">
        <v>1043</v>
      </c>
      <c r="G4211" s="279">
        <v>96753</v>
      </c>
      <c r="H4211" s="277" t="s">
        <v>10925</v>
      </c>
      <c r="I4211" s="277" t="s">
        <v>833</v>
      </c>
      <c r="J4211" s="277" t="s">
        <v>2363</v>
      </c>
      <c r="K4211" s="280">
        <v>56.71</v>
      </c>
      <c r="L4211" s="277" t="s">
        <v>2364</v>
      </c>
      <c r="M4211" s="83"/>
    </row>
    <row r="4212" spans="1:13" ht="12.75" customHeight="1" x14ac:dyDescent="0.25">
      <c r="A4212" s="277" t="s">
        <v>9801</v>
      </c>
      <c r="B4212" s="277" t="s">
        <v>9802</v>
      </c>
      <c r="C4212" s="277" t="s">
        <v>9157</v>
      </c>
      <c r="D4212" s="277" t="s">
        <v>10017</v>
      </c>
      <c r="E4212" s="278" t="s">
        <v>1043</v>
      </c>
      <c r="F4212" s="277" t="s">
        <v>1043</v>
      </c>
      <c r="G4212" s="279">
        <v>96754</v>
      </c>
      <c r="H4212" s="277" t="s">
        <v>10926</v>
      </c>
      <c r="I4212" s="277" t="s">
        <v>833</v>
      </c>
      <c r="J4212" s="277" t="s">
        <v>2363</v>
      </c>
      <c r="K4212" s="280">
        <v>79.12</v>
      </c>
      <c r="L4212" s="277" t="s">
        <v>2364</v>
      </c>
      <c r="M4212" s="83"/>
    </row>
    <row r="4213" spans="1:13" ht="12.75" customHeight="1" x14ac:dyDescent="0.25">
      <c r="A4213" s="277" t="s">
        <v>9801</v>
      </c>
      <c r="B4213" s="277" t="s">
        <v>9802</v>
      </c>
      <c r="C4213" s="277" t="s">
        <v>9157</v>
      </c>
      <c r="D4213" s="277" t="s">
        <v>10017</v>
      </c>
      <c r="E4213" s="278" t="s">
        <v>1043</v>
      </c>
      <c r="F4213" s="277" t="s">
        <v>1043</v>
      </c>
      <c r="G4213" s="279">
        <v>96755</v>
      </c>
      <c r="H4213" s="277" t="s">
        <v>10927</v>
      </c>
      <c r="I4213" s="277" t="s">
        <v>833</v>
      </c>
      <c r="J4213" s="277" t="s">
        <v>2363</v>
      </c>
      <c r="K4213" s="280">
        <v>119.62</v>
      </c>
      <c r="L4213" s="277" t="s">
        <v>2364</v>
      </c>
      <c r="M4213" s="83"/>
    </row>
    <row r="4214" spans="1:13" ht="12.75" customHeight="1" x14ac:dyDescent="0.25">
      <c r="A4214" s="277" t="s">
        <v>9801</v>
      </c>
      <c r="B4214" s="277" t="s">
        <v>9802</v>
      </c>
      <c r="C4214" s="277" t="s">
        <v>9157</v>
      </c>
      <c r="D4214" s="277" t="s">
        <v>10017</v>
      </c>
      <c r="E4214" s="278" t="s">
        <v>1043</v>
      </c>
      <c r="F4214" s="277" t="s">
        <v>1043</v>
      </c>
      <c r="G4214" s="279">
        <v>96756</v>
      </c>
      <c r="H4214" s="277" t="s">
        <v>10928</v>
      </c>
      <c r="I4214" s="277" t="s">
        <v>833</v>
      </c>
      <c r="J4214" s="277" t="s">
        <v>2363</v>
      </c>
      <c r="K4214" s="280">
        <v>9.9</v>
      </c>
      <c r="L4214" s="277" t="s">
        <v>2364</v>
      </c>
      <c r="M4214" s="83"/>
    </row>
    <row r="4215" spans="1:13" ht="12.75" customHeight="1" x14ac:dyDescent="0.25">
      <c r="A4215" s="277" t="s">
        <v>9801</v>
      </c>
      <c r="B4215" s="277" t="s">
        <v>9802</v>
      </c>
      <c r="C4215" s="277" t="s">
        <v>9157</v>
      </c>
      <c r="D4215" s="277" t="s">
        <v>10017</v>
      </c>
      <c r="E4215" s="278" t="s">
        <v>1043</v>
      </c>
      <c r="F4215" s="277" t="s">
        <v>1043</v>
      </c>
      <c r="G4215" s="279">
        <v>96757</v>
      </c>
      <c r="H4215" s="277" t="s">
        <v>10929</v>
      </c>
      <c r="I4215" s="277" t="s">
        <v>833</v>
      </c>
      <c r="J4215" s="277" t="s">
        <v>2363</v>
      </c>
      <c r="K4215" s="280">
        <v>9.5500000000000007</v>
      </c>
      <c r="L4215" s="277" t="s">
        <v>2364</v>
      </c>
      <c r="M4215" s="83"/>
    </row>
    <row r="4216" spans="1:13" ht="12.75" customHeight="1" x14ac:dyDescent="0.25">
      <c r="A4216" s="277" t="s">
        <v>9801</v>
      </c>
      <c r="B4216" s="277" t="s">
        <v>9802</v>
      </c>
      <c r="C4216" s="277" t="s">
        <v>9157</v>
      </c>
      <c r="D4216" s="277" t="s">
        <v>10017</v>
      </c>
      <c r="E4216" s="278" t="s">
        <v>1043</v>
      </c>
      <c r="F4216" s="277" t="s">
        <v>1043</v>
      </c>
      <c r="G4216" s="279">
        <v>96758</v>
      </c>
      <c r="H4216" s="277" t="s">
        <v>10930</v>
      </c>
      <c r="I4216" s="277" t="s">
        <v>833</v>
      </c>
      <c r="J4216" s="277" t="s">
        <v>2363</v>
      </c>
      <c r="K4216" s="280">
        <v>11.31</v>
      </c>
      <c r="L4216" s="277" t="s">
        <v>2364</v>
      </c>
      <c r="M4216" s="83"/>
    </row>
    <row r="4217" spans="1:13" ht="12.75" customHeight="1" x14ac:dyDescent="0.25">
      <c r="A4217" s="277" t="s">
        <v>9801</v>
      </c>
      <c r="B4217" s="277" t="s">
        <v>9802</v>
      </c>
      <c r="C4217" s="277" t="s">
        <v>9157</v>
      </c>
      <c r="D4217" s="277" t="s">
        <v>10017</v>
      </c>
      <c r="E4217" s="278" t="s">
        <v>1043</v>
      </c>
      <c r="F4217" s="277" t="s">
        <v>1043</v>
      </c>
      <c r="G4217" s="279">
        <v>96759</v>
      </c>
      <c r="H4217" s="277" t="s">
        <v>10931</v>
      </c>
      <c r="I4217" s="277" t="s">
        <v>833</v>
      </c>
      <c r="J4217" s="277" t="s">
        <v>2363</v>
      </c>
      <c r="K4217" s="280">
        <v>16.21</v>
      </c>
      <c r="L4217" s="277" t="s">
        <v>2364</v>
      </c>
      <c r="M4217" s="83"/>
    </row>
    <row r="4218" spans="1:13" ht="12.75" customHeight="1" x14ac:dyDescent="0.25">
      <c r="A4218" s="277" t="s">
        <v>9801</v>
      </c>
      <c r="B4218" s="277" t="s">
        <v>9802</v>
      </c>
      <c r="C4218" s="277" t="s">
        <v>9157</v>
      </c>
      <c r="D4218" s="277" t="s">
        <v>10017</v>
      </c>
      <c r="E4218" s="278" t="s">
        <v>1043</v>
      </c>
      <c r="F4218" s="277" t="s">
        <v>1043</v>
      </c>
      <c r="G4218" s="279">
        <v>96760</v>
      </c>
      <c r="H4218" s="277" t="s">
        <v>10932</v>
      </c>
      <c r="I4218" s="277" t="s">
        <v>833</v>
      </c>
      <c r="J4218" s="277" t="s">
        <v>2363</v>
      </c>
      <c r="K4218" s="280">
        <v>23.09</v>
      </c>
      <c r="L4218" s="277" t="s">
        <v>2364</v>
      </c>
      <c r="M4218" s="83"/>
    </row>
    <row r="4219" spans="1:13" ht="12.75" customHeight="1" x14ac:dyDescent="0.25">
      <c r="A4219" s="277" t="s">
        <v>9801</v>
      </c>
      <c r="B4219" s="277" t="s">
        <v>9802</v>
      </c>
      <c r="C4219" s="277" t="s">
        <v>9157</v>
      </c>
      <c r="D4219" s="277" t="s">
        <v>10017</v>
      </c>
      <c r="E4219" s="278" t="s">
        <v>1043</v>
      </c>
      <c r="F4219" s="277" t="s">
        <v>1043</v>
      </c>
      <c r="G4219" s="279">
        <v>96761</v>
      </c>
      <c r="H4219" s="277" t="s">
        <v>10933</v>
      </c>
      <c r="I4219" s="277" t="s">
        <v>833</v>
      </c>
      <c r="J4219" s="277" t="s">
        <v>2363</v>
      </c>
      <c r="K4219" s="280">
        <v>32.119999999999997</v>
      </c>
      <c r="L4219" s="277" t="s">
        <v>2364</v>
      </c>
      <c r="M4219" s="83"/>
    </row>
    <row r="4220" spans="1:13" ht="12.75" customHeight="1" x14ac:dyDescent="0.25">
      <c r="A4220" s="277" t="s">
        <v>9801</v>
      </c>
      <c r="B4220" s="277" t="s">
        <v>9802</v>
      </c>
      <c r="C4220" s="277" t="s">
        <v>9157</v>
      </c>
      <c r="D4220" s="277" t="s">
        <v>10017</v>
      </c>
      <c r="E4220" s="278" t="s">
        <v>1043</v>
      </c>
      <c r="F4220" s="277" t="s">
        <v>1043</v>
      </c>
      <c r="G4220" s="279">
        <v>96762</v>
      </c>
      <c r="H4220" s="277" t="s">
        <v>10934</v>
      </c>
      <c r="I4220" s="277" t="s">
        <v>833</v>
      </c>
      <c r="J4220" s="277" t="s">
        <v>2363</v>
      </c>
      <c r="K4220" s="280">
        <v>62.17</v>
      </c>
      <c r="L4220" s="277" t="s">
        <v>2364</v>
      </c>
      <c r="M4220" s="83"/>
    </row>
    <row r="4221" spans="1:13" ht="12.75" customHeight="1" x14ac:dyDescent="0.25">
      <c r="A4221" s="277" t="s">
        <v>9801</v>
      </c>
      <c r="B4221" s="277" t="s">
        <v>9802</v>
      </c>
      <c r="C4221" s="277" t="s">
        <v>9157</v>
      </c>
      <c r="D4221" s="277" t="s">
        <v>10017</v>
      </c>
      <c r="E4221" s="278" t="s">
        <v>1043</v>
      </c>
      <c r="F4221" s="277" t="s">
        <v>1043</v>
      </c>
      <c r="G4221" s="279">
        <v>96763</v>
      </c>
      <c r="H4221" s="277" t="s">
        <v>10935</v>
      </c>
      <c r="I4221" s="277" t="s">
        <v>833</v>
      </c>
      <c r="J4221" s="277" t="s">
        <v>2363</v>
      </c>
      <c r="K4221" s="280">
        <v>85.05</v>
      </c>
      <c r="L4221" s="277" t="s">
        <v>2364</v>
      </c>
      <c r="M4221" s="83"/>
    </row>
    <row r="4222" spans="1:13" ht="12.75" customHeight="1" x14ac:dyDescent="0.25">
      <c r="A4222" s="277" t="s">
        <v>9801</v>
      </c>
      <c r="B4222" s="277" t="s">
        <v>9802</v>
      </c>
      <c r="C4222" s="277" t="s">
        <v>9157</v>
      </c>
      <c r="D4222" s="277" t="s">
        <v>10017</v>
      </c>
      <c r="E4222" s="278" t="s">
        <v>1043</v>
      </c>
      <c r="F4222" s="277" t="s">
        <v>1043</v>
      </c>
      <c r="G4222" s="279">
        <v>96764</v>
      </c>
      <c r="H4222" s="277" t="s">
        <v>10936</v>
      </c>
      <c r="I4222" s="277" t="s">
        <v>833</v>
      </c>
      <c r="J4222" s="277" t="s">
        <v>2363</v>
      </c>
      <c r="K4222" s="280">
        <v>135.53</v>
      </c>
      <c r="L4222" s="277" t="s">
        <v>2364</v>
      </c>
      <c r="M4222" s="83"/>
    </row>
    <row r="4223" spans="1:13" ht="12.75" customHeight="1" x14ac:dyDescent="0.25">
      <c r="A4223" s="277" t="s">
        <v>9801</v>
      </c>
      <c r="B4223" s="277" t="s">
        <v>9802</v>
      </c>
      <c r="C4223" s="277" t="s">
        <v>9157</v>
      </c>
      <c r="D4223" s="277" t="s">
        <v>10017</v>
      </c>
      <c r="E4223" s="278" t="s">
        <v>1043</v>
      </c>
      <c r="F4223" s="277" t="s">
        <v>1043</v>
      </c>
      <c r="G4223" s="279">
        <v>96802</v>
      </c>
      <c r="H4223" s="277" t="s">
        <v>10937</v>
      </c>
      <c r="I4223" s="277" t="s">
        <v>833</v>
      </c>
      <c r="J4223" s="277" t="s">
        <v>2363</v>
      </c>
      <c r="K4223" s="280">
        <v>215.72</v>
      </c>
      <c r="L4223" s="277" t="s">
        <v>2364</v>
      </c>
      <c r="M4223" s="83"/>
    </row>
    <row r="4224" spans="1:13" ht="12.75" customHeight="1" x14ac:dyDescent="0.25">
      <c r="A4224" s="277" t="s">
        <v>9801</v>
      </c>
      <c r="B4224" s="277" t="s">
        <v>9802</v>
      </c>
      <c r="C4224" s="277" t="s">
        <v>9157</v>
      </c>
      <c r="D4224" s="277" t="s">
        <v>10017</v>
      </c>
      <c r="E4224" s="278" t="s">
        <v>1043</v>
      </c>
      <c r="F4224" s="277" t="s">
        <v>1043</v>
      </c>
      <c r="G4224" s="279">
        <v>96803</v>
      </c>
      <c r="H4224" s="277" t="s">
        <v>10938</v>
      </c>
      <c r="I4224" s="277" t="s">
        <v>833</v>
      </c>
      <c r="J4224" s="277" t="s">
        <v>2363</v>
      </c>
      <c r="K4224" s="280">
        <v>110.52</v>
      </c>
      <c r="L4224" s="277" t="s">
        <v>2364</v>
      </c>
      <c r="M4224" s="83"/>
    </row>
    <row r="4225" spans="1:13" ht="12.75" customHeight="1" x14ac:dyDescent="0.25">
      <c r="A4225" s="277" t="s">
        <v>9801</v>
      </c>
      <c r="B4225" s="277" t="s">
        <v>9802</v>
      </c>
      <c r="C4225" s="277" t="s">
        <v>9157</v>
      </c>
      <c r="D4225" s="277" t="s">
        <v>10017</v>
      </c>
      <c r="E4225" s="278" t="s">
        <v>1043</v>
      </c>
      <c r="F4225" s="277" t="s">
        <v>1043</v>
      </c>
      <c r="G4225" s="279">
        <v>96804</v>
      </c>
      <c r="H4225" s="277" t="s">
        <v>10939</v>
      </c>
      <c r="I4225" s="277" t="s">
        <v>833</v>
      </c>
      <c r="J4225" s="277" t="s">
        <v>2363</v>
      </c>
      <c r="K4225" s="280">
        <v>197.15</v>
      </c>
      <c r="L4225" s="277" t="s">
        <v>2364</v>
      </c>
      <c r="M4225" s="83"/>
    </row>
    <row r="4226" spans="1:13" ht="12.75" customHeight="1" x14ac:dyDescent="0.25">
      <c r="A4226" s="277" t="s">
        <v>9801</v>
      </c>
      <c r="B4226" s="277" t="s">
        <v>9802</v>
      </c>
      <c r="C4226" s="277" t="s">
        <v>9157</v>
      </c>
      <c r="D4226" s="277" t="s">
        <v>10017</v>
      </c>
      <c r="E4226" s="278" t="s">
        <v>1043</v>
      </c>
      <c r="F4226" s="277" t="s">
        <v>1043</v>
      </c>
      <c r="G4226" s="279">
        <v>96805</v>
      </c>
      <c r="H4226" s="277" t="s">
        <v>10940</v>
      </c>
      <c r="I4226" s="277" t="s">
        <v>833</v>
      </c>
      <c r="J4226" s="277" t="s">
        <v>2363</v>
      </c>
      <c r="K4226" s="280">
        <v>222.27</v>
      </c>
      <c r="L4226" s="277" t="s">
        <v>2364</v>
      </c>
      <c r="M4226" s="83"/>
    </row>
    <row r="4227" spans="1:13" ht="12.75" customHeight="1" x14ac:dyDescent="0.25">
      <c r="A4227" s="277" t="s">
        <v>9801</v>
      </c>
      <c r="B4227" s="277" t="s">
        <v>9802</v>
      </c>
      <c r="C4227" s="277" t="s">
        <v>9157</v>
      </c>
      <c r="D4227" s="277" t="s">
        <v>10017</v>
      </c>
      <c r="E4227" s="278" t="s">
        <v>1043</v>
      </c>
      <c r="F4227" s="277" t="s">
        <v>1043</v>
      </c>
      <c r="G4227" s="279">
        <v>96806</v>
      </c>
      <c r="H4227" s="277" t="s">
        <v>10941</v>
      </c>
      <c r="I4227" s="277" t="s">
        <v>833</v>
      </c>
      <c r="J4227" s="277" t="s">
        <v>2363</v>
      </c>
      <c r="K4227" s="280">
        <v>107.34</v>
      </c>
      <c r="L4227" s="277" t="s">
        <v>2364</v>
      </c>
      <c r="M4227" s="83"/>
    </row>
    <row r="4228" spans="1:13" ht="12.75" customHeight="1" x14ac:dyDescent="0.25">
      <c r="A4228" s="277" t="s">
        <v>9801</v>
      </c>
      <c r="B4228" s="277" t="s">
        <v>9802</v>
      </c>
      <c r="C4228" s="277" t="s">
        <v>9157</v>
      </c>
      <c r="D4228" s="277" t="s">
        <v>10017</v>
      </c>
      <c r="E4228" s="278" t="s">
        <v>1043</v>
      </c>
      <c r="F4228" s="277" t="s">
        <v>1043</v>
      </c>
      <c r="G4228" s="279">
        <v>96807</v>
      </c>
      <c r="H4228" s="277" t="s">
        <v>10942</v>
      </c>
      <c r="I4228" s="277" t="s">
        <v>833</v>
      </c>
      <c r="J4228" s="277" t="s">
        <v>2363</v>
      </c>
      <c r="K4228" s="280">
        <v>178.56</v>
      </c>
      <c r="L4228" s="277" t="s">
        <v>2364</v>
      </c>
      <c r="M4228" s="83"/>
    </row>
    <row r="4229" spans="1:13" ht="12.75" customHeight="1" x14ac:dyDescent="0.25">
      <c r="A4229" s="277" t="s">
        <v>9801</v>
      </c>
      <c r="B4229" s="277" t="s">
        <v>9802</v>
      </c>
      <c r="C4229" s="277" t="s">
        <v>9157</v>
      </c>
      <c r="D4229" s="277" t="s">
        <v>10017</v>
      </c>
      <c r="E4229" s="278" t="s">
        <v>1043</v>
      </c>
      <c r="F4229" s="277" t="s">
        <v>1043</v>
      </c>
      <c r="G4229" s="279">
        <v>96808</v>
      </c>
      <c r="H4229" s="277" t="s">
        <v>10943</v>
      </c>
      <c r="I4229" s="277" t="s">
        <v>833</v>
      </c>
      <c r="J4229" s="277" t="s">
        <v>2363</v>
      </c>
      <c r="K4229" s="280">
        <v>9.8800000000000008</v>
      </c>
      <c r="L4229" s="277" t="s">
        <v>2364</v>
      </c>
      <c r="M4229" s="83"/>
    </row>
    <row r="4230" spans="1:13" ht="12.75" customHeight="1" x14ac:dyDescent="0.25">
      <c r="A4230" s="277" t="s">
        <v>9801</v>
      </c>
      <c r="B4230" s="277" t="s">
        <v>9802</v>
      </c>
      <c r="C4230" s="277" t="s">
        <v>9157</v>
      </c>
      <c r="D4230" s="277" t="s">
        <v>10017</v>
      </c>
      <c r="E4230" s="278" t="s">
        <v>1043</v>
      </c>
      <c r="F4230" s="277" t="s">
        <v>1043</v>
      </c>
      <c r="G4230" s="279">
        <v>96809</v>
      </c>
      <c r="H4230" s="277" t="s">
        <v>10944</v>
      </c>
      <c r="I4230" s="277" t="s">
        <v>833</v>
      </c>
      <c r="J4230" s="277" t="s">
        <v>2363</v>
      </c>
      <c r="K4230" s="280">
        <v>11.35</v>
      </c>
      <c r="L4230" s="277" t="s">
        <v>2364</v>
      </c>
      <c r="M4230" s="83"/>
    </row>
    <row r="4231" spans="1:13" ht="12.75" customHeight="1" x14ac:dyDescent="0.25">
      <c r="A4231" s="277" t="s">
        <v>9801</v>
      </c>
      <c r="B4231" s="277" t="s">
        <v>9802</v>
      </c>
      <c r="C4231" s="277" t="s">
        <v>9157</v>
      </c>
      <c r="D4231" s="277" t="s">
        <v>10017</v>
      </c>
      <c r="E4231" s="278" t="s">
        <v>1043</v>
      </c>
      <c r="F4231" s="277" t="s">
        <v>1043</v>
      </c>
      <c r="G4231" s="279">
        <v>96810</v>
      </c>
      <c r="H4231" s="277" t="s">
        <v>10945</v>
      </c>
      <c r="I4231" s="277" t="s">
        <v>833</v>
      </c>
      <c r="J4231" s="277" t="s">
        <v>2363</v>
      </c>
      <c r="K4231" s="280">
        <v>12.34</v>
      </c>
      <c r="L4231" s="277" t="s">
        <v>2364</v>
      </c>
      <c r="M4231" s="83"/>
    </row>
    <row r="4232" spans="1:13" ht="12.75" customHeight="1" x14ac:dyDescent="0.25">
      <c r="A4232" s="277" t="s">
        <v>9801</v>
      </c>
      <c r="B4232" s="277" t="s">
        <v>9802</v>
      </c>
      <c r="C4232" s="277" t="s">
        <v>9157</v>
      </c>
      <c r="D4232" s="277" t="s">
        <v>10017</v>
      </c>
      <c r="E4232" s="278" t="s">
        <v>1043</v>
      </c>
      <c r="F4232" s="277" t="s">
        <v>1043</v>
      </c>
      <c r="G4232" s="279">
        <v>96811</v>
      </c>
      <c r="H4232" s="277" t="s">
        <v>10946</v>
      </c>
      <c r="I4232" s="277" t="s">
        <v>833</v>
      </c>
      <c r="J4232" s="277" t="s">
        <v>2363</v>
      </c>
      <c r="K4232" s="280">
        <v>13.24</v>
      </c>
      <c r="L4232" s="277" t="s">
        <v>2364</v>
      </c>
      <c r="M4232" s="83"/>
    </row>
    <row r="4233" spans="1:13" ht="12.75" customHeight="1" x14ac:dyDescent="0.25">
      <c r="A4233" s="277" t="s">
        <v>9801</v>
      </c>
      <c r="B4233" s="277" t="s">
        <v>9802</v>
      </c>
      <c r="C4233" s="277" t="s">
        <v>9157</v>
      </c>
      <c r="D4233" s="277" t="s">
        <v>10017</v>
      </c>
      <c r="E4233" s="278" t="s">
        <v>1043</v>
      </c>
      <c r="F4233" s="277" t="s">
        <v>1043</v>
      </c>
      <c r="G4233" s="279">
        <v>96812</v>
      </c>
      <c r="H4233" s="277" t="s">
        <v>10947</v>
      </c>
      <c r="I4233" s="277" t="s">
        <v>833</v>
      </c>
      <c r="J4233" s="277" t="s">
        <v>2363</v>
      </c>
      <c r="K4233" s="280">
        <v>12.72</v>
      </c>
      <c r="L4233" s="277" t="s">
        <v>2364</v>
      </c>
      <c r="M4233" s="83"/>
    </row>
    <row r="4234" spans="1:13" ht="12.75" customHeight="1" x14ac:dyDescent="0.25">
      <c r="A4234" s="277" t="s">
        <v>9801</v>
      </c>
      <c r="B4234" s="277" t="s">
        <v>9802</v>
      </c>
      <c r="C4234" s="277" t="s">
        <v>9157</v>
      </c>
      <c r="D4234" s="277" t="s">
        <v>10017</v>
      </c>
      <c r="E4234" s="278" t="s">
        <v>1043</v>
      </c>
      <c r="F4234" s="277" t="s">
        <v>1043</v>
      </c>
      <c r="G4234" s="279">
        <v>96813</v>
      </c>
      <c r="H4234" s="277" t="s">
        <v>10948</v>
      </c>
      <c r="I4234" s="277" t="s">
        <v>833</v>
      </c>
      <c r="J4234" s="277" t="s">
        <v>2363</v>
      </c>
      <c r="K4234" s="280">
        <v>14.68</v>
      </c>
      <c r="L4234" s="277" t="s">
        <v>2364</v>
      </c>
      <c r="M4234" s="83"/>
    </row>
    <row r="4235" spans="1:13" ht="12.75" customHeight="1" x14ac:dyDescent="0.25">
      <c r="A4235" s="277" t="s">
        <v>9801</v>
      </c>
      <c r="B4235" s="277" t="s">
        <v>9802</v>
      </c>
      <c r="C4235" s="277" t="s">
        <v>9157</v>
      </c>
      <c r="D4235" s="277" t="s">
        <v>10017</v>
      </c>
      <c r="E4235" s="278" t="s">
        <v>1043</v>
      </c>
      <c r="F4235" s="277" t="s">
        <v>1043</v>
      </c>
      <c r="G4235" s="279">
        <v>96814</v>
      </c>
      <c r="H4235" s="277" t="s">
        <v>10949</v>
      </c>
      <c r="I4235" s="277" t="s">
        <v>833</v>
      </c>
      <c r="J4235" s="277" t="s">
        <v>2363</v>
      </c>
      <c r="K4235" s="280">
        <v>12.39</v>
      </c>
      <c r="L4235" s="277" t="s">
        <v>2364</v>
      </c>
      <c r="M4235" s="83"/>
    </row>
    <row r="4236" spans="1:13" ht="12.75" customHeight="1" x14ac:dyDescent="0.25">
      <c r="A4236" s="277" t="s">
        <v>9801</v>
      </c>
      <c r="B4236" s="277" t="s">
        <v>9802</v>
      </c>
      <c r="C4236" s="277" t="s">
        <v>9157</v>
      </c>
      <c r="D4236" s="277" t="s">
        <v>10017</v>
      </c>
      <c r="E4236" s="278" t="s">
        <v>1043</v>
      </c>
      <c r="F4236" s="277" t="s">
        <v>1043</v>
      </c>
      <c r="G4236" s="279">
        <v>96815</v>
      </c>
      <c r="H4236" s="277" t="s">
        <v>10950</v>
      </c>
      <c r="I4236" s="277" t="s">
        <v>833</v>
      </c>
      <c r="J4236" s="277" t="s">
        <v>2363</v>
      </c>
      <c r="K4236" s="280">
        <v>20.97</v>
      </c>
      <c r="L4236" s="277" t="s">
        <v>2364</v>
      </c>
      <c r="M4236" s="83"/>
    </row>
    <row r="4237" spans="1:13" ht="12.75" customHeight="1" x14ac:dyDescent="0.25">
      <c r="A4237" s="277" t="s">
        <v>9801</v>
      </c>
      <c r="B4237" s="277" t="s">
        <v>9802</v>
      </c>
      <c r="C4237" s="277" t="s">
        <v>9157</v>
      </c>
      <c r="D4237" s="277" t="s">
        <v>10017</v>
      </c>
      <c r="E4237" s="278" t="s">
        <v>1043</v>
      </c>
      <c r="F4237" s="277" t="s">
        <v>1043</v>
      </c>
      <c r="G4237" s="279">
        <v>96816</v>
      </c>
      <c r="H4237" s="277" t="s">
        <v>10951</v>
      </c>
      <c r="I4237" s="277" t="s">
        <v>833</v>
      </c>
      <c r="J4237" s="277" t="s">
        <v>2363</v>
      </c>
      <c r="K4237" s="280">
        <v>17.23</v>
      </c>
      <c r="L4237" s="277" t="s">
        <v>2364</v>
      </c>
      <c r="M4237" s="83"/>
    </row>
    <row r="4238" spans="1:13" ht="12.75" customHeight="1" x14ac:dyDescent="0.25">
      <c r="A4238" s="277" t="s">
        <v>9801</v>
      </c>
      <c r="B4238" s="277" t="s">
        <v>9802</v>
      </c>
      <c r="C4238" s="277" t="s">
        <v>9157</v>
      </c>
      <c r="D4238" s="277" t="s">
        <v>10017</v>
      </c>
      <c r="E4238" s="278" t="s">
        <v>1043</v>
      </c>
      <c r="F4238" s="277" t="s">
        <v>1043</v>
      </c>
      <c r="G4238" s="279">
        <v>96817</v>
      </c>
      <c r="H4238" s="277" t="s">
        <v>10952</v>
      </c>
      <c r="I4238" s="277" t="s">
        <v>833</v>
      </c>
      <c r="J4238" s="277" t="s">
        <v>2363</v>
      </c>
      <c r="K4238" s="280">
        <v>19.61</v>
      </c>
      <c r="L4238" s="277" t="s">
        <v>2364</v>
      </c>
      <c r="M4238" s="83"/>
    </row>
    <row r="4239" spans="1:13" ht="12.75" customHeight="1" x14ac:dyDescent="0.25">
      <c r="A4239" s="277" t="s">
        <v>9801</v>
      </c>
      <c r="B4239" s="277" t="s">
        <v>9802</v>
      </c>
      <c r="C4239" s="277" t="s">
        <v>9157</v>
      </c>
      <c r="D4239" s="277" t="s">
        <v>10017</v>
      </c>
      <c r="E4239" s="278" t="s">
        <v>1043</v>
      </c>
      <c r="F4239" s="277" t="s">
        <v>1043</v>
      </c>
      <c r="G4239" s="279">
        <v>96818</v>
      </c>
      <c r="H4239" s="277" t="s">
        <v>10953</v>
      </c>
      <c r="I4239" s="277" t="s">
        <v>833</v>
      </c>
      <c r="J4239" s="277" t="s">
        <v>2363</v>
      </c>
      <c r="K4239" s="280">
        <v>18.25</v>
      </c>
      <c r="L4239" s="277" t="s">
        <v>2364</v>
      </c>
      <c r="M4239" s="83"/>
    </row>
    <row r="4240" spans="1:13" ht="12.75" customHeight="1" x14ac:dyDescent="0.25">
      <c r="A4240" s="277" t="s">
        <v>9801</v>
      </c>
      <c r="B4240" s="277" t="s">
        <v>9802</v>
      </c>
      <c r="C4240" s="277" t="s">
        <v>9157</v>
      </c>
      <c r="D4240" s="277" t="s">
        <v>10017</v>
      </c>
      <c r="E4240" s="278" t="s">
        <v>1043</v>
      </c>
      <c r="F4240" s="277" t="s">
        <v>1043</v>
      </c>
      <c r="G4240" s="279">
        <v>96819</v>
      </c>
      <c r="H4240" s="277" t="s">
        <v>10954</v>
      </c>
      <c r="I4240" s="277" t="s">
        <v>833</v>
      </c>
      <c r="J4240" s="277" t="s">
        <v>2363</v>
      </c>
      <c r="K4240" s="280">
        <v>18.25</v>
      </c>
      <c r="L4240" s="277" t="s">
        <v>2364</v>
      </c>
      <c r="M4240" s="83"/>
    </row>
    <row r="4241" spans="1:13" ht="12.75" customHeight="1" x14ac:dyDescent="0.25">
      <c r="A4241" s="277" t="s">
        <v>9801</v>
      </c>
      <c r="B4241" s="277" t="s">
        <v>9802</v>
      </c>
      <c r="C4241" s="277" t="s">
        <v>9157</v>
      </c>
      <c r="D4241" s="277" t="s">
        <v>10017</v>
      </c>
      <c r="E4241" s="278" t="s">
        <v>1043</v>
      </c>
      <c r="F4241" s="277" t="s">
        <v>1043</v>
      </c>
      <c r="G4241" s="279">
        <v>96820</v>
      </c>
      <c r="H4241" s="277" t="s">
        <v>10955</v>
      </c>
      <c r="I4241" s="277" t="s">
        <v>833</v>
      </c>
      <c r="J4241" s="277" t="s">
        <v>2363</v>
      </c>
      <c r="K4241" s="280">
        <v>33.299999999999997</v>
      </c>
      <c r="L4241" s="277" t="s">
        <v>2364</v>
      </c>
      <c r="M4241" s="83"/>
    </row>
    <row r="4242" spans="1:13" ht="12.75" customHeight="1" x14ac:dyDescent="0.25">
      <c r="A4242" s="277" t="s">
        <v>9801</v>
      </c>
      <c r="B4242" s="277" t="s">
        <v>9802</v>
      </c>
      <c r="C4242" s="277" t="s">
        <v>9157</v>
      </c>
      <c r="D4242" s="277" t="s">
        <v>10017</v>
      </c>
      <c r="E4242" s="278" t="s">
        <v>1043</v>
      </c>
      <c r="F4242" s="277" t="s">
        <v>1043</v>
      </c>
      <c r="G4242" s="279">
        <v>96821</v>
      </c>
      <c r="H4242" s="277" t="s">
        <v>10956</v>
      </c>
      <c r="I4242" s="277" t="s">
        <v>833</v>
      </c>
      <c r="J4242" s="277" t="s">
        <v>2363</v>
      </c>
      <c r="K4242" s="280">
        <v>28.34</v>
      </c>
      <c r="L4242" s="277" t="s">
        <v>2364</v>
      </c>
      <c r="M4242" s="83"/>
    </row>
    <row r="4243" spans="1:13" ht="12.75" customHeight="1" x14ac:dyDescent="0.25">
      <c r="A4243" s="277" t="s">
        <v>9801</v>
      </c>
      <c r="B4243" s="277" t="s">
        <v>9802</v>
      </c>
      <c r="C4243" s="277" t="s">
        <v>9157</v>
      </c>
      <c r="D4243" s="277" t="s">
        <v>10017</v>
      </c>
      <c r="E4243" s="278" t="s">
        <v>1043</v>
      </c>
      <c r="F4243" s="277" t="s">
        <v>1043</v>
      </c>
      <c r="G4243" s="279">
        <v>96822</v>
      </c>
      <c r="H4243" s="277" t="s">
        <v>10957</v>
      </c>
      <c r="I4243" s="277" t="s">
        <v>833</v>
      </c>
      <c r="J4243" s="277" t="s">
        <v>2363</v>
      </c>
      <c r="K4243" s="280">
        <v>28.72</v>
      </c>
      <c r="L4243" s="277" t="s">
        <v>2364</v>
      </c>
      <c r="M4243" s="83"/>
    </row>
    <row r="4244" spans="1:13" ht="12.75" customHeight="1" x14ac:dyDescent="0.25">
      <c r="A4244" s="277" t="s">
        <v>9801</v>
      </c>
      <c r="B4244" s="277" t="s">
        <v>9802</v>
      </c>
      <c r="C4244" s="277" t="s">
        <v>9157</v>
      </c>
      <c r="D4244" s="277" t="s">
        <v>10017</v>
      </c>
      <c r="E4244" s="278" t="s">
        <v>1043</v>
      </c>
      <c r="F4244" s="277" t="s">
        <v>1043</v>
      </c>
      <c r="G4244" s="279">
        <v>96823</v>
      </c>
      <c r="H4244" s="277" t="s">
        <v>10958</v>
      </c>
      <c r="I4244" s="277" t="s">
        <v>833</v>
      </c>
      <c r="J4244" s="277" t="s">
        <v>2363</v>
      </c>
      <c r="K4244" s="280">
        <v>11.84</v>
      </c>
      <c r="L4244" s="277" t="s">
        <v>2364</v>
      </c>
      <c r="M4244" s="83"/>
    </row>
    <row r="4245" spans="1:13" ht="12.75" customHeight="1" x14ac:dyDescent="0.25">
      <c r="A4245" s="277" t="s">
        <v>9801</v>
      </c>
      <c r="B4245" s="277" t="s">
        <v>9802</v>
      </c>
      <c r="C4245" s="277" t="s">
        <v>9157</v>
      </c>
      <c r="D4245" s="277" t="s">
        <v>10017</v>
      </c>
      <c r="E4245" s="278" t="s">
        <v>1043</v>
      </c>
      <c r="F4245" s="277" t="s">
        <v>1043</v>
      </c>
      <c r="G4245" s="279">
        <v>96824</v>
      </c>
      <c r="H4245" s="277" t="s">
        <v>10959</v>
      </c>
      <c r="I4245" s="277" t="s">
        <v>833</v>
      </c>
      <c r="J4245" s="277" t="s">
        <v>2363</v>
      </c>
      <c r="K4245" s="280">
        <v>13.37</v>
      </c>
      <c r="L4245" s="277" t="s">
        <v>2364</v>
      </c>
      <c r="M4245" s="83"/>
    </row>
    <row r="4246" spans="1:13" ht="12.75" customHeight="1" x14ac:dyDescent="0.25">
      <c r="A4246" s="277" t="s">
        <v>9801</v>
      </c>
      <c r="B4246" s="277" t="s">
        <v>9802</v>
      </c>
      <c r="C4246" s="277" t="s">
        <v>9157</v>
      </c>
      <c r="D4246" s="277" t="s">
        <v>10017</v>
      </c>
      <c r="E4246" s="278" t="s">
        <v>1043</v>
      </c>
      <c r="F4246" s="277" t="s">
        <v>1043</v>
      </c>
      <c r="G4246" s="279">
        <v>96825</v>
      </c>
      <c r="H4246" s="277" t="s">
        <v>10960</v>
      </c>
      <c r="I4246" s="277" t="s">
        <v>833</v>
      </c>
      <c r="J4246" s="277" t="s">
        <v>2363</v>
      </c>
      <c r="K4246" s="280">
        <v>18.14</v>
      </c>
      <c r="L4246" s="277" t="s">
        <v>2364</v>
      </c>
      <c r="M4246" s="83"/>
    </row>
    <row r="4247" spans="1:13" ht="12.75" customHeight="1" x14ac:dyDescent="0.25">
      <c r="A4247" s="277" t="s">
        <v>9801</v>
      </c>
      <c r="B4247" s="277" t="s">
        <v>9802</v>
      </c>
      <c r="C4247" s="277" t="s">
        <v>9157</v>
      </c>
      <c r="D4247" s="277" t="s">
        <v>10017</v>
      </c>
      <c r="E4247" s="278" t="s">
        <v>1043</v>
      </c>
      <c r="F4247" s="277" t="s">
        <v>1043</v>
      </c>
      <c r="G4247" s="279">
        <v>96826</v>
      </c>
      <c r="H4247" s="277" t="s">
        <v>10961</v>
      </c>
      <c r="I4247" s="277" t="s">
        <v>833</v>
      </c>
      <c r="J4247" s="277" t="s">
        <v>2363</v>
      </c>
      <c r="K4247" s="280">
        <v>16.420000000000002</v>
      </c>
      <c r="L4247" s="277" t="s">
        <v>2364</v>
      </c>
      <c r="M4247" s="83"/>
    </row>
    <row r="4248" spans="1:13" ht="12.75" customHeight="1" x14ac:dyDescent="0.25">
      <c r="A4248" s="277" t="s">
        <v>9801</v>
      </c>
      <c r="B4248" s="277" t="s">
        <v>9802</v>
      </c>
      <c r="C4248" s="277" t="s">
        <v>9157</v>
      </c>
      <c r="D4248" s="277" t="s">
        <v>10017</v>
      </c>
      <c r="E4248" s="278" t="s">
        <v>1043</v>
      </c>
      <c r="F4248" s="277" t="s">
        <v>1043</v>
      </c>
      <c r="G4248" s="279">
        <v>96827</v>
      </c>
      <c r="H4248" s="277" t="s">
        <v>10962</v>
      </c>
      <c r="I4248" s="277" t="s">
        <v>833</v>
      </c>
      <c r="J4248" s="277" t="s">
        <v>2363</v>
      </c>
      <c r="K4248" s="280">
        <v>17.04</v>
      </c>
      <c r="L4248" s="277" t="s">
        <v>2364</v>
      </c>
      <c r="M4248" s="83"/>
    </row>
    <row r="4249" spans="1:13" ht="12.75" customHeight="1" x14ac:dyDescent="0.25">
      <c r="A4249" s="277" t="s">
        <v>9801</v>
      </c>
      <c r="B4249" s="277" t="s">
        <v>9802</v>
      </c>
      <c r="C4249" s="277" t="s">
        <v>9157</v>
      </c>
      <c r="D4249" s="277" t="s">
        <v>10017</v>
      </c>
      <c r="E4249" s="278" t="s">
        <v>1043</v>
      </c>
      <c r="F4249" s="277" t="s">
        <v>1043</v>
      </c>
      <c r="G4249" s="279">
        <v>96828</v>
      </c>
      <c r="H4249" s="277" t="s">
        <v>10963</v>
      </c>
      <c r="I4249" s="277" t="s">
        <v>833</v>
      </c>
      <c r="J4249" s="277" t="s">
        <v>2363</v>
      </c>
      <c r="K4249" s="280">
        <v>21.42</v>
      </c>
      <c r="L4249" s="277" t="s">
        <v>2364</v>
      </c>
      <c r="M4249" s="83"/>
    </row>
    <row r="4250" spans="1:13" ht="12.75" customHeight="1" x14ac:dyDescent="0.25">
      <c r="A4250" s="277" t="s">
        <v>9801</v>
      </c>
      <c r="B4250" s="277" t="s">
        <v>9802</v>
      </c>
      <c r="C4250" s="277" t="s">
        <v>9157</v>
      </c>
      <c r="D4250" s="277" t="s">
        <v>10017</v>
      </c>
      <c r="E4250" s="278" t="s">
        <v>1043</v>
      </c>
      <c r="F4250" s="277" t="s">
        <v>1043</v>
      </c>
      <c r="G4250" s="279">
        <v>96829</v>
      </c>
      <c r="H4250" s="277" t="s">
        <v>10964</v>
      </c>
      <c r="I4250" s="277" t="s">
        <v>833</v>
      </c>
      <c r="J4250" s="277" t="s">
        <v>2363</v>
      </c>
      <c r="K4250" s="280">
        <v>16.399999999999999</v>
      </c>
      <c r="L4250" s="277" t="s">
        <v>2364</v>
      </c>
      <c r="M4250" s="83"/>
    </row>
    <row r="4251" spans="1:13" ht="12.75" customHeight="1" x14ac:dyDescent="0.25">
      <c r="A4251" s="277" t="s">
        <v>9801</v>
      </c>
      <c r="B4251" s="277" t="s">
        <v>9802</v>
      </c>
      <c r="C4251" s="277" t="s">
        <v>9157</v>
      </c>
      <c r="D4251" s="277" t="s">
        <v>10017</v>
      </c>
      <c r="E4251" s="278" t="s">
        <v>1043</v>
      </c>
      <c r="F4251" s="277" t="s">
        <v>1043</v>
      </c>
      <c r="G4251" s="279">
        <v>96830</v>
      </c>
      <c r="H4251" s="277" t="s">
        <v>10965</v>
      </c>
      <c r="I4251" s="277" t="s">
        <v>833</v>
      </c>
      <c r="J4251" s="277" t="s">
        <v>2363</v>
      </c>
      <c r="K4251" s="280">
        <v>23.86</v>
      </c>
      <c r="L4251" s="277" t="s">
        <v>2364</v>
      </c>
      <c r="M4251" s="83"/>
    </row>
    <row r="4252" spans="1:13" ht="12.75" customHeight="1" x14ac:dyDescent="0.25">
      <c r="A4252" s="277" t="s">
        <v>9801</v>
      </c>
      <c r="B4252" s="277" t="s">
        <v>9802</v>
      </c>
      <c r="C4252" s="277" t="s">
        <v>9157</v>
      </c>
      <c r="D4252" s="277" t="s">
        <v>10017</v>
      </c>
      <c r="E4252" s="278" t="s">
        <v>1043</v>
      </c>
      <c r="F4252" s="277" t="s">
        <v>1043</v>
      </c>
      <c r="G4252" s="279">
        <v>96831</v>
      </c>
      <c r="H4252" s="277" t="s">
        <v>10966</v>
      </c>
      <c r="I4252" s="277" t="s">
        <v>833</v>
      </c>
      <c r="J4252" s="277" t="s">
        <v>2363</v>
      </c>
      <c r="K4252" s="280">
        <v>19.440000000000001</v>
      </c>
      <c r="L4252" s="277" t="s">
        <v>2364</v>
      </c>
      <c r="M4252" s="83"/>
    </row>
    <row r="4253" spans="1:13" ht="12.75" customHeight="1" x14ac:dyDescent="0.25">
      <c r="A4253" s="277" t="s">
        <v>9801</v>
      </c>
      <c r="B4253" s="277" t="s">
        <v>9802</v>
      </c>
      <c r="C4253" s="277" t="s">
        <v>9157</v>
      </c>
      <c r="D4253" s="277" t="s">
        <v>10017</v>
      </c>
      <c r="E4253" s="278" t="s">
        <v>1043</v>
      </c>
      <c r="F4253" s="277" t="s">
        <v>1043</v>
      </c>
      <c r="G4253" s="279">
        <v>96832</v>
      </c>
      <c r="H4253" s="277" t="s">
        <v>10967</v>
      </c>
      <c r="I4253" s="277" t="s">
        <v>833</v>
      </c>
      <c r="J4253" s="277" t="s">
        <v>2363</v>
      </c>
      <c r="K4253" s="280">
        <v>22.48</v>
      </c>
      <c r="L4253" s="277" t="s">
        <v>2364</v>
      </c>
      <c r="M4253" s="83"/>
    </row>
    <row r="4254" spans="1:13" ht="12.75" customHeight="1" x14ac:dyDescent="0.25">
      <c r="A4254" s="277" t="s">
        <v>9801</v>
      </c>
      <c r="B4254" s="277" t="s">
        <v>9802</v>
      </c>
      <c r="C4254" s="277" t="s">
        <v>9157</v>
      </c>
      <c r="D4254" s="277" t="s">
        <v>10017</v>
      </c>
      <c r="E4254" s="278" t="s">
        <v>1043</v>
      </c>
      <c r="F4254" s="277" t="s">
        <v>1043</v>
      </c>
      <c r="G4254" s="279">
        <v>96833</v>
      </c>
      <c r="H4254" s="277" t="s">
        <v>10968</v>
      </c>
      <c r="I4254" s="277" t="s">
        <v>833</v>
      </c>
      <c r="J4254" s="277" t="s">
        <v>2363</v>
      </c>
      <c r="K4254" s="280">
        <v>21.05</v>
      </c>
      <c r="L4254" s="277" t="s">
        <v>2364</v>
      </c>
      <c r="M4254" s="83"/>
    </row>
    <row r="4255" spans="1:13" ht="12.75" customHeight="1" x14ac:dyDescent="0.25">
      <c r="A4255" s="277" t="s">
        <v>9801</v>
      </c>
      <c r="B4255" s="277" t="s">
        <v>9802</v>
      </c>
      <c r="C4255" s="277" t="s">
        <v>9157</v>
      </c>
      <c r="D4255" s="277" t="s">
        <v>10017</v>
      </c>
      <c r="E4255" s="278" t="s">
        <v>1043</v>
      </c>
      <c r="F4255" s="277" t="s">
        <v>1043</v>
      </c>
      <c r="G4255" s="279">
        <v>96834</v>
      </c>
      <c r="H4255" s="277" t="s">
        <v>10969</v>
      </c>
      <c r="I4255" s="277" t="s">
        <v>833</v>
      </c>
      <c r="J4255" s="277" t="s">
        <v>2363</v>
      </c>
      <c r="K4255" s="280">
        <v>34.81</v>
      </c>
      <c r="L4255" s="277" t="s">
        <v>2364</v>
      </c>
      <c r="M4255" s="83"/>
    </row>
    <row r="4256" spans="1:13" ht="12.75" customHeight="1" x14ac:dyDescent="0.25">
      <c r="A4256" s="277" t="s">
        <v>9801</v>
      </c>
      <c r="B4256" s="277" t="s">
        <v>9802</v>
      </c>
      <c r="C4256" s="277" t="s">
        <v>9157</v>
      </c>
      <c r="D4256" s="277" t="s">
        <v>10017</v>
      </c>
      <c r="E4256" s="278" t="s">
        <v>1043</v>
      </c>
      <c r="F4256" s="277" t="s">
        <v>1043</v>
      </c>
      <c r="G4256" s="279">
        <v>96835</v>
      </c>
      <c r="H4256" s="277" t="s">
        <v>10970</v>
      </c>
      <c r="I4256" s="277" t="s">
        <v>833</v>
      </c>
      <c r="J4256" s="277" t="s">
        <v>2363</v>
      </c>
      <c r="K4256" s="280">
        <v>30.08</v>
      </c>
      <c r="L4256" s="277" t="s">
        <v>2364</v>
      </c>
      <c r="M4256" s="83"/>
    </row>
    <row r="4257" spans="1:13" ht="12.75" customHeight="1" x14ac:dyDescent="0.25">
      <c r="A4257" s="277" t="s">
        <v>9801</v>
      </c>
      <c r="B4257" s="277" t="s">
        <v>9802</v>
      </c>
      <c r="C4257" s="277" t="s">
        <v>9157</v>
      </c>
      <c r="D4257" s="277" t="s">
        <v>10017</v>
      </c>
      <c r="E4257" s="278" t="s">
        <v>1043</v>
      </c>
      <c r="F4257" s="277" t="s">
        <v>1043</v>
      </c>
      <c r="G4257" s="279">
        <v>96836</v>
      </c>
      <c r="H4257" s="277" t="s">
        <v>10971</v>
      </c>
      <c r="I4257" s="277" t="s">
        <v>833</v>
      </c>
      <c r="J4257" s="277" t="s">
        <v>2363</v>
      </c>
      <c r="K4257" s="280">
        <v>32.04</v>
      </c>
      <c r="L4257" s="277" t="s">
        <v>2364</v>
      </c>
      <c r="M4257" s="83"/>
    </row>
    <row r="4258" spans="1:13" ht="12.75" customHeight="1" x14ac:dyDescent="0.25">
      <c r="A4258" s="277" t="s">
        <v>9801</v>
      </c>
      <c r="B4258" s="277" t="s">
        <v>9802</v>
      </c>
      <c r="C4258" s="277" t="s">
        <v>9157</v>
      </c>
      <c r="D4258" s="277" t="s">
        <v>10017</v>
      </c>
      <c r="E4258" s="278" t="s">
        <v>1043</v>
      </c>
      <c r="F4258" s="277" t="s">
        <v>1043</v>
      </c>
      <c r="G4258" s="279">
        <v>96837</v>
      </c>
      <c r="H4258" s="277" t="s">
        <v>10972</v>
      </c>
      <c r="I4258" s="277" t="s">
        <v>833</v>
      </c>
      <c r="J4258" s="277" t="s">
        <v>2363</v>
      </c>
      <c r="K4258" s="280">
        <v>17.309999999999999</v>
      </c>
      <c r="L4258" s="277" t="s">
        <v>2364</v>
      </c>
      <c r="M4258" s="83"/>
    </row>
    <row r="4259" spans="1:13" ht="12.75" customHeight="1" x14ac:dyDescent="0.25">
      <c r="A4259" s="277" t="s">
        <v>9801</v>
      </c>
      <c r="B4259" s="277" t="s">
        <v>9802</v>
      </c>
      <c r="C4259" s="277" t="s">
        <v>9157</v>
      </c>
      <c r="D4259" s="277" t="s">
        <v>10017</v>
      </c>
      <c r="E4259" s="278" t="s">
        <v>1043</v>
      </c>
      <c r="F4259" s="277" t="s">
        <v>1043</v>
      </c>
      <c r="G4259" s="279">
        <v>96838</v>
      </c>
      <c r="H4259" s="277" t="s">
        <v>10973</v>
      </c>
      <c r="I4259" s="277" t="s">
        <v>833</v>
      </c>
      <c r="J4259" s="277" t="s">
        <v>2363</v>
      </c>
      <c r="K4259" s="280">
        <v>15.89</v>
      </c>
      <c r="L4259" s="277" t="s">
        <v>2364</v>
      </c>
      <c r="M4259" s="83"/>
    </row>
    <row r="4260" spans="1:13" ht="12.75" customHeight="1" x14ac:dyDescent="0.25">
      <c r="A4260" s="277" t="s">
        <v>9801</v>
      </c>
      <c r="B4260" s="277" t="s">
        <v>9802</v>
      </c>
      <c r="C4260" s="277" t="s">
        <v>9157</v>
      </c>
      <c r="D4260" s="277" t="s">
        <v>10017</v>
      </c>
      <c r="E4260" s="278" t="s">
        <v>1043</v>
      </c>
      <c r="F4260" s="277" t="s">
        <v>1043</v>
      </c>
      <c r="G4260" s="279">
        <v>96839</v>
      </c>
      <c r="H4260" s="277" t="s">
        <v>10974</v>
      </c>
      <c r="I4260" s="277" t="s">
        <v>833</v>
      </c>
      <c r="J4260" s="277" t="s">
        <v>2363</v>
      </c>
      <c r="K4260" s="280">
        <v>15.64</v>
      </c>
      <c r="L4260" s="277" t="s">
        <v>2364</v>
      </c>
      <c r="M4260" s="83"/>
    </row>
    <row r="4261" spans="1:13" ht="12.75" customHeight="1" x14ac:dyDescent="0.25">
      <c r="A4261" s="277" t="s">
        <v>9801</v>
      </c>
      <c r="B4261" s="277" t="s">
        <v>9802</v>
      </c>
      <c r="C4261" s="277" t="s">
        <v>9157</v>
      </c>
      <c r="D4261" s="277" t="s">
        <v>10017</v>
      </c>
      <c r="E4261" s="278" t="s">
        <v>1043</v>
      </c>
      <c r="F4261" s="277" t="s">
        <v>1043</v>
      </c>
      <c r="G4261" s="279">
        <v>96840</v>
      </c>
      <c r="H4261" s="277" t="s">
        <v>10975</v>
      </c>
      <c r="I4261" s="277" t="s">
        <v>833</v>
      </c>
      <c r="J4261" s="277" t="s">
        <v>2363</v>
      </c>
      <c r="K4261" s="280">
        <v>20.22</v>
      </c>
      <c r="L4261" s="277" t="s">
        <v>2364</v>
      </c>
      <c r="M4261" s="83"/>
    </row>
    <row r="4262" spans="1:13" ht="12.75" customHeight="1" x14ac:dyDescent="0.25">
      <c r="A4262" s="277" t="s">
        <v>9801</v>
      </c>
      <c r="B4262" s="277" t="s">
        <v>9802</v>
      </c>
      <c r="C4262" s="277" t="s">
        <v>9157</v>
      </c>
      <c r="D4262" s="277" t="s">
        <v>10017</v>
      </c>
      <c r="E4262" s="278" t="s">
        <v>1043</v>
      </c>
      <c r="F4262" s="277" t="s">
        <v>1043</v>
      </c>
      <c r="G4262" s="279">
        <v>96841</v>
      </c>
      <c r="H4262" s="277" t="s">
        <v>10976</v>
      </c>
      <c r="I4262" s="277" t="s">
        <v>833</v>
      </c>
      <c r="J4262" s="277" t="s">
        <v>2363</v>
      </c>
      <c r="K4262" s="280">
        <v>17.68</v>
      </c>
      <c r="L4262" s="277" t="s">
        <v>2364</v>
      </c>
      <c r="M4262" s="83"/>
    </row>
    <row r="4263" spans="1:13" ht="12.75" customHeight="1" x14ac:dyDescent="0.25">
      <c r="A4263" s="277" t="s">
        <v>9801</v>
      </c>
      <c r="B4263" s="277" t="s">
        <v>9802</v>
      </c>
      <c r="C4263" s="277" t="s">
        <v>9157</v>
      </c>
      <c r="D4263" s="277" t="s">
        <v>10017</v>
      </c>
      <c r="E4263" s="278" t="s">
        <v>1043</v>
      </c>
      <c r="F4263" s="277" t="s">
        <v>1043</v>
      </c>
      <c r="G4263" s="279">
        <v>96842</v>
      </c>
      <c r="H4263" s="277" t="s">
        <v>10977</v>
      </c>
      <c r="I4263" s="277" t="s">
        <v>833</v>
      </c>
      <c r="J4263" s="277" t="s">
        <v>2363</v>
      </c>
      <c r="K4263" s="280">
        <v>22.54</v>
      </c>
      <c r="L4263" s="277" t="s">
        <v>2364</v>
      </c>
      <c r="M4263" s="83"/>
    </row>
    <row r="4264" spans="1:13" ht="12.75" customHeight="1" x14ac:dyDescent="0.25">
      <c r="A4264" s="277" t="s">
        <v>9801</v>
      </c>
      <c r="B4264" s="277" t="s">
        <v>9802</v>
      </c>
      <c r="C4264" s="277" t="s">
        <v>9157</v>
      </c>
      <c r="D4264" s="277" t="s">
        <v>10017</v>
      </c>
      <c r="E4264" s="278" t="s">
        <v>1043</v>
      </c>
      <c r="F4264" s="277" t="s">
        <v>1043</v>
      </c>
      <c r="G4264" s="279">
        <v>96843</v>
      </c>
      <c r="H4264" s="277" t="s">
        <v>10978</v>
      </c>
      <c r="I4264" s="277" t="s">
        <v>833</v>
      </c>
      <c r="J4264" s="277" t="s">
        <v>2363</v>
      </c>
      <c r="K4264" s="280">
        <v>21.67</v>
      </c>
      <c r="L4264" s="277" t="s">
        <v>2364</v>
      </c>
      <c r="M4264" s="83"/>
    </row>
    <row r="4265" spans="1:13" ht="12.75" customHeight="1" x14ac:dyDescent="0.25">
      <c r="A4265" s="277" t="s">
        <v>9801</v>
      </c>
      <c r="B4265" s="277" t="s">
        <v>9802</v>
      </c>
      <c r="C4265" s="277" t="s">
        <v>9157</v>
      </c>
      <c r="D4265" s="277" t="s">
        <v>10017</v>
      </c>
      <c r="E4265" s="278" t="s">
        <v>1043</v>
      </c>
      <c r="F4265" s="277" t="s">
        <v>1043</v>
      </c>
      <c r="G4265" s="279">
        <v>96844</v>
      </c>
      <c r="H4265" s="277" t="s">
        <v>10979</v>
      </c>
      <c r="I4265" s="277" t="s">
        <v>833</v>
      </c>
      <c r="J4265" s="277" t="s">
        <v>2363</v>
      </c>
      <c r="K4265" s="280">
        <v>29.61</v>
      </c>
      <c r="L4265" s="277" t="s">
        <v>2364</v>
      </c>
      <c r="M4265" s="83"/>
    </row>
    <row r="4266" spans="1:13" ht="12.75" customHeight="1" x14ac:dyDescent="0.25">
      <c r="A4266" s="277" t="s">
        <v>9801</v>
      </c>
      <c r="B4266" s="277" t="s">
        <v>9802</v>
      </c>
      <c r="C4266" s="277" t="s">
        <v>9157</v>
      </c>
      <c r="D4266" s="277" t="s">
        <v>10017</v>
      </c>
      <c r="E4266" s="278" t="s">
        <v>1043</v>
      </c>
      <c r="F4266" s="277" t="s">
        <v>1043</v>
      </c>
      <c r="G4266" s="279">
        <v>96845</v>
      </c>
      <c r="H4266" s="277" t="s">
        <v>10980</v>
      </c>
      <c r="I4266" s="277" t="s">
        <v>833</v>
      </c>
      <c r="J4266" s="277" t="s">
        <v>2363</v>
      </c>
      <c r="K4266" s="280">
        <v>31.68</v>
      </c>
      <c r="L4266" s="277" t="s">
        <v>2364</v>
      </c>
      <c r="M4266" s="83"/>
    </row>
    <row r="4267" spans="1:13" ht="12.75" customHeight="1" x14ac:dyDescent="0.25">
      <c r="A4267" s="277" t="s">
        <v>9801</v>
      </c>
      <c r="B4267" s="277" t="s">
        <v>9802</v>
      </c>
      <c r="C4267" s="277" t="s">
        <v>9157</v>
      </c>
      <c r="D4267" s="277" t="s">
        <v>10017</v>
      </c>
      <c r="E4267" s="278" t="s">
        <v>1043</v>
      </c>
      <c r="F4267" s="277" t="s">
        <v>1043</v>
      </c>
      <c r="G4267" s="279">
        <v>96846</v>
      </c>
      <c r="H4267" s="277" t="s">
        <v>10981</v>
      </c>
      <c r="I4267" s="277" t="s">
        <v>833</v>
      </c>
      <c r="J4267" s="277" t="s">
        <v>2363</v>
      </c>
      <c r="K4267" s="280">
        <v>24.9</v>
      </c>
      <c r="L4267" s="277" t="s">
        <v>2364</v>
      </c>
      <c r="M4267" s="83"/>
    </row>
    <row r="4268" spans="1:13" ht="12.75" customHeight="1" x14ac:dyDescent="0.25">
      <c r="A4268" s="277" t="s">
        <v>9801</v>
      </c>
      <c r="B4268" s="277" t="s">
        <v>9802</v>
      </c>
      <c r="C4268" s="277" t="s">
        <v>9157</v>
      </c>
      <c r="D4268" s="277" t="s">
        <v>10017</v>
      </c>
      <c r="E4268" s="278" t="s">
        <v>1043</v>
      </c>
      <c r="F4268" s="277" t="s">
        <v>1043</v>
      </c>
      <c r="G4268" s="279">
        <v>96847</v>
      </c>
      <c r="H4268" s="277" t="s">
        <v>10982</v>
      </c>
      <c r="I4268" s="277" t="s">
        <v>833</v>
      </c>
      <c r="J4268" s="277" t="s">
        <v>2363</v>
      </c>
      <c r="K4268" s="280">
        <v>27.39</v>
      </c>
      <c r="L4268" s="277" t="s">
        <v>2364</v>
      </c>
      <c r="M4268" s="83"/>
    </row>
    <row r="4269" spans="1:13" ht="12.75" customHeight="1" x14ac:dyDescent="0.25">
      <c r="A4269" s="277" t="s">
        <v>9801</v>
      </c>
      <c r="B4269" s="277" t="s">
        <v>9802</v>
      </c>
      <c r="C4269" s="277" t="s">
        <v>9157</v>
      </c>
      <c r="D4269" s="277" t="s">
        <v>10017</v>
      </c>
      <c r="E4269" s="278" t="s">
        <v>1043</v>
      </c>
      <c r="F4269" s="277" t="s">
        <v>1043</v>
      </c>
      <c r="G4269" s="279">
        <v>96848</v>
      </c>
      <c r="H4269" s="277" t="s">
        <v>10983</v>
      </c>
      <c r="I4269" s="277" t="s">
        <v>833</v>
      </c>
      <c r="J4269" s="277" t="s">
        <v>2363</v>
      </c>
      <c r="K4269" s="280">
        <v>41.1</v>
      </c>
      <c r="L4269" s="277" t="s">
        <v>2364</v>
      </c>
      <c r="M4269" s="83"/>
    </row>
    <row r="4270" spans="1:13" ht="12.75" customHeight="1" x14ac:dyDescent="0.25">
      <c r="A4270" s="277" t="s">
        <v>9801</v>
      </c>
      <c r="B4270" s="277" t="s">
        <v>9802</v>
      </c>
      <c r="C4270" s="277" t="s">
        <v>9157</v>
      </c>
      <c r="D4270" s="277" t="s">
        <v>10017</v>
      </c>
      <c r="E4270" s="278" t="s">
        <v>1043</v>
      </c>
      <c r="F4270" s="277" t="s">
        <v>1043</v>
      </c>
      <c r="G4270" s="279">
        <v>96849</v>
      </c>
      <c r="H4270" s="277" t="s">
        <v>10984</v>
      </c>
      <c r="I4270" s="277" t="s">
        <v>833</v>
      </c>
      <c r="J4270" s="277" t="s">
        <v>2363</v>
      </c>
      <c r="K4270" s="280">
        <v>14.9</v>
      </c>
      <c r="L4270" s="277" t="s">
        <v>2364</v>
      </c>
      <c r="M4270" s="83"/>
    </row>
    <row r="4271" spans="1:13" ht="12.75" customHeight="1" x14ac:dyDescent="0.25">
      <c r="A4271" s="277" t="s">
        <v>9801</v>
      </c>
      <c r="B4271" s="277" t="s">
        <v>9802</v>
      </c>
      <c r="C4271" s="277" t="s">
        <v>9157</v>
      </c>
      <c r="D4271" s="277" t="s">
        <v>10017</v>
      </c>
      <c r="E4271" s="278" t="s">
        <v>1043</v>
      </c>
      <c r="F4271" s="277" t="s">
        <v>1043</v>
      </c>
      <c r="G4271" s="279">
        <v>96850</v>
      </c>
      <c r="H4271" s="277" t="s">
        <v>10985</v>
      </c>
      <c r="I4271" s="277" t="s">
        <v>833</v>
      </c>
      <c r="J4271" s="277" t="s">
        <v>2363</v>
      </c>
      <c r="K4271" s="280">
        <v>17.440000000000001</v>
      </c>
      <c r="L4271" s="277" t="s">
        <v>2364</v>
      </c>
      <c r="M4271" s="83"/>
    </row>
    <row r="4272" spans="1:13" ht="12.75" customHeight="1" x14ac:dyDescent="0.25">
      <c r="A4272" s="277" t="s">
        <v>9801</v>
      </c>
      <c r="B4272" s="277" t="s">
        <v>9802</v>
      </c>
      <c r="C4272" s="277" t="s">
        <v>9157</v>
      </c>
      <c r="D4272" s="277" t="s">
        <v>10017</v>
      </c>
      <c r="E4272" s="278" t="s">
        <v>1043</v>
      </c>
      <c r="F4272" s="277" t="s">
        <v>1043</v>
      </c>
      <c r="G4272" s="279">
        <v>96851</v>
      </c>
      <c r="H4272" s="277" t="s">
        <v>10986</v>
      </c>
      <c r="I4272" s="277" t="s">
        <v>833</v>
      </c>
      <c r="J4272" s="277" t="s">
        <v>2363</v>
      </c>
      <c r="K4272" s="280">
        <v>23.12</v>
      </c>
      <c r="L4272" s="277" t="s">
        <v>2364</v>
      </c>
      <c r="M4272" s="83"/>
    </row>
    <row r="4273" spans="1:13" ht="12.75" customHeight="1" x14ac:dyDescent="0.25">
      <c r="A4273" s="277" t="s">
        <v>9801</v>
      </c>
      <c r="B4273" s="277" t="s">
        <v>9802</v>
      </c>
      <c r="C4273" s="277" t="s">
        <v>9157</v>
      </c>
      <c r="D4273" s="277" t="s">
        <v>10017</v>
      </c>
      <c r="E4273" s="278" t="s">
        <v>1043</v>
      </c>
      <c r="F4273" s="277" t="s">
        <v>1043</v>
      </c>
      <c r="G4273" s="279">
        <v>96852</v>
      </c>
      <c r="H4273" s="277" t="s">
        <v>10987</v>
      </c>
      <c r="I4273" s="277" t="s">
        <v>833</v>
      </c>
      <c r="J4273" s="277" t="s">
        <v>2363</v>
      </c>
      <c r="K4273" s="280">
        <v>19.829999999999998</v>
      </c>
      <c r="L4273" s="277" t="s">
        <v>2364</v>
      </c>
      <c r="M4273" s="83"/>
    </row>
    <row r="4274" spans="1:13" ht="12.75" customHeight="1" x14ac:dyDescent="0.25">
      <c r="A4274" s="277" t="s">
        <v>9801</v>
      </c>
      <c r="B4274" s="277" t="s">
        <v>9802</v>
      </c>
      <c r="C4274" s="277" t="s">
        <v>9157</v>
      </c>
      <c r="D4274" s="277" t="s">
        <v>10017</v>
      </c>
      <c r="E4274" s="278" t="s">
        <v>1043</v>
      </c>
      <c r="F4274" s="277" t="s">
        <v>1043</v>
      </c>
      <c r="G4274" s="279">
        <v>96853</v>
      </c>
      <c r="H4274" s="277" t="s">
        <v>10988</v>
      </c>
      <c r="I4274" s="277" t="s">
        <v>833</v>
      </c>
      <c r="J4274" s="277" t="s">
        <v>2363</v>
      </c>
      <c r="K4274" s="280">
        <v>22.31</v>
      </c>
      <c r="L4274" s="277" t="s">
        <v>2364</v>
      </c>
      <c r="M4274" s="83"/>
    </row>
    <row r="4275" spans="1:13" ht="12.75" customHeight="1" x14ac:dyDescent="0.25">
      <c r="A4275" s="277" t="s">
        <v>9801</v>
      </c>
      <c r="B4275" s="277" t="s">
        <v>9802</v>
      </c>
      <c r="C4275" s="277" t="s">
        <v>9157</v>
      </c>
      <c r="D4275" s="277" t="s">
        <v>10017</v>
      </c>
      <c r="E4275" s="278" t="s">
        <v>1043</v>
      </c>
      <c r="F4275" s="277" t="s">
        <v>1043</v>
      </c>
      <c r="G4275" s="279">
        <v>96854</v>
      </c>
      <c r="H4275" s="277" t="s">
        <v>10989</v>
      </c>
      <c r="I4275" s="277" t="s">
        <v>833</v>
      </c>
      <c r="J4275" s="277" t="s">
        <v>2363</v>
      </c>
      <c r="K4275" s="280">
        <v>26.7</v>
      </c>
      <c r="L4275" s="277" t="s">
        <v>2364</v>
      </c>
      <c r="M4275" s="83"/>
    </row>
    <row r="4276" spans="1:13" ht="12.75" customHeight="1" x14ac:dyDescent="0.25">
      <c r="A4276" s="277" t="s">
        <v>9801</v>
      </c>
      <c r="B4276" s="277" t="s">
        <v>9802</v>
      </c>
      <c r="C4276" s="277" t="s">
        <v>9157</v>
      </c>
      <c r="D4276" s="277" t="s">
        <v>10017</v>
      </c>
      <c r="E4276" s="278" t="s">
        <v>1043</v>
      </c>
      <c r="F4276" s="277" t="s">
        <v>1043</v>
      </c>
      <c r="G4276" s="279">
        <v>96855</v>
      </c>
      <c r="H4276" s="277" t="s">
        <v>10990</v>
      </c>
      <c r="I4276" s="277" t="s">
        <v>833</v>
      </c>
      <c r="J4276" s="277" t="s">
        <v>2363</v>
      </c>
      <c r="K4276" s="280">
        <v>24.64</v>
      </c>
      <c r="L4276" s="277" t="s">
        <v>2364</v>
      </c>
      <c r="M4276" s="83"/>
    </row>
    <row r="4277" spans="1:13" ht="12.75" customHeight="1" x14ac:dyDescent="0.25">
      <c r="A4277" s="277" t="s">
        <v>9801</v>
      </c>
      <c r="B4277" s="277" t="s">
        <v>9802</v>
      </c>
      <c r="C4277" s="277" t="s">
        <v>9157</v>
      </c>
      <c r="D4277" s="277" t="s">
        <v>10017</v>
      </c>
      <c r="E4277" s="278" t="s">
        <v>1043</v>
      </c>
      <c r="F4277" s="277" t="s">
        <v>1043</v>
      </c>
      <c r="G4277" s="279">
        <v>96856</v>
      </c>
      <c r="H4277" s="277" t="s">
        <v>10991</v>
      </c>
      <c r="I4277" s="277" t="s">
        <v>833</v>
      </c>
      <c r="J4277" s="277" t="s">
        <v>2363</v>
      </c>
      <c r="K4277" s="280">
        <v>25</v>
      </c>
      <c r="L4277" s="277" t="s">
        <v>2364</v>
      </c>
      <c r="M4277" s="83"/>
    </row>
    <row r="4278" spans="1:13" ht="12.75" customHeight="1" x14ac:dyDescent="0.25">
      <c r="A4278" s="277" t="s">
        <v>9801</v>
      </c>
      <c r="B4278" s="277" t="s">
        <v>9802</v>
      </c>
      <c r="C4278" s="277" t="s">
        <v>9157</v>
      </c>
      <c r="D4278" s="277" t="s">
        <v>10017</v>
      </c>
      <c r="E4278" s="278" t="s">
        <v>1043</v>
      </c>
      <c r="F4278" s="277" t="s">
        <v>1043</v>
      </c>
      <c r="G4278" s="279">
        <v>96857</v>
      </c>
      <c r="H4278" s="277" t="s">
        <v>10992</v>
      </c>
      <c r="I4278" s="277" t="s">
        <v>833</v>
      </c>
      <c r="J4278" s="277" t="s">
        <v>2363</v>
      </c>
      <c r="K4278" s="280">
        <v>39.86</v>
      </c>
      <c r="L4278" s="277" t="s">
        <v>2364</v>
      </c>
      <c r="M4278" s="83"/>
    </row>
    <row r="4279" spans="1:13" ht="12.75" customHeight="1" x14ac:dyDescent="0.25">
      <c r="A4279" s="277" t="s">
        <v>9801</v>
      </c>
      <c r="B4279" s="277" t="s">
        <v>9802</v>
      </c>
      <c r="C4279" s="277" t="s">
        <v>9157</v>
      </c>
      <c r="D4279" s="277" t="s">
        <v>10017</v>
      </c>
      <c r="E4279" s="278" t="s">
        <v>1043</v>
      </c>
      <c r="F4279" s="277" t="s">
        <v>1043</v>
      </c>
      <c r="G4279" s="279">
        <v>96858</v>
      </c>
      <c r="H4279" s="277" t="s">
        <v>10993</v>
      </c>
      <c r="I4279" s="277" t="s">
        <v>833</v>
      </c>
      <c r="J4279" s="277" t="s">
        <v>2363</v>
      </c>
      <c r="K4279" s="280">
        <v>40.28</v>
      </c>
      <c r="L4279" s="277" t="s">
        <v>2364</v>
      </c>
      <c r="M4279" s="83"/>
    </row>
    <row r="4280" spans="1:13" ht="12.75" customHeight="1" x14ac:dyDescent="0.25">
      <c r="A4280" s="277" t="s">
        <v>9801</v>
      </c>
      <c r="B4280" s="277" t="s">
        <v>9802</v>
      </c>
      <c r="C4280" s="277" t="s">
        <v>9157</v>
      </c>
      <c r="D4280" s="277" t="s">
        <v>10017</v>
      </c>
      <c r="E4280" s="278" t="s">
        <v>1043</v>
      </c>
      <c r="F4280" s="277" t="s">
        <v>1043</v>
      </c>
      <c r="G4280" s="279">
        <v>96859</v>
      </c>
      <c r="H4280" s="277" t="s">
        <v>10994</v>
      </c>
      <c r="I4280" s="277" t="s">
        <v>833</v>
      </c>
      <c r="J4280" s="277" t="s">
        <v>2363</v>
      </c>
      <c r="K4280" s="280">
        <v>49.93</v>
      </c>
      <c r="L4280" s="277" t="s">
        <v>2364</v>
      </c>
      <c r="M4280" s="83"/>
    </row>
    <row r="4281" spans="1:13" ht="12.75" customHeight="1" x14ac:dyDescent="0.25">
      <c r="A4281" s="277" t="s">
        <v>9801</v>
      </c>
      <c r="B4281" s="277" t="s">
        <v>9802</v>
      </c>
      <c r="C4281" s="277" t="s">
        <v>9157</v>
      </c>
      <c r="D4281" s="277" t="s">
        <v>10017</v>
      </c>
      <c r="E4281" s="278" t="s">
        <v>1043</v>
      </c>
      <c r="F4281" s="277" t="s">
        <v>1043</v>
      </c>
      <c r="G4281" s="279">
        <v>96860</v>
      </c>
      <c r="H4281" s="277" t="s">
        <v>10995</v>
      </c>
      <c r="I4281" s="277" t="s">
        <v>833</v>
      </c>
      <c r="J4281" s="277" t="s">
        <v>2363</v>
      </c>
      <c r="K4281" s="280">
        <v>20.07</v>
      </c>
      <c r="L4281" s="277" t="s">
        <v>2364</v>
      </c>
      <c r="M4281" s="83"/>
    </row>
    <row r="4282" spans="1:13" ht="12.75" customHeight="1" x14ac:dyDescent="0.25">
      <c r="A4282" s="277" t="s">
        <v>9801</v>
      </c>
      <c r="B4282" s="277" t="s">
        <v>9802</v>
      </c>
      <c r="C4282" s="277" t="s">
        <v>9157</v>
      </c>
      <c r="D4282" s="277" t="s">
        <v>10017</v>
      </c>
      <c r="E4282" s="278" t="s">
        <v>1043</v>
      </c>
      <c r="F4282" s="277" t="s">
        <v>1043</v>
      </c>
      <c r="G4282" s="279">
        <v>96861</v>
      </c>
      <c r="H4282" s="277" t="s">
        <v>10996</v>
      </c>
      <c r="I4282" s="277" t="s">
        <v>833</v>
      </c>
      <c r="J4282" s="277" t="s">
        <v>2363</v>
      </c>
      <c r="K4282" s="280">
        <v>21.67</v>
      </c>
      <c r="L4282" s="277" t="s">
        <v>2364</v>
      </c>
      <c r="M4282" s="83"/>
    </row>
    <row r="4283" spans="1:13" ht="12.75" customHeight="1" x14ac:dyDescent="0.25">
      <c r="A4283" s="277" t="s">
        <v>9801</v>
      </c>
      <c r="B4283" s="277" t="s">
        <v>9802</v>
      </c>
      <c r="C4283" s="277" t="s">
        <v>9157</v>
      </c>
      <c r="D4283" s="277" t="s">
        <v>10017</v>
      </c>
      <c r="E4283" s="278" t="s">
        <v>1043</v>
      </c>
      <c r="F4283" s="277" t="s">
        <v>1043</v>
      </c>
      <c r="G4283" s="279">
        <v>96862</v>
      </c>
      <c r="H4283" s="277" t="s">
        <v>10997</v>
      </c>
      <c r="I4283" s="277" t="s">
        <v>833</v>
      </c>
      <c r="J4283" s="277" t="s">
        <v>2363</v>
      </c>
      <c r="K4283" s="280">
        <v>24.2</v>
      </c>
      <c r="L4283" s="277" t="s">
        <v>2364</v>
      </c>
      <c r="M4283" s="83"/>
    </row>
    <row r="4284" spans="1:13" ht="12.75" customHeight="1" x14ac:dyDescent="0.25">
      <c r="A4284" s="277" t="s">
        <v>9801</v>
      </c>
      <c r="B4284" s="277" t="s">
        <v>9802</v>
      </c>
      <c r="C4284" s="277" t="s">
        <v>9157</v>
      </c>
      <c r="D4284" s="277" t="s">
        <v>10017</v>
      </c>
      <c r="E4284" s="278" t="s">
        <v>1043</v>
      </c>
      <c r="F4284" s="277" t="s">
        <v>1043</v>
      </c>
      <c r="G4284" s="279">
        <v>96863</v>
      </c>
      <c r="H4284" s="277" t="s">
        <v>10998</v>
      </c>
      <c r="I4284" s="277" t="s">
        <v>833</v>
      </c>
      <c r="J4284" s="277" t="s">
        <v>2363</v>
      </c>
      <c r="K4284" s="280">
        <v>23.93</v>
      </c>
      <c r="L4284" s="277" t="s">
        <v>2364</v>
      </c>
      <c r="M4284" s="83"/>
    </row>
    <row r="4285" spans="1:13" ht="12.75" customHeight="1" x14ac:dyDescent="0.25">
      <c r="A4285" s="277" t="s">
        <v>9801</v>
      </c>
      <c r="B4285" s="277" t="s">
        <v>9802</v>
      </c>
      <c r="C4285" s="277" t="s">
        <v>9157</v>
      </c>
      <c r="D4285" s="277" t="s">
        <v>10017</v>
      </c>
      <c r="E4285" s="278" t="s">
        <v>1043</v>
      </c>
      <c r="F4285" s="277" t="s">
        <v>1043</v>
      </c>
      <c r="G4285" s="279">
        <v>96864</v>
      </c>
      <c r="H4285" s="277" t="s">
        <v>10999</v>
      </c>
      <c r="I4285" s="277" t="s">
        <v>833</v>
      </c>
      <c r="J4285" s="277" t="s">
        <v>2363</v>
      </c>
      <c r="K4285" s="280">
        <v>37.93</v>
      </c>
      <c r="L4285" s="277" t="s">
        <v>2364</v>
      </c>
      <c r="M4285" s="83"/>
    </row>
    <row r="4286" spans="1:13" ht="12.75" customHeight="1" x14ac:dyDescent="0.25">
      <c r="A4286" s="277" t="s">
        <v>9801</v>
      </c>
      <c r="B4286" s="277" t="s">
        <v>9802</v>
      </c>
      <c r="C4286" s="277" t="s">
        <v>9157</v>
      </c>
      <c r="D4286" s="277" t="s">
        <v>10017</v>
      </c>
      <c r="E4286" s="278" t="s">
        <v>1043</v>
      </c>
      <c r="F4286" s="277" t="s">
        <v>1043</v>
      </c>
      <c r="G4286" s="279">
        <v>96865</v>
      </c>
      <c r="H4286" s="277" t="s">
        <v>11000</v>
      </c>
      <c r="I4286" s="277" t="s">
        <v>833</v>
      </c>
      <c r="J4286" s="277" t="s">
        <v>2363</v>
      </c>
      <c r="K4286" s="280">
        <v>37.15</v>
      </c>
      <c r="L4286" s="277" t="s">
        <v>2364</v>
      </c>
      <c r="M4286" s="83"/>
    </row>
    <row r="4287" spans="1:13" ht="12.75" customHeight="1" x14ac:dyDescent="0.25">
      <c r="A4287" s="277" t="s">
        <v>9801</v>
      </c>
      <c r="B4287" s="277" t="s">
        <v>9802</v>
      </c>
      <c r="C4287" s="277" t="s">
        <v>9157</v>
      </c>
      <c r="D4287" s="277" t="s">
        <v>10017</v>
      </c>
      <c r="E4287" s="278" t="s">
        <v>1043</v>
      </c>
      <c r="F4287" s="277" t="s">
        <v>1043</v>
      </c>
      <c r="G4287" s="279">
        <v>96866</v>
      </c>
      <c r="H4287" s="277" t="s">
        <v>11001</v>
      </c>
      <c r="I4287" s="277" t="s">
        <v>833</v>
      </c>
      <c r="J4287" s="277" t="s">
        <v>2363</v>
      </c>
      <c r="K4287" s="280">
        <v>49.88</v>
      </c>
      <c r="L4287" s="277" t="s">
        <v>2364</v>
      </c>
      <c r="M4287" s="83"/>
    </row>
    <row r="4288" spans="1:13" ht="12.75" customHeight="1" x14ac:dyDescent="0.25">
      <c r="A4288" s="277" t="s">
        <v>9801</v>
      </c>
      <c r="B4288" s="277" t="s">
        <v>9802</v>
      </c>
      <c r="C4288" s="277" t="s">
        <v>9157</v>
      </c>
      <c r="D4288" s="277" t="s">
        <v>10017</v>
      </c>
      <c r="E4288" s="278" t="s">
        <v>1043</v>
      </c>
      <c r="F4288" s="277" t="s">
        <v>1043</v>
      </c>
      <c r="G4288" s="279">
        <v>96867</v>
      </c>
      <c r="H4288" s="277" t="s">
        <v>11002</v>
      </c>
      <c r="I4288" s="277" t="s">
        <v>833</v>
      </c>
      <c r="J4288" s="277" t="s">
        <v>2363</v>
      </c>
      <c r="K4288" s="280">
        <v>57.98</v>
      </c>
      <c r="L4288" s="277" t="s">
        <v>2364</v>
      </c>
      <c r="M4288" s="83"/>
    </row>
    <row r="4289" spans="1:13" ht="12.75" customHeight="1" x14ac:dyDescent="0.25">
      <c r="A4289" s="277" t="s">
        <v>9801</v>
      </c>
      <c r="B4289" s="277" t="s">
        <v>9802</v>
      </c>
      <c r="C4289" s="277" t="s">
        <v>9157</v>
      </c>
      <c r="D4289" s="277" t="s">
        <v>10017</v>
      </c>
      <c r="E4289" s="278" t="s">
        <v>1043</v>
      </c>
      <c r="F4289" s="277" t="s">
        <v>1043</v>
      </c>
      <c r="G4289" s="279">
        <v>96868</v>
      </c>
      <c r="H4289" s="277" t="s">
        <v>11003</v>
      </c>
      <c r="I4289" s="277" t="s">
        <v>833</v>
      </c>
      <c r="J4289" s="277" t="s">
        <v>2363</v>
      </c>
      <c r="K4289" s="280">
        <v>23.1</v>
      </c>
      <c r="L4289" s="277" t="s">
        <v>2364</v>
      </c>
      <c r="M4289" s="83"/>
    </row>
    <row r="4290" spans="1:13" ht="12.75" customHeight="1" x14ac:dyDescent="0.25">
      <c r="A4290" s="277" t="s">
        <v>9801</v>
      </c>
      <c r="B4290" s="277" t="s">
        <v>9802</v>
      </c>
      <c r="C4290" s="277" t="s">
        <v>9157</v>
      </c>
      <c r="D4290" s="277" t="s">
        <v>10017</v>
      </c>
      <c r="E4290" s="278" t="s">
        <v>1043</v>
      </c>
      <c r="F4290" s="277" t="s">
        <v>1043</v>
      </c>
      <c r="G4290" s="279">
        <v>96869</v>
      </c>
      <c r="H4290" s="277" t="s">
        <v>11004</v>
      </c>
      <c r="I4290" s="277" t="s">
        <v>833</v>
      </c>
      <c r="J4290" s="277" t="s">
        <v>2363</v>
      </c>
      <c r="K4290" s="280">
        <v>27.6</v>
      </c>
      <c r="L4290" s="277" t="s">
        <v>2364</v>
      </c>
      <c r="M4290" s="83"/>
    </row>
    <row r="4291" spans="1:13" ht="12.75" customHeight="1" x14ac:dyDescent="0.25">
      <c r="A4291" s="277" t="s">
        <v>9801</v>
      </c>
      <c r="B4291" s="277" t="s">
        <v>9802</v>
      </c>
      <c r="C4291" s="277" t="s">
        <v>9157</v>
      </c>
      <c r="D4291" s="277" t="s">
        <v>10017</v>
      </c>
      <c r="E4291" s="278" t="s">
        <v>1043</v>
      </c>
      <c r="F4291" s="277" t="s">
        <v>1043</v>
      </c>
      <c r="G4291" s="279">
        <v>96870</v>
      </c>
      <c r="H4291" s="277" t="s">
        <v>11005</v>
      </c>
      <c r="I4291" s="277" t="s">
        <v>833</v>
      </c>
      <c r="J4291" s="277" t="s">
        <v>2363</v>
      </c>
      <c r="K4291" s="280">
        <v>43.63</v>
      </c>
      <c r="L4291" s="277" t="s">
        <v>2364</v>
      </c>
      <c r="M4291" s="83"/>
    </row>
    <row r="4292" spans="1:13" ht="12.75" customHeight="1" x14ac:dyDescent="0.25">
      <c r="A4292" s="277" t="s">
        <v>9801</v>
      </c>
      <c r="B4292" s="277" t="s">
        <v>9802</v>
      </c>
      <c r="C4292" s="277" t="s">
        <v>9157</v>
      </c>
      <c r="D4292" s="277" t="s">
        <v>10017</v>
      </c>
      <c r="E4292" s="278" t="s">
        <v>1043</v>
      </c>
      <c r="F4292" s="277" t="s">
        <v>1043</v>
      </c>
      <c r="G4292" s="279">
        <v>96871</v>
      </c>
      <c r="H4292" s="277" t="s">
        <v>11006</v>
      </c>
      <c r="I4292" s="277" t="s">
        <v>833</v>
      </c>
      <c r="J4292" s="277" t="s">
        <v>2363</v>
      </c>
      <c r="K4292" s="280">
        <v>63.25</v>
      </c>
      <c r="L4292" s="277" t="s">
        <v>2364</v>
      </c>
      <c r="M4292" s="83"/>
    </row>
    <row r="4293" spans="1:13" ht="12.75" customHeight="1" x14ac:dyDescent="0.25">
      <c r="A4293" s="277" t="s">
        <v>9801</v>
      </c>
      <c r="B4293" s="277" t="s">
        <v>9802</v>
      </c>
      <c r="C4293" s="277" t="s">
        <v>9157</v>
      </c>
      <c r="D4293" s="277" t="s">
        <v>10017</v>
      </c>
      <c r="E4293" s="278" t="s">
        <v>1043</v>
      </c>
      <c r="F4293" s="277" t="s">
        <v>1043</v>
      </c>
      <c r="G4293" s="279">
        <v>96872</v>
      </c>
      <c r="H4293" s="277" t="s">
        <v>11007</v>
      </c>
      <c r="I4293" s="277" t="s">
        <v>833</v>
      </c>
      <c r="J4293" s="277" t="s">
        <v>2363</v>
      </c>
      <c r="K4293" s="280">
        <v>58.94</v>
      </c>
      <c r="L4293" s="277" t="s">
        <v>2364</v>
      </c>
      <c r="M4293" s="83"/>
    </row>
    <row r="4294" spans="1:13" ht="12.75" customHeight="1" x14ac:dyDescent="0.25">
      <c r="A4294" s="277" t="s">
        <v>9801</v>
      </c>
      <c r="B4294" s="277" t="s">
        <v>9802</v>
      </c>
      <c r="C4294" s="277" t="s">
        <v>9157</v>
      </c>
      <c r="D4294" s="277" t="s">
        <v>10017</v>
      </c>
      <c r="E4294" s="278" t="s">
        <v>1043</v>
      </c>
      <c r="F4294" s="277" t="s">
        <v>1043</v>
      </c>
      <c r="G4294" s="279">
        <v>96873</v>
      </c>
      <c r="H4294" s="277" t="s">
        <v>11008</v>
      </c>
      <c r="I4294" s="277" t="s">
        <v>833</v>
      </c>
      <c r="J4294" s="277" t="s">
        <v>2363</v>
      </c>
      <c r="K4294" s="280">
        <v>67.88</v>
      </c>
      <c r="L4294" s="277" t="s">
        <v>2364</v>
      </c>
      <c r="M4294" s="83"/>
    </row>
    <row r="4295" spans="1:13" ht="12.75" customHeight="1" x14ac:dyDescent="0.25">
      <c r="A4295" s="277" t="s">
        <v>9801</v>
      </c>
      <c r="B4295" s="277" t="s">
        <v>9802</v>
      </c>
      <c r="C4295" s="277" t="s">
        <v>9157</v>
      </c>
      <c r="D4295" s="277" t="s">
        <v>10017</v>
      </c>
      <c r="E4295" s="278" t="s">
        <v>1043</v>
      </c>
      <c r="F4295" s="277" t="s">
        <v>1043</v>
      </c>
      <c r="G4295" s="279">
        <v>96874</v>
      </c>
      <c r="H4295" s="277" t="s">
        <v>11009</v>
      </c>
      <c r="I4295" s="277" t="s">
        <v>833</v>
      </c>
      <c r="J4295" s="277" t="s">
        <v>2363</v>
      </c>
      <c r="K4295" s="280">
        <v>71.56</v>
      </c>
      <c r="L4295" s="277" t="s">
        <v>2364</v>
      </c>
      <c r="M4295" s="83"/>
    </row>
    <row r="4296" spans="1:13" ht="12.75" customHeight="1" x14ac:dyDescent="0.25">
      <c r="A4296" s="277" t="s">
        <v>9801</v>
      </c>
      <c r="B4296" s="277" t="s">
        <v>9802</v>
      </c>
      <c r="C4296" s="277" t="s">
        <v>9157</v>
      </c>
      <c r="D4296" s="277" t="s">
        <v>10017</v>
      </c>
      <c r="E4296" s="278" t="s">
        <v>1043</v>
      </c>
      <c r="F4296" s="277" t="s">
        <v>1043</v>
      </c>
      <c r="G4296" s="279">
        <v>96875</v>
      </c>
      <c r="H4296" s="277" t="s">
        <v>11010</v>
      </c>
      <c r="I4296" s="277" t="s">
        <v>833</v>
      </c>
      <c r="J4296" s="277" t="s">
        <v>2363</v>
      </c>
      <c r="K4296" s="280">
        <v>85.94</v>
      </c>
      <c r="L4296" s="277" t="s">
        <v>2364</v>
      </c>
      <c r="M4296" s="83"/>
    </row>
    <row r="4297" spans="1:13" ht="12.75" customHeight="1" x14ac:dyDescent="0.25">
      <c r="A4297" s="277" t="s">
        <v>9801</v>
      </c>
      <c r="B4297" s="277" t="s">
        <v>9802</v>
      </c>
      <c r="C4297" s="277" t="s">
        <v>9157</v>
      </c>
      <c r="D4297" s="277" t="s">
        <v>10017</v>
      </c>
      <c r="E4297" s="278" t="s">
        <v>1043</v>
      </c>
      <c r="F4297" s="277" t="s">
        <v>1043</v>
      </c>
      <c r="G4297" s="279">
        <v>96876</v>
      </c>
      <c r="H4297" s="277" t="s">
        <v>11011</v>
      </c>
      <c r="I4297" s="277" t="s">
        <v>833</v>
      </c>
      <c r="J4297" s="277" t="s">
        <v>2363</v>
      </c>
      <c r="K4297" s="280">
        <v>150.88</v>
      </c>
      <c r="L4297" s="277" t="s">
        <v>2364</v>
      </c>
      <c r="M4297" s="83"/>
    </row>
    <row r="4298" spans="1:13" ht="12.75" customHeight="1" x14ac:dyDescent="0.25">
      <c r="A4298" s="277" t="s">
        <v>9801</v>
      </c>
      <c r="B4298" s="277" t="s">
        <v>9802</v>
      </c>
      <c r="C4298" s="277" t="s">
        <v>9157</v>
      </c>
      <c r="D4298" s="277" t="s">
        <v>10017</v>
      </c>
      <c r="E4298" s="278" t="s">
        <v>1043</v>
      </c>
      <c r="F4298" s="277" t="s">
        <v>1043</v>
      </c>
      <c r="G4298" s="279">
        <v>96877</v>
      </c>
      <c r="H4298" s="277" t="s">
        <v>11012</v>
      </c>
      <c r="I4298" s="277" t="s">
        <v>833</v>
      </c>
      <c r="J4298" s="277" t="s">
        <v>2363</v>
      </c>
      <c r="K4298" s="280">
        <v>161.32</v>
      </c>
      <c r="L4298" s="277" t="s">
        <v>2364</v>
      </c>
      <c r="M4298" s="83"/>
    </row>
    <row r="4299" spans="1:13" ht="12.75" customHeight="1" x14ac:dyDescent="0.25">
      <c r="A4299" s="277" t="s">
        <v>9801</v>
      </c>
      <c r="B4299" s="277" t="s">
        <v>9802</v>
      </c>
      <c r="C4299" s="277" t="s">
        <v>9157</v>
      </c>
      <c r="D4299" s="277" t="s">
        <v>10017</v>
      </c>
      <c r="E4299" s="278" t="s">
        <v>1043</v>
      </c>
      <c r="F4299" s="277" t="s">
        <v>1043</v>
      </c>
      <c r="G4299" s="279">
        <v>96878</v>
      </c>
      <c r="H4299" s="277" t="s">
        <v>11013</v>
      </c>
      <c r="I4299" s="277" t="s">
        <v>833</v>
      </c>
      <c r="J4299" s="277" t="s">
        <v>2363</v>
      </c>
      <c r="K4299" s="280">
        <v>163.27000000000001</v>
      </c>
      <c r="L4299" s="277" t="s">
        <v>2364</v>
      </c>
      <c r="M4299" s="83"/>
    </row>
    <row r="4300" spans="1:13" ht="12.75" customHeight="1" x14ac:dyDescent="0.25">
      <c r="A4300" s="277" t="s">
        <v>9801</v>
      </c>
      <c r="B4300" s="277" t="s">
        <v>9802</v>
      </c>
      <c r="C4300" s="277" t="s">
        <v>9157</v>
      </c>
      <c r="D4300" s="277" t="s">
        <v>10017</v>
      </c>
      <c r="E4300" s="278" t="s">
        <v>1043</v>
      </c>
      <c r="F4300" s="277" t="s">
        <v>1043</v>
      </c>
      <c r="G4300" s="279">
        <v>96879</v>
      </c>
      <c r="H4300" s="277" t="s">
        <v>11014</v>
      </c>
      <c r="I4300" s="277" t="s">
        <v>833</v>
      </c>
      <c r="J4300" s="277" t="s">
        <v>2363</v>
      </c>
      <c r="K4300" s="280">
        <v>163.88</v>
      </c>
      <c r="L4300" s="277" t="s">
        <v>2364</v>
      </c>
      <c r="M4300" s="83"/>
    </row>
    <row r="4301" spans="1:13" ht="12.75" customHeight="1" x14ac:dyDescent="0.25">
      <c r="A4301" s="277" t="s">
        <v>9801</v>
      </c>
      <c r="B4301" s="277" t="s">
        <v>9802</v>
      </c>
      <c r="C4301" s="277" t="s">
        <v>9157</v>
      </c>
      <c r="D4301" s="277" t="s">
        <v>10017</v>
      </c>
      <c r="E4301" s="278" t="s">
        <v>1043</v>
      </c>
      <c r="F4301" s="277" t="s">
        <v>1043</v>
      </c>
      <c r="G4301" s="279">
        <v>96880</v>
      </c>
      <c r="H4301" s="277" t="s">
        <v>11015</v>
      </c>
      <c r="I4301" s="277" t="s">
        <v>833</v>
      </c>
      <c r="J4301" s="277" t="s">
        <v>2363</v>
      </c>
      <c r="K4301" s="280">
        <v>187.25</v>
      </c>
      <c r="L4301" s="277" t="s">
        <v>2364</v>
      </c>
      <c r="M4301" s="83"/>
    </row>
    <row r="4302" spans="1:13" ht="12.75" customHeight="1" x14ac:dyDescent="0.25">
      <c r="A4302" s="277" t="s">
        <v>9801</v>
      </c>
      <c r="B4302" s="277" t="s">
        <v>9802</v>
      </c>
      <c r="C4302" s="277" t="s">
        <v>9157</v>
      </c>
      <c r="D4302" s="277" t="s">
        <v>10017</v>
      </c>
      <c r="E4302" s="278" t="s">
        <v>1043</v>
      </c>
      <c r="F4302" s="277" t="s">
        <v>1043</v>
      </c>
      <c r="G4302" s="279">
        <v>96881</v>
      </c>
      <c r="H4302" s="277" t="s">
        <v>11016</v>
      </c>
      <c r="I4302" s="277" t="s">
        <v>833</v>
      </c>
      <c r="J4302" s="277" t="s">
        <v>2363</v>
      </c>
      <c r="K4302" s="280">
        <v>197.84</v>
      </c>
      <c r="L4302" s="277" t="s">
        <v>2364</v>
      </c>
      <c r="M4302" s="83"/>
    </row>
    <row r="4303" spans="1:13" ht="12.75" customHeight="1" x14ac:dyDescent="0.25">
      <c r="A4303" s="277" t="s">
        <v>9801</v>
      </c>
      <c r="B4303" s="277" t="s">
        <v>9802</v>
      </c>
      <c r="C4303" s="277" t="s">
        <v>9157</v>
      </c>
      <c r="D4303" s="277" t="s">
        <v>10017</v>
      </c>
      <c r="E4303" s="278" t="s">
        <v>1043</v>
      </c>
      <c r="F4303" s="277" t="s">
        <v>1043</v>
      </c>
      <c r="G4303" s="279">
        <v>97425</v>
      </c>
      <c r="H4303" s="277" t="s">
        <v>11017</v>
      </c>
      <c r="I4303" s="277" t="s">
        <v>833</v>
      </c>
      <c r="J4303" s="277" t="s">
        <v>2642</v>
      </c>
      <c r="K4303" s="280">
        <v>19.3</v>
      </c>
      <c r="L4303" s="277" t="s">
        <v>2364</v>
      </c>
      <c r="M4303" s="83"/>
    </row>
    <row r="4304" spans="1:13" ht="12.75" customHeight="1" x14ac:dyDescent="0.25">
      <c r="A4304" s="277" t="s">
        <v>9801</v>
      </c>
      <c r="B4304" s="277" t="s">
        <v>9802</v>
      </c>
      <c r="C4304" s="277" t="s">
        <v>9157</v>
      </c>
      <c r="D4304" s="277" t="s">
        <v>10017</v>
      </c>
      <c r="E4304" s="278" t="s">
        <v>1043</v>
      </c>
      <c r="F4304" s="277" t="s">
        <v>1043</v>
      </c>
      <c r="G4304" s="279">
        <v>97426</v>
      </c>
      <c r="H4304" s="277" t="s">
        <v>11018</v>
      </c>
      <c r="I4304" s="277" t="s">
        <v>833</v>
      </c>
      <c r="J4304" s="277" t="s">
        <v>2642</v>
      </c>
      <c r="K4304" s="280">
        <v>23.06</v>
      </c>
      <c r="L4304" s="277" t="s">
        <v>2364</v>
      </c>
      <c r="M4304" s="83"/>
    </row>
    <row r="4305" spans="1:13" ht="12.75" customHeight="1" x14ac:dyDescent="0.25">
      <c r="A4305" s="277" t="s">
        <v>9801</v>
      </c>
      <c r="B4305" s="277" t="s">
        <v>9802</v>
      </c>
      <c r="C4305" s="277" t="s">
        <v>9157</v>
      </c>
      <c r="D4305" s="277" t="s">
        <v>10017</v>
      </c>
      <c r="E4305" s="278" t="s">
        <v>1043</v>
      </c>
      <c r="F4305" s="277" t="s">
        <v>1043</v>
      </c>
      <c r="G4305" s="279">
        <v>97427</v>
      </c>
      <c r="H4305" s="277" t="s">
        <v>11019</v>
      </c>
      <c r="I4305" s="277" t="s">
        <v>833</v>
      </c>
      <c r="J4305" s="277" t="s">
        <v>2642</v>
      </c>
      <c r="K4305" s="280">
        <v>25.89</v>
      </c>
      <c r="L4305" s="277" t="s">
        <v>2364</v>
      </c>
      <c r="M4305" s="83"/>
    </row>
    <row r="4306" spans="1:13" ht="12.75" customHeight="1" x14ac:dyDescent="0.25">
      <c r="A4306" s="277" t="s">
        <v>9801</v>
      </c>
      <c r="B4306" s="277" t="s">
        <v>9802</v>
      </c>
      <c r="C4306" s="277" t="s">
        <v>9157</v>
      </c>
      <c r="D4306" s="277" t="s">
        <v>10017</v>
      </c>
      <c r="E4306" s="278" t="s">
        <v>1043</v>
      </c>
      <c r="F4306" s="277" t="s">
        <v>1043</v>
      </c>
      <c r="G4306" s="279">
        <v>97428</v>
      </c>
      <c r="H4306" s="277" t="s">
        <v>11020</v>
      </c>
      <c r="I4306" s="277" t="s">
        <v>833</v>
      </c>
      <c r="J4306" s="277" t="s">
        <v>2642</v>
      </c>
      <c r="K4306" s="280">
        <v>32.479999999999997</v>
      </c>
      <c r="L4306" s="277" t="s">
        <v>2364</v>
      </c>
      <c r="M4306" s="83"/>
    </row>
    <row r="4307" spans="1:13" ht="12.75" customHeight="1" x14ac:dyDescent="0.25">
      <c r="A4307" s="277" t="s">
        <v>9801</v>
      </c>
      <c r="B4307" s="277" t="s">
        <v>9802</v>
      </c>
      <c r="C4307" s="277" t="s">
        <v>9157</v>
      </c>
      <c r="D4307" s="277" t="s">
        <v>10017</v>
      </c>
      <c r="E4307" s="278" t="s">
        <v>1043</v>
      </c>
      <c r="F4307" s="277" t="s">
        <v>1043</v>
      </c>
      <c r="G4307" s="279">
        <v>97429</v>
      </c>
      <c r="H4307" s="277" t="s">
        <v>11021</v>
      </c>
      <c r="I4307" s="277" t="s">
        <v>833</v>
      </c>
      <c r="J4307" s="277" t="s">
        <v>2642</v>
      </c>
      <c r="K4307" s="280">
        <v>38.54</v>
      </c>
      <c r="L4307" s="277" t="s">
        <v>2364</v>
      </c>
      <c r="M4307" s="83"/>
    </row>
    <row r="4308" spans="1:13" ht="12.75" customHeight="1" x14ac:dyDescent="0.25">
      <c r="A4308" s="277" t="s">
        <v>9801</v>
      </c>
      <c r="B4308" s="277" t="s">
        <v>9802</v>
      </c>
      <c r="C4308" s="277" t="s">
        <v>9157</v>
      </c>
      <c r="D4308" s="277" t="s">
        <v>10017</v>
      </c>
      <c r="E4308" s="278" t="s">
        <v>1043</v>
      </c>
      <c r="F4308" s="277" t="s">
        <v>1043</v>
      </c>
      <c r="G4308" s="279">
        <v>97430</v>
      </c>
      <c r="H4308" s="277" t="s">
        <v>11022</v>
      </c>
      <c r="I4308" s="277" t="s">
        <v>833</v>
      </c>
      <c r="J4308" s="277" t="s">
        <v>2363</v>
      </c>
      <c r="K4308" s="280">
        <v>25.77</v>
      </c>
      <c r="L4308" s="277" t="s">
        <v>2364</v>
      </c>
      <c r="M4308" s="83"/>
    </row>
    <row r="4309" spans="1:13" ht="12.75" customHeight="1" x14ac:dyDescent="0.25">
      <c r="A4309" s="277" t="s">
        <v>9801</v>
      </c>
      <c r="B4309" s="277" t="s">
        <v>9802</v>
      </c>
      <c r="C4309" s="277" t="s">
        <v>9157</v>
      </c>
      <c r="D4309" s="277" t="s">
        <v>10017</v>
      </c>
      <c r="E4309" s="278" t="s">
        <v>1043</v>
      </c>
      <c r="F4309" s="277" t="s">
        <v>1043</v>
      </c>
      <c r="G4309" s="279">
        <v>97431</v>
      </c>
      <c r="H4309" s="277" t="s">
        <v>11023</v>
      </c>
      <c r="I4309" s="277" t="s">
        <v>833</v>
      </c>
      <c r="J4309" s="277" t="s">
        <v>2363</v>
      </c>
      <c r="K4309" s="280">
        <v>28.82</v>
      </c>
      <c r="L4309" s="277" t="s">
        <v>2364</v>
      </c>
      <c r="M4309" s="83"/>
    </row>
    <row r="4310" spans="1:13" ht="12.75" customHeight="1" x14ac:dyDescent="0.25">
      <c r="A4310" s="277" t="s">
        <v>9801</v>
      </c>
      <c r="B4310" s="277" t="s">
        <v>9802</v>
      </c>
      <c r="C4310" s="277" t="s">
        <v>9157</v>
      </c>
      <c r="D4310" s="277" t="s">
        <v>10017</v>
      </c>
      <c r="E4310" s="278" t="s">
        <v>1043</v>
      </c>
      <c r="F4310" s="277" t="s">
        <v>1043</v>
      </c>
      <c r="G4310" s="279">
        <v>97432</v>
      </c>
      <c r="H4310" s="277" t="s">
        <v>11024</v>
      </c>
      <c r="I4310" s="277" t="s">
        <v>833</v>
      </c>
      <c r="J4310" s="277" t="s">
        <v>2363</v>
      </c>
      <c r="K4310" s="280">
        <v>32.54</v>
      </c>
      <c r="L4310" s="277" t="s">
        <v>2364</v>
      </c>
      <c r="M4310" s="83"/>
    </row>
    <row r="4311" spans="1:13" ht="12.75" customHeight="1" x14ac:dyDescent="0.25">
      <c r="A4311" s="277" t="s">
        <v>9801</v>
      </c>
      <c r="B4311" s="277" t="s">
        <v>9802</v>
      </c>
      <c r="C4311" s="277" t="s">
        <v>9157</v>
      </c>
      <c r="D4311" s="277" t="s">
        <v>10017</v>
      </c>
      <c r="E4311" s="278" t="s">
        <v>1043</v>
      </c>
      <c r="F4311" s="277" t="s">
        <v>1043</v>
      </c>
      <c r="G4311" s="279">
        <v>97433</v>
      </c>
      <c r="H4311" s="277" t="s">
        <v>11025</v>
      </c>
      <c r="I4311" s="277" t="s">
        <v>833</v>
      </c>
      <c r="J4311" s="277" t="s">
        <v>2363</v>
      </c>
      <c r="K4311" s="280">
        <v>57.41</v>
      </c>
      <c r="L4311" s="277" t="s">
        <v>2364</v>
      </c>
      <c r="M4311" s="83"/>
    </row>
    <row r="4312" spans="1:13" ht="12.75" customHeight="1" x14ac:dyDescent="0.25">
      <c r="A4312" s="277" t="s">
        <v>9801</v>
      </c>
      <c r="B4312" s="277" t="s">
        <v>9802</v>
      </c>
      <c r="C4312" s="277" t="s">
        <v>9157</v>
      </c>
      <c r="D4312" s="277" t="s">
        <v>10017</v>
      </c>
      <c r="E4312" s="278" t="s">
        <v>1043</v>
      </c>
      <c r="F4312" s="277" t="s">
        <v>1043</v>
      </c>
      <c r="G4312" s="279">
        <v>97434</v>
      </c>
      <c r="H4312" s="277" t="s">
        <v>11026</v>
      </c>
      <c r="I4312" s="277" t="s">
        <v>833</v>
      </c>
      <c r="J4312" s="277" t="s">
        <v>2363</v>
      </c>
      <c r="K4312" s="280">
        <v>58.43</v>
      </c>
      <c r="L4312" s="277" t="s">
        <v>2364</v>
      </c>
      <c r="M4312" s="83"/>
    </row>
    <row r="4313" spans="1:13" ht="12.75" customHeight="1" x14ac:dyDescent="0.25">
      <c r="A4313" s="277" t="s">
        <v>9801</v>
      </c>
      <c r="B4313" s="277" t="s">
        <v>9802</v>
      </c>
      <c r="C4313" s="277" t="s">
        <v>9157</v>
      </c>
      <c r="D4313" s="277" t="s">
        <v>10017</v>
      </c>
      <c r="E4313" s="278" t="s">
        <v>1043</v>
      </c>
      <c r="F4313" s="277" t="s">
        <v>1043</v>
      </c>
      <c r="G4313" s="279">
        <v>97435</v>
      </c>
      <c r="H4313" s="277" t="s">
        <v>11027</v>
      </c>
      <c r="I4313" s="277" t="s">
        <v>833</v>
      </c>
      <c r="J4313" s="277" t="s">
        <v>2363</v>
      </c>
      <c r="K4313" s="280">
        <v>67.11</v>
      </c>
      <c r="L4313" s="277" t="s">
        <v>2364</v>
      </c>
      <c r="M4313" s="83"/>
    </row>
    <row r="4314" spans="1:13" ht="12.75" customHeight="1" x14ac:dyDescent="0.25">
      <c r="A4314" s="277" t="s">
        <v>9801</v>
      </c>
      <c r="B4314" s="277" t="s">
        <v>9802</v>
      </c>
      <c r="C4314" s="277" t="s">
        <v>9157</v>
      </c>
      <c r="D4314" s="277" t="s">
        <v>10017</v>
      </c>
      <c r="E4314" s="278" t="s">
        <v>1043</v>
      </c>
      <c r="F4314" s="277" t="s">
        <v>1043</v>
      </c>
      <c r="G4314" s="279">
        <v>97436</v>
      </c>
      <c r="H4314" s="277" t="s">
        <v>11028</v>
      </c>
      <c r="I4314" s="277" t="s">
        <v>833</v>
      </c>
      <c r="J4314" s="277" t="s">
        <v>2363</v>
      </c>
      <c r="K4314" s="280">
        <v>69.08</v>
      </c>
      <c r="L4314" s="277" t="s">
        <v>2364</v>
      </c>
      <c r="M4314" s="83"/>
    </row>
    <row r="4315" spans="1:13" ht="12.75" customHeight="1" x14ac:dyDescent="0.25">
      <c r="A4315" s="277" t="s">
        <v>9801</v>
      </c>
      <c r="B4315" s="277" t="s">
        <v>9802</v>
      </c>
      <c r="C4315" s="277" t="s">
        <v>9157</v>
      </c>
      <c r="D4315" s="277" t="s">
        <v>10017</v>
      </c>
      <c r="E4315" s="278" t="s">
        <v>1043</v>
      </c>
      <c r="F4315" s="277" t="s">
        <v>1043</v>
      </c>
      <c r="G4315" s="279">
        <v>97437</v>
      </c>
      <c r="H4315" s="277" t="s">
        <v>11029</v>
      </c>
      <c r="I4315" s="277" t="s">
        <v>833</v>
      </c>
      <c r="J4315" s="277" t="s">
        <v>2363</v>
      </c>
      <c r="K4315" s="280">
        <v>76.8</v>
      </c>
      <c r="L4315" s="277" t="s">
        <v>2364</v>
      </c>
      <c r="M4315" s="83"/>
    </row>
    <row r="4316" spans="1:13" ht="12.75" customHeight="1" x14ac:dyDescent="0.25">
      <c r="A4316" s="277" t="s">
        <v>9801</v>
      </c>
      <c r="B4316" s="277" t="s">
        <v>9802</v>
      </c>
      <c r="C4316" s="277" t="s">
        <v>9157</v>
      </c>
      <c r="D4316" s="277" t="s">
        <v>10017</v>
      </c>
      <c r="E4316" s="278" t="s">
        <v>1043</v>
      </c>
      <c r="F4316" s="277" t="s">
        <v>1043</v>
      </c>
      <c r="G4316" s="279">
        <v>97438</v>
      </c>
      <c r="H4316" s="277" t="s">
        <v>11030</v>
      </c>
      <c r="I4316" s="277" t="s">
        <v>833</v>
      </c>
      <c r="J4316" s="277" t="s">
        <v>2363</v>
      </c>
      <c r="K4316" s="280">
        <v>78.91</v>
      </c>
      <c r="L4316" s="277" t="s">
        <v>2364</v>
      </c>
      <c r="M4316" s="83"/>
    </row>
    <row r="4317" spans="1:13" ht="12.75" customHeight="1" x14ac:dyDescent="0.25">
      <c r="A4317" s="277" t="s">
        <v>9801</v>
      </c>
      <c r="B4317" s="277" t="s">
        <v>9802</v>
      </c>
      <c r="C4317" s="277" t="s">
        <v>9157</v>
      </c>
      <c r="D4317" s="277" t="s">
        <v>10017</v>
      </c>
      <c r="E4317" s="278" t="s">
        <v>1043</v>
      </c>
      <c r="F4317" s="277" t="s">
        <v>1043</v>
      </c>
      <c r="G4317" s="279">
        <v>97439</v>
      </c>
      <c r="H4317" s="277" t="s">
        <v>11031</v>
      </c>
      <c r="I4317" s="277" t="s">
        <v>833</v>
      </c>
      <c r="J4317" s="277" t="s">
        <v>2363</v>
      </c>
      <c r="K4317" s="280">
        <v>86.38</v>
      </c>
      <c r="L4317" s="277" t="s">
        <v>2364</v>
      </c>
      <c r="M4317" s="83"/>
    </row>
    <row r="4318" spans="1:13" ht="12.75" customHeight="1" x14ac:dyDescent="0.25">
      <c r="A4318" s="277" t="s">
        <v>9801</v>
      </c>
      <c r="B4318" s="277" t="s">
        <v>9802</v>
      </c>
      <c r="C4318" s="277" t="s">
        <v>9157</v>
      </c>
      <c r="D4318" s="277" t="s">
        <v>10017</v>
      </c>
      <c r="E4318" s="278" t="s">
        <v>1043</v>
      </c>
      <c r="F4318" s="277" t="s">
        <v>1043</v>
      </c>
      <c r="G4318" s="279">
        <v>97440</v>
      </c>
      <c r="H4318" s="277" t="s">
        <v>11032</v>
      </c>
      <c r="I4318" s="277" t="s">
        <v>833</v>
      </c>
      <c r="J4318" s="277" t="s">
        <v>2363</v>
      </c>
      <c r="K4318" s="280">
        <v>103.4</v>
      </c>
      <c r="L4318" s="277" t="s">
        <v>2364</v>
      </c>
      <c r="M4318" s="83"/>
    </row>
    <row r="4319" spans="1:13" ht="12.75" customHeight="1" x14ac:dyDescent="0.25">
      <c r="A4319" s="277" t="s">
        <v>9801</v>
      </c>
      <c r="B4319" s="277" t="s">
        <v>9802</v>
      </c>
      <c r="C4319" s="277" t="s">
        <v>9157</v>
      </c>
      <c r="D4319" s="277" t="s">
        <v>10017</v>
      </c>
      <c r="E4319" s="278" t="s">
        <v>1043</v>
      </c>
      <c r="F4319" s="277" t="s">
        <v>1043</v>
      </c>
      <c r="G4319" s="279">
        <v>97442</v>
      </c>
      <c r="H4319" s="277" t="s">
        <v>11033</v>
      </c>
      <c r="I4319" s="277" t="s">
        <v>833</v>
      </c>
      <c r="J4319" s="277" t="s">
        <v>2363</v>
      </c>
      <c r="K4319" s="280">
        <v>114.28</v>
      </c>
      <c r="L4319" s="277" t="s">
        <v>2364</v>
      </c>
      <c r="M4319" s="83"/>
    </row>
    <row r="4320" spans="1:13" ht="12.75" customHeight="1" x14ac:dyDescent="0.25">
      <c r="A4320" s="277" t="s">
        <v>9801</v>
      </c>
      <c r="B4320" s="277" t="s">
        <v>9802</v>
      </c>
      <c r="C4320" s="277" t="s">
        <v>9157</v>
      </c>
      <c r="D4320" s="277" t="s">
        <v>10017</v>
      </c>
      <c r="E4320" s="278" t="s">
        <v>1043</v>
      </c>
      <c r="F4320" s="277" t="s">
        <v>1043</v>
      </c>
      <c r="G4320" s="279">
        <v>97443</v>
      </c>
      <c r="H4320" s="277" t="s">
        <v>11034</v>
      </c>
      <c r="I4320" s="277" t="s">
        <v>833</v>
      </c>
      <c r="J4320" s="277" t="s">
        <v>2363</v>
      </c>
      <c r="K4320" s="280">
        <v>62.71</v>
      </c>
      <c r="L4320" s="277" t="s">
        <v>2364</v>
      </c>
      <c r="M4320" s="83"/>
    </row>
    <row r="4321" spans="1:13" ht="12.75" customHeight="1" x14ac:dyDescent="0.25">
      <c r="A4321" s="277" t="s">
        <v>9801</v>
      </c>
      <c r="B4321" s="277" t="s">
        <v>9802</v>
      </c>
      <c r="C4321" s="277" t="s">
        <v>9157</v>
      </c>
      <c r="D4321" s="277" t="s">
        <v>10017</v>
      </c>
      <c r="E4321" s="278" t="s">
        <v>1043</v>
      </c>
      <c r="F4321" s="277" t="s">
        <v>1043</v>
      </c>
      <c r="G4321" s="279">
        <v>97444</v>
      </c>
      <c r="H4321" s="277" t="s">
        <v>11035</v>
      </c>
      <c r="I4321" s="277" t="s">
        <v>833</v>
      </c>
      <c r="J4321" s="277" t="s">
        <v>2363</v>
      </c>
      <c r="K4321" s="280">
        <v>72.52</v>
      </c>
      <c r="L4321" s="277" t="s">
        <v>2364</v>
      </c>
      <c r="M4321" s="83"/>
    </row>
    <row r="4322" spans="1:13" ht="12.75" customHeight="1" x14ac:dyDescent="0.25">
      <c r="A4322" s="277" t="s">
        <v>9801</v>
      </c>
      <c r="B4322" s="277" t="s">
        <v>9802</v>
      </c>
      <c r="C4322" s="277" t="s">
        <v>9157</v>
      </c>
      <c r="D4322" s="277" t="s">
        <v>10017</v>
      </c>
      <c r="E4322" s="278" t="s">
        <v>1043</v>
      </c>
      <c r="F4322" s="277" t="s">
        <v>1043</v>
      </c>
      <c r="G4322" s="279">
        <v>97446</v>
      </c>
      <c r="H4322" s="277" t="s">
        <v>11036</v>
      </c>
      <c r="I4322" s="277" t="s">
        <v>833</v>
      </c>
      <c r="J4322" s="277" t="s">
        <v>2363</v>
      </c>
      <c r="K4322" s="280">
        <v>120.92</v>
      </c>
      <c r="L4322" s="277" t="s">
        <v>2364</v>
      </c>
      <c r="M4322" s="83"/>
    </row>
    <row r="4323" spans="1:13" ht="12.75" customHeight="1" x14ac:dyDescent="0.25">
      <c r="A4323" s="277" t="s">
        <v>9801</v>
      </c>
      <c r="B4323" s="277" t="s">
        <v>9802</v>
      </c>
      <c r="C4323" s="277" t="s">
        <v>9157</v>
      </c>
      <c r="D4323" s="277" t="s">
        <v>10017</v>
      </c>
      <c r="E4323" s="278" t="s">
        <v>1043</v>
      </c>
      <c r="F4323" s="277" t="s">
        <v>1043</v>
      </c>
      <c r="G4323" s="279">
        <v>97447</v>
      </c>
      <c r="H4323" s="277" t="s">
        <v>11037</v>
      </c>
      <c r="I4323" s="277" t="s">
        <v>833</v>
      </c>
      <c r="J4323" s="277" t="s">
        <v>2363</v>
      </c>
      <c r="K4323" s="280">
        <v>120.92</v>
      </c>
      <c r="L4323" s="277" t="s">
        <v>2364</v>
      </c>
      <c r="M4323" s="83"/>
    </row>
    <row r="4324" spans="1:13" ht="12.75" customHeight="1" x14ac:dyDescent="0.25">
      <c r="A4324" s="277" t="s">
        <v>9801</v>
      </c>
      <c r="B4324" s="277" t="s">
        <v>9802</v>
      </c>
      <c r="C4324" s="277" t="s">
        <v>9157</v>
      </c>
      <c r="D4324" s="277" t="s">
        <v>10017</v>
      </c>
      <c r="E4324" s="278" t="s">
        <v>1043</v>
      </c>
      <c r="F4324" s="277" t="s">
        <v>1043</v>
      </c>
      <c r="G4324" s="279">
        <v>97449</v>
      </c>
      <c r="H4324" s="277" t="s">
        <v>11038</v>
      </c>
      <c r="I4324" s="277" t="s">
        <v>833</v>
      </c>
      <c r="J4324" s="277" t="s">
        <v>2363</v>
      </c>
      <c r="K4324" s="280">
        <v>129.05000000000001</v>
      </c>
      <c r="L4324" s="277" t="s">
        <v>2364</v>
      </c>
      <c r="M4324" s="83"/>
    </row>
    <row r="4325" spans="1:13" ht="12.75" customHeight="1" x14ac:dyDescent="0.25">
      <c r="A4325" s="277" t="s">
        <v>9801</v>
      </c>
      <c r="B4325" s="277" t="s">
        <v>9802</v>
      </c>
      <c r="C4325" s="277" t="s">
        <v>9157</v>
      </c>
      <c r="D4325" s="277" t="s">
        <v>10017</v>
      </c>
      <c r="E4325" s="278" t="s">
        <v>1043</v>
      </c>
      <c r="F4325" s="277" t="s">
        <v>1043</v>
      </c>
      <c r="G4325" s="279">
        <v>97450</v>
      </c>
      <c r="H4325" s="277" t="s">
        <v>11039</v>
      </c>
      <c r="I4325" s="277" t="s">
        <v>833</v>
      </c>
      <c r="J4325" s="277" t="s">
        <v>2363</v>
      </c>
      <c r="K4325" s="280">
        <v>155.75</v>
      </c>
      <c r="L4325" s="277" t="s">
        <v>2364</v>
      </c>
      <c r="M4325" s="83"/>
    </row>
    <row r="4326" spans="1:13" ht="12.75" customHeight="1" x14ac:dyDescent="0.25">
      <c r="A4326" s="277" t="s">
        <v>9801</v>
      </c>
      <c r="B4326" s="277" t="s">
        <v>9802</v>
      </c>
      <c r="C4326" s="277" t="s">
        <v>9157</v>
      </c>
      <c r="D4326" s="277" t="s">
        <v>10017</v>
      </c>
      <c r="E4326" s="278" t="s">
        <v>1043</v>
      </c>
      <c r="F4326" s="277" t="s">
        <v>1043</v>
      </c>
      <c r="G4326" s="279">
        <v>97452</v>
      </c>
      <c r="H4326" s="277" t="s">
        <v>11040</v>
      </c>
      <c r="I4326" s="277" t="s">
        <v>833</v>
      </c>
      <c r="J4326" s="277" t="s">
        <v>2363</v>
      </c>
      <c r="K4326" s="280">
        <v>102.09</v>
      </c>
      <c r="L4326" s="277" t="s">
        <v>2364</v>
      </c>
      <c r="M4326" s="83"/>
    </row>
    <row r="4327" spans="1:13" ht="12.75" customHeight="1" x14ac:dyDescent="0.25">
      <c r="A4327" s="277" t="s">
        <v>9801</v>
      </c>
      <c r="B4327" s="277" t="s">
        <v>9802</v>
      </c>
      <c r="C4327" s="277" t="s">
        <v>9157</v>
      </c>
      <c r="D4327" s="277" t="s">
        <v>10017</v>
      </c>
      <c r="E4327" s="278" t="s">
        <v>1043</v>
      </c>
      <c r="F4327" s="277" t="s">
        <v>1043</v>
      </c>
      <c r="G4327" s="279">
        <v>97453</v>
      </c>
      <c r="H4327" s="277" t="s">
        <v>11041</v>
      </c>
      <c r="I4327" s="277" t="s">
        <v>833</v>
      </c>
      <c r="J4327" s="277" t="s">
        <v>2363</v>
      </c>
      <c r="K4327" s="280">
        <v>107.69</v>
      </c>
      <c r="L4327" s="277" t="s">
        <v>2364</v>
      </c>
      <c r="M4327" s="83"/>
    </row>
    <row r="4328" spans="1:13" ht="12.75" customHeight="1" x14ac:dyDescent="0.25">
      <c r="A4328" s="277" t="s">
        <v>9801</v>
      </c>
      <c r="B4328" s="277" t="s">
        <v>9802</v>
      </c>
      <c r="C4328" s="277" t="s">
        <v>9157</v>
      </c>
      <c r="D4328" s="277" t="s">
        <v>10017</v>
      </c>
      <c r="E4328" s="278" t="s">
        <v>1043</v>
      </c>
      <c r="F4328" s="277" t="s">
        <v>1043</v>
      </c>
      <c r="G4328" s="279">
        <v>97454</v>
      </c>
      <c r="H4328" s="277" t="s">
        <v>11042</v>
      </c>
      <c r="I4328" s="277" t="s">
        <v>833</v>
      </c>
      <c r="J4328" s="277" t="s">
        <v>2363</v>
      </c>
      <c r="K4328" s="280">
        <v>167.22</v>
      </c>
      <c r="L4328" s="277" t="s">
        <v>2364</v>
      </c>
      <c r="M4328" s="83"/>
    </row>
    <row r="4329" spans="1:13" ht="12.75" customHeight="1" x14ac:dyDescent="0.25">
      <c r="A4329" s="277" t="s">
        <v>9801</v>
      </c>
      <c r="B4329" s="277" t="s">
        <v>9802</v>
      </c>
      <c r="C4329" s="277" t="s">
        <v>9157</v>
      </c>
      <c r="D4329" s="277" t="s">
        <v>10017</v>
      </c>
      <c r="E4329" s="278" t="s">
        <v>1043</v>
      </c>
      <c r="F4329" s="277" t="s">
        <v>1043</v>
      </c>
      <c r="G4329" s="279">
        <v>97455</v>
      </c>
      <c r="H4329" s="277" t="s">
        <v>11043</v>
      </c>
      <c r="I4329" s="277" t="s">
        <v>833</v>
      </c>
      <c r="J4329" s="277" t="s">
        <v>2363</v>
      </c>
      <c r="K4329" s="280">
        <v>176.18</v>
      </c>
      <c r="L4329" s="277" t="s">
        <v>2364</v>
      </c>
      <c r="M4329" s="83"/>
    </row>
    <row r="4330" spans="1:13" ht="12.75" customHeight="1" x14ac:dyDescent="0.25">
      <c r="A4330" s="277" t="s">
        <v>9801</v>
      </c>
      <c r="B4330" s="277" t="s">
        <v>9802</v>
      </c>
      <c r="C4330" s="277" t="s">
        <v>9157</v>
      </c>
      <c r="D4330" s="277" t="s">
        <v>10017</v>
      </c>
      <c r="E4330" s="278" t="s">
        <v>1043</v>
      </c>
      <c r="F4330" s="277" t="s">
        <v>1043</v>
      </c>
      <c r="G4330" s="279">
        <v>97456</v>
      </c>
      <c r="H4330" s="277" t="s">
        <v>11044</v>
      </c>
      <c r="I4330" s="277" t="s">
        <v>833</v>
      </c>
      <c r="J4330" s="277" t="s">
        <v>2363</v>
      </c>
      <c r="K4330" s="280">
        <v>364.4</v>
      </c>
      <c r="L4330" s="277" t="s">
        <v>2364</v>
      </c>
      <c r="M4330" s="83"/>
    </row>
    <row r="4331" spans="1:13" ht="12.75" customHeight="1" x14ac:dyDescent="0.25">
      <c r="A4331" s="277" t="s">
        <v>9801</v>
      </c>
      <c r="B4331" s="277" t="s">
        <v>9802</v>
      </c>
      <c r="C4331" s="277" t="s">
        <v>9157</v>
      </c>
      <c r="D4331" s="277" t="s">
        <v>10017</v>
      </c>
      <c r="E4331" s="278" t="s">
        <v>1043</v>
      </c>
      <c r="F4331" s="277" t="s">
        <v>1043</v>
      </c>
      <c r="G4331" s="279">
        <v>97457</v>
      </c>
      <c r="H4331" s="277" t="s">
        <v>11045</v>
      </c>
      <c r="I4331" s="277" t="s">
        <v>833</v>
      </c>
      <c r="J4331" s="277" t="s">
        <v>2363</v>
      </c>
      <c r="K4331" s="280">
        <v>324.23</v>
      </c>
      <c r="L4331" s="277" t="s">
        <v>2364</v>
      </c>
      <c r="M4331" s="83"/>
    </row>
    <row r="4332" spans="1:13" ht="12.75" customHeight="1" x14ac:dyDescent="0.25">
      <c r="A4332" s="277" t="s">
        <v>9801</v>
      </c>
      <c r="B4332" s="277" t="s">
        <v>9802</v>
      </c>
      <c r="C4332" s="277" t="s">
        <v>9157</v>
      </c>
      <c r="D4332" s="277" t="s">
        <v>10017</v>
      </c>
      <c r="E4332" s="278" t="s">
        <v>1043</v>
      </c>
      <c r="F4332" s="277" t="s">
        <v>1043</v>
      </c>
      <c r="G4332" s="279">
        <v>97458</v>
      </c>
      <c r="H4332" s="277" t="s">
        <v>11046</v>
      </c>
      <c r="I4332" s="277" t="s">
        <v>833</v>
      </c>
      <c r="J4332" s="277" t="s">
        <v>2363</v>
      </c>
      <c r="K4332" s="280">
        <v>158.63999999999999</v>
      </c>
      <c r="L4332" s="277" t="s">
        <v>2364</v>
      </c>
      <c r="M4332" s="83"/>
    </row>
    <row r="4333" spans="1:13" ht="12.75" customHeight="1" x14ac:dyDescent="0.25">
      <c r="A4333" s="277" t="s">
        <v>9801</v>
      </c>
      <c r="B4333" s="277" t="s">
        <v>9802</v>
      </c>
      <c r="C4333" s="277" t="s">
        <v>9157</v>
      </c>
      <c r="D4333" s="277" t="s">
        <v>10017</v>
      </c>
      <c r="E4333" s="278" t="s">
        <v>1043</v>
      </c>
      <c r="F4333" s="277" t="s">
        <v>1043</v>
      </c>
      <c r="G4333" s="279">
        <v>97459</v>
      </c>
      <c r="H4333" s="277" t="s">
        <v>11047</v>
      </c>
      <c r="I4333" s="277" t="s">
        <v>833</v>
      </c>
      <c r="J4333" s="277" t="s">
        <v>2363</v>
      </c>
      <c r="K4333" s="280">
        <v>263.19</v>
      </c>
      <c r="L4333" s="277" t="s">
        <v>2364</v>
      </c>
      <c r="M4333" s="83"/>
    </row>
    <row r="4334" spans="1:13" ht="12.75" customHeight="1" x14ac:dyDescent="0.25">
      <c r="A4334" s="277" t="s">
        <v>9801</v>
      </c>
      <c r="B4334" s="277" t="s">
        <v>9802</v>
      </c>
      <c r="C4334" s="277" t="s">
        <v>9157</v>
      </c>
      <c r="D4334" s="277" t="s">
        <v>10017</v>
      </c>
      <c r="E4334" s="278" t="s">
        <v>1043</v>
      </c>
      <c r="F4334" s="277" t="s">
        <v>1043</v>
      </c>
      <c r="G4334" s="279">
        <v>97460</v>
      </c>
      <c r="H4334" s="277" t="s">
        <v>11048</v>
      </c>
      <c r="I4334" s="277" t="s">
        <v>833</v>
      </c>
      <c r="J4334" s="277" t="s">
        <v>2363</v>
      </c>
      <c r="K4334" s="280">
        <v>397.29</v>
      </c>
      <c r="L4334" s="277" t="s">
        <v>2364</v>
      </c>
      <c r="M4334" s="83"/>
    </row>
    <row r="4335" spans="1:13" ht="12.75" customHeight="1" x14ac:dyDescent="0.25">
      <c r="A4335" s="277" t="s">
        <v>9801</v>
      </c>
      <c r="B4335" s="277" t="s">
        <v>9802</v>
      </c>
      <c r="C4335" s="277" t="s">
        <v>9157</v>
      </c>
      <c r="D4335" s="277" t="s">
        <v>10017</v>
      </c>
      <c r="E4335" s="278" t="s">
        <v>1043</v>
      </c>
      <c r="F4335" s="277" t="s">
        <v>1043</v>
      </c>
      <c r="G4335" s="279">
        <v>97461</v>
      </c>
      <c r="H4335" s="277" t="s">
        <v>11049</v>
      </c>
      <c r="I4335" s="277" t="s">
        <v>833</v>
      </c>
      <c r="J4335" s="277" t="s">
        <v>2363</v>
      </c>
      <c r="K4335" s="280">
        <v>19.600000000000001</v>
      </c>
      <c r="L4335" s="277" t="s">
        <v>2364</v>
      </c>
      <c r="M4335" s="83"/>
    </row>
    <row r="4336" spans="1:13" ht="12.75" customHeight="1" x14ac:dyDescent="0.25">
      <c r="A4336" s="277" t="s">
        <v>9801</v>
      </c>
      <c r="B4336" s="277" t="s">
        <v>9802</v>
      </c>
      <c r="C4336" s="277" t="s">
        <v>9157</v>
      </c>
      <c r="D4336" s="277" t="s">
        <v>10017</v>
      </c>
      <c r="E4336" s="278" t="s">
        <v>1043</v>
      </c>
      <c r="F4336" s="277" t="s">
        <v>1043</v>
      </c>
      <c r="G4336" s="279">
        <v>97462</v>
      </c>
      <c r="H4336" s="277" t="s">
        <v>11050</v>
      </c>
      <c r="I4336" s="277" t="s">
        <v>833</v>
      </c>
      <c r="J4336" s="277" t="s">
        <v>2363</v>
      </c>
      <c r="K4336" s="280">
        <v>16.72</v>
      </c>
      <c r="L4336" s="277" t="s">
        <v>2364</v>
      </c>
      <c r="M4336" s="83"/>
    </row>
    <row r="4337" spans="1:13" ht="12.75" customHeight="1" x14ac:dyDescent="0.25">
      <c r="A4337" s="277" t="s">
        <v>9801</v>
      </c>
      <c r="B4337" s="277" t="s">
        <v>9802</v>
      </c>
      <c r="C4337" s="277" t="s">
        <v>9157</v>
      </c>
      <c r="D4337" s="277" t="s">
        <v>10017</v>
      </c>
      <c r="E4337" s="278" t="s">
        <v>1043</v>
      </c>
      <c r="F4337" s="277" t="s">
        <v>1043</v>
      </c>
      <c r="G4337" s="279">
        <v>97464</v>
      </c>
      <c r="H4337" s="277" t="s">
        <v>11051</v>
      </c>
      <c r="I4337" s="277" t="s">
        <v>833</v>
      </c>
      <c r="J4337" s="277" t="s">
        <v>2363</v>
      </c>
      <c r="K4337" s="280">
        <v>27.9</v>
      </c>
      <c r="L4337" s="277" t="s">
        <v>2364</v>
      </c>
      <c r="M4337" s="83"/>
    </row>
    <row r="4338" spans="1:13" ht="12.75" customHeight="1" x14ac:dyDescent="0.25">
      <c r="A4338" s="277" t="s">
        <v>9801</v>
      </c>
      <c r="B4338" s="277" t="s">
        <v>9802</v>
      </c>
      <c r="C4338" s="277" t="s">
        <v>9157</v>
      </c>
      <c r="D4338" s="277" t="s">
        <v>10017</v>
      </c>
      <c r="E4338" s="278" t="s">
        <v>1043</v>
      </c>
      <c r="F4338" s="277" t="s">
        <v>1043</v>
      </c>
      <c r="G4338" s="279">
        <v>97465</v>
      </c>
      <c r="H4338" s="277" t="s">
        <v>11052</v>
      </c>
      <c r="I4338" s="277" t="s">
        <v>833</v>
      </c>
      <c r="J4338" s="277" t="s">
        <v>2363</v>
      </c>
      <c r="K4338" s="280">
        <v>32.75</v>
      </c>
      <c r="L4338" s="277" t="s">
        <v>2364</v>
      </c>
      <c r="M4338" s="83"/>
    </row>
    <row r="4339" spans="1:13" ht="12.75" customHeight="1" x14ac:dyDescent="0.25">
      <c r="A4339" s="277" t="s">
        <v>9801</v>
      </c>
      <c r="B4339" s="277" t="s">
        <v>9802</v>
      </c>
      <c r="C4339" s="277" t="s">
        <v>9157</v>
      </c>
      <c r="D4339" s="277" t="s">
        <v>10017</v>
      </c>
      <c r="E4339" s="278" t="s">
        <v>1043</v>
      </c>
      <c r="F4339" s="277" t="s">
        <v>1043</v>
      </c>
      <c r="G4339" s="279">
        <v>97467</v>
      </c>
      <c r="H4339" s="277" t="s">
        <v>11053</v>
      </c>
      <c r="I4339" s="277" t="s">
        <v>833</v>
      </c>
      <c r="J4339" s="277" t="s">
        <v>2363</v>
      </c>
      <c r="K4339" s="280">
        <v>35.340000000000003</v>
      </c>
      <c r="L4339" s="277" t="s">
        <v>2364</v>
      </c>
      <c r="M4339" s="83"/>
    </row>
    <row r="4340" spans="1:13" ht="12.75" customHeight="1" x14ac:dyDescent="0.25">
      <c r="A4340" s="277" t="s">
        <v>9801</v>
      </c>
      <c r="B4340" s="277" t="s">
        <v>9802</v>
      </c>
      <c r="C4340" s="277" t="s">
        <v>9157</v>
      </c>
      <c r="D4340" s="277" t="s">
        <v>10017</v>
      </c>
      <c r="E4340" s="278" t="s">
        <v>1043</v>
      </c>
      <c r="F4340" s="277" t="s">
        <v>1043</v>
      </c>
      <c r="G4340" s="279">
        <v>97468</v>
      </c>
      <c r="H4340" s="277" t="s">
        <v>11054</v>
      </c>
      <c r="I4340" s="277" t="s">
        <v>833</v>
      </c>
      <c r="J4340" s="277" t="s">
        <v>2363</v>
      </c>
      <c r="K4340" s="280">
        <v>41.55</v>
      </c>
      <c r="L4340" s="277" t="s">
        <v>2364</v>
      </c>
      <c r="M4340" s="83"/>
    </row>
    <row r="4341" spans="1:13" ht="12.75" customHeight="1" x14ac:dyDescent="0.25">
      <c r="A4341" s="277" t="s">
        <v>9801</v>
      </c>
      <c r="B4341" s="277" t="s">
        <v>9802</v>
      </c>
      <c r="C4341" s="277" t="s">
        <v>9157</v>
      </c>
      <c r="D4341" s="277" t="s">
        <v>10017</v>
      </c>
      <c r="E4341" s="278" t="s">
        <v>1043</v>
      </c>
      <c r="F4341" s="277" t="s">
        <v>1043</v>
      </c>
      <c r="G4341" s="279">
        <v>97470</v>
      </c>
      <c r="H4341" s="277" t="s">
        <v>11055</v>
      </c>
      <c r="I4341" s="277" t="s">
        <v>833</v>
      </c>
      <c r="J4341" s="277" t="s">
        <v>2363</v>
      </c>
      <c r="K4341" s="280">
        <v>51.39</v>
      </c>
      <c r="L4341" s="277" t="s">
        <v>2364</v>
      </c>
      <c r="M4341" s="83"/>
    </row>
    <row r="4342" spans="1:13" ht="12.75" customHeight="1" x14ac:dyDescent="0.25">
      <c r="A4342" s="277" t="s">
        <v>9801</v>
      </c>
      <c r="B4342" s="277" t="s">
        <v>9802</v>
      </c>
      <c r="C4342" s="277" t="s">
        <v>9157</v>
      </c>
      <c r="D4342" s="277" t="s">
        <v>10017</v>
      </c>
      <c r="E4342" s="278" t="s">
        <v>1043</v>
      </c>
      <c r="F4342" s="277" t="s">
        <v>1043</v>
      </c>
      <c r="G4342" s="279">
        <v>97471</v>
      </c>
      <c r="H4342" s="277" t="s">
        <v>11056</v>
      </c>
      <c r="I4342" s="277" t="s">
        <v>833</v>
      </c>
      <c r="J4342" s="277" t="s">
        <v>2363</v>
      </c>
      <c r="K4342" s="280">
        <v>61.2</v>
      </c>
      <c r="L4342" s="277" t="s">
        <v>2364</v>
      </c>
      <c r="M4342" s="83"/>
    </row>
    <row r="4343" spans="1:13" ht="12.75" customHeight="1" x14ac:dyDescent="0.25">
      <c r="A4343" s="277" t="s">
        <v>9801</v>
      </c>
      <c r="B4343" s="277" t="s">
        <v>9802</v>
      </c>
      <c r="C4343" s="277" t="s">
        <v>9157</v>
      </c>
      <c r="D4343" s="277" t="s">
        <v>10017</v>
      </c>
      <c r="E4343" s="278" t="s">
        <v>1043</v>
      </c>
      <c r="F4343" s="277" t="s">
        <v>1043</v>
      </c>
      <c r="G4343" s="279">
        <v>97474</v>
      </c>
      <c r="H4343" s="277" t="s">
        <v>11057</v>
      </c>
      <c r="I4343" s="277" t="s">
        <v>833</v>
      </c>
      <c r="J4343" s="277" t="s">
        <v>2363</v>
      </c>
      <c r="K4343" s="280">
        <v>91.71</v>
      </c>
      <c r="L4343" s="277" t="s">
        <v>2364</v>
      </c>
      <c r="M4343" s="83"/>
    </row>
    <row r="4344" spans="1:13" ht="12.75" customHeight="1" x14ac:dyDescent="0.25">
      <c r="A4344" s="277" t="s">
        <v>9801</v>
      </c>
      <c r="B4344" s="277" t="s">
        <v>9802</v>
      </c>
      <c r="C4344" s="277" t="s">
        <v>9157</v>
      </c>
      <c r="D4344" s="277" t="s">
        <v>10017</v>
      </c>
      <c r="E4344" s="278" t="s">
        <v>1043</v>
      </c>
      <c r="F4344" s="277" t="s">
        <v>1043</v>
      </c>
      <c r="G4344" s="279">
        <v>97475</v>
      </c>
      <c r="H4344" s="277" t="s">
        <v>11058</v>
      </c>
      <c r="I4344" s="277" t="s">
        <v>833</v>
      </c>
      <c r="J4344" s="277" t="s">
        <v>2363</v>
      </c>
      <c r="K4344" s="280">
        <v>111.53</v>
      </c>
      <c r="L4344" s="277" t="s">
        <v>2364</v>
      </c>
      <c r="M4344" s="83"/>
    </row>
    <row r="4345" spans="1:13" ht="12.75" customHeight="1" x14ac:dyDescent="0.25">
      <c r="A4345" s="277" t="s">
        <v>9801</v>
      </c>
      <c r="B4345" s="277" t="s">
        <v>9802</v>
      </c>
      <c r="C4345" s="277" t="s">
        <v>9157</v>
      </c>
      <c r="D4345" s="277" t="s">
        <v>10017</v>
      </c>
      <c r="E4345" s="278" t="s">
        <v>1043</v>
      </c>
      <c r="F4345" s="277" t="s">
        <v>1043</v>
      </c>
      <c r="G4345" s="279">
        <v>97477</v>
      </c>
      <c r="H4345" s="277" t="s">
        <v>11059</v>
      </c>
      <c r="I4345" s="277" t="s">
        <v>833</v>
      </c>
      <c r="J4345" s="277" t="s">
        <v>2363</v>
      </c>
      <c r="K4345" s="280">
        <v>121.6</v>
      </c>
      <c r="L4345" s="277" t="s">
        <v>2364</v>
      </c>
      <c r="M4345" s="83"/>
    </row>
    <row r="4346" spans="1:13" ht="12.75" customHeight="1" x14ac:dyDescent="0.25">
      <c r="A4346" s="277" t="s">
        <v>9801</v>
      </c>
      <c r="B4346" s="277" t="s">
        <v>9802</v>
      </c>
      <c r="C4346" s="277" t="s">
        <v>9157</v>
      </c>
      <c r="D4346" s="277" t="s">
        <v>10017</v>
      </c>
      <c r="E4346" s="278" t="s">
        <v>1043</v>
      </c>
      <c r="F4346" s="277" t="s">
        <v>1043</v>
      </c>
      <c r="G4346" s="279">
        <v>97478</v>
      </c>
      <c r="H4346" s="277" t="s">
        <v>11060</v>
      </c>
      <c r="I4346" s="277" t="s">
        <v>833</v>
      </c>
      <c r="J4346" s="277" t="s">
        <v>2363</v>
      </c>
      <c r="K4346" s="280">
        <v>148.30000000000001</v>
      </c>
      <c r="L4346" s="277" t="s">
        <v>2364</v>
      </c>
      <c r="M4346" s="83"/>
    </row>
    <row r="4347" spans="1:13" ht="12.75" customHeight="1" x14ac:dyDescent="0.25">
      <c r="A4347" s="277" t="s">
        <v>9801</v>
      </c>
      <c r="B4347" s="277" t="s">
        <v>9802</v>
      </c>
      <c r="C4347" s="277" t="s">
        <v>9157</v>
      </c>
      <c r="D4347" s="277" t="s">
        <v>10017</v>
      </c>
      <c r="E4347" s="278" t="s">
        <v>1043</v>
      </c>
      <c r="F4347" s="277" t="s">
        <v>1043</v>
      </c>
      <c r="G4347" s="279">
        <v>97479</v>
      </c>
      <c r="H4347" s="277" t="s">
        <v>11061</v>
      </c>
      <c r="I4347" s="277" t="s">
        <v>833</v>
      </c>
      <c r="J4347" s="277" t="s">
        <v>2363</v>
      </c>
      <c r="K4347" s="280">
        <v>31.37</v>
      </c>
      <c r="L4347" s="277" t="s">
        <v>2364</v>
      </c>
      <c r="M4347" s="83"/>
    </row>
    <row r="4348" spans="1:13" ht="12.75" customHeight="1" x14ac:dyDescent="0.25">
      <c r="A4348" s="277" t="s">
        <v>9801</v>
      </c>
      <c r="B4348" s="277" t="s">
        <v>9802</v>
      </c>
      <c r="C4348" s="277" t="s">
        <v>9157</v>
      </c>
      <c r="D4348" s="277" t="s">
        <v>10017</v>
      </c>
      <c r="E4348" s="278" t="s">
        <v>1043</v>
      </c>
      <c r="F4348" s="277" t="s">
        <v>1043</v>
      </c>
      <c r="G4348" s="279">
        <v>97480</v>
      </c>
      <c r="H4348" s="277" t="s">
        <v>11062</v>
      </c>
      <c r="I4348" s="277" t="s">
        <v>833</v>
      </c>
      <c r="J4348" s="277" t="s">
        <v>2363</v>
      </c>
      <c r="K4348" s="280">
        <v>31.37</v>
      </c>
      <c r="L4348" s="277" t="s">
        <v>2364</v>
      </c>
      <c r="M4348" s="83"/>
    </row>
    <row r="4349" spans="1:13" ht="12.75" customHeight="1" x14ac:dyDescent="0.25">
      <c r="A4349" s="277" t="s">
        <v>9801</v>
      </c>
      <c r="B4349" s="277" t="s">
        <v>9802</v>
      </c>
      <c r="C4349" s="277" t="s">
        <v>9157</v>
      </c>
      <c r="D4349" s="277" t="s">
        <v>10017</v>
      </c>
      <c r="E4349" s="278" t="s">
        <v>1043</v>
      </c>
      <c r="F4349" s="277" t="s">
        <v>1043</v>
      </c>
      <c r="G4349" s="279">
        <v>97481</v>
      </c>
      <c r="H4349" s="277" t="s">
        <v>11063</v>
      </c>
      <c r="I4349" s="277" t="s">
        <v>833</v>
      </c>
      <c r="J4349" s="277" t="s">
        <v>2363</v>
      </c>
      <c r="K4349" s="280">
        <v>44.9</v>
      </c>
      <c r="L4349" s="277" t="s">
        <v>2364</v>
      </c>
      <c r="M4349" s="83"/>
    </row>
    <row r="4350" spans="1:13" ht="12.75" customHeight="1" x14ac:dyDescent="0.25">
      <c r="A4350" s="277" t="s">
        <v>9801</v>
      </c>
      <c r="B4350" s="277" t="s">
        <v>9802</v>
      </c>
      <c r="C4350" s="277" t="s">
        <v>9157</v>
      </c>
      <c r="D4350" s="277" t="s">
        <v>10017</v>
      </c>
      <c r="E4350" s="278" t="s">
        <v>1043</v>
      </c>
      <c r="F4350" s="277" t="s">
        <v>1043</v>
      </c>
      <c r="G4350" s="279">
        <v>97482</v>
      </c>
      <c r="H4350" s="277" t="s">
        <v>11064</v>
      </c>
      <c r="I4350" s="277" t="s">
        <v>833</v>
      </c>
      <c r="J4350" s="277" t="s">
        <v>2363</v>
      </c>
      <c r="K4350" s="280">
        <v>44.9</v>
      </c>
      <c r="L4350" s="277" t="s">
        <v>2364</v>
      </c>
      <c r="M4350" s="83"/>
    </row>
    <row r="4351" spans="1:13" ht="12.75" customHeight="1" x14ac:dyDescent="0.25">
      <c r="A4351" s="277" t="s">
        <v>9801</v>
      </c>
      <c r="B4351" s="277" t="s">
        <v>9802</v>
      </c>
      <c r="C4351" s="277" t="s">
        <v>9157</v>
      </c>
      <c r="D4351" s="277" t="s">
        <v>10017</v>
      </c>
      <c r="E4351" s="278" t="s">
        <v>1043</v>
      </c>
      <c r="F4351" s="277" t="s">
        <v>1043</v>
      </c>
      <c r="G4351" s="279">
        <v>97483</v>
      </c>
      <c r="H4351" s="277" t="s">
        <v>11065</v>
      </c>
      <c r="I4351" s="277" t="s">
        <v>833</v>
      </c>
      <c r="J4351" s="277" t="s">
        <v>2363</v>
      </c>
      <c r="K4351" s="280">
        <v>62.23</v>
      </c>
      <c r="L4351" s="277" t="s">
        <v>2364</v>
      </c>
      <c r="M4351" s="83"/>
    </row>
    <row r="4352" spans="1:13" ht="12.75" customHeight="1" x14ac:dyDescent="0.25">
      <c r="A4352" s="277" t="s">
        <v>9801</v>
      </c>
      <c r="B4352" s="277" t="s">
        <v>9802</v>
      </c>
      <c r="C4352" s="277" t="s">
        <v>9157</v>
      </c>
      <c r="D4352" s="277" t="s">
        <v>10017</v>
      </c>
      <c r="E4352" s="278" t="s">
        <v>1043</v>
      </c>
      <c r="F4352" s="277" t="s">
        <v>1043</v>
      </c>
      <c r="G4352" s="279">
        <v>97484</v>
      </c>
      <c r="H4352" s="277" t="s">
        <v>11066</v>
      </c>
      <c r="I4352" s="277" t="s">
        <v>833</v>
      </c>
      <c r="J4352" s="277" t="s">
        <v>2363</v>
      </c>
      <c r="K4352" s="280">
        <v>62.23</v>
      </c>
      <c r="L4352" s="277" t="s">
        <v>2364</v>
      </c>
      <c r="M4352" s="83"/>
    </row>
    <row r="4353" spans="1:13" ht="12.75" customHeight="1" x14ac:dyDescent="0.25">
      <c r="A4353" s="277" t="s">
        <v>9801</v>
      </c>
      <c r="B4353" s="277" t="s">
        <v>9802</v>
      </c>
      <c r="C4353" s="277" t="s">
        <v>9157</v>
      </c>
      <c r="D4353" s="277" t="s">
        <v>10017</v>
      </c>
      <c r="E4353" s="278" t="s">
        <v>1043</v>
      </c>
      <c r="F4353" s="277" t="s">
        <v>1043</v>
      </c>
      <c r="G4353" s="279">
        <v>97485</v>
      </c>
      <c r="H4353" s="277" t="s">
        <v>11067</v>
      </c>
      <c r="I4353" s="277" t="s">
        <v>833</v>
      </c>
      <c r="J4353" s="277" t="s">
        <v>2363</v>
      </c>
      <c r="K4353" s="280">
        <v>85.14</v>
      </c>
      <c r="L4353" s="277" t="s">
        <v>2364</v>
      </c>
      <c r="M4353" s="83"/>
    </row>
    <row r="4354" spans="1:13" ht="12.75" customHeight="1" x14ac:dyDescent="0.25">
      <c r="A4354" s="277" t="s">
        <v>9801</v>
      </c>
      <c r="B4354" s="277" t="s">
        <v>9802</v>
      </c>
      <c r="C4354" s="277" t="s">
        <v>9157</v>
      </c>
      <c r="D4354" s="277" t="s">
        <v>10017</v>
      </c>
      <c r="E4354" s="278" t="s">
        <v>1043</v>
      </c>
      <c r="F4354" s="277" t="s">
        <v>1043</v>
      </c>
      <c r="G4354" s="279">
        <v>97486</v>
      </c>
      <c r="H4354" s="277" t="s">
        <v>11068</v>
      </c>
      <c r="I4354" s="277" t="s">
        <v>833</v>
      </c>
      <c r="J4354" s="277" t="s">
        <v>2363</v>
      </c>
      <c r="K4354" s="280">
        <v>90.74</v>
      </c>
      <c r="L4354" s="277" t="s">
        <v>2364</v>
      </c>
      <c r="M4354" s="83"/>
    </row>
    <row r="4355" spans="1:13" ht="12.75" customHeight="1" x14ac:dyDescent="0.25">
      <c r="A4355" s="277" t="s">
        <v>9801</v>
      </c>
      <c r="B4355" s="277" t="s">
        <v>9802</v>
      </c>
      <c r="C4355" s="277" t="s">
        <v>9157</v>
      </c>
      <c r="D4355" s="277" t="s">
        <v>10017</v>
      </c>
      <c r="E4355" s="278" t="s">
        <v>1043</v>
      </c>
      <c r="F4355" s="277" t="s">
        <v>1043</v>
      </c>
      <c r="G4355" s="279">
        <v>97487</v>
      </c>
      <c r="H4355" s="277" t="s">
        <v>11069</v>
      </c>
      <c r="I4355" s="277" t="s">
        <v>833</v>
      </c>
      <c r="J4355" s="277" t="s">
        <v>2363</v>
      </c>
      <c r="K4355" s="280">
        <v>153.16</v>
      </c>
      <c r="L4355" s="277" t="s">
        <v>2364</v>
      </c>
      <c r="M4355" s="83"/>
    </row>
    <row r="4356" spans="1:13" ht="12.75" customHeight="1" x14ac:dyDescent="0.25">
      <c r="A4356" s="277" t="s">
        <v>9801</v>
      </c>
      <c r="B4356" s="277" t="s">
        <v>9802</v>
      </c>
      <c r="C4356" s="277" t="s">
        <v>9157</v>
      </c>
      <c r="D4356" s="277" t="s">
        <v>10017</v>
      </c>
      <c r="E4356" s="278" t="s">
        <v>1043</v>
      </c>
      <c r="F4356" s="277" t="s">
        <v>1043</v>
      </c>
      <c r="G4356" s="279">
        <v>97488</v>
      </c>
      <c r="H4356" s="277" t="s">
        <v>11070</v>
      </c>
      <c r="I4356" s="277" t="s">
        <v>833</v>
      </c>
      <c r="J4356" s="277" t="s">
        <v>2363</v>
      </c>
      <c r="K4356" s="280">
        <v>162.12</v>
      </c>
      <c r="L4356" s="277" t="s">
        <v>2364</v>
      </c>
      <c r="M4356" s="83"/>
    </row>
    <row r="4357" spans="1:13" ht="12.75" customHeight="1" x14ac:dyDescent="0.25">
      <c r="A4357" s="277" t="s">
        <v>9801</v>
      </c>
      <c r="B4357" s="277" t="s">
        <v>9802</v>
      </c>
      <c r="C4357" s="277" t="s">
        <v>9157</v>
      </c>
      <c r="D4357" s="277" t="s">
        <v>10017</v>
      </c>
      <c r="E4357" s="278" t="s">
        <v>1043</v>
      </c>
      <c r="F4357" s="277" t="s">
        <v>1043</v>
      </c>
      <c r="G4357" s="279">
        <v>97489</v>
      </c>
      <c r="H4357" s="277" t="s">
        <v>11071</v>
      </c>
      <c r="I4357" s="277" t="s">
        <v>833</v>
      </c>
      <c r="J4357" s="277" t="s">
        <v>2363</v>
      </c>
      <c r="K4357" s="280">
        <v>353.18</v>
      </c>
      <c r="L4357" s="277" t="s">
        <v>2364</v>
      </c>
      <c r="M4357" s="83"/>
    </row>
    <row r="4358" spans="1:13" ht="12.75" customHeight="1" x14ac:dyDescent="0.25">
      <c r="A4358" s="277" t="s">
        <v>9801</v>
      </c>
      <c r="B4358" s="277" t="s">
        <v>9802</v>
      </c>
      <c r="C4358" s="277" t="s">
        <v>9157</v>
      </c>
      <c r="D4358" s="277" t="s">
        <v>10017</v>
      </c>
      <c r="E4358" s="278" t="s">
        <v>1043</v>
      </c>
      <c r="F4358" s="277" t="s">
        <v>1043</v>
      </c>
      <c r="G4358" s="279">
        <v>97490</v>
      </c>
      <c r="H4358" s="277" t="s">
        <v>11072</v>
      </c>
      <c r="I4358" s="277" t="s">
        <v>833</v>
      </c>
      <c r="J4358" s="277" t="s">
        <v>2363</v>
      </c>
      <c r="K4358" s="280">
        <v>313.01</v>
      </c>
      <c r="L4358" s="277" t="s">
        <v>2364</v>
      </c>
      <c r="M4358" s="83"/>
    </row>
    <row r="4359" spans="1:13" ht="12.75" customHeight="1" x14ac:dyDescent="0.25">
      <c r="A4359" s="277" t="s">
        <v>9801</v>
      </c>
      <c r="B4359" s="277" t="s">
        <v>9802</v>
      </c>
      <c r="C4359" s="277" t="s">
        <v>9157</v>
      </c>
      <c r="D4359" s="277" t="s">
        <v>10017</v>
      </c>
      <c r="E4359" s="278" t="s">
        <v>1043</v>
      </c>
      <c r="F4359" s="277" t="s">
        <v>1043</v>
      </c>
      <c r="G4359" s="279">
        <v>97491</v>
      </c>
      <c r="H4359" s="277" t="s">
        <v>11073</v>
      </c>
      <c r="I4359" s="277" t="s">
        <v>833</v>
      </c>
      <c r="J4359" s="277" t="s">
        <v>2363</v>
      </c>
      <c r="K4359" s="280">
        <v>47.75</v>
      </c>
      <c r="L4359" s="277" t="s">
        <v>2364</v>
      </c>
      <c r="M4359" s="83"/>
    </row>
    <row r="4360" spans="1:13" ht="12.75" customHeight="1" x14ac:dyDescent="0.25">
      <c r="A4360" s="277" t="s">
        <v>9801</v>
      </c>
      <c r="B4360" s="277" t="s">
        <v>9802</v>
      </c>
      <c r="C4360" s="277" t="s">
        <v>9157</v>
      </c>
      <c r="D4360" s="277" t="s">
        <v>10017</v>
      </c>
      <c r="E4360" s="278" t="s">
        <v>1043</v>
      </c>
      <c r="F4360" s="277" t="s">
        <v>1043</v>
      </c>
      <c r="G4360" s="279">
        <v>97492</v>
      </c>
      <c r="H4360" s="277" t="s">
        <v>11074</v>
      </c>
      <c r="I4360" s="277" t="s">
        <v>833</v>
      </c>
      <c r="J4360" s="277" t="s">
        <v>2363</v>
      </c>
      <c r="K4360" s="280">
        <v>69.25</v>
      </c>
      <c r="L4360" s="277" t="s">
        <v>2364</v>
      </c>
      <c r="M4360" s="83"/>
    </row>
    <row r="4361" spans="1:13" ht="12.75" customHeight="1" x14ac:dyDescent="0.25">
      <c r="A4361" s="277" t="s">
        <v>9801</v>
      </c>
      <c r="B4361" s="277" t="s">
        <v>9802</v>
      </c>
      <c r="C4361" s="277" t="s">
        <v>9157</v>
      </c>
      <c r="D4361" s="277" t="s">
        <v>10017</v>
      </c>
      <c r="E4361" s="278" t="s">
        <v>1043</v>
      </c>
      <c r="F4361" s="277" t="s">
        <v>1043</v>
      </c>
      <c r="G4361" s="279">
        <v>97493</v>
      </c>
      <c r="H4361" s="277" t="s">
        <v>11075</v>
      </c>
      <c r="I4361" s="277" t="s">
        <v>833</v>
      </c>
      <c r="J4361" s="277" t="s">
        <v>2363</v>
      </c>
      <c r="K4361" s="280">
        <v>89.07</v>
      </c>
      <c r="L4361" s="277" t="s">
        <v>2364</v>
      </c>
      <c r="M4361" s="83"/>
    </row>
    <row r="4362" spans="1:13" ht="12.75" customHeight="1" x14ac:dyDescent="0.25">
      <c r="A4362" s="277" t="s">
        <v>9801</v>
      </c>
      <c r="B4362" s="277" t="s">
        <v>9802</v>
      </c>
      <c r="C4362" s="277" t="s">
        <v>9157</v>
      </c>
      <c r="D4362" s="277" t="s">
        <v>10017</v>
      </c>
      <c r="E4362" s="278" t="s">
        <v>1043</v>
      </c>
      <c r="F4362" s="277" t="s">
        <v>1043</v>
      </c>
      <c r="G4362" s="279">
        <v>97494</v>
      </c>
      <c r="H4362" s="277" t="s">
        <v>11076</v>
      </c>
      <c r="I4362" s="277" t="s">
        <v>833</v>
      </c>
      <c r="J4362" s="277" t="s">
        <v>2363</v>
      </c>
      <c r="K4362" s="280">
        <v>136.01</v>
      </c>
      <c r="L4362" s="277" t="s">
        <v>2364</v>
      </c>
      <c r="M4362" s="83"/>
    </row>
    <row r="4363" spans="1:13" ht="12.75" customHeight="1" x14ac:dyDescent="0.25">
      <c r="A4363" s="277" t="s">
        <v>9801</v>
      </c>
      <c r="B4363" s="277" t="s">
        <v>9802</v>
      </c>
      <c r="C4363" s="277" t="s">
        <v>9157</v>
      </c>
      <c r="D4363" s="277" t="s">
        <v>10017</v>
      </c>
      <c r="E4363" s="278" t="s">
        <v>1043</v>
      </c>
      <c r="F4363" s="277" t="s">
        <v>1043</v>
      </c>
      <c r="G4363" s="279">
        <v>97495</v>
      </c>
      <c r="H4363" s="277" t="s">
        <v>11077</v>
      </c>
      <c r="I4363" s="277" t="s">
        <v>833</v>
      </c>
      <c r="J4363" s="277" t="s">
        <v>2363</v>
      </c>
      <c r="K4363" s="280">
        <v>244.4</v>
      </c>
      <c r="L4363" s="277" t="s">
        <v>2364</v>
      </c>
      <c r="M4363" s="83"/>
    </row>
    <row r="4364" spans="1:13" ht="12.75" customHeight="1" x14ac:dyDescent="0.25">
      <c r="A4364" s="277" t="s">
        <v>9801</v>
      </c>
      <c r="B4364" s="277" t="s">
        <v>9802</v>
      </c>
      <c r="C4364" s="277" t="s">
        <v>9157</v>
      </c>
      <c r="D4364" s="277" t="s">
        <v>10017</v>
      </c>
      <c r="E4364" s="278" t="s">
        <v>1043</v>
      </c>
      <c r="F4364" s="277" t="s">
        <v>1043</v>
      </c>
      <c r="G4364" s="279">
        <v>97496</v>
      </c>
      <c r="H4364" s="277" t="s">
        <v>11078</v>
      </c>
      <c r="I4364" s="277" t="s">
        <v>833</v>
      </c>
      <c r="J4364" s="277" t="s">
        <v>2363</v>
      </c>
      <c r="K4364" s="280">
        <v>382.38</v>
      </c>
      <c r="L4364" s="277" t="s">
        <v>2364</v>
      </c>
      <c r="M4364" s="83"/>
    </row>
    <row r="4365" spans="1:13" ht="12.75" customHeight="1" x14ac:dyDescent="0.25">
      <c r="A4365" s="277" t="s">
        <v>9801</v>
      </c>
      <c r="B4365" s="277" t="s">
        <v>9802</v>
      </c>
      <c r="C4365" s="277" t="s">
        <v>9157</v>
      </c>
      <c r="D4365" s="277" t="s">
        <v>10017</v>
      </c>
      <c r="E4365" s="278" t="s">
        <v>1043</v>
      </c>
      <c r="F4365" s="277" t="s">
        <v>1043</v>
      </c>
      <c r="G4365" s="279">
        <v>97499</v>
      </c>
      <c r="H4365" s="277" t="s">
        <v>11079</v>
      </c>
      <c r="I4365" s="277" t="s">
        <v>833</v>
      </c>
      <c r="J4365" s="277" t="s">
        <v>2363</v>
      </c>
      <c r="K4365" s="280">
        <v>17.79</v>
      </c>
      <c r="L4365" s="277" t="s">
        <v>2364</v>
      </c>
      <c r="M4365" s="83"/>
    </row>
    <row r="4366" spans="1:13" ht="12.75" customHeight="1" x14ac:dyDescent="0.25">
      <c r="A4366" s="277" t="s">
        <v>9801</v>
      </c>
      <c r="B4366" s="277" t="s">
        <v>9802</v>
      </c>
      <c r="C4366" s="277" t="s">
        <v>9157</v>
      </c>
      <c r="D4366" s="277" t="s">
        <v>10017</v>
      </c>
      <c r="E4366" s="278" t="s">
        <v>1043</v>
      </c>
      <c r="F4366" s="277" t="s">
        <v>1043</v>
      </c>
      <c r="G4366" s="279">
        <v>97500</v>
      </c>
      <c r="H4366" s="277" t="s">
        <v>11080</v>
      </c>
      <c r="I4366" s="277" t="s">
        <v>833</v>
      </c>
      <c r="J4366" s="277" t="s">
        <v>2363</v>
      </c>
      <c r="K4366" s="280">
        <v>14.91</v>
      </c>
      <c r="L4366" s="277" t="s">
        <v>2364</v>
      </c>
      <c r="M4366" s="83"/>
    </row>
    <row r="4367" spans="1:13" ht="12.75" customHeight="1" x14ac:dyDescent="0.25">
      <c r="A4367" s="277" t="s">
        <v>9801</v>
      </c>
      <c r="B4367" s="277" t="s">
        <v>9802</v>
      </c>
      <c r="C4367" s="277" t="s">
        <v>9157</v>
      </c>
      <c r="D4367" s="277" t="s">
        <v>10017</v>
      </c>
      <c r="E4367" s="278" t="s">
        <v>1043</v>
      </c>
      <c r="F4367" s="277" t="s">
        <v>1043</v>
      </c>
      <c r="G4367" s="279">
        <v>97502</v>
      </c>
      <c r="H4367" s="277" t="s">
        <v>11081</v>
      </c>
      <c r="I4367" s="277" t="s">
        <v>833</v>
      </c>
      <c r="J4367" s="277" t="s">
        <v>2363</v>
      </c>
      <c r="K4367" s="280">
        <v>24.51</v>
      </c>
      <c r="L4367" s="277" t="s">
        <v>2364</v>
      </c>
      <c r="M4367" s="83"/>
    </row>
    <row r="4368" spans="1:13" ht="12.75" customHeight="1" x14ac:dyDescent="0.25">
      <c r="A4368" s="277" t="s">
        <v>9801</v>
      </c>
      <c r="B4368" s="277" t="s">
        <v>9802</v>
      </c>
      <c r="C4368" s="277" t="s">
        <v>9157</v>
      </c>
      <c r="D4368" s="277" t="s">
        <v>10017</v>
      </c>
      <c r="E4368" s="278" t="s">
        <v>1043</v>
      </c>
      <c r="F4368" s="277" t="s">
        <v>1043</v>
      </c>
      <c r="G4368" s="279">
        <v>97503</v>
      </c>
      <c r="H4368" s="277" t="s">
        <v>11082</v>
      </c>
      <c r="I4368" s="277" t="s">
        <v>833</v>
      </c>
      <c r="J4368" s="277" t="s">
        <v>2363</v>
      </c>
      <c r="K4368" s="280">
        <v>29.53</v>
      </c>
      <c r="L4368" s="277" t="s">
        <v>2364</v>
      </c>
      <c r="M4368" s="83"/>
    </row>
    <row r="4369" spans="1:13" ht="12.75" customHeight="1" x14ac:dyDescent="0.25">
      <c r="A4369" s="277" t="s">
        <v>9801</v>
      </c>
      <c r="B4369" s="277" t="s">
        <v>9802</v>
      </c>
      <c r="C4369" s="277" t="s">
        <v>9157</v>
      </c>
      <c r="D4369" s="277" t="s">
        <v>10017</v>
      </c>
      <c r="E4369" s="278" t="s">
        <v>1043</v>
      </c>
      <c r="F4369" s="277" t="s">
        <v>1043</v>
      </c>
      <c r="G4369" s="279">
        <v>97505</v>
      </c>
      <c r="H4369" s="277" t="s">
        <v>11083</v>
      </c>
      <c r="I4369" s="277" t="s">
        <v>833</v>
      </c>
      <c r="J4369" s="277" t="s">
        <v>2363</v>
      </c>
      <c r="K4369" s="280">
        <v>30.56</v>
      </c>
      <c r="L4369" s="277" t="s">
        <v>2364</v>
      </c>
      <c r="M4369" s="83"/>
    </row>
    <row r="4370" spans="1:13" ht="12.75" customHeight="1" x14ac:dyDescent="0.25">
      <c r="A4370" s="277" t="s">
        <v>9801</v>
      </c>
      <c r="B4370" s="277" t="s">
        <v>9802</v>
      </c>
      <c r="C4370" s="277" t="s">
        <v>9157</v>
      </c>
      <c r="D4370" s="277" t="s">
        <v>10017</v>
      </c>
      <c r="E4370" s="278" t="s">
        <v>1043</v>
      </c>
      <c r="F4370" s="277" t="s">
        <v>1043</v>
      </c>
      <c r="G4370" s="279">
        <v>97506</v>
      </c>
      <c r="H4370" s="277" t="s">
        <v>11084</v>
      </c>
      <c r="I4370" s="277" t="s">
        <v>833</v>
      </c>
      <c r="J4370" s="277" t="s">
        <v>2363</v>
      </c>
      <c r="K4370" s="280">
        <v>36.770000000000003</v>
      </c>
      <c r="L4370" s="277" t="s">
        <v>2364</v>
      </c>
      <c r="M4370" s="83"/>
    </row>
    <row r="4371" spans="1:13" ht="12.75" customHeight="1" x14ac:dyDescent="0.25">
      <c r="A4371" s="277" t="s">
        <v>9801</v>
      </c>
      <c r="B4371" s="277" t="s">
        <v>9802</v>
      </c>
      <c r="C4371" s="277" t="s">
        <v>9157</v>
      </c>
      <c r="D4371" s="277" t="s">
        <v>10017</v>
      </c>
      <c r="E4371" s="278" t="s">
        <v>1043</v>
      </c>
      <c r="F4371" s="277" t="s">
        <v>1043</v>
      </c>
      <c r="G4371" s="279">
        <v>97508</v>
      </c>
      <c r="H4371" s="277" t="s">
        <v>11085</v>
      </c>
      <c r="I4371" s="277" t="s">
        <v>833</v>
      </c>
      <c r="J4371" s="277" t="s">
        <v>2363</v>
      </c>
      <c r="K4371" s="280">
        <v>44.64</v>
      </c>
      <c r="L4371" s="277" t="s">
        <v>2364</v>
      </c>
      <c r="M4371" s="83"/>
    </row>
    <row r="4372" spans="1:13" ht="12.75" customHeight="1" x14ac:dyDescent="0.25">
      <c r="A4372" s="277" t="s">
        <v>9801</v>
      </c>
      <c r="B4372" s="277" t="s">
        <v>9802</v>
      </c>
      <c r="C4372" s="277" t="s">
        <v>9157</v>
      </c>
      <c r="D4372" s="277" t="s">
        <v>10017</v>
      </c>
      <c r="E4372" s="278" t="s">
        <v>1043</v>
      </c>
      <c r="F4372" s="277" t="s">
        <v>1043</v>
      </c>
      <c r="G4372" s="279">
        <v>97509</v>
      </c>
      <c r="H4372" s="277" t="s">
        <v>11086</v>
      </c>
      <c r="I4372" s="277" t="s">
        <v>833</v>
      </c>
      <c r="J4372" s="277" t="s">
        <v>2363</v>
      </c>
      <c r="K4372" s="280">
        <v>54.45</v>
      </c>
      <c r="L4372" s="277" t="s">
        <v>2364</v>
      </c>
      <c r="M4372" s="83"/>
    </row>
    <row r="4373" spans="1:13" ht="12.75" customHeight="1" x14ac:dyDescent="0.25">
      <c r="A4373" s="277" t="s">
        <v>9801</v>
      </c>
      <c r="B4373" s="277" t="s">
        <v>9802</v>
      </c>
      <c r="C4373" s="277" t="s">
        <v>9157</v>
      </c>
      <c r="D4373" s="277" t="s">
        <v>10017</v>
      </c>
      <c r="E4373" s="278" t="s">
        <v>1043</v>
      </c>
      <c r="F4373" s="277" t="s">
        <v>1043</v>
      </c>
      <c r="G4373" s="279">
        <v>97511</v>
      </c>
      <c r="H4373" s="277" t="s">
        <v>11087</v>
      </c>
      <c r="I4373" s="277" t="s">
        <v>833</v>
      </c>
      <c r="J4373" s="277" t="s">
        <v>2363</v>
      </c>
      <c r="K4373" s="280">
        <v>82</v>
      </c>
      <c r="L4373" s="277" t="s">
        <v>2364</v>
      </c>
      <c r="M4373" s="83"/>
    </row>
    <row r="4374" spans="1:13" ht="12.75" customHeight="1" x14ac:dyDescent="0.25">
      <c r="A4374" s="277" t="s">
        <v>9801</v>
      </c>
      <c r="B4374" s="277" t="s">
        <v>9802</v>
      </c>
      <c r="C4374" s="277" t="s">
        <v>9157</v>
      </c>
      <c r="D4374" s="277" t="s">
        <v>10017</v>
      </c>
      <c r="E4374" s="278" t="s">
        <v>1043</v>
      </c>
      <c r="F4374" s="277" t="s">
        <v>1043</v>
      </c>
      <c r="G4374" s="279">
        <v>97512</v>
      </c>
      <c r="H4374" s="277" t="s">
        <v>11088</v>
      </c>
      <c r="I4374" s="277" t="s">
        <v>833</v>
      </c>
      <c r="J4374" s="277" t="s">
        <v>2363</v>
      </c>
      <c r="K4374" s="280">
        <v>101.82</v>
      </c>
      <c r="L4374" s="277" t="s">
        <v>2364</v>
      </c>
      <c r="M4374" s="83"/>
    </row>
    <row r="4375" spans="1:13" ht="12.75" customHeight="1" x14ac:dyDescent="0.25">
      <c r="A4375" s="277" t="s">
        <v>9801</v>
      </c>
      <c r="B4375" s="277" t="s">
        <v>9802</v>
      </c>
      <c r="C4375" s="277" t="s">
        <v>9157</v>
      </c>
      <c r="D4375" s="277" t="s">
        <v>10017</v>
      </c>
      <c r="E4375" s="278" t="s">
        <v>1043</v>
      </c>
      <c r="F4375" s="277" t="s">
        <v>1043</v>
      </c>
      <c r="G4375" s="279">
        <v>97514</v>
      </c>
      <c r="H4375" s="277" t="s">
        <v>11089</v>
      </c>
      <c r="I4375" s="277" t="s">
        <v>833</v>
      </c>
      <c r="J4375" s="277" t="s">
        <v>2363</v>
      </c>
      <c r="K4375" s="280">
        <v>108.83</v>
      </c>
      <c r="L4375" s="277" t="s">
        <v>2364</v>
      </c>
      <c r="M4375" s="83"/>
    </row>
    <row r="4376" spans="1:13" ht="12.75" customHeight="1" x14ac:dyDescent="0.25">
      <c r="A4376" s="277" t="s">
        <v>9801</v>
      </c>
      <c r="B4376" s="277" t="s">
        <v>9802</v>
      </c>
      <c r="C4376" s="277" t="s">
        <v>9157</v>
      </c>
      <c r="D4376" s="277" t="s">
        <v>10017</v>
      </c>
      <c r="E4376" s="278" t="s">
        <v>1043</v>
      </c>
      <c r="F4376" s="277" t="s">
        <v>1043</v>
      </c>
      <c r="G4376" s="279">
        <v>97515</v>
      </c>
      <c r="H4376" s="277" t="s">
        <v>11090</v>
      </c>
      <c r="I4376" s="277" t="s">
        <v>833</v>
      </c>
      <c r="J4376" s="277" t="s">
        <v>2363</v>
      </c>
      <c r="K4376" s="280">
        <v>135.53</v>
      </c>
      <c r="L4376" s="277" t="s">
        <v>2364</v>
      </c>
      <c r="M4376" s="83"/>
    </row>
    <row r="4377" spans="1:13" ht="12.75" customHeight="1" x14ac:dyDescent="0.25">
      <c r="A4377" s="277" t="s">
        <v>9801</v>
      </c>
      <c r="B4377" s="277" t="s">
        <v>9802</v>
      </c>
      <c r="C4377" s="277" t="s">
        <v>9157</v>
      </c>
      <c r="D4377" s="277" t="s">
        <v>10017</v>
      </c>
      <c r="E4377" s="278" t="s">
        <v>1043</v>
      </c>
      <c r="F4377" s="277" t="s">
        <v>1043</v>
      </c>
      <c r="G4377" s="279">
        <v>97517</v>
      </c>
      <c r="H4377" s="277" t="s">
        <v>11091</v>
      </c>
      <c r="I4377" s="277" t="s">
        <v>833</v>
      </c>
      <c r="J4377" s="277" t="s">
        <v>2363</v>
      </c>
      <c r="K4377" s="280">
        <v>28.63</v>
      </c>
      <c r="L4377" s="277" t="s">
        <v>2364</v>
      </c>
      <c r="M4377" s="83"/>
    </row>
    <row r="4378" spans="1:13" ht="12.75" customHeight="1" x14ac:dyDescent="0.25">
      <c r="A4378" s="277" t="s">
        <v>9801</v>
      </c>
      <c r="B4378" s="277" t="s">
        <v>9802</v>
      </c>
      <c r="C4378" s="277" t="s">
        <v>9157</v>
      </c>
      <c r="D4378" s="277" t="s">
        <v>10017</v>
      </c>
      <c r="E4378" s="278" t="s">
        <v>1043</v>
      </c>
      <c r="F4378" s="277" t="s">
        <v>1043</v>
      </c>
      <c r="G4378" s="279">
        <v>97518</v>
      </c>
      <c r="H4378" s="277" t="s">
        <v>11092</v>
      </c>
      <c r="I4378" s="277" t="s">
        <v>833</v>
      </c>
      <c r="J4378" s="277" t="s">
        <v>2363</v>
      </c>
      <c r="K4378" s="280">
        <v>28.63</v>
      </c>
      <c r="L4378" s="277" t="s">
        <v>2364</v>
      </c>
      <c r="M4378" s="83"/>
    </row>
    <row r="4379" spans="1:13" ht="12.75" customHeight="1" x14ac:dyDescent="0.25">
      <c r="A4379" s="277" t="s">
        <v>9801</v>
      </c>
      <c r="B4379" s="277" t="s">
        <v>9802</v>
      </c>
      <c r="C4379" s="277" t="s">
        <v>9157</v>
      </c>
      <c r="D4379" s="277" t="s">
        <v>10017</v>
      </c>
      <c r="E4379" s="278" t="s">
        <v>1043</v>
      </c>
      <c r="F4379" s="277" t="s">
        <v>1043</v>
      </c>
      <c r="G4379" s="279">
        <v>97519</v>
      </c>
      <c r="H4379" s="277" t="s">
        <v>11093</v>
      </c>
      <c r="I4379" s="277" t="s">
        <v>833</v>
      </c>
      <c r="J4379" s="277" t="s">
        <v>2363</v>
      </c>
      <c r="K4379" s="280">
        <v>40.08</v>
      </c>
      <c r="L4379" s="277" t="s">
        <v>2364</v>
      </c>
      <c r="M4379" s="83"/>
    </row>
    <row r="4380" spans="1:13" ht="12.75" customHeight="1" x14ac:dyDescent="0.25">
      <c r="A4380" s="277" t="s">
        <v>9801</v>
      </c>
      <c r="B4380" s="277" t="s">
        <v>9802</v>
      </c>
      <c r="C4380" s="277" t="s">
        <v>9157</v>
      </c>
      <c r="D4380" s="277" t="s">
        <v>10017</v>
      </c>
      <c r="E4380" s="278" t="s">
        <v>1043</v>
      </c>
      <c r="F4380" s="277" t="s">
        <v>1043</v>
      </c>
      <c r="G4380" s="279">
        <v>97520</v>
      </c>
      <c r="H4380" s="277" t="s">
        <v>11094</v>
      </c>
      <c r="I4380" s="277" t="s">
        <v>833</v>
      </c>
      <c r="J4380" s="277" t="s">
        <v>2363</v>
      </c>
      <c r="K4380" s="280">
        <v>40.08</v>
      </c>
      <c r="L4380" s="277" t="s">
        <v>2364</v>
      </c>
      <c r="M4380" s="83"/>
    </row>
    <row r="4381" spans="1:13" ht="12.75" customHeight="1" x14ac:dyDescent="0.25">
      <c r="A4381" s="277" t="s">
        <v>9801</v>
      </c>
      <c r="B4381" s="277" t="s">
        <v>9802</v>
      </c>
      <c r="C4381" s="277" t="s">
        <v>9157</v>
      </c>
      <c r="D4381" s="277" t="s">
        <v>10017</v>
      </c>
      <c r="E4381" s="278" t="s">
        <v>1043</v>
      </c>
      <c r="F4381" s="277" t="s">
        <v>1043</v>
      </c>
      <c r="G4381" s="279">
        <v>97521</v>
      </c>
      <c r="H4381" s="277" t="s">
        <v>11095</v>
      </c>
      <c r="I4381" s="277" t="s">
        <v>833</v>
      </c>
      <c r="J4381" s="277" t="s">
        <v>2363</v>
      </c>
      <c r="K4381" s="280">
        <v>55.05</v>
      </c>
      <c r="L4381" s="277" t="s">
        <v>2364</v>
      </c>
      <c r="M4381" s="83"/>
    </row>
    <row r="4382" spans="1:13" ht="12.75" customHeight="1" x14ac:dyDescent="0.25">
      <c r="A4382" s="277" t="s">
        <v>9801</v>
      </c>
      <c r="B4382" s="277" t="s">
        <v>9802</v>
      </c>
      <c r="C4382" s="277" t="s">
        <v>9157</v>
      </c>
      <c r="D4382" s="277" t="s">
        <v>10017</v>
      </c>
      <c r="E4382" s="278" t="s">
        <v>1043</v>
      </c>
      <c r="F4382" s="277" t="s">
        <v>1043</v>
      </c>
      <c r="G4382" s="279">
        <v>97522</v>
      </c>
      <c r="H4382" s="277" t="s">
        <v>11096</v>
      </c>
      <c r="I4382" s="277" t="s">
        <v>833</v>
      </c>
      <c r="J4382" s="277" t="s">
        <v>2363</v>
      </c>
      <c r="K4382" s="280">
        <v>55.05</v>
      </c>
      <c r="L4382" s="277" t="s">
        <v>2364</v>
      </c>
      <c r="M4382" s="83"/>
    </row>
    <row r="4383" spans="1:13" ht="12.75" customHeight="1" x14ac:dyDescent="0.25">
      <c r="A4383" s="277" t="s">
        <v>9801</v>
      </c>
      <c r="B4383" s="277" t="s">
        <v>9802</v>
      </c>
      <c r="C4383" s="277" t="s">
        <v>9157</v>
      </c>
      <c r="D4383" s="277" t="s">
        <v>10017</v>
      </c>
      <c r="E4383" s="278" t="s">
        <v>1043</v>
      </c>
      <c r="F4383" s="277" t="s">
        <v>1043</v>
      </c>
      <c r="G4383" s="279">
        <v>97523</v>
      </c>
      <c r="H4383" s="277" t="s">
        <v>11097</v>
      </c>
      <c r="I4383" s="277" t="s">
        <v>833</v>
      </c>
      <c r="J4383" s="277" t="s">
        <v>2363</v>
      </c>
      <c r="K4383" s="280">
        <v>75.010000000000005</v>
      </c>
      <c r="L4383" s="277" t="s">
        <v>2364</v>
      </c>
      <c r="M4383" s="83"/>
    </row>
    <row r="4384" spans="1:13" ht="12.75" customHeight="1" x14ac:dyDescent="0.25">
      <c r="A4384" s="277" t="s">
        <v>9801</v>
      </c>
      <c r="B4384" s="277" t="s">
        <v>9802</v>
      </c>
      <c r="C4384" s="277" t="s">
        <v>9157</v>
      </c>
      <c r="D4384" s="277" t="s">
        <v>10017</v>
      </c>
      <c r="E4384" s="278" t="s">
        <v>1043</v>
      </c>
      <c r="F4384" s="277" t="s">
        <v>1043</v>
      </c>
      <c r="G4384" s="279">
        <v>97524</v>
      </c>
      <c r="H4384" s="277" t="s">
        <v>11098</v>
      </c>
      <c r="I4384" s="277" t="s">
        <v>833</v>
      </c>
      <c r="J4384" s="277" t="s">
        <v>2363</v>
      </c>
      <c r="K4384" s="280">
        <v>80.61</v>
      </c>
      <c r="L4384" s="277" t="s">
        <v>2364</v>
      </c>
      <c r="M4384" s="83"/>
    </row>
    <row r="4385" spans="1:13" ht="12.75" customHeight="1" x14ac:dyDescent="0.25">
      <c r="A4385" s="277" t="s">
        <v>9801</v>
      </c>
      <c r="B4385" s="277" t="s">
        <v>9802</v>
      </c>
      <c r="C4385" s="277" t="s">
        <v>9157</v>
      </c>
      <c r="D4385" s="277" t="s">
        <v>10017</v>
      </c>
      <c r="E4385" s="278" t="s">
        <v>1043</v>
      </c>
      <c r="F4385" s="277" t="s">
        <v>1043</v>
      </c>
      <c r="G4385" s="279">
        <v>97525</v>
      </c>
      <c r="H4385" s="277" t="s">
        <v>11099</v>
      </c>
      <c r="I4385" s="277" t="s">
        <v>833</v>
      </c>
      <c r="J4385" s="277" t="s">
        <v>2363</v>
      </c>
      <c r="K4385" s="280">
        <v>138.51</v>
      </c>
      <c r="L4385" s="277" t="s">
        <v>2364</v>
      </c>
      <c r="M4385" s="83"/>
    </row>
    <row r="4386" spans="1:13" ht="12.75" customHeight="1" x14ac:dyDescent="0.25">
      <c r="A4386" s="277" t="s">
        <v>9801</v>
      </c>
      <c r="B4386" s="277" t="s">
        <v>9802</v>
      </c>
      <c r="C4386" s="277" t="s">
        <v>9157</v>
      </c>
      <c r="D4386" s="277" t="s">
        <v>10017</v>
      </c>
      <c r="E4386" s="278" t="s">
        <v>1043</v>
      </c>
      <c r="F4386" s="277" t="s">
        <v>1043</v>
      </c>
      <c r="G4386" s="279">
        <v>97526</v>
      </c>
      <c r="H4386" s="277" t="s">
        <v>11100</v>
      </c>
      <c r="I4386" s="277" t="s">
        <v>833</v>
      </c>
      <c r="J4386" s="277" t="s">
        <v>2363</v>
      </c>
      <c r="K4386" s="280">
        <v>147.47</v>
      </c>
      <c r="L4386" s="277" t="s">
        <v>2364</v>
      </c>
      <c r="M4386" s="83"/>
    </row>
    <row r="4387" spans="1:13" ht="12.75" customHeight="1" x14ac:dyDescent="0.25">
      <c r="A4387" s="277" t="s">
        <v>9801</v>
      </c>
      <c r="B4387" s="277" t="s">
        <v>9802</v>
      </c>
      <c r="C4387" s="277" t="s">
        <v>9157</v>
      </c>
      <c r="D4387" s="277" t="s">
        <v>10017</v>
      </c>
      <c r="E4387" s="278" t="s">
        <v>1043</v>
      </c>
      <c r="F4387" s="277" t="s">
        <v>1043</v>
      </c>
      <c r="G4387" s="279">
        <v>97527</v>
      </c>
      <c r="H4387" s="277" t="s">
        <v>11101</v>
      </c>
      <c r="I4387" s="277" t="s">
        <v>833</v>
      </c>
      <c r="J4387" s="277" t="s">
        <v>2363</v>
      </c>
      <c r="K4387" s="280">
        <v>334.1</v>
      </c>
      <c r="L4387" s="277" t="s">
        <v>2364</v>
      </c>
      <c r="M4387" s="83"/>
    </row>
    <row r="4388" spans="1:13" ht="12.75" customHeight="1" x14ac:dyDescent="0.25">
      <c r="A4388" s="277" t="s">
        <v>9801</v>
      </c>
      <c r="B4388" s="277" t="s">
        <v>9802</v>
      </c>
      <c r="C4388" s="277" t="s">
        <v>9157</v>
      </c>
      <c r="D4388" s="277" t="s">
        <v>10017</v>
      </c>
      <c r="E4388" s="278" t="s">
        <v>1043</v>
      </c>
      <c r="F4388" s="277" t="s">
        <v>1043</v>
      </c>
      <c r="G4388" s="279">
        <v>97528</v>
      </c>
      <c r="H4388" s="277" t="s">
        <v>11102</v>
      </c>
      <c r="I4388" s="277" t="s">
        <v>833</v>
      </c>
      <c r="J4388" s="277" t="s">
        <v>2363</v>
      </c>
      <c r="K4388" s="280">
        <v>293.93</v>
      </c>
      <c r="L4388" s="277" t="s">
        <v>2364</v>
      </c>
      <c r="M4388" s="83"/>
    </row>
    <row r="4389" spans="1:13" ht="12.75" customHeight="1" x14ac:dyDescent="0.25">
      <c r="A4389" s="277" t="s">
        <v>9801</v>
      </c>
      <c r="B4389" s="277" t="s">
        <v>9802</v>
      </c>
      <c r="C4389" s="277" t="s">
        <v>9157</v>
      </c>
      <c r="D4389" s="277" t="s">
        <v>10017</v>
      </c>
      <c r="E4389" s="278" t="s">
        <v>1043</v>
      </c>
      <c r="F4389" s="277" t="s">
        <v>1043</v>
      </c>
      <c r="G4389" s="279">
        <v>97529</v>
      </c>
      <c r="H4389" s="277" t="s">
        <v>11103</v>
      </c>
      <c r="I4389" s="277" t="s">
        <v>833</v>
      </c>
      <c r="J4389" s="277" t="s">
        <v>2363</v>
      </c>
      <c r="K4389" s="280">
        <v>44.16</v>
      </c>
      <c r="L4389" s="277" t="s">
        <v>2364</v>
      </c>
      <c r="M4389" s="83"/>
    </row>
    <row r="4390" spans="1:13" ht="12.75" customHeight="1" x14ac:dyDescent="0.25">
      <c r="A4390" s="277" t="s">
        <v>9801</v>
      </c>
      <c r="B4390" s="277" t="s">
        <v>9802</v>
      </c>
      <c r="C4390" s="277" t="s">
        <v>9157</v>
      </c>
      <c r="D4390" s="277" t="s">
        <v>10017</v>
      </c>
      <c r="E4390" s="278" t="s">
        <v>1043</v>
      </c>
      <c r="F4390" s="277" t="s">
        <v>1043</v>
      </c>
      <c r="G4390" s="279">
        <v>97530</v>
      </c>
      <c r="H4390" s="277" t="s">
        <v>11104</v>
      </c>
      <c r="I4390" s="277" t="s">
        <v>833</v>
      </c>
      <c r="J4390" s="277" t="s">
        <v>2363</v>
      </c>
      <c r="K4390" s="280">
        <v>62.81</v>
      </c>
      <c r="L4390" s="277" t="s">
        <v>2364</v>
      </c>
      <c r="M4390" s="83"/>
    </row>
    <row r="4391" spans="1:13" ht="12.75" customHeight="1" x14ac:dyDescent="0.25">
      <c r="A4391" s="277" t="s">
        <v>9801</v>
      </c>
      <c r="B4391" s="277" t="s">
        <v>9802</v>
      </c>
      <c r="C4391" s="277" t="s">
        <v>9157</v>
      </c>
      <c r="D4391" s="277" t="s">
        <v>10017</v>
      </c>
      <c r="E4391" s="278" t="s">
        <v>1043</v>
      </c>
      <c r="F4391" s="277" t="s">
        <v>1043</v>
      </c>
      <c r="G4391" s="279">
        <v>97531</v>
      </c>
      <c r="H4391" s="277" t="s">
        <v>11105</v>
      </c>
      <c r="I4391" s="277" t="s">
        <v>833</v>
      </c>
      <c r="J4391" s="277" t="s">
        <v>2363</v>
      </c>
      <c r="K4391" s="280">
        <v>79.459999999999994</v>
      </c>
      <c r="L4391" s="277" t="s">
        <v>2364</v>
      </c>
      <c r="M4391" s="83"/>
    </row>
    <row r="4392" spans="1:13" ht="12.75" customHeight="1" x14ac:dyDescent="0.25">
      <c r="A4392" s="277" t="s">
        <v>9801</v>
      </c>
      <c r="B4392" s="277" t="s">
        <v>9802</v>
      </c>
      <c r="C4392" s="277" t="s">
        <v>9157</v>
      </c>
      <c r="D4392" s="277" t="s">
        <v>10017</v>
      </c>
      <c r="E4392" s="278" t="s">
        <v>1043</v>
      </c>
      <c r="F4392" s="277" t="s">
        <v>1043</v>
      </c>
      <c r="G4392" s="279">
        <v>97532</v>
      </c>
      <c r="H4392" s="277" t="s">
        <v>11106</v>
      </c>
      <c r="I4392" s="277" t="s">
        <v>833</v>
      </c>
      <c r="J4392" s="277" t="s">
        <v>2363</v>
      </c>
      <c r="K4392" s="280">
        <v>122.49</v>
      </c>
      <c r="L4392" s="277" t="s">
        <v>2364</v>
      </c>
      <c r="M4392" s="83"/>
    </row>
    <row r="4393" spans="1:13" ht="12.75" customHeight="1" x14ac:dyDescent="0.25">
      <c r="A4393" s="277" t="s">
        <v>9801</v>
      </c>
      <c r="B4393" s="277" t="s">
        <v>9802</v>
      </c>
      <c r="C4393" s="277" t="s">
        <v>9157</v>
      </c>
      <c r="D4393" s="277" t="s">
        <v>10017</v>
      </c>
      <c r="E4393" s="278" t="s">
        <v>1043</v>
      </c>
      <c r="F4393" s="277" t="s">
        <v>1043</v>
      </c>
      <c r="G4393" s="279">
        <v>97533</v>
      </c>
      <c r="H4393" s="277" t="s">
        <v>11107</v>
      </c>
      <c r="I4393" s="277" t="s">
        <v>833</v>
      </c>
      <c r="J4393" s="277" t="s">
        <v>2363</v>
      </c>
      <c r="K4393" s="280">
        <v>227.78</v>
      </c>
      <c r="L4393" s="277" t="s">
        <v>2364</v>
      </c>
      <c r="M4393" s="83"/>
    </row>
    <row r="4394" spans="1:13" ht="12.75" customHeight="1" x14ac:dyDescent="0.25">
      <c r="A4394" s="277" t="s">
        <v>9801</v>
      </c>
      <c r="B4394" s="277" t="s">
        <v>9802</v>
      </c>
      <c r="C4394" s="277" t="s">
        <v>9157</v>
      </c>
      <c r="D4394" s="277" t="s">
        <v>10017</v>
      </c>
      <c r="E4394" s="278" t="s">
        <v>1043</v>
      </c>
      <c r="F4394" s="277" t="s">
        <v>1043</v>
      </c>
      <c r="G4394" s="279">
        <v>97534</v>
      </c>
      <c r="H4394" s="277" t="s">
        <v>11108</v>
      </c>
      <c r="I4394" s="277" t="s">
        <v>833</v>
      </c>
      <c r="J4394" s="277" t="s">
        <v>2363</v>
      </c>
      <c r="K4394" s="280">
        <v>356.9</v>
      </c>
      <c r="L4394" s="277" t="s">
        <v>2364</v>
      </c>
      <c r="M4394" s="83"/>
    </row>
    <row r="4395" spans="1:13" ht="12.75" customHeight="1" x14ac:dyDescent="0.25">
      <c r="A4395" s="277" t="s">
        <v>9801</v>
      </c>
      <c r="B4395" s="277" t="s">
        <v>9802</v>
      </c>
      <c r="C4395" s="277" t="s">
        <v>9157</v>
      </c>
      <c r="D4395" s="277" t="s">
        <v>10017</v>
      </c>
      <c r="E4395" s="278" t="s">
        <v>1043</v>
      </c>
      <c r="F4395" s="277" t="s">
        <v>1043</v>
      </c>
      <c r="G4395" s="279">
        <v>97537</v>
      </c>
      <c r="H4395" s="277" t="s">
        <v>11109</v>
      </c>
      <c r="I4395" s="277" t="s">
        <v>833</v>
      </c>
      <c r="J4395" s="277" t="s">
        <v>2363</v>
      </c>
      <c r="K4395" s="280">
        <v>13.75</v>
      </c>
      <c r="L4395" s="277" t="s">
        <v>2364</v>
      </c>
      <c r="M4395" s="83"/>
    </row>
    <row r="4396" spans="1:13" ht="12.75" customHeight="1" x14ac:dyDescent="0.25">
      <c r="A4396" s="277" t="s">
        <v>9801</v>
      </c>
      <c r="B4396" s="277" t="s">
        <v>9802</v>
      </c>
      <c r="C4396" s="277" t="s">
        <v>9157</v>
      </c>
      <c r="D4396" s="277" t="s">
        <v>10017</v>
      </c>
      <c r="E4396" s="278" t="s">
        <v>1043</v>
      </c>
      <c r="F4396" s="277" t="s">
        <v>1043</v>
      </c>
      <c r="G4396" s="279">
        <v>97540</v>
      </c>
      <c r="H4396" s="277" t="s">
        <v>11110</v>
      </c>
      <c r="I4396" s="277" t="s">
        <v>833</v>
      </c>
      <c r="J4396" s="277" t="s">
        <v>2363</v>
      </c>
      <c r="K4396" s="280">
        <v>19.100000000000001</v>
      </c>
      <c r="L4396" s="277" t="s">
        <v>2364</v>
      </c>
      <c r="M4396" s="83"/>
    </row>
    <row r="4397" spans="1:13" ht="12.75" customHeight="1" x14ac:dyDescent="0.25">
      <c r="A4397" s="277" t="s">
        <v>9801</v>
      </c>
      <c r="B4397" s="277" t="s">
        <v>9802</v>
      </c>
      <c r="C4397" s="277" t="s">
        <v>9157</v>
      </c>
      <c r="D4397" s="277" t="s">
        <v>10017</v>
      </c>
      <c r="E4397" s="278" t="s">
        <v>1043</v>
      </c>
      <c r="F4397" s="277" t="s">
        <v>1043</v>
      </c>
      <c r="G4397" s="279">
        <v>97541</v>
      </c>
      <c r="H4397" s="277" t="s">
        <v>11111</v>
      </c>
      <c r="I4397" s="277" t="s">
        <v>833</v>
      </c>
      <c r="J4397" s="277" t="s">
        <v>2363</v>
      </c>
      <c r="K4397" s="280">
        <v>16.72</v>
      </c>
      <c r="L4397" s="277" t="s">
        <v>2364</v>
      </c>
      <c r="M4397" s="83"/>
    </row>
    <row r="4398" spans="1:13" ht="12.75" customHeight="1" x14ac:dyDescent="0.25">
      <c r="A4398" s="277" t="s">
        <v>9801</v>
      </c>
      <c r="B4398" s="277" t="s">
        <v>9802</v>
      </c>
      <c r="C4398" s="277" t="s">
        <v>9157</v>
      </c>
      <c r="D4398" s="277" t="s">
        <v>10017</v>
      </c>
      <c r="E4398" s="278" t="s">
        <v>1043</v>
      </c>
      <c r="F4398" s="277" t="s">
        <v>1043</v>
      </c>
      <c r="G4398" s="279">
        <v>97543</v>
      </c>
      <c r="H4398" s="277" t="s">
        <v>11112</v>
      </c>
      <c r="I4398" s="277" t="s">
        <v>833</v>
      </c>
      <c r="J4398" s="277" t="s">
        <v>2363</v>
      </c>
      <c r="K4398" s="280">
        <v>32</v>
      </c>
      <c r="L4398" s="277" t="s">
        <v>2364</v>
      </c>
      <c r="M4398" s="83"/>
    </row>
    <row r="4399" spans="1:13" ht="12.75" customHeight="1" x14ac:dyDescent="0.25">
      <c r="A4399" s="277" t="s">
        <v>9801</v>
      </c>
      <c r="B4399" s="277" t="s">
        <v>9802</v>
      </c>
      <c r="C4399" s="277" t="s">
        <v>9157</v>
      </c>
      <c r="D4399" s="277" t="s">
        <v>10017</v>
      </c>
      <c r="E4399" s="278" t="s">
        <v>1043</v>
      </c>
      <c r="F4399" s="277" t="s">
        <v>1043</v>
      </c>
      <c r="G4399" s="279">
        <v>97544</v>
      </c>
      <c r="H4399" s="277" t="s">
        <v>11113</v>
      </c>
      <c r="I4399" s="277" t="s">
        <v>833</v>
      </c>
      <c r="J4399" s="277" t="s">
        <v>2363</v>
      </c>
      <c r="K4399" s="280">
        <v>29.12</v>
      </c>
      <c r="L4399" s="277" t="s">
        <v>2364</v>
      </c>
      <c r="M4399" s="83"/>
    </row>
    <row r="4400" spans="1:13" ht="12.75" customHeight="1" x14ac:dyDescent="0.25">
      <c r="A4400" s="277" t="s">
        <v>9801</v>
      </c>
      <c r="B4400" s="277" t="s">
        <v>9802</v>
      </c>
      <c r="C4400" s="277" t="s">
        <v>9157</v>
      </c>
      <c r="D4400" s="277" t="s">
        <v>10017</v>
      </c>
      <c r="E4400" s="278" t="s">
        <v>1043</v>
      </c>
      <c r="F4400" s="277" t="s">
        <v>1043</v>
      </c>
      <c r="G4400" s="279">
        <v>97546</v>
      </c>
      <c r="H4400" s="277" t="s">
        <v>11114</v>
      </c>
      <c r="I4400" s="277" t="s">
        <v>833</v>
      </c>
      <c r="J4400" s="277" t="s">
        <v>2363</v>
      </c>
      <c r="K4400" s="280">
        <v>19.41</v>
      </c>
      <c r="L4400" s="277" t="s">
        <v>2364</v>
      </c>
      <c r="M4400" s="83"/>
    </row>
    <row r="4401" spans="1:13" ht="12.75" customHeight="1" x14ac:dyDescent="0.25">
      <c r="A4401" s="277" t="s">
        <v>9801</v>
      </c>
      <c r="B4401" s="277" t="s">
        <v>9802</v>
      </c>
      <c r="C4401" s="277" t="s">
        <v>9157</v>
      </c>
      <c r="D4401" s="277" t="s">
        <v>10017</v>
      </c>
      <c r="E4401" s="278" t="s">
        <v>1043</v>
      </c>
      <c r="F4401" s="277" t="s">
        <v>1043</v>
      </c>
      <c r="G4401" s="279">
        <v>97547</v>
      </c>
      <c r="H4401" s="277" t="s">
        <v>11115</v>
      </c>
      <c r="I4401" s="277" t="s">
        <v>833</v>
      </c>
      <c r="J4401" s="277" t="s">
        <v>2363</v>
      </c>
      <c r="K4401" s="280">
        <v>19.41</v>
      </c>
      <c r="L4401" s="277" t="s">
        <v>2364</v>
      </c>
      <c r="M4401" s="83"/>
    </row>
    <row r="4402" spans="1:13" ht="12.75" customHeight="1" x14ac:dyDescent="0.25">
      <c r="A4402" s="277" t="s">
        <v>9801</v>
      </c>
      <c r="B4402" s="277" t="s">
        <v>9802</v>
      </c>
      <c r="C4402" s="277" t="s">
        <v>9157</v>
      </c>
      <c r="D4402" s="277" t="s">
        <v>10017</v>
      </c>
      <c r="E4402" s="278" t="s">
        <v>1043</v>
      </c>
      <c r="F4402" s="277" t="s">
        <v>1043</v>
      </c>
      <c r="G4402" s="279">
        <v>97548</v>
      </c>
      <c r="H4402" s="277" t="s">
        <v>11116</v>
      </c>
      <c r="I4402" s="277" t="s">
        <v>833</v>
      </c>
      <c r="J4402" s="277" t="s">
        <v>2363</v>
      </c>
      <c r="K4402" s="280">
        <v>29.35</v>
      </c>
      <c r="L4402" s="277" t="s">
        <v>2364</v>
      </c>
      <c r="M4402" s="83"/>
    </row>
    <row r="4403" spans="1:13" ht="12.75" customHeight="1" x14ac:dyDescent="0.25">
      <c r="A4403" s="277" t="s">
        <v>9801</v>
      </c>
      <c r="B4403" s="277" t="s">
        <v>9802</v>
      </c>
      <c r="C4403" s="277" t="s">
        <v>9157</v>
      </c>
      <c r="D4403" s="277" t="s">
        <v>10017</v>
      </c>
      <c r="E4403" s="278" t="s">
        <v>1043</v>
      </c>
      <c r="F4403" s="277" t="s">
        <v>1043</v>
      </c>
      <c r="G4403" s="279">
        <v>97549</v>
      </c>
      <c r="H4403" s="277" t="s">
        <v>11117</v>
      </c>
      <c r="I4403" s="277" t="s">
        <v>833</v>
      </c>
      <c r="J4403" s="277" t="s">
        <v>2363</v>
      </c>
      <c r="K4403" s="280">
        <v>29.35</v>
      </c>
      <c r="L4403" s="277" t="s">
        <v>2364</v>
      </c>
      <c r="M4403" s="83"/>
    </row>
    <row r="4404" spans="1:13" ht="12.75" customHeight="1" x14ac:dyDescent="0.25">
      <c r="A4404" s="277" t="s">
        <v>9801</v>
      </c>
      <c r="B4404" s="277" t="s">
        <v>9802</v>
      </c>
      <c r="C4404" s="277" t="s">
        <v>9157</v>
      </c>
      <c r="D4404" s="277" t="s">
        <v>10017</v>
      </c>
      <c r="E4404" s="278" t="s">
        <v>1043</v>
      </c>
      <c r="F4404" s="277" t="s">
        <v>1043</v>
      </c>
      <c r="G4404" s="279">
        <v>97550</v>
      </c>
      <c r="H4404" s="277" t="s">
        <v>11118</v>
      </c>
      <c r="I4404" s="277" t="s">
        <v>833</v>
      </c>
      <c r="J4404" s="277" t="s">
        <v>2363</v>
      </c>
      <c r="K4404" s="280">
        <v>49.97</v>
      </c>
      <c r="L4404" s="277" t="s">
        <v>2364</v>
      </c>
      <c r="M4404" s="83"/>
    </row>
    <row r="4405" spans="1:13" ht="12.75" customHeight="1" x14ac:dyDescent="0.25">
      <c r="A4405" s="277" t="s">
        <v>9801</v>
      </c>
      <c r="B4405" s="277" t="s">
        <v>9802</v>
      </c>
      <c r="C4405" s="277" t="s">
        <v>9157</v>
      </c>
      <c r="D4405" s="277" t="s">
        <v>10017</v>
      </c>
      <c r="E4405" s="278" t="s">
        <v>1043</v>
      </c>
      <c r="F4405" s="277" t="s">
        <v>1043</v>
      </c>
      <c r="G4405" s="279">
        <v>97551</v>
      </c>
      <c r="H4405" s="277" t="s">
        <v>11119</v>
      </c>
      <c r="I4405" s="277" t="s">
        <v>833</v>
      </c>
      <c r="J4405" s="277" t="s">
        <v>2363</v>
      </c>
      <c r="K4405" s="280">
        <v>49.97</v>
      </c>
      <c r="L4405" s="277" t="s">
        <v>2364</v>
      </c>
      <c r="M4405" s="83"/>
    </row>
    <row r="4406" spans="1:13" ht="12.75" customHeight="1" x14ac:dyDescent="0.25">
      <c r="A4406" s="277" t="s">
        <v>9801</v>
      </c>
      <c r="B4406" s="277" t="s">
        <v>9802</v>
      </c>
      <c r="C4406" s="277" t="s">
        <v>9157</v>
      </c>
      <c r="D4406" s="277" t="s">
        <v>10017</v>
      </c>
      <c r="E4406" s="278" t="s">
        <v>1043</v>
      </c>
      <c r="F4406" s="277" t="s">
        <v>1043</v>
      </c>
      <c r="G4406" s="279">
        <v>97552</v>
      </c>
      <c r="H4406" s="277" t="s">
        <v>11120</v>
      </c>
      <c r="I4406" s="277" t="s">
        <v>833</v>
      </c>
      <c r="J4406" s="277" t="s">
        <v>2363</v>
      </c>
      <c r="K4406" s="280">
        <v>27.96</v>
      </c>
      <c r="L4406" s="277" t="s">
        <v>2364</v>
      </c>
      <c r="M4406" s="83"/>
    </row>
    <row r="4407" spans="1:13" ht="12.75" customHeight="1" x14ac:dyDescent="0.25">
      <c r="A4407" s="277" t="s">
        <v>9801</v>
      </c>
      <c r="B4407" s="277" t="s">
        <v>9802</v>
      </c>
      <c r="C4407" s="277" t="s">
        <v>9157</v>
      </c>
      <c r="D4407" s="277" t="s">
        <v>10017</v>
      </c>
      <c r="E4407" s="278" t="s">
        <v>1043</v>
      </c>
      <c r="F4407" s="277" t="s">
        <v>1043</v>
      </c>
      <c r="G4407" s="279">
        <v>97553</v>
      </c>
      <c r="H4407" s="277" t="s">
        <v>11121</v>
      </c>
      <c r="I4407" s="277" t="s">
        <v>833</v>
      </c>
      <c r="J4407" s="277" t="s">
        <v>2363</v>
      </c>
      <c r="K4407" s="280">
        <v>41.22</v>
      </c>
      <c r="L4407" s="277" t="s">
        <v>2364</v>
      </c>
      <c r="M4407" s="83"/>
    </row>
    <row r="4408" spans="1:13" ht="12.75" customHeight="1" x14ac:dyDescent="0.25">
      <c r="A4408" s="277" t="s">
        <v>9801</v>
      </c>
      <c r="B4408" s="277" t="s">
        <v>9802</v>
      </c>
      <c r="C4408" s="277" t="s">
        <v>9157</v>
      </c>
      <c r="D4408" s="277" t="s">
        <v>10017</v>
      </c>
      <c r="E4408" s="278" t="s">
        <v>1043</v>
      </c>
      <c r="F4408" s="277" t="s">
        <v>1043</v>
      </c>
      <c r="G4408" s="279">
        <v>97554</v>
      </c>
      <c r="H4408" s="277" t="s">
        <v>11122</v>
      </c>
      <c r="I4408" s="277" t="s">
        <v>833</v>
      </c>
      <c r="J4408" s="277" t="s">
        <v>2363</v>
      </c>
      <c r="K4408" s="280">
        <v>72.650000000000006</v>
      </c>
      <c r="L4408" s="277" t="s">
        <v>2364</v>
      </c>
      <c r="M4408" s="83"/>
    </row>
    <row r="4409" spans="1:13" ht="12.75" customHeight="1" x14ac:dyDescent="0.25">
      <c r="A4409" s="277" t="s">
        <v>9801</v>
      </c>
      <c r="B4409" s="277" t="s">
        <v>9802</v>
      </c>
      <c r="C4409" s="277" t="s">
        <v>9157</v>
      </c>
      <c r="D4409" s="277" t="s">
        <v>10017</v>
      </c>
      <c r="E4409" s="278" t="s">
        <v>1043</v>
      </c>
      <c r="F4409" s="277" t="s">
        <v>1043</v>
      </c>
      <c r="G4409" s="279">
        <v>98602</v>
      </c>
      <c r="H4409" s="277" t="s">
        <v>11123</v>
      </c>
      <c r="I4409" s="277" t="s">
        <v>833</v>
      </c>
      <c r="J4409" s="277" t="s">
        <v>2363</v>
      </c>
      <c r="K4409" s="280">
        <v>11.34</v>
      </c>
      <c r="L4409" s="277" t="s">
        <v>2364</v>
      </c>
      <c r="M4409" s="83"/>
    </row>
    <row r="4410" spans="1:13" ht="12.75" customHeight="1" x14ac:dyDescent="0.25">
      <c r="A4410" s="277" t="s">
        <v>9801</v>
      </c>
      <c r="B4410" s="277" t="s">
        <v>9802</v>
      </c>
      <c r="C4410" s="277" t="s">
        <v>11124</v>
      </c>
      <c r="D4410" s="277" t="s">
        <v>11125</v>
      </c>
      <c r="E4410" s="278" t="s">
        <v>1043</v>
      </c>
      <c r="F4410" s="277" t="s">
        <v>1043</v>
      </c>
      <c r="G4410" s="279">
        <v>6171</v>
      </c>
      <c r="H4410" s="277" t="s">
        <v>11126</v>
      </c>
      <c r="I4410" s="277" t="s">
        <v>833</v>
      </c>
      <c r="J4410" s="277" t="s">
        <v>2642</v>
      </c>
      <c r="K4410" s="280">
        <v>22.54</v>
      </c>
      <c r="L4410" s="277" t="s">
        <v>2364</v>
      </c>
      <c r="M4410" s="83"/>
    </row>
    <row r="4411" spans="1:13" ht="12.75" customHeight="1" x14ac:dyDescent="0.25">
      <c r="A4411" s="277" t="s">
        <v>9801</v>
      </c>
      <c r="B4411" s="277" t="s">
        <v>9802</v>
      </c>
      <c r="C4411" s="277" t="s">
        <v>11124</v>
      </c>
      <c r="D4411" s="277" t="s">
        <v>11125</v>
      </c>
      <c r="E4411" s="278">
        <v>74166</v>
      </c>
      <c r="F4411" s="277" t="s">
        <v>11127</v>
      </c>
      <c r="G4411" s="279" t="s">
        <v>347</v>
      </c>
      <c r="H4411" s="277" t="s">
        <v>11128</v>
      </c>
      <c r="I4411" s="277" t="s">
        <v>833</v>
      </c>
      <c r="J4411" s="277" t="s">
        <v>2642</v>
      </c>
      <c r="K4411" s="280">
        <v>213.81</v>
      </c>
      <c r="L4411" s="277" t="s">
        <v>2364</v>
      </c>
      <c r="M4411" s="83"/>
    </row>
    <row r="4412" spans="1:13" ht="12.75" customHeight="1" x14ac:dyDescent="0.25">
      <c r="A4412" s="277" t="s">
        <v>9801</v>
      </c>
      <c r="B4412" s="277" t="s">
        <v>9802</v>
      </c>
      <c r="C4412" s="277" t="s">
        <v>11124</v>
      </c>
      <c r="D4412" s="277" t="s">
        <v>11125</v>
      </c>
      <c r="E4412" s="278">
        <v>74166</v>
      </c>
      <c r="F4412" s="277" t="s">
        <v>11127</v>
      </c>
      <c r="G4412" s="279" t="s">
        <v>11129</v>
      </c>
      <c r="H4412" s="277" t="s">
        <v>11130</v>
      </c>
      <c r="I4412" s="277" t="s">
        <v>833</v>
      </c>
      <c r="J4412" s="277" t="s">
        <v>2642</v>
      </c>
      <c r="K4412" s="280">
        <v>295.45</v>
      </c>
      <c r="L4412" s="277" t="s">
        <v>2364</v>
      </c>
      <c r="M4412" s="83"/>
    </row>
    <row r="4413" spans="1:13" ht="12.75" customHeight="1" x14ac:dyDescent="0.25">
      <c r="A4413" s="277" t="s">
        <v>9801</v>
      </c>
      <c r="B4413" s="277" t="s">
        <v>9802</v>
      </c>
      <c r="C4413" s="277" t="s">
        <v>11124</v>
      </c>
      <c r="D4413" s="277" t="s">
        <v>11125</v>
      </c>
      <c r="E4413" s="278" t="s">
        <v>1043</v>
      </c>
      <c r="F4413" s="277" t="s">
        <v>1043</v>
      </c>
      <c r="G4413" s="279">
        <v>88503</v>
      </c>
      <c r="H4413" s="277" t="s">
        <v>11131</v>
      </c>
      <c r="I4413" s="277" t="s">
        <v>833</v>
      </c>
      <c r="J4413" s="277" t="s">
        <v>2642</v>
      </c>
      <c r="K4413" s="280">
        <v>740.77</v>
      </c>
      <c r="L4413" s="277" t="s">
        <v>2364</v>
      </c>
      <c r="M4413" s="83"/>
    </row>
    <row r="4414" spans="1:13" ht="12.75" customHeight="1" x14ac:dyDescent="0.25">
      <c r="A4414" s="277" t="s">
        <v>9801</v>
      </c>
      <c r="B4414" s="277" t="s">
        <v>9802</v>
      </c>
      <c r="C4414" s="277" t="s">
        <v>11124</v>
      </c>
      <c r="D4414" s="277" t="s">
        <v>11125</v>
      </c>
      <c r="E4414" s="278" t="s">
        <v>1043</v>
      </c>
      <c r="F4414" s="277" t="s">
        <v>1043</v>
      </c>
      <c r="G4414" s="279">
        <v>88504</v>
      </c>
      <c r="H4414" s="277" t="s">
        <v>11132</v>
      </c>
      <c r="I4414" s="277" t="s">
        <v>833</v>
      </c>
      <c r="J4414" s="277" t="s">
        <v>2642</v>
      </c>
      <c r="K4414" s="280">
        <v>598.11</v>
      </c>
      <c r="L4414" s="277" t="s">
        <v>2364</v>
      </c>
      <c r="M4414" s="83"/>
    </row>
    <row r="4415" spans="1:13" ht="12.75" customHeight="1" x14ac:dyDescent="0.25">
      <c r="A4415" s="277" t="s">
        <v>9801</v>
      </c>
      <c r="B4415" s="277" t="s">
        <v>9802</v>
      </c>
      <c r="C4415" s="277" t="s">
        <v>11124</v>
      </c>
      <c r="D4415" s="277" t="s">
        <v>11125</v>
      </c>
      <c r="E4415" s="278" t="s">
        <v>1043</v>
      </c>
      <c r="F4415" s="277" t="s">
        <v>1043</v>
      </c>
      <c r="G4415" s="279">
        <v>97900</v>
      </c>
      <c r="H4415" s="277" t="s">
        <v>11133</v>
      </c>
      <c r="I4415" s="277" t="s">
        <v>833</v>
      </c>
      <c r="J4415" s="277" t="s">
        <v>2363</v>
      </c>
      <c r="K4415" s="280">
        <v>130.29</v>
      </c>
      <c r="L4415" s="277" t="s">
        <v>2364</v>
      </c>
      <c r="M4415" s="83"/>
    </row>
    <row r="4416" spans="1:13" ht="12.75" customHeight="1" x14ac:dyDescent="0.25">
      <c r="A4416" s="277" t="s">
        <v>9801</v>
      </c>
      <c r="B4416" s="277" t="s">
        <v>9802</v>
      </c>
      <c r="C4416" s="277" t="s">
        <v>11124</v>
      </c>
      <c r="D4416" s="277" t="s">
        <v>11125</v>
      </c>
      <c r="E4416" s="278" t="s">
        <v>1043</v>
      </c>
      <c r="F4416" s="277" t="s">
        <v>1043</v>
      </c>
      <c r="G4416" s="279">
        <v>97901</v>
      </c>
      <c r="H4416" s="277" t="s">
        <v>11134</v>
      </c>
      <c r="I4416" s="277" t="s">
        <v>833</v>
      </c>
      <c r="J4416" s="277" t="s">
        <v>2363</v>
      </c>
      <c r="K4416" s="280">
        <v>206.65</v>
      </c>
      <c r="L4416" s="277" t="s">
        <v>2364</v>
      </c>
      <c r="M4416" s="83"/>
    </row>
    <row r="4417" spans="1:13" ht="12.75" customHeight="1" x14ac:dyDescent="0.25">
      <c r="A4417" s="277" t="s">
        <v>9801</v>
      </c>
      <c r="B4417" s="277" t="s">
        <v>9802</v>
      </c>
      <c r="C4417" s="277" t="s">
        <v>11124</v>
      </c>
      <c r="D4417" s="277" t="s">
        <v>11125</v>
      </c>
      <c r="E4417" s="278" t="s">
        <v>1043</v>
      </c>
      <c r="F4417" s="277" t="s">
        <v>1043</v>
      </c>
      <c r="G4417" s="279">
        <v>97902</v>
      </c>
      <c r="H4417" s="277" t="s">
        <v>11135</v>
      </c>
      <c r="I4417" s="277" t="s">
        <v>833</v>
      </c>
      <c r="J4417" s="277" t="s">
        <v>2363</v>
      </c>
      <c r="K4417" s="280">
        <v>406.93</v>
      </c>
      <c r="L4417" s="277" t="s">
        <v>2364</v>
      </c>
      <c r="M4417" s="83"/>
    </row>
    <row r="4418" spans="1:13" ht="12.75" customHeight="1" x14ac:dyDescent="0.25">
      <c r="A4418" s="277" t="s">
        <v>9801</v>
      </c>
      <c r="B4418" s="277" t="s">
        <v>9802</v>
      </c>
      <c r="C4418" s="277" t="s">
        <v>11124</v>
      </c>
      <c r="D4418" s="277" t="s">
        <v>11125</v>
      </c>
      <c r="E4418" s="278" t="s">
        <v>1043</v>
      </c>
      <c r="F4418" s="277" t="s">
        <v>1043</v>
      </c>
      <c r="G4418" s="279">
        <v>97903</v>
      </c>
      <c r="H4418" s="277" t="s">
        <v>11136</v>
      </c>
      <c r="I4418" s="277" t="s">
        <v>833</v>
      </c>
      <c r="J4418" s="277" t="s">
        <v>2363</v>
      </c>
      <c r="K4418" s="280">
        <v>562.28</v>
      </c>
      <c r="L4418" s="277" t="s">
        <v>2364</v>
      </c>
      <c r="M4418" s="83"/>
    </row>
    <row r="4419" spans="1:13" ht="12.75" customHeight="1" x14ac:dyDescent="0.25">
      <c r="A4419" s="277" t="s">
        <v>9801</v>
      </c>
      <c r="B4419" s="277" t="s">
        <v>9802</v>
      </c>
      <c r="C4419" s="277" t="s">
        <v>11124</v>
      </c>
      <c r="D4419" s="277" t="s">
        <v>11125</v>
      </c>
      <c r="E4419" s="278" t="s">
        <v>1043</v>
      </c>
      <c r="F4419" s="277" t="s">
        <v>1043</v>
      </c>
      <c r="G4419" s="279">
        <v>97904</v>
      </c>
      <c r="H4419" s="277" t="s">
        <v>11137</v>
      </c>
      <c r="I4419" s="277" t="s">
        <v>833</v>
      </c>
      <c r="J4419" s="277" t="s">
        <v>2363</v>
      </c>
      <c r="K4419" s="280">
        <v>665</v>
      </c>
      <c r="L4419" s="277" t="s">
        <v>2364</v>
      </c>
      <c r="M4419" s="83"/>
    </row>
    <row r="4420" spans="1:13" ht="12.75" customHeight="1" x14ac:dyDescent="0.25">
      <c r="A4420" s="277" t="s">
        <v>9801</v>
      </c>
      <c r="B4420" s="277" t="s">
        <v>9802</v>
      </c>
      <c r="C4420" s="277" t="s">
        <v>11124</v>
      </c>
      <c r="D4420" s="277" t="s">
        <v>11125</v>
      </c>
      <c r="E4420" s="278" t="s">
        <v>1043</v>
      </c>
      <c r="F4420" s="277" t="s">
        <v>1043</v>
      </c>
      <c r="G4420" s="279">
        <v>97905</v>
      </c>
      <c r="H4420" s="277" t="s">
        <v>11138</v>
      </c>
      <c r="I4420" s="277" t="s">
        <v>833</v>
      </c>
      <c r="J4420" s="277" t="s">
        <v>2363</v>
      </c>
      <c r="K4420" s="280">
        <v>165.38</v>
      </c>
      <c r="L4420" s="277" t="s">
        <v>2364</v>
      </c>
      <c r="M4420" s="83"/>
    </row>
    <row r="4421" spans="1:13" ht="12.75" customHeight="1" x14ac:dyDescent="0.25">
      <c r="A4421" s="277" t="s">
        <v>9801</v>
      </c>
      <c r="B4421" s="277" t="s">
        <v>9802</v>
      </c>
      <c r="C4421" s="277" t="s">
        <v>11124</v>
      </c>
      <c r="D4421" s="277" t="s">
        <v>11125</v>
      </c>
      <c r="E4421" s="278" t="s">
        <v>1043</v>
      </c>
      <c r="F4421" s="277" t="s">
        <v>1043</v>
      </c>
      <c r="G4421" s="279">
        <v>97906</v>
      </c>
      <c r="H4421" s="277" t="s">
        <v>11139</v>
      </c>
      <c r="I4421" s="277" t="s">
        <v>833</v>
      </c>
      <c r="J4421" s="277" t="s">
        <v>2363</v>
      </c>
      <c r="K4421" s="280">
        <v>308.41000000000003</v>
      </c>
      <c r="L4421" s="277" t="s">
        <v>2364</v>
      </c>
      <c r="M4421" s="83"/>
    </row>
    <row r="4422" spans="1:13" ht="12.75" customHeight="1" x14ac:dyDescent="0.25">
      <c r="A4422" s="277" t="s">
        <v>9801</v>
      </c>
      <c r="B4422" s="277" t="s">
        <v>9802</v>
      </c>
      <c r="C4422" s="277" t="s">
        <v>11124</v>
      </c>
      <c r="D4422" s="277" t="s">
        <v>11125</v>
      </c>
      <c r="E4422" s="278" t="s">
        <v>1043</v>
      </c>
      <c r="F4422" s="277" t="s">
        <v>1043</v>
      </c>
      <c r="G4422" s="279">
        <v>97907</v>
      </c>
      <c r="H4422" s="277" t="s">
        <v>11140</v>
      </c>
      <c r="I4422" s="277" t="s">
        <v>833</v>
      </c>
      <c r="J4422" s="277" t="s">
        <v>2363</v>
      </c>
      <c r="K4422" s="280">
        <v>436.57</v>
      </c>
      <c r="L4422" s="277" t="s">
        <v>2364</v>
      </c>
      <c r="M4422" s="83"/>
    </row>
    <row r="4423" spans="1:13" ht="12.75" customHeight="1" x14ac:dyDescent="0.25">
      <c r="A4423" s="277" t="s">
        <v>9801</v>
      </c>
      <c r="B4423" s="277" t="s">
        <v>9802</v>
      </c>
      <c r="C4423" s="277" t="s">
        <v>11124</v>
      </c>
      <c r="D4423" s="277" t="s">
        <v>11125</v>
      </c>
      <c r="E4423" s="278" t="s">
        <v>1043</v>
      </c>
      <c r="F4423" s="277" t="s">
        <v>1043</v>
      </c>
      <c r="G4423" s="279">
        <v>97908</v>
      </c>
      <c r="H4423" s="277" t="s">
        <v>11141</v>
      </c>
      <c r="I4423" s="277" t="s">
        <v>833</v>
      </c>
      <c r="J4423" s="277" t="s">
        <v>2363</v>
      </c>
      <c r="K4423" s="280">
        <v>516.24</v>
      </c>
      <c r="L4423" s="277" t="s">
        <v>2364</v>
      </c>
      <c r="M4423" s="83"/>
    </row>
    <row r="4424" spans="1:13" ht="12.75" customHeight="1" x14ac:dyDescent="0.25">
      <c r="A4424" s="277" t="s">
        <v>9801</v>
      </c>
      <c r="B4424" s="277" t="s">
        <v>9802</v>
      </c>
      <c r="C4424" s="277" t="s">
        <v>11124</v>
      </c>
      <c r="D4424" s="277" t="s">
        <v>11125</v>
      </c>
      <c r="E4424" s="278" t="s">
        <v>1043</v>
      </c>
      <c r="F4424" s="277" t="s">
        <v>1043</v>
      </c>
      <c r="G4424" s="279">
        <v>98102</v>
      </c>
      <c r="H4424" s="277" t="s">
        <v>11142</v>
      </c>
      <c r="I4424" s="277" t="s">
        <v>833</v>
      </c>
      <c r="J4424" s="277" t="s">
        <v>2363</v>
      </c>
      <c r="K4424" s="280">
        <v>77.66</v>
      </c>
      <c r="L4424" s="277" t="s">
        <v>2364</v>
      </c>
      <c r="M4424" s="83"/>
    </row>
    <row r="4425" spans="1:13" ht="12.75" customHeight="1" x14ac:dyDescent="0.25">
      <c r="A4425" s="277" t="s">
        <v>9801</v>
      </c>
      <c r="B4425" s="277" t="s">
        <v>9802</v>
      </c>
      <c r="C4425" s="277" t="s">
        <v>11124</v>
      </c>
      <c r="D4425" s="277" t="s">
        <v>11125</v>
      </c>
      <c r="E4425" s="278" t="s">
        <v>1043</v>
      </c>
      <c r="F4425" s="277" t="s">
        <v>1043</v>
      </c>
      <c r="G4425" s="279">
        <v>98103</v>
      </c>
      <c r="H4425" s="277" t="s">
        <v>11143</v>
      </c>
      <c r="I4425" s="277" t="s">
        <v>833</v>
      </c>
      <c r="J4425" s="277" t="s">
        <v>2363</v>
      </c>
      <c r="K4425" s="280">
        <v>163.12</v>
      </c>
      <c r="L4425" s="277" t="s">
        <v>2364</v>
      </c>
      <c r="M4425" s="83"/>
    </row>
    <row r="4426" spans="1:13" ht="12.75" customHeight="1" x14ac:dyDescent="0.25">
      <c r="A4426" s="277" t="s">
        <v>9801</v>
      </c>
      <c r="B4426" s="277" t="s">
        <v>9802</v>
      </c>
      <c r="C4426" s="277" t="s">
        <v>11124</v>
      </c>
      <c r="D4426" s="277" t="s">
        <v>11125</v>
      </c>
      <c r="E4426" s="278" t="s">
        <v>1043</v>
      </c>
      <c r="F4426" s="277" t="s">
        <v>1043</v>
      </c>
      <c r="G4426" s="279">
        <v>98104</v>
      </c>
      <c r="H4426" s="277" t="s">
        <v>11144</v>
      </c>
      <c r="I4426" s="277" t="s">
        <v>833</v>
      </c>
      <c r="J4426" s="277" t="s">
        <v>2363</v>
      </c>
      <c r="K4426" s="280">
        <v>273.33999999999997</v>
      </c>
      <c r="L4426" s="277" t="s">
        <v>2364</v>
      </c>
      <c r="M4426" s="83"/>
    </row>
    <row r="4427" spans="1:13" ht="12.75" customHeight="1" x14ac:dyDescent="0.25">
      <c r="A4427" s="277" t="s">
        <v>9801</v>
      </c>
      <c r="B4427" s="277" t="s">
        <v>9802</v>
      </c>
      <c r="C4427" s="277" t="s">
        <v>11124</v>
      </c>
      <c r="D4427" s="277" t="s">
        <v>11125</v>
      </c>
      <c r="E4427" s="278" t="s">
        <v>1043</v>
      </c>
      <c r="F4427" s="277" t="s">
        <v>1043</v>
      </c>
      <c r="G4427" s="279">
        <v>98105</v>
      </c>
      <c r="H4427" s="277" t="s">
        <v>11145</v>
      </c>
      <c r="I4427" s="277" t="s">
        <v>833</v>
      </c>
      <c r="J4427" s="277" t="s">
        <v>2363</v>
      </c>
      <c r="K4427" s="280">
        <v>473.78</v>
      </c>
      <c r="L4427" s="277" t="s">
        <v>2364</v>
      </c>
      <c r="M4427" s="83"/>
    </row>
    <row r="4428" spans="1:13" ht="12.75" customHeight="1" x14ac:dyDescent="0.25">
      <c r="A4428" s="277" t="s">
        <v>9801</v>
      </c>
      <c r="B4428" s="277" t="s">
        <v>9802</v>
      </c>
      <c r="C4428" s="277" t="s">
        <v>11124</v>
      </c>
      <c r="D4428" s="277" t="s">
        <v>11125</v>
      </c>
      <c r="E4428" s="278" t="s">
        <v>1043</v>
      </c>
      <c r="F4428" s="277" t="s">
        <v>1043</v>
      </c>
      <c r="G4428" s="279">
        <v>98106</v>
      </c>
      <c r="H4428" s="277" t="s">
        <v>11146</v>
      </c>
      <c r="I4428" s="277" t="s">
        <v>833</v>
      </c>
      <c r="J4428" s="277" t="s">
        <v>2363</v>
      </c>
      <c r="K4428" s="280">
        <v>783.27</v>
      </c>
      <c r="L4428" s="277" t="s">
        <v>2364</v>
      </c>
      <c r="M4428" s="83"/>
    </row>
    <row r="4429" spans="1:13" ht="12.75" customHeight="1" x14ac:dyDescent="0.25">
      <c r="A4429" s="277" t="s">
        <v>9801</v>
      </c>
      <c r="B4429" s="277" t="s">
        <v>9802</v>
      </c>
      <c r="C4429" s="277" t="s">
        <v>11124</v>
      </c>
      <c r="D4429" s="277" t="s">
        <v>11125</v>
      </c>
      <c r="E4429" s="278" t="s">
        <v>1043</v>
      </c>
      <c r="F4429" s="277" t="s">
        <v>1043</v>
      </c>
      <c r="G4429" s="279">
        <v>98107</v>
      </c>
      <c r="H4429" s="277" t="s">
        <v>11147</v>
      </c>
      <c r="I4429" s="277" t="s">
        <v>833</v>
      </c>
      <c r="J4429" s="277" t="s">
        <v>2363</v>
      </c>
      <c r="K4429" s="280">
        <v>196.67</v>
      </c>
      <c r="L4429" s="277" t="s">
        <v>2364</v>
      </c>
      <c r="M4429" s="83"/>
    </row>
    <row r="4430" spans="1:13" ht="12.75" customHeight="1" x14ac:dyDescent="0.25">
      <c r="A4430" s="277" t="s">
        <v>9801</v>
      </c>
      <c r="B4430" s="277" t="s">
        <v>9802</v>
      </c>
      <c r="C4430" s="277" t="s">
        <v>11124</v>
      </c>
      <c r="D4430" s="277" t="s">
        <v>11125</v>
      </c>
      <c r="E4430" s="278" t="s">
        <v>1043</v>
      </c>
      <c r="F4430" s="277" t="s">
        <v>1043</v>
      </c>
      <c r="G4430" s="279">
        <v>98108</v>
      </c>
      <c r="H4430" s="277" t="s">
        <v>11148</v>
      </c>
      <c r="I4430" s="277" t="s">
        <v>833</v>
      </c>
      <c r="J4430" s="277" t="s">
        <v>2363</v>
      </c>
      <c r="K4430" s="280">
        <v>350.19</v>
      </c>
      <c r="L4430" s="277" t="s">
        <v>2364</v>
      </c>
      <c r="M4430" s="83"/>
    </row>
    <row r="4431" spans="1:13" ht="12.75" customHeight="1" x14ac:dyDescent="0.25">
      <c r="A4431" s="277" t="s">
        <v>9801</v>
      </c>
      <c r="B4431" s="277" t="s">
        <v>9802</v>
      </c>
      <c r="C4431" s="277" t="s">
        <v>11124</v>
      </c>
      <c r="D4431" s="277" t="s">
        <v>11125</v>
      </c>
      <c r="E4431" s="278" t="s">
        <v>1043</v>
      </c>
      <c r="F4431" s="277" t="s">
        <v>1043</v>
      </c>
      <c r="G4431" s="279">
        <v>99250</v>
      </c>
      <c r="H4431" s="277" t="s">
        <v>11149</v>
      </c>
      <c r="I4431" s="277" t="s">
        <v>833</v>
      </c>
      <c r="J4431" s="277" t="s">
        <v>2363</v>
      </c>
      <c r="K4431" s="280">
        <v>127.63</v>
      </c>
      <c r="L4431" s="277" t="s">
        <v>2364</v>
      </c>
      <c r="M4431" s="83"/>
    </row>
    <row r="4432" spans="1:13" ht="12.75" customHeight="1" x14ac:dyDescent="0.25">
      <c r="A4432" s="277" t="s">
        <v>9801</v>
      </c>
      <c r="B4432" s="277" t="s">
        <v>9802</v>
      </c>
      <c r="C4432" s="277" t="s">
        <v>11124</v>
      </c>
      <c r="D4432" s="277" t="s">
        <v>11125</v>
      </c>
      <c r="E4432" s="278" t="s">
        <v>1043</v>
      </c>
      <c r="F4432" s="277" t="s">
        <v>1043</v>
      </c>
      <c r="G4432" s="279">
        <v>99251</v>
      </c>
      <c r="H4432" s="277" t="s">
        <v>11150</v>
      </c>
      <c r="I4432" s="277" t="s">
        <v>833</v>
      </c>
      <c r="J4432" s="277" t="s">
        <v>2363</v>
      </c>
      <c r="K4432" s="280">
        <v>202.09</v>
      </c>
      <c r="L4432" s="277" t="s">
        <v>2364</v>
      </c>
      <c r="M4432" s="83"/>
    </row>
    <row r="4433" spans="1:13" ht="12.75" customHeight="1" x14ac:dyDescent="0.25">
      <c r="A4433" s="277" t="s">
        <v>9801</v>
      </c>
      <c r="B4433" s="277" t="s">
        <v>9802</v>
      </c>
      <c r="C4433" s="277" t="s">
        <v>11124</v>
      </c>
      <c r="D4433" s="277" t="s">
        <v>11125</v>
      </c>
      <c r="E4433" s="278" t="s">
        <v>1043</v>
      </c>
      <c r="F4433" s="277" t="s">
        <v>1043</v>
      </c>
      <c r="G4433" s="279">
        <v>99253</v>
      </c>
      <c r="H4433" s="277" t="s">
        <v>11151</v>
      </c>
      <c r="I4433" s="277" t="s">
        <v>833</v>
      </c>
      <c r="J4433" s="277" t="s">
        <v>2363</v>
      </c>
      <c r="K4433" s="280">
        <v>396.69</v>
      </c>
      <c r="L4433" s="277" t="s">
        <v>2364</v>
      </c>
      <c r="M4433" s="83"/>
    </row>
    <row r="4434" spans="1:13" ht="12.75" customHeight="1" x14ac:dyDescent="0.25">
      <c r="A4434" s="277" t="s">
        <v>9801</v>
      </c>
      <c r="B4434" s="277" t="s">
        <v>9802</v>
      </c>
      <c r="C4434" s="277" t="s">
        <v>11124</v>
      </c>
      <c r="D4434" s="277" t="s">
        <v>11125</v>
      </c>
      <c r="E4434" s="278" t="s">
        <v>1043</v>
      </c>
      <c r="F4434" s="277" t="s">
        <v>1043</v>
      </c>
      <c r="G4434" s="279">
        <v>99255</v>
      </c>
      <c r="H4434" s="277" t="s">
        <v>11152</v>
      </c>
      <c r="I4434" s="277" t="s">
        <v>833</v>
      </c>
      <c r="J4434" s="277" t="s">
        <v>2363</v>
      </c>
      <c r="K4434" s="280">
        <v>548.24</v>
      </c>
      <c r="L4434" s="277" t="s">
        <v>2364</v>
      </c>
      <c r="M4434" s="83"/>
    </row>
    <row r="4435" spans="1:13" ht="12.75" customHeight="1" x14ac:dyDescent="0.25">
      <c r="A4435" s="277" t="s">
        <v>9801</v>
      </c>
      <c r="B4435" s="277" t="s">
        <v>9802</v>
      </c>
      <c r="C4435" s="277" t="s">
        <v>11124</v>
      </c>
      <c r="D4435" s="277" t="s">
        <v>11125</v>
      </c>
      <c r="E4435" s="278" t="s">
        <v>1043</v>
      </c>
      <c r="F4435" s="277" t="s">
        <v>1043</v>
      </c>
      <c r="G4435" s="279">
        <v>99257</v>
      </c>
      <c r="H4435" s="277" t="s">
        <v>11153</v>
      </c>
      <c r="I4435" s="277" t="s">
        <v>833</v>
      </c>
      <c r="J4435" s="277" t="s">
        <v>2363</v>
      </c>
      <c r="K4435" s="280">
        <v>646.85</v>
      </c>
      <c r="L4435" s="277" t="s">
        <v>2364</v>
      </c>
      <c r="M4435" s="83"/>
    </row>
    <row r="4436" spans="1:13" ht="12.75" customHeight="1" x14ac:dyDescent="0.25">
      <c r="A4436" s="277" t="s">
        <v>9801</v>
      </c>
      <c r="B4436" s="277" t="s">
        <v>9802</v>
      </c>
      <c r="C4436" s="277" t="s">
        <v>11124</v>
      </c>
      <c r="D4436" s="277" t="s">
        <v>11125</v>
      </c>
      <c r="E4436" s="278" t="s">
        <v>1043</v>
      </c>
      <c r="F4436" s="277" t="s">
        <v>1043</v>
      </c>
      <c r="G4436" s="279">
        <v>99258</v>
      </c>
      <c r="H4436" s="277" t="s">
        <v>11154</v>
      </c>
      <c r="I4436" s="277" t="s">
        <v>833</v>
      </c>
      <c r="J4436" s="277" t="s">
        <v>2363</v>
      </c>
      <c r="K4436" s="280">
        <v>161.61000000000001</v>
      </c>
      <c r="L4436" s="277" t="s">
        <v>2364</v>
      </c>
      <c r="M4436" s="83"/>
    </row>
    <row r="4437" spans="1:13" ht="12.75" customHeight="1" x14ac:dyDescent="0.25">
      <c r="A4437" s="277" t="s">
        <v>9801</v>
      </c>
      <c r="B4437" s="277" t="s">
        <v>9802</v>
      </c>
      <c r="C4437" s="277" t="s">
        <v>11124</v>
      </c>
      <c r="D4437" s="277" t="s">
        <v>11125</v>
      </c>
      <c r="E4437" s="278" t="s">
        <v>1043</v>
      </c>
      <c r="F4437" s="277" t="s">
        <v>1043</v>
      </c>
      <c r="G4437" s="279">
        <v>99260</v>
      </c>
      <c r="H4437" s="277" t="s">
        <v>11155</v>
      </c>
      <c r="I4437" s="277" t="s">
        <v>833</v>
      </c>
      <c r="J4437" s="277" t="s">
        <v>2363</v>
      </c>
      <c r="K4437" s="280">
        <v>301.95999999999998</v>
      </c>
      <c r="L4437" s="277" t="s">
        <v>2364</v>
      </c>
      <c r="M4437" s="83"/>
    </row>
    <row r="4438" spans="1:13" ht="12.75" customHeight="1" x14ac:dyDescent="0.25">
      <c r="A4438" s="277" t="s">
        <v>9801</v>
      </c>
      <c r="B4438" s="277" t="s">
        <v>9802</v>
      </c>
      <c r="C4438" s="277" t="s">
        <v>11124</v>
      </c>
      <c r="D4438" s="277" t="s">
        <v>11125</v>
      </c>
      <c r="E4438" s="278" t="s">
        <v>1043</v>
      </c>
      <c r="F4438" s="277" t="s">
        <v>1043</v>
      </c>
      <c r="G4438" s="279">
        <v>99262</v>
      </c>
      <c r="H4438" s="277" t="s">
        <v>11156</v>
      </c>
      <c r="I4438" s="277" t="s">
        <v>833</v>
      </c>
      <c r="J4438" s="277" t="s">
        <v>2363</v>
      </c>
      <c r="K4438" s="280">
        <v>427.36</v>
      </c>
      <c r="L4438" s="277" t="s">
        <v>2364</v>
      </c>
      <c r="M4438" s="83"/>
    </row>
    <row r="4439" spans="1:13" ht="12.75" customHeight="1" x14ac:dyDescent="0.25">
      <c r="A4439" s="277" t="s">
        <v>9801</v>
      </c>
      <c r="B4439" s="277" t="s">
        <v>9802</v>
      </c>
      <c r="C4439" s="277" t="s">
        <v>11124</v>
      </c>
      <c r="D4439" s="277" t="s">
        <v>11125</v>
      </c>
      <c r="E4439" s="278" t="s">
        <v>1043</v>
      </c>
      <c r="F4439" s="277" t="s">
        <v>1043</v>
      </c>
      <c r="G4439" s="279">
        <v>99264</v>
      </c>
      <c r="H4439" s="277" t="s">
        <v>11157</v>
      </c>
      <c r="I4439" s="277" t="s">
        <v>833</v>
      </c>
      <c r="J4439" s="277" t="s">
        <v>2363</v>
      </c>
      <c r="K4439" s="280">
        <v>503.8</v>
      </c>
      <c r="L4439" s="277" t="s">
        <v>2364</v>
      </c>
      <c r="M4439" s="83"/>
    </row>
    <row r="4440" spans="1:13" ht="12.75" customHeight="1" x14ac:dyDescent="0.25">
      <c r="A4440" s="277" t="s">
        <v>9801</v>
      </c>
      <c r="B4440" s="277" t="s">
        <v>9802</v>
      </c>
      <c r="C4440" s="277" t="s">
        <v>11158</v>
      </c>
      <c r="D4440" s="277" t="s">
        <v>11159</v>
      </c>
      <c r="E4440" s="278" t="s">
        <v>1043</v>
      </c>
      <c r="F4440" s="277" t="s">
        <v>1043</v>
      </c>
      <c r="G4440" s="279">
        <v>89482</v>
      </c>
      <c r="H4440" s="277" t="s">
        <v>11160</v>
      </c>
      <c r="I4440" s="277" t="s">
        <v>833</v>
      </c>
      <c r="J4440" s="277" t="s">
        <v>2642</v>
      </c>
      <c r="K4440" s="280">
        <v>19.98</v>
      </c>
      <c r="L4440" s="277" t="s">
        <v>2364</v>
      </c>
      <c r="M4440" s="83"/>
    </row>
    <row r="4441" spans="1:13" ht="12.75" customHeight="1" x14ac:dyDescent="0.25">
      <c r="A4441" s="277" t="s">
        <v>9801</v>
      </c>
      <c r="B4441" s="277" t="s">
        <v>9802</v>
      </c>
      <c r="C4441" s="277" t="s">
        <v>11158</v>
      </c>
      <c r="D4441" s="277" t="s">
        <v>11159</v>
      </c>
      <c r="E4441" s="278" t="s">
        <v>1043</v>
      </c>
      <c r="F4441" s="277" t="s">
        <v>1043</v>
      </c>
      <c r="G4441" s="279">
        <v>89491</v>
      </c>
      <c r="H4441" s="277" t="s">
        <v>11161</v>
      </c>
      <c r="I4441" s="277" t="s">
        <v>833</v>
      </c>
      <c r="J4441" s="277" t="s">
        <v>2642</v>
      </c>
      <c r="K4441" s="280">
        <v>49.21</v>
      </c>
      <c r="L4441" s="277" t="s">
        <v>2364</v>
      </c>
      <c r="M4441" s="83"/>
    </row>
    <row r="4442" spans="1:13" ht="12.75" customHeight="1" x14ac:dyDescent="0.25">
      <c r="A4442" s="277" t="s">
        <v>9801</v>
      </c>
      <c r="B4442" s="277" t="s">
        <v>9802</v>
      </c>
      <c r="C4442" s="277" t="s">
        <v>11158</v>
      </c>
      <c r="D4442" s="277" t="s">
        <v>11159</v>
      </c>
      <c r="E4442" s="278" t="s">
        <v>1043</v>
      </c>
      <c r="F4442" s="277" t="s">
        <v>1043</v>
      </c>
      <c r="G4442" s="279">
        <v>89495</v>
      </c>
      <c r="H4442" s="277" t="s">
        <v>11162</v>
      </c>
      <c r="I4442" s="277" t="s">
        <v>833</v>
      </c>
      <c r="J4442" s="277" t="s">
        <v>2642</v>
      </c>
      <c r="K4442" s="280">
        <v>7.94</v>
      </c>
      <c r="L4442" s="277" t="s">
        <v>2364</v>
      </c>
      <c r="M4442" s="83"/>
    </row>
    <row r="4443" spans="1:13" ht="12.75" customHeight="1" x14ac:dyDescent="0.25">
      <c r="A4443" s="277" t="s">
        <v>9801</v>
      </c>
      <c r="B4443" s="277" t="s">
        <v>9802</v>
      </c>
      <c r="C4443" s="277" t="s">
        <v>11158</v>
      </c>
      <c r="D4443" s="277" t="s">
        <v>11159</v>
      </c>
      <c r="E4443" s="278" t="s">
        <v>1043</v>
      </c>
      <c r="F4443" s="277" t="s">
        <v>1043</v>
      </c>
      <c r="G4443" s="279">
        <v>89707</v>
      </c>
      <c r="H4443" s="277" t="s">
        <v>11163</v>
      </c>
      <c r="I4443" s="277" t="s">
        <v>833</v>
      </c>
      <c r="J4443" s="277" t="s">
        <v>2642</v>
      </c>
      <c r="K4443" s="280">
        <v>24.05</v>
      </c>
      <c r="L4443" s="277" t="s">
        <v>2364</v>
      </c>
      <c r="M4443" s="83"/>
    </row>
    <row r="4444" spans="1:13" ht="12.75" customHeight="1" x14ac:dyDescent="0.25">
      <c r="A4444" s="277" t="s">
        <v>9801</v>
      </c>
      <c r="B4444" s="277" t="s">
        <v>9802</v>
      </c>
      <c r="C4444" s="277" t="s">
        <v>11158</v>
      </c>
      <c r="D4444" s="277" t="s">
        <v>11159</v>
      </c>
      <c r="E4444" s="278" t="s">
        <v>1043</v>
      </c>
      <c r="F4444" s="277" t="s">
        <v>1043</v>
      </c>
      <c r="G4444" s="279">
        <v>89708</v>
      </c>
      <c r="H4444" s="277" t="s">
        <v>11164</v>
      </c>
      <c r="I4444" s="277" t="s">
        <v>833</v>
      </c>
      <c r="J4444" s="277" t="s">
        <v>2642</v>
      </c>
      <c r="K4444" s="280">
        <v>54.69</v>
      </c>
      <c r="L4444" s="277" t="s">
        <v>2364</v>
      </c>
      <c r="M4444" s="83"/>
    </row>
    <row r="4445" spans="1:13" ht="12.75" customHeight="1" x14ac:dyDescent="0.25">
      <c r="A4445" s="277" t="s">
        <v>9801</v>
      </c>
      <c r="B4445" s="277" t="s">
        <v>9802</v>
      </c>
      <c r="C4445" s="277" t="s">
        <v>11158</v>
      </c>
      <c r="D4445" s="277" t="s">
        <v>11159</v>
      </c>
      <c r="E4445" s="278" t="s">
        <v>1043</v>
      </c>
      <c r="F4445" s="277" t="s">
        <v>1043</v>
      </c>
      <c r="G4445" s="279">
        <v>89709</v>
      </c>
      <c r="H4445" s="277" t="s">
        <v>11165</v>
      </c>
      <c r="I4445" s="277" t="s">
        <v>833</v>
      </c>
      <c r="J4445" s="277" t="s">
        <v>2642</v>
      </c>
      <c r="K4445" s="280">
        <v>9.1199999999999992</v>
      </c>
      <c r="L4445" s="277" t="s">
        <v>2364</v>
      </c>
      <c r="M4445" s="83"/>
    </row>
    <row r="4446" spans="1:13" ht="12.75" customHeight="1" x14ac:dyDescent="0.25">
      <c r="A4446" s="277" t="s">
        <v>9801</v>
      </c>
      <c r="B4446" s="277" t="s">
        <v>9802</v>
      </c>
      <c r="C4446" s="277" t="s">
        <v>11158</v>
      </c>
      <c r="D4446" s="277" t="s">
        <v>11159</v>
      </c>
      <c r="E4446" s="278" t="s">
        <v>1043</v>
      </c>
      <c r="F4446" s="277" t="s">
        <v>1043</v>
      </c>
      <c r="G4446" s="279">
        <v>89710</v>
      </c>
      <c r="H4446" s="277" t="s">
        <v>11166</v>
      </c>
      <c r="I4446" s="277" t="s">
        <v>833</v>
      </c>
      <c r="J4446" s="277" t="s">
        <v>2642</v>
      </c>
      <c r="K4446" s="280">
        <v>8.93</v>
      </c>
      <c r="L4446" s="277" t="s">
        <v>2364</v>
      </c>
      <c r="M4446" s="83"/>
    </row>
    <row r="4447" spans="1:13" ht="12.75" customHeight="1" x14ac:dyDescent="0.25">
      <c r="A4447" s="277" t="s">
        <v>9801</v>
      </c>
      <c r="B4447" s="277" t="s">
        <v>9802</v>
      </c>
      <c r="C4447" s="277" t="s">
        <v>11167</v>
      </c>
      <c r="D4447" s="277" t="s">
        <v>11168</v>
      </c>
      <c r="E4447" s="278" t="s">
        <v>1043</v>
      </c>
      <c r="F4447" s="277" t="s">
        <v>1043</v>
      </c>
      <c r="G4447" s="279">
        <v>72739</v>
      </c>
      <c r="H4447" s="277" t="s">
        <v>11169</v>
      </c>
      <c r="I4447" s="277" t="s">
        <v>833</v>
      </c>
      <c r="J4447" s="277" t="s">
        <v>2642</v>
      </c>
      <c r="K4447" s="280">
        <v>441.16</v>
      </c>
      <c r="L4447" s="277" t="s">
        <v>2364</v>
      </c>
      <c r="M4447" s="83"/>
    </row>
    <row r="4448" spans="1:13" ht="12.75" customHeight="1" x14ac:dyDescent="0.25">
      <c r="A4448" s="277" t="s">
        <v>9801</v>
      </c>
      <c r="B4448" s="277" t="s">
        <v>9802</v>
      </c>
      <c r="C4448" s="277" t="s">
        <v>11167</v>
      </c>
      <c r="D4448" s="277" t="s">
        <v>11168</v>
      </c>
      <c r="E4448" s="278">
        <v>74234</v>
      </c>
      <c r="F4448" s="277" t="s">
        <v>11170</v>
      </c>
      <c r="G4448" s="279" t="s">
        <v>11171</v>
      </c>
      <c r="H4448" s="277" t="s">
        <v>11172</v>
      </c>
      <c r="I4448" s="277" t="s">
        <v>833</v>
      </c>
      <c r="J4448" s="277" t="s">
        <v>2363</v>
      </c>
      <c r="K4448" s="280">
        <v>465.16</v>
      </c>
      <c r="L4448" s="277" t="s">
        <v>2364</v>
      </c>
      <c r="M4448" s="83"/>
    </row>
    <row r="4449" spans="1:13" ht="12.75" customHeight="1" x14ac:dyDescent="0.25">
      <c r="A4449" s="277" t="s">
        <v>9801</v>
      </c>
      <c r="B4449" s="277" t="s">
        <v>9802</v>
      </c>
      <c r="C4449" s="277" t="s">
        <v>11167</v>
      </c>
      <c r="D4449" s="277" t="s">
        <v>11168</v>
      </c>
      <c r="E4449" s="278" t="s">
        <v>1043</v>
      </c>
      <c r="F4449" s="277" t="s">
        <v>1043</v>
      </c>
      <c r="G4449" s="279">
        <v>86872</v>
      </c>
      <c r="H4449" s="277" t="s">
        <v>11173</v>
      </c>
      <c r="I4449" s="277" t="s">
        <v>833</v>
      </c>
      <c r="J4449" s="277" t="s">
        <v>2642</v>
      </c>
      <c r="K4449" s="280">
        <v>624.59</v>
      </c>
      <c r="L4449" s="277" t="s">
        <v>2364</v>
      </c>
      <c r="M4449" s="83"/>
    </row>
    <row r="4450" spans="1:13" ht="12.75" customHeight="1" x14ac:dyDescent="0.25">
      <c r="A4450" s="277" t="s">
        <v>9801</v>
      </c>
      <c r="B4450" s="277" t="s">
        <v>9802</v>
      </c>
      <c r="C4450" s="277" t="s">
        <v>11167</v>
      </c>
      <c r="D4450" s="277" t="s">
        <v>11168</v>
      </c>
      <c r="E4450" s="278" t="s">
        <v>1043</v>
      </c>
      <c r="F4450" s="277" t="s">
        <v>1043</v>
      </c>
      <c r="G4450" s="279">
        <v>86874</v>
      </c>
      <c r="H4450" s="277" t="s">
        <v>11174</v>
      </c>
      <c r="I4450" s="277" t="s">
        <v>833</v>
      </c>
      <c r="J4450" s="277" t="s">
        <v>2642</v>
      </c>
      <c r="K4450" s="280">
        <v>383.82</v>
      </c>
      <c r="L4450" s="277" t="s">
        <v>2364</v>
      </c>
      <c r="M4450" s="83"/>
    </row>
    <row r="4451" spans="1:13" ht="12.75" customHeight="1" x14ac:dyDescent="0.25">
      <c r="A4451" s="277" t="s">
        <v>9801</v>
      </c>
      <c r="B4451" s="277" t="s">
        <v>9802</v>
      </c>
      <c r="C4451" s="277" t="s">
        <v>11167</v>
      </c>
      <c r="D4451" s="277" t="s">
        <v>11168</v>
      </c>
      <c r="E4451" s="278" t="s">
        <v>1043</v>
      </c>
      <c r="F4451" s="277" t="s">
        <v>1043</v>
      </c>
      <c r="G4451" s="279">
        <v>86875</v>
      </c>
      <c r="H4451" s="277" t="s">
        <v>11175</v>
      </c>
      <c r="I4451" s="277" t="s">
        <v>833</v>
      </c>
      <c r="J4451" s="277" t="s">
        <v>2642</v>
      </c>
      <c r="K4451" s="280">
        <v>337.85</v>
      </c>
      <c r="L4451" s="277" t="s">
        <v>2364</v>
      </c>
      <c r="M4451" s="83"/>
    </row>
    <row r="4452" spans="1:13" ht="12.75" customHeight="1" x14ac:dyDescent="0.25">
      <c r="A4452" s="277" t="s">
        <v>9801</v>
      </c>
      <c r="B4452" s="277" t="s">
        <v>9802</v>
      </c>
      <c r="C4452" s="277" t="s">
        <v>11167</v>
      </c>
      <c r="D4452" s="277" t="s">
        <v>11168</v>
      </c>
      <c r="E4452" s="278" t="s">
        <v>1043</v>
      </c>
      <c r="F4452" s="277" t="s">
        <v>1043</v>
      </c>
      <c r="G4452" s="279">
        <v>86876</v>
      </c>
      <c r="H4452" s="277" t="s">
        <v>11176</v>
      </c>
      <c r="I4452" s="277" t="s">
        <v>833</v>
      </c>
      <c r="J4452" s="277" t="s">
        <v>2642</v>
      </c>
      <c r="K4452" s="280">
        <v>194.3</v>
      </c>
      <c r="L4452" s="277" t="s">
        <v>2364</v>
      </c>
      <c r="M4452" s="83"/>
    </row>
    <row r="4453" spans="1:13" ht="12.75" customHeight="1" x14ac:dyDescent="0.25">
      <c r="A4453" s="277" t="s">
        <v>9801</v>
      </c>
      <c r="B4453" s="277" t="s">
        <v>9802</v>
      </c>
      <c r="C4453" s="277" t="s">
        <v>11167</v>
      </c>
      <c r="D4453" s="277" t="s">
        <v>11168</v>
      </c>
      <c r="E4453" s="278" t="s">
        <v>1043</v>
      </c>
      <c r="F4453" s="277" t="s">
        <v>1043</v>
      </c>
      <c r="G4453" s="279">
        <v>86877</v>
      </c>
      <c r="H4453" s="277" t="s">
        <v>11177</v>
      </c>
      <c r="I4453" s="277" t="s">
        <v>833</v>
      </c>
      <c r="J4453" s="277" t="s">
        <v>2642</v>
      </c>
      <c r="K4453" s="280">
        <v>23.29</v>
      </c>
      <c r="L4453" s="277" t="s">
        <v>2364</v>
      </c>
      <c r="M4453" s="83"/>
    </row>
    <row r="4454" spans="1:13" ht="12.75" customHeight="1" x14ac:dyDescent="0.25">
      <c r="A4454" s="277" t="s">
        <v>9801</v>
      </c>
      <c r="B4454" s="277" t="s">
        <v>9802</v>
      </c>
      <c r="C4454" s="277" t="s">
        <v>11167</v>
      </c>
      <c r="D4454" s="277" t="s">
        <v>11168</v>
      </c>
      <c r="E4454" s="278" t="s">
        <v>1043</v>
      </c>
      <c r="F4454" s="277" t="s">
        <v>1043</v>
      </c>
      <c r="G4454" s="279">
        <v>86878</v>
      </c>
      <c r="H4454" s="277" t="s">
        <v>11178</v>
      </c>
      <c r="I4454" s="277" t="s">
        <v>833</v>
      </c>
      <c r="J4454" s="277" t="s">
        <v>2642</v>
      </c>
      <c r="K4454" s="280">
        <v>37.96</v>
      </c>
      <c r="L4454" s="277" t="s">
        <v>2364</v>
      </c>
      <c r="M4454" s="83"/>
    </row>
    <row r="4455" spans="1:13" ht="12.75" customHeight="1" x14ac:dyDescent="0.25">
      <c r="A4455" s="277" t="s">
        <v>9801</v>
      </c>
      <c r="B4455" s="277" t="s">
        <v>9802</v>
      </c>
      <c r="C4455" s="277" t="s">
        <v>11167</v>
      </c>
      <c r="D4455" s="277" t="s">
        <v>11168</v>
      </c>
      <c r="E4455" s="278" t="s">
        <v>1043</v>
      </c>
      <c r="F4455" s="277" t="s">
        <v>1043</v>
      </c>
      <c r="G4455" s="279">
        <v>86879</v>
      </c>
      <c r="H4455" s="277" t="s">
        <v>11179</v>
      </c>
      <c r="I4455" s="277" t="s">
        <v>833</v>
      </c>
      <c r="J4455" s="277" t="s">
        <v>2642</v>
      </c>
      <c r="K4455" s="280">
        <v>5.45</v>
      </c>
      <c r="L4455" s="277" t="s">
        <v>2364</v>
      </c>
      <c r="M4455" s="83"/>
    </row>
    <row r="4456" spans="1:13" ht="12.75" customHeight="1" x14ac:dyDescent="0.25">
      <c r="A4456" s="277" t="s">
        <v>9801</v>
      </c>
      <c r="B4456" s="277" t="s">
        <v>9802</v>
      </c>
      <c r="C4456" s="277" t="s">
        <v>11167</v>
      </c>
      <c r="D4456" s="277" t="s">
        <v>11168</v>
      </c>
      <c r="E4456" s="278" t="s">
        <v>1043</v>
      </c>
      <c r="F4456" s="277" t="s">
        <v>1043</v>
      </c>
      <c r="G4456" s="279">
        <v>86880</v>
      </c>
      <c r="H4456" s="277" t="s">
        <v>11180</v>
      </c>
      <c r="I4456" s="277" t="s">
        <v>833</v>
      </c>
      <c r="J4456" s="277" t="s">
        <v>2642</v>
      </c>
      <c r="K4456" s="280">
        <v>15.25</v>
      </c>
      <c r="L4456" s="277" t="s">
        <v>2364</v>
      </c>
      <c r="M4456" s="83"/>
    </row>
    <row r="4457" spans="1:13" ht="12.75" customHeight="1" x14ac:dyDescent="0.25">
      <c r="A4457" s="277" t="s">
        <v>9801</v>
      </c>
      <c r="B4457" s="277" t="s">
        <v>9802</v>
      </c>
      <c r="C4457" s="277" t="s">
        <v>11167</v>
      </c>
      <c r="D4457" s="277" t="s">
        <v>11168</v>
      </c>
      <c r="E4457" s="278" t="s">
        <v>1043</v>
      </c>
      <c r="F4457" s="277" t="s">
        <v>1043</v>
      </c>
      <c r="G4457" s="279">
        <v>86881</v>
      </c>
      <c r="H4457" s="277" t="s">
        <v>11181</v>
      </c>
      <c r="I4457" s="277" t="s">
        <v>833</v>
      </c>
      <c r="J4457" s="277" t="s">
        <v>4167</v>
      </c>
      <c r="K4457" s="280">
        <v>105.86</v>
      </c>
      <c r="L4457" s="277" t="s">
        <v>2364</v>
      </c>
      <c r="M4457" s="83"/>
    </row>
    <row r="4458" spans="1:13" ht="12.75" customHeight="1" x14ac:dyDescent="0.25">
      <c r="A4458" s="277" t="s">
        <v>9801</v>
      </c>
      <c r="B4458" s="277" t="s">
        <v>9802</v>
      </c>
      <c r="C4458" s="277" t="s">
        <v>11167</v>
      </c>
      <c r="D4458" s="277" t="s">
        <v>11168</v>
      </c>
      <c r="E4458" s="278" t="s">
        <v>1043</v>
      </c>
      <c r="F4458" s="277" t="s">
        <v>1043</v>
      </c>
      <c r="G4458" s="279">
        <v>86882</v>
      </c>
      <c r="H4458" s="277" t="s">
        <v>11182</v>
      </c>
      <c r="I4458" s="277" t="s">
        <v>833</v>
      </c>
      <c r="J4458" s="277" t="s">
        <v>2642</v>
      </c>
      <c r="K4458" s="280">
        <v>15.79</v>
      </c>
      <c r="L4458" s="277" t="s">
        <v>2364</v>
      </c>
      <c r="M4458" s="83"/>
    </row>
    <row r="4459" spans="1:13" ht="12.75" customHeight="1" x14ac:dyDescent="0.25">
      <c r="A4459" s="277" t="s">
        <v>9801</v>
      </c>
      <c r="B4459" s="277" t="s">
        <v>9802</v>
      </c>
      <c r="C4459" s="277" t="s">
        <v>11167</v>
      </c>
      <c r="D4459" s="277" t="s">
        <v>11168</v>
      </c>
      <c r="E4459" s="278" t="s">
        <v>1043</v>
      </c>
      <c r="F4459" s="277" t="s">
        <v>1043</v>
      </c>
      <c r="G4459" s="279">
        <v>86883</v>
      </c>
      <c r="H4459" s="277" t="s">
        <v>11183</v>
      </c>
      <c r="I4459" s="277" t="s">
        <v>833</v>
      </c>
      <c r="J4459" s="277" t="s">
        <v>4167</v>
      </c>
      <c r="K4459" s="280">
        <v>9.01</v>
      </c>
      <c r="L4459" s="277" t="s">
        <v>2364</v>
      </c>
      <c r="M4459" s="83"/>
    </row>
    <row r="4460" spans="1:13" ht="12.75" customHeight="1" x14ac:dyDescent="0.25">
      <c r="A4460" s="277" t="s">
        <v>9801</v>
      </c>
      <c r="B4460" s="277" t="s">
        <v>9802</v>
      </c>
      <c r="C4460" s="277" t="s">
        <v>11167</v>
      </c>
      <c r="D4460" s="277" t="s">
        <v>11168</v>
      </c>
      <c r="E4460" s="278" t="s">
        <v>1043</v>
      </c>
      <c r="F4460" s="277" t="s">
        <v>1043</v>
      </c>
      <c r="G4460" s="279">
        <v>86884</v>
      </c>
      <c r="H4460" s="277" t="s">
        <v>11184</v>
      </c>
      <c r="I4460" s="277" t="s">
        <v>833</v>
      </c>
      <c r="J4460" s="277" t="s">
        <v>2642</v>
      </c>
      <c r="K4460" s="280">
        <v>6.7</v>
      </c>
      <c r="L4460" s="277" t="s">
        <v>2364</v>
      </c>
      <c r="M4460" s="83"/>
    </row>
    <row r="4461" spans="1:13" ht="12.75" customHeight="1" x14ac:dyDescent="0.25">
      <c r="A4461" s="277" t="s">
        <v>9801</v>
      </c>
      <c r="B4461" s="277" t="s">
        <v>9802</v>
      </c>
      <c r="C4461" s="277" t="s">
        <v>11167</v>
      </c>
      <c r="D4461" s="277" t="s">
        <v>11168</v>
      </c>
      <c r="E4461" s="278" t="s">
        <v>1043</v>
      </c>
      <c r="F4461" s="277" t="s">
        <v>1043</v>
      </c>
      <c r="G4461" s="279">
        <v>86885</v>
      </c>
      <c r="H4461" s="277" t="s">
        <v>11185</v>
      </c>
      <c r="I4461" s="277" t="s">
        <v>833</v>
      </c>
      <c r="J4461" s="277" t="s">
        <v>2642</v>
      </c>
      <c r="K4461" s="280">
        <v>7.54</v>
      </c>
      <c r="L4461" s="277" t="s">
        <v>2364</v>
      </c>
      <c r="M4461" s="83"/>
    </row>
    <row r="4462" spans="1:13" ht="12.75" customHeight="1" x14ac:dyDescent="0.25">
      <c r="A4462" s="277" t="s">
        <v>9801</v>
      </c>
      <c r="B4462" s="277" t="s">
        <v>9802</v>
      </c>
      <c r="C4462" s="277" t="s">
        <v>11167</v>
      </c>
      <c r="D4462" s="277" t="s">
        <v>11168</v>
      </c>
      <c r="E4462" s="278" t="s">
        <v>1043</v>
      </c>
      <c r="F4462" s="277" t="s">
        <v>1043</v>
      </c>
      <c r="G4462" s="279">
        <v>86886</v>
      </c>
      <c r="H4462" s="277" t="s">
        <v>11186</v>
      </c>
      <c r="I4462" s="277" t="s">
        <v>833</v>
      </c>
      <c r="J4462" s="277" t="s">
        <v>2642</v>
      </c>
      <c r="K4462" s="280">
        <v>26.36</v>
      </c>
      <c r="L4462" s="277" t="s">
        <v>2364</v>
      </c>
      <c r="M4462" s="83"/>
    </row>
    <row r="4463" spans="1:13" ht="12.75" customHeight="1" x14ac:dyDescent="0.25">
      <c r="A4463" s="277" t="s">
        <v>9801</v>
      </c>
      <c r="B4463" s="277" t="s">
        <v>9802</v>
      </c>
      <c r="C4463" s="277" t="s">
        <v>11167</v>
      </c>
      <c r="D4463" s="277" t="s">
        <v>11168</v>
      </c>
      <c r="E4463" s="278" t="s">
        <v>1043</v>
      </c>
      <c r="F4463" s="277" t="s">
        <v>1043</v>
      </c>
      <c r="G4463" s="279">
        <v>86887</v>
      </c>
      <c r="H4463" s="277" t="s">
        <v>11187</v>
      </c>
      <c r="I4463" s="277" t="s">
        <v>833</v>
      </c>
      <c r="J4463" s="277" t="s">
        <v>2642</v>
      </c>
      <c r="K4463" s="280">
        <v>28.51</v>
      </c>
      <c r="L4463" s="277" t="s">
        <v>2364</v>
      </c>
      <c r="M4463" s="83"/>
    </row>
    <row r="4464" spans="1:13" ht="12.75" customHeight="1" x14ac:dyDescent="0.25">
      <c r="A4464" s="277" t="s">
        <v>9801</v>
      </c>
      <c r="B4464" s="277" t="s">
        <v>9802</v>
      </c>
      <c r="C4464" s="277" t="s">
        <v>11167</v>
      </c>
      <c r="D4464" s="277" t="s">
        <v>11168</v>
      </c>
      <c r="E4464" s="278" t="s">
        <v>1043</v>
      </c>
      <c r="F4464" s="277" t="s">
        <v>1043</v>
      </c>
      <c r="G4464" s="279">
        <v>86888</v>
      </c>
      <c r="H4464" s="277" t="s">
        <v>11188</v>
      </c>
      <c r="I4464" s="277" t="s">
        <v>833</v>
      </c>
      <c r="J4464" s="277" t="s">
        <v>2642</v>
      </c>
      <c r="K4464" s="280">
        <v>368.57</v>
      </c>
      <c r="L4464" s="277" t="s">
        <v>2364</v>
      </c>
      <c r="M4464" s="83"/>
    </row>
    <row r="4465" spans="1:13" ht="12.75" customHeight="1" x14ac:dyDescent="0.25">
      <c r="A4465" s="277" t="s">
        <v>9801</v>
      </c>
      <c r="B4465" s="277" t="s">
        <v>9802</v>
      </c>
      <c r="C4465" s="277" t="s">
        <v>11167</v>
      </c>
      <c r="D4465" s="277" t="s">
        <v>11168</v>
      </c>
      <c r="E4465" s="278" t="s">
        <v>1043</v>
      </c>
      <c r="F4465" s="277" t="s">
        <v>1043</v>
      </c>
      <c r="G4465" s="279">
        <v>86889</v>
      </c>
      <c r="H4465" s="277" t="s">
        <v>11189</v>
      </c>
      <c r="I4465" s="277" t="s">
        <v>833</v>
      </c>
      <c r="J4465" s="277" t="s">
        <v>2642</v>
      </c>
      <c r="K4465" s="280">
        <v>626.48</v>
      </c>
      <c r="L4465" s="277" t="s">
        <v>2364</v>
      </c>
      <c r="M4465" s="83"/>
    </row>
    <row r="4466" spans="1:13" ht="12.75" customHeight="1" x14ac:dyDescent="0.25">
      <c r="A4466" s="277" t="s">
        <v>9801</v>
      </c>
      <c r="B4466" s="277" t="s">
        <v>9802</v>
      </c>
      <c r="C4466" s="277" t="s">
        <v>11167</v>
      </c>
      <c r="D4466" s="277" t="s">
        <v>11168</v>
      </c>
      <c r="E4466" s="278" t="s">
        <v>1043</v>
      </c>
      <c r="F4466" s="277" t="s">
        <v>1043</v>
      </c>
      <c r="G4466" s="279">
        <v>86893</v>
      </c>
      <c r="H4466" s="277" t="s">
        <v>11190</v>
      </c>
      <c r="I4466" s="277" t="s">
        <v>833</v>
      </c>
      <c r="J4466" s="277" t="s">
        <v>2642</v>
      </c>
      <c r="K4466" s="280">
        <v>331.38</v>
      </c>
      <c r="L4466" s="277" t="s">
        <v>2364</v>
      </c>
      <c r="M4466" s="83"/>
    </row>
    <row r="4467" spans="1:13" ht="12.75" customHeight="1" x14ac:dyDescent="0.25">
      <c r="A4467" s="277" t="s">
        <v>9801</v>
      </c>
      <c r="B4467" s="277" t="s">
        <v>9802</v>
      </c>
      <c r="C4467" s="277" t="s">
        <v>11167</v>
      </c>
      <c r="D4467" s="277" t="s">
        <v>11168</v>
      </c>
      <c r="E4467" s="278" t="s">
        <v>1043</v>
      </c>
      <c r="F4467" s="277" t="s">
        <v>1043</v>
      </c>
      <c r="G4467" s="279">
        <v>86894</v>
      </c>
      <c r="H4467" s="277" t="s">
        <v>11191</v>
      </c>
      <c r="I4467" s="277" t="s">
        <v>833</v>
      </c>
      <c r="J4467" s="277" t="s">
        <v>2642</v>
      </c>
      <c r="K4467" s="280">
        <v>229.96</v>
      </c>
      <c r="L4467" s="277" t="s">
        <v>2364</v>
      </c>
      <c r="M4467" s="83"/>
    </row>
    <row r="4468" spans="1:13" ht="12.75" customHeight="1" x14ac:dyDescent="0.25">
      <c r="A4468" s="277" t="s">
        <v>9801</v>
      </c>
      <c r="B4468" s="277" t="s">
        <v>9802</v>
      </c>
      <c r="C4468" s="277" t="s">
        <v>11167</v>
      </c>
      <c r="D4468" s="277" t="s">
        <v>11168</v>
      </c>
      <c r="E4468" s="278" t="s">
        <v>1043</v>
      </c>
      <c r="F4468" s="277" t="s">
        <v>1043</v>
      </c>
      <c r="G4468" s="279">
        <v>86895</v>
      </c>
      <c r="H4468" s="277" t="s">
        <v>11192</v>
      </c>
      <c r="I4468" s="277" t="s">
        <v>833</v>
      </c>
      <c r="J4468" s="277" t="s">
        <v>2642</v>
      </c>
      <c r="K4468" s="280">
        <v>297.23</v>
      </c>
      <c r="L4468" s="277" t="s">
        <v>2364</v>
      </c>
      <c r="M4468" s="83"/>
    </row>
    <row r="4469" spans="1:13" ht="12.75" customHeight="1" x14ac:dyDescent="0.25">
      <c r="A4469" s="277" t="s">
        <v>9801</v>
      </c>
      <c r="B4469" s="277" t="s">
        <v>9802</v>
      </c>
      <c r="C4469" s="277" t="s">
        <v>11167</v>
      </c>
      <c r="D4469" s="277" t="s">
        <v>11168</v>
      </c>
      <c r="E4469" s="278" t="s">
        <v>1043</v>
      </c>
      <c r="F4469" s="277" t="s">
        <v>1043</v>
      </c>
      <c r="G4469" s="279">
        <v>86899</v>
      </c>
      <c r="H4469" s="277" t="s">
        <v>11193</v>
      </c>
      <c r="I4469" s="277" t="s">
        <v>833</v>
      </c>
      <c r="J4469" s="277" t="s">
        <v>2642</v>
      </c>
      <c r="K4469" s="280">
        <v>186.53</v>
      </c>
      <c r="L4469" s="277" t="s">
        <v>2364</v>
      </c>
      <c r="M4469" s="83"/>
    </row>
    <row r="4470" spans="1:13" ht="12.75" customHeight="1" x14ac:dyDescent="0.25">
      <c r="A4470" s="277" t="s">
        <v>9801</v>
      </c>
      <c r="B4470" s="277" t="s">
        <v>9802</v>
      </c>
      <c r="C4470" s="277" t="s">
        <v>11167</v>
      </c>
      <c r="D4470" s="277" t="s">
        <v>11168</v>
      </c>
      <c r="E4470" s="278" t="s">
        <v>1043</v>
      </c>
      <c r="F4470" s="277" t="s">
        <v>1043</v>
      </c>
      <c r="G4470" s="279">
        <v>86900</v>
      </c>
      <c r="H4470" s="277" t="s">
        <v>11194</v>
      </c>
      <c r="I4470" s="277" t="s">
        <v>833</v>
      </c>
      <c r="J4470" s="277" t="s">
        <v>2642</v>
      </c>
      <c r="K4470" s="280">
        <v>148.65</v>
      </c>
      <c r="L4470" s="277" t="s">
        <v>2364</v>
      </c>
      <c r="M4470" s="83"/>
    </row>
    <row r="4471" spans="1:13" ht="12.75" customHeight="1" x14ac:dyDescent="0.25">
      <c r="A4471" s="277" t="s">
        <v>9801</v>
      </c>
      <c r="B4471" s="277" t="s">
        <v>9802</v>
      </c>
      <c r="C4471" s="277" t="s">
        <v>11167</v>
      </c>
      <c r="D4471" s="277" t="s">
        <v>11168</v>
      </c>
      <c r="E4471" s="278" t="s">
        <v>1043</v>
      </c>
      <c r="F4471" s="277" t="s">
        <v>1043</v>
      </c>
      <c r="G4471" s="279">
        <v>86901</v>
      </c>
      <c r="H4471" s="277" t="s">
        <v>11195</v>
      </c>
      <c r="I4471" s="277" t="s">
        <v>833</v>
      </c>
      <c r="J4471" s="277" t="s">
        <v>2642</v>
      </c>
      <c r="K4471" s="280">
        <v>107.43</v>
      </c>
      <c r="L4471" s="277" t="s">
        <v>2364</v>
      </c>
      <c r="M4471" s="83"/>
    </row>
    <row r="4472" spans="1:13" ht="12.75" customHeight="1" x14ac:dyDescent="0.25">
      <c r="A4472" s="277" t="s">
        <v>9801</v>
      </c>
      <c r="B4472" s="277" t="s">
        <v>9802</v>
      </c>
      <c r="C4472" s="277" t="s">
        <v>11167</v>
      </c>
      <c r="D4472" s="277" t="s">
        <v>11168</v>
      </c>
      <c r="E4472" s="278" t="s">
        <v>1043</v>
      </c>
      <c r="F4472" s="277" t="s">
        <v>1043</v>
      </c>
      <c r="G4472" s="279">
        <v>86902</v>
      </c>
      <c r="H4472" s="277" t="s">
        <v>11196</v>
      </c>
      <c r="I4472" s="277" t="s">
        <v>833</v>
      </c>
      <c r="J4472" s="277" t="s">
        <v>2642</v>
      </c>
      <c r="K4472" s="280">
        <v>218.45</v>
      </c>
      <c r="L4472" s="277" t="s">
        <v>2364</v>
      </c>
      <c r="M4472" s="83"/>
    </row>
    <row r="4473" spans="1:13" ht="12.75" customHeight="1" x14ac:dyDescent="0.25">
      <c r="A4473" s="277" t="s">
        <v>9801</v>
      </c>
      <c r="B4473" s="277" t="s">
        <v>9802</v>
      </c>
      <c r="C4473" s="277" t="s">
        <v>11167</v>
      </c>
      <c r="D4473" s="277" t="s">
        <v>11168</v>
      </c>
      <c r="E4473" s="278" t="s">
        <v>1043</v>
      </c>
      <c r="F4473" s="277" t="s">
        <v>1043</v>
      </c>
      <c r="G4473" s="279">
        <v>86903</v>
      </c>
      <c r="H4473" s="277" t="s">
        <v>11197</v>
      </c>
      <c r="I4473" s="277" t="s">
        <v>833</v>
      </c>
      <c r="J4473" s="277" t="s">
        <v>2642</v>
      </c>
      <c r="K4473" s="280">
        <v>285.45</v>
      </c>
      <c r="L4473" s="277" t="s">
        <v>2364</v>
      </c>
      <c r="M4473" s="83"/>
    </row>
    <row r="4474" spans="1:13" ht="12.75" customHeight="1" x14ac:dyDescent="0.25">
      <c r="A4474" s="277" t="s">
        <v>9801</v>
      </c>
      <c r="B4474" s="277" t="s">
        <v>9802</v>
      </c>
      <c r="C4474" s="277" t="s">
        <v>11167</v>
      </c>
      <c r="D4474" s="277" t="s">
        <v>11168</v>
      </c>
      <c r="E4474" s="278" t="s">
        <v>1043</v>
      </c>
      <c r="F4474" s="277" t="s">
        <v>1043</v>
      </c>
      <c r="G4474" s="279">
        <v>86904</v>
      </c>
      <c r="H4474" s="277" t="s">
        <v>11198</v>
      </c>
      <c r="I4474" s="277" t="s">
        <v>833</v>
      </c>
      <c r="J4474" s="277" t="s">
        <v>2642</v>
      </c>
      <c r="K4474" s="280">
        <v>111.36</v>
      </c>
      <c r="L4474" s="277" t="s">
        <v>2364</v>
      </c>
      <c r="M4474" s="83"/>
    </row>
    <row r="4475" spans="1:13" ht="12.75" customHeight="1" x14ac:dyDescent="0.25">
      <c r="A4475" s="277" t="s">
        <v>9801</v>
      </c>
      <c r="B4475" s="277" t="s">
        <v>9802</v>
      </c>
      <c r="C4475" s="277" t="s">
        <v>11167</v>
      </c>
      <c r="D4475" s="277" t="s">
        <v>11168</v>
      </c>
      <c r="E4475" s="278" t="s">
        <v>1043</v>
      </c>
      <c r="F4475" s="277" t="s">
        <v>1043</v>
      </c>
      <c r="G4475" s="279">
        <v>86905</v>
      </c>
      <c r="H4475" s="277" t="s">
        <v>11199</v>
      </c>
      <c r="I4475" s="277" t="s">
        <v>833</v>
      </c>
      <c r="J4475" s="277" t="s">
        <v>2642</v>
      </c>
      <c r="K4475" s="280">
        <v>192.4</v>
      </c>
      <c r="L4475" s="277" t="s">
        <v>2364</v>
      </c>
      <c r="M4475" s="83"/>
    </row>
    <row r="4476" spans="1:13" ht="12.75" customHeight="1" x14ac:dyDescent="0.25">
      <c r="A4476" s="277" t="s">
        <v>9801</v>
      </c>
      <c r="B4476" s="277" t="s">
        <v>9802</v>
      </c>
      <c r="C4476" s="277" t="s">
        <v>11167</v>
      </c>
      <c r="D4476" s="277" t="s">
        <v>11168</v>
      </c>
      <c r="E4476" s="278" t="s">
        <v>1043</v>
      </c>
      <c r="F4476" s="277" t="s">
        <v>1043</v>
      </c>
      <c r="G4476" s="279">
        <v>86906</v>
      </c>
      <c r="H4476" s="277" t="s">
        <v>11200</v>
      </c>
      <c r="I4476" s="277" t="s">
        <v>833</v>
      </c>
      <c r="J4476" s="277" t="s">
        <v>4167</v>
      </c>
      <c r="K4476" s="280">
        <v>45</v>
      </c>
      <c r="L4476" s="277" t="s">
        <v>2364</v>
      </c>
      <c r="M4476" s="83"/>
    </row>
    <row r="4477" spans="1:13" ht="12.75" customHeight="1" x14ac:dyDescent="0.25">
      <c r="A4477" s="277" t="s">
        <v>9801</v>
      </c>
      <c r="B4477" s="277" t="s">
        <v>9802</v>
      </c>
      <c r="C4477" s="277" t="s">
        <v>11167</v>
      </c>
      <c r="D4477" s="277" t="s">
        <v>11168</v>
      </c>
      <c r="E4477" s="278" t="s">
        <v>1043</v>
      </c>
      <c r="F4477" s="277" t="s">
        <v>1043</v>
      </c>
      <c r="G4477" s="279">
        <v>86908</v>
      </c>
      <c r="H4477" s="277" t="s">
        <v>11201</v>
      </c>
      <c r="I4477" s="277" t="s">
        <v>833</v>
      </c>
      <c r="J4477" s="277" t="s">
        <v>2642</v>
      </c>
      <c r="K4477" s="280">
        <v>230.51</v>
      </c>
      <c r="L4477" s="277" t="s">
        <v>2364</v>
      </c>
      <c r="M4477" s="83"/>
    </row>
    <row r="4478" spans="1:13" ht="12.75" customHeight="1" x14ac:dyDescent="0.25">
      <c r="A4478" s="277" t="s">
        <v>9801</v>
      </c>
      <c r="B4478" s="277" t="s">
        <v>9802</v>
      </c>
      <c r="C4478" s="277" t="s">
        <v>11167</v>
      </c>
      <c r="D4478" s="277" t="s">
        <v>11168</v>
      </c>
      <c r="E4478" s="278" t="s">
        <v>1043</v>
      </c>
      <c r="F4478" s="277" t="s">
        <v>1043</v>
      </c>
      <c r="G4478" s="279">
        <v>86909</v>
      </c>
      <c r="H4478" s="277" t="s">
        <v>11202</v>
      </c>
      <c r="I4478" s="277" t="s">
        <v>833</v>
      </c>
      <c r="J4478" s="277" t="s">
        <v>2642</v>
      </c>
      <c r="K4478" s="280">
        <v>89.87</v>
      </c>
      <c r="L4478" s="277" t="s">
        <v>2364</v>
      </c>
      <c r="M4478" s="83"/>
    </row>
    <row r="4479" spans="1:13" ht="12.75" customHeight="1" x14ac:dyDescent="0.25">
      <c r="A4479" s="277" t="s">
        <v>9801</v>
      </c>
      <c r="B4479" s="277" t="s">
        <v>9802</v>
      </c>
      <c r="C4479" s="277" t="s">
        <v>11167</v>
      </c>
      <c r="D4479" s="277" t="s">
        <v>11168</v>
      </c>
      <c r="E4479" s="278" t="s">
        <v>1043</v>
      </c>
      <c r="F4479" s="277" t="s">
        <v>1043</v>
      </c>
      <c r="G4479" s="279">
        <v>86910</v>
      </c>
      <c r="H4479" s="277" t="s">
        <v>11203</v>
      </c>
      <c r="I4479" s="277" t="s">
        <v>833</v>
      </c>
      <c r="J4479" s="277" t="s">
        <v>2642</v>
      </c>
      <c r="K4479" s="280">
        <v>85.98</v>
      </c>
      <c r="L4479" s="277" t="s">
        <v>2364</v>
      </c>
      <c r="M4479" s="83"/>
    </row>
    <row r="4480" spans="1:13" ht="12.75" customHeight="1" x14ac:dyDescent="0.25">
      <c r="A4480" s="277" t="s">
        <v>9801</v>
      </c>
      <c r="B4480" s="277" t="s">
        <v>9802</v>
      </c>
      <c r="C4480" s="277" t="s">
        <v>11167</v>
      </c>
      <c r="D4480" s="277" t="s">
        <v>11168</v>
      </c>
      <c r="E4480" s="278" t="s">
        <v>1043</v>
      </c>
      <c r="F4480" s="277" t="s">
        <v>1043</v>
      </c>
      <c r="G4480" s="279">
        <v>86911</v>
      </c>
      <c r="H4480" s="277" t="s">
        <v>11204</v>
      </c>
      <c r="I4480" s="277" t="s">
        <v>833</v>
      </c>
      <c r="J4480" s="277" t="s">
        <v>2642</v>
      </c>
      <c r="K4480" s="280">
        <v>38.200000000000003</v>
      </c>
      <c r="L4480" s="277" t="s">
        <v>2364</v>
      </c>
      <c r="M4480" s="83"/>
    </row>
    <row r="4481" spans="1:13" ht="12.75" customHeight="1" x14ac:dyDescent="0.25">
      <c r="A4481" s="277" t="s">
        <v>9801</v>
      </c>
      <c r="B4481" s="277" t="s">
        <v>9802</v>
      </c>
      <c r="C4481" s="277" t="s">
        <v>11167</v>
      </c>
      <c r="D4481" s="277" t="s">
        <v>11168</v>
      </c>
      <c r="E4481" s="278" t="s">
        <v>1043</v>
      </c>
      <c r="F4481" s="277" t="s">
        <v>1043</v>
      </c>
      <c r="G4481" s="279">
        <v>86912</v>
      </c>
      <c r="H4481" s="277" t="s">
        <v>11205</v>
      </c>
      <c r="I4481" s="277" t="s">
        <v>833</v>
      </c>
      <c r="J4481" s="277" t="s">
        <v>2642</v>
      </c>
      <c r="K4481" s="280">
        <v>38.200000000000003</v>
      </c>
      <c r="L4481" s="277" t="s">
        <v>2364</v>
      </c>
      <c r="M4481" s="83"/>
    </row>
    <row r="4482" spans="1:13" ht="12.75" customHeight="1" x14ac:dyDescent="0.25">
      <c r="A4482" s="277" t="s">
        <v>9801</v>
      </c>
      <c r="B4482" s="277" t="s">
        <v>9802</v>
      </c>
      <c r="C4482" s="277" t="s">
        <v>11167</v>
      </c>
      <c r="D4482" s="277" t="s">
        <v>11168</v>
      </c>
      <c r="E4482" s="278" t="s">
        <v>1043</v>
      </c>
      <c r="F4482" s="277" t="s">
        <v>1043</v>
      </c>
      <c r="G4482" s="279">
        <v>86913</v>
      </c>
      <c r="H4482" s="277" t="s">
        <v>11206</v>
      </c>
      <c r="I4482" s="277" t="s">
        <v>833</v>
      </c>
      <c r="J4482" s="277" t="s">
        <v>2642</v>
      </c>
      <c r="K4482" s="280">
        <v>17.11</v>
      </c>
      <c r="L4482" s="277" t="s">
        <v>2364</v>
      </c>
      <c r="M4482" s="83"/>
    </row>
    <row r="4483" spans="1:13" ht="12.75" customHeight="1" x14ac:dyDescent="0.25">
      <c r="A4483" s="277" t="s">
        <v>9801</v>
      </c>
      <c r="B4483" s="277" t="s">
        <v>9802</v>
      </c>
      <c r="C4483" s="277" t="s">
        <v>11167</v>
      </c>
      <c r="D4483" s="277" t="s">
        <v>11168</v>
      </c>
      <c r="E4483" s="278" t="s">
        <v>1043</v>
      </c>
      <c r="F4483" s="277" t="s">
        <v>1043</v>
      </c>
      <c r="G4483" s="279">
        <v>86914</v>
      </c>
      <c r="H4483" s="277" t="s">
        <v>11207</v>
      </c>
      <c r="I4483" s="277" t="s">
        <v>833</v>
      </c>
      <c r="J4483" s="277" t="s">
        <v>2642</v>
      </c>
      <c r="K4483" s="280">
        <v>34.74</v>
      </c>
      <c r="L4483" s="277" t="s">
        <v>2364</v>
      </c>
      <c r="M4483" s="83"/>
    </row>
    <row r="4484" spans="1:13" ht="12.75" customHeight="1" x14ac:dyDescent="0.25">
      <c r="A4484" s="277" t="s">
        <v>9801</v>
      </c>
      <c r="B4484" s="277" t="s">
        <v>9802</v>
      </c>
      <c r="C4484" s="277" t="s">
        <v>11167</v>
      </c>
      <c r="D4484" s="277" t="s">
        <v>11168</v>
      </c>
      <c r="E4484" s="278" t="s">
        <v>1043</v>
      </c>
      <c r="F4484" s="277" t="s">
        <v>1043</v>
      </c>
      <c r="G4484" s="279">
        <v>86915</v>
      </c>
      <c r="H4484" s="277" t="s">
        <v>11208</v>
      </c>
      <c r="I4484" s="277" t="s">
        <v>833</v>
      </c>
      <c r="J4484" s="277" t="s">
        <v>2642</v>
      </c>
      <c r="K4484" s="280">
        <v>75.67</v>
      </c>
      <c r="L4484" s="277" t="s">
        <v>2364</v>
      </c>
      <c r="M4484" s="83"/>
    </row>
    <row r="4485" spans="1:13" ht="12.75" customHeight="1" x14ac:dyDescent="0.25">
      <c r="A4485" s="277" t="s">
        <v>9801</v>
      </c>
      <c r="B4485" s="277" t="s">
        <v>9802</v>
      </c>
      <c r="C4485" s="277" t="s">
        <v>11167</v>
      </c>
      <c r="D4485" s="277" t="s">
        <v>11168</v>
      </c>
      <c r="E4485" s="278" t="s">
        <v>1043</v>
      </c>
      <c r="F4485" s="277" t="s">
        <v>1043</v>
      </c>
      <c r="G4485" s="279">
        <v>86916</v>
      </c>
      <c r="H4485" s="277" t="s">
        <v>11209</v>
      </c>
      <c r="I4485" s="277" t="s">
        <v>833</v>
      </c>
      <c r="J4485" s="277" t="s">
        <v>2642</v>
      </c>
      <c r="K4485" s="280">
        <v>21.16</v>
      </c>
      <c r="L4485" s="277" t="s">
        <v>2364</v>
      </c>
      <c r="M4485" s="83"/>
    </row>
    <row r="4486" spans="1:13" ht="12.75" customHeight="1" x14ac:dyDescent="0.25">
      <c r="A4486" s="277" t="s">
        <v>9801</v>
      </c>
      <c r="B4486" s="277" t="s">
        <v>9802</v>
      </c>
      <c r="C4486" s="277" t="s">
        <v>11167</v>
      </c>
      <c r="D4486" s="277" t="s">
        <v>11168</v>
      </c>
      <c r="E4486" s="278" t="s">
        <v>1043</v>
      </c>
      <c r="F4486" s="277" t="s">
        <v>1043</v>
      </c>
      <c r="G4486" s="279">
        <v>86919</v>
      </c>
      <c r="H4486" s="277" t="s">
        <v>11210</v>
      </c>
      <c r="I4486" s="277" t="s">
        <v>833</v>
      </c>
      <c r="J4486" s="277" t="s">
        <v>2642</v>
      </c>
      <c r="K4486" s="280">
        <v>691.63</v>
      </c>
      <c r="L4486" s="277" t="s">
        <v>2364</v>
      </c>
      <c r="M4486" s="83"/>
    </row>
    <row r="4487" spans="1:13" ht="12.75" customHeight="1" x14ac:dyDescent="0.25">
      <c r="A4487" s="277" t="s">
        <v>9801</v>
      </c>
      <c r="B4487" s="277" t="s">
        <v>9802</v>
      </c>
      <c r="C4487" s="277" t="s">
        <v>11167</v>
      </c>
      <c r="D4487" s="277" t="s">
        <v>11168</v>
      </c>
      <c r="E4487" s="278" t="s">
        <v>1043</v>
      </c>
      <c r="F4487" s="277" t="s">
        <v>1043</v>
      </c>
      <c r="G4487" s="279">
        <v>86920</v>
      </c>
      <c r="H4487" s="277" t="s">
        <v>11211</v>
      </c>
      <c r="I4487" s="277" t="s">
        <v>833</v>
      </c>
      <c r="J4487" s="277" t="s">
        <v>2642</v>
      </c>
      <c r="K4487" s="280">
        <v>656.16</v>
      </c>
      <c r="L4487" s="277" t="s">
        <v>2364</v>
      </c>
      <c r="M4487" s="83"/>
    </row>
    <row r="4488" spans="1:13" ht="12.75" customHeight="1" x14ac:dyDescent="0.25">
      <c r="A4488" s="277" t="s">
        <v>9801</v>
      </c>
      <c r="B4488" s="277" t="s">
        <v>9802</v>
      </c>
      <c r="C4488" s="277" t="s">
        <v>11167</v>
      </c>
      <c r="D4488" s="277" t="s">
        <v>11168</v>
      </c>
      <c r="E4488" s="278" t="s">
        <v>1043</v>
      </c>
      <c r="F4488" s="277" t="s">
        <v>1043</v>
      </c>
      <c r="G4488" s="279">
        <v>86921</v>
      </c>
      <c r="H4488" s="277" t="s">
        <v>11212</v>
      </c>
      <c r="I4488" s="277" t="s">
        <v>833</v>
      </c>
      <c r="J4488" s="277" t="s">
        <v>2642</v>
      </c>
      <c r="K4488" s="280">
        <v>660.21</v>
      </c>
      <c r="L4488" s="277" t="s">
        <v>2364</v>
      </c>
      <c r="M4488" s="83"/>
    </row>
    <row r="4489" spans="1:13" ht="12.75" customHeight="1" x14ac:dyDescent="0.25">
      <c r="A4489" s="277" t="s">
        <v>9801</v>
      </c>
      <c r="B4489" s="277" t="s">
        <v>9802</v>
      </c>
      <c r="C4489" s="277" t="s">
        <v>11167</v>
      </c>
      <c r="D4489" s="277" t="s">
        <v>11168</v>
      </c>
      <c r="E4489" s="278" t="s">
        <v>1043</v>
      </c>
      <c r="F4489" s="277" t="s">
        <v>1043</v>
      </c>
      <c r="G4489" s="279">
        <v>86922</v>
      </c>
      <c r="H4489" s="277" t="s">
        <v>11213</v>
      </c>
      <c r="I4489" s="277" t="s">
        <v>833</v>
      </c>
      <c r="J4489" s="277" t="s">
        <v>2642</v>
      </c>
      <c r="K4489" s="280">
        <v>547.71</v>
      </c>
      <c r="L4489" s="277" t="s">
        <v>2364</v>
      </c>
      <c r="M4489" s="83"/>
    </row>
    <row r="4490" spans="1:13" ht="12.75" customHeight="1" x14ac:dyDescent="0.25">
      <c r="A4490" s="277" t="s">
        <v>9801</v>
      </c>
      <c r="B4490" s="277" t="s">
        <v>9802</v>
      </c>
      <c r="C4490" s="277" t="s">
        <v>11167</v>
      </c>
      <c r="D4490" s="277" t="s">
        <v>11168</v>
      </c>
      <c r="E4490" s="278" t="s">
        <v>1043</v>
      </c>
      <c r="F4490" s="277" t="s">
        <v>1043</v>
      </c>
      <c r="G4490" s="279">
        <v>86923</v>
      </c>
      <c r="H4490" s="277" t="s">
        <v>11214</v>
      </c>
      <c r="I4490" s="277" t="s">
        <v>833</v>
      </c>
      <c r="J4490" s="277" t="s">
        <v>2642</v>
      </c>
      <c r="K4490" s="280">
        <v>422.17</v>
      </c>
      <c r="L4490" s="277" t="s">
        <v>2364</v>
      </c>
      <c r="M4490" s="83"/>
    </row>
    <row r="4491" spans="1:13" ht="12.75" customHeight="1" x14ac:dyDescent="0.25">
      <c r="A4491" s="277" t="s">
        <v>9801</v>
      </c>
      <c r="B4491" s="277" t="s">
        <v>9802</v>
      </c>
      <c r="C4491" s="277" t="s">
        <v>11167</v>
      </c>
      <c r="D4491" s="277" t="s">
        <v>11168</v>
      </c>
      <c r="E4491" s="278" t="s">
        <v>1043</v>
      </c>
      <c r="F4491" s="277" t="s">
        <v>1043</v>
      </c>
      <c r="G4491" s="279">
        <v>86924</v>
      </c>
      <c r="H4491" s="277" t="s">
        <v>11215</v>
      </c>
      <c r="I4491" s="277" t="s">
        <v>833</v>
      </c>
      <c r="J4491" s="277" t="s">
        <v>2642</v>
      </c>
      <c r="K4491" s="280">
        <v>426.22</v>
      </c>
      <c r="L4491" s="277" t="s">
        <v>2364</v>
      </c>
      <c r="M4491" s="83"/>
    </row>
    <row r="4492" spans="1:13" ht="12.75" customHeight="1" x14ac:dyDescent="0.25">
      <c r="A4492" s="277" t="s">
        <v>9801</v>
      </c>
      <c r="B4492" s="277" t="s">
        <v>9802</v>
      </c>
      <c r="C4492" s="277" t="s">
        <v>11167</v>
      </c>
      <c r="D4492" s="277" t="s">
        <v>11168</v>
      </c>
      <c r="E4492" s="278" t="s">
        <v>1043</v>
      </c>
      <c r="F4492" s="277" t="s">
        <v>1043</v>
      </c>
      <c r="G4492" s="279">
        <v>86925</v>
      </c>
      <c r="H4492" s="277" t="s">
        <v>11216</v>
      </c>
      <c r="I4492" s="277" t="s">
        <v>833</v>
      </c>
      <c r="J4492" s="277" t="s">
        <v>2642</v>
      </c>
      <c r="K4492" s="280">
        <v>369.42</v>
      </c>
      <c r="L4492" s="277" t="s">
        <v>2364</v>
      </c>
      <c r="M4492" s="83"/>
    </row>
    <row r="4493" spans="1:13" ht="12.75" customHeight="1" x14ac:dyDescent="0.25">
      <c r="A4493" s="277" t="s">
        <v>9801</v>
      </c>
      <c r="B4493" s="277" t="s">
        <v>9802</v>
      </c>
      <c r="C4493" s="277" t="s">
        <v>11167</v>
      </c>
      <c r="D4493" s="277" t="s">
        <v>11168</v>
      </c>
      <c r="E4493" s="278" t="s">
        <v>1043</v>
      </c>
      <c r="F4493" s="277" t="s">
        <v>1043</v>
      </c>
      <c r="G4493" s="279">
        <v>86926</v>
      </c>
      <c r="H4493" s="277" t="s">
        <v>11217</v>
      </c>
      <c r="I4493" s="277" t="s">
        <v>833</v>
      </c>
      <c r="J4493" s="277" t="s">
        <v>2642</v>
      </c>
      <c r="K4493" s="280">
        <v>373.47</v>
      </c>
      <c r="L4493" s="277" t="s">
        <v>2364</v>
      </c>
      <c r="M4493" s="83"/>
    </row>
    <row r="4494" spans="1:13" ht="12.75" customHeight="1" x14ac:dyDescent="0.25">
      <c r="A4494" s="277" t="s">
        <v>9801</v>
      </c>
      <c r="B4494" s="277" t="s">
        <v>9802</v>
      </c>
      <c r="C4494" s="277" t="s">
        <v>11167</v>
      </c>
      <c r="D4494" s="277" t="s">
        <v>11168</v>
      </c>
      <c r="E4494" s="278" t="s">
        <v>1043</v>
      </c>
      <c r="F4494" s="277" t="s">
        <v>1043</v>
      </c>
      <c r="G4494" s="279">
        <v>86927</v>
      </c>
      <c r="H4494" s="277" t="s">
        <v>11218</v>
      </c>
      <c r="I4494" s="277" t="s">
        <v>833</v>
      </c>
      <c r="J4494" s="277" t="s">
        <v>2642</v>
      </c>
      <c r="K4494" s="280">
        <v>232.65</v>
      </c>
      <c r="L4494" s="277" t="s">
        <v>2364</v>
      </c>
      <c r="M4494" s="83"/>
    </row>
    <row r="4495" spans="1:13" ht="12.75" customHeight="1" x14ac:dyDescent="0.25">
      <c r="A4495" s="277" t="s">
        <v>9801</v>
      </c>
      <c r="B4495" s="277" t="s">
        <v>9802</v>
      </c>
      <c r="C4495" s="277" t="s">
        <v>11167</v>
      </c>
      <c r="D4495" s="277" t="s">
        <v>11168</v>
      </c>
      <c r="E4495" s="278" t="s">
        <v>1043</v>
      </c>
      <c r="F4495" s="277" t="s">
        <v>1043</v>
      </c>
      <c r="G4495" s="279">
        <v>86928</v>
      </c>
      <c r="H4495" s="277" t="s">
        <v>11219</v>
      </c>
      <c r="I4495" s="277" t="s">
        <v>833</v>
      </c>
      <c r="J4495" s="277" t="s">
        <v>2642</v>
      </c>
      <c r="K4495" s="280">
        <v>236.7</v>
      </c>
      <c r="L4495" s="277" t="s">
        <v>2364</v>
      </c>
      <c r="M4495" s="83"/>
    </row>
    <row r="4496" spans="1:13" ht="12.75" customHeight="1" x14ac:dyDescent="0.25">
      <c r="A4496" s="277" t="s">
        <v>9801</v>
      </c>
      <c r="B4496" s="277" t="s">
        <v>9802</v>
      </c>
      <c r="C4496" s="277" t="s">
        <v>11167</v>
      </c>
      <c r="D4496" s="277" t="s">
        <v>11168</v>
      </c>
      <c r="E4496" s="278" t="s">
        <v>1043</v>
      </c>
      <c r="F4496" s="277" t="s">
        <v>1043</v>
      </c>
      <c r="G4496" s="279">
        <v>86929</v>
      </c>
      <c r="H4496" s="277" t="s">
        <v>11220</v>
      </c>
      <c r="I4496" s="277" t="s">
        <v>833</v>
      </c>
      <c r="J4496" s="277" t="s">
        <v>2642</v>
      </c>
      <c r="K4496" s="280">
        <v>225.87</v>
      </c>
      <c r="L4496" s="277" t="s">
        <v>2364</v>
      </c>
      <c r="M4496" s="83"/>
    </row>
    <row r="4497" spans="1:13" ht="12.75" customHeight="1" x14ac:dyDescent="0.25">
      <c r="A4497" s="277" t="s">
        <v>9801</v>
      </c>
      <c r="B4497" s="277" t="s">
        <v>9802</v>
      </c>
      <c r="C4497" s="277" t="s">
        <v>11167</v>
      </c>
      <c r="D4497" s="277" t="s">
        <v>11168</v>
      </c>
      <c r="E4497" s="278" t="s">
        <v>1043</v>
      </c>
      <c r="F4497" s="277" t="s">
        <v>1043</v>
      </c>
      <c r="G4497" s="279">
        <v>86930</v>
      </c>
      <c r="H4497" s="277" t="s">
        <v>11221</v>
      </c>
      <c r="I4497" s="277" t="s">
        <v>833</v>
      </c>
      <c r="J4497" s="277" t="s">
        <v>2642</v>
      </c>
      <c r="K4497" s="280">
        <v>229.92</v>
      </c>
      <c r="L4497" s="277" t="s">
        <v>2364</v>
      </c>
      <c r="M4497" s="83"/>
    </row>
    <row r="4498" spans="1:13" ht="12.75" customHeight="1" x14ac:dyDescent="0.25">
      <c r="A4498" s="277" t="s">
        <v>9801</v>
      </c>
      <c r="B4498" s="277" t="s">
        <v>9802</v>
      </c>
      <c r="C4498" s="277" t="s">
        <v>11167</v>
      </c>
      <c r="D4498" s="277" t="s">
        <v>11168</v>
      </c>
      <c r="E4498" s="278" t="s">
        <v>1043</v>
      </c>
      <c r="F4498" s="277" t="s">
        <v>1043</v>
      </c>
      <c r="G4498" s="279">
        <v>86931</v>
      </c>
      <c r="H4498" s="277" t="s">
        <v>11222</v>
      </c>
      <c r="I4498" s="277" t="s">
        <v>833</v>
      </c>
      <c r="J4498" s="277" t="s">
        <v>2642</v>
      </c>
      <c r="K4498" s="280">
        <v>376.11</v>
      </c>
      <c r="L4498" s="277" t="s">
        <v>2364</v>
      </c>
      <c r="M4498" s="83"/>
    </row>
    <row r="4499" spans="1:13" ht="12.75" customHeight="1" x14ac:dyDescent="0.25">
      <c r="A4499" s="277" t="s">
        <v>9801</v>
      </c>
      <c r="B4499" s="277" t="s">
        <v>9802</v>
      </c>
      <c r="C4499" s="277" t="s">
        <v>11167</v>
      </c>
      <c r="D4499" s="277" t="s">
        <v>11168</v>
      </c>
      <c r="E4499" s="278" t="s">
        <v>1043</v>
      </c>
      <c r="F4499" s="277" t="s">
        <v>1043</v>
      </c>
      <c r="G4499" s="279">
        <v>86932</v>
      </c>
      <c r="H4499" s="277" t="s">
        <v>11223</v>
      </c>
      <c r="I4499" s="277" t="s">
        <v>833</v>
      </c>
      <c r="J4499" s="277" t="s">
        <v>2642</v>
      </c>
      <c r="K4499" s="280">
        <v>397.08</v>
      </c>
      <c r="L4499" s="277" t="s">
        <v>2364</v>
      </c>
      <c r="M4499" s="83"/>
    </row>
    <row r="4500" spans="1:13" ht="12.75" customHeight="1" x14ac:dyDescent="0.25">
      <c r="A4500" s="277" t="s">
        <v>9801</v>
      </c>
      <c r="B4500" s="277" t="s">
        <v>9802</v>
      </c>
      <c r="C4500" s="277" t="s">
        <v>11167</v>
      </c>
      <c r="D4500" s="277" t="s">
        <v>11168</v>
      </c>
      <c r="E4500" s="278" t="s">
        <v>1043</v>
      </c>
      <c r="F4500" s="277" t="s">
        <v>1043</v>
      </c>
      <c r="G4500" s="279">
        <v>86933</v>
      </c>
      <c r="H4500" s="277" t="s">
        <v>11224</v>
      </c>
      <c r="I4500" s="277" t="s">
        <v>833</v>
      </c>
      <c r="J4500" s="277" t="s">
        <v>2642</v>
      </c>
      <c r="K4500" s="280">
        <v>299.2</v>
      </c>
      <c r="L4500" s="277" t="s">
        <v>2364</v>
      </c>
      <c r="M4500" s="83"/>
    </row>
    <row r="4501" spans="1:13" ht="12.75" customHeight="1" x14ac:dyDescent="0.25">
      <c r="A4501" s="277" t="s">
        <v>9801</v>
      </c>
      <c r="B4501" s="277" t="s">
        <v>9802</v>
      </c>
      <c r="C4501" s="277" t="s">
        <v>11167</v>
      </c>
      <c r="D4501" s="277" t="s">
        <v>11168</v>
      </c>
      <c r="E4501" s="278" t="s">
        <v>1043</v>
      </c>
      <c r="F4501" s="277" t="s">
        <v>1043</v>
      </c>
      <c r="G4501" s="279">
        <v>86934</v>
      </c>
      <c r="H4501" s="277" t="s">
        <v>11225</v>
      </c>
      <c r="I4501" s="277" t="s">
        <v>833</v>
      </c>
      <c r="J4501" s="277" t="s">
        <v>2642</v>
      </c>
      <c r="K4501" s="280">
        <v>292.42</v>
      </c>
      <c r="L4501" s="277" t="s">
        <v>2364</v>
      </c>
      <c r="M4501" s="83"/>
    </row>
    <row r="4502" spans="1:13" ht="12.75" customHeight="1" x14ac:dyDescent="0.25">
      <c r="A4502" s="277" t="s">
        <v>9801</v>
      </c>
      <c r="B4502" s="277" t="s">
        <v>9802</v>
      </c>
      <c r="C4502" s="277" t="s">
        <v>11167</v>
      </c>
      <c r="D4502" s="277" t="s">
        <v>11168</v>
      </c>
      <c r="E4502" s="278" t="s">
        <v>1043</v>
      </c>
      <c r="F4502" s="277" t="s">
        <v>1043</v>
      </c>
      <c r="G4502" s="279">
        <v>86935</v>
      </c>
      <c r="H4502" s="277" t="s">
        <v>11226</v>
      </c>
      <c r="I4502" s="277" t="s">
        <v>833</v>
      </c>
      <c r="J4502" s="277" t="s">
        <v>2642</v>
      </c>
      <c r="K4502" s="280">
        <v>195.62</v>
      </c>
      <c r="L4502" s="277" t="s">
        <v>2364</v>
      </c>
      <c r="M4502" s="83"/>
    </row>
    <row r="4503" spans="1:13" ht="12.75" customHeight="1" x14ac:dyDescent="0.25">
      <c r="A4503" s="277" t="s">
        <v>9801</v>
      </c>
      <c r="B4503" s="277" t="s">
        <v>9802</v>
      </c>
      <c r="C4503" s="277" t="s">
        <v>11167</v>
      </c>
      <c r="D4503" s="277" t="s">
        <v>11168</v>
      </c>
      <c r="E4503" s="278" t="s">
        <v>1043</v>
      </c>
      <c r="F4503" s="277" t="s">
        <v>1043</v>
      </c>
      <c r="G4503" s="279">
        <v>86936</v>
      </c>
      <c r="H4503" s="277" t="s">
        <v>11227</v>
      </c>
      <c r="I4503" s="277" t="s">
        <v>833</v>
      </c>
      <c r="J4503" s="277" t="s">
        <v>2642</v>
      </c>
      <c r="K4503" s="280">
        <v>292.47000000000003</v>
      </c>
      <c r="L4503" s="277" t="s">
        <v>2364</v>
      </c>
      <c r="M4503" s="83"/>
    </row>
    <row r="4504" spans="1:13" ht="12.75" customHeight="1" x14ac:dyDescent="0.25">
      <c r="A4504" s="277" t="s">
        <v>9801</v>
      </c>
      <c r="B4504" s="277" t="s">
        <v>9802</v>
      </c>
      <c r="C4504" s="277" t="s">
        <v>11167</v>
      </c>
      <c r="D4504" s="277" t="s">
        <v>11168</v>
      </c>
      <c r="E4504" s="278" t="s">
        <v>1043</v>
      </c>
      <c r="F4504" s="277" t="s">
        <v>1043</v>
      </c>
      <c r="G4504" s="279">
        <v>86937</v>
      </c>
      <c r="H4504" s="277" t="s">
        <v>11228</v>
      </c>
      <c r="I4504" s="277" t="s">
        <v>833</v>
      </c>
      <c r="J4504" s="277" t="s">
        <v>2642</v>
      </c>
      <c r="K4504" s="280">
        <v>139.72999999999999</v>
      </c>
      <c r="L4504" s="277" t="s">
        <v>2364</v>
      </c>
      <c r="M4504" s="83"/>
    </row>
    <row r="4505" spans="1:13" ht="12.75" customHeight="1" x14ac:dyDescent="0.25">
      <c r="A4505" s="277" t="s">
        <v>9801</v>
      </c>
      <c r="B4505" s="277" t="s">
        <v>9802</v>
      </c>
      <c r="C4505" s="277" t="s">
        <v>11167</v>
      </c>
      <c r="D4505" s="277" t="s">
        <v>11168</v>
      </c>
      <c r="E4505" s="278" t="s">
        <v>1043</v>
      </c>
      <c r="F4505" s="277" t="s">
        <v>1043</v>
      </c>
      <c r="G4505" s="279">
        <v>86938</v>
      </c>
      <c r="H4505" s="277" t="s">
        <v>11229</v>
      </c>
      <c r="I4505" s="277" t="s">
        <v>833</v>
      </c>
      <c r="J4505" s="277" t="s">
        <v>2642</v>
      </c>
      <c r="K4505" s="280">
        <v>236.58</v>
      </c>
      <c r="L4505" s="277" t="s">
        <v>2364</v>
      </c>
      <c r="M4505" s="83"/>
    </row>
    <row r="4506" spans="1:13" ht="12.75" customHeight="1" x14ac:dyDescent="0.25">
      <c r="A4506" s="277" t="s">
        <v>9801</v>
      </c>
      <c r="B4506" s="277" t="s">
        <v>9802</v>
      </c>
      <c r="C4506" s="277" t="s">
        <v>11167</v>
      </c>
      <c r="D4506" s="277" t="s">
        <v>11168</v>
      </c>
      <c r="E4506" s="278" t="s">
        <v>1043</v>
      </c>
      <c r="F4506" s="277" t="s">
        <v>1043</v>
      </c>
      <c r="G4506" s="279">
        <v>86939</v>
      </c>
      <c r="H4506" s="277" t="s">
        <v>11230</v>
      </c>
      <c r="I4506" s="277" t="s">
        <v>833</v>
      </c>
      <c r="J4506" s="277" t="s">
        <v>2642</v>
      </c>
      <c r="K4506" s="280">
        <v>284.61</v>
      </c>
      <c r="L4506" s="277" t="s">
        <v>2364</v>
      </c>
      <c r="M4506" s="83"/>
    </row>
    <row r="4507" spans="1:13" ht="12.75" customHeight="1" x14ac:dyDescent="0.25">
      <c r="A4507" s="277" t="s">
        <v>9801</v>
      </c>
      <c r="B4507" s="277" t="s">
        <v>9802</v>
      </c>
      <c r="C4507" s="277" t="s">
        <v>11167</v>
      </c>
      <c r="D4507" s="277" t="s">
        <v>11168</v>
      </c>
      <c r="E4507" s="278" t="s">
        <v>1043</v>
      </c>
      <c r="F4507" s="277" t="s">
        <v>1043</v>
      </c>
      <c r="G4507" s="279">
        <v>86940</v>
      </c>
      <c r="H4507" s="277" t="s">
        <v>11231</v>
      </c>
      <c r="I4507" s="277" t="s">
        <v>833</v>
      </c>
      <c r="J4507" s="277" t="s">
        <v>2642</v>
      </c>
      <c r="K4507" s="280">
        <v>664.02</v>
      </c>
      <c r="L4507" s="277" t="s">
        <v>2364</v>
      </c>
      <c r="M4507" s="83"/>
    </row>
    <row r="4508" spans="1:13" ht="12.75" customHeight="1" x14ac:dyDescent="0.25">
      <c r="A4508" s="277" t="s">
        <v>9801</v>
      </c>
      <c r="B4508" s="277" t="s">
        <v>9802</v>
      </c>
      <c r="C4508" s="277" t="s">
        <v>11167</v>
      </c>
      <c r="D4508" s="277" t="s">
        <v>11168</v>
      </c>
      <c r="E4508" s="278" t="s">
        <v>1043</v>
      </c>
      <c r="F4508" s="277" t="s">
        <v>1043</v>
      </c>
      <c r="G4508" s="279">
        <v>86941</v>
      </c>
      <c r="H4508" s="277" t="s">
        <v>11232</v>
      </c>
      <c r="I4508" s="277" t="s">
        <v>833</v>
      </c>
      <c r="J4508" s="277" t="s">
        <v>2642</v>
      </c>
      <c r="K4508" s="280">
        <v>518.78</v>
      </c>
      <c r="L4508" s="277" t="s">
        <v>2364</v>
      </c>
      <c r="M4508" s="83"/>
    </row>
    <row r="4509" spans="1:13" ht="12.75" customHeight="1" x14ac:dyDescent="0.25">
      <c r="A4509" s="277" t="s">
        <v>9801</v>
      </c>
      <c r="B4509" s="277" t="s">
        <v>9802</v>
      </c>
      <c r="C4509" s="277" t="s">
        <v>11167</v>
      </c>
      <c r="D4509" s="277" t="s">
        <v>11168</v>
      </c>
      <c r="E4509" s="278" t="s">
        <v>1043</v>
      </c>
      <c r="F4509" s="277" t="s">
        <v>1043</v>
      </c>
      <c r="G4509" s="279">
        <v>86942</v>
      </c>
      <c r="H4509" s="277" t="s">
        <v>11233</v>
      </c>
      <c r="I4509" s="277" t="s">
        <v>833</v>
      </c>
      <c r="J4509" s="277" t="s">
        <v>2642</v>
      </c>
      <c r="K4509" s="280">
        <v>184.3</v>
      </c>
      <c r="L4509" s="277" t="s">
        <v>2364</v>
      </c>
      <c r="M4509" s="83"/>
    </row>
    <row r="4510" spans="1:13" ht="12.75" customHeight="1" x14ac:dyDescent="0.25">
      <c r="A4510" s="277" t="s">
        <v>9801</v>
      </c>
      <c r="B4510" s="277" t="s">
        <v>9802</v>
      </c>
      <c r="C4510" s="277" t="s">
        <v>11167</v>
      </c>
      <c r="D4510" s="277" t="s">
        <v>11168</v>
      </c>
      <c r="E4510" s="278" t="s">
        <v>1043</v>
      </c>
      <c r="F4510" s="277" t="s">
        <v>1043</v>
      </c>
      <c r="G4510" s="279">
        <v>86943</v>
      </c>
      <c r="H4510" s="277" t="s">
        <v>11234</v>
      </c>
      <c r="I4510" s="277" t="s">
        <v>833</v>
      </c>
      <c r="J4510" s="277" t="s">
        <v>2642</v>
      </c>
      <c r="K4510" s="280">
        <v>177.52</v>
      </c>
      <c r="L4510" s="277" t="s">
        <v>2364</v>
      </c>
      <c r="M4510" s="83"/>
    </row>
    <row r="4511" spans="1:13" ht="12.75" customHeight="1" x14ac:dyDescent="0.25">
      <c r="A4511" s="277" t="s">
        <v>9801</v>
      </c>
      <c r="B4511" s="277" t="s">
        <v>9802</v>
      </c>
      <c r="C4511" s="277" t="s">
        <v>11167</v>
      </c>
      <c r="D4511" s="277" t="s">
        <v>11168</v>
      </c>
      <c r="E4511" s="278" t="s">
        <v>1043</v>
      </c>
      <c r="F4511" s="277" t="s">
        <v>1043</v>
      </c>
      <c r="G4511" s="279">
        <v>86947</v>
      </c>
      <c r="H4511" s="277" t="s">
        <v>11235</v>
      </c>
      <c r="I4511" s="277" t="s">
        <v>833</v>
      </c>
      <c r="J4511" s="277" t="s">
        <v>2642</v>
      </c>
      <c r="K4511" s="280">
        <v>672.53</v>
      </c>
      <c r="L4511" s="277" t="s">
        <v>2364</v>
      </c>
      <c r="M4511" s="83"/>
    </row>
    <row r="4512" spans="1:13" ht="12.75" customHeight="1" x14ac:dyDescent="0.25">
      <c r="A4512" s="277" t="s">
        <v>9801</v>
      </c>
      <c r="B4512" s="277" t="s">
        <v>9802</v>
      </c>
      <c r="C4512" s="277" t="s">
        <v>11167</v>
      </c>
      <c r="D4512" s="277" t="s">
        <v>11168</v>
      </c>
      <c r="E4512" s="278" t="s">
        <v>1043</v>
      </c>
      <c r="F4512" s="277" t="s">
        <v>1043</v>
      </c>
      <c r="G4512" s="279">
        <v>88571</v>
      </c>
      <c r="H4512" s="277" t="s">
        <v>11236</v>
      </c>
      <c r="I4512" s="277" t="s">
        <v>833</v>
      </c>
      <c r="J4512" s="277" t="s">
        <v>2642</v>
      </c>
      <c r="K4512" s="280">
        <v>40.72</v>
      </c>
      <c r="L4512" s="277" t="s">
        <v>2364</v>
      </c>
      <c r="M4512" s="83"/>
    </row>
    <row r="4513" spans="1:13" ht="12.75" customHeight="1" x14ac:dyDescent="0.25">
      <c r="A4513" s="277" t="s">
        <v>9801</v>
      </c>
      <c r="B4513" s="277" t="s">
        <v>9802</v>
      </c>
      <c r="C4513" s="277" t="s">
        <v>11167</v>
      </c>
      <c r="D4513" s="277" t="s">
        <v>11168</v>
      </c>
      <c r="E4513" s="278" t="s">
        <v>1043</v>
      </c>
      <c r="F4513" s="277" t="s">
        <v>1043</v>
      </c>
      <c r="G4513" s="279">
        <v>93396</v>
      </c>
      <c r="H4513" s="277" t="s">
        <v>11237</v>
      </c>
      <c r="I4513" s="277" t="s">
        <v>833</v>
      </c>
      <c r="J4513" s="277" t="s">
        <v>2642</v>
      </c>
      <c r="K4513" s="280">
        <v>488.66</v>
      </c>
      <c r="L4513" s="277" t="s">
        <v>2364</v>
      </c>
      <c r="M4513" s="83"/>
    </row>
    <row r="4514" spans="1:13" ht="12.75" customHeight="1" x14ac:dyDescent="0.25">
      <c r="A4514" s="277" t="s">
        <v>9801</v>
      </c>
      <c r="B4514" s="277" t="s">
        <v>9802</v>
      </c>
      <c r="C4514" s="277" t="s">
        <v>11167</v>
      </c>
      <c r="D4514" s="277" t="s">
        <v>11168</v>
      </c>
      <c r="E4514" s="278" t="s">
        <v>1043</v>
      </c>
      <c r="F4514" s="277" t="s">
        <v>1043</v>
      </c>
      <c r="G4514" s="279">
        <v>93441</v>
      </c>
      <c r="H4514" s="277" t="s">
        <v>11238</v>
      </c>
      <c r="I4514" s="277" t="s">
        <v>833</v>
      </c>
      <c r="J4514" s="277" t="s">
        <v>2642</v>
      </c>
      <c r="K4514" s="280">
        <v>867</v>
      </c>
      <c r="L4514" s="277" t="s">
        <v>2364</v>
      </c>
      <c r="M4514" s="83"/>
    </row>
    <row r="4515" spans="1:13" ht="12.75" customHeight="1" x14ac:dyDescent="0.25">
      <c r="A4515" s="277" t="s">
        <v>9801</v>
      </c>
      <c r="B4515" s="277" t="s">
        <v>9802</v>
      </c>
      <c r="C4515" s="277" t="s">
        <v>11167</v>
      </c>
      <c r="D4515" s="277" t="s">
        <v>11168</v>
      </c>
      <c r="E4515" s="278" t="s">
        <v>1043</v>
      </c>
      <c r="F4515" s="277" t="s">
        <v>1043</v>
      </c>
      <c r="G4515" s="279">
        <v>93442</v>
      </c>
      <c r="H4515" s="277" t="s">
        <v>11239</v>
      </c>
      <c r="I4515" s="277" t="s">
        <v>833</v>
      </c>
      <c r="J4515" s="277" t="s">
        <v>2642</v>
      </c>
      <c r="K4515" s="280">
        <v>720.42</v>
      </c>
      <c r="L4515" s="277" t="s">
        <v>2364</v>
      </c>
      <c r="M4515" s="83"/>
    </row>
    <row r="4516" spans="1:13" ht="12.75" customHeight="1" x14ac:dyDescent="0.25">
      <c r="A4516" s="277" t="s">
        <v>9801</v>
      </c>
      <c r="B4516" s="277" t="s">
        <v>9802</v>
      </c>
      <c r="C4516" s="277" t="s">
        <v>11167</v>
      </c>
      <c r="D4516" s="277" t="s">
        <v>11168</v>
      </c>
      <c r="E4516" s="278" t="s">
        <v>1043</v>
      </c>
      <c r="F4516" s="277" t="s">
        <v>1043</v>
      </c>
      <c r="G4516" s="279">
        <v>95469</v>
      </c>
      <c r="H4516" s="277" t="s">
        <v>11240</v>
      </c>
      <c r="I4516" s="277" t="s">
        <v>833</v>
      </c>
      <c r="J4516" s="277" t="s">
        <v>2642</v>
      </c>
      <c r="K4516" s="280">
        <v>176.01</v>
      </c>
      <c r="L4516" s="277" t="s">
        <v>2364</v>
      </c>
      <c r="M4516" s="83"/>
    </row>
    <row r="4517" spans="1:13" ht="12.75" customHeight="1" x14ac:dyDescent="0.25">
      <c r="A4517" s="277" t="s">
        <v>9801</v>
      </c>
      <c r="B4517" s="277" t="s">
        <v>9802</v>
      </c>
      <c r="C4517" s="277" t="s">
        <v>11167</v>
      </c>
      <c r="D4517" s="277" t="s">
        <v>11168</v>
      </c>
      <c r="E4517" s="278" t="s">
        <v>1043</v>
      </c>
      <c r="F4517" s="277" t="s">
        <v>1043</v>
      </c>
      <c r="G4517" s="279">
        <v>95470</v>
      </c>
      <c r="H4517" s="277" t="s">
        <v>11241</v>
      </c>
      <c r="I4517" s="277" t="s">
        <v>833</v>
      </c>
      <c r="J4517" s="277" t="s">
        <v>2642</v>
      </c>
      <c r="K4517" s="280">
        <v>181.25</v>
      </c>
      <c r="L4517" s="277" t="s">
        <v>2364</v>
      </c>
      <c r="M4517" s="83"/>
    </row>
    <row r="4518" spans="1:13" ht="12.75" customHeight="1" x14ac:dyDescent="0.25">
      <c r="A4518" s="277" t="s">
        <v>9801</v>
      </c>
      <c r="B4518" s="277" t="s">
        <v>9802</v>
      </c>
      <c r="C4518" s="277" t="s">
        <v>11167</v>
      </c>
      <c r="D4518" s="277" t="s">
        <v>11168</v>
      </c>
      <c r="E4518" s="278" t="s">
        <v>1043</v>
      </c>
      <c r="F4518" s="277" t="s">
        <v>1043</v>
      </c>
      <c r="G4518" s="279">
        <v>95471</v>
      </c>
      <c r="H4518" s="277" t="s">
        <v>11242</v>
      </c>
      <c r="I4518" s="277" t="s">
        <v>833</v>
      </c>
      <c r="J4518" s="277" t="s">
        <v>2642</v>
      </c>
      <c r="K4518" s="280">
        <v>636.17999999999995</v>
      </c>
      <c r="L4518" s="277" t="s">
        <v>2364</v>
      </c>
      <c r="M4518" s="83"/>
    </row>
    <row r="4519" spans="1:13" ht="12.75" customHeight="1" x14ac:dyDescent="0.25">
      <c r="A4519" s="277" t="s">
        <v>9801</v>
      </c>
      <c r="B4519" s="277" t="s">
        <v>9802</v>
      </c>
      <c r="C4519" s="277" t="s">
        <v>11167</v>
      </c>
      <c r="D4519" s="277" t="s">
        <v>11168</v>
      </c>
      <c r="E4519" s="278" t="s">
        <v>1043</v>
      </c>
      <c r="F4519" s="277" t="s">
        <v>1043</v>
      </c>
      <c r="G4519" s="279">
        <v>95472</v>
      </c>
      <c r="H4519" s="277" t="s">
        <v>11243</v>
      </c>
      <c r="I4519" s="277" t="s">
        <v>833</v>
      </c>
      <c r="J4519" s="277" t="s">
        <v>2642</v>
      </c>
      <c r="K4519" s="280">
        <v>641.41999999999996</v>
      </c>
      <c r="L4519" s="277" t="s">
        <v>2364</v>
      </c>
      <c r="M4519" s="83"/>
    </row>
    <row r="4520" spans="1:13" ht="12.75" customHeight="1" x14ac:dyDescent="0.25">
      <c r="A4520" s="277" t="s">
        <v>9801</v>
      </c>
      <c r="B4520" s="277" t="s">
        <v>9802</v>
      </c>
      <c r="C4520" s="277" t="s">
        <v>11167</v>
      </c>
      <c r="D4520" s="277" t="s">
        <v>11168</v>
      </c>
      <c r="E4520" s="278" t="s">
        <v>1043</v>
      </c>
      <c r="F4520" s="277" t="s">
        <v>1043</v>
      </c>
      <c r="G4520" s="279">
        <v>95542</v>
      </c>
      <c r="H4520" s="277" t="s">
        <v>11244</v>
      </c>
      <c r="I4520" s="277" t="s">
        <v>833</v>
      </c>
      <c r="J4520" s="277" t="s">
        <v>2642</v>
      </c>
      <c r="K4520" s="280">
        <v>22.08</v>
      </c>
      <c r="L4520" s="277" t="s">
        <v>2364</v>
      </c>
      <c r="M4520" s="83"/>
    </row>
    <row r="4521" spans="1:13" ht="12.75" customHeight="1" x14ac:dyDescent="0.25">
      <c r="A4521" s="277" t="s">
        <v>9801</v>
      </c>
      <c r="B4521" s="277" t="s">
        <v>9802</v>
      </c>
      <c r="C4521" s="277" t="s">
        <v>11167</v>
      </c>
      <c r="D4521" s="277" t="s">
        <v>11168</v>
      </c>
      <c r="E4521" s="278" t="s">
        <v>1043</v>
      </c>
      <c r="F4521" s="277" t="s">
        <v>1043</v>
      </c>
      <c r="G4521" s="279">
        <v>95543</v>
      </c>
      <c r="H4521" s="277" t="s">
        <v>11245</v>
      </c>
      <c r="I4521" s="277" t="s">
        <v>833</v>
      </c>
      <c r="J4521" s="277" t="s">
        <v>2642</v>
      </c>
      <c r="K4521" s="280">
        <v>35.89</v>
      </c>
      <c r="L4521" s="277" t="s">
        <v>2364</v>
      </c>
      <c r="M4521" s="83"/>
    </row>
    <row r="4522" spans="1:13" ht="12.75" customHeight="1" x14ac:dyDescent="0.25">
      <c r="A4522" s="277" t="s">
        <v>9801</v>
      </c>
      <c r="B4522" s="277" t="s">
        <v>9802</v>
      </c>
      <c r="C4522" s="277" t="s">
        <v>11167</v>
      </c>
      <c r="D4522" s="277" t="s">
        <v>11168</v>
      </c>
      <c r="E4522" s="278" t="s">
        <v>1043</v>
      </c>
      <c r="F4522" s="277" t="s">
        <v>1043</v>
      </c>
      <c r="G4522" s="279">
        <v>95544</v>
      </c>
      <c r="H4522" s="277" t="s">
        <v>11246</v>
      </c>
      <c r="I4522" s="277" t="s">
        <v>833</v>
      </c>
      <c r="J4522" s="277" t="s">
        <v>2642</v>
      </c>
      <c r="K4522" s="280">
        <v>27.86</v>
      </c>
      <c r="L4522" s="277" t="s">
        <v>2364</v>
      </c>
      <c r="M4522" s="83"/>
    </row>
    <row r="4523" spans="1:13" ht="12.75" customHeight="1" x14ac:dyDescent="0.25">
      <c r="A4523" s="277" t="s">
        <v>9801</v>
      </c>
      <c r="B4523" s="277" t="s">
        <v>9802</v>
      </c>
      <c r="C4523" s="277" t="s">
        <v>11167</v>
      </c>
      <c r="D4523" s="277" t="s">
        <v>11168</v>
      </c>
      <c r="E4523" s="278" t="s">
        <v>1043</v>
      </c>
      <c r="F4523" s="277" t="s">
        <v>1043</v>
      </c>
      <c r="G4523" s="279">
        <v>95545</v>
      </c>
      <c r="H4523" s="277" t="s">
        <v>11247</v>
      </c>
      <c r="I4523" s="277" t="s">
        <v>833</v>
      </c>
      <c r="J4523" s="277" t="s">
        <v>2642</v>
      </c>
      <c r="K4523" s="280">
        <v>27.25</v>
      </c>
      <c r="L4523" s="277" t="s">
        <v>2364</v>
      </c>
      <c r="M4523" s="83"/>
    </row>
    <row r="4524" spans="1:13" ht="12.75" customHeight="1" x14ac:dyDescent="0.25">
      <c r="A4524" s="277" t="s">
        <v>9801</v>
      </c>
      <c r="B4524" s="277" t="s">
        <v>9802</v>
      </c>
      <c r="C4524" s="277" t="s">
        <v>11167</v>
      </c>
      <c r="D4524" s="277" t="s">
        <v>11168</v>
      </c>
      <c r="E4524" s="278" t="s">
        <v>1043</v>
      </c>
      <c r="F4524" s="277" t="s">
        <v>1043</v>
      </c>
      <c r="G4524" s="279">
        <v>95546</v>
      </c>
      <c r="H4524" s="277" t="s">
        <v>11248</v>
      </c>
      <c r="I4524" s="277" t="s">
        <v>833</v>
      </c>
      <c r="J4524" s="277" t="s">
        <v>2642</v>
      </c>
      <c r="K4524" s="280">
        <v>83.21</v>
      </c>
      <c r="L4524" s="277" t="s">
        <v>2364</v>
      </c>
      <c r="M4524" s="83"/>
    </row>
    <row r="4525" spans="1:13" ht="12.75" customHeight="1" x14ac:dyDescent="0.25">
      <c r="A4525" s="277" t="s">
        <v>9801</v>
      </c>
      <c r="B4525" s="277" t="s">
        <v>9802</v>
      </c>
      <c r="C4525" s="277" t="s">
        <v>11167</v>
      </c>
      <c r="D4525" s="277" t="s">
        <v>11168</v>
      </c>
      <c r="E4525" s="278" t="s">
        <v>1043</v>
      </c>
      <c r="F4525" s="277" t="s">
        <v>1043</v>
      </c>
      <c r="G4525" s="279">
        <v>95547</v>
      </c>
      <c r="H4525" s="277" t="s">
        <v>11249</v>
      </c>
      <c r="I4525" s="277" t="s">
        <v>833</v>
      </c>
      <c r="J4525" s="277" t="s">
        <v>2363</v>
      </c>
      <c r="K4525" s="280">
        <v>52.16</v>
      </c>
      <c r="L4525" s="277" t="s">
        <v>2364</v>
      </c>
      <c r="M4525" s="83"/>
    </row>
    <row r="4526" spans="1:13" ht="12.75" customHeight="1" x14ac:dyDescent="0.25">
      <c r="A4526" s="277" t="s">
        <v>9801</v>
      </c>
      <c r="B4526" s="277" t="s">
        <v>9802</v>
      </c>
      <c r="C4526" s="277" t="s">
        <v>11250</v>
      </c>
      <c r="D4526" s="277" t="s">
        <v>11251</v>
      </c>
      <c r="E4526" s="278" t="s">
        <v>1043</v>
      </c>
      <c r="F4526" s="277" t="s">
        <v>1043</v>
      </c>
      <c r="G4526" s="279">
        <v>6087</v>
      </c>
      <c r="H4526" s="277" t="s">
        <v>11252</v>
      </c>
      <c r="I4526" s="277" t="s">
        <v>833</v>
      </c>
      <c r="J4526" s="277" t="s">
        <v>2642</v>
      </c>
      <c r="K4526" s="280">
        <v>21.92</v>
      </c>
      <c r="L4526" s="277" t="s">
        <v>2364</v>
      </c>
      <c r="M4526" s="83"/>
    </row>
    <row r="4527" spans="1:13" ht="12.75" customHeight="1" x14ac:dyDescent="0.25">
      <c r="A4527" s="277" t="s">
        <v>9801</v>
      </c>
      <c r="B4527" s="277" t="s">
        <v>9802</v>
      </c>
      <c r="C4527" s="277" t="s">
        <v>11250</v>
      </c>
      <c r="D4527" s="277" t="s">
        <v>11251</v>
      </c>
      <c r="E4527" s="278" t="s">
        <v>1043</v>
      </c>
      <c r="F4527" s="277" t="s">
        <v>1043</v>
      </c>
      <c r="G4527" s="279">
        <v>98052</v>
      </c>
      <c r="H4527" s="277" t="s">
        <v>11253</v>
      </c>
      <c r="I4527" s="277" t="s">
        <v>833</v>
      </c>
      <c r="J4527" s="277" t="s">
        <v>2363</v>
      </c>
      <c r="K4527" s="280">
        <v>1221.76</v>
      </c>
      <c r="L4527" s="277" t="s">
        <v>2364</v>
      </c>
      <c r="M4527" s="83"/>
    </row>
    <row r="4528" spans="1:13" ht="12.75" customHeight="1" x14ac:dyDescent="0.25">
      <c r="A4528" s="277" t="s">
        <v>9801</v>
      </c>
      <c r="B4528" s="277" t="s">
        <v>9802</v>
      </c>
      <c r="C4528" s="277" t="s">
        <v>11250</v>
      </c>
      <c r="D4528" s="277" t="s">
        <v>11251</v>
      </c>
      <c r="E4528" s="278" t="s">
        <v>1043</v>
      </c>
      <c r="F4528" s="277" t="s">
        <v>1043</v>
      </c>
      <c r="G4528" s="279">
        <v>98053</v>
      </c>
      <c r="H4528" s="277" t="s">
        <v>11254</v>
      </c>
      <c r="I4528" s="277" t="s">
        <v>833</v>
      </c>
      <c r="J4528" s="277" t="s">
        <v>2363</v>
      </c>
      <c r="K4528" s="280">
        <v>1806.84</v>
      </c>
      <c r="L4528" s="277" t="s">
        <v>2364</v>
      </c>
      <c r="M4528" s="83"/>
    </row>
    <row r="4529" spans="1:13" ht="12.75" customHeight="1" x14ac:dyDescent="0.25">
      <c r="A4529" s="277" t="s">
        <v>9801</v>
      </c>
      <c r="B4529" s="277" t="s">
        <v>9802</v>
      </c>
      <c r="C4529" s="277" t="s">
        <v>11250</v>
      </c>
      <c r="D4529" s="277" t="s">
        <v>11251</v>
      </c>
      <c r="E4529" s="278" t="s">
        <v>1043</v>
      </c>
      <c r="F4529" s="277" t="s">
        <v>1043</v>
      </c>
      <c r="G4529" s="279">
        <v>98054</v>
      </c>
      <c r="H4529" s="277" t="s">
        <v>11255</v>
      </c>
      <c r="I4529" s="277" t="s">
        <v>833</v>
      </c>
      <c r="J4529" s="277" t="s">
        <v>2363</v>
      </c>
      <c r="K4529" s="280">
        <v>2689.05</v>
      </c>
      <c r="L4529" s="277" t="s">
        <v>2364</v>
      </c>
      <c r="M4529" s="83"/>
    </row>
    <row r="4530" spans="1:13" ht="12.75" customHeight="1" x14ac:dyDescent="0.25">
      <c r="A4530" s="277" t="s">
        <v>9801</v>
      </c>
      <c r="B4530" s="277" t="s">
        <v>9802</v>
      </c>
      <c r="C4530" s="277" t="s">
        <v>11250</v>
      </c>
      <c r="D4530" s="277" t="s">
        <v>11251</v>
      </c>
      <c r="E4530" s="278" t="s">
        <v>1043</v>
      </c>
      <c r="F4530" s="277" t="s">
        <v>1043</v>
      </c>
      <c r="G4530" s="279">
        <v>98055</v>
      </c>
      <c r="H4530" s="277" t="s">
        <v>11256</v>
      </c>
      <c r="I4530" s="277" t="s">
        <v>833</v>
      </c>
      <c r="J4530" s="277" t="s">
        <v>2363</v>
      </c>
      <c r="K4530" s="280">
        <v>3562.58</v>
      </c>
      <c r="L4530" s="277" t="s">
        <v>2364</v>
      </c>
      <c r="M4530" s="83"/>
    </row>
    <row r="4531" spans="1:13" ht="12.75" customHeight="1" x14ac:dyDescent="0.25">
      <c r="A4531" s="277" t="s">
        <v>9801</v>
      </c>
      <c r="B4531" s="277" t="s">
        <v>9802</v>
      </c>
      <c r="C4531" s="277" t="s">
        <v>11250</v>
      </c>
      <c r="D4531" s="277" t="s">
        <v>11251</v>
      </c>
      <c r="E4531" s="278" t="s">
        <v>1043</v>
      </c>
      <c r="F4531" s="277" t="s">
        <v>1043</v>
      </c>
      <c r="G4531" s="279">
        <v>98056</v>
      </c>
      <c r="H4531" s="277" t="s">
        <v>11257</v>
      </c>
      <c r="I4531" s="277" t="s">
        <v>833</v>
      </c>
      <c r="J4531" s="277" t="s">
        <v>2363</v>
      </c>
      <c r="K4531" s="280">
        <v>4135.3599999999997</v>
      </c>
      <c r="L4531" s="277" t="s">
        <v>2364</v>
      </c>
      <c r="M4531" s="83"/>
    </row>
    <row r="4532" spans="1:13" ht="12.75" customHeight="1" x14ac:dyDescent="0.25">
      <c r="A4532" s="277" t="s">
        <v>9801</v>
      </c>
      <c r="B4532" s="277" t="s">
        <v>9802</v>
      </c>
      <c r="C4532" s="277" t="s">
        <v>11250</v>
      </c>
      <c r="D4532" s="277" t="s">
        <v>11251</v>
      </c>
      <c r="E4532" s="278" t="s">
        <v>1043</v>
      </c>
      <c r="F4532" s="277" t="s">
        <v>1043</v>
      </c>
      <c r="G4532" s="279">
        <v>98057</v>
      </c>
      <c r="H4532" s="277" t="s">
        <v>11258</v>
      </c>
      <c r="I4532" s="277" t="s">
        <v>833</v>
      </c>
      <c r="J4532" s="277" t="s">
        <v>2363</v>
      </c>
      <c r="K4532" s="280">
        <v>5492.09</v>
      </c>
      <c r="L4532" s="277" t="s">
        <v>2364</v>
      </c>
      <c r="M4532" s="83"/>
    </row>
    <row r="4533" spans="1:13" ht="12.75" customHeight="1" x14ac:dyDescent="0.25">
      <c r="A4533" s="277" t="s">
        <v>9801</v>
      </c>
      <c r="B4533" s="277" t="s">
        <v>9802</v>
      </c>
      <c r="C4533" s="277" t="s">
        <v>11250</v>
      </c>
      <c r="D4533" s="277" t="s">
        <v>11251</v>
      </c>
      <c r="E4533" s="278" t="s">
        <v>1043</v>
      </c>
      <c r="F4533" s="277" t="s">
        <v>1043</v>
      </c>
      <c r="G4533" s="279">
        <v>98066</v>
      </c>
      <c r="H4533" s="277" t="s">
        <v>11259</v>
      </c>
      <c r="I4533" s="277" t="s">
        <v>833</v>
      </c>
      <c r="J4533" s="277" t="s">
        <v>2363</v>
      </c>
      <c r="K4533" s="280">
        <v>3488.81</v>
      </c>
      <c r="L4533" s="277" t="s">
        <v>2364</v>
      </c>
      <c r="M4533" s="83"/>
    </row>
    <row r="4534" spans="1:13" ht="12.75" customHeight="1" x14ac:dyDescent="0.25">
      <c r="A4534" s="277" t="s">
        <v>9801</v>
      </c>
      <c r="B4534" s="277" t="s">
        <v>9802</v>
      </c>
      <c r="C4534" s="277" t="s">
        <v>11250</v>
      </c>
      <c r="D4534" s="277" t="s">
        <v>11251</v>
      </c>
      <c r="E4534" s="278" t="s">
        <v>1043</v>
      </c>
      <c r="F4534" s="277" t="s">
        <v>1043</v>
      </c>
      <c r="G4534" s="279">
        <v>98067</v>
      </c>
      <c r="H4534" s="277" t="s">
        <v>11260</v>
      </c>
      <c r="I4534" s="277" t="s">
        <v>833</v>
      </c>
      <c r="J4534" s="277" t="s">
        <v>2363</v>
      </c>
      <c r="K4534" s="280">
        <v>4660.22</v>
      </c>
      <c r="L4534" s="277" t="s">
        <v>2364</v>
      </c>
      <c r="M4534" s="83"/>
    </row>
    <row r="4535" spans="1:13" ht="12.75" customHeight="1" x14ac:dyDescent="0.25">
      <c r="A4535" s="277" t="s">
        <v>9801</v>
      </c>
      <c r="B4535" s="277" t="s">
        <v>9802</v>
      </c>
      <c r="C4535" s="277" t="s">
        <v>11250</v>
      </c>
      <c r="D4535" s="277" t="s">
        <v>11251</v>
      </c>
      <c r="E4535" s="278" t="s">
        <v>1043</v>
      </c>
      <c r="F4535" s="277" t="s">
        <v>1043</v>
      </c>
      <c r="G4535" s="279">
        <v>98068</v>
      </c>
      <c r="H4535" s="277" t="s">
        <v>11261</v>
      </c>
      <c r="I4535" s="277" t="s">
        <v>833</v>
      </c>
      <c r="J4535" s="277" t="s">
        <v>2363</v>
      </c>
      <c r="K4535" s="280">
        <v>6589.71</v>
      </c>
      <c r="L4535" s="277" t="s">
        <v>2364</v>
      </c>
      <c r="M4535" s="83"/>
    </row>
    <row r="4536" spans="1:13" ht="12.75" customHeight="1" x14ac:dyDescent="0.25">
      <c r="A4536" s="277" t="s">
        <v>9801</v>
      </c>
      <c r="B4536" s="277" t="s">
        <v>9802</v>
      </c>
      <c r="C4536" s="277" t="s">
        <v>11250</v>
      </c>
      <c r="D4536" s="277" t="s">
        <v>11251</v>
      </c>
      <c r="E4536" s="278" t="s">
        <v>1043</v>
      </c>
      <c r="F4536" s="277" t="s">
        <v>1043</v>
      </c>
      <c r="G4536" s="279">
        <v>98069</v>
      </c>
      <c r="H4536" s="277" t="s">
        <v>11262</v>
      </c>
      <c r="I4536" s="277" t="s">
        <v>833</v>
      </c>
      <c r="J4536" s="277" t="s">
        <v>2363</v>
      </c>
      <c r="K4536" s="280">
        <v>8839.4500000000007</v>
      </c>
      <c r="L4536" s="277" t="s">
        <v>2364</v>
      </c>
      <c r="M4536" s="83"/>
    </row>
    <row r="4537" spans="1:13" ht="12.75" customHeight="1" x14ac:dyDescent="0.25">
      <c r="A4537" s="277" t="s">
        <v>9801</v>
      </c>
      <c r="B4537" s="277" t="s">
        <v>9802</v>
      </c>
      <c r="C4537" s="277" t="s">
        <v>11250</v>
      </c>
      <c r="D4537" s="277" t="s">
        <v>11251</v>
      </c>
      <c r="E4537" s="278" t="s">
        <v>1043</v>
      </c>
      <c r="F4537" s="277" t="s">
        <v>1043</v>
      </c>
      <c r="G4537" s="279">
        <v>98070</v>
      </c>
      <c r="H4537" s="277" t="s">
        <v>11263</v>
      </c>
      <c r="I4537" s="277" t="s">
        <v>833</v>
      </c>
      <c r="J4537" s="277" t="s">
        <v>2363</v>
      </c>
      <c r="K4537" s="280">
        <v>10125.379999999999</v>
      </c>
      <c r="L4537" s="277" t="s">
        <v>2364</v>
      </c>
      <c r="M4537" s="83"/>
    </row>
    <row r="4538" spans="1:13" ht="12.75" customHeight="1" x14ac:dyDescent="0.25">
      <c r="A4538" s="277" t="s">
        <v>9801</v>
      </c>
      <c r="B4538" s="277" t="s">
        <v>9802</v>
      </c>
      <c r="C4538" s="277" t="s">
        <v>11250</v>
      </c>
      <c r="D4538" s="277" t="s">
        <v>11251</v>
      </c>
      <c r="E4538" s="278" t="s">
        <v>1043</v>
      </c>
      <c r="F4538" s="277" t="s">
        <v>1043</v>
      </c>
      <c r="G4538" s="279">
        <v>98071</v>
      </c>
      <c r="H4538" s="277" t="s">
        <v>11264</v>
      </c>
      <c r="I4538" s="277" t="s">
        <v>833</v>
      </c>
      <c r="J4538" s="277" t="s">
        <v>2363</v>
      </c>
      <c r="K4538" s="280">
        <v>11102.73</v>
      </c>
      <c r="L4538" s="277" t="s">
        <v>2364</v>
      </c>
      <c r="M4538" s="83"/>
    </row>
    <row r="4539" spans="1:13" ht="12.75" customHeight="1" x14ac:dyDescent="0.25">
      <c r="A4539" s="277" t="s">
        <v>9801</v>
      </c>
      <c r="B4539" s="277" t="s">
        <v>9802</v>
      </c>
      <c r="C4539" s="277" t="s">
        <v>11250</v>
      </c>
      <c r="D4539" s="277" t="s">
        <v>11251</v>
      </c>
      <c r="E4539" s="278" t="s">
        <v>1043</v>
      </c>
      <c r="F4539" s="277" t="s">
        <v>1043</v>
      </c>
      <c r="G4539" s="279">
        <v>98072</v>
      </c>
      <c r="H4539" s="277" t="s">
        <v>11265</v>
      </c>
      <c r="I4539" s="277" t="s">
        <v>833</v>
      </c>
      <c r="J4539" s="277" t="s">
        <v>2363</v>
      </c>
      <c r="K4539" s="280">
        <v>2923.11</v>
      </c>
      <c r="L4539" s="277" t="s">
        <v>2364</v>
      </c>
      <c r="M4539" s="83"/>
    </row>
    <row r="4540" spans="1:13" ht="12.75" customHeight="1" x14ac:dyDescent="0.25">
      <c r="A4540" s="277" t="s">
        <v>9801</v>
      </c>
      <c r="B4540" s="277" t="s">
        <v>9802</v>
      </c>
      <c r="C4540" s="277" t="s">
        <v>11250</v>
      </c>
      <c r="D4540" s="277" t="s">
        <v>11251</v>
      </c>
      <c r="E4540" s="278" t="s">
        <v>1043</v>
      </c>
      <c r="F4540" s="277" t="s">
        <v>1043</v>
      </c>
      <c r="G4540" s="279">
        <v>98073</v>
      </c>
      <c r="H4540" s="277" t="s">
        <v>11266</v>
      </c>
      <c r="I4540" s="277" t="s">
        <v>833</v>
      </c>
      <c r="J4540" s="277" t="s">
        <v>2363</v>
      </c>
      <c r="K4540" s="280">
        <v>4577.3500000000004</v>
      </c>
      <c r="L4540" s="277" t="s">
        <v>2364</v>
      </c>
      <c r="M4540" s="83"/>
    </row>
    <row r="4541" spans="1:13" ht="12.75" customHeight="1" x14ac:dyDescent="0.25">
      <c r="A4541" s="277" t="s">
        <v>9801</v>
      </c>
      <c r="B4541" s="277" t="s">
        <v>9802</v>
      </c>
      <c r="C4541" s="277" t="s">
        <v>11250</v>
      </c>
      <c r="D4541" s="277" t="s">
        <v>11251</v>
      </c>
      <c r="E4541" s="278" t="s">
        <v>1043</v>
      </c>
      <c r="F4541" s="277" t="s">
        <v>1043</v>
      </c>
      <c r="G4541" s="279">
        <v>98074</v>
      </c>
      <c r="H4541" s="277" t="s">
        <v>11267</v>
      </c>
      <c r="I4541" s="277" t="s">
        <v>833</v>
      </c>
      <c r="J4541" s="277" t="s">
        <v>2363</v>
      </c>
      <c r="K4541" s="280">
        <v>7119.43</v>
      </c>
      <c r="L4541" s="277" t="s">
        <v>2364</v>
      </c>
      <c r="M4541" s="83"/>
    </row>
    <row r="4542" spans="1:13" ht="12.75" customHeight="1" x14ac:dyDescent="0.25">
      <c r="A4542" s="277" t="s">
        <v>9801</v>
      </c>
      <c r="B4542" s="277" t="s">
        <v>9802</v>
      </c>
      <c r="C4542" s="277" t="s">
        <v>11250</v>
      </c>
      <c r="D4542" s="277" t="s">
        <v>11251</v>
      </c>
      <c r="E4542" s="278" t="s">
        <v>1043</v>
      </c>
      <c r="F4542" s="277" t="s">
        <v>1043</v>
      </c>
      <c r="G4542" s="279">
        <v>98075</v>
      </c>
      <c r="H4542" s="277" t="s">
        <v>11268</v>
      </c>
      <c r="I4542" s="277" t="s">
        <v>833</v>
      </c>
      <c r="J4542" s="277" t="s">
        <v>2363</v>
      </c>
      <c r="K4542" s="280">
        <v>9264.65</v>
      </c>
      <c r="L4542" s="277" t="s">
        <v>2364</v>
      </c>
      <c r="M4542" s="83"/>
    </row>
    <row r="4543" spans="1:13" ht="12.75" customHeight="1" x14ac:dyDescent="0.25">
      <c r="A4543" s="277" t="s">
        <v>9801</v>
      </c>
      <c r="B4543" s="277" t="s">
        <v>9802</v>
      </c>
      <c r="C4543" s="277" t="s">
        <v>11250</v>
      </c>
      <c r="D4543" s="277" t="s">
        <v>11251</v>
      </c>
      <c r="E4543" s="278" t="s">
        <v>1043</v>
      </c>
      <c r="F4543" s="277" t="s">
        <v>1043</v>
      </c>
      <c r="G4543" s="279">
        <v>98076</v>
      </c>
      <c r="H4543" s="277" t="s">
        <v>11269</v>
      </c>
      <c r="I4543" s="277" t="s">
        <v>833</v>
      </c>
      <c r="J4543" s="277" t="s">
        <v>2363</v>
      </c>
      <c r="K4543" s="280">
        <v>10683.35</v>
      </c>
      <c r="L4543" s="277" t="s">
        <v>2364</v>
      </c>
      <c r="M4543" s="83"/>
    </row>
    <row r="4544" spans="1:13" ht="12.75" customHeight="1" x14ac:dyDescent="0.25">
      <c r="A4544" s="277" t="s">
        <v>9801</v>
      </c>
      <c r="B4544" s="277" t="s">
        <v>9802</v>
      </c>
      <c r="C4544" s="277" t="s">
        <v>11250</v>
      </c>
      <c r="D4544" s="277" t="s">
        <v>11251</v>
      </c>
      <c r="E4544" s="278" t="s">
        <v>1043</v>
      </c>
      <c r="F4544" s="277" t="s">
        <v>1043</v>
      </c>
      <c r="G4544" s="279">
        <v>98077</v>
      </c>
      <c r="H4544" s="277" t="s">
        <v>11270</v>
      </c>
      <c r="I4544" s="277" t="s">
        <v>833</v>
      </c>
      <c r="J4544" s="277" t="s">
        <v>2363</v>
      </c>
      <c r="K4544" s="280">
        <v>12582.52</v>
      </c>
      <c r="L4544" s="277" t="s">
        <v>2364</v>
      </c>
      <c r="M4544" s="83"/>
    </row>
    <row r="4545" spans="1:13" ht="12.75" customHeight="1" x14ac:dyDescent="0.25">
      <c r="A4545" s="277" t="s">
        <v>9801</v>
      </c>
      <c r="B4545" s="277" t="s">
        <v>9802</v>
      </c>
      <c r="C4545" s="277" t="s">
        <v>11250</v>
      </c>
      <c r="D4545" s="277" t="s">
        <v>11251</v>
      </c>
      <c r="E4545" s="278" t="s">
        <v>1043</v>
      </c>
      <c r="F4545" s="277" t="s">
        <v>1043</v>
      </c>
      <c r="G4545" s="279">
        <v>98078</v>
      </c>
      <c r="H4545" s="277" t="s">
        <v>11271</v>
      </c>
      <c r="I4545" s="277" t="s">
        <v>833</v>
      </c>
      <c r="J4545" s="277" t="s">
        <v>2363</v>
      </c>
      <c r="K4545" s="280">
        <v>2921.32</v>
      </c>
      <c r="L4545" s="277" t="s">
        <v>2364</v>
      </c>
      <c r="M4545" s="83"/>
    </row>
    <row r="4546" spans="1:13" ht="12.75" customHeight="1" x14ac:dyDescent="0.25">
      <c r="A4546" s="277" t="s">
        <v>9801</v>
      </c>
      <c r="B4546" s="277" t="s">
        <v>9802</v>
      </c>
      <c r="C4546" s="277" t="s">
        <v>11250</v>
      </c>
      <c r="D4546" s="277" t="s">
        <v>11251</v>
      </c>
      <c r="E4546" s="278" t="s">
        <v>1043</v>
      </c>
      <c r="F4546" s="277" t="s">
        <v>1043</v>
      </c>
      <c r="G4546" s="279">
        <v>98079</v>
      </c>
      <c r="H4546" s="277" t="s">
        <v>11272</v>
      </c>
      <c r="I4546" s="277" t="s">
        <v>833</v>
      </c>
      <c r="J4546" s="277" t="s">
        <v>2363</v>
      </c>
      <c r="K4546" s="280">
        <v>5131.67</v>
      </c>
      <c r="L4546" s="277" t="s">
        <v>2364</v>
      </c>
      <c r="M4546" s="83"/>
    </row>
    <row r="4547" spans="1:13" ht="12.75" customHeight="1" x14ac:dyDescent="0.25">
      <c r="A4547" s="277" t="s">
        <v>9801</v>
      </c>
      <c r="B4547" s="277" t="s">
        <v>9802</v>
      </c>
      <c r="C4547" s="277" t="s">
        <v>11250</v>
      </c>
      <c r="D4547" s="277" t="s">
        <v>11251</v>
      </c>
      <c r="E4547" s="278" t="s">
        <v>1043</v>
      </c>
      <c r="F4547" s="277" t="s">
        <v>1043</v>
      </c>
      <c r="G4547" s="279">
        <v>98080</v>
      </c>
      <c r="H4547" s="277" t="s">
        <v>11273</v>
      </c>
      <c r="I4547" s="277" t="s">
        <v>833</v>
      </c>
      <c r="J4547" s="277" t="s">
        <v>2363</v>
      </c>
      <c r="K4547" s="280">
        <v>6619.66</v>
      </c>
      <c r="L4547" s="277" t="s">
        <v>2364</v>
      </c>
      <c r="M4547" s="83"/>
    </row>
    <row r="4548" spans="1:13" ht="12.75" customHeight="1" x14ac:dyDescent="0.25">
      <c r="A4548" s="277" t="s">
        <v>9801</v>
      </c>
      <c r="B4548" s="277" t="s">
        <v>9802</v>
      </c>
      <c r="C4548" s="277" t="s">
        <v>11250</v>
      </c>
      <c r="D4548" s="277" t="s">
        <v>11251</v>
      </c>
      <c r="E4548" s="278" t="s">
        <v>1043</v>
      </c>
      <c r="F4548" s="277" t="s">
        <v>1043</v>
      </c>
      <c r="G4548" s="279">
        <v>98081</v>
      </c>
      <c r="H4548" s="277" t="s">
        <v>11274</v>
      </c>
      <c r="I4548" s="277" t="s">
        <v>833</v>
      </c>
      <c r="J4548" s="277" t="s">
        <v>2363</v>
      </c>
      <c r="K4548" s="280">
        <v>9822.7999999999993</v>
      </c>
      <c r="L4548" s="277" t="s">
        <v>2364</v>
      </c>
      <c r="M4548" s="83"/>
    </row>
    <row r="4549" spans="1:13" ht="12.75" customHeight="1" x14ac:dyDescent="0.25">
      <c r="A4549" s="277" t="s">
        <v>9801</v>
      </c>
      <c r="B4549" s="277" t="s">
        <v>9802</v>
      </c>
      <c r="C4549" s="277" t="s">
        <v>11250</v>
      </c>
      <c r="D4549" s="277" t="s">
        <v>11251</v>
      </c>
      <c r="E4549" s="278" t="s">
        <v>1043</v>
      </c>
      <c r="F4549" s="277" t="s">
        <v>1043</v>
      </c>
      <c r="G4549" s="279">
        <v>98082</v>
      </c>
      <c r="H4549" s="277" t="s">
        <v>11275</v>
      </c>
      <c r="I4549" s="277" t="s">
        <v>833</v>
      </c>
      <c r="J4549" s="277" t="s">
        <v>2363</v>
      </c>
      <c r="K4549" s="280">
        <v>2691.36</v>
      </c>
      <c r="L4549" s="277" t="s">
        <v>2364</v>
      </c>
      <c r="M4549" s="83"/>
    </row>
    <row r="4550" spans="1:13" ht="12.75" customHeight="1" x14ac:dyDescent="0.25">
      <c r="A4550" s="277" t="s">
        <v>9801</v>
      </c>
      <c r="B4550" s="277" t="s">
        <v>9802</v>
      </c>
      <c r="C4550" s="277" t="s">
        <v>11250</v>
      </c>
      <c r="D4550" s="277" t="s">
        <v>11251</v>
      </c>
      <c r="E4550" s="278" t="s">
        <v>1043</v>
      </c>
      <c r="F4550" s="277" t="s">
        <v>1043</v>
      </c>
      <c r="G4550" s="279">
        <v>98083</v>
      </c>
      <c r="H4550" s="277" t="s">
        <v>11276</v>
      </c>
      <c r="I4550" s="277" t="s">
        <v>833</v>
      </c>
      <c r="J4550" s="277" t="s">
        <v>2363</v>
      </c>
      <c r="K4550" s="280">
        <v>3559.45</v>
      </c>
      <c r="L4550" s="277" t="s">
        <v>2364</v>
      </c>
      <c r="M4550" s="83"/>
    </row>
    <row r="4551" spans="1:13" ht="12.75" customHeight="1" x14ac:dyDescent="0.25">
      <c r="A4551" s="277" t="s">
        <v>9801</v>
      </c>
      <c r="B4551" s="277" t="s">
        <v>9802</v>
      </c>
      <c r="C4551" s="277" t="s">
        <v>11250</v>
      </c>
      <c r="D4551" s="277" t="s">
        <v>11251</v>
      </c>
      <c r="E4551" s="278" t="s">
        <v>1043</v>
      </c>
      <c r="F4551" s="277" t="s">
        <v>1043</v>
      </c>
      <c r="G4551" s="279">
        <v>98084</v>
      </c>
      <c r="H4551" s="277" t="s">
        <v>11277</v>
      </c>
      <c r="I4551" s="277" t="s">
        <v>833</v>
      </c>
      <c r="J4551" s="277" t="s">
        <v>2363</v>
      </c>
      <c r="K4551" s="280">
        <v>5002.92</v>
      </c>
      <c r="L4551" s="277" t="s">
        <v>2364</v>
      </c>
      <c r="M4551" s="83"/>
    </row>
    <row r="4552" spans="1:13" ht="12.75" customHeight="1" x14ac:dyDescent="0.25">
      <c r="A4552" s="277" t="s">
        <v>9801</v>
      </c>
      <c r="B4552" s="277" t="s">
        <v>9802</v>
      </c>
      <c r="C4552" s="277" t="s">
        <v>11250</v>
      </c>
      <c r="D4552" s="277" t="s">
        <v>11251</v>
      </c>
      <c r="E4552" s="278" t="s">
        <v>1043</v>
      </c>
      <c r="F4552" s="277" t="s">
        <v>1043</v>
      </c>
      <c r="G4552" s="279">
        <v>98085</v>
      </c>
      <c r="H4552" s="277" t="s">
        <v>11278</v>
      </c>
      <c r="I4552" s="277" t="s">
        <v>833</v>
      </c>
      <c r="J4552" s="277" t="s">
        <v>2363</v>
      </c>
      <c r="K4552" s="280">
        <v>6785.26</v>
      </c>
      <c r="L4552" s="277" t="s">
        <v>2364</v>
      </c>
      <c r="M4552" s="83"/>
    </row>
    <row r="4553" spans="1:13" ht="12.75" customHeight="1" x14ac:dyDescent="0.25">
      <c r="A4553" s="277" t="s">
        <v>9801</v>
      </c>
      <c r="B4553" s="277" t="s">
        <v>9802</v>
      </c>
      <c r="C4553" s="277" t="s">
        <v>11250</v>
      </c>
      <c r="D4553" s="277" t="s">
        <v>11251</v>
      </c>
      <c r="E4553" s="278" t="s">
        <v>1043</v>
      </c>
      <c r="F4553" s="277" t="s">
        <v>1043</v>
      </c>
      <c r="G4553" s="279">
        <v>98086</v>
      </c>
      <c r="H4553" s="277" t="s">
        <v>11279</v>
      </c>
      <c r="I4553" s="277" t="s">
        <v>833</v>
      </c>
      <c r="J4553" s="277" t="s">
        <v>2363</v>
      </c>
      <c r="K4553" s="280">
        <v>7672.37</v>
      </c>
      <c r="L4553" s="277" t="s">
        <v>2364</v>
      </c>
      <c r="M4553" s="83"/>
    </row>
    <row r="4554" spans="1:13" ht="12.75" customHeight="1" x14ac:dyDescent="0.25">
      <c r="A4554" s="277" t="s">
        <v>9801</v>
      </c>
      <c r="B4554" s="277" t="s">
        <v>9802</v>
      </c>
      <c r="C4554" s="277" t="s">
        <v>11250</v>
      </c>
      <c r="D4554" s="277" t="s">
        <v>11251</v>
      </c>
      <c r="E4554" s="278" t="s">
        <v>1043</v>
      </c>
      <c r="F4554" s="277" t="s">
        <v>1043</v>
      </c>
      <c r="G4554" s="279">
        <v>98087</v>
      </c>
      <c r="H4554" s="277" t="s">
        <v>11280</v>
      </c>
      <c r="I4554" s="277" t="s">
        <v>833</v>
      </c>
      <c r="J4554" s="277" t="s">
        <v>2363</v>
      </c>
      <c r="K4554" s="280">
        <v>8211.77</v>
      </c>
      <c r="L4554" s="277" t="s">
        <v>2364</v>
      </c>
      <c r="M4554" s="83"/>
    </row>
    <row r="4555" spans="1:13" ht="12.75" customHeight="1" x14ac:dyDescent="0.25">
      <c r="A4555" s="277" t="s">
        <v>9801</v>
      </c>
      <c r="B4555" s="277" t="s">
        <v>9802</v>
      </c>
      <c r="C4555" s="277" t="s">
        <v>11250</v>
      </c>
      <c r="D4555" s="277" t="s">
        <v>11251</v>
      </c>
      <c r="E4555" s="278" t="s">
        <v>1043</v>
      </c>
      <c r="F4555" s="277" t="s">
        <v>1043</v>
      </c>
      <c r="G4555" s="279">
        <v>98088</v>
      </c>
      <c r="H4555" s="277" t="s">
        <v>11281</v>
      </c>
      <c r="I4555" s="277" t="s">
        <v>833</v>
      </c>
      <c r="J4555" s="277" t="s">
        <v>2363</v>
      </c>
      <c r="K4555" s="280">
        <v>2303.92</v>
      </c>
      <c r="L4555" s="277" t="s">
        <v>2364</v>
      </c>
      <c r="M4555" s="83"/>
    </row>
    <row r="4556" spans="1:13" ht="12.75" customHeight="1" x14ac:dyDescent="0.25">
      <c r="A4556" s="277" t="s">
        <v>9801</v>
      </c>
      <c r="B4556" s="277" t="s">
        <v>9802</v>
      </c>
      <c r="C4556" s="277" t="s">
        <v>11250</v>
      </c>
      <c r="D4556" s="277" t="s">
        <v>11251</v>
      </c>
      <c r="E4556" s="278" t="s">
        <v>1043</v>
      </c>
      <c r="F4556" s="277" t="s">
        <v>1043</v>
      </c>
      <c r="G4556" s="279">
        <v>98089</v>
      </c>
      <c r="H4556" s="277" t="s">
        <v>11282</v>
      </c>
      <c r="I4556" s="277" t="s">
        <v>833</v>
      </c>
      <c r="J4556" s="277" t="s">
        <v>2363</v>
      </c>
      <c r="K4556" s="280">
        <v>3660.79</v>
      </c>
      <c r="L4556" s="277" t="s">
        <v>2364</v>
      </c>
      <c r="M4556" s="83"/>
    </row>
    <row r="4557" spans="1:13" ht="12.75" customHeight="1" x14ac:dyDescent="0.25">
      <c r="A4557" s="277" t="s">
        <v>9801</v>
      </c>
      <c r="B4557" s="277" t="s">
        <v>9802</v>
      </c>
      <c r="C4557" s="277" t="s">
        <v>11250</v>
      </c>
      <c r="D4557" s="277" t="s">
        <v>11251</v>
      </c>
      <c r="E4557" s="278" t="s">
        <v>1043</v>
      </c>
      <c r="F4557" s="277" t="s">
        <v>1043</v>
      </c>
      <c r="G4557" s="279">
        <v>98090</v>
      </c>
      <c r="H4557" s="277" t="s">
        <v>11283</v>
      </c>
      <c r="I4557" s="277" t="s">
        <v>833</v>
      </c>
      <c r="J4557" s="277" t="s">
        <v>2363</v>
      </c>
      <c r="K4557" s="280">
        <v>5775.57</v>
      </c>
      <c r="L4557" s="277" t="s">
        <v>2364</v>
      </c>
      <c r="M4557" s="83"/>
    </row>
    <row r="4558" spans="1:13" ht="12.75" customHeight="1" x14ac:dyDescent="0.25">
      <c r="A4558" s="277" t="s">
        <v>9801</v>
      </c>
      <c r="B4558" s="277" t="s">
        <v>9802</v>
      </c>
      <c r="C4558" s="277" t="s">
        <v>11250</v>
      </c>
      <c r="D4558" s="277" t="s">
        <v>11251</v>
      </c>
      <c r="E4558" s="278" t="s">
        <v>1043</v>
      </c>
      <c r="F4558" s="277" t="s">
        <v>1043</v>
      </c>
      <c r="G4558" s="279">
        <v>98091</v>
      </c>
      <c r="H4558" s="277" t="s">
        <v>11284</v>
      </c>
      <c r="I4558" s="277" t="s">
        <v>833</v>
      </c>
      <c r="J4558" s="277" t="s">
        <v>2363</v>
      </c>
      <c r="K4558" s="280">
        <v>7474.87</v>
      </c>
      <c r="L4558" s="277" t="s">
        <v>2364</v>
      </c>
      <c r="M4558" s="83"/>
    </row>
    <row r="4559" spans="1:13" ht="12.75" customHeight="1" x14ac:dyDescent="0.25">
      <c r="A4559" s="277" t="s">
        <v>9801</v>
      </c>
      <c r="B4559" s="277" t="s">
        <v>9802</v>
      </c>
      <c r="C4559" s="277" t="s">
        <v>11250</v>
      </c>
      <c r="D4559" s="277" t="s">
        <v>11251</v>
      </c>
      <c r="E4559" s="278" t="s">
        <v>1043</v>
      </c>
      <c r="F4559" s="277" t="s">
        <v>1043</v>
      </c>
      <c r="G4559" s="279">
        <v>98092</v>
      </c>
      <c r="H4559" s="277" t="s">
        <v>11285</v>
      </c>
      <c r="I4559" s="277" t="s">
        <v>833</v>
      </c>
      <c r="J4559" s="277" t="s">
        <v>2363</v>
      </c>
      <c r="K4559" s="280">
        <v>8790.1</v>
      </c>
      <c r="L4559" s="277" t="s">
        <v>2364</v>
      </c>
      <c r="M4559" s="83"/>
    </row>
    <row r="4560" spans="1:13" ht="12.75" customHeight="1" x14ac:dyDescent="0.25">
      <c r="A4560" s="277" t="s">
        <v>9801</v>
      </c>
      <c r="B4560" s="277" t="s">
        <v>9802</v>
      </c>
      <c r="C4560" s="277" t="s">
        <v>11250</v>
      </c>
      <c r="D4560" s="277" t="s">
        <v>11251</v>
      </c>
      <c r="E4560" s="278" t="s">
        <v>1043</v>
      </c>
      <c r="F4560" s="277" t="s">
        <v>1043</v>
      </c>
      <c r="G4560" s="279">
        <v>98093</v>
      </c>
      <c r="H4560" s="277" t="s">
        <v>11286</v>
      </c>
      <c r="I4560" s="277" t="s">
        <v>833</v>
      </c>
      <c r="J4560" s="277" t="s">
        <v>2363</v>
      </c>
      <c r="K4560" s="280">
        <v>10385.33</v>
      </c>
      <c r="L4560" s="277" t="s">
        <v>2364</v>
      </c>
      <c r="M4560" s="83"/>
    </row>
    <row r="4561" spans="1:13" ht="12.75" customHeight="1" x14ac:dyDescent="0.25">
      <c r="A4561" s="277" t="s">
        <v>9801</v>
      </c>
      <c r="B4561" s="277" t="s">
        <v>9802</v>
      </c>
      <c r="C4561" s="277" t="s">
        <v>11250</v>
      </c>
      <c r="D4561" s="277" t="s">
        <v>11251</v>
      </c>
      <c r="E4561" s="278" t="s">
        <v>1043</v>
      </c>
      <c r="F4561" s="277" t="s">
        <v>1043</v>
      </c>
      <c r="G4561" s="279">
        <v>98094</v>
      </c>
      <c r="H4561" s="277" t="s">
        <v>11287</v>
      </c>
      <c r="I4561" s="277" t="s">
        <v>833</v>
      </c>
      <c r="J4561" s="277" t="s">
        <v>2363</v>
      </c>
      <c r="K4561" s="280">
        <v>1884.72</v>
      </c>
      <c r="L4561" s="277" t="s">
        <v>2364</v>
      </c>
      <c r="M4561" s="83"/>
    </row>
    <row r="4562" spans="1:13" ht="12.75" customHeight="1" x14ac:dyDescent="0.25">
      <c r="A4562" s="277" t="s">
        <v>9801</v>
      </c>
      <c r="B4562" s="277" t="s">
        <v>9802</v>
      </c>
      <c r="C4562" s="277" t="s">
        <v>11250</v>
      </c>
      <c r="D4562" s="277" t="s">
        <v>11251</v>
      </c>
      <c r="E4562" s="278" t="s">
        <v>1043</v>
      </c>
      <c r="F4562" s="277" t="s">
        <v>1043</v>
      </c>
      <c r="G4562" s="279">
        <v>98099</v>
      </c>
      <c r="H4562" s="277" t="s">
        <v>11288</v>
      </c>
      <c r="I4562" s="277" t="s">
        <v>833</v>
      </c>
      <c r="J4562" s="277" t="s">
        <v>2363</v>
      </c>
      <c r="K4562" s="280">
        <v>3246.38</v>
      </c>
      <c r="L4562" s="277" t="s">
        <v>2364</v>
      </c>
      <c r="M4562" s="83"/>
    </row>
    <row r="4563" spans="1:13" ht="12.75" customHeight="1" x14ac:dyDescent="0.25">
      <c r="A4563" s="277" t="s">
        <v>9801</v>
      </c>
      <c r="B4563" s="277" t="s">
        <v>9802</v>
      </c>
      <c r="C4563" s="277" t="s">
        <v>11250</v>
      </c>
      <c r="D4563" s="277" t="s">
        <v>11251</v>
      </c>
      <c r="E4563" s="278" t="s">
        <v>1043</v>
      </c>
      <c r="F4563" s="277" t="s">
        <v>1043</v>
      </c>
      <c r="G4563" s="279">
        <v>98100</v>
      </c>
      <c r="H4563" s="277" t="s">
        <v>11289</v>
      </c>
      <c r="I4563" s="277" t="s">
        <v>833</v>
      </c>
      <c r="J4563" s="277" t="s">
        <v>2363</v>
      </c>
      <c r="K4563" s="280">
        <v>4262.84</v>
      </c>
      <c r="L4563" s="277" t="s">
        <v>2364</v>
      </c>
      <c r="M4563" s="83"/>
    </row>
    <row r="4564" spans="1:13" ht="12.75" customHeight="1" x14ac:dyDescent="0.25">
      <c r="A4564" s="277" t="s">
        <v>9801</v>
      </c>
      <c r="B4564" s="277" t="s">
        <v>9802</v>
      </c>
      <c r="C4564" s="277" t="s">
        <v>11250</v>
      </c>
      <c r="D4564" s="277" t="s">
        <v>11251</v>
      </c>
      <c r="E4564" s="278" t="s">
        <v>1043</v>
      </c>
      <c r="F4564" s="277" t="s">
        <v>1043</v>
      </c>
      <c r="G4564" s="279">
        <v>98101</v>
      </c>
      <c r="H4564" s="277" t="s">
        <v>11290</v>
      </c>
      <c r="I4564" s="277" t="s">
        <v>833</v>
      </c>
      <c r="J4564" s="277" t="s">
        <v>2363</v>
      </c>
      <c r="K4564" s="280">
        <v>6322.3</v>
      </c>
      <c r="L4564" s="277" t="s">
        <v>2364</v>
      </c>
      <c r="M4564" s="83"/>
    </row>
    <row r="4565" spans="1:13" ht="12.75" customHeight="1" x14ac:dyDescent="0.25">
      <c r="A4565" s="277" t="s">
        <v>9801</v>
      </c>
      <c r="B4565" s="277" t="s">
        <v>9802</v>
      </c>
      <c r="C4565" s="277" t="s">
        <v>11250</v>
      </c>
      <c r="D4565" s="277" t="s">
        <v>11251</v>
      </c>
      <c r="E4565" s="278" t="s">
        <v>1043</v>
      </c>
      <c r="F4565" s="277" t="s">
        <v>1043</v>
      </c>
      <c r="G4565" s="279">
        <v>98109</v>
      </c>
      <c r="H4565" s="277" t="s">
        <v>11291</v>
      </c>
      <c r="I4565" s="277" t="s">
        <v>833</v>
      </c>
      <c r="J4565" s="277" t="s">
        <v>2363</v>
      </c>
      <c r="K4565" s="280">
        <v>570</v>
      </c>
      <c r="L4565" s="277" t="s">
        <v>2364</v>
      </c>
      <c r="M4565" s="83"/>
    </row>
    <row r="4566" spans="1:13" ht="12.75" customHeight="1" x14ac:dyDescent="0.25">
      <c r="A4566" s="277" t="s">
        <v>9801</v>
      </c>
      <c r="B4566" s="277" t="s">
        <v>9802</v>
      </c>
      <c r="C4566" s="277" t="s">
        <v>11250</v>
      </c>
      <c r="D4566" s="277" t="s">
        <v>11251</v>
      </c>
      <c r="E4566" s="278" t="s">
        <v>1043</v>
      </c>
      <c r="F4566" s="277" t="s">
        <v>1043</v>
      </c>
      <c r="G4566" s="279">
        <v>98110</v>
      </c>
      <c r="H4566" s="277" t="s">
        <v>11292</v>
      </c>
      <c r="I4566" s="277" t="s">
        <v>833</v>
      </c>
      <c r="J4566" s="277" t="s">
        <v>2642</v>
      </c>
      <c r="K4566" s="280">
        <v>404.62</v>
      </c>
      <c r="L4566" s="277" t="s">
        <v>2364</v>
      </c>
      <c r="M4566" s="83"/>
    </row>
    <row r="4567" spans="1:13" ht="12.75" customHeight="1" x14ac:dyDescent="0.25">
      <c r="A4567" s="277" t="s">
        <v>9801</v>
      </c>
      <c r="B4567" s="277" t="s">
        <v>9802</v>
      </c>
      <c r="C4567" s="277" t="s">
        <v>11250</v>
      </c>
      <c r="D4567" s="277" t="s">
        <v>11251</v>
      </c>
      <c r="E4567" s="278" t="s">
        <v>1043</v>
      </c>
      <c r="F4567" s="277" t="s">
        <v>1043</v>
      </c>
      <c r="G4567" s="279">
        <v>98111</v>
      </c>
      <c r="H4567" s="277" t="s">
        <v>11293</v>
      </c>
      <c r="I4567" s="277" t="s">
        <v>833</v>
      </c>
      <c r="J4567" s="277" t="s">
        <v>2642</v>
      </c>
      <c r="K4567" s="280">
        <v>20.92</v>
      </c>
      <c r="L4567" s="277" t="s">
        <v>2364</v>
      </c>
      <c r="M4567" s="83"/>
    </row>
    <row r="4568" spans="1:13" ht="12.75" customHeight="1" x14ac:dyDescent="0.25">
      <c r="A4568" s="277" t="s">
        <v>9801</v>
      </c>
      <c r="B4568" s="277" t="s">
        <v>9802</v>
      </c>
      <c r="C4568" s="277" t="s">
        <v>11250</v>
      </c>
      <c r="D4568" s="277" t="s">
        <v>11251</v>
      </c>
      <c r="E4568" s="278" t="s">
        <v>1043</v>
      </c>
      <c r="F4568" s="277" t="s">
        <v>1043</v>
      </c>
      <c r="G4568" s="279">
        <v>98114</v>
      </c>
      <c r="H4568" s="277" t="s">
        <v>11294</v>
      </c>
      <c r="I4568" s="277" t="s">
        <v>833</v>
      </c>
      <c r="J4568" s="277" t="s">
        <v>2363</v>
      </c>
      <c r="K4568" s="280">
        <v>374.87</v>
      </c>
      <c r="L4568" s="277" t="s">
        <v>2364</v>
      </c>
      <c r="M4568" s="83"/>
    </row>
    <row r="4569" spans="1:13" ht="12.75" customHeight="1" x14ac:dyDescent="0.25">
      <c r="A4569" s="277" t="s">
        <v>9801</v>
      </c>
      <c r="B4569" s="277" t="s">
        <v>9802</v>
      </c>
      <c r="C4569" s="277" t="s">
        <v>11250</v>
      </c>
      <c r="D4569" s="277" t="s">
        <v>11251</v>
      </c>
      <c r="E4569" s="278" t="s">
        <v>1043</v>
      </c>
      <c r="F4569" s="277" t="s">
        <v>1043</v>
      </c>
      <c r="G4569" s="279">
        <v>98115</v>
      </c>
      <c r="H4569" s="277" t="s">
        <v>11295</v>
      </c>
      <c r="I4569" s="277" t="s">
        <v>833</v>
      </c>
      <c r="J4569" s="277" t="s">
        <v>2363</v>
      </c>
      <c r="K4569" s="280">
        <v>83.07</v>
      </c>
      <c r="L4569" s="277" t="s">
        <v>2364</v>
      </c>
      <c r="M4569" s="83"/>
    </row>
    <row r="4570" spans="1:13" ht="12.75" customHeight="1" x14ac:dyDescent="0.25">
      <c r="A4570" s="277" t="s">
        <v>9801</v>
      </c>
      <c r="B4570" s="277" t="s">
        <v>9802</v>
      </c>
      <c r="C4570" s="277" t="s">
        <v>11296</v>
      </c>
      <c r="D4570" s="277" t="s">
        <v>11297</v>
      </c>
      <c r="E4570" s="278" t="s">
        <v>1043</v>
      </c>
      <c r="F4570" s="277" t="s">
        <v>1043</v>
      </c>
      <c r="G4570" s="279">
        <v>89957</v>
      </c>
      <c r="H4570" s="277" t="s">
        <v>11298</v>
      </c>
      <c r="I4570" s="277" t="s">
        <v>833</v>
      </c>
      <c r="J4570" s="277" t="s">
        <v>2642</v>
      </c>
      <c r="K4570" s="280">
        <v>99.62</v>
      </c>
      <c r="L4570" s="277" t="s">
        <v>2364</v>
      </c>
      <c r="M4570" s="83"/>
    </row>
    <row r="4571" spans="1:13" ht="12.75" customHeight="1" x14ac:dyDescent="0.25">
      <c r="A4571" s="277" t="s">
        <v>9801</v>
      </c>
      <c r="B4571" s="277" t="s">
        <v>9802</v>
      </c>
      <c r="C4571" s="277" t="s">
        <v>11296</v>
      </c>
      <c r="D4571" s="277" t="s">
        <v>11297</v>
      </c>
      <c r="E4571" s="278" t="s">
        <v>1043</v>
      </c>
      <c r="F4571" s="277" t="s">
        <v>1043</v>
      </c>
      <c r="G4571" s="279">
        <v>89959</v>
      </c>
      <c r="H4571" s="277" t="s">
        <v>11299</v>
      </c>
      <c r="I4571" s="277" t="s">
        <v>833</v>
      </c>
      <c r="J4571" s="277" t="s">
        <v>2642</v>
      </c>
      <c r="K4571" s="280">
        <v>150.08000000000001</v>
      </c>
      <c r="L4571" s="277" t="s">
        <v>2364</v>
      </c>
      <c r="M4571" s="83"/>
    </row>
    <row r="4572" spans="1:13" ht="12.75" customHeight="1" x14ac:dyDescent="0.25">
      <c r="A4572" s="277" t="s">
        <v>9801</v>
      </c>
      <c r="B4572" s="277" t="s">
        <v>9802</v>
      </c>
      <c r="C4572" s="277" t="s">
        <v>11300</v>
      </c>
      <c r="D4572" s="277" t="s">
        <v>11301</v>
      </c>
      <c r="E4572" s="278">
        <v>74093</v>
      </c>
      <c r="F4572" s="277" t="s">
        <v>11302</v>
      </c>
      <c r="G4572" s="279" t="s">
        <v>417</v>
      </c>
      <c r="H4572" s="277" t="s">
        <v>11303</v>
      </c>
      <c r="I4572" s="277" t="s">
        <v>833</v>
      </c>
      <c r="J4572" s="277" t="s">
        <v>2363</v>
      </c>
      <c r="K4572" s="280">
        <v>69.790000000000006</v>
      </c>
      <c r="L4572" s="277" t="s">
        <v>2364</v>
      </c>
      <c r="M4572" s="83"/>
    </row>
    <row r="4573" spans="1:13" ht="12.75" customHeight="1" x14ac:dyDescent="0.25">
      <c r="A4573" s="277" t="s">
        <v>9801</v>
      </c>
      <c r="B4573" s="277" t="s">
        <v>9802</v>
      </c>
      <c r="C4573" s="277" t="s">
        <v>11300</v>
      </c>
      <c r="D4573" s="277" t="s">
        <v>11301</v>
      </c>
      <c r="E4573" s="278">
        <v>74169</v>
      </c>
      <c r="F4573" s="277" t="s">
        <v>11304</v>
      </c>
      <c r="G4573" s="279" t="s">
        <v>11305</v>
      </c>
      <c r="H4573" s="277" t="s">
        <v>11306</v>
      </c>
      <c r="I4573" s="277" t="s">
        <v>833</v>
      </c>
      <c r="J4573" s="277" t="s">
        <v>2642</v>
      </c>
      <c r="K4573" s="280">
        <v>183.97</v>
      </c>
      <c r="L4573" s="277" t="s">
        <v>2364</v>
      </c>
      <c r="M4573" s="83"/>
    </row>
    <row r="4574" spans="1:13" ht="12.75" customHeight="1" x14ac:dyDescent="0.25">
      <c r="A4574" s="277" t="s">
        <v>9801</v>
      </c>
      <c r="B4574" s="277" t="s">
        <v>9802</v>
      </c>
      <c r="C4574" s="277" t="s">
        <v>11300</v>
      </c>
      <c r="D4574" s="277" t="s">
        <v>11301</v>
      </c>
      <c r="E4574" s="278" t="s">
        <v>1043</v>
      </c>
      <c r="F4574" s="277" t="s">
        <v>1043</v>
      </c>
      <c r="G4574" s="279">
        <v>89349</v>
      </c>
      <c r="H4574" s="277" t="s">
        <v>11307</v>
      </c>
      <c r="I4574" s="277" t="s">
        <v>833</v>
      </c>
      <c r="J4574" s="277" t="s">
        <v>2363</v>
      </c>
      <c r="K4574" s="280">
        <v>21.2</v>
      </c>
      <c r="L4574" s="277" t="s">
        <v>2364</v>
      </c>
      <c r="M4574" s="83"/>
    </row>
    <row r="4575" spans="1:13" ht="12.75" customHeight="1" x14ac:dyDescent="0.25">
      <c r="A4575" s="277" t="s">
        <v>9801</v>
      </c>
      <c r="B4575" s="277" t="s">
        <v>9802</v>
      </c>
      <c r="C4575" s="277" t="s">
        <v>11300</v>
      </c>
      <c r="D4575" s="277" t="s">
        <v>11301</v>
      </c>
      <c r="E4575" s="278" t="s">
        <v>1043</v>
      </c>
      <c r="F4575" s="277" t="s">
        <v>1043</v>
      </c>
      <c r="G4575" s="279">
        <v>89351</v>
      </c>
      <c r="H4575" s="277" t="s">
        <v>11308</v>
      </c>
      <c r="I4575" s="277" t="s">
        <v>833</v>
      </c>
      <c r="J4575" s="277" t="s">
        <v>2363</v>
      </c>
      <c r="K4575" s="280">
        <v>23.97</v>
      </c>
      <c r="L4575" s="277" t="s">
        <v>2364</v>
      </c>
      <c r="M4575" s="83"/>
    </row>
    <row r="4576" spans="1:13" ht="12.75" customHeight="1" x14ac:dyDescent="0.25">
      <c r="A4576" s="277" t="s">
        <v>9801</v>
      </c>
      <c r="B4576" s="277" t="s">
        <v>9802</v>
      </c>
      <c r="C4576" s="277" t="s">
        <v>11300</v>
      </c>
      <c r="D4576" s="277" t="s">
        <v>11301</v>
      </c>
      <c r="E4576" s="278" t="s">
        <v>1043</v>
      </c>
      <c r="F4576" s="277" t="s">
        <v>1043</v>
      </c>
      <c r="G4576" s="279">
        <v>89352</v>
      </c>
      <c r="H4576" s="277" t="s">
        <v>11309</v>
      </c>
      <c r="I4576" s="277" t="s">
        <v>833</v>
      </c>
      <c r="J4576" s="277" t="s">
        <v>2363</v>
      </c>
      <c r="K4576" s="280">
        <v>27.08</v>
      </c>
      <c r="L4576" s="277" t="s">
        <v>2364</v>
      </c>
      <c r="M4576" s="83"/>
    </row>
    <row r="4577" spans="1:13" ht="12.75" customHeight="1" x14ac:dyDescent="0.25">
      <c r="A4577" s="277" t="s">
        <v>9801</v>
      </c>
      <c r="B4577" s="277" t="s">
        <v>9802</v>
      </c>
      <c r="C4577" s="277" t="s">
        <v>11300</v>
      </c>
      <c r="D4577" s="277" t="s">
        <v>11301</v>
      </c>
      <c r="E4577" s="278" t="s">
        <v>1043</v>
      </c>
      <c r="F4577" s="277" t="s">
        <v>1043</v>
      </c>
      <c r="G4577" s="279">
        <v>89353</v>
      </c>
      <c r="H4577" s="277" t="s">
        <v>11310</v>
      </c>
      <c r="I4577" s="277" t="s">
        <v>833</v>
      </c>
      <c r="J4577" s="277" t="s">
        <v>2363</v>
      </c>
      <c r="K4577" s="280">
        <v>28.18</v>
      </c>
      <c r="L4577" s="277" t="s">
        <v>2364</v>
      </c>
      <c r="M4577" s="83"/>
    </row>
    <row r="4578" spans="1:13" ht="12.75" customHeight="1" x14ac:dyDescent="0.25">
      <c r="A4578" s="277" t="s">
        <v>9801</v>
      </c>
      <c r="B4578" s="277" t="s">
        <v>9802</v>
      </c>
      <c r="C4578" s="277" t="s">
        <v>11300</v>
      </c>
      <c r="D4578" s="277" t="s">
        <v>11301</v>
      </c>
      <c r="E4578" s="278" t="s">
        <v>1043</v>
      </c>
      <c r="F4578" s="277" t="s">
        <v>1043</v>
      </c>
      <c r="G4578" s="279">
        <v>89354</v>
      </c>
      <c r="H4578" s="277" t="s">
        <v>11311</v>
      </c>
      <c r="I4578" s="277" t="s">
        <v>833</v>
      </c>
      <c r="J4578" s="277" t="s">
        <v>2642</v>
      </c>
      <c r="K4578" s="280">
        <v>218.36</v>
      </c>
      <c r="L4578" s="277" t="s">
        <v>2364</v>
      </c>
      <c r="M4578" s="83"/>
    </row>
    <row r="4579" spans="1:13" ht="12.75" customHeight="1" x14ac:dyDescent="0.25">
      <c r="A4579" s="277" t="s">
        <v>9801</v>
      </c>
      <c r="B4579" s="277" t="s">
        <v>9802</v>
      </c>
      <c r="C4579" s="277" t="s">
        <v>11300</v>
      </c>
      <c r="D4579" s="277" t="s">
        <v>11301</v>
      </c>
      <c r="E4579" s="278" t="s">
        <v>1043</v>
      </c>
      <c r="F4579" s="277" t="s">
        <v>1043</v>
      </c>
      <c r="G4579" s="279">
        <v>89969</v>
      </c>
      <c r="H4579" s="277" t="s">
        <v>11312</v>
      </c>
      <c r="I4579" s="277" t="s">
        <v>833</v>
      </c>
      <c r="J4579" s="277" t="s">
        <v>2363</v>
      </c>
      <c r="K4579" s="280">
        <v>31.23</v>
      </c>
      <c r="L4579" s="277" t="s">
        <v>2364</v>
      </c>
      <c r="M4579" s="83"/>
    </row>
    <row r="4580" spans="1:13" ht="12.75" customHeight="1" x14ac:dyDescent="0.25">
      <c r="A4580" s="277" t="s">
        <v>9801</v>
      </c>
      <c r="B4580" s="277" t="s">
        <v>9802</v>
      </c>
      <c r="C4580" s="277" t="s">
        <v>11300</v>
      </c>
      <c r="D4580" s="277" t="s">
        <v>11301</v>
      </c>
      <c r="E4580" s="278" t="s">
        <v>1043</v>
      </c>
      <c r="F4580" s="277" t="s">
        <v>1043</v>
      </c>
      <c r="G4580" s="279">
        <v>89970</v>
      </c>
      <c r="H4580" s="277" t="s">
        <v>11313</v>
      </c>
      <c r="I4580" s="277" t="s">
        <v>833</v>
      </c>
      <c r="J4580" s="277" t="s">
        <v>2363</v>
      </c>
      <c r="K4580" s="280">
        <v>34.130000000000003</v>
      </c>
      <c r="L4580" s="277" t="s">
        <v>2364</v>
      </c>
      <c r="M4580" s="83"/>
    </row>
    <row r="4581" spans="1:13" ht="12.75" customHeight="1" x14ac:dyDescent="0.25">
      <c r="A4581" s="277" t="s">
        <v>9801</v>
      </c>
      <c r="B4581" s="277" t="s">
        <v>9802</v>
      </c>
      <c r="C4581" s="277" t="s">
        <v>11300</v>
      </c>
      <c r="D4581" s="277" t="s">
        <v>11301</v>
      </c>
      <c r="E4581" s="278" t="s">
        <v>1043</v>
      </c>
      <c r="F4581" s="277" t="s">
        <v>1043</v>
      </c>
      <c r="G4581" s="279">
        <v>89971</v>
      </c>
      <c r="H4581" s="277" t="s">
        <v>11314</v>
      </c>
      <c r="I4581" s="277" t="s">
        <v>833</v>
      </c>
      <c r="J4581" s="277" t="s">
        <v>2363</v>
      </c>
      <c r="K4581" s="280">
        <v>35.22</v>
      </c>
      <c r="L4581" s="277" t="s">
        <v>2364</v>
      </c>
      <c r="M4581" s="83"/>
    </row>
    <row r="4582" spans="1:13" ht="12.75" customHeight="1" x14ac:dyDescent="0.25">
      <c r="A4582" s="277" t="s">
        <v>9801</v>
      </c>
      <c r="B4582" s="277" t="s">
        <v>9802</v>
      </c>
      <c r="C4582" s="277" t="s">
        <v>11300</v>
      </c>
      <c r="D4582" s="277" t="s">
        <v>11301</v>
      </c>
      <c r="E4582" s="278" t="s">
        <v>1043</v>
      </c>
      <c r="F4582" s="277" t="s">
        <v>1043</v>
      </c>
      <c r="G4582" s="279">
        <v>89972</v>
      </c>
      <c r="H4582" s="277" t="s">
        <v>11315</v>
      </c>
      <c r="I4582" s="277" t="s">
        <v>833</v>
      </c>
      <c r="J4582" s="277" t="s">
        <v>2363</v>
      </c>
      <c r="K4582" s="280">
        <v>37.82</v>
      </c>
      <c r="L4582" s="277" t="s">
        <v>2364</v>
      </c>
      <c r="M4582" s="83"/>
    </row>
    <row r="4583" spans="1:13" ht="12.75" customHeight="1" x14ac:dyDescent="0.25">
      <c r="A4583" s="277" t="s">
        <v>9801</v>
      </c>
      <c r="B4583" s="277" t="s">
        <v>9802</v>
      </c>
      <c r="C4583" s="277" t="s">
        <v>11300</v>
      </c>
      <c r="D4583" s="277" t="s">
        <v>11301</v>
      </c>
      <c r="E4583" s="278" t="s">
        <v>1043</v>
      </c>
      <c r="F4583" s="277" t="s">
        <v>1043</v>
      </c>
      <c r="G4583" s="279">
        <v>89973</v>
      </c>
      <c r="H4583" s="277" t="s">
        <v>11316</v>
      </c>
      <c r="I4583" s="277" t="s">
        <v>833</v>
      </c>
      <c r="J4583" s="277" t="s">
        <v>2642</v>
      </c>
      <c r="K4583" s="280">
        <v>337.78</v>
      </c>
      <c r="L4583" s="277" t="s">
        <v>2364</v>
      </c>
      <c r="M4583" s="83"/>
    </row>
    <row r="4584" spans="1:13" ht="12.75" customHeight="1" x14ac:dyDescent="0.25">
      <c r="A4584" s="277" t="s">
        <v>9801</v>
      </c>
      <c r="B4584" s="277" t="s">
        <v>9802</v>
      </c>
      <c r="C4584" s="277" t="s">
        <v>11300</v>
      </c>
      <c r="D4584" s="277" t="s">
        <v>11301</v>
      </c>
      <c r="E4584" s="278" t="s">
        <v>1043</v>
      </c>
      <c r="F4584" s="277" t="s">
        <v>1043</v>
      </c>
      <c r="G4584" s="279">
        <v>89974</v>
      </c>
      <c r="H4584" s="277" t="s">
        <v>11317</v>
      </c>
      <c r="I4584" s="277" t="s">
        <v>833</v>
      </c>
      <c r="J4584" s="277" t="s">
        <v>2363</v>
      </c>
      <c r="K4584" s="280">
        <v>176.01</v>
      </c>
      <c r="L4584" s="277" t="s">
        <v>2364</v>
      </c>
      <c r="M4584" s="83"/>
    </row>
    <row r="4585" spans="1:13" ht="12.75" customHeight="1" x14ac:dyDescent="0.25">
      <c r="A4585" s="277" t="s">
        <v>9801</v>
      </c>
      <c r="B4585" s="277" t="s">
        <v>9802</v>
      </c>
      <c r="C4585" s="277" t="s">
        <v>11300</v>
      </c>
      <c r="D4585" s="277" t="s">
        <v>11301</v>
      </c>
      <c r="E4585" s="278" t="s">
        <v>1043</v>
      </c>
      <c r="F4585" s="277" t="s">
        <v>1043</v>
      </c>
      <c r="G4585" s="279">
        <v>89984</v>
      </c>
      <c r="H4585" s="277" t="s">
        <v>11318</v>
      </c>
      <c r="I4585" s="277" t="s">
        <v>833</v>
      </c>
      <c r="J4585" s="277" t="s">
        <v>2363</v>
      </c>
      <c r="K4585" s="280">
        <v>56.58</v>
      </c>
      <c r="L4585" s="277" t="s">
        <v>2364</v>
      </c>
      <c r="M4585" s="83"/>
    </row>
    <row r="4586" spans="1:13" ht="12.75" customHeight="1" x14ac:dyDescent="0.25">
      <c r="A4586" s="277" t="s">
        <v>9801</v>
      </c>
      <c r="B4586" s="277" t="s">
        <v>9802</v>
      </c>
      <c r="C4586" s="277" t="s">
        <v>11300</v>
      </c>
      <c r="D4586" s="277" t="s">
        <v>11301</v>
      </c>
      <c r="E4586" s="278" t="s">
        <v>1043</v>
      </c>
      <c r="F4586" s="277" t="s">
        <v>1043</v>
      </c>
      <c r="G4586" s="279">
        <v>89985</v>
      </c>
      <c r="H4586" s="277" t="s">
        <v>11319</v>
      </c>
      <c r="I4586" s="277" t="s">
        <v>833</v>
      </c>
      <c r="J4586" s="277" t="s">
        <v>2363</v>
      </c>
      <c r="K4586" s="280">
        <v>58.18</v>
      </c>
      <c r="L4586" s="277" t="s">
        <v>2364</v>
      </c>
      <c r="M4586" s="83"/>
    </row>
    <row r="4587" spans="1:13" ht="12.75" customHeight="1" x14ac:dyDescent="0.25">
      <c r="A4587" s="277" t="s">
        <v>9801</v>
      </c>
      <c r="B4587" s="277" t="s">
        <v>9802</v>
      </c>
      <c r="C4587" s="277" t="s">
        <v>11300</v>
      </c>
      <c r="D4587" s="277" t="s">
        <v>11301</v>
      </c>
      <c r="E4587" s="278" t="s">
        <v>1043</v>
      </c>
      <c r="F4587" s="277" t="s">
        <v>1043</v>
      </c>
      <c r="G4587" s="279">
        <v>89986</v>
      </c>
      <c r="H4587" s="277" t="s">
        <v>11320</v>
      </c>
      <c r="I4587" s="277" t="s">
        <v>833</v>
      </c>
      <c r="J4587" s="277" t="s">
        <v>2363</v>
      </c>
      <c r="K4587" s="280">
        <v>55.23</v>
      </c>
      <c r="L4587" s="277" t="s">
        <v>2364</v>
      </c>
      <c r="M4587" s="83"/>
    </row>
    <row r="4588" spans="1:13" ht="12.75" customHeight="1" x14ac:dyDescent="0.25">
      <c r="A4588" s="277" t="s">
        <v>9801</v>
      </c>
      <c r="B4588" s="277" t="s">
        <v>9802</v>
      </c>
      <c r="C4588" s="277" t="s">
        <v>11300</v>
      </c>
      <c r="D4588" s="277" t="s">
        <v>11301</v>
      </c>
      <c r="E4588" s="278" t="s">
        <v>1043</v>
      </c>
      <c r="F4588" s="277" t="s">
        <v>1043</v>
      </c>
      <c r="G4588" s="279">
        <v>89987</v>
      </c>
      <c r="H4588" s="277" t="s">
        <v>11321</v>
      </c>
      <c r="I4588" s="277" t="s">
        <v>833</v>
      </c>
      <c r="J4588" s="277" t="s">
        <v>2363</v>
      </c>
      <c r="K4588" s="280">
        <v>61.13</v>
      </c>
      <c r="L4588" s="277" t="s">
        <v>2364</v>
      </c>
      <c r="M4588" s="83"/>
    </row>
    <row r="4589" spans="1:13" ht="12.75" customHeight="1" x14ac:dyDescent="0.25">
      <c r="A4589" s="277" t="s">
        <v>9801</v>
      </c>
      <c r="B4589" s="277" t="s">
        <v>9802</v>
      </c>
      <c r="C4589" s="277" t="s">
        <v>11300</v>
      </c>
      <c r="D4589" s="277" t="s">
        <v>11301</v>
      </c>
      <c r="E4589" s="278" t="s">
        <v>1043</v>
      </c>
      <c r="F4589" s="277" t="s">
        <v>1043</v>
      </c>
      <c r="G4589" s="279">
        <v>90371</v>
      </c>
      <c r="H4589" s="277" t="s">
        <v>11322</v>
      </c>
      <c r="I4589" s="277" t="s">
        <v>833</v>
      </c>
      <c r="J4589" s="277" t="s">
        <v>2642</v>
      </c>
      <c r="K4589" s="280">
        <v>34.58</v>
      </c>
      <c r="L4589" s="277" t="s">
        <v>2364</v>
      </c>
      <c r="M4589" s="83"/>
    </row>
    <row r="4590" spans="1:13" ht="12.75" customHeight="1" x14ac:dyDescent="0.25">
      <c r="A4590" s="277" t="s">
        <v>9801</v>
      </c>
      <c r="B4590" s="277" t="s">
        <v>9802</v>
      </c>
      <c r="C4590" s="277" t="s">
        <v>11300</v>
      </c>
      <c r="D4590" s="277" t="s">
        <v>11301</v>
      </c>
      <c r="E4590" s="278" t="s">
        <v>1043</v>
      </c>
      <c r="F4590" s="277" t="s">
        <v>1043</v>
      </c>
      <c r="G4590" s="279">
        <v>94489</v>
      </c>
      <c r="H4590" s="277" t="s">
        <v>11323</v>
      </c>
      <c r="I4590" s="277" t="s">
        <v>833</v>
      </c>
      <c r="J4590" s="277" t="s">
        <v>2642</v>
      </c>
      <c r="K4590" s="280">
        <v>31.59</v>
      </c>
      <c r="L4590" s="277" t="s">
        <v>2364</v>
      </c>
      <c r="M4590" s="83"/>
    </row>
    <row r="4591" spans="1:13" ht="12.75" customHeight="1" x14ac:dyDescent="0.25">
      <c r="A4591" s="277" t="s">
        <v>9801</v>
      </c>
      <c r="B4591" s="277" t="s">
        <v>9802</v>
      </c>
      <c r="C4591" s="277" t="s">
        <v>11300</v>
      </c>
      <c r="D4591" s="277" t="s">
        <v>11301</v>
      </c>
      <c r="E4591" s="278" t="s">
        <v>1043</v>
      </c>
      <c r="F4591" s="277" t="s">
        <v>1043</v>
      </c>
      <c r="G4591" s="279">
        <v>94490</v>
      </c>
      <c r="H4591" s="277" t="s">
        <v>11324</v>
      </c>
      <c r="I4591" s="277" t="s">
        <v>833</v>
      </c>
      <c r="J4591" s="277" t="s">
        <v>2642</v>
      </c>
      <c r="K4591" s="280">
        <v>51.67</v>
      </c>
      <c r="L4591" s="277" t="s">
        <v>2364</v>
      </c>
      <c r="M4591" s="83"/>
    </row>
    <row r="4592" spans="1:13" ht="12.75" customHeight="1" x14ac:dyDescent="0.25">
      <c r="A4592" s="277" t="s">
        <v>9801</v>
      </c>
      <c r="B4592" s="277" t="s">
        <v>9802</v>
      </c>
      <c r="C4592" s="277" t="s">
        <v>11300</v>
      </c>
      <c r="D4592" s="277" t="s">
        <v>11301</v>
      </c>
      <c r="E4592" s="278" t="s">
        <v>1043</v>
      </c>
      <c r="F4592" s="277" t="s">
        <v>1043</v>
      </c>
      <c r="G4592" s="279">
        <v>94491</v>
      </c>
      <c r="H4592" s="277" t="s">
        <v>11325</v>
      </c>
      <c r="I4592" s="277" t="s">
        <v>833</v>
      </c>
      <c r="J4592" s="277" t="s">
        <v>2642</v>
      </c>
      <c r="K4592" s="280">
        <v>70.48</v>
      </c>
      <c r="L4592" s="277" t="s">
        <v>2364</v>
      </c>
      <c r="M4592" s="83"/>
    </row>
    <row r="4593" spans="1:13" ht="12.75" customHeight="1" x14ac:dyDescent="0.25">
      <c r="A4593" s="277" t="s">
        <v>9801</v>
      </c>
      <c r="B4593" s="277" t="s">
        <v>9802</v>
      </c>
      <c r="C4593" s="277" t="s">
        <v>11300</v>
      </c>
      <c r="D4593" s="277" t="s">
        <v>11301</v>
      </c>
      <c r="E4593" s="278" t="s">
        <v>1043</v>
      </c>
      <c r="F4593" s="277" t="s">
        <v>1043</v>
      </c>
      <c r="G4593" s="279">
        <v>94492</v>
      </c>
      <c r="H4593" s="277" t="s">
        <v>11326</v>
      </c>
      <c r="I4593" s="277" t="s">
        <v>833</v>
      </c>
      <c r="J4593" s="277" t="s">
        <v>2642</v>
      </c>
      <c r="K4593" s="280">
        <v>72.430000000000007</v>
      </c>
      <c r="L4593" s="277" t="s">
        <v>2364</v>
      </c>
      <c r="M4593" s="83"/>
    </row>
    <row r="4594" spans="1:13" ht="12.75" customHeight="1" x14ac:dyDescent="0.25">
      <c r="A4594" s="277" t="s">
        <v>9801</v>
      </c>
      <c r="B4594" s="277" t="s">
        <v>9802</v>
      </c>
      <c r="C4594" s="277" t="s">
        <v>11300</v>
      </c>
      <c r="D4594" s="277" t="s">
        <v>11301</v>
      </c>
      <c r="E4594" s="278" t="s">
        <v>1043</v>
      </c>
      <c r="F4594" s="277" t="s">
        <v>1043</v>
      </c>
      <c r="G4594" s="279">
        <v>94493</v>
      </c>
      <c r="H4594" s="277" t="s">
        <v>11327</v>
      </c>
      <c r="I4594" s="277" t="s">
        <v>833</v>
      </c>
      <c r="J4594" s="277" t="s">
        <v>2642</v>
      </c>
      <c r="K4594" s="280">
        <v>132.28</v>
      </c>
      <c r="L4594" s="277" t="s">
        <v>2364</v>
      </c>
      <c r="M4594" s="83"/>
    </row>
    <row r="4595" spans="1:13" ht="12.75" customHeight="1" x14ac:dyDescent="0.25">
      <c r="A4595" s="277" t="s">
        <v>9801</v>
      </c>
      <c r="B4595" s="277" t="s">
        <v>9802</v>
      </c>
      <c r="C4595" s="277" t="s">
        <v>11300</v>
      </c>
      <c r="D4595" s="277" t="s">
        <v>11301</v>
      </c>
      <c r="E4595" s="278" t="s">
        <v>1043</v>
      </c>
      <c r="F4595" s="277" t="s">
        <v>1043</v>
      </c>
      <c r="G4595" s="279">
        <v>94494</v>
      </c>
      <c r="H4595" s="277" t="s">
        <v>11328</v>
      </c>
      <c r="I4595" s="277" t="s">
        <v>833</v>
      </c>
      <c r="J4595" s="277" t="s">
        <v>2363</v>
      </c>
      <c r="K4595" s="280">
        <v>47.5</v>
      </c>
      <c r="L4595" s="277" t="s">
        <v>2364</v>
      </c>
      <c r="M4595" s="83"/>
    </row>
    <row r="4596" spans="1:13" ht="12.75" customHeight="1" x14ac:dyDescent="0.25">
      <c r="A4596" s="277" t="s">
        <v>9801</v>
      </c>
      <c r="B4596" s="277" t="s">
        <v>9802</v>
      </c>
      <c r="C4596" s="277" t="s">
        <v>11300</v>
      </c>
      <c r="D4596" s="277" t="s">
        <v>11301</v>
      </c>
      <c r="E4596" s="278" t="s">
        <v>1043</v>
      </c>
      <c r="F4596" s="277" t="s">
        <v>1043</v>
      </c>
      <c r="G4596" s="279">
        <v>94495</v>
      </c>
      <c r="H4596" s="277" t="s">
        <v>11329</v>
      </c>
      <c r="I4596" s="277" t="s">
        <v>833</v>
      </c>
      <c r="J4596" s="277" t="s">
        <v>2363</v>
      </c>
      <c r="K4596" s="280">
        <v>59.81</v>
      </c>
      <c r="L4596" s="277" t="s">
        <v>2364</v>
      </c>
      <c r="M4596" s="83"/>
    </row>
    <row r="4597" spans="1:13" ht="12.75" customHeight="1" x14ac:dyDescent="0.25">
      <c r="A4597" s="277" t="s">
        <v>9801</v>
      </c>
      <c r="B4597" s="277" t="s">
        <v>9802</v>
      </c>
      <c r="C4597" s="277" t="s">
        <v>11300</v>
      </c>
      <c r="D4597" s="277" t="s">
        <v>11301</v>
      </c>
      <c r="E4597" s="278" t="s">
        <v>1043</v>
      </c>
      <c r="F4597" s="277" t="s">
        <v>1043</v>
      </c>
      <c r="G4597" s="279">
        <v>94496</v>
      </c>
      <c r="H4597" s="277" t="s">
        <v>11330</v>
      </c>
      <c r="I4597" s="277" t="s">
        <v>833</v>
      </c>
      <c r="J4597" s="277" t="s">
        <v>2363</v>
      </c>
      <c r="K4597" s="280">
        <v>72.61</v>
      </c>
      <c r="L4597" s="277" t="s">
        <v>2364</v>
      </c>
      <c r="M4597" s="83"/>
    </row>
    <row r="4598" spans="1:13" ht="12.75" customHeight="1" x14ac:dyDescent="0.25">
      <c r="A4598" s="277" t="s">
        <v>9801</v>
      </c>
      <c r="B4598" s="277" t="s">
        <v>9802</v>
      </c>
      <c r="C4598" s="277" t="s">
        <v>11300</v>
      </c>
      <c r="D4598" s="277" t="s">
        <v>11301</v>
      </c>
      <c r="E4598" s="278" t="s">
        <v>1043</v>
      </c>
      <c r="F4598" s="277" t="s">
        <v>1043</v>
      </c>
      <c r="G4598" s="279">
        <v>94497</v>
      </c>
      <c r="H4598" s="277" t="s">
        <v>11331</v>
      </c>
      <c r="I4598" s="277" t="s">
        <v>833</v>
      </c>
      <c r="J4598" s="277" t="s">
        <v>2363</v>
      </c>
      <c r="K4598" s="280">
        <v>84.63</v>
      </c>
      <c r="L4598" s="277" t="s">
        <v>2364</v>
      </c>
      <c r="M4598" s="83"/>
    </row>
    <row r="4599" spans="1:13" ht="12.75" customHeight="1" x14ac:dyDescent="0.25">
      <c r="A4599" s="277" t="s">
        <v>9801</v>
      </c>
      <c r="B4599" s="277" t="s">
        <v>9802</v>
      </c>
      <c r="C4599" s="277" t="s">
        <v>11300</v>
      </c>
      <c r="D4599" s="277" t="s">
        <v>11301</v>
      </c>
      <c r="E4599" s="278" t="s">
        <v>1043</v>
      </c>
      <c r="F4599" s="277" t="s">
        <v>1043</v>
      </c>
      <c r="G4599" s="279">
        <v>94498</v>
      </c>
      <c r="H4599" s="277" t="s">
        <v>11332</v>
      </c>
      <c r="I4599" s="277" t="s">
        <v>833</v>
      </c>
      <c r="J4599" s="277" t="s">
        <v>2363</v>
      </c>
      <c r="K4599" s="280">
        <v>108.55</v>
      </c>
      <c r="L4599" s="277" t="s">
        <v>2364</v>
      </c>
      <c r="M4599" s="83"/>
    </row>
    <row r="4600" spans="1:13" ht="12.75" customHeight="1" x14ac:dyDescent="0.25">
      <c r="A4600" s="277" t="s">
        <v>9801</v>
      </c>
      <c r="B4600" s="277" t="s">
        <v>9802</v>
      </c>
      <c r="C4600" s="277" t="s">
        <v>11300</v>
      </c>
      <c r="D4600" s="277" t="s">
        <v>11301</v>
      </c>
      <c r="E4600" s="278" t="s">
        <v>1043</v>
      </c>
      <c r="F4600" s="277" t="s">
        <v>1043</v>
      </c>
      <c r="G4600" s="279">
        <v>94499</v>
      </c>
      <c r="H4600" s="277" t="s">
        <v>11333</v>
      </c>
      <c r="I4600" s="277" t="s">
        <v>833</v>
      </c>
      <c r="J4600" s="277" t="s">
        <v>2363</v>
      </c>
      <c r="K4600" s="280">
        <v>194.98</v>
      </c>
      <c r="L4600" s="277" t="s">
        <v>2364</v>
      </c>
      <c r="M4600" s="83"/>
    </row>
    <row r="4601" spans="1:13" ht="12.75" customHeight="1" x14ac:dyDescent="0.25">
      <c r="A4601" s="277" t="s">
        <v>9801</v>
      </c>
      <c r="B4601" s="277" t="s">
        <v>9802</v>
      </c>
      <c r="C4601" s="277" t="s">
        <v>11300</v>
      </c>
      <c r="D4601" s="277" t="s">
        <v>11301</v>
      </c>
      <c r="E4601" s="278" t="s">
        <v>1043</v>
      </c>
      <c r="F4601" s="277" t="s">
        <v>1043</v>
      </c>
      <c r="G4601" s="279">
        <v>94500</v>
      </c>
      <c r="H4601" s="277" t="s">
        <v>11334</v>
      </c>
      <c r="I4601" s="277" t="s">
        <v>833</v>
      </c>
      <c r="J4601" s="277" t="s">
        <v>2363</v>
      </c>
      <c r="K4601" s="280">
        <v>231.38</v>
      </c>
      <c r="L4601" s="277" t="s">
        <v>2364</v>
      </c>
      <c r="M4601" s="83"/>
    </row>
    <row r="4602" spans="1:13" ht="12.75" customHeight="1" x14ac:dyDescent="0.25">
      <c r="A4602" s="277" t="s">
        <v>9801</v>
      </c>
      <c r="B4602" s="277" t="s">
        <v>9802</v>
      </c>
      <c r="C4602" s="277" t="s">
        <v>11300</v>
      </c>
      <c r="D4602" s="277" t="s">
        <v>11301</v>
      </c>
      <c r="E4602" s="278" t="s">
        <v>1043</v>
      </c>
      <c r="F4602" s="277" t="s">
        <v>1043</v>
      </c>
      <c r="G4602" s="279">
        <v>94501</v>
      </c>
      <c r="H4602" s="277" t="s">
        <v>11335</v>
      </c>
      <c r="I4602" s="277" t="s">
        <v>833</v>
      </c>
      <c r="J4602" s="277" t="s">
        <v>2363</v>
      </c>
      <c r="K4602" s="280">
        <v>450.35</v>
      </c>
      <c r="L4602" s="277" t="s">
        <v>2364</v>
      </c>
      <c r="M4602" s="83"/>
    </row>
    <row r="4603" spans="1:13" ht="12.75" customHeight="1" x14ac:dyDescent="0.25">
      <c r="A4603" s="277" t="s">
        <v>9801</v>
      </c>
      <c r="B4603" s="277" t="s">
        <v>9802</v>
      </c>
      <c r="C4603" s="277" t="s">
        <v>11300</v>
      </c>
      <c r="D4603" s="277" t="s">
        <v>11301</v>
      </c>
      <c r="E4603" s="278" t="s">
        <v>1043</v>
      </c>
      <c r="F4603" s="277" t="s">
        <v>1043</v>
      </c>
      <c r="G4603" s="279">
        <v>94792</v>
      </c>
      <c r="H4603" s="277" t="s">
        <v>11336</v>
      </c>
      <c r="I4603" s="277" t="s">
        <v>833</v>
      </c>
      <c r="J4603" s="277" t="s">
        <v>2363</v>
      </c>
      <c r="K4603" s="280">
        <v>89.76</v>
      </c>
      <c r="L4603" s="277" t="s">
        <v>2364</v>
      </c>
      <c r="M4603" s="83"/>
    </row>
    <row r="4604" spans="1:13" ht="12.75" customHeight="1" x14ac:dyDescent="0.25">
      <c r="A4604" s="277" t="s">
        <v>9801</v>
      </c>
      <c r="B4604" s="277" t="s">
        <v>9802</v>
      </c>
      <c r="C4604" s="277" t="s">
        <v>11300</v>
      </c>
      <c r="D4604" s="277" t="s">
        <v>11301</v>
      </c>
      <c r="E4604" s="278" t="s">
        <v>1043</v>
      </c>
      <c r="F4604" s="277" t="s">
        <v>1043</v>
      </c>
      <c r="G4604" s="279">
        <v>94793</v>
      </c>
      <c r="H4604" s="277" t="s">
        <v>11337</v>
      </c>
      <c r="I4604" s="277" t="s">
        <v>833</v>
      </c>
      <c r="J4604" s="277" t="s">
        <v>2363</v>
      </c>
      <c r="K4604" s="280">
        <v>115.18</v>
      </c>
      <c r="L4604" s="277" t="s">
        <v>2364</v>
      </c>
      <c r="M4604" s="83"/>
    </row>
    <row r="4605" spans="1:13" ht="12.75" customHeight="1" x14ac:dyDescent="0.25">
      <c r="A4605" s="277" t="s">
        <v>9801</v>
      </c>
      <c r="B4605" s="277" t="s">
        <v>9802</v>
      </c>
      <c r="C4605" s="277" t="s">
        <v>11300</v>
      </c>
      <c r="D4605" s="277" t="s">
        <v>11301</v>
      </c>
      <c r="E4605" s="278" t="s">
        <v>1043</v>
      </c>
      <c r="F4605" s="277" t="s">
        <v>1043</v>
      </c>
      <c r="G4605" s="279">
        <v>94794</v>
      </c>
      <c r="H4605" s="277" t="s">
        <v>11338</v>
      </c>
      <c r="I4605" s="277" t="s">
        <v>833</v>
      </c>
      <c r="J4605" s="277" t="s">
        <v>2363</v>
      </c>
      <c r="K4605" s="280">
        <v>119.24</v>
      </c>
      <c r="L4605" s="277" t="s">
        <v>2364</v>
      </c>
      <c r="M4605" s="83"/>
    </row>
    <row r="4606" spans="1:13" ht="12.75" customHeight="1" x14ac:dyDescent="0.25">
      <c r="A4606" s="277" t="s">
        <v>9801</v>
      </c>
      <c r="B4606" s="277" t="s">
        <v>9802</v>
      </c>
      <c r="C4606" s="277" t="s">
        <v>11300</v>
      </c>
      <c r="D4606" s="277" t="s">
        <v>11301</v>
      </c>
      <c r="E4606" s="278" t="s">
        <v>1043</v>
      </c>
      <c r="F4606" s="277" t="s">
        <v>1043</v>
      </c>
      <c r="G4606" s="279">
        <v>94795</v>
      </c>
      <c r="H4606" s="277" t="s">
        <v>11339</v>
      </c>
      <c r="I4606" s="277" t="s">
        <v>833</v>
      </c>
      <c r="J4606" s="277" t="s">
        <v>2642</v>
      </c>
      <c r="K4606" s="280">
        <v>36.21</v>
      </c>
      <c r="L4606" s="277" t="s">
        <v>2364</v>
      </c>
      <c r="M4606" s="83"/>
    </row>
    <row r="4607" spans="1:13" ht="12.75" customHeight="1" x14ac:dyDescent="0.25">
      <c r="A4607" s="277" t="s">
        <v>9801</v>
      </c>
      <c r="B4607" s="277" t="s">
        <v>9802</v>
      </c>
      <c r="C4607" s="277" t="s">
        <v>11300</v>
      </c>
      <c r="D4607" s="277" t="s">
        <v>11301</v>
      </c>
      <c r="E4607" s="278" t="s">
        <v>1043</v>
      </c>
      <c r="F4607" s="277" t="s">
        <v>1043</v>
      </c>
      <c r="G4607" s="279">
        <v>94796</v>
      </c>
      <c r="H4607" s="277" t="s">
        <v>11340</v>
      </c>
      <c r="I4607" s="277" t="s">
        <v>833</v>
      </c>
      <c r="J4607" s="277" t="s">
        <v>2642</v>
      </c>
      <c r="K4607" s="280">
        <v>41.04</v>
      </c>
      <c r="L4607" s="277" t="s">
        <v>2364</v>
      </c>
      <c r="M4607" s="83"/>
    </row>
    <row r="4608" spans="1:13" ht="12.75" customHeight="1" x14ac:dyDescent="0.25">
      <c r="A4608" s="277" t="s">
        <v>9801</v>
      </c>
      <c r="B4608" s="277" t="s">
        <v>9802</v>
      </c>
      <c r="C4608" s="277" t="s">
        <v>11300</v>
      </c>
      <c r="D4608" s="277" t="s">
        <v>11301</v>
      </c>
      <c r="E4608" s="278" t="s">
        <v>1043</v>
      </c>
      <c r="F4608" s="277" t="s">
        <v>1043</v>
      </c>
      <c r="G4608" s="279">
        <v>94797</v>
      </c>
      <c r="H4608" s="277" t="s">
        <v>11341</v>
      </c>
      <c r="I4608" s="277" t="s">
        <v>833</v>
      </c>
      <c r="J4608" s="277" t="s">
        <v>2642</v>
      </c>
      <c r="K4608" s="280">
        <v>63.38</v>
      </c>
      <c r="L4608" s="277" t="s">
        <v>2364</v>
      </c>
      <c r="M4608" s="83"/>
    </row>
    <row r="4609" spans="1:13" ht="12.75" customHeight="1" x14ac:dyDescent="0.25">
      <c r="A4609" s="277" t="s">
        <v>9801</v>
      </c>
      <c r="B4609" s="277" t="s">
        <v>9802</v>
      </c>
      <c r="C4609" s="277" t="s">
        <v>11300</v>
      </c>
      <c r="D4609" s="277" t="s">
        <v>11301</v>
      </c>
      <c r="E4609" s="278" t="s">
        <v>1043</v>
      </c>
      <c r="F4609" s="277" t="s">
        <v>1043</v>
      </c>
      <c r="G4609" s="279">
        <v>94798</v>
      </c>
      <c r="H4609" s="277" t="s">
        <v>11342</v>
      </c>
      <c r="I4609" s="277" t="s">
        <v>833</v>
      </c>
      <c r="J4609" s="277" t="s">
        <v>2642</v>
      </c>
      <c r="K4609" s="280">
        <v>143.38999999999999</v>
      </c>
      <c r="L4609" s="277" t="s">
        <v>2364</v>
      </c>
      <c r="M4609" s="83"/>
    </row>
    <row r="4610" spans="1:13" ht="12.75" customHeight="1" x14ac:dyDescent="0.25">
      <c r="A4610" s="277" t="s">
        <v>9801</v>
      </c>
      <c r="B4610" s="277" t="s">
        <v>9802</v>
      </c>
      <c r="C4610" s="277" t="s">
        <v>11300</v>
      </c>
      <c r="D4610" s="277" t="s">
        <v>11301</v>
      </c>
      <c r="E4610" s="278" t="s">
        <v>1043</v>
      </c>
      <c r="F4610" s="277" t="s">
        <v>1043</v>
      </c>
      <c r="G4610" s="279">
        <v>94799</v>
      </c>
      <c r="H4610" s="277" t="s">
        <v>11343</v>
      </c>
      <c r="I4610" s="277" t="s">
        <v>833</v>
      </c>
      <c r="J4610" s="277" t="s">
        <v>2642</v>
      </c>
      <c r="K4610" s="280">
        <v>137.28</v>
      </c>
      <c r="L4610" s="277" t="s">
        <v>2364</v>
      </c>
      <c r="M4610" s="83"/>
    </row>
    <row r="4611" spans="1:13" ht="12.75" customHeight="1" x14ac:dyDescent="0.25">
      <c r="A4611" s="277" t="s">
        <v>9801</v>
      </c>
      <c r="B4611" s="277" t="s">
        <v>9802</v>
      </c>
      <c r="C4611" s="277" t="s">
        <v>11300</v>
      </c>
      <c r="D4611" s="277" t="s">
        <v>11301</v>
      </c>
      <c r="E4611" s="278" t="s">
        <v>1043</v>
      </c>
      <c r="F4611" s="277" t="s">
        <v>1043</v>
      </c>
      <c r="G4611" s="279">
        <v>94800</v>
      </c>
      <c r="H4611" s="277" t="s">
        <v>11344</v>
      </c>
      <c r="I4611" s="277" t="s">
        <v>833</v>
      </c>
      <c r="J4611" s="277" t="s">
        <v>2642</v>
      </c>
      <c r="K4611" s="280">
        <v>237.33</v>
      </c>
      <c r="L4611" s="277" t="s">
        <v>2364</v>
      </c>
      <c r="M4611" s="83"/>
    </row>
    <row r="4612" spans="1:13" ht="12.75" customHeight="1" x14ac:dyDescent="0.25">
      <c r="A4612" s="277" t="s">
        <v>9801</v>
      </c>
      <c r="B4612" s="277" t="s">
        <v>9802</v>
      </c>
      <c r="C4612" s="277" t="s">
        <v>11300</v>
      </c>
      <c r="D4612" s="277" t="s">
        <v>11301</v>
      </c>
      <c r="E4612" s="278" t="s">
        <v>1043</v>
      </c>
      <c r="F4612" s="277" t="s">
        <v>1043</v>
      </c>
      <c r="G4612" s="279">
        <v>95248</v>
      </c>
      <c r="H4612" s="277" t="s">
        <v>11345</v>
      </c>
      <c r="I4612" s="277" t="s">
        <v>833</v>
      </c>
      <c r="J4612" s="277" t="s">
        <v>2363</v>
      </c>
      <c r="K4612" s="280">
        <v>56.46</v>
      </c>
      <c r="L4612" s="277" t="s">
        <v>2364</v>
      </c>
      <c r="M4612" s="83"/>
    </row>
    <row r="4613" spans="1:13" ht="12.75" customHeight="1" x14ac:dyDescent="0.25">
      <c r="A4613" s="277" t="s">
        <v>9801</v>
      </c>
      <c r="B4613" s="277" t="s">
        <v>9802</v>
      </c>
      <c r="C4613" s="277" t="s">
        <v>11300</v>
      </c>
      <c r="D4613" s="277" t="s">
        <v>11301</v>
      </c>
      <c r="E4613" s="278" t="s">
        <v>1043</v>
      </c>
      <c r="F4613" s="277" t="s">
        <v>1043</v>
      </c>
      <c r="G4613" s="279">
        <v>95249</v>
      </c>
      <c r="H4613" s="277" t="s">
        <v>11346</v>
      </c>
      <c r="I4613" s="277" t="s">
        <v>833</v>
      </c>
      <c r="J4613" s="277" t="s">
        <v>2363</v>
      </c>
      <c r="K4613" s="280">
        <v>61.12</v>
      </c>
      <c r="L4613" s="277" t="s">
        <v>2364</v>
      </c>
      <c r="M4613" s="83"/>
    </row>
    <row r="4614" spans="1:13" ht="12.75" customHeight="1" x14ac:dyDescent="0.25">
      <c r="A4614" s="277" t="s">
        <v>9801</v>
      </c>
      <c r="B4614" s="277" t="s">
        <v>9802</v>
      </c>
      <c r="C4614" s="277" t="s">
        <v>11300</v>
      </c>
      <c r="D4614" s="277" t="s">
        <v>11301</v>
      </c>
      <c r="E4614" s="278" t="s">
        <v>1043</v>
      </c>
      <c r="F4614" s="277" t="s">
        <v>1043</v>
      </c>
      <c r="G4614" s="279">
        <v>95250</v>
      </c>
      <c r="H4614" s="277" t="s">
        <v>11347</v>
      </c>
      <c r="I4614" s="277" t="s">
        <v>833</v>
      </c>
      <c r="J4614" s="277" t="s">
        <v>2363</v>
      </c>
      <c r="K4614" s="280">
        <v>73.34</v>
      </c>
      <c r="L4614" s="277" t="s">
        <v>2364</v>
      </c>
      <c r="M4614" s="83"/>
    </row>
    <row r="4615" spans="1:13" ht="12.75" customHeight="1" x14ac:dyDescent="0.25">
      <c r="A4615" s="277" t="s">
        <v>9801</v>
      </c>
      <c r="B4615" s="277" t="s">
        <v>9802</v>
      </c>
      <c r="C4615" s="277" t="s">
        <v>11300</v>
      </c>
      <c r="D4615" s="277" t="s">
        <v>11301</v>
      </c>
      <c r="E4615" s="278" t="s">
        <v>1043</v>
      </c>
      <c r="F4615" s="277" t="s">
        <v>1043</v>
      </c>
      <c r="G4615" s="279">
        <v>95251</v>
      </c>
      <c r="H4615" s="277" t="s">
        <v>11348</v>
      </c>
      <c r="I4615" s="277" t="s">
        <v>833</v>
      </c>
      <c r="J4615" s="277" t="s">
        <v>2363</v>
      </c>
      <c r="K4615" s="280">
        <v>97.07</v>
      </c>
      <c r="L4615" s="277" t="s">
        <v>2364</v>
      </c>
      <c r="M4615" s="83"/>
    </row>
    <row r="4616" spans="1:13" ht="12.75" customHeight="1" x14ac:dyDescent="0.25">
      <c r="A4616" s="277" t="s">
        <v>9801</v>
      </c>
      <c r="B4616" s="277" t="s">
        <v>9802</v>
      </c>
      <c r="C4616" s="277" t="s">
        <v>11300</v>
      </c>
      <c r="D4616" s="277" t="s">
        <v>11301</v>
      </c>
      <c r="E4616" s="278" t="s">
        <v>1043</v>
      </c>
      <c r="F4616" s="277" t="s">
        <v>1043</v>
      </c>
      <c r="G4616" s="279">
        <v>95252</v>
      </c>
      <c r="H4616" s="277" t="s">
        <v>11349</v>
      </c>
      <c r="I4616" s="277" t="s">
        <v>833</v>
      </c>
      <c r="J4616" s="277" t="s">
        <v>2363</v>
      </c>
      <c r="K4616" s="280">
        <v>111.46</v>
      </c>
      <c r="L4616" s="277" t="s">
        <v>2364</v>
      </c>
      <c r="M4616" s="83"/>
    </row>
    <row r="4617" spans="1:13" ht="12.75" customHeight="1" x14ac:dyDescent="0.25">
      <c r="A4617" s="277" t="s">
        <v>9801</v>
      </c>
      <c r="B4617" s="277" t="s">
        <v>9802</v>
      </c>
      <c r="C4617" s="277" t="s">
        <v>11300</v>
      </c>
      <c r="D4617" s="277" t="s">
        <v>11301</v>
      </c>
      <c r="E4617" s="278" t="s">
        <v>1043</v>
      </c>
      <c r="F4617" s="277" t="s">
        <v>1043</v>
      </c>
      <c r="G4617" s="279">
        <v>95253</v>
      </c>
      <c r="H4617" s="277" t="s">
        <v>11350</v>
      </c>
      <c r="I4617" s="277" t="s">
        <v>833</v>
      </c>
      <c r="J4617" s="277" t="s">
        <v>2363</v>
      </c>
      <c r="K4617" s="280">
        <v>158.56</v>
      </c>
      <c r="L4617" s="277" t="s">
        <v>2364</v>
      </c>
      <c r="M4617" s="83"/>
    </row>
    <row r="4618" spans="1:13" ht="12.75" customHeight="1" x14ac:dyDescent="0.25">
      <c r="A4618" s="277" t="s">
        <v>9801</v>
      </c>
      <c r="B4618" s="277" t="s">
        <v>9802</v>
      </c>
      <c r="C4618" s="277" t="s">
        <v>11300</v>
      </c>
      <c r="D4618" s="277" t="s">
        <v>11301</v>
      </c>
      <c r="E4618" s="278" t="s">
        <v>1043</v>
      </c>
      <c r="F4618" s="277" t="s">
        <v>1043</v>
      </c>
      <c r="G4618" s="279">
        <v>99619</v>
      </c>
      <c r="H4618" s="277" t="s">
        <v>11351</v>
      </c>
      <c r="I4618" s="277" t="s">
        <v>833</v>
      </c>
      <c r="J4618" s="277" t="s">
        <v>2363</v>
      </c>
      <c r="K4618" s="280">
        <v>51.66</v>
      </c>
      <c r="L4618" s="277" t="s">
        <v>2364</v>
      </c>
      <c r="M4618" s="83"/>
    </row>
    <row r="4619" spans="1:13" ht="12.75" customHeight="1" x14ac:dyDescent="0.25">
      <c r="A4619" s="277" t="s">
        <v>9801</v>
      </c>
      <c r="B4619" s="277" t="s">
        <v>9802</v>
      </c>
      <c r="C4619" s="277" t="s">
        <v>11300</v>
      </c>
      <c r="D4619" s="277" t="s">
        <v>11301</v>
      </c>
      <c r="E4619" s="278" t="s">
        <v>1043</v>
      </c>
      <c r="F4619" s="277" t="s">
        <v>1043</v>
      </c>
      <c r="G4619" s="279">
        <v>99620</v>
      </c>
      <c r="H4619" s="277" t="s">
        <v>11352</v>
      </c>
      <c r="I4619" s="277" t="s">
        <v>833</v>
      </c>
      <c r="J4619" s="277" t="s">
        <v>2363</v>
      </c>
      <c r="K4619" s="280">
        <v>87.05</v>
      </c>
      <c r="L4619" s="277" t="s">
        <v>2364</v>
      </c>
      <c r="M4619" s="83"/>
    </row>
    <row r="4620" spans="1:13" ht="12.75" customHeight="1" x14ac:dyDescent="0.25">
      <c r="A4620" s="277" t="s">
        <v>9801</v>
      </c>
      <c r="B4620" s="277" t="s">
        <v>9802</v>
      </c>
      <c r="C4620" s="277" t="s">
        <v>11300</v>
      </c>
      <c r="D4620" s="277" t="s">
        <v>11301</v>
      </c>
      <c r="E4620" s="278" t="s">
        <v>1043</v>
      </c>
      <c r="F4620" s="277" t="s">
        <v>1043</v>
      </c>
      <c r="G4620" s="279">
        <v>99621</v>
      </c>
      <c r="H4620" s="277" t="s">
        <v>11353</v>
      </c>
      <c r="I4620" s="277" t="s">
        <v>833</v>
      </c>
      <c r="J4620" s="277" t="s">
        <v>2363</v>
      </c>
      <c r="K4620" s="280">
        <v>117.91</v>
      </c>
      <c r="L4620" s="277" t="s">
        <v>2364</v>
      </c>
      <c r="M4620" s="83"/>
    </row>
    <row r="4621" spans="1:13" ht="12.75" customHeight="1" x14ac:dyDescent="0.25">
      <c r="A4621" s="277" t="s">
        <v>9801</v>
      </c>
      <c r="B4621" s="277" t="s">
        <v>9802</v>
      </c>
      <c r="C4621" s="277" t="s">
        <v>11300</v>
      </c>
      <c r="D4621" s="277" t="s">
        <v>11301</v>
      </c>
      <c r="E4621" s="278" t="s">
        <v>1043</v>
      </c>
      <c r="F4621" s="277" t="s">
        <v>1043</v>
      </c>
      <c r="G4621" s="279">
        <v>99622</v>
      </c>
      <c r="H4621" s="277" t="s">
        <v>11354</v>
      </c>
      <c r="I4621" s="277" t="s">
        <v>833</v>
      </c>
      <c r="J4621" s="277" t="s">
        <v>2363</v>
      </c>
      <c r="K4621" s="280">
        <v>128.61000000000001</v>
      </c>
      <c r="L4621" s="277" t="s">
        <v>2364</v>
      </c>
      <c r="M4621" s="83"/>
    </row>
    <row r="4622" spans="1:13" ht="12.75" customHeight="1" x14ac:dyDescent="0.25">
      <c r="A4622" s="277" t="s">
        <v>9801</v>
      </c>
      <c r="B4622" s="277" t="s">
        <v>9802</v>
      </c>
      <c r="C4622" s="277" t="s">
        <v>11300</v>
      </c>
      <c r="D4622" s="277" t="s">
        <v>11301</v>
      </c>
      <c r="E4622" s="278" t="s">
        <v>1043</v>
      </c>
      <c r="F4622" s="277" t="s">
        <v>1043</v>
      </c>
      <c r="G4622" s="279">
        <v>99623</v>
      </c>
      <c r="H4622" s="277" t="s">
        <v>11355</v>
      </c>
      <c r="I4622" s="277" t="s">
        <v>833</v>
      </c>
      <c r="J4622" s="277" t="s">
        <v>2363</v>
      </c>
      <c r="K4622" s="280">
        <v>170.65</v>
      </c>
      <c r="L4622" s="277" t="s">
        <v>2364</v>
      </c>
      <c r="M4622" s="83"/>
    </row>
    <row r="4623" spans="1:13" ht="12.75" customHeight="1" x14ac:dyDescent="0.25">
      <c r="A4623" s="277" t="s">
        <v>9801</v>
      </c>
      <c r="B4623" s="277" t="s">
        <v>9802</v>
      </c>
      <c r="C4623" s="277" t="s">
        <v>11300</v>
      </c>
      <c r="D4623" s="277" t="s">
        <v>11301</v>
      </c>
      <c r="E4623" s="278" t="s">
        <v>1043</v>
      </c>
      <c r="F4623" s="277" t="s">
        <v>1043</v>
      </c>
      <c r="G4623" s="279">
        <v>99624</v>
      </c>
      <c r="H4623" s="277" t="s">
        <v>11356</v>
      </c>
      <c r="I4623" s="277" t="s">
        <v>833</v>
      </c>
      <c r="J4623" s="277" t="s">
        <v>2363</v>
      </c>
      <c r="K4623" s="280">
        <v>231.96</v>
      </c>
      <c r="L4623" s="277" t="s">
        <v>2364</v>
      </c>
      <c r="M4623" s="83"/>
    </row>
    <row r="4624" spans="1:13" ht="12.75" customHeight="1" x14ac:dyDescent="0.25">
      <c r="A4624" s="277" t="s">
        <v>9801</v>
      </c>
      <c r="B4624" s="277" t="s">
        <v>9802</v>
      </c>
      <c r="C4624" s="277" t="s">
        <v>11300</v>
      </c>
      <c r="D4624" s="277" t="s">
        <v>11301</v>
      </c>
      <c r="E4624" s="278" t="s">
        <v>1043</v>
      </c>
      <c r="F4624" s="277" t="s">
        <v>1043</v>
      </c>
      <c r="G4624" s="279">
        <v>99625</v>
      </c>
      <c r="H4624" s="277" t="s">
        <v>11357</v>
      </c>
      <c r="I4624" s="277" t="s">
        <v>833</v>
      </c>
      <c r="J4624" s="277" t="s">
        <v>2363</v>
      </c>
      <c r="K4624" s="280">
        <v>310.92</v>
      </c>
      <c r="L4624" s="277" t="s">
        <v>2364</v>
      </c>
      <c r="M4624" s="83"/>
    </row>
    <row r="4625" spans="1:13" ht="12.75" customHeight="1" x14ac:dyDescent="0.25">
      <c r="A4625" s="277" t="s">
        <v>9801</v>
      </c>
      <c r="B4625" s="277" t="s">
        <v>9802</v>
      </c>
      <c r="C4625" s="277" t="s">
        <v>11300</v>
      </c>
      <c r="D4625" s="277" t="s">
        <v>11301</v>
      </c>
      <c r="E4625" s="278" t="s">
        <v>1043</v>
      </c>
      <c r="F4625" s="277" t="s">
        <v>1043</v>
      </c>
      <c r="G4625" s="279">
        <v>99626</v>
      </c>
      <c r="H4625" s="277" t="s">
        <v>11358</v>
      </c>
      <c r="I4625" s="277" t="s">
        <v>833</v>
      </c>
      <c r="J4625" s="277" t="s">
        <v>2363</v>
      </c>
      <c r="K4625" s="280">
        <v>466.09</v>
      </c>
      <c r="L4625" s="277" t="s">
        <v>2364</v>
      </c>
      <c r="M4625" s="83"/>
    </row>
    <row r="4626" spans="1:13" ht="12.75" customHeight="1" x14ac:dyDescent="0.25">
      <c r="A4626" s="277" t="s">
        <v>9801</v>
      </c>
      <c r="B4626" s="277" t="s">
        <v>9802</v>
      </c>
      <c r="C4626" s="277" t="s">
        <v>11300</v>
      </c>
      <c r="D4626" s="277" t="s">
        <v>11301</v>
      </c>
      <c r="E4626" s="278" t="s">
        <v>1043</v>
      </c>
      <c r="F4626" s="277" t="s">
        <v>1043</v>
      </c>
      <c r="G4626" s="279">
        <v>99627</v>
      </c>
      <c r="H4626" s="277" t="s">
        <v>11359</v>
      </c>
      <c r="I4626" s="277" t="s">
        <v>833</v>
      </c>
      <c r="J4626" s="277" t="s">
        <v>2363</v>
      </c>
      <c r="K4626" s="280">
        <v>53.73</v>
      </c>
      <c r="L4626" s="277" t="s">
        <v>2364</v>
      </c>
      <c r="M4626" s="83"/>
    </row>
    <row r="4627" spans="1:13" ht="12.75" customHeight="1" x14ac:dyDescent="0.25">
      <c r="A4627" s="277" t="s">
        <v>9801</v>
      </c>
      <c r="B4627" s="277" t="s">
        <v>9802</v>
      </c>
      <c r="C4627" s="277" t="s">
        <v>11300</v>
      </c>
      <c r="D4627" s="277" t="s">
        <v>11301</v>
      </c>
      <c r="E4627" s="278" t="s">
        <v>1043</v>
      </c>
      <c r="F4627" s="277" t="s">
        <v>1043</v>
      </c>
      <c r="G4627" s="279">
        <v>99628</v>
      </c>
      <c r="H4627" s="277" t="s">
        <v>11360</v>
      </c>
      <c r="I4627" s="277" t="s">
        <v>833</v>
      </c>
      <c r="J4627" s="277" t="s">
        <v>2363</v>
      </c>
      <c r="K4627" s="280">
        <v>35.6</v>
      </c>
      <c r="L4627" s="277" t="s">
        <v>2364</v>
      </c>
      <c r="M4627" s="83"/>
    </row>
    <row r="4628" spans="1:13" ht="12.75" customHeight="1" x14ac:dyDescent="0.25">
      <c r="A4628" s="277" t="s">
        <v>9801</v>
      </c>
      <c r="B4628" s="277" t="s">
        <v>9802</v>
      </c>
      <c r="C4628" s="277" t="s">
        <v>11300</v>
      </c>
      <c r="D4628" s="277" t="s">
        <v>11301</v>
      </c>
      <c r="E4628" s="278" t="s">
        <v>1043</v>
      </c>
      <c r="F4628" s="277" t="s">
        <v>1043</v>
      </c>
      <c r="G4628" s="279">
        <v>99629</v>
      </c>
      <c r="H4628" s="277" t="s">
        <v>11361</v>
      </c>
      <c r="I4628" s="277" t="s">
        <v>833</v>
      </c>
      <c r="J4628" s="277" t="s">
        <v>2363</v>
      </c>
      <c r="K4628" s="280">
        <v>57.57</v>
      </c>
      <c r="L4628" s="277" t="s">
        <v>2364</v>
      </c>
      <c r="M4628" s="83"/>
    </row>
    <row r="4629" spans="1:13" ht="12.75" customHeight="1" x14ac:dyDescent="0.25">
      <c r="A4629" s="277" t="s">
        <v>9801</v>
      </c>
      <c r="B4629" s="277" t="s">
        <v>9802</v>
      </c>
      <c r="C4629" s="277" t="s">
        <v>11300</v>
      </c>
      <c r="D4629" s="277" t="s">
        <v>11301</v>
      </c>
      <c r="E4629" s="278" t="s">
        <v>1043</v>
      </c>
      <c r="F4629" s="277" t="s">
        <v>1043</v>
      </c>
      <c r="G4629" s="279">
        <v>99630</v>
      </c>
      <c r="H4629" s="277" t="s">
        <v>11362</v>
      </c>
      <c r="I4629" s="277" t="s">
        <v>833</v>
      </c>
      <c r="J4629" s="277" t="s">
        <v>2363</v>
      </c>
      <c r="K4629" s="280">
        <v>73.87</v>
      </c>
      <c r="L4629" s="277" t="s">
        <v>2364</v>
      </c>
      <c r="M4629" s="83"/>
    </row>
    <row r="4630" spans="1:13" ht="12.75" customHeight="1" x14ac:dyDescent="0.25">
      <c r="A4630" s="277" t="s">
        <v>9801</v>
      </c>
      <c r="B4630" s="277" t="s">
        <v>9802</v>
      </c>
      <c r="C4630" s="277" t="s">
        <v>11300</v>
      </c>
      <c r="D4630" s="277" t="s">
        <v>11301</v>
      </c>
      <c r="E4630" s="278" t="s">
        <v>1043</v>
      </c>
      <c r="F4630" s="277" t="s">
        <v>1043</v>
      </c>
      <c r="G4630" s="279">
        <v>99631</v>
      </c>
      <c r="H4630" s="277" t="s">
        <v>11363</v>
      </c>
      <c r="I4630" s="277" t="s">
        <v>833</v>
      </c>
      <c r="J4630" s="277" t="s">
        <v>2363</v>
      </c>
      <c r="K4630" s="280">
        <v>81.02</v>
      </c>
      <c r="L4630" s="277" t="s">
        <v>2364</v>
      </c>
      <c r="M4630" s="83"/>
    </row>
    <row r="4631" spans="1:13" ht="12.75" customHeight="1" x14ac:dyDescent="0.25">
      <c r="A4631" s="277" t="s">
        <v>9801</v>
      </c>
      <c r="B4631" s="277" t="s">
        <v>9802</v>
      </c>
      <c r="C4631" s="277" t="s">
        <v>11300</v>
      </c>
      <c r="D4631" s="277" t="s">
        <v>11301</v>
      </c>
      <c r="E4631" s="278" t="s">
        <v>1043</v>
      </c>
      <c r="F4631" s="277" t="s">
        <v>1043</v>
      </c>
      <c r="G4631" s="279">
        <v>99632</v>
      </c>
      <c r="H4631" s="277" t="s">
        <v>11364</v>
      </c>
      <c r="I4631" s="277" t="s">
        <v>833</v>
      </c>
      <c r="J4631" s="277" t="s">
        <v>2363</v>
      </c>
      <c r="K4631" s="280">
        <v>107.01</v>
      </c>
      <c r="L4631" s="277" t="s">
        <v>2364</v>
      </c>
      <c r="M4631" s="83"/>
    </row>
    <row r="4632" spans="1:13" ht="12.75" customHeight="1" x14ac:dyDescent="0.25">
      <c r="A4632" s="277" t="s">
        <v>9801</v>
      </c>
      <c r="B4632" s="277" t="s">
        <v>9802</v>
      </c>
      <c r="C4632" s="277" t="s">
        <v>11300</v>
      </c>
      <c r="D4632" s="277" t="s">
        <v>11301</v>
      </c>
      <c r="E4632" s="278" t="s">
        <v>1043</v>
      </c>
      <c r="F4632" s="277" t="s">
        <v>1043</v>
      </c>
      <c r="G4632" s="279">
        <v>99633</v>
      </c>
      <c r="H4632" s="277" t="s">
        <v>11365</v>
      </c>
      <c r="I4632" s="277" t="s">
        <v>833</v>
      </c>
      <c r="J4632" s="277" t="s">
        <v>2363</v>
      </c>
      <c r="K4632" s="280">
        <v>202.05</v>
      </c>
      <c r="L4632" s="277" t="s">
        <v>2364</v>
      </c>
      <c r="M4632" s="83"/>
    </row>
    <row r="4633" spans="1:13" ht="12.75" customHeight="1" x14ac:dyDescent="0.25">
      <c r="A4633" s="277" t="s">
        <v>9801</v>
      </c>
      <c r="B4633" s="277" t="s">
        <v>9802</v>
      </c>
      <c r="C4633" s="277" t="s">
        <v>11300</v>
      </c>
      <c r="D4633" s="277" t="s">
        <v>11301</v>
      </c>
      <c r="E4633" s="278" t="s">
        <v>1043</v>
      </c>
      <c r="F4633" s="277" t="s">
        <v>1043</v>
      </c>
      <c r="G4633" s="279">
        <v>99634</v>
      </c>
      <c r="H4633" s="277" t="s">
        <v>11366</v>
      </c>
      <c r="I4633" s="277" t="s">
        <v>833</v>
      </c>
      <c r="J4633" s="277" t="s">
        <v>2363</v>
      </c>
      <c r="K4633" s="280">
        <v>329.1</v>
      </c>
      <c r="L4633" s="277" t="s">
        <v>2364</v>
      </c>
      <c r="M4633" s="83"/>
    </row>
    <row r="4634" spans="1:13" ht="12.75" customHeight="1" x14ac:dyDescent="0.25">
      <c r="A4634" s="277" t="s">
        <v>9801</v>
      </c>
      <c r="B4634" s="277" t="s">
        <v>9802</v>
      </c>
      <c r="C4634" s="277" t="s">
        <v>11300</v>
      </c>
      <c r="D4634" s="277" t="s">
        <v>11301</v>
      </c>
      <c r="E4634" s="278" t="s">
        <v>1043</v>
      </c>
      <c r="F4634" s="277" t="s">
        <v>1043</v>
      </c>
      <c r="G4634" s="279">
        <v>99635</v>
      </c>
      <c r="H4634" s="277" t="s">
        <v>11367</v>
      </c>
      <c r="I4634" s="277" t="s">
        <v>833</v>
      </c>
      <c r="J4634" s="277" t="s">
        <v>2642</v>
      </c>
      <c r="K4634" s="280">
        <v>196.82</v>
      </c>
      <c r="L4634" s="277" t="s">
        <v>2364</v>
      </c>
      <c r="M4634" s="83"/>
    </row>
    <row r="4635" spans="1:13" ht="12.75" customHeight="1" x14ac:dyDescent="0.25">
      <c r="A4635" s="277" t="s">
        <v>9801</v>
      </c>
      <c r="B4635" s="277" t="s">
        <v>9802</v>
      </c>
      <c r="C4635" s="277" t="s">
        <v>11368</v>
      </c>
      <c r="D4635" s="277" t="s">
        <v>11369</v>
      </c>
      <c r="E4635" s="278" t="s">
        <v>1043</v>
      </c>
      <c r="F4635" s="277" t="s">
        <v>1043</v>
      </c>
      <c r="G4635" s="279">
        <v>95634</v>
      </c>
      <c r="H4635" s="277" t="s">
        <v>11370</v>
      </c>
      <c r="I4635" s="277" t="s">
        <v>833</v>
      </c>
      <c r="J4635" s="277" t="s">
        <v>2642</v>
      </c>
      <c r="K4635" s="280">
        <v>111.24</v>
      </c>
      <c r="L4635" s="277" t="s">
        <v>2364</v>
      </c>
      <c r="M4635" s="83"/>
    </row>
    <row r="4636" spans="1:13" ht="12.75" customHeight="1" x14ac:dyDescent="0.25">
      <c r="A4636" s="277" t="s">
        <v>9801</v>
      </c>
      <c r="B4636" s="277" t="s">
        <v>9802</v>
      </c>
      <c r="C4636" s="277" t="s">
        <v>11368</v>
      </c>
      <c r="D4636" s="277" t="s">
        <v>11369</v>
      </c>
      <c r="E4636" s="278" t="s">
        <v>1043</v>
      </c>
      <c r="F4636" s="277" t="s">
        <v>1043</v>
      </c>
      <c r="G4636" s="279">
        <v>95635</v>
      </c>
      <c r="H4636" s="277" t="s">
        <v>11371</v>
      </c>
      <c r="I4636" s="277" t="s">
        <v>833</v>
      </c>
      <c r="J4636" s="277" t="s">
        <v>2642</v>
      </c>
      <c r="K4636" s="280">
        <v>120.81</v>
      </c>
      <c r="L4636" s="277" t="s">
        <v>2364</v>
      </c>
      <c r="M4636" s="83"/>
    </row>
    <row r="4637" spans="1:13" ht="12.75" customHeight="1" x14ac:dyDescent="0.25">
      <c r="A4637" s="277" t="s">
        <v>9801</v>
      </c>
      <c r="B4637" s="277" t="s">
        <v>9802</v>
      </c>
      <c r="C4637" s="277" t="s">
        <v>11368</v>
      </c>
      <c r="D4637" s="277" t="s">
        <v>11369</v>
      </c>
      <c r="E4637" s="278" t="s">
        <v>1043</v>
      </c>
      <c r="F4637" s="277" t="s">
        <v>1043</v>
      </c>
      <c r="G4637" s="279">
        <v>95637</v>
      </c>
      <c r="H4637" s="277" t="s">
        <v>11372</v>
      </c>
      <c r="I4637" s="277" t="s">
        <v>833</v>
      </c>
      <c r="J4637" s="277" t="s">
        <v>2363</v>
      </c>
      <c r="K4637" s="280">
        <v>362.42</v>
      </c>
      <c r="L4637" s="277" t="s">
        <v>2364</v>
      </c>
      <c r="M4637" s="83"/>
    </row>
    <row r="4638" spans="1:13" ht="12.75" customHeight="1" x14ac:dyDescent="0.25">
      <c r="A4638" s="277" t="s">
        <v>9801</v>
      </c>
      <c r="B4638" s="277" t="s">
        <v>9802</v>
      </c>
      <c r="C4638" s="277" t="s">
        <v>11368</v>
      </c>
      <c r="D4638" s="277" t="s">
        <v>11369</v>
      </c>
      <c r="E4638" s="278" t="s">
        <v>1043</v>
      </c>
      <c r="F4638" s="277" t="s">
        <v>1043</v>
      </c>
      <c r="G4638" s="279">
        <v>95638</v>
      </c>
      <c r="H4638" s="277" t="s">
        <v>11373</v>
      </c>
      <c r="I4638" s="277" t="s">
        <v>833</v>
      </c>
      <c r="J4638" s="277" t="s">
        <v>2363</v>
      </c>
      <c r="K4638" s="280">
        <v>438.32</v>
      </c>
      <c r="L4638" s="277" t="s">
        <v>2364</v>
      </c>
      <c r="M4638" s="83"/>
    </row>
    <row r="4639" spans="1:13" ht="12.75" customHeight="1" x14ac:dyDescent="0.25">
      <c r="A4639" s="277" t="s">
        <v>9801</v>
      </c>
      <c r="B4639" s="277" t="s">
        <v>9802</v>
      </c>
      <c r="C4639" s="277" t="s">
        <v>11368</v>
      </c>
      <c r="D4639" s="277" t="s">
        <v>11369</v>
      </c>
      <c r="E4639" s="278" t="s">
        <v>1043</v>
      </c>
      <c r="F4639" s="277" t="s">
        <v>1043</v>
      </c>
      <c r="G4639" s="279">
        <v>95639</v>
      </c>
      <c r="H4639" s="277" t="s">
        <v>11374</v>
      </c>
      <c r="I4639" s="277" t="s">
        <v>833</v>
      </c>
      <c r="J4639" s="277" t="s">
        <v>2363</v>
      </c>
      <c r="K4639" s="280">
        <v>551.37</v>
      </c>
      <c r="L4639" s="277" t="s">
        <v>2364</v>
      </c>
      <c r="M4639" s="83"/>
    </row>
    <row r="4640" spans="1:13" ht="12.75" customHeight="1" x14ac:dyDescent="0.25">
      <c r="A4640" s="277" t="s">
        <v>9801</v>
      </c>
      <c r="B4640" s="277" t="s">
        <v>9802</v>
      </c>
      <c r="C4640" s="277" t="s">
        <v>11368</v>
      </c>
      <c r="D4640" s="277" t="s">
        <v>11369</v>
      </c>
      <c r="E4640" s="278" t="s">
        <v>1043</v>
      </c>
      <c r="F4640" s="277" t="s">
        <v>1043</v>
      </c>
      <c r="G4640" s="279">
        <v>95641</v>
      </c>
      <c r="H4640" s="277" t="s">
        <v>11375</v>
      </c>
      <c r="I4640" s="277" t="s">
        <v>833</v>
      </c>
      <c r="J4640" s="277" t="s">
        <v>2363</v>
      </c>
      <c r="K4640" s="280">
        <v>204.44</v>
      </c>
      <c r="L4640" s="277" t="s">
        <v>2364</v>
      </c>
      <c r="M4640" s="83"/>
    </row>
    <row r="4641" spans="1:13" ht="12.75" customHeight="1" x14ac:dyDescent="0.25">
      <c r="A4641" s="277" t="s">
        <v>9801</v>
      </c>
      <c r="B4641" s="277" t="s">
        <v>9802</v>
      </c>
      <c r="C4641" s="277" t="s">
        <v>11368</v>
      </c>
      <c r="D4641" s="277" t="s">
        <v>11369</v>
      </c>
      <c r="E4641" s="278" t="s">
        <v>1043</v>
      </c>
      <c r="F4641" s="277" t="s">
        <v>1043</v>
      </c>
      <c r="G4641" s="279">
        <v>95642</v>
      </c>
      <c r="H4641" s="277" t="s">
        <v>11376</v>
      </c>
      <c r="I4641" s="277" t="s">
        <v>833</v>
      </c>
      <c r="J4641" s="277" t="s">
        <v>2363</v>
      </c>
      <c r="K4641" s="280">
        <v>302.23</v>
      </c>
      <c r="L4641" s="277" t="s">
        <v>2364</v>
      </c>
      <c r="M4641" s="83"/>
    </row>
    <row r="4642" spans="1:13" ht="12.75" customHeight="1" x14ac:dyDescent="0.25">
      <c r="A4642" s="277" t="s">
        <v>9801</v>
      </c>
      <c r="B4642" s="277" t="s">
        <v>9802</v>
      </c>
      <c r="C4642" s="277" t="s">
        <v>11368</v>
      </c>
      <c r="D4642" s="277" t="s">
        <v>11369</v>
      </c>
      <c r="E4642" s="278" t="s">
        <v>1043</v>
      </c>
      <c r="F4642" s="277" t="s">
        <v>1043</v>
      </c>
      <c r="G4642" s="279">
        <v>95643</v>
      </c>
      <c r="H4642" s="277" t="s">
        <v>11377</v>
      </c>
      <c r="I4642" s="277" t="s">
        <v>833</v>
      </c>
      <c r="J4642" s="277" t="s">
        <v>2363</v>
      </c>
      <c r="K4642" s="280">
        <v>395.62</v>
      </c>
      <c r="L4642" s="277" t="s">
        <v>2364</v>
      </c>
      <c r="M4642" s="83"/>
    </row>
    <row r="4643" spans="1:13" ht="12.75" customHeight="1" x14ac:dyDescent="0.25">
      <c r="A4643" s="277" t="s">
        <v>9801</v>
      </c>
      <c r="B4643" s="277" t="s">
        <v>9802</v>
      </c>
      <c r="C4643" s="277" t="s">
        <v>11368</v>
      </c>
      <c r="D4643" s="277" t="s">
        <v>11369</v>
      </c>
      <c r="E4643" s="278" t="s">
        <v>1043</v>
      </c>
      <c r="F4643" s="277" t="s">
        <v>1043</v>
      </c>
      <c r="G4643" s="279">
        <v>95644</v>
      </c>
      <c r="H4643" s="277" t="s">
        <v>11378</v>
      </c>
      <c r="I4643" s="277" t="s">
        <v>833</v>
      </c>
      <c r="J4643" s="277" t="s">
        <v>2363</v>
      </c>
      <c r="K4643" s="280">
        <v>147.66</v>
      </c>
      <c r="L4643" s="277" t="s">
        <v>2364</v>
      </c>
      <c r="M4643" s="83"/>
    </row>
    <row r="4644" spans="1:13" ht="12.75" customHeight="1" x14ac:dyDescent="0.25">
      <c r="A4644" s="277" t="s">
        <v>9801</v>
      </c>
      <c r="B4644" s="277" t="s">
        <v>9802</v>
      </c>
      <c r="C4644" s="277" t="s">
        <v>11368</v>
      </c>
      <c r="D4644" s="277" t="s">
        <v>11369</v>
      </c>
      <c r="E4644" s="278" t="s">
        <v>1043</v>
      </c>
      <c r="F4644" s="277" t="s">
        <v>1043</v>
      </c>
      <c r="G4644" s="279">
        <v>95645</v>
      </c>
      <c r="H4644" s="277" t="s">
        <v>11379</v>
      </c>
      <c r="I4644" s="277" t="s">
        <v>833</v>
      </c>
      <c r="J4644" s="277" t="s">
        <v>2363</v>
      </c>
      <c r="K4644" s="280">
        <v>270.95</v>
      </c>
      <c r="L4644" s="277" t="s">
        <v>2364</v>
      </c>
      <c r="M4644" s="83"/>
    </row>
    <row r="4645" spans="1:13" ht="12.75" customHeight="1" x14ac:dyDescent="0.25">
      <c r="A4645" s="277" t="s">
        <v>9801</v>
      </c>
      <c r="B4645" s="277" t="s">
        <v>9802</v>
      </c>
      <c r="C4645" s="277" t="s">
        <v>11368</v>
      </c>
      <c r="D4645" s="277" t="s">
        <v>11369</v>
      </c>
      <c r="E4645" s="278" t="s">
        <v>1043</v>
      </c>
      <c r="F4645" s="277" t="s">
        <v>1043</v>
      </c>
      <c r="G4645" s="279">
        <v>95646</v>
      </c>
      <c r="H4645" s="277" t="s">
        <v>11380</v>
      </c>
      <c r="I4645" s="277" t="s">
        <v>833</v>
      </c>
      <c r="J4645" s="277" t="s">
        <v>2363</v>
      </c>
      <c r="K4645" s="280">
        <v>403.65</v>
      </c>
      <c r="L4645" s="277" t="s">
        <v>2364</v>
      </c>
      <c r="M4645" s="83"/>
    </row>
    <row r="4646" spans="1:13" ht="12.75" customHeight="1" x14ac:dyDescent="0.25">
      <c r="A4646" s="277" t="s">
        <v>9801</v>
      </c>
      <c r="B4646" s="277" t="s">
        <v>9802</v>
      </c>
      <c r="C4646" s="277" t="s">
        <v>11368</v>
      </c>
      <c r="D4646" s="277" t="s">
        <v>11369</v>
      </c>
      <c r="E4646" s="278" t="s">
        <v>1043</v>
      </c>
      <c r="F4646" s="277" t="s">
        <v>1043</v>
      </c>
      <c r="G4646" s="279">
        <v>95647</v>
      </c>
      <c r="H4646" s="277" t="s">
        <v>11381</v>
      </c>
      <c r="I4646" s="277" t="s">
        <v>833</v>
      </c>
      <c r="J4646" s="277" t="s">
        <v>2363</v>
      </c>
      <c r="K4646" s="280">
        <v>529.53</v>
      </c>
      <c r="L4646" s="277" t="s">
        <v>2364</v>
      </c>
      <c r="M4646" s="83"/>
    </row>
    <row r="4647" spans="1:13" ht="12.75" customHeight="1" x14ac:dyDescent="0.25">
      <c r="A4647" s="277" t="s">
        <v>9801</v>
      </c>
      <c r="B4647" s="277" t="s">
        <v>9802</v>
      </c>
      <c r="C4647" s="277" t="s">
        <v>11368</v>
      </c>
      <c r="D4647" s="277" t="s">
        <v>11369</v>
      </c>
      <c r="E4647" s="278" t="s">
        <v>1043</v>
      </c>
      <c r="F4647" s="277" t="s">
        <v>1043</v>
      </c>
      <c r="G4647" s="279">
        <v>95673</v>
      </c>
      <c r="H4647" s="277" t="s">
        <v>11382</v>
      </c>
      <c r="I4647" s="277" t="s">
        <v>833</v>
      </c>
      <c r="J4647" s="277" t="s">
        <v>2363</v>
      </c>
      <c r="K4647" s="280">
        <v>101.53</v>
      </c>
      <c r="L4647" s="277" t="s">
        <v>2364</v>
      </c>
      <c r="M4647" s="83"/>
    </row>
    <row r="4648" spans="1:13" ht="12.75" customHeight="1" x14ac:dyDescent="0.25">
      <c r="A4648" s="277" t="s">
        <v>9801</v>
      </c>
      <c r="B4648" s="277" t="s">
        <v>9802</v>
      </c>
      <c r="C4648" s="277" t="s">
        <v>11368</v>
      </c>
      <c r="D4648" s="277" t="s">
        <v>11369</v>
      </c>
      <c r="E4648" s="278" t="s">
        <v>1043</v>
      </c>
      <c r="F4648" s="277" t="s">
        <v>1043</v>
      </c>
      <c r="G4648" s="279">
        <v>95674</v>
      </c>
      <c r="H4648" s="277" t="s">
        <v>11383</v>
      </c>
      <c r="I4648" s="277" t="s">
        <v>833</v>
      </c>
      <c r="J4648" s="277" t="s">
        <v>2363</v>
      </c>
      <c r="K4648" s="280">
        <v>107.85</v>
      </c>
      <c r="L4648" s="277" t="s">
        <v>2364</v>
      </c>
      <c r="M4648" s="83"/>
    </row>
    <row r="4649" spans="1:13" ht="12.75" customHeight="1" x14ac:dyDescent="0.25">
      <c r="A4649" s="277" t="s">
        <v>9801</v>
      </c>
      <c r="B4649" s="277" t="s">
        <v>9802</v>
      </c>
      <c r="C4649" s="277" t="s">
        <v>11368</v>
      </c>
      <c r="D4649" s="277" t="s">
        <v>11369</v>
      </c>
      <c r="E4649" s="278" t="s">
        <v>1043</v>
      </c>
      <c r="F4649" s="277" t="s">
        <v>1043</v>
      </c>
      <c r="G4649" s="279">
        <v>95675</v>
      </c>
      <c r="H4649" s="277" t="s">
        <v>11384</v>
      </c>
      <c r="I4649" s="277" t="s">
        <v>833</v>
      </c>
      <c r="J4649" s="277" t="s">
        <v>2363</v>
      </c>
      <c r="K4649" s="280">
        <v>131.80000000000001</v>
      </c>
      <c r="L4649" s="277" t="s">
        <v>2364</v>
      </c>
      <c r="M4649" s="83"/>
    </row>
    <row r="4650" spans="1:13" ht="12.75" customHeight="1" x14ac:dyDescent="0.25">
      <c r="A4650" s="277" t="s">
        <v>9801</v>
      </c>
      <c r="B4650" s="277" t="s">
        <v>9802</v>
      </c>
      <c r="C4650" s="277" t="s">
        <v>11368</v>
      </c>
      <c r="D4650" s="277" t="s">
        <v>11369</v>
      </c>
      <c r="E4650" s="278" t="s">
        <v>1043</v>
      </c>
      <c r="F4650" s="277" t="s">
        <v>1043</v>
      </c>
      <c r="G4650" s="279">
        <v>95676</v>
      </c>
      <c r="H4650" s="277" t="s">
        <v>11385</v>
      </c>
      <c r="I4650" s="277" t="s">
        <v>833</v>
      </c>
      <c r="J4650" s="277" t="s">
        <v>2642</v>
      </c>
      <c r="K4650" s="280">
        <v>85.29</v>
      </c>
      <c r="L4650" s="277" t="s">
        <v>2364</v>
      </c>
      <c r="M4650" s="83"/>
    </row>
    <row r="4651" spans="1:13" ht="12.75" customHeight="1" x14ac:dyDescent="0.25">
      <c r="A4651" s="277" t="s">
        <v>9801</v>
      </c>
      <c r="B4651" s="277" t="s">
        <v>9802</v>
      </c>
      <c r="C4651" s="277" t="s">
        <v>11368</v>
      </c>
      <c r="D4651" s="277" t="s">
        <v>11369</v>
      </c>
      <c r="E4651" s="278" t="s">
        <v>1043</v>
      </c>
      <c r="F4651" s="277" t="s">
        <v>1043</v>
      </c>
      <c r="G4651" s="279">
        <v>97741</v>
      </c>
      <c r="H4651" s="277" t="s">
        <v>11386</v>
      </c>
      <c r="I4651" s="277" t="s">
        <v>833</v>
      </c>
      <c r="J4651" s="277" t="s">
        <v>2363</v>
      </c>
      <c r="K4651" s="280">
        <v>114.08</v>
      </c>
      <c r="L4651" s="277" t="s">
        <v>2364</v>
      </c>
      <c r="M4651" s="83"/>
    </row>
    <row r="4652" spans="1:13" ht="12.75" customHeight="1" x14ac:dyDescent="0.25">
      <c r="A4652" s="277" t="s">
        <v>9801</v>
      </c>
      <c r="B4652" s="277" t="s">
        <v>9802</v>
      </c>
      <c r="C4652" s="277" t="s">
        <v>9673</v>
      </c>
      <c r="D4652" s="277" t="s">
        <v>11387</v>
      </c>
      <c r="E4652" s="278" t="s">
        <v>1043</v>
      </c>
      <c r="F4652" s="277" t="s">
        <v>1043</v>
      </c>
      <c r="G4652" s="279">
        <v>72285</v>
      </c>
      <c r="H4652" s="277" t="s">
        <v>11388</v>
      </c>
      <c r="I4652" s="277" t="s">
        <v>833</v>
      </c>
      <c r="J4652" s="277" t="s">
        <v>2642</v>
      </c>
      <c r="K4652" s="280">
        <v>78.98</v>
      </c>
      <c r="L4652" s="277" t="s">
        <v>2364</v>
      </c>
      <c r="M4652" s="83"/>
    </row>
    <row r="4653" spans="1:13" ht="12.75" customHeight="1" x14ac:dyDescent="0.25">
      <c r="A4653" s="277" t="s">
        <v>9801</v>
      </c>
      <c r="B4653" s="277" t="s">
        <v>9802</v>
      </c>
      <c r="C4653" s="277" t="s">
        <v>9673</v>
      </c>
      <c r="D4653" s="277" t="s">
        <v>11387</v>
      </c>
      <c r="E4653" s="278" t="s">
        <v>1043</v>
      </c>
      <c r="F4653" s="277" t="s">
        <v>1043</v>
      </c>
      <c r="G4653" s="279">
        <v>90436</v>
      </c>
      <c r="H4653" s="277" t="s">
        <v>11389</v>
      </c>
      <c r="I4653" s="277" t="s">
        <v>833</v>
      </c>
      <c r="J4653" s="277" t="s">
        <v>2642</v>
      </c>
      <c r="K4653" s="280">
        <v>10.45</v>
      </c>
      <c r="L4653" s="277" t="s">
        <v>2364</v>
      </c>
      <c r="M4653" s="83"/>
    </row>
    <row r="4654" spans="1:13" ht="12.75" customHeight="1" x14ac:dyDescent="0.25">
      <c r="A4654" s="277" t="s">
        <v>9801</v>
      </c>
      <c r="B4654" s="277" t="s">
        <v>9802</v>
      </c>
      <c r="C4654" s="277" t="s">
        <v>9673</v>
      </c>
      <c r="D4654" s="277" t="s">
        <v>11387</v>
      </c>
      <c r="E4654" s="278" t="s">
        <v>1043</v>
      </c>
      <c r="F4654" s="277" t="s">
        <v>1043</v>
      </c>
      <c r="G4654" s="279">
        <v>90437</v>
      </c>
      <c r="H4654" s="277" t="s">
        <v>11390</v>
      </c>
      <c r="I4654" s="277" t="s">
        <v>833</v>
      </c>
      <c r="J4654" s="277" t="s">
        <v>2642</v>
      </c>
      <c r="K4654" s="280">
        <v>25.4</v>
      </c>
      <c r="L4654" s="277" t="s">
        <v>2364</v>
      </c>
      <c r="M4654" s="83"/>
    </row>
    <row r="4655" spans="1:13" ht="12.75" customHeight="1" x14ac:dyDescent="0.25">
      <c r="A4655" s="277" t="s">
        <v>9801</v>
      </c>
      <c r="B4655" s="277" t="s">
        <v>9802</v>
      </c>
      <c r="C4655" s="277" t="s">
        <v>9673</v>
      </c>
      <c r="D4655" s="277" t="s">
        <v>11387</v>
      </c>
      <c r="E4655" s="278" t="s">
        <v>1043</v>
      </c>
      <c r="F4655" s="277" t="s">
        <v>1043</v>
      </c>
      <c r="G4655" s="279">
        <v>90438</v>
      </c>
      <c r="H4655" s="277" t="s">
        <v>11391</v>
      </c>
      <c r="I4655" s="277" t="s">
        <v>833</v>
      </c>
      <c r="J4655" s="277" t="s">
        <v>2642</v>
      </c>
      <c r="K4655" s="280">
        <v>36.409999999999997</v>
      </c>
      <c r="L4655" s="277" t="s">
        <v>2364</v>
      </c>
      <c r="M4655" s="83"/>
    </row>
    <row r="4656" spans="1:13" ht="12.75" customHeight="1" x14ac:dyDescent="0.25">
      <c r="A4656" s="277" t="s">
        <v>9801</v>
      </c>
      <c r="B4656" s="277" t="s">
        <v>9802</v>
      </c>
      <c r="C4656" s="277" t="s">
        <v>9673</v>
      </c>
      <c r="D4656" s="277" t="s">
        <v>11387</v>
      </c>
      <c r="E4656" s="278" t="s">
        <v>1043</v>
      </c>
      <c r="F4656" s="277" t="s">
        <v>1043</v>
      </c>
      <c r="G4656" s="279">
        <v>90439</v>
      </c>
      <c r="H4656" s="277" t="s">
        <v>11392</v>
      </c>
      <c r="I4656" s="277" t="s">
        <v>833</v>
      </c>
      <c r="J4656" s="277" t="s">
        <v>2363</v>
      </c>
      <c r="K4656" s="280">
        <v>44.4</v>
      </c>
      <c r="L4656" s="277" t="s">
        <v>2364</v>
      </c>
      <c r="M4656" s="83"/>
    </row>
    <row r="4657" spans="1:13" ht="12.75" customHeight="1" x14ac:dyDescent="0.25">
      <c r="A4657" s="277" t="s">
        <v>9801</v>
      </c>
      <c r="B4657" s="277" t="s">
        <v>9802</v>
      </c>
      <c r="C4657" s="277" t="s">
        <v>9673</v>
      </c>
      <c r="D4657" s="277" t="s">
        <v>11387</v>
      </c>
      <c r="E4657" s="278" t="s">
        <v>1043</v>
      </c>
      <c r="F4657" s="277" t="s">
        <v>1043</v>
      </c>
      <c r="G4657" s="279">
        <v>90440</v>
      </c>
      <c r="H4657" s="277" t="s">
        <v>11393</v>
      </c>
      <c r="I4657" s="277" t="s">
        <v>833</v>
      </c>
      <c r="J4657" s="277" t="s">
        <v>2363</v>
      </c>
      <c r="K4657" s="280">
        <v>71.13</v>
      </c>
      <c r="L4657" s="277" t="s">
        <v>2364</v>
      </c>
      <c r="M4657" s="83"/>
    </row>
    <row r="4658" spans="1:13" ht="12.75" customHeight="1" x14ac:dyDescent="0.25">
      <c r="A4658" s="277" t="s">
        <v>9801</v>
      </c>
      <c r="B4658" s="277" t="s">
        <v>9802</v>
      </c>
      <c r="C4658" s="277" t="s">
        <v>9673</v>
      </c>
      <c r="D4658" s="277" t="s">
        <v>11387</v>
      </c>
      <c r="E4658" s="278" t="s">
        <v>1043</v>
      </c>
      <c r="F4658" s="277" t="s">
        <v>1043</v>
      </c>
      <c r="G4658" s="279">
        <v>90441</v>
      </c>
      <c r="H4658" s="277" t="s">
        <v>11394</v>
      </c>
      <c r="I4658" s="277" t="s">
        <v>833</v>
      </c>
      <c r="J4658" s="277" t="s">
        <v>2363</v>
      </c>
      <c r="K4658" s="280">
        <v>90.83</v>
      </c>
      <c r="L4658" s="277" t="s">
        <v>2364</v>
      </c>
      <c r="M4658" s="83"/>
    </row>
    <row r="4659" spans="1:13" ht="12.75" customHeight="1" x14ac:dyDescent="0.25">
      <c r="A4659" s="277" t="s">
        <v>9801</v>
      </c>
      <c r="B4659" s="277" t="s">
        <v>9802</v>
      </c>
      <c r="C4659" s="277" t="s">
        <v>9673</v>
      </c>
      <c r="D4659" s="277" t="s">
        <v>11387</v>
      </c>
      <c r="E4659" s="278" t="s">
        <v>1043</v>
      </c>
      <c r="F4659" s="277" t="s">
        <v>1043</v>
      </c>
      <c r="G4659" s="279">
        <v>90443</v>
      </c>
      <c r="H4659" s="277" t="s">
        <v>11395</v>
      </c>
      <c r="I4659" s="277" t="s">
        <v>871</v>
      </c>
      <c r="J4659" s="277" t="s">
        <v>2642</v>
      </c>
      <c r="K4659" s="280">
        <v>9.49</v>
      </c>
      <c r="L4659" s="277" t="s">
        <v>2364</v>
      </c>
      <c r="M4659" s="83"/>
    </row>
    <row r="4660" spans="1:13" ht="12.75" customHeight="1" x14ac:dyDescent="0.25">
      <c r="A4660" s="277" t="s">
        <v>9801</v>
      </c>
      <c r="B4660" s="277" t="s">
        <v>9802</v>
      </c>
      <c r="C4660" s="277" t="s">
        <v>9673</v>
      </c>
      <c r="D4660" s="277" t="s">
        <v>11387</v>
      </c>
      <c r="E4660" s="278" t="s">
        <v>1043</v>
      </c>
      <c r="F4660" s="277" t="s">
        <v>1043</v>
      </c>
      <c r="G4660" s="279">
        <v>90444</v>
      </c>
      <c r="H4660" s="277" t="s">
        <v>11396</v>
      </c>
      <c r="I4660" s="277" t="s">
        <v>871</v>
      </c>
      <c r="J4660" s="277" t="s">
        <v>2363</v>
      </c>
      <c r="K4660" s="280">
        <v>19.05</v>
      </c>
      <c r="L4660" s="277" t="s">
        <v>2364</v>
      </c>
      <c r="M4660" s="83"/>
    </row>
    <row r="4661" spans="1:13" ht="12.75" customHeight="1" x14ac:dyDescent="0.25">
      <c r="A4661" s="277" t="s">
        <v>9801</v>
      </c>
      <c r="B4661" s="277" t="s">
        <v>9802</v>
      </c>
      <c r="C4661" s="277" t="s">
        <v>9673</v>
      </c>
      <c r="D4661" s="277" t="s">
        <v>11387</v>
      </c>
      <c r="E4661" s="278" t="s">
        <v>1043</v>
      </c>
      <c r="F4661" s="277" t="s">
        <v>1043</v>
      </c>
      <c r="G4661" s="279">
        <v>90445</v>
      </c>
      <c r="H4661" s="277" t="s">
        <v>11397</v>
      </c>
      <c r="I4661" s="277" t="s">
        <v>871</v>
      </c>
      <c r="J4661" s="277" t="s">
        <v>2363</v>
      </c>
      <c r="K4661" s="280">
        <v>20.329999999999998</v>
      </c>
      <c r="L4661" s="277" t="s">
        <v>2364</v>
      </c>
      <c r="M4661" s="83"/>
    </row>
    <row r="4662" spans="1:13" ht="12.75" customHeight="1" x14ac:dyDescent="0.25">
      <c r="A4662" s="277" t="s">
        <v>9801</v>
      </c>
      <c r="B4662" s="277" t="s">
        <v>9802</v>
      </c>
      <c r="C4662" s="277" t="s">
        <v>9673</v>
      </c>
      <c r="D4662" s="277" t="s">
        <v>11387</v>
      </c>
      <c r="E4662" s="278" t="s">
        <v>1043</v>
      </c>
      <c r="F4662" s="277" t="s">
        <v>1043</v>
      </c>
      <c r="G4662" s="279">
        <v>90446</v>
      </c>
      <c r="H4662" s="277" t="s">
        <v>11398</v>
      </c>
      <c r="I4662" s="277" t="s">
        <v>871</v>
      </c>
      <c r="J4662" s="277" t="s">
        <v>2363</v>
      </c>
      <c r="K4662" s="280">
        <v>22.1</v>
      </c>
      <c r="L4662" s="277" t="s">
        <v>2364</v>
      </c>
      <c r="M4662" s="83"/>
    </row>
    <row r="4663" spans="1:13" ht="12.75" customHeight="1" x14ac:dyDescent="0.25">
      <c r="A4663" s="277" t="s">
        <v>9801</v>
      </c>
      <c r="B4663" s="277" t="s">
        <v>9802</v>
      </c>
      <c r="C4663" s="277" t="s">
        <v>9673</v>
      </c>
      <c r="D4663" s="277" t="s">
        <v>11387</v>
      </c>
      <c r="E4663" s="278" t="s">
        <v>1043</v>
      </c>
      <c r="F4663" s="277" t="s">
        <v>1043</v>
      </c>
      <c r="G4663" s="279">
        <v>90447</v>
      </c>
      <c r="H4663" s="277" t="s">
        <v>11399</v>
      </c>
      <c r="I4663" s="277" t="s">
        <v>871</v>
      </c>
      <c r="J4663" s="277" t="s">
        <v>2642</v>
      </c>
      <c r="K4663" s="280">
        <v>4.72</v>
      </c>
      <c r="L4663" s="277" t="s">
        <v>2364</v>
      </c>
      <c r="M4663" s="83"/>
    </row>
    <row r="4664" spans="1:13" ht="12.75" customHeight="1" x14ac:dyDescent="0.25">
      <c r="A4664" s="277" t="s">
        <v>9801</v>
      </c>
      <c r="B4664" s="277" t="s">
        <v>9802</v>
      </c>
      <c r="C4664" s="277" t="s">
        <v>9673</v>
      </c>
      <c r="D4664" s="277" t="s">
        <v>11387</v>
      </c>
      <c r="E4664" s="278" t="s">
        <v>1043</v>
      </c>
      <c r="F4664" s="277" t="s">
        <v>1043</v>
      </c>
      <c r="G4664" s="279">
        <v>90451</v>
      </c>
      <c r="H4664" s="277" t="s">
        <v>11400</v>
      </c>
      <c r="I4664" s="277" t="s">
        <v>833</v>
      </c>
      <c r="J4664" s="277" t="s">
        <v>2363</v>
      </c>
      <c r="K4664" s="280">
        <v>3.26</v>
      </c>
      <c r="L4664" s="277" t="s">
        <v>2364</v>
      </c>
      <c r="M4664" s="83"/>
    </row>
    <row r="4665" spans="1:13" ht="12.75" customHeight="1" x14ac:dyDescent="0.25">
      <c r="A4665" s="277" t="s">
        <v>9801</v>
      </c>
      <c r="B4665" s="277" t="s">
        <v>9802</v>
      </c>
      <c r="C4665" s="277" t="s">
        <v>9673</v>
      </c>
      <c r="D4665" s="277" t="s">
        <v>11387</v>
      </c>
      <c r="E4665" s="278" t="s">
        <v>1043</v>
      </c>
      <c r="F4665" s="277" t="s">
        <v>1043</v>
      </c>
      <c r="G4665" s="279">
        <v>90452</v>
      </c>
      <c r="H4665" s="277" t="s">
        <v>11401</v>
      </c>
      <c r="I4665" s="277" t="s">
        <v>833</v>
      </c>
      <c r="J4665" s="277" t="s">
        <v>2363</v>
      </c>
      <c r="K4665" s="280">
        <v>14.78</v>
      </c>
      <c r="L4665" s="277" t="s">
        <v>2364</v>
      </c>
      <c r="M4665" s="83"/>
    </row>
    <row r="4666" spans="1:13" ht="12.75" customHeight="1" x14ac:dyDescent="0.25">
      <c r="A4666" s="277" t="s">
        <v>9801</v>
      </c>
      <c r="B4666" s="277" t="s">
        <v>9802</v>
      </c>
      <c r="C4666" s="277" t="s">
        <v>9673</v>
      </c>
      <c r="D4666" s="277" t="s">
        <v>11387</v>
      </c>
      <c r="E4666" s="278" t="s">
        <v>1043</v>
      </c>
      <c r="F4666" s="277" t="s">
        <v>1043</v>
      </c>
      <c r="G4666" s="279">
        <v>90453</v>
      </c>
      <c r="H4666" s="277" t="s">
        <v>11402</v>
      </c>
      <c r="I4666" s="277" t="s">
        <v>833</v>
      </c>
      <c r="J4666" s="277" t="s">
        <v>2642</v>
      </c>
      <c r="K4666" s="280">
        <v>1.89</v>
      </c>
      <c r="L4666" s="277" t="s">
        <v>2364</v>
      </c>
      <c r="M4666" s="83"/>
    </row>
    <row r="4667" spans="1:13" ht="12.75" customHeight="1" x14ac:dyDescent="0.25">
      <c r="A4667" s="277" t="s">
        <v>9801</v>
      </c>
      <c r="B4667" s="277" t="s">
        <v>9802</v>
      </c>
      <c r="C4667" s="277" t="s">
        <v>9673</v>
      </c>
      <c r="D4667" s="277" t="s">
        <v>11387</v>
      </c>
      <c r="E4667" s="278" t="s">
        <v>1043</v>
      </c>
      <c r="F4667" s="277" t="s">
        <v>1043</v>
      </c>
      <c r="G4667" s="279">
        <v>90454</v>
      </c>
      <c r="H4667" s="277" t="s">
        <v>11403</v>
      </c>
      <c r="I4667" s="277" t="s">
        <v>833</v>
      </c>
      <c r="J4667" s="277" t="s">
        <v>2642</v>
      </c>
      <c r="K4667" s="280">
        <v>3.31</v>
      </c>
      <c r="L4667" s="277" t="s">
        <v>2364</v>
      </c>
      <c r="M4667" s="83"/>
    </row>
    <row r="4668" spans="1:13" ht="12.75" customHeight="1" x14ac:dyDescent="0.25">
      <c r="A4668" s="277" t="s">
        <v>9801</v>
      </c>
      <c r="B4668" s="277" t="s">
        <v>9802</v>
      </c>
      <c r="C4668" s="277" t="s">
        <v>9673</v>
      </c>
      <c r="D4668" s="277" t="s">
        <v>11387</v>
      </c>
      <c r="E4668" s="278" t="s">
        <v>1043</v>
      </c>
      <c r="F4668" s="277" t="s">
        <v>1043</v>
      </c>
      <c r="G4668" s="279">
        <v>90455</v>
      </c>
      <c r="H4668" s="277" t="s">
        <v>11404</v>
      </c>
      <c r="I4668" s="277" t="s">
        <v>833</v>
      </c>
      <c r="J4668" s="277" t="s">
        <v>2642</v>
      </c>
      <c r="K4668" s="280">
        <v>4.45</v>
      </c>
      <c r="L4668" s="277" t="s">
        <v>2364</v>
      </c>
      <c r="M4668" s="83"/>
    </row>
    <row r="4669" spans="1:13" ht="12.75" customHeight="1" x14ac:dyDescent="0.25">
      <c r="A4669" s="277" t="s">
        <v>9801</v>
      </c>
      <c r="B4669" s="277" t="s">
        <v>9802</v>
      </c>
      <c r="C4669" s="277" t="s">
        <v>9673</v>
      </c>
      <c r="D4669" s="277" t="s">
        <v>11387</v>
      </c>
      <c r="E4669" s="278" t="s">
        <v>1043</v>
      </c>
      <c r="F4669" s="277" t="s">
        <v>1043</v>
      </c>
      <c r="G4669" s="279">
        <v>90456</v>
      </c>
      <c r="H4669" s="277" t="s">
        <v>11405</v>
      </c>
      <c r="I4669" s="277" t="s">
        <v>833</v>
      </c>
      <c r="J4669" s="277" t="s">
        <v>2642</v>
      </c>
      <c r="K4669" s="280">
        <v>3.05</v>
      </c>
      <c r="L4669" s="277" t="s">
        <v>2364</v>
      </c>
      <c r="M4669" s="83"/>
    </row>
    <row r="4670" spans="1:13" ht="12.75" customHeight="1" x14ac:dyDescent="0.25">
      <c r="A4670" s="277" t="s">
        <v>9801</v>
      </c>
      <c r="B4670" s="277" t="s">
        <v>9802</v>
      </c>
      <c r="C4670" s="277" t="s">
        <v>9673</v>
      </c>
      <c r="D4670" s="277" t="s">
        <v>11387</v>
      </c>
      <c r="E4670" s="278" t="s">
        <v>1043</v>
      </c>
      <c r="F4670" s="277" t="s">
        <v>1043</v>
      </c>
      <c r="G4670" s="279">
        <v>90457</v>
      </c>
      <c r="H4670" s="277" t="s">
        <v>11406</v>
      </c>
      <c r="I4670" s="277" t="s">
        <v>833</v>
      </c>
      <c r="J4670" s="277" t="s">
        <v>2642</v>
      </c>
      <c r="K4670" s="280">
        <v>6.95</v>
      </c>
      <c r="L4670" s="277" t="s">
        <v>2364</v>
      </c>
      <c r="M4670" s="83"/>
    </row>
    <row r="4671" spans="1:13" ht="12.75" customHeight="1" x14ac:dyDescent="0.25">
      <c r="A4671" s="277" t="s">
        <v>9801</v>
      </c>
      <c r="B4671" s="277" t="s">
        <v>9802</v>
      </c>
      <c r="C4671" s="277" t="s">
        <v>9673</v>
      </c>
      <c r="D4671" s="277" t="s">
        <v>11387</v>
      </c>
      <c r="E4671" s="278" t="s">
        <v>1043</v>
      </c>
      <c r="F4671" s="277" t="s">
        <v>1043</v>
      </c>
      <c r="G4671" s="279">
        <v>90458</v>
      </c>
      <c r="H4671" s="277" t="s">
        <v>11407</v>
      </c>
      <c r="I4671" s="277" t="s">
        <v>833</v>
      </c>
      <c r="J4671" s="277" t="s">
        <v>2642</v>
      </c>
      <c r="K4671" s="280">
        <v>19.73</v>
      </c>
      <c r="L4671" s="277" t="s">
        <v>2364</v>
      </c>
      <c r="M4671" s="83"/>
    </row>
    <row r="4672" spans="1:13" ht="12.75" customHeight="1" x14ac:dyDescent="0.25">
      <c r="A4672" s="277" t="s">
        <v>9801</v>
      </c>
      <c r="B4672" s="277" t="s">
        <v>9802</v>
      </c>
      <c r="C4672" s="277" t="s">
        <v>9673</v>
      </c>
      <c r="D4672" s="277" t="s">
        <v>11387</v>
      </c>
      <c r="E4672" s="278" t="s">
        <v>1043</v>
      </c>
      <c r="F4672" s="277" t="s">
        <v>1043</v>
      </c>
      <c r="G4672" s="279">
        <v>90459</v>
      </c>
      <c r="H4672" s="277" t="s">
        <v>11408</v>
      </c>
      <c r="I4672" s="277" t="s">
        <v>833</v>
      </c>
      <c r="J4672" s="277" t="s">
        <v>2642</v>
      </c>
      <c r="K4672" s="280">
        <v>27.84</v>
      </c>
      <c r="L4672" s="277" t="s">
        <v>2364</v>
      </c>
      <c r="M4672" s="83"/>
    </row>
    <row r="4673" spans="1:13" ht="12.75" customHeight="1" x14ac:dyDescent="0.25">
      <c r="A4673" s="277" t="s">
        <v>9801</v>
      </c>
      <c r="B4673" s="277" t="s">
        <v>9802</v>
      </c>
      <c r="C4673" s="277" t="s">
        <v>9673</v>
      </c>
      <c r="D4673" s="277" t="s">
        <v>11387</v>
      </c>
      <c r="E4673" s="278" t="s">
        <v>1043</v>
      </c>
      <c r="F4673" s="277" t="s">
        <v>1043</v>
      </c>
      <c r="G4673" s="279">
        <v>90460</v>
      </c>
      <c r="H4673" s="277" t="s">
        <v>11409</v>
      </c>
      <c r="I4673" s="277" t="s">
        <v>871</v>
      </c>
      <c r="J4673" s="277" t="s">
        <v>2363</v>
      </c>
      <c r="K4673" s="280">
        <v>26.32</v>
      </c>
      <c r="L4673" s="277" t="s">
        <v>2364</v>
      </c>
      <c r="M4673" s="83"/>
    </row>
    <row r="4674" spans="1:13" ht="12.75" customHeight="1" x14ac:dyDescent="0.25">
      <c r="A4674" s="277" t="s">
        <v>9801</v>
      </c>
      <c r="B4674" s="277" t="s">
        <v>9802</v>
      </c>
      <c r="C4674" s="277" t="s">
        <v>9673</v>
      </c>
      <c r="D4674" s="277" t="s">
        <v>11387</v>
      </c>
      <c r="E4674" s="278" t="s">
        <v>1043</v>
      </c>
      <c r="F4674" s="277" t="s">
        <v>1043</v>
      </c>
      <c r="G4674" s="279">
        <v>90461</v>
      </c>
      <c r="H4674" s="277" t="s">
        <v>11410</v>
      </c>
      <c r="I4674" s="277" t="s">
        <v>871</v>
      </c>
      <c r="J4674" s="277" t="s">
        <v>2363</v>
      </c>
      <c r="K4674" s="280">
        <v>14.16</v>
      </c>
      <c r="L4674" s="277" t="s">
        <v>2364</v>
      </c>
      <c r="M4674" s="83"/>
    </row>
    <row r="4675" spans="1:13" ht="12.75" customHeight="1" x14ac:dyDescent="0.25">
      <c r="A4675" s="277" t="s">
        <v>9801</v>
      </c>
      <c r="B4675" s="277" t="s">
        <v>9802</v>
      </c>
      <c r="C4675" s="277" t="s">
        <v>9673</v>
      </c>
      <c r="D4675" s="277" t="s">
        <v>11387</v>
      </c>
      <c r="E4675" s="278" t="s">
        <v>1043</v>
      </c>
      <c r="F4675" s="277" t="s">
        <v>1043</v>
      </c>
      <c r="G4675" s="279">
        <v>90462</v>
      </c>
      <c r="H4675" s="277" t="s">
        <v>11411</v>
      </c>
      <c r="I4675" s="277" t="s">
        <v>871</v>
      </c>
      <c r="J4675" s="277" t="s">
        <v>2363</v>
      </c>
      <c r="K4675" s="280">
        <v>3.13</v>
      </c>
      <c r="L4675" s="277" t="s">
        <v>2364</v>
      </c>
      <c r="M4675" s="83"/>
    </row>
    <row r="4676" spans="1:13" ht="12.75" customHeight="1" x14ac:dyDescent="0.25">
      <c r="A4676" s="277" t="s">
        <v>9801</v>
      </c>
      <c r="B4676" s="277" t="s">
        <v>9802</v>
      </c>
      <c r="C4676" s="277" t="s">
        <v>9673</v>
      </c>
      <c r="D4676" s="277" t="s">
        <v>11387</v>
      </c>
      <c r="E4676" s="278" t="s">
        <v>1043</v>
      </c>
      <c r="F4676" s="277" t="s">
        <v>1043</v>
      </c>
      <c r="G4676" s="279">
        <v>90463</v>
      </c>
      <c r="H4676" s="277" t="s">
        <v>11412</v>
      </c>
      <c r="I4676" s="277" t="s">
        <v>871</v>
      </c>
      <c r="J4676" s="277" t="s">
        <v>2363</v>
      </c>
      <c r="K4676" s="280">
        <v>2.46</v>
      </c>
      <c r="L4676" s="277" t="s">
        <v>2364</v>
      </c>
      <c r="M4676" s="83"/>
    </row>
    <row r="4677" spans="1:13" ht="12.75" customHeight="1" x14ac:dyDescent="0.25">
      <c r="A4677" s="277" t="s">
        <v>9801</v>
      </c>
      <c r="B4677" s="277" t="s">
        <v>9802</v>
      </c>
      <c r="C4677" s="277" t="s">
        <v>9673</v>
      </c>
      <c r="D4677" s="277" t="s">
        <v>11387</v>
      </c>
      <c r="E4677" s="278" t="s">
        <v>1043</v>
      </c>
      <c r="F4677" s="277" t="s">
        <v>1043</v>
      </c>
      <c r="G4677" s="279">
        <v>90466</v>
      </c>
      <c r="H4677" s="277" t="s">
        <v>11413</v>
      </c>
      <c r="I4677" s="277" t="s">
        <v>871</v>
      </c>
      <c r="J4677" s="277" t="s">
        <v>2642</v>
      </c>
      <c r="K4677" s="280">
        <v>9.39</v>
      </c>
      <c r="L4677" s="277" t="s">
        <v>2364</v>
      </c>
      <c r="M4677" s="83"/>
    </row>
    <row r="4678" spans="1:13" ht="12.75" customHeight="1" x14ac:dyDescent="0.25">
      <c r="A4678" s="277" t="s">
        <v>9801</v>
      </c>
      <c r="B4678" s="277" t="s">
        <v>9802</v>
      </c>
      <c r="C4678" s="277" t="s">
        <v>9673</v>
      </c>
      <c r="D4678" s="277" t="s">
        <v>11387</v>
      </c>
      <c r="E4678" s="278" t="s">
        <v>1043</v>
      </c>
      <c r="F4678" s="277" t="s">
        <v>1043</v>
      </c>
      <c r="G4678" s="279">
        <v>90467</v>
      </c>
      <c r="H4678" s="277" t="s">
        <v>11414</v>
      </c>
      <c r="I4678" s="277" t="s">
        <v>871</v>
      </c>
      <c r="J4678" s="277" t="s">
        <v>2642</v>
      </c>
      <c r="K4678" s="280">
        <v>14.85</v>
      </c>
      <c r="L4678" s="277" t="s">
        <v>2364</v>
      </c>
      <c r="M4678" s="83"/>
    </row>
    <row r="4679" spans="1:13" ht="12.75" customHeight="1" x14ac:dyDescent="0.25">
      <c r="A4679" s="277" t="s">
        <v>9801</v>
      </c>
      <c r="B4679" s="277" t="s">
        <v>9802</v>
      </c>
      <c r="C4679" s="277" t="s">
        <v>9673</v>
      </c>
      <c r="D4679" s="277" t="s">
        <v>11387</v>
      </c>
      <c r="E4679" s="278" t="s">
        <v>1043</v>
      </c>
      <c r="F4679" s="277" t="s">
        <v>1043</v>
      </c>
      <c r="G4679" s="279">
        <v>90468</v>
      </c>
      <c r="H4679" s="277" t="s">
        <v>11415</v>
      </c>
      <c r="I4679" s="277" t="s">
        <v>871</v>
      </c>
      <c r="J4679" s="277" t="s">
        <v>2642</v>
      </c>
      <c r="K4679" s="280">
        <v>4.07</v>
      </c>
      <c r="L4679" s="277" t="s">
        <v>2364</v>
      </c>
      <c r="M4679" s="83"/>
    </row>
    <row r="4680" spans="1:13" ht="12.75" customHeight="1" x14ac:dyDescent="0.25">
      <c r="A4680" s="277" t="s">
        <v>9801</v>
      </c>
      <c r="B4680" s="277" t="s">
        <v>9802</v>
      </c>
      <c r="C4680" s="277" t="s">
        <v>9673</v>
      </c>
      <c r="D4680" s="277" t="s">
        <v>11387</v>
      </c>
      <c r="E4680" s="278" t="s">
        <v>1043</v>
      </c>
      <c r="F4680" s="277" t="s">
        <v>1043</v>
      </c>
      <c r="G4680" s="279">
        <v>90469</v>
      </c>
      <c r="H4680" s="277" t="s">
        <v>11416</v>
      </c>
      <c r="I4680" s="277" t="s">
        <v>871</v>
      </c>
      <c r="J4680" s="277" t="s">
        <v>2642</v>
      </c>
      <c r="K4680" s="280">
        <v>6.51</v>
      </c>
      <c r="L4680" s="277" t="s">
        <v>2364</v>
      </c>
      <c r="M4680" s="83"/>
    </row>
    <row r="4681" spans="1:13" ht="12.75" customHeight="1" x14ac:dyDescent="0.25">
      <c r="A4681" s="277" t="s">
        <v>9801</v>
      </c>
      <c r="B4681" s="277" t="s">
        <v>9802</v>
      </c>
      <c r="C4681" s="277" t="s">
        <v>9673</v>
      </c>
      <c r="D4681" s="277" t="s">
        <v>11387</v>
      </c>
      <c r="E4681" s="278" t="s">
        <v>1043</v>
      </c>
      <c r="F4681" s="277" t="s">
        <v>1043</v>
      </c>
      <c r="G4681" s="279">
        <v>90470</v>
      </c>
      <c r="H4681" s="277" t="s">
        <v>11417</v>
      </c>
      <c r="I4681" s="277" t="s">
        <v>871</v>
      </c>
      <c r="J4681" s="277" t="s">
        <v>2642</v>
      </c>
      <c r="K4681" s="280">
        <v>8.92</v>
      </c>
      <c r="L4681" s="277" t="s">
        <v>2364</v>
      </c>
      <c r="M4681" s="83"/>
    </row>
    <row r="4682" spans="1:13" ht="12.75" customHeight="1" x14ac:dyDescent="0.25">
      <c r="A4682" s="277" t="s">
        <v>9801</v>
      </c>
      <c r="B4682" s="277" t="s">
        <v>9802</v>
      </c>
      <c r="C4682" s="277" t="s">
        <v>9673</v>
      </c>
      <c r="D4682" s="277" t="s">
        <v>11387</v>
      </c>
      <c r="E4682" s="278" t="s">
        <v>1043</v>
      </c>
      <c r="F4682" s="277" t="s">
        <v>1043</v>
      </c>
      <c r="G4682" s="279">
        <v>91166</v>
      </c>
      <c r="H4682" s="277" t="s">
        <v>11418</v>
      </c>
      <c r="I4682" s="277" t="s">
        <v>871</v>
      </c>
      <c r="J4682" s="277" t="s">
        <v>2642</v>
      </c>
      <c r="K4682" s="280">
        <v>3</v>
      </c>
      <c r="L4682" s="277" t="s">
        <v>2364</v>
      </c>
      <c r="M4682" s="83"/>
    </row>
    <row r="4683" spans="1:13" ht="12.75" customHeight="1" x14ac:dyDescent="0.25">
      <c r="A4683" s="277" t="s">
        <v>9801</v>
      </c>
      <c r="B4683" s="277" t="s">
        <v>9802</v>
      </c>
      <c r="C4683" s="277" t="s">
        <v>9673</v>
      </c>
      <c r="D4683" s="277" t="s">
        <v>11387</v>
      </c>
      <c r="E4683" s="278" t="s">
        <v>1043</v>
      </c>
      <c r="F4683" s="277" t="s">
        <v>1043</v>
      </c>
      <c r="G4683" s="279">
        <v>91167</v>
      </c>
      <c r="H4683" s="277" t="s">
        <v>11419</v>
      </c>
      <c r="I4683" s="277" t="s">
        <v>871</v>
      </c>
      <c r="J4683" s="277" t="s">
        <v>2642</v>
      </c>
      <c r="K4683" s="280">
        <v>8.11</v>
      </c>
      <c r="L4683" s="277" t="s">
        <v>2364</v>
      </c>
      <c r="M4683" s="83"/>
    </row>
    <row r="4684" spans="1:13" ht="12.75" customHeight="1" x14ac:dyDescent="0.25">
      <c r="A4684" s="277" t="s">
        <v>9801</v>
      </c>
      <c r="B4684" s="277" t="s">
        <v>9802</v>
      </c>
      <c r="C4684" s="277" t="s">
        <v>9673</v>
      </c>
      <c r="D4684" s="277" t="s">
        <v>11387</v>
      </c>
      <c r="E4684" s="278" t="s">
        <v>1043</v>
      </c>
      <c r="F4684" s="277" t="s">
        <v>1043</v>
      </c>
      <c r="G4684" s="279">
        <v>91168</v>
      </c>
      <c r="H4684" s="277" t="s">
        <v>11420</v>
      </c>
      <c r="I4684" s="277" t="s">
        <v>871</v>
      </c>
      <c r="J4684" s="277" t="s">
        <v>2642</v>
      </c>
      <c r="K4684" s="280">
        <v>6.13</v>
      </c>
      <c r="L4684" s="277" t="s">
        <v>2364</v>
      </c>
      <c r="M4684" s="83"/>
    </row>
    <row r="4685" spans="1:13" ht="12.75" customHeight="1" x14ac:dyDescent="0.25">
      <c r="A4685" s="277" t="s">
        <v>9801</v>
      </c>
      <c r="B4685" s="277" t="s">
        <v>9802</v>
      </c>
      <c r="C4685" s="277" t="s">
        <v>9673</v>
      </c>
      <c r="D4685" s="277" t="s">
        <v>11387</v>
      </c>
      <c r="E4685" s="278" t="s">
        <v>1043</v>
      </c>
      <c r="F4685" s="277" t="s">
        <v>1043</v>
      </c>
      <c r="G4685" s="279">
        <v>91169</v>
      </c>
      <c r="H4685" s="277" t="s">
        <v>11421</v>
      </c>
      <c r="I4685" s="277" t="s">
        <v>871</v>
      </c>
      <c r="J4685" s="277" t="s">
        <v>2642</v>
      </c>
      <c r="K4685" s="280">
        <v>7.29</v>
      </c>
      <c r="L4685" s="277" t="s">
        <v>2364</v>
      </c>
      <c r="M4685" s="83"/>
    </row>
    <row r="4686" spans="1:13" ht="12.75" customHeight="1" x14ac:dyDescent="0.25">
      <c r="A4686" s="277" t="s">
        <v>9801</v>
      </c>
      <c r="B4686" s="277" t="s">
        <v>9802</v>
      </c>
      <c r="C4686" s="277" t="s">
        <v>9673</v>
      </c>
      <c r="D4686" s="277" t="s">
        <v>11387</v>
      </c>
      <c r="E4686" s="278" t="s">
        <v>1043</v>
      </c>
      <c r="F4686" s="277" t="s">
        <v>1043</v>
      </c>
      <c r="G4686" s="279">
        <v>91170</v>
      </c>
      <c r="H4686" s="277" t="s">
        <v>11422</v>
      </c>
      <c r="I4686" s="277" t="s">
        <v>871</v>
      </c>
      <c r="J4686" s="277" t="s">
        <v>2642</v>
      </c>
      <c r="K4686" s="280">
        <v>2.09</v>
      </c>
      <c r="L4686" s="277" t="s">
        <v>2364</v>
      </c>
      <c r="M4686" s="83"/>
    </row>
    <row r="4687" spans="1:13" ht="12.75" customHeight="1" x14ac:dyDescent="0.25">
      <c r="A4687" s="277" t="s">
        <v>9801</v>
      </c>
      <c r="B4687" s="277" t="s">
        <v>9802</v>
      </c>
      <c r="C4687" s="277" t="s">
        <v>9673</v>
      </c>
      <c r="D4687" s="277" t="s">
        <v>11387</v>
      </c>
      <c r="E4687" s="278" t="s">
        <v>1043</v>
      </c>
      <c r="F4687" s="277" t="s">
        <v>1043</v>
      </c>
      <c r="G4687" s="279">
        <v>91171</v>
      </c>
      <c r="H4687" s="277" t="s">
        <v>11423</v>
      </c>
      <c r="I4687" s="277" t="s">
        <v>871</v>
      </c>
      <c r="J4687" s="277" t="s">
        <v>2642</v>
      </c>
      <c r="K4687" s="280">
        <v>2.61</v>
      </c>
      <c r="L4687" s="277" t="s">
        <v>2364</v>
      </c>
      <c r="M4687" s="83"/>
    </row>
    <row r="4688" spans="1:13" ht="12.75" customHeight="1" x14ac:dyDescent="0.25">
      <c r="A4688" s="277" t="s">
        <v>9801</v>
      </c>
      <c r="B4688" s="277" t="s">
        <v>9802</v>
      </c>
      <c r="C4688" s="277" t="s">
        <v>9673</v>
      </c>
      <c r="D4688" s="277" t="s">
        <v>11387</v>
      </c>
      <c r="E4688" s="278" t="s">
        <v>1043</v>
      </c>
      <c r="F4688" s="277" t="s">
        <v>1043</v>
      </c>
      <c r="G4688" s="279">
        <v>91172</v>
      </c>
      <c r="H4688" s="277" t="s">
        <v>11424</v>
      </c>
      <c r="I4688" s="277" t="s">
        <v>871</v>
      </c>
      <c r="J4688" s="277" t="s">
        <v>2642</v>
      </c>
      <c r="K4688" s="280">
        <v>3.84</v>
      </c>
      <c r="L4688" s="277" t="s">
        <v>2364</v>
      </c>
      <c r="M4688" s="83"/>
    </row>
    <row r="4689" spans="1:13" ht="12.75" customHeight="1" x14ac:dyDescent="0.25">
      <c r="A4689" s="277" t="s">
        <v>9801</v>
      </c>
      <c r="B4689" s="277" t="s">
        <v>9802</v>
      </c>
      <c r="C4689" s="277" t="s">
        <v>9673</v>
      </c>
      <c r="D4689" s="277" t="s">
        <v>11387</v>
      </c>
      <c r="E4689" s="278" t="s">
        <v>1043</v>
      </c>
      <c r="F4689" s="277" t="s">
        <v>1043</v>
      </c>
      <c r="G4689" s="279">
        <v>91173</v>
      </c>
      <c r="H4689" s="277" t="s">
        <v>11425</v>
      </c>
      <c r="I4689" s="277" t="s">
        <v>871</v>
      </c>
      <c r="J4689" s="277" t="s">
        <v>2642</v>
      </c>
      <c r="K4689" s="280">
        <v>1.06</v>
      </c>
      <c r="L4689" s="277" t="s">
        <v>2364</v>
      </c>
      <c r="M4689" s="83"/>
    </row>
    <row r="4690" spans="1:13" ht="12.75" customHeight="1" x14ac:dyDescent="0.25">
      <c r="A4690" s="277" t="s">
        <v>9801</v>
      </c>
      <c r="B4690" s="277" t="s">
        <v>9802</v>
      </c>
      <c r="C4690" s="277" t="s">
        <v>9673</v>
      </c>
      <c r="D4690" s="277" t="s">
        <v>11387</v>
      </c>
      <c r="E4690" s="278" t="s">
        <v>1043</v>
      </c>
      <c r="F4690" s="277" t="s">
        <v>1043</v>
      </c>
      <c r="G4690" s="279">
        <v>91174</v>
      </c>
      <c r="H4690" s="277" t="s">
        <v>11426</v>
      </c>
      <c r="I4690" s="277" t="s">
        <v>871</v>
      </c>
      <c r="J4690" s="277" t="s">
        <v>2642</v>
      </c>
      <c r="K4690" s="280">
        <v>2.0699999999999998</v>
      </c>
      <c r="L4690" s="277" t="s">
        <v>2364</v>
      </c>
      <c r="M4690" s="83"/>
    </row>
    <row r="4691" spans="1:13" ht="12.75" customHeight="1" x14ac:dyDescent="0.25">
      <c r="A4691" s="277" t="s">
        <v>9801</v>
      </c>
      <c r="B4691" s="277" t="s">
        <v>9802</v>
      </c>
      <c r="C4691" s="277" t="s">
        <v>9673</v>
      </c>
      <c r="D4691" s="277" t="s">
        <v>11387</v>
      </c>
      <c r="E4691" s="278" t="s">
        <v>1043</v>
      </c>
      <c r="F4691" s="277" t="s">
        <v>1043</v>
      </c>
      <c r="G4691" s="279">
        <v>91175</v>
      </c>
      <c r="H4691" s="277" t="s">
        <v>11427</v>
      </c>
      <c r="I4691" s="277" t="s">
        <v>871</v>
      </c>
      <c r="J4691" s="277" t="s">
        <v>2642</v>
      </c>
      <c r="K4691" s="280">
        <v>3.38</v>
      </c>
      <c r="L4691" s="277" t="s">
        <v>2364</v>
      </c>
      <c r="M4691" s="83"/>
    </row>
    <row r="4692" spans="1:13" ht="12.75" customHeight="1" x14ac:dyDescent="0.25">
      <c r="A4692" s="277" t="s">
        <v>9801</v>
      </c>
      <c r="B4692" s="277" t="s">
        <v>9802</v>
      </c>
      <c r="C4692" s="277" t="s">
        <v>9673</v>
      </c>
      <c r="D4692" s="277" t="s">
        <v>11387</v>
      </c>
      <c r="E4692" s="278" t="s">
        <v>1043</v>
      </c>
      <c r="F4692" s="277" t="s">
        <v>1043</v>
      </c>
      <c r="G4692" s="279">
        <v>91176</v>
      </c>
      <c r="H4692" s="277" t="s">
        <v>11428</v>
      </c>
      <c r="I4692" s="277" t="s">
        <v>871</v>
      </c>
      <c r="J4692" s="277" t="s">
        <v>2363</v>
      </c>
      <c r="K4692" s="280">
        <v>35.57</v>
      </c>
      <c r="L4692" s="277" t="s">
        <v>2364</v>
      </c>
      <c r="M4692" s="83"/>
    </row>
    <row r="4693" spans="1:13" ht="12.75" customHeight="1" x14ac:dyDescent="0.25">
      <c r="A4693" s="277" t="s">
        <v>9801</v>
      </c>
      <c r="B4693" s="277" t="s">
        <v>9802</v>
      </c>
      <c r="C4693" s="277" t="s">
        <v>9673</v>
      </c>
      <c r="D4693" s="277" t="s">
        <v>11387</v>
      </c>
      <c r="E4693" s="278" t="s">
        <v>1043</v>
      </c>
      <c r="F4693" s="277" t="s">
        <v>1043</v>
      </c>
      <c r="G4693" s="279">
        <v>91177</v>
      </c>
      <c r="H4693" s="277" t="s">
        <v>11429</v>
      </c>
      <c r="I4693" s="277" t="s">
        <v>871</v>
      </c>
      <c r="J4693" s="277" t="s">
        <v>2363</v>
      </c>
      <c r="K4693" s="280">
        <v>15.72</v>
      </c>
      <c r="L4693" s="277" t="s">
        <v>2364</v>
      </c>
      <c r="M4693" s="83"/>
    </row>
    <row r="4694" spans="1:13" ht="12.75" customHeight="1" x14ac:dyDescent="0.25">
      <c r="A4694" s="277" t="s">
        <v>9801</v>
      </c>
      <c r="B4694" s="277" t="s">
        <v>9802</v>
      </c>
      <c r="C4694" s="277" t="s">
        <v>9673</v>
      </c>
      <c r="D4694" s="277" t="s">
        <v>11387</v>
      </c>
      <c r="E4694" s="278" t="s">
        <v>1043</v>
      </c>
      <c r="F4694" s="277" t="s">
        <v>1043</v>
      </c>
      <c r="G4694" s="279">
        <v>91178</v>
      </c>
      <c r="H4694" s="277" t="s">
        <v>11430</v>
      </c>
      <c r="I4694" s="277" t="s">
        <v>871</v>
      </c>
      <c r="J4694" s="277" t="s">
        <v>2363</v>
      </c>
      <c r="K4694" s="280">
        <v>15.04</v>
      </c>
      <c r="L4694" s="277" t="s">
        <v>2364</v>
      </c>
      <c r="M4694" s="83"/>
    </row>
    <row r="4695" spans="1:13" ht="12.75" customHeight="1" x14ac:dyDescent="0.25">
      <c r="A4695" s="277" t="s">
        <v>9801</v>
      </c>
      <c r="B4695" s="277" t="s">
        <v>9802</v>
      </c>
      <c r="C4695" s="277" t="s">
        <v>9673</v>
      </c>
      <c r="D4695" s="277" t="s">
        <v>11387</v>
      </c>
      <c r="E4695" s="278" t="s">
        <v>1043</v>
      </c>
      <c r="F4695" s="277" t="s">
        <v>1043</v>
      </c>
      <c r="G4695" s="279">
        <v>91179</v>
      </c>
      <c r="H4695" s="277" t="s">
        <v>11431</v>
      </c>
      <c r="I4695" s="277" t="s">
        <v>871</v>
      </c>
      <c r="J4695" s="277" t="s">
        <v>2363</v>
      </c>
      <c r="K4695" s="280">
        <v>9.1300000000000008</v>
      </c>
      <c r="L4695" s="277" t="s">
        <v>2364</v>
      </c>
      <c r="M4695" s="83"/>
    </row>
    <row r="4696" spans="1:13" ht="12.75" customHeight="1" x14ac:dyDescent="0.25">
      <c r="A4696" s="277" t="s">
        <v>9801</v>
      </c>
      <c r="B4696" s="277" t="s">
        <v>9802</v>
      </c>
      <c r="C4696" s="277" t="s">
        <v>9673</v>
      </c>
      <c r="D4696" s="277" t="s">
        <v>11387</v>
      </c>
      <c r="E4696" s="278" t="s">
        <v>1043</v>
      </c>
      <c r="F4696" s="277" t="s">
        <v>1043</v>
      </c>
      <c r="G4696" s="279">
        <v>91180</v>
      </c>
      <c r="H4696" s="277" t="s">
        <v>11432</v>
      </c>
      <c r="I4696" s="277" t="s">
        <v>871</v>
      </c>
      <c r="J4696" s="277" t="s">
        <v>2363</v>
      </c>
      <c r="K4696" s="280">
        <v>7.12</v>
      </c>
      <c r="L4696" s="277" t="s">
        <v>2364</v>
      </c>
      <c r="M4696" s="83"/>
    </row>
    <row r="4697" spans="1:13" ht="12.75" customHeight="1" x14ac:dyDescent="0.25">
      <c r="A4697" s="277" t="s">
        <v>9801</v>
      </c>
      <c r="B4697" s="277" t="s">
        <v>9802</v>
      </c>
      <c r="C4697" s="277" t="s">
        <v>9673</v>
      </c>
      <c r="D4697" s="277" t="s">
        <v>11387</v>
      </c>
      <c r="E4697" s="278" t="s">
        <v>1043</v>
      </c>
      <c r="F4697" s="277" t="s">
        <v>1043</v>
      </c>
      <c r="G4697" s="279">
        <v>91181</v>
      </c>
      <c r="H4697" s="277" t="s">
        <v>11433</v>
      </c>
      <c r="I4697" s="277" t="s">
        <v>871</v>
      </c>
      <c r="J4697" s="277" t="s">
        <v>2363</v>
      </c>
      <c r="K4697" s="280">
        <v>7.48</v>
      </c>
      <c r="L4697" s="277" t="s">
        <v>2364</v>
      </c>
      <c r="M4697" s="83"/>
    </row>
    <row r="4698" spans="1:13" ht="12.75" customHeight="1" x14ac:dyDescent="0.25">
      <c r="A4698" s="277" t="s">
        <v>9801</v>
      </c>
      <c r="B4698" s="277" t="s">
        <v>9802</v>
      </c>
      <c r="C4698" s="277" t="s">
        <v>9673</v>
      </c>
      <c r="D4698" s="277" t="s">
        <v>11387</v>
      </c>
      <c r="E4698" s="278" t="s">
        <v>1043</v>
      </c>
      <c r="F4698" s="277" t="s">
        <v>1043</v>
      </c>
      <c r="G4698" s="279">
        <v>91182</v>
      </c>
      <c r="H4698" s="277" t="s">
        <v>11434</v>
      </c>
      <c r="I4698" s="277" t="s">
        <v>871</v>
      </c>
      <c r="J4698" s="277" t="s">
        <v>2363</v>
      </c>
      <c r="K4698" s="280">
        <v>20.170000000000002</v>
      </c>
      <c r="L4698" s="277" t="s">
        <v>2364</v>
      </c>
      <c r="M4698" s="83"/>
    </row>
    <row r="4699" spans="1:13" ht="12.75" customHeight="1" x14ac:dyDescent="0.25">
      <c r="A4699" s="277" t="s">
        <v>9801</v>
      </c>
      <c r="B4699" s="277" t="s">
        <v>9802</v>
      </c>
      <c r="C4699" s="277" t="s">
        <v>9673</v>
      </c>
      <c r="D4699" s="277" t="s">
        <v>11387</v>
      </c>
      <c r="E4699" s="278" t="s">
        <v>1043</v>
      </c>
      <c r="F4699" s="277" t="s">
        <v>1043</v>
      </c>
      <c r="G4699" s="279">
        <v>91183</v>
      </c>
      <c r="H4699" s="277" t="s">
        <v>11435</v>
      </c>
      <c r="I4699" s="277" t="s">
        <v>871</v>
      </c>
      <c r="J4699" s="277" t="s">
        <v>2363</v>
      </c>
      <c r="K4699" s="280">
        <v>9.91</v>
      </c>
      <c r="L4699" s="277" t="s">
        <v>2364</v>
      </c>
      <c r="M4699" s="83"/>
    </row>
    <row r="4700" spans="1:13" ht="12.75" customHeight="1" x14ac:dyDescent="0.25">
      <c r="A4700" s="277" t="s">
        <v>9801</v>
      </c>
      <c r="B4700" s="277" t="s">
        <v>9802</v>
      </c>
      <c r="C4700" s="277" t="s">
        <v>9673</v>
      </c>
      <c r="D4700" s="277" t="s">
        <v>11387</v>
      </c>
      <c r="E4700" s="278" t="s">
        <v>1043</v>
      </c>
      <c r="F4700" s="277" t="s">
        <v>1043</v>
      </c>
      <c r="G4700" s="279">
        <v>91184</v>
      </c>
      <c r="H4700" s="277" t="s">
        <v>11436</v>
      </c>
      <c r="I4700" s="277" t="s">
        <v>871</v>
      </c>
      <c r="J4700" s="277" t="s">
        <v>2363</v>
      </c>
      <c r="K4700" s="280">
        <v>9.2100000000000009</v>
      </c>
      <c r="L4700" s="277" t="s">
        <v>2364</v>
      </c>
      <c r="M4700" s="83"/>
    </row>
    <row r="4701" spans="1:13" ht="12.75" customHeight="1" x14ac:dyDescent="0.25">
      <c r="A4701" s="277" t="s">
        <v>9801</v>
      </c>
      <c r="B4701" s="277" t="s">
        <v>9802</v>
      </c>
      <c r="C4701" s="277" t="s">
        <v>9673</v>
      </c>
      <c r="D4701" s="277" t="s">
        <v>11387</v>
      </c>
      <c r="E4701" s="278" t="s">
        <v>1043</v>
      </c>
      <c r="F4701" s="277" t="s">
        <v>1043</v>
      </c>
      <c r="G4701" s="279">
        <v>91185</v>
      </c>
      <c r="H4701" s="277" t="s">
        <v>11437</v>
      </c>
      <c r="I4701" s="277" t="s">
        <v>871</v>
      </c>
      <c r="J4701" s="277" t="s">
        <v>2363</v>
      </c>
      <c r="K4701" s="280">
        <v>5.17</v>
      </c>
      <c r="L4701" s="277" t="s">
        <v>2364</v>
      </c>
      <c r="M4701" s="83"/>
    </row>
    <row r="4702" spans="1:13" ht="12.75" customHeight="1" x14ac:dyDescent="0.25">
      <c r="A4702" s="277" t="s">
        <v>9801</v>
      </c>
      <c r="B4702" s="277" t="s">
        <v>9802</v>
      </c>
      <c r="C4702" s="277" t="s">
        <v>9673</v>
      </c>
      <c r="D4702" s="277" t="s">
        <v>11387</v>
      </c>
      <c r="E4702" s="278" t="s">
        <v>1043</v>
      </c>
      <c r="F4702" s="277" t="s">
        <v>1043</v>
      </c>
      <c r="G4702" s="279">
        <v>91186</v>
      </c>
      <c r="H4702" s="277" t="s">
        <v>11438</v>
      </c>
      <c r="I4702" s="277" t="s">
        <v>871</v>
      </c>
      <c r="J4702" s="277" t="s">
        <v>2363</v>
      </c>
      <c r="K4702" s="280">
        <v>4.2300000000000004</v>
      </c>
      <c r="L4702" s="277" t="s">
        <v>2364</v>
      </c>
      <c r="M4702" s="83"/>
    </row>
    <row r="4703" spans="1:13" ht="12.75" customHeight="1" x14ac:dyDescent="0.25">
      <c r="A4703" s="277" t="s">
        <v>9801</v>
      </c>
      <c r="B4703" s="277" t="s">
        <v>9802</v>
      </c>
      <c r="C4703" s="277" t="s">
        <v>9673</v>
      </c>
      <c r="D4703" s="277" t="s">
        <v>11387</v>
      </c>
      <c r="E4703" s="278" t="s">
        <v>1043</v>
      </c>
      <c r="F4703" s="277" t="s">
        <v>1043</v>
      </c>
      <c r="G4703" s="279">
        <v>91187</v>
      </c>
      <c r="H4703" s="277" t="s">
        <v>11439</v>
      </c>
      <c r="I4703" s="277" t="s">
        <v>871</v>
      </c>
      <c r="J4703" s="277" t="s">
        <v>2363</v>
      </c>
      <c r="K4703" s="280">
        <v>4.87</v>
      </c>
      <c r="L4703" s="277" t="s">
        <v>2364</v>
      </c>
      <c r="M4703" s="83"/>
    </row>
    <row r="4704" spans="1:13" ht="12.75" customHeight="1" x14ac:dyDescent="0.25">
      <c r="A4704" s="277" t="s">
        <v>9801</v>
      </c>
      <c r="B4704" s="277" t="s">
        <v>9802</v>
      </c>
      <c r="C4704" s="277" t="s">
        <v>9673</v>
      </c>
      <c r="D4704" s="277" t="s">
        <v>11387</v>
      </c>
      <c r="E4704" s="278" t="s">
        <v>1043</v>
      </c>
      <c r="F4704" s="277" t="s">
        <v>1043</v>
      </c>
      <c r="G4704" s="279">
        <v>91188</v>
      </c>
      <c r="H4704" s="277" t="s">
        <v>11440</v>
      </c>
      <c r="I4704" s="277" t="s">
        <v>833</v>
      </c>
      <c r="J4704" s="277" t="s">
        <v>2642</v>
      </c>
      <c r="K4704" s="280">
        <v>4.99</v>
      </c>
      <c r="L4704" s="277" t="s">
        <v>2364</v>
      </c>
      <c r="M4704" s="83"/>
    </row>
    <row r="4705" spans="1:13" ht="12.75" customHeight="1" x14ac:dyDescent="0.25">
      <c r="A4705" s="277" t="s">
        <v>9801</v>
      </c>
      <c r="B4705" s="277" t="s">
        <v>9802</v>
      </c>
      <c r="C4705" s="277" t="s">
        <v>9673</v>
      </c>
      <c r="D4705" s="277" t="s">
        <v>11387</v>
      </c>
      <c r="E4705" s="278" t="s">
        <v>1043</v>
      </c>
      <c r="F4705" s="277" t="s">
        <v>1043</v>
      </c>
      <c r="G4705" s="279">
        <v>91189</v>
      </c>
      <c r="H4705" s="277" t="s">
        <v>11441</v>
      </c>
      <c r="I4705" s="277" t="s">
        <v>833</v>
      </c>
      <c r="J4705" s="277" t="s">
        <v>2642</v>
      </c>
      <c r="K4705" s="280">
        <v>32.68</v>
      </c>
      <c r="L4705" s="277" t="s">
        <v>2364</v>
      </c>
      <c r="M4705" s="83"/>
    </row>
    <row r="4706" spans="1:13" ht="12.75" customHeight="1" x14ac:dyDescent="0.25">
      <c r="A4706" s="277" t="s">
        <v>9801</v>
      </c>
      <c r="B4706" s="277" t="s">
        <v>9802</v>
      </c>
      <c r="C4706" s="277" t="s">
        <v>9673</v>
      </c>
      <c r="D4706" s="277" t="s">
        <v>11387</v>
      </c>
      <c r="E4706" s="278" t="s">
        <v>1043</v>
      </c>
      <c r="F4706" s="277" t="s">
        <v>1043</v>
      </c>
      <c r="G4706" s="279">
        <v>91190</v>
      </c>
      <c r="H4706" s="277" t="s">
        <v>11442</v>
      </c>
      <c r="I4706" s="277" t="s">
        <v>833</v>
      </c>
      <c r="J4706" s="277" t="s">
        <v>2642</v>
      </c>
      <c r="K4706" s="280">
        <v>3.64</v>
      </c>
      <c r="L4706" s="277" t="s">
        <v>2364</v>
      </c>
      <c r="M4706" s="83"/>
    </row>
    <row r="4707" spans="1:13" ht="12.75" customHeight="1" x14ac:dyDescent="0.25">
      <c r="A4707" s="277" t="s">
        <v>9801</v>
      </c>
      <c r="B4707" s="277" t="s">
        <v>9802</v>
      </c>
      <c r="C4707" s="277" t="s">
        <v>9673</v>
      </c>
      <c r="D4707" s="277" t="s">
        <v>11387</v>
      </c>
      <c r="E4707" s="278" t="s">
        <v>1043</v>
      </c>
      <c r="F4707" s="277" t="s">
        <v>1043</v>
      </c>
      <c r="G4707" s="279">
        <v>91191</v>
      </c>
      <c r="H4707" s="277" t="s">
        <v>11443</v>
      </c>
      <c r="I4707" s="277" t="s">
        <v>833</v>
      </c>
      <c r="J4707" s="277" t="s">
        <v>2642</v>
      </c>
      <c r="K4707" s="280">
        <v>3.87</v>
      </c>
      <c r="L4707" s="277" t="s">
        <v>2364</v>
      </c>
      <c r="M4707" s="83"/>
    </row>
    <row r="4708" spans="1:13" ht="12.75" customHeight="1" x14ac:dyDescent="0.25">
      <c r="A4708" s="277" t="s">
        <v>9801</v>
      </c>
      <c r="B4708" s="277" t="s">
        <v>9802</v>
      </c>
      <c r="C4708" s="277" t="s">
        <v>9673</v>
      </c>
      <c r="D4708" s="277" t="s">
        <v>11387</v>
      </c>
      <c r="E4708" s="278" t="s">
        <v>1043</v>
      </c>
      <c r="F4708" s="277" t="s">
        <v>1043</v>
      </c>
      <c r="G4708" s="279">
        <v>91192</v>
      </c>
      <c r="H4708" s="277" t="s">
        <v>11444</v>
      </c>
      <c r="I4708" s="277" t="s">
        <v>833</v>
      </c>
      <c r="J4708" s="277" t="s">
        <v>2642</v>
      </c>
      <c r="K4708" s="280">
        <v>4.28</v>
      </c>
      <c r="L4708" s="277" t="s">
        <v>2364</v>
      </c>
      <c r="M4708" s="83"/>
    </row>
    <row r="4709" spans="1:13" ht="12.75" customHeight="1" x14ac:dyDescent="0.25">
      <c r="A4709" s="277" t="s">
        <v>9801</v>
      </c>
      <c r="B4709" s="277" t="s">
        <v>9802</v>
      </c>
      <c r="C4709" s="277" t="s">
        <v>9673</v>
      </c>
      <c r="D4709" s="277" t="s">
        <v>11387</v>
      </c>
      <c r="E4709" s="278" t="s">
        <v>1043</v>
      </c>
      <c r="F4709" s="277" t="s">
        <v>1043</v>
      </c>
      <c r="G4709" s="279">
        <v>91222</v>
      </c>
      <c r="H4709" s="277" t="s">
        <v>11445</v>
      </c>
      <c r="I4709" s="277" t="s">
        <v>871</v>
      </c>
      <c r="J4709" s="277" t="s">
        <v>2642</v>
      </c>
      <c r="K4709" s="280">
        <v>10.220000000000001</v>
      </c>
      <c r="L4709" s="277" t="s">
        <v>2364</v>
      </c>
      <c r="M4709" s="83"/>
    </row>
    <row r="4710" spans="1:13" ht="12.75" customHeight="1" x14ac:dyDescent="0.25">
      <c r="A4710" s="277" t="s">
        <v>9801</v>
      </c>
      <c r="B4710" s="277" t="s">
        <v>9802</v>
      </c>
      <c r="C4710" s="277" t="s">
        <v>9673</v>
      </c>
      <c r="D4710" s="277" t="s">
        <v>11387</v>
      </c>
      <c r="E4710" s="278" t="s">
        <v>1043</v>
      </c>
      <c r="F4710" s="277" t="s">
        <v>1043</v>
      </c>
      <c r="G4710" s="279">
        <v>94480</v>
      </c>
      <c r="H4710" s="277" t="s">
        <v>11446</v>
      </c>
      <c r="I4710" s="277" t="s">
        <v>833</v>
      </c>
      <c r="J4710" s="277" t="s">
        <v>2363</v>
      </c>
      <c r="K4710" s="280">
        <v>1628.46</v>
      </c>
      <c r="L4710" s="277" t="s">
        <v>2364</v>
      </c>
      <c r="M4710" s="83"/>
    </row>
    <row r="4711" spans="1:13" ht="12.75" customHeight="1" x14ac:dyDescent="0.25">
      <c r="A4711" s="277" t="s">
        <v>9801</v>
      </c>
      <c r="B4711" s="277" t="s">
        <v>9802</v>
      </c>
      <c r="C4711" s="277" t="s">
        <v>9673</v>
      </c>
      <c r="D4711" s="277" t="s">
        <v>11387</v>
      </c>
      <c r="E4711" s="278" t="s">
        <v>1043</v>
      </c>
      <c r="F4711" s="277" t="s">
        <v>1043</v>
      </c>
      <c r="G4711" s="279">
        <v>94481</v>
      </c>
      <c r="H4711" s="277" t="s">
        <v>11447</v>
      </c>
      <c r="I4711" s="277" t="s">
        <v>833</v>
      </c>
      <c r="J4711" s="277" t="s">
        <v>2363</v>
      </c>
      <c r="K4711" s="280">
        <v>1168.94</v>
      </c>
      <c r="L4711" s="277" t="s">
        <v>2364</v>
      </c>
      <c r="M4711" s="83"/>
    </row>
    <row r="4712" spans="1:13" ht="12.75" customHeight="1" x14ac:dyDescent="0.25">
      <c r="A4712" s="277" t="s">
        <v>9801</v>
      </c>
      <c r="B4712" s="277" t="s">
        <v>9802</v>
      </c>
      <c r="C4712" s="277" t="s">
        <v>9673</v>
      </c>
      <c r="D4712" s="277" t="s">
        <v>11387</v>
      </c>
      <c r="E4712" s="278" t="s">
        <v>1043</v>
      </c>
      <c r="F4712" s="277" t="s">
        <v>1043</v>
      </c>
      <c r="G4712" s="279">
        <v>94482</v>
      </c>
      <c r="H4712" s="277" t="s">
        <v>11448</v>
      </c>
      <c r="I4712" s="277" t="s">
        <v>833</v>
      </c>
      <c r="J4712" s="277" t="s">
        <v>2363</v>
      </c>
      <c r="K4712" s="280">
        <v>937.76</v>
      </c>
      <c r="L4712" s="277" t="s">
        <v>2364</v>
      </c>
      <c r="M4712" s="83"/>
    </row>
    <row r="4713" spans="1:13" ht="12.75" customHeight="1" x14ac:dyDescent="0.25">
      <c r="A4713" s="277" t="s">
        <v>9801</v>
      </c>
      <c r="B4713" s="277" t="s">
        <v>9802</v>
      </c>
      <c r="C4713" s="277" t="s">
        <v>9673</v>
      </c>
      <c r="D4713" s="277" t="s">
        <v>11387</v>
      </c>
      <c r="E4713" s="278" t="s">
        <v>1043</v>
      </c>
      <c r="F4713" s="277" t="s">
        <v>1043</v>
      </c>
      <c r="G4713" s="279">
        <v>94483</v>
      </c>
      <c r="H4713" s="277" t="s">
        <v>11449</v>
      </c>
      <c r="I4713" s="277" t="s">
        <v>833</v>
      </c>
      <c r="J4713" s="277" t="s">
        <v>2363</v>
      </c>
      <c r="K4713" s="280">
        <v>796.92</v>
      </c>
      <c r="L4713" s="277" t="s">
        <v>2364</v>
      </c>
      <c r="M4713" s="83"/>
    </row>
    <row r="4714" spans="1:13" ht="12.75" customHeight="1" x14ac:dyDescent="0.25">
      <c r="A4714" s="277" t="s">
        <v>9801</v>
      </c>
      <c r="B4714" s="277" t="s">
        <v>9802</v>
      </c>
      <c r="C4714" s="277" t="s">
        <v>9673</v>
      </c>
      <c r="D4714" s="277" t="s">
        <v>11387</v>
      </c>
      <c r="E4714" s="278" t="s">
        <v>1043</v>
      </c>
      <c r="F4714" s="277" t="s">
        <v>1043</v>
      </c>
      <c r="G4714" s="279">
        <v>95541</v>
      </c>
      <c r="H4714" s="277" t="s">
        <v>11450</v>
      </c>
      <c r="I4714" s="277" t="s">
        <v>833</v>
      </c>
      <c r="J4714" s="277" t="s">
        <v>2642</v>
      </c>
      <c r="K4714" s="280">
        <v>3.38</v>
      </c>
      <c r="L4714" s="277" t="s">
        <v>2364</v>
      </c>
      <c r="M4714" s="83"/>
    </row>
    <row r="4715" spans="1:13" ht="12.75" customHeight="1" x14ac:dyDescent="0.25">
      <c r="A4715" s="277" t="s">
        <v>9801</v>
      </c>
      <c r="B4715" s="277" t="s">
        <v>9802</v>
      </c>
      <c r="C4715" s="277" t="s">
        <v>9673</v>
      </c>
      <c r="D4715" s="277" t="s">
        <v>11387</v>
      </c>
      <c r="E4715" s="278" t="s">
        <v>1043</v>
      </c>
      <c r="F4715" s="277" t="s">
        <v>1043</v>
      </c>
      <c r="G4715" s="279">
        <v>95573</v>
      </c>
      <c r="H4715" s="277" t="s">
        <v>11451</v>
      </c>
      <c r="I4715" s="277" t="s">
        <v>833</v>
      </c>
      <c r="J4715" s="277" t="s">
        <v>2642</v>
      </c>
      <c r="K4715" s="280">
        <v>39.08</v>
      </c>
      <c r="L4715" s="277" t="s">
        <v>2364</v>
      </c>
      <c r="M4715" s="83"/>
    </row>
    <row r="4716" spans="1:13" ht="12.75" customHeight="1" x14ac:dyDescent="0.25">
      <c r="A4716" s="277" t="s">
        <v>9801</v>
      </c>
      <c r="B4716" s="277" t="s">
        <v>9802</v>
      </c>
      <c r="C4716" s="277" t="s">
        <v>9673</v>
      </c>
      <c r="D4716" s="277" t="s">
        <v>11387</v>
      </c>
      <c r="E4716" s="278" t="s">
        <v>1043</v>
      </c>
      <c r="F4716" s="277" t="s">
        <v>1043</v>
      </c>
      <c r="G4716" s="279">
        <v>95574</v>
      </c>
      <c r="H4716" s="277" t="s">
        <v>11452</v>
      </c>
      <c r="I4716" s="277" t="s">
        <v>833</v>
      </c>
      <c r="J4716" s="277" t="s">
        <v>2642</v>
      </c>
      <c r="K4716" s="280">
        <v>29.61</v>
      </c>
      <c r="L4716" s="277" t="s">
        <v>2364</v>
      </c>
      <c r="M4716" s="83"/>
    </row>
    <row r="4717" spans="1:13" ht="12.75" customHeight="1" x14ac:dyDescent="0.25">
      <c r="A4717" s="277" t="s">
        <v>9801</v>
      </c>
      <c r="B4717" s="277" t="s">
        <v>9802</v>
      </c>
      <c r="C4717" s="277" t="s">
        <v>9673</v>
      </c>
      <c r="D4717" s="277" t="s">
        <v>11387</v>
      </c>
      <c r="E4717" s="278" t="s">
        <v>1043</v>
      </c>
      <c r="F4717" s="277" t="s">
        <v>1043</v>
      </c>
      <c r="G4717" s="279">
        <v>96559</v>
      </c>
      <c r="H4717" s="277" t="s">
        <v>11453</v>
      </c>
      <c r="I4717" s="277" t="s">
        <v>648</v>
      </c>
      <c r="J4717" s="277" t="s">
        <v>2363</v>
      </c>
      <c r="K4717" s="280">
        <v>74.5</v>
      </c>
      <c r="L4717" s="277" t="s">
        <v>2364</v>
      </c>
      <c r="M4717" s="83"/>
    </row>
    <row r="4718" spans="1:13" ht="12.75" customHeight="1" x14ac:dyDescent="0.25">
      <c r="A4718" s="277" t="s">
        <v>9801</v>
      </c>
      <c r="B4718" s="277" t="s">
        <v>9802</v>
      </c>
      <c r="C4718" s="277" t="s">
        <v>9673</v>
      </c>
      <c r="D4718" s="277" t="s">
        <v>11387</v>
      </c>
      <c r="E4718" s="278" t="s">
        <v>1043</v>
      </c>
      <c r="F4718" s="277" t="s">
        <v>1043</v>
      </c>
      <c r="G4718" s="279">
        <v>96560</v>
      </c>
      <c r="H4718" s="277" t="s">
        <v>11454</v>
      </c>
      <c r="I4718" s="277" t="s">
        <v>648</v>
      </c>
      <c r="J4718" s="277" t="s">
        <v>2363</v>
      </c>
      <c r="K4718" s="280">
        <v>36.93</v>
      </c>
      <c r="L4718" s="277" t="s">
        <v>2364</v>
      </c>
      <c r="M4718" s="83"/>
    </row>
    <row r="4719" spans="1:13" ht="12.75" customHeight="1" x14ac:dyDescent="0.25">
      <c r="A4719" s="277" t="s">
        <v>9801</v>
      </c>
      <c r="B4719" s="277" t="s">
        <v>9802</v>
      </c>
      <c r="C4719" s="277" t="s">
        <v>9673</v>
      </c>
      <c r="D4719" s="277" t="s">
        <v>11387</v>
      </c>
      <c r="E4719" s="278" t="s">
        <v>1043</v>
      </c>
      <c r="F4719" s="277" t="s">
        <v>1043</v>
      </c>
      <c r="G4719" s="279">
        <v>96561</v>
      </c>
      <c r="H4719" s="277" t="s">
        <v>11455</v>
      </c>
      <c r="I4719" s="277" t="s">
        <v>648</v>
      </c>
      <c r="J4719" s="277" t="s">
        <v>2363</v>
      </c>
      <c r="K4719" s="280">
        <v>22.23</v>
      </c>
      <c r="L4719" s="277" t="s">
        <v>2364</v>
      </c>
      <c r="M4719" s="83"/>
    </row>
    <row r="4720" spans="1:13" ht="12.75" customHeight="1" x14ac:dyDescent="0.25">
      <c r="A4720" s="277" t="s">
        <v>9801</v>
      </c>
      <c r="B4720" s="277" t="s">
        <v>9802</v>
      </c>
      <c r="C4720" s="277" t="s">
        <v>9673</v>
      </c>
      <c r="D4720" s="277" t="s">
        <v>11387</v>
      </c>
      <c r="E4720" s="278" t="s">
        <v>1043</v>
      </c>
      <c r="F4720" s="277" t="s">
        <v>1043</v>
      </c>
      <c r="G4720" s="279">
        <v>96562</v>
      </c>
      <c r="H4720" s="277" t="s">
        <v>11456</v>
      </c>
      <c r="I4720" s="277" t="s">
        <v>871</v>
      </c>
      <c r="J4720" s="277" t="s">
        <v>2363</v>
      </c>
      <c r="K4720" s="280">
        <v>37.840000000000003</v>
      </c>
      <c r="L4720" s="277" t="s">
        <v>2364</v>
      </c>
      <c r="M4720" s="83"/>
    </row>
    <row r="4721" spans="1:13" ht="12.75" customHeight="1" x14ac:dyDescent="0.25">
      <c r="A4721" s="277" t="s">
        <v>9801</v>
      </c>
      <c r="B4721" s="277" t="s">
        <v>9802</v>
      </c>
      <c r="C4721" s="277" t="s">
        <v>9673</v>
      </c>
      <c r="D4721" s="277" t="s">
        <v>11387</v>
      </c>
      <c r="E4721" s="278" t="s">
        <v>1043</v>
      </c>
      <c r="F4721" s="277" t="s">
        <v>1043</v>
      </c>
      <c r="G4721" s="279">
        <v>96563</v>
      </c>
      <c r="H4721" s="277" t="s">
        <v>11457</v>
      </c>
      <c r="I4721" s="277" t="s">
        <v>871</v>
      </c>
      <c r="J4721" s="277" t="s">
        <v>2363</v>
      </c>
      <c r="K4721" s="280">
        <v>40.1</v>
      </c>
      <c r="L4721" s="277" t="s">
        <v>2364</v>
      </c>
      <c r="M4721" s="83"/>
    </row>
    <row r="4722" spans="1:13" ht="12.75" customHeight="1" x14ac:dyDescent="0.25">
      <c r="A4722" s="277" t="s">
        <v>11458</v>
      </c>
      <c r="B4722" s="277" t="s">
        <v>11459</v>
      </c>
      <c r="C4722" s="277" t="s">
        <v>11460</v>
      </c>
      <c r="D4722" s="277" t="s">
        <v>11461</v>
      </c>
      <c r="E4722" s="278">
        <v>73826</v>
      </c>
      <c r="F4722" s="277" t="s">
        <v>11462</v>
      </c>
      <c r="G4722" s="279" t="s">
        <v>11463</v>
      </c>
      <c r="H4722" s="277" t="s">
        <v>11464</v>
      </c>
      <c r="I4722" s="277" t="s">
        <v>833</v>
      </c>
      <c r="J4722" s="277" t="s">
        <v>2363</v>
      </c>
      <c r="K4722" s="280">
        <v>370.05</v>
      </c>
      <c r="L4722" s="277" t="s">
        <v>2364</v>
      </c>
      <c r="M4722" s="83"/>
    </row>
    <row r="4723" spans="1:13" ht="12.75" customHeight="1" x14ac:dyDescent="0.25">
      <c r="A4723" s="277" t="s">
        <v>11458</v>
      </c>
      <c r="B4723" s="277" t="s">
        <v>11459</v>
      </c>
      <c r="C4723" s="277" t="s">
        <v>11460</v>
      </c>
      <c r="D4723" s="277" t="s">
        <v>11461</v>
      </c>
      <c r="E4723" s="278">
        <v>73826</v>
      </c>
      <c r="F4723" s="277" t="s">
        <v>11462</v>
      </c>
      <c r="G4723" s="279" t="s">
        <v>11465</v>
      </c>
      <c r="H4723" s="277" t="s">
        <v>11466</v>
      </c>
      <c r="I4723" s="277" t="s">
        <v>833</v>
      </c>
      <c r="J4723" s="277" t="s">
        <v>2363</v>
      </c>
      <c r="K4723" s="280">
        <v>481.06</v>
      </c>
      <c r="L4723" s="277" t="s">
        <v>2364</v>
      </c>
      <c r="M4723" s="83"/>
    </row>
    <row r="4724" spans="1:13" ht="12.75" customHeight="1" x14ac:dyDescent="0.25">
      <c r="A4724" s="277" t="s">
        <v>11458</v>
      </c>
      <c r="B4724" s="277" t="s">
        <v>11459</v>
      </c>
      <c r="C4724" s="277" t="s">
        <v>11460</v>
      </c>
      <c r="D4724" s="277" t="s">
        <v>11461</v>
      </c>
      <c r="E4724" s="278">
        <v>73834</v>
      </c>
      <c r="F4724" s="277" t="s">
        <v>11467</v>
      </c>
      <c r="G4724" s="279" t="s">
        <v>11468</v>
      </c>
      <c r="H4724" s="277" t="s">
        <v>11469</v>
      </c>
      <c r="I4724" s="277" t="s">
        <v>833</v>
      </c>
      <c r="J4724" s="277" t="s">
        <v>2363</v>
      </c>
      <c r="K4724" s="280">
        <v>157.22</v>
      </c>
      <c r="L4724" s="277" t="s">
        <v>2364</v>
      </c>
      <c r="M4724" s="83"/>
    </row>
    <row r="4725" spans="1:13" ht="12.75" customHeight="1" x14ac:dyDescent="0.25">
      <c r="A4725" s="277" t="s">
        <v>11458</v>
      </c>
      <c r="B4725" s="277" t="s">
        <v>11459</v>
      </c>
      <c r="C4725" s="277" t="s">
        <v>11460</v>
      </c>
      <c r="D4725" s="277" t="s">
        <v>11461</v>
      </c>
      <c r="E4725" s="278">
        <v>73834</v>
      </c>
      <c r="F4725" s="277" t="s">
        <v>11467</v>
      </c>
      <c r="G4725" s="279" t="s">
        <v>11470</v>
      </c>
      <c r="H4725" s="277" t="s">
        <v>11471</v>
      </c>
      <c r="I4725" s="277" t="s">
        <v>833</v>
      </c>
      <c r="J4725" s="277" t="s">
        <v>2363</v>
      </c>
      <c r="K4725" s="280">
        <v>251.56</v>
      </c>
      <c r="L4725" s="277" t="s">
        <v>2364</v>
      </c>
      <c r="M4725" s="83"/>
    </row>
    <row r="4726" spans="1:13" ht="12.75" customHeight="1" x14ac:dyDescent="0.25">
      <c r="A4726" s="277" t="s">
        <v>11458</v>
      </c>
      <c r="B4726" s="277" t="s">
        <v>11459</v>
      </c>
      <c r="C4726" s="277" t="s">
        <v>11460</v>
      </c>
      <c r="D4726" s="277" t="s">
        <v>11461</v>
      </c>
      <c r="E4726" s="278">
        <v>73834</v>
      </c>
      <c r="F4726" s="277" t="s">
        <v>11467</v>
      </c>
      <c r="G4726" s="279" t="s">
        <v>11472</v>
      </c>
      <c r="H4726" s="277" t="s">
        <v>11473</v>
      </c>
      <c r="I4726" s="277" t="s">
        <v>833</v>
      </c>
      <c r="J4726" s="277" t="s">
        <v>2363</v>
      </c>
      <c r="K4726" s="280">
        <v>503.12</v>
      </c>
      <c r="L4726" s="277" t="s">
        <v>2364</v>
      </c>
      <c r="M4726" s="83"/>
    </row>
    <row r="4727" spans="1:13" ht="12.75" customHeight="1" x14ac:dyDescent="0.25">
      <c r="A4727" s="277" t="s">
        <v>11458</v>
      </c>
      <c r="B4727" s="277" t="s">
        <v>11459</v>
      </c>
      <c r="C4727" s="277" t="s">
        <v>11460</v>
      </c>
      <c r="D4727" s="277" t="s">
        <v>11461</v>
      </c>
      <c r="E4727" s="278">
        <v>73834</v>
      </c>
      <c r="F4727" s="277" t="s">
        <v>11467</v>
      </c>
      <c r="G4727" s="279" t="s">
        <v>11474</v>
      </c>
      <c r="H4727" s="277" t="s">
        <v>11475</v>
      </c>
      <c r="I4727" s="277" t="s">
        <v>833</v>
      </c>
      <c r="J4727" s="277" t="s">
        <v>2363</v>
      </c>
      <c r="K4727" s="280">
        <v>754.68</v>
      </c>
      <c r="L4727" s="277" t="s">
        <v>2364</v>
      </c>
      <c r="M4727" s="83"/>
    </row>
    <row r="4728" spans="1:13" ht="12.75" customHeight="1" x14ac:dyDescent="0.25">
      <c r="A4728" s="277" t="s">
        <v>11458</v>
      </c>
      <c r="B4728" s="277" t="s">
        <v>11459</v>
      </c>
      <c r="C4728" s="277" t="s">
        <v>11460</v>
      </c>
      <c r="D4728" s="277" t="s">
        <v>11461</v>
      </c>
      <c r="E4728" s="278">
        <v>73835</v>
      </c>
      <c r="F4728" s="277" t="s">
        <v>11476</v>
      </c>
      <c r="G4728" s="279" t="s">
        <v>11477</v>
      </c>
      <c r="H4728" s="277" t="s">
        <v>11478</v>
      </c>
      <c r="I4728" s="277" t="s">
        <v>833</v>
      </c>
      <c r="J4728" s="277" t="s">
        <v>2363</v>
      </c>
      <c r="K4728" s="280">
        <v>976.75</v>
      </c>
      <c r="L4728" s="277" t="s">
        <v>2364</v>
      </c>
      <c r="M4728" s="83"/>
    </row>
    <row r="4729" spans="1:13" ht="12.75" customHeight="1" x14ac:dyDescent="0.25">
      <c r="A4729" s="277" t="s">
        <v>11458</v>
      </c>
      <c r="B4729" s="277" t="s">
        <v>11459</v>
      </c>
      <c r="C4729" s="277" t="s">
        <v>11460</v>
      </c>
      <c r="D4729" s="277" t="s">
        <v>11461</v>
      </c>
      <c r="E4729" s="278">
        <v>73835</v>
      </c>
      <c r="F4729" s="277" t="s">
        <v>11476</v>
      </c>
      <c r="G4729" s="279" t="s">
        <v>11479</v>
      </c>
      <c r="H4729" s="277" t="s">
        <v>11480</v>
      </c>
      <c r="I4729" s="277" t="s">
        <v>833</v>
      </c>
      <c r="J4729" s="277" t="s">
        <v>2363</v>
      </c>
      <c r="K4729" s="280">
        <v>1328.38</v>
      </c>
      <c r="L4729" s="277" t="s">
        <v>2364</v>
      </c>
      <c r="M4729" s="83"/>
    </row>
    <row r="4730" spans="1:13" ht="12.75" customHeight="1" x14ac:dyDescent="0.25">
      <c r="A4730" s="277" t="s">
        <v>11458</v>
      </c>
      <c r="B4730" s="277" t="s">
        <v>11459</v>
      </c>
      <c r="C4730" s="277" t="s">
        <v>11460</v>
      </c>
      <c r="D4730" s="277" t="s">
        <v>11461</v>
      </c>
      <c r="E4730" s="278">
        <v>73835</v>
      </c>
      <c r="F4730" s="277" t="s">
        <v>11476</v>
      </c>
      <c r="G4730" s="279" t="s">
        <v>11481</v>
      </c>
      <c r="H4730" s="277" t="s">
        <v>11482</v>
      </c>
      <c r="I4730" s="277" t="s">
        <v>833</v>
      </c>
      <c r="J4730" s="277" t="s">
        <v>2363</v>
      </c>
      <c r="K4730" s="280">
        <v>1484.66</v>
      </c>
      <c r="L4730" s="277" t="s">
        <v>2364</v>
      </c>
      <c r="M4730" s="83"/>
    </row>
    <row r="4731" spans="1:13" ht="12.75" customHeight="1" x14ac:dyDescent="0.25">
      <c r="A4731" s="277" t="s">
        <v>11458</v>
      </c>
      <c r="B4731" s="277" t="s">
        <v>11459</v>
      </c>
      <c r="C4731" s="277" t="s">
        <v>11460</v>
      </c>
      <c r="D4731" s="277" t="s">
        <v>11461</v>
      </c>
      <c r="E4731" s="278">
        <v>73836</v>
      </c>
      <c r="F4731" s="277" t="s">
        <v>11483</v>
      </c>
      <c r="G4731" s="279" t="s">
        <v>11484</v>
      </c>
      <c r="H4731" s="277" t="s">
        <v>11485</v>
      </c>
      <c r="I4731" s="277" t="s">
        <v>833</v>
      </c>
      <c r="J4731" s="277" t="s">
        <v>2363</v>
      </c>
      <c r="K4731" s="280">
        <v>390.7</v>
      </c>
      <c r="L4731" s="277" t="s">
        <v>2364</v>
      </c>
      <c r="M4731" s="83"/>
    </row>
    <row r="4732" spans="1:13" ht="12.75" customHeight="1" x14ac:dyDescent="0.25">
      <c r="A4732" s="277" t="s">
        <v>11458</v>
      </c>
      <c r="B4732" s="277" t="s">
        <v>11459</v>
      </c>
      <c r="C4732" s="277" t="s">
        <v>11460</v>
      </c>
      <c r="D4732" s="277" t="s">
        <v>11461</v>
      </c>
      <c r="E4732" s="278">
        <v>73836</v>
      </c>
      <c r="F4732" s="277" t="s">
        <v>11483</v>
      </c>
      <c r="G4732" s="279" t="s">
        <v>831</v>
      </c>
      <c r="H4732" s="277" t="s">
        <v>832</v>
      </c>
      <c r="I4732" s="277" t="s">
        <v>833</v>
      </c>
      <c r="J4732" s="277" t="s">
        <v>2363</v>
      </c>
      <c r="K4732" s="280">
        <v>507.91</v>
      </c>
      <c r="L4732" s="277" t="s">
        <v>2364</v>
      </c>
      <c r="M4732" s="83"/>
    </row>
    <row r="4733" spans="1:13" ht="12.75" customHeight="1" x14ac:dyDescent="0.25">
      <c r="A4733" s="277" t="s">
        <v>11458</v>
      </c>
      <c r="B4733" s="277" t="s">
        <v>11459</v>
      </c>
      <c r="C4733" s="277" t="s">
        <v>11460</v>
      </c>
      <c r="D4733" s="277" t="s">
        <v>11461</v>
      </c>
      <c r="E4733" s="278">
        <v>73836</v>
      </c>
      <c r="F4733" s="277" t="s">
        <v>11483</v>
      </c>
      <c r="G4733" s="279" t="s">
        <v>11486</v>
      </c>
      <c r="H4733" s="277" t="s">
        <v>11487</v>
      </c>
      <c r="I4733" s="277" t="s">
        <v>833</v>
      </c>
      <c r="J4733" s="277" t="s">
        <v>2363</v>
      </c>
      <c r="K4733" s="280">
        <v>781.4</v>
      </c>
      <c r="L4733" s="277" t="s">
        <v>2364</v>
      </c>
      <c r="M4733" s="83"/>
    </row>
    <row r="4734" spans="1:13" ht="12.75" customHeight="1" x14ac:dyDescent="0.25">
      <c r="A4734" s="277" t="s">
        <v>11458</v>
      </c>
      <c r="B4734" s="277" t="s">
        <v>11459</v>
      </c>
      <c r="C4734" s="277" t="s">
        <v>11460</v>
      </c>
      <c r="D4734" s="277" t="s">
        <v>11461</v>
      </c>
      <c r="E4734" s="278">
        <v>73836</v>
      </c>
      <c r="F4734" s="277" t="s">
        <v>11483</v>
      </c>
      <c r="G4734" s="279" t="s">
        <v>11488</v>
      </c>
      <c r="H4734" s="277" t="s">
        <v>11489</v>
      </c>
      <c r="I4734" s="277" t="s">
        <v>833</v>
      </c>
      <c r="J4734" s="277" t="s">
        <v>2363</v>
      </c>
      <c r="K4734" s="280">
        <v>1250.24</v>
      </c>
      <c r="L4734" s="277" t="s">
        <v>2364</v>
      </c>
      <c r="M4734" s="83"/>
    </row>
    <row r="4735" spans="1:13" ht="12.75" customHeight="1" x14ac:dyDescent="0.25">
      <c r="A4735" s="277" t="s">
        <v>11458</v>
      </c>
      <c r="B4735" s="277" t="s">
        <v>11459</v>
      </c>
      <c r="C4735" s="277" t="s">
        <v>11460</v>
      </c>
      <c r="D4735" s="277" t="s">
        <v>11461</v>
      </c>
      <c r="E4735" s="278">
        <v>73837</v>
      </c>
      <c r="F4735" s="277" t="s">
        <v>11490</v>
      </c>
      <c r="G4735" s="279" t="s">
        <v>11491</v>
      </c>
      <c r="H4735" s="277" t="s">
        <v>11492</v>
      </c>
      <c r="I4735" s="277" t="s">
        <v>833</v>
      </c>
      <c r="J4735" s="277" t="s">
        <v>2363</v>
      </c>
      <c r="K4735" s="280">
        <v>157.22</v>
      </c>
      <c r="L4735" s="277" t="s">
        <v>2364</v>
      </c>
      <c r="M4735" s="83"/>
    </row>
    <row r="4736" spans="1:13" ht="12.75" customHeight="1" x14ac:dyDescent="0.25">
      <c r="A4736" s="277" t="s">
        <v>11458</v>
      </c>
      <c r="B4736" s="277" t="s">
        <v>11459</v>
      </c>
      <c r="C4736" s="277" t="s">
        <v>11460</v>
      </c>
      <c r="D4736" s="277" t="s">
        <v>11461</v>
      </c>
      <c r="E4736" s="278">
        <v>73837</v>
      </c>
      <c r="F4736" s="277" t="s">
        <v>11490</v>
      </c>
      <c r="G4736" s="279" t="s">
        <v>11493</v>
      </c>
      <c r="H4736" s="277" t="s">
        <v>11494</v>
      </c>
      <c r="I4736" s="277" t="s">
        <v>833</v>
      </c>
      <c r="J4736" s="277" t="s">
        <v>2363</v>
      </c>
      <c r="K4736" s="280">
        <v>314.45</v>
      </c>
      <c r="L4736" s="277" t="s">
        <v>2364</v>
      </c>
      <c r="M4736" s="83"/>
    </row>
    <row r="4737" spans="1:13" ht="12.75" customHeight="1" x14ac:dyDescent="0.25">
      <c r="A4737" s="277" t="s">
        <v>11458</v>
      </c>
      <c r="B4737" s="277" t="s">
        <v>11459</v>
      </c>
      <c r="C4737" s="277" t="s">
        <v>11460</v>
      </c>
      <c r="D4737" s="277" t="s">
        <v>11461</v>
      </c>
      <c r="E4737" s="278">
        <v>73837</v>
      </c>
      <c r="F4737" s="277" t="s">
        <v>11490</v>
      </c>
      <c r="G4737" s="279" t="s">
        <v>11495</v>
      </c>
      <c r="H4737" s="277" t="s">
        <v>11496</v>
      </c>
      <c r="I4737" s="277" t="s">
        <v>833</v>
      </c>
      <c r="J4737" s="277" t="s">
        <v>2363</v>
      </c>
      <c r="K4737" s="280">
        <v>628.9</v>
      </c>
      <c r="L4737" s="277" t="s">
        <v>2364</v>
      </c>
      <c r="M4737" s="83"/>
    </row>
    <row r="4738" spans="1:13" ht="12.75" customHeight="1" x14ac:dyDescent="0.25">
      <c r="A4738" s="277" t="s">
        <v>11458</v>
      </c>
      <c r="B4738" s="277" t="s">
        <v>11459</v>
      </c>
      <c r="C4738" s="277" t="s">
        <v>11497</v>
      </c>
      <c r="D4738" s="277" t="s">
        <v>11498</v>
      </c>
      <c r="E4738" s="278" t="s">
        <v>1043</v>
      </c>
      <c r="F4738" s="277" t="s">
        <v>1043</v>
      </c>
      <c r="G4738" s="279">
        <v>73612</v>
      </c>
      <c r="H4738" s="277" t="s">
        <v>11499</v>
      </c>
      <c r="I4738" s="277" t="s">
        <v>833</v>
      </c>
      <c r="J4738" s="277" t="s">
        <v>2642</v>
      </c>
      <c r="K4738" s="280">
        <v>294.7</v>
      </c>
      <c r="L4738" s="277" t="s">
        <v>2364</v>
      </c>
      <c r="M4738" s="83"/>
    </row>
    <row r="4739" spans="1:13" ht="12.75" customHeight="1" x14ac:dyDescent="0.25">
      <c r="A4739" s="277" t="s">
        <v>11458</v>
      </c>
      <c r="B4739" s="277" t="s">
        <v>11459</v>
      </c>
      <c r="C4739" s="277" t="s">
        <v>11497</v>
      </c>
      <c r="D4739" s="277" t="s">
        <v>11498</v>
      </c>
      <c r="E4739" s="278" t="s">
        <v>1043</v>
      </c>
      <c r="F4739" s="277" t="s">
        <v>1043</v>
      </c>
      <c r="G4739" s="279">
        <v>73660</v>
      </c>
      <c r="H4739" s="277" t="s">
        <v>11500</v>
      </c>
      <c r="I4739" s="277" t="s">
        <v>648</v>
      </c>
      <c r="J4739" s="277" t="s">
        <v>2642</v>
      </c>
      <c r="K4739" s="280">
        <v>71.16</v>
      </c>
      <c r="L4739" s="277" t="s">
        <v>2364</v>
      </c>
      <c r="M4739" s="83"/>
    </row>
    <row r="4740" spans="1:13" ht="12.75" customHeight="1" x14ac:dyDescent="0.25">
      <c r="A4740" s="277" t="s">
        <v>11458</v>
      </c>
      <c r="B4740" s="277" t="s">
        <v>11459</v>
      </c>
      <c r="C4740" s="277" t="s">
        <v>11497</v>
      </c>
      <c r="D4740" s="277" t="s">
        <v>11498</v>
      </c>
      <c r="E4740" s="278" t="s">
        <v>1043</v>
      </c>
      <c r="F4740" s="277" t="s">
        <v>1043</v>
      </c>
      <c r="G4740" s="279">
        <v>73693</v>
      </c>
      <c r="H4740" s="277" t="s">
        <v>11501</v>
      </c>
      <c r="I4740" s="277" t="s">
        <v>648</v>
      </c>
      <c r="J4740" s="277" t="s">
        <v>2642</v>
      </c>
      <c r="K4740" s="280">
        <v>19.5</v>
      </c>
      <c r="L4740" s="277" t="s">
        <v>2364</v>
      </c>
      <c r="M4740" s="83"/>
    </row>
    <row r="4741" spans="1:13" ht="12.75" customHeight="1" x14ac:dyDescent="0.25">
      <c r="A4741" s="277" t="s">
        <v>11458</v>
      </c>
      <c r="B4741" s="277" t="s">
        <v>11459</v>
      </c>
      <c r="C4741" s="277" t="s">
        <v>11497</v>
      </c>
      <c r="D4741" s="277" t="s">
        <v>11498</v>
      </c>
      <c r="E4741" s="278" t="s">
        <v>1043</v>
      </c>
      <c r="F4741" s="277" t="s">
        <v>1043</v>
      </c>
      <c r="G4741" s="279">
        <v>73694</v>
      </c>
      <c r="H4741" s="277" t="s">
        <v>11502</v>
      </c>
      <c r="I4741" s="277" t="s">
        <v>833</v>
      </c>
      <c r="J4741" s="277" t="s">
        <v>2642</v>
      </c>
      <c r="K4741" s="280">
        <v>120.78</v>
      </c>
      <c r="L4741" s="277" t="s">
        <v>2364</v>
      </c>
      <c r="M4741" s="83"/>
    </row>
    <row r="4742" spans="1:13" ht="12.75" customHeight="1" x14ac:dyDescent="0.25">
      <c r="A4742" s="277" t="s">
        <v>11458</v>
      </c>
      <c r="B4742" s="277" t="s">
        <v>11459</v>
      </c>
      <c r="C4742" s="277" t="s">
        <v>11497</v>
      </c>
      <c r="D4742" s="277" t="s">
        <v>11498</v>
      </c>
      <c r="E4742" s="278" t="s">
        <v>1043</v>
      </c>
      <c r="F4742" s="277" t="s">
        <v>1043</v>
      </c>
      <c r="G4742" s="279">
        <v>73695</v>
      </c>
      <c r="H4742" s="277" t="s">
        <v>11503</v>
      </c>
      <c r="I4742" s="277" t="s">
        <v>833</v>
      </c>
      <c r="J4742" s="277" t="s">
        <v>2642</v>
      </c>
      <c r="K4742" s="280">
        <v>62.11</v>
      </c>
      <c r="L4742" s="277" t="s">
        <v>2364</v>
      </c>
      <c r="M4742" s="83"/>
    </row>
    <row r="4743" spans="1:13" ht="12.75" customHeight="1" x14ac:dyDescent="0.25">
      <c r="A4743" s="277" t="s">
        <v>11458</v>
      </c>
      <c r="B4743" s="277" t="s">
        <v>11459</v>
      </c>
      <c r="C4743" s="277" t="s">
        <v>11497</v>
      </c>
      <c r="D4743" s="277" t="s">
        <v>11498</v>
      </c>
      <c r="E4743" s="278">
        <v>73824</v>
      </c>
      <c r="F4743" s="277" t="s">
        <v>11504</v>
      </c>
      <c r="G4743" s="279" t="s">
        <v>11505</v>
      </c>
      <c r="H4743" s="277" t="s">
        <v>11506</v>
      </c>
      <c r="I4743" s="277" t="s">
        <v>833</v>
      </c>
      <c r="J4743" s="277" t="s">
        <v>2642</v>
      </c>
      <c r="K4743" s="280">
        <v>294.7</v>
      </c>
      <c r="L4743" s="277" t="s">
        <v>2364</v>
      </c>
      <c r="M4743" s="83"/>
    </row>
    <row r="4744" spans="1:13" ht="12.75" customHeight="1" x14ac:dyDescent="0.25">
      <c r="A4744" s="277" t="s">
        <v>11458</v>
      </c>
      <c r="B4744" s="277" t="s">
        <v>11459</v>
      </c>
      <c r="C4744" s="277" t="s">
        <v>11497</v>
      </c>
      <c r="D4744" s="277" t="s">
        <v>11498</v>
      </c>
      <c r="E4744" s="278">
        <v>73825</v>
      </c>
      <c r="F4744" s="277" t="s">
        <v>11507</v>
      </c>
      <c r="G4744" s="279" t="s">
        <v>11508</v>
      </c>
      <c r="H4744" s="277" t="s">
        <v>11509</v>
      </c>
      <c r="I4744" s="277" t="s">
        <v>648</v>
      </c>
      <c r="J4744" s="277" t="s">
        <v>2642</v>
      </c>
      <c r="K4744" s="280">
        <v>911.22</v>
      </c>
      <c r="L4744" s="277" t="s">
        <v>2364</v>
      </c>
      <c r="M4744" s="83"/>
    </row>
    <row r="4745" spans="1:13" ht="12.75" customHeight="1" x14ac:dyDescent="0.25">
      <c r="A4745" s="277" t="s">
        <v>11458</v>
      </c>
      <c r="B4745" s="277" t="s">
        <v>11459</v>
      </c>
      <c r="C4745" s="277" t="s">
        <v>11497</v>
      </c>
      <c r="D4745" s="277" t="s">
        <v>11498</v>
      </c>
      <c r="E4745" s="278">
        <v>73873</v>
      </c>
      <c r="F4745" s="277" t="s">
        <v>11510</v>
      </c>
      <c r="G4745" s="279" t="s">
        <v>11511</v>
      </c>
      <c r="H4745" s="277" t="s">
        <v>11512</v>
      </c>
      <c r="I4745" s="277" t="s">
        <v>694</v>
      </c>
      <c r="J4745" s="277" t="s">
        <v>4167</v>
      </c>
      <c r="K4745" s="280">
        <v>70.61</v>
      </c>
      <c r="L4745" s="277" t="s">
        <v>2364</v>
      </c>
      <c r="M4745" s="83"/>
    </row>
    <row r="4746" spans="1:13" ht="12.75" customHeight="1" x14ac:dyDescent="0.25">
      <c r="A4746" s="277" t="s">
        <v>11458</v>
      </c>
      <c r="B4746" s="277" t="s">
        <v>11459</v>
      </c>
      <c r="C4746" s="277" t="s">
        <v>11497</v>
      </c>
      <c r="D4746" s="277" t="s">
        <v>11498</v>
      </c>
      <c r="E4746" s="278">
        <v>73873</v>
      </c>
      <c r="F4746" s="277" t="s">
        <v>11510</v>
      </c>
      <c r="G4746" s="279" t="s">
        <v>11513</v>
      </c>
      <c r="H4746" s="277" t="s">
        <v>11514</v>
      </c>
      <c r="I4746" s="277" t="s">
        <v>694</v>
      </c>
      <c r="J4746" s="277" t="s">
        <v>2642</v>
      </c>
      <c r="K4746" s="280">
        <v>177.62</v>
      </c>
      <c r="L4746" s="277" t="s">
        <v>2364</v>
      </c>
      <c r="M4746" s="83"/>
    </row>
    <row r="4747" spans="1:13" ht="12.75" customHeight="1" x14ac:dyDescent="0.25">
      <c r="A4747" s="277" t="s">
        <v>11458</v>
      </c>
      <c r="B4747" s="277" t="s">
        <v>11459</v>
      </c>
      <c r="C4747" s="277" t="s">
        <v>11497</v>
      </c>
      <c r="D4747" s="277" t="s">
        <v>11498</v>
      </c>
      <c r="E4747" s="278">
        <v>73873</v>
      </c>
      <c r="F4747" s="277" t="s">
        <v>11510</v>
      </c>
      <c r="G4747" s="279" t="s">
        <v>11515</v>
      </c>
      <c r="H4747" s="277" t="s">
        <v>11516</v>
      </c>
      <c r="I4747" s="277" t="s">
        <v>694</v>
      </c>
      <c r="J4747" s="277" t="s">
        <v>4167</v>
      </c>
      <c r="K4747" s="280">
        <v>70.61</v>
      </c>
      <c r="L4747" s="277" t="s">
        <v>2364</v>
      </c>
      <c r="M4747" s="83"/>
    </row>
    <row r="4748" spans="1:13" ht="12.75" customHeight="1" x14ac:dyDescent="0.25">
      <c r="A4748" s="277" t="s">
        <v>11458</v>
      </c>
      <c r="B4748" s="277" t="s">
        <v>11459</v>
      </c>
      <c r="C4748" s="277" t="s">
        <v>11497</v>
      </c>
      <c r="D4748" s="277" t="s">
        <v>11498</v>
      </c>
      <c r="E4748" s="278">
        <v>73873</v>
      </c>
      <c r="F4748" s="277" t="s">
        <v>11510</v>
      </c>
      <c r="G4748" s="279" t="s">
        <v>11517</v>
      </c>
      <c r="H4748" s="277" t="s">
        <v>11518</v>
      </c>
      <c r="I4748" s="277" t="s">
        <v>694</v>
      </c>
      <c r="J4748" s="277" t="s">
        <v>4167</v>
      </c>
      <c r="K4748" s="280">
        <v>77.34</v>
      </c>
      <c r="L4748" s="277" t="s">
        <v>2364</v>
      </c>
      <c r="M4748" s="83"/>
    </row>
    <row r="4749" spans="1:13" ht="12.75" customHeight="1" x14ac:dyDescent="0.25">
      <c r="A4749" s="277" t="s">
        <v>11458</v>
      </c>
      <c r="B4749" s="277" t="s">
        <v>11459</v>
      </c>
      <c r="C4749" s="277" t="s">
        <v>11497</v>
      </c>
      <c r="D4749" s="277" t="s">
        <v>11498</v>
      </c>
      <c r="E4749" s="278">
        <v>73873</v>
      </c>
      <c r="F4749" s="277" t="s">
        <v>11510</v>
      </c>
      <c r="G4749" s="279" t="s">
        <v>11519</v>
      </c>
      <c r="H4749" s="277" t="s">
        <v>11520</v>
      </c>
      <c r="I4749" s="277" t="s">
        <v>694</v>
      </c>
      <c r="J4749" s="277" t="s">
        <v>4167</v>
      </c>
      <c r="K4749" s="280">
        <v>70.61</v>
      </c>
      <c r="L4749" s="277" t="s">
        <v>2364</v>
      </c>
      <c r="M4749" s="83"/>
    </row>
    <row r="4750" spans="1:13" ht="12.75" customHeight="1" x14ac:dyDescent="0.25">
      <c r="A4750" s="277" t="s">
        <v>11521</v>
      </c>
      <c r="B4750" s="277" t="s">
        <v>11522</v>
      </c>
      <c r="C4750" s="277" t="s">
        <v>11523</v>
      </c>
      <c r="D4750" s="277" t="s">
        <v>11524</v>
      </c>
      <c r="E4750" s="278">
        <v>73827</v>
      </c>
      <c r="F4750" s="277" t="s">
        <v>11525</v>
      </c>
      <c r="G4750" s="279" t="s">
        <v>11526</v>
      </c>
      <c r="H4750" s="277" t="s">
        <v>11527</v>
      </c>
      <c r="I4750" s="277" t="s">
        <v>833</v>
      </c>
      <c r="J4750" s="277" t="s">
        <v>2642</v>
      </c>
      <c r="K4750" s="280">
        <v>70.73</v>
      </c>
      <c r="L4750" s="277" t="s">
        <v>2364</v>
      </c>
      <c r="M4750" s="83"/>
    </row>
    <row r="4751" spans="1:13" ht="12.75" customHeight="1" x14ac:dyDescent="0.25">
      <c r="A4751" s="277" t="s">
        <v>11521</v>
      </c>
      <c r="B4751" s="277" t="s">
        <v>11522</v>
      </c>
      <c r="C4751" s="277" t="s">
        <v>11523</v>
      </c>
      <c r="D4751" s="277" t="s">
        <v>11524</v>
      </c>
      <c r="E4751" s="278">
        <v>74218</v>
      </c>
      <c r="F4751" s="277" t="s">
        <v>11528</v>
      </c>
      <c r="G4751" s="279" t="s">
        <v>11529</v>
      </c>
      <c r="H4751" s="277" t="s">
        <v>11530</v>
      </c>
      <c r="I4751" s="277" t="s">
        <v>833</v>
      </c>
      <c r="J4751" s="277" t="s">
        <v>2642</v>
      </c>
      <c r="K4751" s="280">
        <v>68.97</v>
      </c>
      <c r="L4751" s="277" t="s">
        <v>2364</v>
      </c>
      <c r="M4751" s="83"/>
    </row>
    <row r="4752" spans="1:13" ht="12.75" customHeight="1" x14ac:dyDescent="0.25">
      <c r="A4752" s="277" t="s">
        <v>11521</v>
      </c>
      <c r="B4752" s="277" t="s">
        <v>11522</v>
      </c>
      <c r="C4752" s="277" t="s">
        <v>11523</v>
      </c>
      <c r="D4752" s="277" t="s">
        <v>11524</v>
      </c>
      <c r="E4752" s="278">
        <v>74253</v>
      </c>
      <c r="F4752" s="277" t="s">
        <v>11531</v>
      </c>
      <c r="G4752" s="279" t="s">
        <v>11532</v>
      </c>
      <c r="H4752" s="277" t="s">
        <v>11533</v>
      </c>
      <c r="I4752" s="277" t="s">
        <v>871</v>
      </c>
      <c r="J4752" s="277" t="s">
        <v>2363</v>
      </c>
      <c r="K4752" s="280">
        <v>21.02</v>
      </c>
      <c r="L4752" s="277" t="s">
        <v>2364</v>
      </c>
      <c r="M4752" s="83"/>
    </row>
    <row r="4753" spans="1:13" ht="12.75" customHeight="1" x14ac:dyDescent="0.25">
      <c r="A4753" s="277" t="s">
        <v>11521</v>
      </c>
      <c r="B4753" s="277" t="s">
        <v>11522</v>
      </c>
      <c r="C4753" s="277" t="s">
        <v>11523</v>
      </c>
      <c r="D4753" s="277" t="s">
        <v>11524</v>
      </c>
      <c r="E4753" s="278" t="s">
        <v>1043</v>
      </c>
      <c r="F4753" s="277" t="s">
        <v>1043</v>
      </c>
      <c r="G4753" s="279">
        <v>83878</v>
      </c>
      <c r="H4753" s="277" t="s">
        <v>11534</v>
      </c>
      <c r="I4753" s="277" t="s">
        <v>833</v>
      </c>
      <c r="J4753" s="277" t="s">
        <v>2363</v>
      </c>
      <c r="K4753" s="280">
        <v>49.45</v>
      </c>
      <c r="L4753" s="277" t="s">
        <v>2364</v>
      </c>
      <c r="M4753" s="83"/>
    </row>
    <row r="4754" spans="1:13" ht="12.75" customHeight="1" x14ac:dyDescent="0.25">
      <c r="A4754" s="277" t="s">
        <v>11521</v>
      </c>
      <c r="B4754" s="277" t="s">
        <v>11522</v>
      </c>
      <c r="C4754" s="277" t="s">
        <v>11523</v>
      </c>
      <c r="D4754" s="277" t="s">
        <v>11524</v>
      </c>
      <c r="E4754" s="278" t="s">
        <v>1043</v>
      </c>
      <c r="F4754" s="277" t="s">
        <v>1043</v>
      </c>
      <c r="G4754" s="279">
        <v>83879</v>
      </c>
      <c r="H4754" s="277" t="s">
        <v>11535</v>
      </c>
      <c r="I4754" s="277" t="s">
        <v>833</v>
      </c>
      <c r="J4754" s="277" t="s">
        <v>2363</v>
      </c>
      <c r="K4754" s="280">
        <v>56.15</v>
      </c>
      <c r="L4754" s="277" t="s">
        <v>2364</v>
      </c>
      <c r="M4754" s="83"/>
    </row>
    <row r="4755" spans="1:13" ht="12.75" customHeight="1" x14ac:dyDescent="0.25">
      <c r="A4755" s="277" t="s">
        <v>11521</v>
      </c>
      <c r="B4755" s="277" t="s">
        <v>11522</v>
      </c>
      <c r="C4755" s="277" t="s">
        <v>11536</v>
      </c>
      <c r="D4755" s="277" t="s">
        <v>11537</v>
      </c>
      <c r="E4755" s="278" t="s">
        <v>1043</v>
      </c>
      <c r="F4755" s="277" t="s">
        <v>1043</v>
      </c>
      <c r="G4755" s="279">
        <v>73658</v>
      </c>
      <c r="H4755" s="277" t="s">
        <v>11538</v>
      </c>
      <c r="I4755" s="277" t="s">
        <v>833</v>
      </c>
      <c r="J4755" s="277" t="s">
        <v>2642</v>
      </c>
      <c r="K4755" s="280">
        <v>488.11</v>
      </c>
      <c r="L4755" s="277" t="s">
        <v>2364</v>
      </c>
      <c r="M4755" s="83"/>
    </row>
    <row r="4756" spans="1:13" ht="12.75" customHeight="1" x14ac:dyDescent="0.25">
      <c r="A4756" s="277" t="s">
        <v>11521</v>
      </c>
      <c r="B4756" s="277" t="s">
        <v>11522</v>
      </c>
      <c r="C4756" s="277" t="s">
        <v>11536</v>
      </c>
      <c r="D4756" s="277" t="s">
        <v>11537</v>
      </c>
      <c r="E4756" s="278" t="s">
        <v>1043</v>
      </c>
      <c r="F4756" s="277" t="s">
        <v>1043</v>
      </c>
      <c r="G4756" s="279">
        <v>93350</v>
      </c>
      <c r="H4756" s="277" t="s">
        <v>11539</v>
      </c>
      <c r="I4756" s="277" t="s">
        <v>833</v>
      </c>
      <c r="J4756" s="277" t="s">
        <v>2363</v>
      </c>
      <c r="K4756" s="280">
        <v>754.5</v>
      </c>
      <c r="L4756" s="277" t="s">
        <v>2364</v>
      </c>
      <c r="M4756" s="83"/>
    </row>
    <row r="4757" spans="1:13" ht="12.75" customHeight="1" x14ac:dyDescent="0.25">
      <c r="A4757" s="277" t="s">
        <v>11521</v>
      </c>
      <c r="B4757" s="277" t="s">
        <v>11522</v>
      </c>
      <c r="C4757" s="277" t="s">
        <v>11536</v>
      </c>
      <c r="D4757" s="277" t="s">
        <v>11537</v>
      </c>
      <c r="E4757" s="278" t="s">
        <v>1043</v>
      </c>
      <c r="F4757" s="277" t="s">
        <v>1043</v>
      </c>
      <c r="G4757" s="279">
        <v>93351</v>
      </c>
      <c r="H4757" s="277" t="s">
        <v>11540</v>
      </c>
      <c r="I4757" s="277" t="s">
        <v>833</v>
      </c>
      <c r="J4757" s="277" t="s">
        <v>2363</v>
      </c>
      <c r="K4757" s="280">
        <v>615.37</v>
      </c>
      <c r="L4757" s="277" t="s">
        <v>2364</v>
      </c>
      <c r="M4757" s="83"/>
    </row>
    <row r="4758" spans="1:13" ht="12.75" customHeight="1" x14ac:dyDescent="0.25">
      <c r="A4758" s="277" t="s">
        <v>11521</v>
      </c>
      <c r="B4758" s="277" t="s">
        <v>11522</v>
      </c>
      <c r="C4758" s="277" t="s">
        <v>11536</v>
      </c>
      <c r="D4758" s="277" t="s">
        <v>11537</v>
      </c>
      <c r="E4758" s="278" t="s">
        <v>1043</v>
      </c>
      <c r="F4758" s="277" t="s">
        <v>1043</v>
      </c>
      <c r="G4758" s="279">
        <v>93352</v>
      </c>
      <c r="H4758" s="277" t="s">
        <v>11541</v>
      </c>
      <c r="I4758" s="277" t="s">
        <v>833</v>
      </c>
      <c r="J4758" s="277" t="s">
        <v>2363</v>
      </c>
      <c r="K4758" s="280">
        <v>476.96</v>
      </c>
      <c r="L4758" s="277" t="s">
        <v>2364</v>
      </c>
      <c r="M4758" s="83"/>
    </row>
    <row r="4759" spans="1:13" ht="12.75" customHeight="1" x14ac:dyDescent="0.25">
      <c r="A4759" s="277" t="s">
        <v>11521</v>
      </c>
      <c r="B4759" s="277" t="s">
        <v>11522</v>
      </c>
      <c r="C4759" s="277" t="s">
        <v>11536</v>
      </c>
      <c r="D4759" s="277" t="s">
        <v>11537</v>
      </c>
      <c r="E4759" s="278" t="s">
        <v>1043</v>
      </c>
      <c r="F4759" s="277" t="s">
        <v>1043</v>
      </c>
      <c r="G4759" s="279">
        <v>93353</v>
      </c>
      <c r="H4759" s="277" t="s">
        <v>11542</v>
      </c>
      <c r="I4759" s="277" t="s">
        <v>833</v>
      </c>
      <c r="J4759" s="277" t="s">
        <v>2363</v>
      </c>
      <c r="K4759" s="280">
        <v>341.81</v>
      </c>
      <c r="L4759" s="277" t="s">
        <v>2364</v>
      </c>
      <c r="M4759" s="83"/>
    </row>
    <row r="4760" spans="1:13" ht="12.75" customHeight="1" x14ac:dyDescent="0.25">
      <c r="A4760" s="277" t="s">
        <v>11521</v>
      </c>
      <c r="B4760" s="277" t="s">
        <v>11522</v>
      </c>
      <c r="C4760" s="277" t="s">
        <v>11536</v>
      </c>
      <c r="D4760" s="277" t="s">
        <v>11537</v>
      </c>
      <c r="E4760" s="278" t="s">
        <v>1043</v>
      </c>
      <c r="F4760" s="277" t="s">
        <v>1043</v>
      </c>
      <c r="G4760" s="279">
        <v>93354</v>
      </c>
      <c r="H4760" s="277" t="s">
        <v>11543</v>
      </c>
      <c r="I4760" s="277" t="s">
        <v>833</v>
      </c>
      <c r="J4760" s="277" t="s">
        <v>2363</v>
      </c>
      <c r="K4760" s="280">
        <v>506.33</v>
      </c>
      <c r="L4760" s="277" t="s">
        <v>2364</v>
      </c>
      <c r="M4760" s="83"/>
    </row>
    <row r="4761" spans="1:13" ht="12.75" customHeight="1" x14ac:dyDescent="0.25">
      <c r="A4761" s="277" t="s">
        <v>11521</v>
      </c>
      <c r="B4761" s="277" t="s">
        <v>11522</v>
      </c>
      <c r="C4761" s="277" t="s">
        <v>11536</v>
      </c>
      <c r="D4761" s="277" t="s">
        <v>11537</v>
      </c>
      <c r="E4761" s="278" t="s">
        <v>1043</v>
      </c>
      <c r="F4761" s="277" t="s">
        <v>1043</v>
      </c>
      <c r="G4761" s="279">
        <v>93355</v>
      </c>
      <c r="H4761" s="277" t="s">
        <v>11544</v>
      </c>
      <c r="I4761" s="277" t="s">
        <v>833</v>
      </c>
      <c r="J4761" s="277" t="s">
        <v>2363</v>
      </c>
      <c r="K4761" s="280">
        <v>419.74</v>
      </c>
      <c r="L4761" s="277" t="s">
        <v>2364</v>
      </c>
      <c r="M4761" s="83"/>
    </row>
    <row r="4762" spans="1:13" ht="12.75" customHeight="1" x14ac:dyDescent="0.25">
      <c r="A4762" s="277" t="s">
        <v>11521</v>
      </c>
      <c r="B4762" s="277" t="s">
        <v>11522</v>
      </c>
      <c r="C4762" s="277" t="s">
        <v>11536</v>
      </c>
      <c r="D4762" s="277" t="s">
        <v>11537</v>
      </c>
      <c r="E4762" s="278" t="s">
        <v>1043</v>
      </c>
      <c r="F4762" s="277" t="s">
        <v>1043</v>
      </c>
      <c r="G4762" s="279">
        <v>93356</v>
      </c>
      <c r="H4762" s="277" t="s">
        <v>11545</v>
      </c>
      <c r="I4762" s="277" t="s">
        <v>833</v>
      </c>
      <c r="J4762" s="277" t="s">
        <v>2363</v>
      </c>
      <c r="K4762" s="280">
        <v>332.42</v>
      </c>
      <c r="L4762" s="277" t="s">
        <v>2364</v>
      </c>
      <c r="M4762" s="83"/>
    </row>
    <row r="4763" spans="1:13" ht="12.75" customHeight="1" x14ac:dyDescent="0.25">
      <c r="A4763" s="277" t="s">
        <v>11521</v>
      </c>
      <c r="B4763" s="277" t="s">
        <v>11522</v>
      </c>
      <c r="C4763" s="277" t="s">
        <v>11536</v>
      </c>
      <c r="D4763" s="277" t="s">
        <v>11537</v>
      </c>
      <c r="E4763" s="278" t="s">
        <v>1043</v>
      </c>
      <c r="F4763" s="277" t="s">
        <v>1043</v>
      </c>
      <c r="G4763" s="279">
        <v>93357</v>
      </c>
      <c r="H4763" s="277" t="s">
        <v>11546</v>
      </c>
      <c r="I4763" s="277" t="s">
        <v>833</v>
      </c>
      <c r="J4763" s="277" t="s">
        <v>2363</v>
      </c>
      <c r="K4763" s="280">
        <v>246.9</v>
      </c>
      <c r="L4763" s="277" t="s">
        <v>2364</v>
      </c>
      <c r="M4763" s="83"/>
    </row>
    <row r="4764" spans="1:13" ht="12.75" customHeight="1" x14ac:dyDescent="0.25">
      <c r="A4764" s="277" t="s">
        <v>11547</v>
      </c>
      <c r="B4764" s="277" t="s">
        <v>11548</v>
      </c>
      <c r="C4764" s="277" t="s">
        <v>11549</v>
      </c>
      <c r="D4764" s="277" t="s">
        <v>11550</v>
      </c>
      <c r="E4764" s="278" t="s">
        <v>1043</v>
      </c>
      <c r="F4764" s="277" t="s">
        <v>1043</v>
      </c>
      <c r="G4764" s="279">
        <v>83335</v>
      </c>
      <c r="H4764" s="277" t="s">
        <v>11551</v>
      </c>
      <c r="I4764" s="277" t="s">
        <v>694</v>
      </c>
      <c r="J4764" s="277" t="s">
        <v>2363</v>
      </c>
      <c r="K4764" s="280">
        <v>38.1</v>
      </c>
      <c r="L4764" s="277" t="s">
        <v>2364</v>
      </c>
      <c r="M4764" s="83"/>
    </row>
    <row r="4765" spans="1:13" ht="12.75" customHeight="1" x14ac:dyDescent="0.25">
      <c r="A4765" s="277" t="s">
        <v>11547</v>
      </c>
      <c r="B4765" s="277" t="s">
        <v>11548</v>
      </c>
      <c r="C4765" s="277" t="s">
        <v>11549</v>
      </c>
      <c r="D4765" s="277" t="s">
        <v>11550</v>
      </c>
      <c r="E4765" s="278" t="s">
        <v>1043</v>
      </c>
      <c r="F4765" s="277" t="s">
        <v>1043</v>
      </c>
      <c r="G4765" s="279">
        <v>88548</v>
      </c>
      <c r="H4765" s="277" t="s">
        <v>11552</v>
      </c>
      <c r="I4765" s="277" t="s">
        <v>694</v>
      </c>
      <c r="J4765" s="277" t="s">
        <v>2363</v>
      </c>
      <c r="K4765" s="280">
        <v>25.25</v>
      </c>
      <c r="L4765" s="277" t="s">
        <v>2364</v>
      </c>
      <c r="M4765" s="83"/>
    </row>
    <row r="4766" spans="1:13" ht="12.75" customHeight="1" x14ac:dyDescent="0.25">
      <c r="A4766" s="277" t="s">
        <v>11547</v>
      </c>
      <c r="B4766" s="277" t="s">
        <v>11548</v>
      </c>
      <c r="C4766" s="277" t="s">
        <v>11553</v>
      </c>
      <c r="D4766" s="277" t="s">
        <v>11554</v>
      </c>
      <c r="E4766" s="278">
        <v>73903</v>
      </c>
      <c r="F4766" s="277" t="s">
        <v>11555</v>
      </c>
      <c r="G4766" s="279" t="s">
        <v>11556</v>
      </c>
      <c r="H4766" s="277" t="s">
        <v>11557</v>
      </c>
      <c r="I4766" s="277" t="s">
        <v>648</v>
      </c>
      <c r="J4766" s="277" t="s">
        <v>2363</v>
      </c>
      <c r="K4766" s="280">
        <v>0.33</v>
      </c>
      <c r="L4766" s="277" t="s">
        <v>2364</v>
      </c>
      <c r="M4766" s="83"/>
    </row>
    <row r="4767" spans="1:13" ht="12.75" customHeight="1" x14ac:dyDescent="0.25">
      <c r="A4767" s="277" t="s">
        <v>11547</v>
      </c>
      <c r="B4767" s="277" t="s">
        <v>11548</v>
      </c>
      <c r="C4767" s="277" t="s">
        <v>11553</v>
      </c>
      <c r="D4767" s="277" t="s">
        <v>11554</v>
      </c>
      <c r="E4767" s="278">
        <v>74151</v>
      </c>
      <c r="F4767" s="277" t="s">
        <v>11558</v>
      </c>
      <c r="G4767" s="279" t="s">
        <v>224</v>
      </c>
      <c r="H4767" s="277" t="s">
        <v>11559</v>
      </c>
      <c r="I4767" s="277" t="s">
        <v>694</v>
      </c>
      <c r="J4767" s="277" t="s">
        <v>2363</v>
      </c>
      <c r="K4767" s="280">
        <v>2.94</v>
      </c>
      <c r="L4767" s="277" t="s">
        <v>2364</v>
      </c>
      <c r="M4767" s="83"/>
    </row>
    <row r="4768" spans="1:13" ht="12.75" customHeight="1" x14ac:dyDescent="0.25">
      <c r="A4768" s="277" t="s">
        <v>11547</v>
      </c>
      <c r="B4768" s="277" t="s">
        <v>11548</v>
      </c>
      <c r="C4768" s="277" t="s">
        <v>11553</v>
      </c>
      <c r="D4768" s="277" t="s">
        <v>11554</v>
      </c>
      <c r="E4768" s="278">
        <v>74153</v>
      </c>
      <c r="F4768" s="277" t="s">
        <v>11560</v>
      </c>
      <c r="G4768" s="279" t="s">
        <v>11561</v>
      </c>
      <c r="H4768" s="277" t="s">
        <v>11562</v>
      </c>
      <c r="I4768" s="277" t="s">
        <v>648</v>
      </c>
      <c r="J4768" s="277" t="s">
        <v>2363</v>
      </c>
      <c r="K4768" s="280">
        <v>0.2</v>
      </c>
      <c r="L4768" s="277" t="s">
        <v>2364</v>
      </c>
      <c r="M4768" s="83"/>
    </row>
    <row r="4769" spans="1:13" ht="12.75" customHeight="1" x14ac:dyDescent="0.25">
      <c r="A4769" s="277" t="s">
        <v>11547</v>
      </c>
      <c r="B4769" s="277" t="s">
        <v>11548</v>
      </c>
      <c r="C4769" s="277" t="s">
        <v>11553</v>
      </c>
      <c r="D4769" s="277" t="s">
        <v>11554</v>
      </c>
      <c r="E4769" s="278">
        <v>74154</v>
      </c>
      <c r="F4769" s="277" t="s">
        <v>11563</v>
      </c>
      <c r="G4769" s="279" t="s">
        <v>92</v>
      </c>
      <c r="H4769" s="277" t="s">
        <v>11564</v>
      </c>
      <c r="I4769" s="277" t="s">
        <v>694</v>
      </c>
      <c r="J4769" s="277" t="s">
        <v>2363</v>
      </c>
      <c r="K4769" s="280">
        <v>4.59</v>
      </c>
      <c r="L4769" s="277" t="s">
        <v>2364</v>
      </c>
      <c r="M4769" s="83"/>
    </row>
    <row r="4770" spans="1:13" ht="12.75" customHeight="1" x14ac:dyDescent="0.25">
      <c r="A4770" s="277" t="s">
        <v>11547</v>
      </c>
      <c r="B4770" s="277" t="s">
        <v>11548</v>
      </c>
      <c r="C4770" s="277" t="s">
        <v>11553</v>
      </c>
      <c r="D4770" s="277" t="s">
        <v>11554</v>
      </c>
      <c r="E4770" s="278">
        <v>74155</v>
      </c>
      <c r="F4770" s="277" t="s">
        <v>11565</v>
      </c>
      <c r="G4770" s="279" t="s">
        <v>291</v>
      </c>
      <c r="H4770" s="277" t="s">
        <v>11566</v>
      </c>
      <c r="I4770" s="277" t="s">
        <v>694</v>
      </c>
      <c r="J4770" s="277" t="s">
        <v>2363</v>
      </c>
      <c r="K4770" s="280">
        <v>1.47</v>
      </c>
      <c r="L4770" s="277" t="s">
        <v>2364</v>
      </c>
      <c r="M4770" s="83"/>
    </row>
    <row r="4771" spans="1:13" ht="12.75" customHeight="1" x14ac:dyDescent="0.25">
      <c r="A4771" s="277" t="s">
        <v>11547</v>
      </c>
      <c r="B4771" s="277" t="s">
        <v>11548</v>
      </c>
      <c r="C4771" s="277" t="s">
        <v>11553</v>
      </c>
      <c r="D4771" s="277" t="s">
        <v>11554</v>
      </c>
      <c r="E4771" s="278">
        <v>74155</v>
      </c>
      <c r="F4771" s="277" t="s">
        <v>11565</v>
      </c>
      <c r="G4771" s="279" t="s">
        <v>11567</v>
      </c>
      <c r="H4771" s="277" t="s">
        <v>11568</v>
      </c>
      <c r="I4771" s="277" t="s">
        <v>694</v>
      </c>
      <c r="J4771" s="277" t="s">
        <v>2363</v>
      </c>
      <c r="K4771" s="280">
        <v>2.86</v>
      </c>
      <c r="L4771" s="277" t="s">
        <v>2364</v>
      </c>
      <c r="M4771" s="83"/>
    </row>
    <row r="4772" spans="1:13" ht="12.75" customHeight="1" x14ac:dyDescent="0.25">
      <c r="A4772" s="277" t="s">
        <v>11547</v>
      </c>
      <c r="B4772" s="277" t="s">
        <v>11548</v>
      </c>
      <c r="C4772" s="277" t="s">
        <v>11553</v>
      </c>
      <c r="D4772" s="277" t="s">
        <v>11554</v>
      </c>
      <c r="E4772" s="278">
        <v>74205</v>
      </c>
      <c r="F4772" s="277" t="s">
        <v>11569</v>
      </c>
      <c r="G4772" s="279" t="s">
        <v>11570</v>
      </c>
      <c r="H4772" s="277" t="s">
        <v>11571</v>
      </c>
      <c r="I4772" s="277" t="s">
        <v>694</v>
      </c>
      <c r="J4772" s="277" t="s">
        <v>2363</v>
      </c>
      <c r="K4772" s="280">
        <v>1.42</v>
      </c>
      <c r="L4772" s="277" t="s">
        <v>2364</v>
      </c>
      <c r="M4772" s="83"/>
    </row>
    <row r="4773" spans="1:13" ht="12.75" customHeight="1" x14ac:dyDescent="0.25">
      <c r="A4773" s="277" t="s">
        <v>11547</v>
      </c>
      <c r="B4773" s="277" t="s">
        <v>11548</v>
      </c>
      <c r="C4773" s="277" t="s">
        <v>11553</v>
      </c>
      <c r="D4773" s="277" t="s">
        <v>11554</v>
      </c>
      <c r="E4773" s="278" t="s">
        <v>1043</v>
      </c>
      <c r="F4773" s="277" t="s">
        <v>1043</v>
      </c>
      <c r="G4773" s="279">
        <v>79472</v>
      </c>
      <c r="H4773" s="277" t="s">
        <v>11572</v>
      </c>
      <c r="I4773" s="277" t="s">
        <v>648</v>
      </c>
      <c r="J4773" s="277" t="s">
        <v>2363</v>
      </c>
      <c r="K4773" s="280">
        <v>0.43</v>
      </c>
      <c r="L4773" s="277" t="s">
        <v>2364</v>
      </c>
      <c r="M4773" s="83"/>
    </row>
    <row r="4774" spans="1:13" ht="12.75" customHeight="1" x14ac:dyDescent="0.25">
      <c r="A4774" s="277" t="s">
        <v>11547</v>
      </c>
      <c r="B4774" s="277" t="s">
        <v>11548</v>
      </c>
      <c r="C4774" s="277" t="s">
        <v>11553</v>
      </c>
      <c r="D4774" s="277" t="s">
        <v>11554</v>
      </c>
      <c r="E4774" s="278" t="s">
        <v>1043</v>
      </c>
      <c r="F4774" s="277" t="s">
        <v>1043</v>
      </c>
      <c r="G4774" s="279">
        <v>79473</v>
      </c>
      <c r="H4774" s="277" t="s">
        <v>11573</v>
      </c>
      <c r="I4774" s="277" t="s">
        <v>694</v>
      </c>
      <c r="J4774" s="277" t="s">
        <v>2363</v>
      </c>
      <c r="K4774" s="280">
        <v>5.12</v>
      </c>
      <c r="L4774" s="277" t="s">
        <v>2364</v>
      </c>
      <c r="M4774" s="83"/>
    </row>
    <row r="4775" spans="1:13" ht="12.75" customHeight="1" x14ac:dyDescent="0.25">
      <c r="A4775" s="277" t="s">
        <v>11547</v>
      </c>
      <c r="B4775" s="277" t="s">
        <v>11548</v>
      </c>
      <c r="C4775" s="277" t="s">
        <v>11553</v>
      </c>
      <c r="D4775" s="277" t="s">
        <v>11554</v>
      </c>
      <c r="E4775" s="278" t="s">
        <v>1043</v>
      </c>
      <c r="F4775" s="277" t="s">
        <v>1043</v>
      </c>
      <c r="G4775" s="279">
        <v>79480</v>
      </c>
      <c r="H4775" s="277" t="s">
        <v>11574</v>
      </c>
      <c r="I4775" s="277" t="s">
        <v>694</v>
      </c>
      <c r="J4775" s="277" t="s">
        <v>2363</v>
      </c>
      <c r="K4775" s="280">
        <v>2.08</v>
      </c>
      <c r="L4775" s="277" t="s">
        <v>2364</v>
      </c>
      <c r="M4775" s="83"/>
    </row>
    <row r="4776" spans="1:13" ht="12.75" customHeight="1" x14ac:dyDescent="0.25">
      <c r="A4776" s="277" t="s">
        <v>11547</v>
      </c>
      <c r="B4776" s="277" t="s">
        <v>11548</v>
      </c>
      <c r="C4776" s="277" t="s">
        <v>11553</v>
      </c>
      <c r="D4776" s="277" t="s">
        <v>11554</v>
      </c>
      <c r="E4776" s="278" t="s">
        <v>1043</v>
      </c>
      <c r="F4776" s="277" t="s">
        <v>1043</v>
      </c>
      <c r="G4776" s="279">
        <v>83336</v>
      </c>
      <c r="H4776" s="277" t="s">
        <v>11575</v>
      </c>
      <c r="I4776" s="277" t="s">
        <v>694</v>
      </c>
      <c r="J4776" s="277" t="s">
        <v>2363</v>
      </c>
      <c r="K4776" s="280">
        <v>4.04</v>
      </c>
      <c r="L4776" s="277" t="s">
        <v>2364</v>
      </c>
      <c r="M4776" s="83"/>
    </row>
    <row r="4777" spans="1:13" ht="12.75" customHeight="1" x14ac:dyDescent="0.25">
      <c r="A4777" s="277" t="s">
        <v>11547</v>
      </c>
      <c r="B4777" s="277" t="s">
        <v>11548</v>
      </c>
      <c r="C4777" s="277" t="s">
        <v>11553</v>
      </c>
      <c r="D4777" s="277" t="s">
        <v>11554</v>
      </c>
      <c r="E4777" s="278" t="s">
        <v>1043</v>
      </c>
      <c r="F4777" s="277" t="s">
        <v>1043</v>
      </c>
      <c r="G4777" s="279">
        <v>83338</v>
      </c>
      <c r="H4777" s="277" t="s">
        <v>11576</v>
      </c>
      <c r="I4777" s="277" t="s">
        <v>694</v>
      </c>
      <c r="J4777" s="277" t="s">
        <v>2363</v>
      </c>
      <c r="K4777" s="280">
        <v>2.23</v>
      </c>
      <c r="L4777" s="277" t="s">
        <v>2364</v>
      </c>
      <c r="M4777" s="83"/>
    </row>
    <row r="4778" spans="1:13" ht="12.75" customHeight="1" x14ac:dyDescent="0.25">
      <c r="A4778" s="277" t="s">
        <v>11547</v>
      </c>
      <c r="B4778" s="277" t="s">
        <v>11548</v>
      </c>
      <c r="C4778" s="277" t="s">
        <v>11553</v>
      </c>
      <c r="D4778" s="277" t="s">
        <v>11554</v>
      </c>
      <c r="E4778" s="278" t="s">
        <v>1043</v>
      </c>
      <c r="F4778" s="277" t="s">
        <v>1043</v>
      </c>
      <c r="G4778" s="279">
        <v>89885</v>
      </c>
      <c r="H4778" s="277" t="s">
        <v>11577</v>
      </c>
      <c r="I4778" s="277" t="s">
        <v>694</v>
      </c>
      <c r="J4778" s="277" t="s">
        <v>2363</v>
      </c>
      <c r="K4778" s="280">
        <v>7.46</v>
      </c>
      <c r="L4778" s="277" t="s">
        <v>2364</v>
      </c>
      <c r="M4778" s="83"/>
    </row>
    <row r="4779" spans="1:13" ht="12.75" customHeight="1" x14ac:dyDescent="0.25">
      <c r="A4779" s="277" t="s">
        <v>11547</v>
      </c>
      <c r="B4779" s="277" t="s">
        <v>11548</v>
      </c>
      <c r="C4779" s="277" t="s">
        <v>11553</v>
      </c>
      <c r="D4779" s="277" t="s">
        <v>11554</v>
      </c>
      <c r="E4779" s="278" t="s">
        <v>1043</v>
      </c>
      <c r="F4779" s="277" t="s">
        <v>1043</v>
      </c>
      <c r="G4779" s="279">
        <v>89886</v>
      </c>
      <c r="H4779" s="277" t="s">
        <v>11578</v>
      </c>
      <c r="I4779" s="277" t="s">
        <v>694</v>
      </c>
      <c r="J4779" s="277" t="s">
        <v>2363</v>
      </c>
      <c r="K4779" s="280">
        <v>7.49</v>
      </c>
      <c r="L4779" s="277" t="s">
        <v>2364</v>
      </c>
      <c r="M4779" s="83"/>
    </row>
    <row r="4780" spans="1:13" ht="12.75" customHeight="1" x14ac:dyDescent="0.25">
      <c r="A4780" s="277" t="s">
        <v>11547</v>
      </c>
      <c r="B4780" s="277" t="s">
        <v>11548</v>
      </c>
      <c r="C4780" s="277" t="s">
        <v>11553</v>
      </c>
      <c r="D4780" s="277" t="s">
        <v>11554</v>
      </c>
      <c r="E4780" s="278" t="s">
        <v>1043</v>
      </c>
      <c r="F4780" s="277" t="s">
        <v>1043</v>
      </c>
      <c r="G4780" s="279">
        <v>89887</v>
      </c>
      <c r="H4780" s="277" t="s">
        <v>11579</v>
      </c>
      <c r="I4780" s="277" t="s">
        <v>694</v>
      </c>
      <c r="J4780" s="277" t="s">
        <v>2363</v>
      </c>
      <c r="K4780" s="280">
        <v>7.76</v>
      </c>
      <c r="L4780" s="277" t="s">
        <v>2364</v>
      </c>
      <c r="M4780" s="83"/>
    </row>
    <row r="4781" spans="1:13" ht="12.75" customHeight="1" x14ac:dyDescent="0.25">
      <c r="A4781" s="277" t="s">
        <v>11547</v>
      </c>
      <c r="B4781" s="277" t="s">
        <v>11548</v>
      </c>
      <c r="C4781" s="277" t="s">
        <v>11553</v>
      </c>
      <c r="D4781" s="277" t="s">
        <v>11554</v>
      </c>
      <c r="E4781" s="278" t="s">
        <v>1043</v>
      </c>
      <c r="F4781" s="277" t="s">
        <v>1043</v>
      </c>
      <c r="G4781" s="279">
        <v>89888</v>
      </c>
      <c r="H4781" s="277" t="s">
        <v>11580</v>
      </c>
      <c r="I4781" s="277" t="s">
        <v>694</v>
      </c>
      <c r="J4781" s="277" t="s">
        <v>2363</v>
      </c>
      <c r="K4781" s="280">
        <v>7.68</v>
      </c>
      <c r="L4781" s="277" t="s">
        <v>2364</v>
      </c>
      <c r="M4781" s="83"/>
    </row>
    <row r="4782" spans="1:13" ht="12.75" customHeight="1" x14ac:dyDescent="0.25">
      <c r="A4782" s="277" t="s">
        <v>11547</v>
      </c>
      <c r="B4782" s="277" t="s">
        <v>11548</v>
      </c>
      <c r="C4782" s="277" t="s">
        <v>11553</v>
      </c>
      <c r="D4782" s="277" t="s">
        <v>11554</v>
      </c>
      <c r="E4782" s="278" t="s">
        <v>1043</v>
      </c>
      <c r="F4782" s="277" t="s">
        <v>1043</v>
      </c>
      <c r="G4782" s="279">
        <v>89889</v>
      </c>
      <c r="H4782" s="277" t="s">
        <v>11581</v>
      </c>
      <c r="I4782" s="277" t="s">
        <v>694</v>
      </c>
      <c r="J4782" s="277" t="s">
        <v>2363</v>
      </c>
      <c r="K4782" s="280">
        <v>7.97</v>
      </c>
      <c r="L4782" s="277" t="s">
        <v>2364</v>
      </c>
      <c r="M4782" s="83"/>
    </row>
    <row r="4783" spans="1:13" ht="12.75" customHeight="1" x14ac:dyDescent="0.25">
      <c r="A4783" s="277" t="s">
        <v>11547</v>
      </c>
      <c r="B4783" s="277" t="s">
        <v>11548</v>
      </c>
      <c r="C4783" s="277" t="s">
        <v>11553</v>
      </c>
      <c r="D4783" s="277" t="s">
        <v>11554</v>
      </c>
      <c r="E4783" s="278" t="s">
        <v>1043</v>
      </c>
      <c r="F4783" s="277" t="s">
        <v>1043</v>
      </c>
      <c r="G4783" s="279">
        <v>89890</v>
      </c>
      <c r="H4783" s="277" t="s">
        <v>11582</v>
      </c>
      <c r="I4783" s="277" t="s">
        <v>694</v>
      </c>
      <c r="J4783" s="277" t="s">
        <v>2363</v>
      </c>
      <c r="K4783" s="280">
        <v>11.14</v>
      </c>
      <c r="L4783" s="277" t="s">
        <v>2364</v>
      </c>
      <c r="M4783" s="83"/>
    </row>
    <row r="4784" spans="1:13" ht="12.75" customHeight="1" x14ac:dyDescent="0.25">
      <c r="A4784" s="277" t="s">
        <v>11547</v>
      </c>
      <c r="B4784" s="277" t="s">
        <v>11548</v>
      </c>
      <c r="C4784" s="277" t="s">
        <v>11553</v>
      </c>
      <c r="D4784" s="277" t="s">
        <v>11554</v>
      </c>
      <c r="E4784" s="278" t="s">
        <v>1043</v>
      </c>
      <c r="F4784" s="277" t="s">
        <v>1043</v>
      </c>
      <c r="G4784" s="279">
        <v>89893</v>
      </c>
      <c r="H4784" s="277" t="s">
        <v>11583</v>
      </c>
      <c r="I4784" s="277" t="s">
        <v>694</v>
      </c>
      <c r="J4784" s="277" t="s">
        <v>2363</v>
      </c>
      <c r="K4784" s="280">
        <v>13.72</v>
      </c>
      <c r="L4784" s="277" t="s">
        <v>2364</v>
      </c>
      <c r="M4784" s="83"/>
    </row>
    <row r="4785" spans="1:13" ht="12.75" customHeight="1" x14ac:dyDescent="0.25">
      <c r="A4785" s="277" t="s">
        <v>11547</v>
      </c>
      <c r="B4785" s="277" t="s">
        <v>11548</v>
      </c>
      <c r="C4785" s="277" t="s">
        <v>11553</v>
      </c>
      <c r="D4785" s="277" t="s">
        <v>11554</v>
      </c>
      <c r="E4785" s="278" t="s">
        <v>1043</v>
      </c>
      <c r="F4785" s="277" t="s">
        <v>1043</v>
      </c>
      <c r="G4785" s="279">
        <v>89894</v>
      </c>
      <c r="H4785" s="277" t="s">
        <v>11584</v>
      </c>
      <c r="I4785" s="277" t="s">
        <v>694</v>
      </c>
      <c r="J4785" s="277" t="s">
        <v>2363</v>
      </c>
      <c r="K4785" s="280">
        <v>15.26</v>
      </c>
      <c r="L4785" s="277" t="s">
        <v>2364</v>
      </c>
      <c r="M4785" s="83"/>
    </row>
    <row r="4786" spans="1:13" ht="12.75" customHeight="1" x14ac:dyDescent="0.25">
      <c r="A4786" s="277" t="s">
        <v>11547</v>
      </c>
      <c r="B4786" s="277" t="s">
        <v>11548</v>
      </c>
      <c r="C4786" s="277" t="s">
        <v>11553</v>
      </c>
      <c r="D4786" s="277" t="s">
        <v>11554</v>
      </c>
      <c r="E4786" s="278" t="s">
        <v>1043</v>
      </c>
      <c r="F4786" s="277" t="s">
        <v>1043</v>
      </c>
      <c r="G4786" s="279">
        <v>89895</v>
      </c>
      <c r="H4786" s="277" t="s">
        <v>11585</v>
      </c>
      <c r="I4786" s="277" t="s">
        <v>694</v>
      </c>
      <c r="J4786" s="277" t="s">
        <v>2363</v>
      </c>
      <c r="K4786" s="280">
        <v>18.579999999999998</v>
      </c>
      <c r="L4786" s="277" t="s">
        <v>2364</v>
      </c>
      <c r="M4786" s="83"/>
    </row>
    <row r="4787" spans="1:13" ht="12.75" customHeight="1" x14ac:dyDescent="0.25">
      <c r="A4787" s="277" t="s">
        <v>11547</v>
      </c>
      <c r="B4787" s="277" t="s">
        <v>11548</v>
      </c>
      <c r="C4787" s="277" t="s">
        <v>11553</v>
      </c>
      <c r="D4787" s="277" t="s">
        <v>11554</v>
      </c>
      <c r="E4787" s="278" t="s">
        <v>1043</v>
      </c>
      <c r="F4787" s="277" t="s">
        <v>1043</v>
      </c>
      <c r="G4787" s="279">
        <v>89903</v>
      </c>
      <c r="H4787" s="277" t="s">
        <v>11586</v>
      </c>
      <c r="I4787" s="277" t="s">
        <v>694</v>
      </c>
      <c r="J4787" s="277" t="s">
        <v>2363</v>
      </c>
      <c r="K4787" s="280">
        <v>6.63</v>
      </c>
      <c r="L4787" s="277" t="s">
        <v>2364</v>
      </c>
      <c r="M4787" s="83"/>
    </row>
    <row r="4788" spans="1:13" ht="12.75" customHeight="1" x14ac:dyDescent="0.25">
      <c r="A4788" s="277" t="s">
        <v>11547</v>
      </c>
      <c r="B4788" s="277" t="s">
        <v>11548</v>
      </c>
      <c r="C4788" s="277" t="s">
        <v>11553</v>
      </c>
      <c r="D4788" s="277" t="s">
        <v>11554</v>
      </c>
      <c r="E4788" s="278" t="s">
        <v>1043</v>
      </c>
      <c r="F4788" s="277" t="s">
        <v>1043</v>
      </c>
      <c r="G4788" s="279">
        <v>89904</v>
      </c>
      <c r="H4788" s="277" t="s">
        <v>11587</v>
      </c>
      <c r="I4788" s="277" t="s">
        <v>694</v>
      </c>
      <c r="J4788" s="277" t="s">
        <v>2363</v>
      </c>
      <c r="K4788" s="280">
        <v>6.67</v>
      </c>
      <c r="L4788" s="277" t="s">
        <v>2364</v>
      </c>
      <c r="M4788" s="83"/>
    </row>
    <row r="4789" spans="1:13" ht="12.75" customHeight="1" x14ac:dyDescent="0.25">
      <c r="A4789" s="277" t="s">
        <v>11547</v>
      </c>
      <c r="B4789" s="277" t="s">
        <v>11548</v>
      </c>
      <c r="C4789" s="277" t="s">
        <v>11553</v>
      </c>
      <c r="D4789" s="277" t="s">
        <v>11554</v>
      </c>
      <c r="E4789" s="278" t="s">
        <v>1043</v>
      </c>
      <c r="F4789" s="277" t="s">
        <v>1043</v>
      </c>
      <c r="G4789" s="279">
        <v>89905</v>
      </c>
      <c r="H4789" s="277" t="s">
        <v>11588</v>
      </c>
      <c r="I4789" s="277" t="s">
        <v>694</v>
      </c>
      <c r="J4789" s="277" t="s">
        <v>2363</v>
      </c>
      <c r="K4789" s="280">
        <v>6.9</v>
      </c>
      <c r="L4789" s="277" t="s">
        <v>2364</v>
      </c>
      <c r="M4789" s="83"/>
    </row>
    <row r="4790" spans="1:13" ht="12.75" customHeight="1" x14ac:dyDescent="0.25">
      <c r="A4790" s="277" t="s">
        <v>11547</v>
      </c>
      <c r="B4790" s="277" t="s">
        <v>11548</v>
      </c>
      <c r="C4790" s="277" t="s">
        <v>11553</v>
      </c>
      <c r="D4790" s="277" t="s">
        <v>11554</v>
      </c>
      <c r="E4790" s="278" t="s">
        <v>1043</v>
      </c>
      <c r="F4790" s="277" t="s">
        <v>1043</v>
      </c>
      <c r="G4790" s="279">
        <v>89906</v>
      </c>
      <c r="H4790" s="277" t="s">
        <v>11589</v>
      </c>
      <c r="I4790" s="277" t="s">
        <v>694</v>
      </c>
      <c r="J4790" s="277" t="s">
        <v>2363</v>
      </c>
      <c r="K4790" s="280">
        <v>6.83</v>
      </c>
      <c r="L4790" s="277" t="s">
        <v>2364</v>
      </c>
      <c r="M4790" s="83"/>
    </row>
    <row r="4791" spans="1:13" ht="12.75" customHeight="1" x14ac:dyDescent="0.25">
      <c r="A4791" s="277" t="s">
        <v>11547</v>
      </c>
      <c r="B4791" s="277" t="s">
        <v>11548</v>
      </c>
      <c r="C4791" s="277" t="s">
        <v>11553</v>
      </c>
      <c r="D4791" s="277" t="s">
        <v>11554</v>
      </c>
      <c r="E4791" s="278" t="s">
        <v>1043</v>
      </c>
      <c r="F4791" s="277" t="s">
        <v>1043</v>
      </c>
      <c r="G4791" s="279">
        <v>89907</v>
      </c>
      <c r="H4791" s="277" t="s">
        <v>11590</v>
      </c>
      <c r="I4791" s="277" t="s">
        <v>694</v>
      </c>
      <c r="J4791" s="277" t="s">
        <v>2363</v>
      </c>
      <c r="K4791" s="280">
        <v>7.65</v>
      </c>
      <c r="L4791" s="277" t="s">
        <v>2364</v>
      </c>
      <c r="M4791" s="83"/>
    </row>
    <row r="4792" spans="1:13" ht="12.75" customHeight="1" x14ac:dyDescent="0.25">
      <c r="A4792" s="277" t="s">
        <v>11547</v>
      </c>
      <c r="B4792" s="277" t="s">
        <v>11548</v>
      </c>
      <c r="C4792" s="277" t="s">
        <v>11553</v>
      </c>
      <c r="D4792" s="277" t="s">
        <v>11554</v>
      </c>
      <c r="E4792" s="278" t="s">
        <v>1043</v>
      </c>
      <c r="F4792" s="277" t="s">
        <v>1043</v>
      </c>
      <c r="G4792" s="279">
        <v>89908</v>
      </c>
      <c r="H4792" s="277" t="s">
        <v>11591</v>
      </c>
      <c r="I4792" s="277" t="s">
        <v>694</v>
      </c>
      <c r="J4792" s="277" t="s">
        <v>2363</v>
      </c>
      <c r="K4792" s="280">
        <v>10.49</v>
      </c>
      <c r="L4792" s="277" t="s">
        <v>2364</v>
      </c>
      <c r="M4792" s="83"/>
    </row>
    <row r="4793" spans="1:13" ht="12.75" customHeight="1" x14ac:dyDescent="0.25">
      <c r="A4793" s="277" t="s">
        <v>11547</v>
      </c>
      <c r="B4793" s="277" t="s">
        <v>11548</v>
      </c>
      <c r="C4793" s="277" t="s">
        <v>11553</v>
      </c>
      <c r="D4793" s="277" t="s">
        <v>11554</v>
      </c>
      <c r="E4793" s="278" t="s">
        <v>1043</v>
      </c>
      <c r="F4793" s="277" t="s">
        <v>1043</v>
      </c>
      <c r="G4793" s="279">
        <v>89911</v>
      </c>
      <c r="H4793" s="277" t="s">
        <v>11592</v>
      </c>
      <c r="I4793" s="277" t="s">
        <v>694</v>
      </c>
      <c r="J4793" s="277" t="s">
        <v>2363</v>
      </c>
      <c r="K4793" s="280">
        <v>12.82</v>
      </c>
      <c r="L4793" s="277" t="s">
        <v>2364</v>
      </c>
      <c r="M4793" s="83"/>
    </row>
    <row r="4794" spans="1:13" ht="12.75" customHeight="1" x14ac:dyDescent="0.25">
      <c r="A4794" s="277" t="s">
        <v>11547</v>
      </c>
      <c r="B4794" s="277" t="s">
        <v>11548</v>
      </c>
      <c r="C4794" s="277" t="s">
        <v>11553</v>
      </c>
      <c r="D4794" s="277" t="s">
        <v>11554</v>
      </c>
      <c r="E4794" s="278" t="s">
        <v>1043</v>
      </c>
      <c r="F4794" s="277" t="s">
        <v>1043</v>
      </c>
      <c r="G4794" s="279">
        <v>89912</v>
      </c>
      <c r="H4794" s="277" t="s">
        <v>11593</v>
      </c>
      <c r="I4794" s="277" t="s">
        <v>694</v>
      </c>
      <c r="J4794" s="277" t="s">
        <v>2363</v>
      </c>
      <c r="K4794" s="280">
        <v>13.69</v>
      </c>
      <c r="L4794" s="277" t="s">
        <v>2364</v>
      </c>
      <c r="M4794" s="83"/>
    </row>
    <row r="4795" spans="1:13" ht="12.75" customHeight="1" x14ac:dyDescent="0.25">
      <c r="A4795" s="277" t="s">
        <v>11547</v>
      </c>
      <c r="B4795" s="277" t="s">
        <v>11548</v>
      </c>
      <c r="C4795" s="277" t="s">
        <v>11553</v>
      </c>
      <c r="D4795" s="277" t="s">
        <v>11554</v>
      </c>
      <c r="E4795" s="278" t="s">
        <v>1043</v>
      </c>
      <c r="F4795" s="277" t="s">
        <v>1043</v>
      </c>
      <c r="G4795" s="279">
        <v>89913</v>
      </c>
      <c r="H4795" s="277" t="s">
        <v>11594</v>
      </c>
      <c r="I4795" s="277" t="s">
        <v>694</v>
      </c>
      <c r="J4795" s="277" t="s">
        <v>2363</v>
      </c>
      <c r="K4795" s="280">
        <v>16.690000000000001</v>
      </c>
      <c r="L4795" s="277" t="s">
        <v>2364</v>
      </c>
      <c r="M4795" s="83"/>
    </row>
    <row r="4796" spans="1:13" ht="12.75" customHeight="1" x14ac:dyDescent="0.25">
      <c r="A4796" s="277" t="s">
        <v>11547</v>
      </c>
      <c r="B4796" s="277" t="s">
        <v>11548</v>
      </c>
      <c r="C4796" s="277" t="s">
        <v>11553</v>
      </c>
      <c r="D4796" s="277" t="s">
        <v>11554</v>
      </c>
      <c r="E4796" s="278" t="s">
        <v>1043</v>
      </c>
      <c r="F4796" s="277" t="s">
        <v>1043</v>
      </c>
      <c r="G4796" s="279">
        <v>89921</v>
      </c>
      <c r="H4796" s="277" t="s">
        <v>11595</v>
      </c>
      <c r="I4796" s="277" t="s">
        <v>694</v>
      </c>
      <c r="J4796" s="277" t="s">
        <v>2363</v>
      </c>
      <c r="K4796" s="280">
        <v>6.12</v>
      </c>
      <c r="L4796" s="277" t="s">
        <v>2364</v>
      </c>
      <c r="M4796" s="83"/>
    </row>
    <row r="4797" spans="1:13" ht="12.75" customHeight="1" x14ac:dyDescent="0.25">
      <c r="A4797" s="277" t="s">
        <v>11547</v>
      </c>
      <c r="B4797" s="277" t="s">
        <v>11548</v>
      </c>
      <c r="C4797" s="277" t="s">
        <v>11553</v>
      </c>
      <c r="D4797" s="277" t="s">
        <v>11554</v>
      </c>
      <c r="E4797" s="278" t="s">
        <v>1043</v>
      </c>
      <c r="F4797" s="277" t="s">
        <v>1043</v>
      </c>
      <c r="G4797" s="279">
        <v>89922</v>
      </c>
      <c r="H4797" s="277" t="s">
        <v>11596</v>
      </c>
      <c r="I4797" s="277" t="s">
        <v>694</v>
      </c>
      <c r="J4797" s="277" t="s">
        <v>2363</v>
      </c>
      <c r="K4797" s="280">
        <v>6.15</v>
      </c>
      <c r="L4797" s="277" t="s">
        <v>2364</v>
      </c>
      <c r="M4797" s="83"/>
    </row>
    <row r="4798" spans="1:13" ht="12.75" customHeight="1" x14ac:dyDescent="0.25">
      <c r="A4798" s="277" t="s">
        <v>11547</v>
      </c>
      <c r="B4798" s="277" t="s">
        <v>11548</v>
      </c>
      <c r="C4798" s="277" t="s">
        <v>11553</v>
      </c>
      <c r="D4798" s="277" t="s">
        <v>11554</v>
      </c>
      <c r="E4798" s="278" t="s">
        <v>1043</v>
      </c>
      <c r="F4798" s="277" t="s">
        <v>1043</v>
      </c>
      <c r="G4798" s="279">
        <v>89923</v>
      </c>
      <c r="H4798" s="277" t="s">
        <v>11597</v>
      </c>
      <c r="I4798" s="277" t="s">
        <v>694</v>
      </c>
      <c r="J4798" s="277" t="s">
        <v>2363</v>
      </c>
      <c r="K4798" s="280">
        <v>6.42</v>
      </c>
      <c r="L4798" s="277" t="s">
        <v>2364</v>
      </c>
      <c r="M4798" s="83"/>
    </row>
    <row r="4799" spans="1:13" ht="12.75" customHeight="1" x14ac:dyDescent="0.25">
      <c r="A4799" s="277" t="s">
        <v>11547</v>
      </c>
      <c r="B4799" s="277" t="s">
        <v>11548</v>
      </c>
      <c r="C4799" s="277" t="s">
        <v>11553</v>
      </c>
      <c r="D4799" s="277" t="s">
        <v>11554</v>
      </c>
      <c r="E4799" s="278" t="s">
        <v>1043</v>
      </c>
      <c r="F4799" s="277" t="s">
        <v>1043</v>
      </c>
      <c r="G4799" s="279">
        <v>89924</v>
      </c>
      <c r="H4799" s="277" t="s">
        <v>11598</v>
      </c>
      <c r="I4799" s="277" t="s">
        <v>694</v>
      </c>
      <c r="J4799" s="277" t="s">
        <v>2363</v>
      </c>
      <c r="K4799" s="280">
        <v>6.34</v>
      </c>
      <c r="L4799" s="277" t="s">
        <v>2364</v>
      </c>
      <c r="M4799" s="83"/>
    </row>
    <row r="4800" spans="1:13" ht="12.75" customHeight="1" x14ac:dyDescent="0.25">
      <c r="A4800" s="277" t="s">
        <v>11547</v>
      </c>
      <c r="B4800" s="277" t="s">
        <v>11548</v>
      </c>
      <c r="C4800" s="277" t="s">
        <v>11553</v>
      </c>
      <c r="D4800" s="277" t="s">
        <v>11554</v>
      </c>
      <c r="E4800" s="278" t="s">
        <v>1043</v>
      </c>
      <c r="F4800" s="277" t="s">
        <v>1043</v>
      </c>
      <c r="G4800" s="279">
        <v>89925</v>
      </c>
      <c r="H4800" s="277" t="s">
        <v>11599</v>
      </c>
      <c r="I4800" s="277" t="s">
        <v>694</v>
      </c>
      <c r="J4800" s="277" t="s">
        <v>2363</v>
      </c>
      <c r="K4800" s="280">
        <v>6.63</v>
      </c>
      <c r="L4800" s="277" t="s">
        <v>2364</v>
      </c>
      <c r="M4800" s="83"/>
    </row>
    <row r="4801" spans="1:13" ht="12.75" customHeight="1" x14ac:dyDescent="0.25">
      <c r="A4801" s="277" t="s">
        <v>11547</v>
      </c>
      <c r="B4801" s="277" t="s">
        <v>11548</v>
      </c>
      <c r="C4801" s="277" t="s">
        <v>11553</v>
      </c>
      <c r="D4801" s="277" t="s">
        <v>11554</v>
      </c>
      <c r="E4801" s="278" t="s">
        <v>1043</v>
      </c>
      <c r="F4801" s="277" t="s">
        <v>1043</v>
      </c>
      <c r="G4801" s="279">
        <v>89926</v>
      </c>
      <c r="H4801" s="277" t="s">
        <v>11600</v>
      </c>
      <c r="I4801" s="277" t="s">
        <v>694</v>
      </c>
      <c r="J4801" s="277" t="s">
        <v>2363</v>
      </c>
      <c r="K4801" s="280">
        <v>10.029999999999999</v>
      </c>
      <c r="L4801" s="277" t="s">
        <v>2364</v>
      </c>
      <c r="M4801" s="83"/>
    </row>
    <row r="4802" spans="1:13" ht="12.75" customHeight="1" x14ac:dyDescent="0.25">
      <c r="A4802" s="277" t="s">
        <v>11547</v>
      </c>
      <c r="B4802" s="277" t="s">
        <v>11548</v>
      </c>
      <c r="C4802" s="277" t="s">
        <v>11553</v>
      </c>
      <c r="D4802" s="277" t="s">
        <v>11554</v>
      </c>
      <c r="E4802" s="278" t="s">
        <v>1043</v>
      </c>
      <c r="F4802" s="277" t="s">
        <v>1043</v>
      </c>
      <c r="G4802" s="279">
        <v>89929</v>
      </c>
      <c r="H4802" s="277" t="s">
        <v>11601</v>
      </c>
      <c r="I4802" s="277" t="s">
        <v>694</v>
      </c>
      <c r="J4802" s="277" t="s">
        <v>2363</v>
      </c>
      <c r="K4802" s="280">
        <v>12.89</v>
      </c>
      <c r="L4802" s="277" t="s">
        <v>2364</v>
      </c>
      <c r="M4802" s="83"/>
    </row>
    <row r="4803" spans="1:13" ht="12.75" customHeight="1" x14ac:dyDescent="0.25">
      <c r="A4803" s="277" t="s">
        <v>11547</v>
      </c>
      <c r="B4803" s="277" t="s">
        <v>11548</v>
      </c>
      <c r="C4803" s="277" t="s">
        <v>11553</v>
      </c>
      <c r="D4803" s="277" t="s">
        <v>11554</v>
      </c>
      <c r="E4803" s="278" t="s">
        <v>1043</v>
      </c>
      <c r="F4803" s="277" t="s">
        <v>1043</v>
      </c>
      <c r="G4803" s="279">
        <v>89930</v>
      </c>
      <c r="H4803" s="277" t="s">
        <v>11602</v>
      </c>
      <c r="I4803" s="277" t="s">
        <v>694</v>
      </c>
      <c r="J4803" s="277" t="s">
        <v>2363</v>
      </c>
      <c r="K4803" s="280">
        <v>13.84</v>
      </c>
      <c r="L4803" s="277" t="s">
        <v>2364</v>
      </c>
      <c r="M4803" s="83"/>
    </row>
    <row r="4804" spans="1:13" ht="12.75" customHeight="1" x14ac:dyDescent="0.25">
      <c r="A4804" s="277" t="s">
        <v>11547</v>
      </c>
      <c r="B4804" s="277" t="s">
        <v>11548</v>
      </c>
      <c r="C4804" s="277" t="s">
        <v>11553</v>
      </c>
      <c r="D4804" s="277" t="s">
        <v>11554</v>
      </c>
      <c r="E4804" s="278" t="s">
        <v>1043</v>
      </c>
      <c r="F4804" s="277" t="s">
        <v>1043</v>
      </c>
      <c r="G4804" s="279">
        <v>89931</v>
      </c>
      <c r="H4804" s="277" t="s">
        <v>11603</v>
      </c>
      <c r="I4804" s="277" t="s">
        <v>694</v>
      </c>
      <c r="J4804" s="277" t="s">
        <v>2363</v>
      </c>
      <c r="K4804" s="280">
        <v>17.420000000000002</v>
      </c>
      <c r="L4804" s="277" t="s">
        <v>2364</v>
      </c>
      <c r="M4804" s="83"/>
    </row>
    <row r="4805" spans="1:13" ht="12.75" customHeight="1" x14ac:dyDescent="0.25">
      <c r="A4805" s="277" t="s">
        <v>11547</v>
      </c>
      <c r="B4805" s="277" t="s">
        <v>11548</v>
      </c>
      <c r="C4805" s="277" t="s">
        <v>11553</v>
      </c>
      <c r="D4805" s="277" t="s">
        <v>11554</v>
      </c>
      <c r="E4805" s="278" t="s">
        <v>1043</v>
      </c>
      <c r="F4805" s="277" t="s">
        <v>1043</v>
      </c>
      <c r="G4805" s="279">
        <v>89939</v>
      </c>
      <c r="H4805" s="277" t="s">
        <v>11604</v>
      </c>
      <c r="I4805" s="277" t="s">
        <v>694</v>
      </c>
      <c r="J4805" s="277" t="s">
        <v>2363</v>
      </c>
      <c r="K4805" s="280">
        <v>5.74</v>
      </c>
      <c r="L4805" s="277" t="s">
        <v>2364</v>
      </c>
      <c r="M4805" s="83"/>
    </row>
    <row r="4806" spans="1:13" ht="12.75" customHeight="1" x14ac:dyDescent="0.25">
      <c r="A4806" s="277" t="s">
        <v>11547</v>
      </c>
      <c r="B4806" s="277" t="s">
        <v>11548</v>
      </c>
      <c r="C4806" s="277" t="s">
        <v>11553</v>
      </c>
      <c r="D4806" s="277" t="s">
        <v>11554</v>
      </c>
      <c r="E4806" s="278" t="s">
        <v>1043</v>
      </c>
      <c r="F4806" s="277" t="s">
        <v>1043</v>
      </c>
      <c r="G4806" s="279">
        <v>89940</v>
      </c>
      <c r="H4806" s="277" t="s">
        <v>11605</v>
      </c>
      <c r="I4806" s="277" t="s">
        <v>694</v>
      </c>
      <c r="J4806" s="277" t="s">
        <v>2363</v>
      </c>
      <c r="K4806" s="280">
        <v>5.77</v>
      </c>
      <c r="L4806" s="277" t="s">
        <v>2364</v>
      </c>
      <c r="M4806" s="83"/>
    </row>
    <row r="4807" spans="1:13" ht="12.75" customHeight="1" x14ac:dyDescent="0.25">
      <c r="A4807" s="277" t="s">
        <v>11547</v>
      </c>
      <c r="B4807" s="277" t="s">
        <v>11548</v>
      </c>
      <c r="C4807" s="277" t="s">
        <v>11553</v>
      </c>
      <c r="D4807" s="277" t="s">
        <v>11554</v>
      </c>
      <c r="E4807" s="278" t="s">
        <v>1043</v>
      </c>
      <c r="F4807" s="277" t="s">
        <v>1043</v>
      </c>
      <c r="G4807" s="279">
        <v>89941</v>
      </c>
      <c r="H4807" s="277" t="s">
        <v>11606</v>
      </c>
      <c r="I4807" s="277" t="s">
        <v>694</v>
      </c>
      <c r="J4807" s="277" t="s">
        <v>2363</v>
      </c>
      <c r="K4807" s="280">
        <v>6.02</v>
      </c>
      <c r="L4807" s="277" t="s">
        <v>2364</v>
      </c>
      <c r="M4807" s="83"/>
    </row>
    <row r="4808" spans="1:13" ht="12.75" customHeight="1" x14ac:dyDescent="0.25">
      <c r="A4808" s="277" t="s">
        <v>11547</v>
      </c>
      <c r="B4808" s="277" t="s">
        <v>11548</v>
      </c>
      <c r="C4808" s="277" t="s">
        <v>11553</v>
      </c>
      <c r="D4808" s="277" t="s">
        <v>11554</v>
      </c>
      <c r="E4808" s="278" t="s">
        <v>1043</v>
      </c>
      <c r="F4808" s="277" t="s">
        <v>1043</v>
      </c>
      <c r="G4808" s="279">
        <v>89942</v>
      </c>
      <c r="H4808" s="277" t="s">
        <v>11607</v>
      </c>
      <c r="I4808" s="277" t="s">
        <v>694</v>
      </c>
      <c r="J4808" s="277" t="s">
        <v>2363</v>
      </c>
      <c r="K4808" s="280">
        <v>5.94</v>
      </c>
      <c r="L4808" s="277" t="s">
        <v>2364</v>
      </c>
      <c r="M4808" s="83"/>
    </row>
    <row r="4809" spans="1:13" ht="12.75" customHeight="1" x14ac:dyDescent="0.25">
      <c r="A4809" s="277" t="s">
        <v>11547</v>
      </c>
      <c r="B4809" s="277" t="s">
        <v>11548</v>
      </c>
      <c r="C4809" s="277" t="s">
        <v>11553</v>
      </c>
      <c r="D4809" s="277" t="s">
        <v>11554</v>
      </c>
      <c r="E4809" s="278" t="s">
        <v>1043</v>
      </c>
      <c r="F4809" s="277" t="s">
        <v>1043</v>
      </c>
      <c r="G4809" s="279">
        <v>89943</v>
      </c>
      <c r="H4809" s="277" t="s">
        <v>11608</v>
      </c>
      <c r="I4809" s="277" t="s">
        <v>694</v>
      </c>
      <c r="J4809" s="277" t="s">
        <v>2363</v>
      </c>
      <c r="K4809" s="280">
        <v>6.19</v>
      </c>
      <c r="L4809" s="277" t="s">
        <v>2364</v>
      </c>
      <c r="M4809" s="83"/>
    </row>
    <row r="4810" spans="1:13" ht="12.75" customHeight="1" x14ac:dyDescent="0.25">
      <c r="A4810" s="277" t="s">
        <v>11547</v>
      </c>
      <c r="B4810" s="277" t="s">
        <v>11548</v>
      </c>
      <c r="C4810" s="277" t="s">
        <v>11553</v>
      </c>
      <c r="D4810" s="277" t="s">
        <v>11554</v>
      </c>
      <c r="E4810" s="278" t="s">
        <v>1043</v>
      </c>
      <c r="F4810" s="277" t="s">
        <v>1043</v>
      </c>
      <c r="G4810" s="279">
        <v>89944</v>
      </c>
      <c r="H4810" s="277" t="s">
        <v>11609</v>
      </c>
      <c r="I4810" s="277" t="s">
        <v>694</v>
      </c>
      <c r="J4810" s="277" t="s">
        <v>2363</v>
      </c>
      <c r="K4810" s="280">
        <v>9.25</v>
      </c>
      <c r="L4810" s="277" t="s">
        <v>2364</v>
      </c>
      <c r="M4810" s="83"/>
    </row>
    <row r="4811" spans="1:13" ht="12.75" customHeight="1" x14ac:dyDescent="0.25">
      <c r="A4811" s="277" t="s">
        <v>11547</v>
      </c>
      <c r="B4811" s="277" t="s">
        <v>11548</v>
      </c>
      <c r="C4811" s="277" t="s">
        <v>11553</v>
      </c>
      <c r="D4811" s="277" t="s">
        <v>11554</v>
      </c>
      <c r="E4811" s="278" t="s">
        <v>1043</v>
      </c>
      <c r="F4811" s="277" t="s">
        <v>1043</v>
      </c>
      <c r="G4811" s="279">
        <v>89947</v>
      </c>
      <c r="H4811" s="277" t="s">
        <v>11610</v>
      </c>
      <c r="I4811" s="277" t="s">
        <v>694</v>
      </c>
      <c r="J4811" s="277" t="s">
        <v>2363</v>
      </c>
      <c r="K4811" s="280">
        <v>11.44</v>
      </c>
      <c r="L4811" s="277" t="s">
        <v>2364</v>
      </c>
      <c r="M4811" s="83"/>
    </row>
    <row r="4812" spans="1:13" ht="12.75" customHeight="1" x14ac:dyDescent="0.25">
      <c r="A4812" s="277" t="s">
        <v>11547</v>
      </c>
      <c r="B4812" s="277" t="s">
        <v>11548</v>
      </c>
      <c r="C4812" s="277" t="s">
        <v>11553</v>
      </c>
      <c r="D4812" s="277" t="s">
        <v>11554</v>
      </c>
      <c r="E4812" s="278" t="s">
        <v>1043</v>
      </c>
      <c r="F4812" s="277" t="s">
        <v>1043</v>
      </c>
      <c r="G4812" s="279">
        <v>89948</v>
      </c>
      <c r="H4812" s="277" t="s">
        <v>11611</v>
      </c>
      <c r="I4812" s="277" t="s">
        <v>694</v>
      </c>
      <c r="J4812" s="277" t="s">
        <v>2363</v>
      </c>
      <c r="K4812" s="280">
        <v>12.67</v>
      </c>
      <c r="L4812" s="277" t="s">
        <v>2364</v>
      </c>
      <c r="M4812" s="83"/>
    </row>
    <row r="4813" spans="1:13" ht="12.75" customHeight="1" x14ac:dyDescent="0.25">
      <c r="A4813" s="277" t="s">
        <v>11547</v>
      </c>
      <c r="B4813" s="277" t="s">
        <v>11548</v>
      </c>
      <c r="C4813" s="277" t="s">
        <v>11553</v>
      </c>
      <c r="D4813" s="277" t="s">
        <v>11554</v>
      </c>
      <c r="E4813" s="278" t="s">
        <v>1043</v>
      </c>
      <c r="F4813" s="277" t="s">
        <v>1043</v>
      </c>
      <c r="G4813" s="279">
        <v>89949</v>
      </c>
      <c r="H4813" s="277" t="s">
        <v>11612</v>
      </c>
      <c r="I4813" s="277" t="s">
        <v>694</v>
      </c>
      <c r="J4813" s="277" t="s">
        <v>2363</v>
      </c>
      <c r="K4813" s="280">
        <v>15.48</v>
      </c>
      <c r="L4813" s="277" t="s">
        <v>2364</v>
      </c>
      <c r="M4813" s="83"/>
    </row>
    <row r="4814" spans="1:13" ht="12.75" customHeight="1" x14ac:dyDescent="0.25">
      <c r="A4814" s="277" t="s">
        <v>11547</v>
      </c>
      <c r="B4814" s="277" t="s">
        <v>11548</v>
      </c>
      <c r="C4814" s="277" t="s">
        <v>11553</v>
      </c>
      <c r="D4814" s="277" t="s">
        <v>11554</v>
      </c>
      <c r="E4814" s="278" t="s">
        <v>1043</v>
      </c>
      <c r="F4814" s="277" t="s">
        <v>1043</v>
      </c>
      <c r="G4814" s="279">
        <v>96520</v>
      </c>
      <c r="H4814" s="277" t="s">
        <v>11613</v>
      </c>
      <c r="I4814" s="277" t="s">
        <v>694</v>
      </c>
      <c r="J4814" s="277" t="s">
        <v>2363</v>
      </c>
      <c r="K4814" s="280">
        <v>69.84</v>
      </c>
      <c r="L4814" s="277" t="s">
        <v>2364</v>
      </c>
      <c r="M4814" s="83"/>
    </row>
    <row r="4815" spans="1:13" ht="12.75" customHeight="1" x14ac:dyDescent="0.25">
      <c r="A4815" s="277" t="s">
        <v>11547</v>
      </c>
      <c r="B4815" s="277" t="s">
        <v>11548</v>
      </c>
      <c r="C4815" s="277" t="s">
        <v>11553</v>
      </c>
      <c r="D4815" s="277" t="s">
        <v>11554</v>
      </c>
      <c r="E4815" s="278" t="s">
        <v>1043</v>
      </c>
      <c r="F4815" s="277" t="s">
        <v>1043</v>
      </c>
      <c r="G4815" s="279">
        <v>96521</v>
      </c>
      <c r="H4815" s="277" t="s">
        <v>11614</v>
      </c>
      <c r="I4815" s="277" t="s">
        <v>694</v>
      </c>
      <c r="J4815" s="277" t="s">
        <v>2363</v>
      </c>
      <c r="K4815" s="280">
        <v>30.03</v>
      </c>
      <c r="L4815" s="277" t="s">
        <v>2364</v>
      </c>
      <c r="M4815" s="83"/>
    </row>
    <row r="4816" spans="1:13" ht="12.75" customHeight="1" x14ac:dyDescent="0.25">
      <c r="A4816" s="277" t="s">
        <v>11547</v>
      </c>
      <c r="B4816" s="277" t="s">
        <v>11548</v>
      </c>
      <c r="C4816" s="277" t="s">
        <v>11553</v>
      </c>
      <c r="D4816" s="277" t="s">
        <v>11554</v>
      </c>
      <c r="E4816" s="278" t="s">
        <v>1043</v>
      </c>
      <c r="F4816" s="277" t="s">
        <v>1043</v>
      </c>
      <c r="G4816" s="279">
        <v>96522</v>
      </c>
      <c r="H4816" s="277" t="s">
        <v>11615</v>
      </c>
      <c r="I4816" s="277" t="s">
        <v>694</v>
      </c>
      <c r="J4816" s="277" t="s">
        <v>4167</v>
      </c>
      <c r="K4816" s="280">
        <v>105.04</v>
      </c>
      <c r="L4816" s="277" t="s">
        <v>2364</v>
      </c>
      <c r="M4816" s="83"/>
    </row>
    <row r="4817" spans="1:13" ht="12.75" customHeight="1" x14ac:dyDescent="0.25">
      <c r="A4817" s="277" t="s">
        <v>11547</v>
      </c>
      <c r="B4817" s="277" t="s">
        <v>11548</v>
      </c>
      <c r="C4817" s="277" t="s">
        <v>11553</v>
      </c>
      <c r="D4817" s="277" t="s">
        <v>11554</v>
      </c>
      <c r="E4817" s="278" t="s">
        <v>1043</v>
      </c>
      <c r="F4817" s="277" t="s">
        <v>1043</v>
      </c>
      <c r="G4817" s="279">
        <v>96523</v>
      </c>
      <c r="H4817" s="277" t="s">
        <v>11616</v>
      </c>
      <c r="I4817" s="277" t="s">
        <v>694</v>
      </c>
      <c r="J4817" s="277" t="s">
        <v>4167</v>
      </c>
      <c r="K4817" s="280">
        <v>66.75</v>
      </c>
      <c r="L4817" s="277" t="s">
        <v>2364</v>
      </c>
      <c r="M4817" s="83"/>
    </row>
    <row r="4818" spans="1:13" ht="12.75" customHeight="1" x14ac:dyDescent="0.25">
      <c r="A4818" s="277" t="s">
        <v>11547</v>
      </c>
      <c r="B4818" s="277" t="s">
        <v>11548</v>
      </c>
      <c r="C4818" s="277" t="s">
        <v>11553</v>
      </c>
      <c r="D4818" s="277" t="s">
        <v>11554</v>
      </c>
      <c r="E4818" s="278" t="s">
        <v>1043</v>
      </c>
      <c r="F4818" s="277" t="s">
        <v>1043</v>
      </c>
      <c r="G4818" s="279">
        <v>96524</v>
      </c>
      <c r="H4818" s="277" t="s">
        <v>11617</v>
      </c>
      <c r="I4818" s="277" t="s">
        <v>694</v>
      </c>
      <c r="J4818" s="277" t="s">
        <v>2363</v>
      </c>
      <c r="K4818" s="280">
        <v>127.49</v>
      </c>
      <c r="L4818" s="277" t="s">
        <v>2364</v>
      </c>
      <c r="M4818" s="83"/>
    </row>
    <row r="4819" spans="1:13" ht="12.75" customHeight="1" x14ac:dyDescent="0.25">
      <c r="A4819" s="277" t="s">
        <v>11547</v>
      </c>
      <c r="B4819" s="277" t="s">
        <v>11548</v>
      </c>
      <c r="C4819" s="277" t="s">
        <v>11553</v>
      </c>
      <c r="D4819" s="277" t="s">
        <v>11554</v>
      </c>
      <c r="E4819" s="278" t="s">
        <v>1043</v>
      </c>
      <c r="F4819" s="277" t="s">
        <v>1043</v>
      </c>
      <c r="G4819" s="279">
        <v>96525</v>
      </c>
      <c r="H4819" s="277" t="s">
        <v>11618</v>
      </c>
      <c r="I4819" s="277" t="s">
        <v>694</v>
      </c>
      <c r="J4819" s="277" t="s">
        <v>2363</v>
      </c>
      <c r="K4819" s="280">
        <v>27.85</v>
      </c>
      <c r="L4819" s="277" t="s">
        <v>2364</v>
      </c>
      <c r="M4819" s="83"/>
    </row>
    <row r="4820" spans="1:13" ht="12.75" customHeight="1" x14ac:dyDescent="0.25">
      <c r="A4820" s="277" t="s">
        <v>11547</v>
      </c>
      <c r="B4820" s="277" t="s">
        <v>11548</v>
      </c>
      <c r="C4820" s="277" t="s">
        <v>11553</v>
      </c>
      <c r="D4820" s="277" t="s">
        <v>11554</v>
      </c>
      <c r="E4820" s="278" t="s">
        <v>1043</v>
      </c>
      <c r="F4820" s="277" t="s">
        <v>1043</v>
      </c>
      <c r="G4820" s="279">
        <v>96526</v>
      </c>
      <c r="H4820" s="277" t="s">
        <v>11619</v>
      </c>
      <c r="I4820" s="277" t="s">
        <v>694</v>
      </c>
      <c r="J4820" s="277" t="s">
        <v>4167</v>
      </c>
      <c r="K4820" s="280">
        <v>212.41</v>
      </c>
      <c r="L4820" s="277" t="s">
        <v>2364</v>
      </c>
      <c r="M4820" s="83"/>
    </row>
    <row r="4821" spans="1:13" ht="12.75" customHeight="1" x14ac:dyDescent="0.25">
      <c r="A4821" s="277" t="s">
        <v>11547</v>
      </c>
      <c r="B4821" s="277" t="s">
        <v>11548</v>
      </c>
      <c r="C4821" s="277" t="s">
        <v>11553</v>
      </c>
      <c r="D4821" s="277" t="s">
        <v>11554</v>
      </c>
      <c r="E4821" s="278" t="s">
        <v>1043</v>
      </c>
      <c r="F4821" s="277" t="s">
        <v>1043</v>
      </c>
      <c r="G4821" s="279">
        <v>96527</v>
      </c>
      <c r="H4821" s="277" t="s">
        <v>11620</v>
      </c>
      <c r="I4821" s="277" t="s">
        <v>694</v>
      </c>
      <c r="J4821" s="277" t="s">
        <v>4167</v>
      </c>
      <c r="K4821" s="280">
        <v>87.53</v>
      </c>
      <c r="L4821" s="277" t="s">
        <v>2364</v>
      </c>
      <c r="M4821" s="83"/>
    </row>
    <row r="4822" spans="1:13" ht="12.75" customHeight="1" x14ac:dyDescent="0.25">
      <c r="A4822" s="277" t="s">
        <v>11547</v>
      </c>
      <c r="B4822" s="277" t="s">
        <v>11548</v>
      </c>
      <c r="C4822" s="277" t="s">
        <v>11553</v>
      </c>
      <c r="D4822" s="277" t="s">
        <v>11554</v>
      </c>
      <c r="E4822" s="278" t="s">
        <v>1043</v>
      </c>
      <c r="F4822" s="277" t="s">
        <v>1043</v>
      </c>
      <c r="G4822" s="279">
        <v>96528</v>
      </c>
      <c r="H4822" s="277" t="s">
        <v>11621</v>
      </c>
      <c r="I4822" s="277" t="s">
        <v>648</v>
      </c>
      <c r="J4822" s="277" t="s">
        <v>2642</v>
      </c>
      <c r="K4822" s="280">
        <v>121.03</v>
      </c>
      <c r="L4822" s="277" t="s">
        <v>2364</v>
      </c>
      <c r="M4822" s="83"/>
    </row>
    <row r="4823" spans="1:13" ht="12.75" customHeight="1" x14ac:dyDescent="0.25">
      <c r="A4823" s="277" t="s">
        <v>11547</v>
      </c>
      <c r="B4823" s="277" t="s">
        <v>11548</v>
      </c>
      <c r="C4823" s="277" t="s">
        <v>11553</v>
      </c>
      <c r="D4823" s="277" t="s">
        <v>11554</v>
      </c>
      <c r="E4823" s="278" t="s">
        <v>1043</v>
      </c>
      <c r="F4823" s="277" t="s">
        <v>1043</v>
      </c>
      <c r="G4823" s="279">
        <v>98116</v>
      </c>
      <c r="H4823" s="277" t="s">
        <v>11622</v>
      </c>
      <c r="I4823" s="277" t="s">
        <v>694</v>
      </c>
      <c r="J4823" s="277" t="s">
        <v>2363</v>
      </c>
      <c r="K4823" s="280">
        <v>11.65</v>
      </c>
      <c r="L4823" s="277" t="s">
        <v>2364</v>
      </c>
      <c r="M4823" s="83"/>
    </row>
    <row r="4824" spans="1:13" ht="12.75" customHeight="1" x14ac:dyDescent="0.25">
      <c r="A4824" s="277" t="s">
        <v>11547</v>
      </c>
      <c r="B4824" s="277" t="s">
        <v>11548</v>
      </c>
      <c r="C4824" s="277" t="s">
        <v>11553</v>
      </c>
      <c r="D4824" s="277" t="s">
        <v>11554</v>
      </c>
      <c r="E4824" s="278" t="s">
        <v>1043</v>
      </c>
      <c r="F4824" s="277" t="s">
        <v>1043</v>
      </c>
      <c r="G4824" s="279">
        <v>98117</v>
      </c>
      <c r="H4824" s="277" t="s">
        <v>11623</v>
      </c>
      <c r="I4824" s="277" t="s">
        <v>694</v>
      </c>
      <c r="J4824" s="277" t="s">
        <v>2363</v>
      </c>
      <c r="K4824" s="280">
        <v>10.94</v>
      </c>
      <c r="L4824" s="277" t="s">
        <v>2364</v>
      </c>
      <c r="M4824" s="83"/>
    </row>
    <row r="4825" spans="1:13" ht="12.75" customHeight="1" x14ac:dyDescent="0.25">
      <c r="A4825" s="277" t="s">
        <v>11547</v>
      </c>
      <c r="B4825" s="277" t="s">
        <v>11548</v>
      </c>
      <c r="C4825" s="277" t="s">
        <v>11553</v>
      </c>
      <c r="D4825" s="277" t="s">
        <v>11554</v>
      </c>
      <c r="E4825" s="278" t="s">
        <v>1043</v>
      </c>
      <c r="F4825" s="277" t="s">
        <v>1043</v>
      </c>
      <c r="G4825" s="279">
        <v>98118</v>
      </c>
      <c r="H4825" s="277" t="s">
        <v>11624</v>
      </c>
      <c r="I4825" s="277" t="s">
        <v>694</v>
      </c>
      <c r="J4825" s="277" t="s">
        <v>2363</v>
      </c>
      <c r="K4825" s="280">
        <v>10.94</v>
      </c>
      <c r="L4825" s="277" t="s">
        <v>2364</v>
      </c>
      <c r="M4825" s="83"/>
    </row>
    <row r="4826" spans="1:13" ht="12.75" customHeight="1" x14ac:dyDescent="0.25">
      <c r="A4826" s="277" t="s">
        <v>11547</v>
      </c>
      <c r="B4826" s="277" t="s">
        <v>11548</v>
      </c>
      <c r="C4826" s="277" t="s">
        <v>11553</v>
      </c>
      <c r="D4826" s="277" t="s">
        <v>11554</v>
      </c>
      <c r="E4826" s="278" t="s">
        <v>1043</v>
      </c>
      <c r="F4826" s="277" t="s">
        <v>1043</v>
      </c>
      <c r="G4826" s="279">
        <v>98119</v>
      </c>
      <c r="H4826" s="277" t="s">
        <v>11625</v>
      </c>
      <c r="I4826" s="277" t="s">
        <v>694</v>
      </c>
      <c r="J4826" s="277" t="s">
        <v>2363</v>
      </c>
      <c r="K4826" s="280">
        <v>9.6999999999999993</v>
      </c>
      <c r="L4826" s="277" t="s">
        <v>2364</v>
      </c>
      <c r="M4826" s="83"/>
    </row>
    <row r="4827" spans="1:13" ht="12.75" customHeight="1" x14ac:dyDescent="0.25">
      <c r="A4827" s="277" t="s">
        <v>11547</v>
      </c>
      <c r="B4827" s="277" t="s">
        <v>11548</v>
      </c>
      <c r="C4827" s="277" t="s">
        <v>11626</v>
      </c>
      <c r="D4827" s="277" t="s">
        <v>11627</v>
      </c>
      <c r="E4827" s="278" t="s">
        <v>1043</v>
      </c>
      <c r="F4827" s="277" t="s">
        <v>1043</v>
      </c>
      <c r="G4827" s="279">
        <v>72915</v>
      </c>
      <c r="H4827" s="277" t="s">
        <v>11628</v>
      </c>
      <c r="I4827" s="277" t="s">
        <v>694</v>
      </c>
      <c r="J4827" s="277" t="s">
        <v>2363</v>
      </c>
      <c r="K4827" s="280">
        <v>9.74</v>
      </c>
      <c r="L4827" s="277" t="s">
        <v>2364</v>
      </c>
      <c r="M4827" s="83"/>
    </row>
    <row r="4828" spans="1:13" ht="12.75" customHeight="1" x14ac:dyDescent="0.25">
      <c r="A4828" s="277" t="s">
        <v>11547</v>
      </c>
      <c r="B4828" s="277" t="s">
        <v>11548</v>
      </c>
      <c r="C4828" s="277" t="s">
        <v>11626</v>
      </c>
      <c r="D4828" s="277" t="s">
        <v>11627</v>
      </c>
      <c r="E4828" s="278" t="s">
        <v>1043</v>
      </c>
      <c r="F4828" s="277" t="s">
        <v>1043</v>
      </c>
      <c r="G4828" s="279">
        <v>72917</v>
      </c>
      <c r="H4828" s="277" t="s">
        <v>11629</v>
      </c>
      <c r="I4828" s="277" t="s">
        <v>694</v>
      </c>
      <c r="J4828" s="277" t="s">
        <v>2363</v>
      </c>
      <c r="K4828" s="280">
        <v>11.13</v>
      </c>
      <c r="L4828" s="277" t="s">
        <v>2364</v>
      </c>
      <c r="M4828" s="83"/>
    </row>
    <row r="4829" spans="1:13" ht="12.75" customHeight="1" x14ac:dyDescent="0.25">
      <c r="A4829" s="277" t="s">
        <v>11547</v>
      </c>
      <c r="B4829" s="277" t="s">
        <v>11548</v>
      </c>
      <c r="C4829" s="277" t="s">
        <v>11626</v>
      </c>
      <c r="D4829" s="277" t="s">
        <v>11627</v>
      </c>
      <c r="E4829" s="278" t="s">
        <v>1043</v>
      </c>
      <c r="F4829" s="277" t="s">
        <v>1043</v>
      </c>
      <c r="G4829" s="279">
        <v>72918</v>
      </c>
      <c r="H4829" s="277" t="s">
        <v>11630</v>
      </c>
      <c r="I4829" s="277" t="s">
        <v>694</v>
      </c>
      <c r="J4829" s="277" t="s">
        <v>2363</v>
      </c>
      <c r="K4829" s="280">
        <v>12.98</v>
      </c>
      <c r="L4829" s="277" t="s">
        <v>2364</v>
      </c>
      <c r="M4829" s="83"/>
    </row>
    <row r="4830" spans="1:13" ht="12.75" customHeight="1" x14ac:dyDescent="0.25">
      <c r="A4830" s="277" t="s">
        <v>11547</v>
      </c>
      <c r="B4830" s="277" t="s">
        <v>11548</v>
      </c>
      <c r="C4830" s="277" t="s">
        <v>11626</v>
      </c>
      <c r="D4830" s="277" t="s">
        <v>11627</v>
      </c>
      <c r="E4830" s="278">
        <v>73965</v>
      </c>
      <c r="F4830" s="277" t="s">
        <v>11631</v>
      </c>
      <c r="G4830" s="279" t="s">
        <v>11632</v>
      </c>
      <c r="H4830" s="277" t="s">
        <v>11633</v>
      </c>
      <c r="I4830" s="277" t="s">
        <v>694</v>
      </c>
      <c r="J4830" s="277" t="s">
        <v>4167</v>
      </c>
      <c r="K4830" s="280">
        <v>143.6</v>
      </c>
      <c r="L4830" s="277" t="s">
        <v>2364</v>
      </c>
      <c r="M4830" s="83"/>
    </row>
    <row r="4831" spans="1:13" ht="12.75" customHeight="1" x14ac:dyDescent="0.25">
      <c r="A4831" s="277" t="s">
        <v>11547</v>
      </c>
      <c r="B4831" s="277" t="s">
        <v>11548</v>
      </c>
      <c r="C4831" s="277" t="s">
        <v>11626</v>
      </c>
      <c r="D4831" s="277" t="s">
        <v>11627</v>
      </c>
      <c r="E4831" s="278">
        <v>79506</v>
      </c>
      <c r="F4831" s="277" t="s">
        <v>11631</v>
      </c>
      <c r="G4831" s="279" t="s">
        <v>11634</v>
      </c>
      <c r="H4831" s="277" t="s">
        <v>11635</v>
      </c>
      <c r="I4831" s="277" t="s">
        <v>694</v>
      </c>
      <c r="J4831" s="277" t="s">
        <v>4167</v>
      </c>
      <c r="K4831" s="280">
        <v>215.4</v>
      </c>
      <c r="L4831" s="277" t="s">
        <v>2364</v>
      </c>
      <c r="M4831" s="83"/>
    </row>
    <row r="4832" spans="1:13" ht="12.75" customHeight="1" x14ac:dyDescent="0.25">
      <c r="A4832" s="277" t="s">
        <v>11547</v>
      </c>
      <c r="B4832" s="277" t="s">
        <v>11548</v>
      </c>
      <c r="C4832" s="277" t="s">
        <v>11626</v>
      </c>
      <c r="D4832" s="277" t="s">
        <v>11627</v>
      </c>
      <c r="E4832" s="278" t="s">
        <v>1043</v>
      </c>
      <c r="F4832" s="277" t="s">
        <v>1043</v>
      </c>
      <c r="G4832" s="279">
        <v>83343</v>
      </c>
      <c r="H4832" s="277" t="s">
        <v>11636</v>
      </c>
      <c r="I4832" s="277" t="s">
        <v>694</v>
      </c>
      <c r="J4832" s="277" t="s">
        <v>2363</v>
      </c>
      <c r="K4832" s="280">
        <v>12.5</v>
      </c>
      <c r="L4832" s="277" t="s">
        <v>2364</v>
      </c>
      <c r="M4832" s="83"/>
    </row>
    <row r="4833" spans="1:13" ht="12.75" customHeight="1" x14ac:dyDescent="0.25">
      <c r="A4833" s="277" t="s">
        <v>11547</v>
      </c>
      <c r="B4833" s="277" t="s">
        <v>11548</v>
      </c>
      <c r="C4833" s="277" t="s">
        <v>11626</v>
      </c>
      <c r="D4833" s="277" t="s">
        <v>11627</v>
      </c>
      <c r="E4833" s="278" t="s">
        <v>1043</v>
      </c>
      <c r="F4833" s="277" t="s">
        <v>1043</v>
      </c>
      <c r="G4833" s="279">
        <v>90082</v>
      </c>
      <c r="H4833" s="277" t="s">
        <v>11637</v>
      </c>
      <c r="I4833" s="277" t="s">
        <v>694</v>
      </c>
      <c r="J4833" s="277" t="s">
        <v>2363</v>
      </c>
      <c r="K4833" s="280">
        <v>7.5</v>
      </c>
      <c r="L4833" s="277" t="s">
        <v>2364</v>
      </c>
      <c r="M4833" s="83"/>
    </row>
    <row r="4834" spans="1:13" ht="12.75" customHeight="1" x14ac:dyDescent="0.25">
      <c r="A4834" s="277" t="s">
        <v>11547</v>
      </c>
      <c r="B4834" s="277" t="s">
        <v>11548</v>
      </c>
      <c r="C4834" s="277" t="s">
        <v>11626</v>
      </c>
      <c r="D4834" s="277" t="s">
        <v>11627</v>
      </c>
      <c r="E4834" s="278" t="s">
        <v>1043</v>
      </c>
      <c r="F4834" s="277" t="s">
        <v>1043</v>
      </c>
      <c r="G4834" s="279">
        <v>90084</v>
      </c>
      <c r="H4834" s="277" t="s">
        <v>11638</v>
      </c>
      <c r="I4834" s="277" t="s">
        <v>694</v>
      </c>
      <c r="J4834" s="277" t="s">
        <v>2363</v>
      </c>
      <c r="K4834" s="280">
        <v>7.29</v>
      </c>
      <c r="L4834" s="277" t="s">
        <v>2364</v>
      </c>
      <c r="M4834" s="83"/>
    </row>
    <row r="4835" spans="1:13" ht="12.75" customHeight="1" x14ac:dyDescent="0.25">
      <c r="A4835" s="277" t="s">
        <v>11547</v>
      </c>
      <c r="B4835" s="277" t="s">
        <v>11548</v>
      </c>
      <c r="C4835" s="277" t="s">
        <v>11626</v>
      </c>
      <c r="D4835" s="277" t="s">
        <v>11627</v>
      </c>
      <c r="E4835" s="278" t="s">
        <v>1043</v>
      </c>
      <c r="F4835" s="277" t="s">
        <v>1043</v>
      </c>
      <c r="G4835" s="279">
        <v>90085</v>
      </c>
      <c r="H4835" s="277" t="s">
        <v>11639</v>
      </c>
      <c r="I4835" s="277" t="s">
        <v>694</v>
      </c>
      <c r="J4835" s="277" t="s">
        <v>2363</v>
      </c>
      <c r="K4835" s="280">
        <v>6.85</v>
      </c>
      <c r="L4835" s="277" t="s">
        <v>2364</v>
      </c>
      <c r="M4835" s="83"/>
    </row>
    <row r="4836" spans="1:13" ht="12.75" customHeight="1" x14ac:dyDescent="0.25">
      <c r="A4836" s="277" t="s">
        <v>11547</v>
      </c>
      <c r="B4836" s="277" t="s">
        <v>11548</v>
      </c>
      <c r="C4836" s="277" t="s">
        <v>11626</v>
      </c>
      <c r="D4836" s="277" t="s">
        <v>11627</v>
      </c>
      <c r="E4836" s="278" t="s">
        <v>1043</v>
      </c>
      <c r="F4836" s="277" t="s">
        <v>1043</v>
      </c>
      <c r="G4836" s="279">
        <v>90086</v>
      </c>
      <c r="H4836" s="277" t="s">
        <v>11640</v>
      </c>
      <c r="I4836" s="277" t="s">
        <v>694</v>
      </c>
      <c r="J4836" s="277" t="s">
        <v>2363</v>
      </c>
      <c r="K4836" s="280">
        <v>6.93</v>
      </c>
      <c r="L4836" s="277" t="s">
        <v>2364</v>
      </c>
      <c r="M4836" s="83"/>
    </row>
    <row r="4837" spans="1:13" ht="12.75" customHeight="1" x14ac:dyDescent="0.25">
      <c r="A4837" s="277" t="s">
        <v>11547</v>
      </c>
      <c r="B4837" s="277" t="s">
        <v>11548</v>
      </c>
      <c r="C4837" s="277" t="s">
        <v>11626</v>
      </c>
      <c r="D4837" s="277" t="s">
        <v>11627</v>
      </c>
      <c r="E4837" s="278" t="s">
        <v>1043</v>
      </c>
      <c r="F4837" s="277" t="s">
        <v>1043</v>
      </c>
      <c r="G4837" s="279">
        <v>90087</v>
      </c>
      <c r="H4837" s="277" t="s">
        <v>11641</v>
      </c>
      <c r="I4837" s="277" t="s">
        <v>694</v>
      </c>
      <c r="J4837" s="277" t="s">
        <v>2363</v>
      </c>
      <c r="K4837" s="280">
        <v>6.08</v>
      </c>
      <c r="L4837" s="277" t="s">
        <v>2364</v>
      </c>
      <c r="M4837" s="83"/>
    </row>
    <row r="4838" spans="1:13" ht="12.75" customHeight="1" x14ac:dyDescent="0.25">
      <c r="A4838" s="277" t="s">
        <v>11547</v>
      </c>
      <c r="B4838" s="277" t="s">
        <v>11548</v>
      </c>
      <c r="C4838" s="277" t="s">
        <v>11626</v>
      </c>
      <c r="D4838" s="277" t="s">
        <v>11627</v>
      </c>
      <c r="E4838" s="278" t="s">
        <v>1043</v>
      </c>
      <c r="F4838" s="277" t="s">
        <v>1043</v>
      </c>
      <c r="G4838" s="279">
        <v>90088</v>
      </c>
      <c r="H4838" s="277" t="s">
        <v>11642</v>
      </c>
      <c r="I4838" s="277" t="s">
        <v>694</v>
      </c>
      <c r="J4838" s="277" t="s">
        <v>2363</v>
      </c>
      <c r="K4838" s="280">
        <v>6.2</v>
      </c>
      <c r="L4838" s="277" t="s">
        <v>2364</v>
      </c>
      <c r="M4838" s="83"/>
    </row>
    <row r="4839" spans="1:13" ht="12.75" customHeight="1" x14ac:dyDescent="0.25">
      <c r="A4839" s="277" t="s">
        <v>11547</v>
      </c>
      <c r="B4839" s="277" t="s">
        <v>11548</v>
      </c>
      <c r="C4839" s="277" t="s">
        <v>11626</v>
      </c>
      <c r="D4839" s="277" t="s">
        <v>11627</v>
      </c>
      <c r="E4839" s="278" t="s">
        <v>1043</v>
      </c>
      <c r="F4839" s="277" t="s">
        <v>1043</v>
      </c>
      <c r="G4839" s="279">
        <v>90090</v>
      </c>
      <c r="H4839" s="277" t="s">
        <v>11643</v>
      </c>
      <c r="I4839" s="277" t="s">
        <v>694</v>
      </c>
      <c r="J4839" s="277" t="s">
        <v>2363</v>
      </c>
      <c r="K4839" s="280">
        <v>5.96</v>
      </c>
      <c r="L4839" s="277" t="s">
        <v>2364</v>
      </c>
      <c r="M4839" s="83"/>
    </row>
    <row r="4840" spans="1:13" ht="12.75" customHeight="1" x14ac:dyDescent="0.25">
      <c r="A4840" s="277" t="s">
        <v>11547</v>
      </c>
      <c r="B4840" s="277" t="s">
        <v>11548</v>
      </c>
      <c r="C4840" s="277" t="s">
        <v>11626</v>
      </c>
      <c r="D4840" s="277" t="s">
        <v>11627</v>
      </c>
      <c r="E4840" s="278" t="s">
        <v>1043</v>
      </c>
      <c r="F4840" s="277" t="s">
        <v>1043</v>
      </c>
      <c r="G4840" s="279">
        <v>90091</v>
      </c>
      <c r="H4840" s="277" t="s">
        <v>11644</v>
      </c>
      <c r="I4840" s="277" t="s">
        <v>694</v>
      </c>
      <c r="J4840" s="277" t="s">
        <v>2363</v>
      </c>
      <c r="K4840" s="280">
        <v>4.4800000000000004</v>
      </c>
      <c r="L4840" s="277" t="s">
        <v>2364</v>
      </c>
      <c r="M4840" s="83"/>
    </row>
    <row r="4841" spans="1:13" ht="12.75" customHeight="1" x14ac:dyDescent="0.25">
      <c r="A4841" s="277" t="s">
        <v>11547</v>
      </c>
      <c r="B4841" s="277" t="s">
        <v>11548</v>
      </c>
      <c r="C4841" s="277" t="s">
        <v>11626</v>
      </c>
      <c r="D4841" s="277" t="s">
        <v>11627</v>
      </c>
      <c r="E4841" s="278" t="s">
        <v>1043</v>
      </c>
      <c r="F4841" s="277" t="s">
        <v>1043</v>
      </c>
      <c r="G4841" s="279">
        <v>90092</v>
      </c>
      <c r="H4841" s="277" t="s">
        <v>11645</v>
      </c>
      <c r="I4841" s="277" t="s">
        <v>694</v>
      </c>
      <c r="J4841" s="277" t="s">
        <v>2363</v>
      </c>
      <c r="K4841" s="280">
        <v>4.34</v>
      </c>
      <c r="L4841" s="277" t="s">
        <v>2364</v>
      </c>
      <c r="M4841" s="83"/>
    </row>
    <row r="4842" spans="1:13" ht="12.75" customHeight="1" x14ac:dyDescent="0.25">
      <c r="A4842" s="277" t="s">
        <v>11547</v>
      </c>
      <c r="B4842" s="277" t="s">
        <v>11548</v>
      </c>
      <c r="C4842" s="277" t="s">
        <v>11626</v>
      </c>
      <c r="D4842" s="277" t="s">
        <v>11627</v>
      </c>
      <c r="E4842" s="278" t="s">
        <v>1043</v>
      </c>
      <c r="F4842" s="277" t="s">
        <v>1043</v>
      </c>
      <c r="G4842" s="279">
        <v>90093</v>
      </c>
      <c r="H4842" s="277" t="s">
        <v>11646</v>
      </c>
      <c r="I4842" s="277" t="s">
        <v>694</v>
      </c>
      <c r="J4842" s="277" t="s">
        <v>2363</v>
      </c>
      <c r="K4842" s="280">
        <v>4.09</v>
      </c>
      <c r="L4842" s="277" t="s">
        <v>2364</v>
      </c>
      <c r="M4842" s="83"/>
    </row>
    <row r="4843" spans="1:13" ht="12.75" customHeight="1" x14ac:dyDescent="0.25">
      <c r="A4843" s="277" t="s">
        <v>11547</v>
      </c>
      <c r="B4843" s="277" t="s">
        <v>11548</v>
      </c>
      <c r="C4843" s="277" t="s">
        <v>11626</v>
      </c>
      <c r="D4843" s="277" t="s">
        <v>11627</v>
      </c>
      <c r="E4843" s="278" t="s">
        <v>1043</v>
      </c>
      <c r="F4843" s="277" t="s">
        <v>1043</v>
      </c>
      <c r="G4843" s="279">
        <v>90094</v>
      </c>
      <c r="H4843" s="277" t="s">
        <v>11647</v>
      </c>
      <c r="I4843" s="277" t="s">
        <v>694</v>
      </c>
      <c r="J4843" s="277" t="s">
        <v>2363</v>
      </c>
      <c r="K4843" s="280">
        <v>4.13</v>
      </c>
      <c r="L4843" s="277" t="s">
        <v>2364</v>
      </c>
      <c r="M4843" s="83"/>
    </row>
    <row r="4844" spans="1:13" ht="12.75" customHeight="1" x14ac:dyDescent="0.25">
      <c r="A4844" s="277" t="s">
        <v>11547</v>
      </c>
      <c r="B4844" s="277" t="s">
        <v>11548</v>
      </c>
      <c r="C4844" s="277" t="s">
        <v>11626</v>
      </c>
      <c r="D4844" s="277" t="s">
        <v>11627</v>
      </c>
      <c r="E4844" s="278" t="s">
        <v>1043</v>
      </c>
      <c r="F4844" s="277" t="s">
        <v>1043</v>
      </c>
      <c r="G4844" s="279">
        <v>90095</v>
      </c>
      <c r="H4844" s="277" t="s">
        <v>11648</v>
      </c>
      <c r="I4844" s="277" t="s">
        <v>694</v>
      </c>
      <c r="J4844" s="277" t="s">
        <v>2363</v>
      </c>
      <c r="K4844" s="280">
        <v>3.62</v>
      </c>
      <c r="L4844" s="277" t="s">
        <v>2364</v>
      </c>
      <c r="M4844" s="83"/>
    </row>
    <row r="4845" spans="1:13" ht="12.75" customHeight="1" x14ac:dyDescent="0.25">
      <c r="A4845" s="277" t="s">
        <v>11547</v>
      </c>
      <c r="B4845" s="277" t="s">
        <v>11548</v>
      </c>
      <c r="C4845" s="277" t="s">
        <v>11626</v>
      </c>
      <c r="D4845" s="277" t="s">
        <v>11627</v>
      </c>
      <c r="E4845" s="278" t="s">
        <v>1043</v>
      </c>
      <c r="F4845" s="277" t="s">
        <v>1043</v>
      </c>
      <c r="G4845" s="279">
        <v>90096</v>
      </c>
      <c r="H4845" s="277" t="s">
        <v>11649</v>
      </c>
      <c r="I4845" s="277" t="s">
        <v>694</v>
      </c>
      <c r="J4845" s="277" t="s">
        <v>2363</v>
      </c>
      <c r="K4845" s="280">
        <v>3.7</v>
      </c>
      <c r="L4845" s="277" t="s">
        <v>2364</v>
      </c>
      <c r="M4845" s="83"/>
    </row>
    <row r="4846" spans="1:13" ht="12.75" customHeight="1" x14ac:dyDescent="0.25">
      <c r="A4846" s="277" t="s">
        <v>11547</v>
      </c>
      <c r="B4846" s="277" t="s">
        <v>11548</v>
      </c>
      <c r="C4846" s="277" t="s">
        <v>11626</v>
      </c>
      <c r="D4846" s="277" t="s">
        <v>11627</v>
      </c>
      <c r="E4846" s="278" t="s">
        <v>1043</v>
      </c>
      <c r="F4846" s="277" t="s">
        <v>1043</v>
      </c>
      <c r="G4846" s="279">
        <v>90098</v>
      </c>
      <c r="H4846" s="277" t="s">
        <v>11650</v>
      </c>
      <c r="I4846" s="277" t="s">
        <v>694</v>
      </c>
      <c r="J4846" s="277" t="s">
        <v>2363</v>
      </c>
      <c r="K4846" s="280">
        <v>3.54</v>
      </c>
      <c r="L4846" s="277" t="s">
        <v>2364</v>
      </c>
      <c r="M4846" s="83"/>
    </row>
    <row r="4847" spans="1:13" ht="12.75" customHeight="1" x14ac:dyDescent="0.25">
      <c r="A4847" s="277" t="s">
        <v>11547</v>
      </c>
      <c r="B4847" s="277" t="s">
        <v>11548</v>
      </c>
      <c r="C4847" s="277" t="s">
        <v>11626</v>
      </c>
      <c r="D4847" s="277" t="s">
        <v>11627</v>
      </c>
      <c r="E4847" s="278" t="s">
        <v>1043</v>
      </c>
      <c r="F4847" s="277" t="s">
        <v>1043</v>
      </c>
      <c r="G4847" s="279">
        <v>90099</v>
      </c>
      <c r="H4847" s="277" t="s">
        <v>11651</v>
      </c>
      <c r="I4847" s="277" t="s">
        <v>694</v>
      </c>
      <c r="J4847" s="277" t="s">
        <v>2363</v>
      </c>
      <c r="K4847" s="280">
        <v>10.24</v>
      </c>
      <c r="L4847" s="277" t="s">
        <v>2364</v>
      </c>
      <c r="M4847" s="83"/>
    </row>
    <row r="4848" spans="1:13" ht="12.75" customHeight="1" x14ac:dyDescent="0.25">
      <c r="A4848" s="277" t="s">
        <v>11547</v>
      </c>
      <c r="B4848" s="277" t="s">
        <v>11548</v>
      </c>
      <c r="C4848" s="277" t="s">
        <v>11626</v>
      </c>
      <c r="D4848" s="277" t="s">
        <v>11627</v>
      </c>
      <c r="E4848" s="278" t="s">
        <v>1043</v>
      </c>
      <c r="F4848" s="277" t="s">
        <v>1043</v>
      </c>
      <c r="G4848" s="279">
        <v>90100</v>
      </c>
      <c r="H4848" s="277" t="s">
        <v>11652</v>
      </c>
      <c r="I4848" s="277" t="s">
        <v>694</v>
      </c>
      <c r="J4848" s="277" t="s">
        <v>2363</v>
      </c>
      <c r="K4848" s="280">
        <v>8.6999999999999993</v>
      </c>
      <c r="L4848" s="277" t="s">
        <v>2364</v>
      </c>
      <c r="M4848" s="83"/>
    </row>
    <row r="4849" spans="1:13" ht="12.75" customHeight="1" x14ac:dyDescent="0.25">
      <c r="A4849" s="277" t="s">
        <v>11547</v>
      </c>
      <c r="B4849" s="277" t="s">
        <v>11548</v>
      </c>
      <c r="C4849" s="277" t="s">
        <v>11626</v>
      </c>
      <c r="D4849" s="277" t="s">
        <v>11627</v>
      </c>
      <c r="E4849" s="278" t="s">
        <v>1043</v>
      </c>
      <c r="F4849" s="277" t="s">
        <v>1043</v>
      </c>
      <c r="G4849" s="279">
        <v>90101</v>
      </c>
      <c r="H4849" s="277" t="s">
        <v>11653</v>
      </c>
      <c r="I4849" s="277" t="s">
        <v>694</v>
      </c>
      <c r="J4849" s="277" t="s">
        <v>2363</v>
      </c>
      <c r="K4849" s="280">
        <v>8.61</v>
      </c>
      <c r="L4849" s="277" t="s">
        <v>2364</v>
      </c>
      <c r="M4849" s="83"/>
    </row>
    <row r="4850" spans="1:13" ht="12.75" customHeight="1" x14ac:dyDescent="0.25">
      <c r="A4850" s="277" t="s">
        <v>11547</v>
      </c>
      <c r="B4850" s="277" t="s">
        <v>11548</v>
      </c>
      <c r="C4850" s="277" t="s">
        <v>11626</v>
      </c>
      <c r="D4850" s="277" t="s">
        <v>11627</v>
      </c>
      <c r="E4850" s="278" t="s">
        <v>1043</v>
      </c>
      <c r="F4850" s="277" t="s">
        <v>1043</v>
      </c>
      <c r="G4850" s="279">
        <v>90102</v>
      </c>
      <c r="H4850" s="277" t="s">
        <v>11654</v>
      </c>
      <c r="I4850" s="277" t="s">
        <v>694</v>
      </c>
      <c r="J4850" s="277" t="s">
        <v>2363</v>
      </c>
      <c r="K4850" s="280">
        <v>7.82</v>
      </c>
      <c r="L4850" s="277" t="s">
        <v>2364</v>
      </c>
      <c r="M4850" s="83"/>
    </row>
    <row r="4851" spans="1:13" ht="12.75" customHeight="1" x14ac:dyDescent="0.25">
      <c r="A4851" s="277" t="s">
        <v>11547</v>
      </c>
      <c r="B4851" s="277" t="s">
        <v>11548</v>
      </c>
      <c r="C4851" s="277" t="s">
        <v>11626</v>
      </c>
      <c r="D4851" s="277" t="s">
        <v>11627</v>
      </c>
      <c r="E4851" s="278" t="s">
        <v>1043</v>
      </c>
      <c r="F4851" s="277" t="s">
        <v>1043</v>
      </c>
      <c r="G4851" s="279">
        <v>90105</v>
      </c>
      <c r="H4851" s="277" t="s">
        <v>11655</v>
      </c>
      <c r="I4851" s="277" t="s">
        <v>694</v>
      </c>
      <c r="J4851" s="277" t="s">
        <v>2363</v>
      </c>
      <c r="K4851" s="280">
        <v>6.11</v>
      </c>
      <c r="L4851" s="277" t="s">
        <v>2364</v>
      </c>
      <c r="M4851" s="83"/>
    </row>
    <row r="4852" spans="1:13" ht="12.75" customHeight="1" x14ac:dyDescent="0.25">
      <c r="A4852" s="277" t="s">
        <v>11547</v>
      </c>
      <c r="B4852" s="277" t="s">
        <v>11548</v>
      </c>
      <c r="C4852" s="277" t="s">
        <v>11626</v>
      </c>
      <c r="D4852" s="277" t="s">
        <v>11627</v>
      </c>
      <c r="E4852" s="278" t="s">
        <v>1043</v>
      </c>
      <c r="F4852" s="277" t="s">
        <v>1043</v>
      </c>
      <c r="G4852" s="279">
        <v>90106</v>
      </c>
      <c r="H4852" s="277" t="s">
        <v>11656</v>
      </c>
      <c r="I4852" s="277" t="s">
        <v>694</v>
      </c>
      <c r="J4852" s="277" t="s">
        <v>2363</v>
      </c>
      <c r="K4852" s="280">
        <v>5.19</v>
      </c>
      <c r="L4852" s="277" t="s">
        <v>2364</v>
      </c>
      <c r="M4852" s="83"/>
    </row>
    <row r="4853" spans="1:13" ht="12.75" customHeight="1" x14ac:dyDescent="0.25">
      <c r="A4853" s="277" t="s">
        <v>11547</v>
      </c>
      <c r="B4853" s="277" t="s">
        <v>11548</v>
      </c>
      <c r="C4853" s="277" t="s">
        <v>11626</v>
      </c>
      <c r="D4853" s="277" t="s">
        <v>11627</v>
      </c>
      <c r="E4853" s="278" t="s">
        <v>1043</v>
      </c>
      <c r="F4853" s="277" t="s">
        <v>1043</v>
      </c>
      <c r="G4853" s="279">
        <v>90107</v>
      </c>
      <c r="H4853" s="277" t="s">
        <v>11657</v>
      </c>
      <c r="I4853" s="277" t="s">
        <v>694</v>
      </c>
      <c r="J4853" s="277" t="s">
        <v>2363</v>
      </c>
      <c r="K4853" s="280">
        <v>5.13</v>
      </c>
      <c r="L4853" s="277" t="s">
        <v>2364</v>
      </c>
      <c r="M4853" s="83"/>
    </row>
    <row r="4854" spans="1:13" ht="12.75" customHeight="1" x14ac:dyDescent="0.25">
      <c r="A4854" s="277" t="s">
        <v>11547</v>
      </c>
      <c r="B4854" s="277" t="s">
        <v>11548</v>
      </c>
      <c r="C4854" s="277" t="s">
        <v>11626</v>
      </c>
      <c r="D4854" s="277" t="s">
        <v>11627</v>
      </c>
      <c r="E4854" s="278" t="s">
        <v>1043</v>
      </c>
      <c r="F4854" s="277" t="s">
        <v>1043</v>
      </c>
      <c r="G4854" s="279">
        <v>90108</v>
      </c>
      <c r="H4854" s="277" t="s">
        <v>11658</v>
      </c>
      <c r="I4854" s="277" t="s">
        <v>694</v>
      </c>
      <c r="J4854" s="277" t="s">
        <v>2363</v>
      </c>
      <c r="K4854" s="280">
        <v>4.67</v>
      </c>
      <c r="L4854" s="277" t="s">
        <v>2364</v>
      </c>
      <c r="M4854" s="83"/>
    </row>
    <row r="4855" spans="1:13" ht="12.75" customHeight="1" x14ac:dyDescent="0.25">
      <c r="A4855" s="277" t="s">
        <v>11547</v>
      </c>
      <c r="B4855" s="277" t="s">
        <v>11548</v>
      </c>
      <c r="C4855" s="277" t="s">
        <v>11626</v>
      </c>
      <c r="D4855" s="277" t="s">
        <v>11627</v>
      </c>
      <c r="E4855" s="278" t="s">
        <v>1043</v>
      </c>
      <c r="F4855" s="277" t="s">
        <v>1043</v>
      </c>
      <c r="G4855" s="279">
        <v>93358</v>
      </c>
      <c r="H4855" s="277" t="s">
        <v>755</v>
      </c>
      <c r="I4855" s="277" t="s">
        <v>694</v>
      </c>
      <c r="J4855" s="277" t="s">
        <v>4167</v>
      </c>
      <c r="K4855" s="280">
        <v>56.8</v>
      </c>
      <c r="L4855" s="277" t="s">
        <v>2364</v>
      </c>
      <c r="M4855" s="83"/>
    </row>
    <row r="4856" spans="1:13" ht="12.75" customHeight="1" x14ac:dyDescent="0.25">
      <c r="A4856" s="277" t="s">
        <v>11547</v>
      </c>
      <c r="B4856" s="277" t="s">
        <v>11548</v>
      </c>
      <c r="C4856" s="277" t="s">
        <v>11659</v>
      </c>
      <c r="D4856" s="277" t="s">
        <v>11660</v>
      </c>
      <c r="E4856" s="278" t="s">
        <v>1043</v>
      </c>
      <c r="F4856" s="277" t="s">
        <v>1043</v>
      </c>
      <c r="G4856" s="279">
        <v>79482</v>
      </c>
      <c r="H4856" s="277" t="s">
        <v>11661</v>
      </c>
      <c r="I4856" s="277" t="s">
        <v>694</v>
      </c>
      <c r="J4856" s="277" t="s">
        <v>2363</v>
      </c>
      <c r="K4856" s="280">
        <v>110.99</v>
      </c>
      <c r="L4856" s="277" t="s">
        <v>2364</v>
      </c>
      <c r="M4856" s="83"/>
    </row>
    <row r="4857" spans="1:13" ht="12.75" customHeight="1" x14ac:dyDescent="0.25">
      <c r="A4857" s="277" t="s">
        <v>11547</v>
      </c>
      <c r="B4857" s="277" t="s">
        <v>11548</v>
      </c>
      <c r="C4857" s="277" t="s">
        <v>11659</v>
      </c>
      <c r="D4857" s="277" t="s">
        <v>11660</v>
      </c>
      <c r="E4857" s="278" t="s">
        <v>1043</v>
      </c>
      <c r="F4857" s="277" t="s">
        <v>1043</v>
      </c>
      <c r="G4857" s="279">
        <v>94304</v>
      </c>
      <c r="H4857" s="277" t="s">
        <v>11662</v>
      </c>
      <c r="I4857" s="277" t="s">
        <v>694</v>
      </c>
      <c r="J4857" s="277" t="s">
        <v>2363</v>
      </c>
      <c r="K4857" s="280">
        <v>23.19</v>
      </c>
      <c r="L4857" s="277" t="s">
        <v>2364</v>
      </c>
      <c r="M4857" s="83"/>
    </row>
    <row r="4858" spans="1:13" ht="12.75" customHeight="1" x14ac:dyDescent="0.25">
      <c r="A4858" s="277" t="s">
        <v>11547</v>
      </c>
      <c r="B4858" s="277" t="s">
        <v>11548</v>
      </c>
      <c r="C4858" s="277" t="s">
        <v>11659</v>
      </c>
      <c r="D4858" s="277" t="s">
        <v>11660</v>
      </c>
      <c r="E4858" s="278" t="s">
        <v>1043</v>
      </c>
      <c r="F4858" s="277" t="s">
        <v>1043</v>
      </c>
      <c r="G4858" s="279">
        <v>94305</v>
      </c>
      <c r="H4858" s="277" t="s">
        <v>11663</v>
      </c>
      <c r="I4858" s="277" t="s">
        <v>694</v>
      </c>
      <c r="J4858" s="277" t="s">
        <v>2363</v>
      </c>
      <c r="K4858" s="280">
        <v>20.86</v>
      </c>
      <c r="L4858" s="277" t="s">
        <v>2364</v>
      </c>
      <c r="M4858" s="83"/>
    </row>
    <row r="4859" spans="1:13" ht="12.75" customHeight="1" x14ac:dyDescent="0.25">
      <c r="A4859" s="277" t="s">
        <v>11547</v>
      </c>
      <c r="B4859" s="277" t="s">
        <v>11548</v>
      </c>
      <c r="C4859" s="277" t="s">
        <v>11659</v>
      </c>
      <c r="D4859" s="277" t="s">
        <v>11660</v>
      </c>
      <c r="E4859" s="278" t="s">
        <v>1043</v>
      </c>
      <c r="F4859" s="277" t="s">
        <v>1043</v>
      </c>
      <c r="G4859" s="279">
        <v>94306</v>
      </c>
      <c r="H4859" s="277" t="s">
        <v>11664</v>
      </c>
      <c r="I4859" s="277" t="s">
        <v>694</v>
      </c>
      <c r="J4859" s="277" t="s">
        <v>2363</v>
      </c>
      <c r="K4859" s="280">
        <v>17.89</v>
      </c>
      <c r="L4859" s="277" t="s">
        <v>2364</v>
      </c>
      <c r="M4859" s="83"/>
    </row>
    <row r="4860" spans="1:13" ht="12.75" customHeight="1" x14ac:dyDescent="0.25">
      <c r="A4860" s="277" t="s">
        <v>11547</v>
      </c>
      <c r="B4860" s="277" t="s">
        <v>11548</v>
      </c>
      <c r="C4860" s="277" t="s">
        <v>11659</v>
      </c>
      <c r="D4860" s="277" t="s">
        <v>11660</v>
      </c>
      <c r="E4860" s="278" t="s">
        <v>1043</v>
      </c>
      <c r="F4860" s="277" t="s">
        <v>1043</v>
      </c>
      <c r="G4860" s="279">
        <v>94307</v>
      </c>
      <c r="H4860" s="277" t="s">
        <v>11665</v>
      </c>
      <c r="I4860" s="277" t="s">
        <v>694</v>
      </c>
      <c r="J4860" s="277" t="s">
        <v>2363</v>
      </c>
      <c r="K4860" s="280">
        <v>18.59</v>
      </c>
      <c r="L4860" s="277" t="s">
        <v>2364</v>
      </c>
      <c r="M4860" s="83"/>
    </row>
    <row r="4861" spans="1:13" ht="12.75" customHeight="1" x14ac:dyDescent="0.25">
      <c r="A4861" s="277" t="s">
        <v>11547</v>
      </c>
      <c r="B4861" s="277" t="s">
        <v>11548</v>
      </c>
      <c r="C4861" s="277" t="s">
        <v>11659</v>
      </c>
      <c r="D4861" s="277" t="s">
        <v>11660</v>
      </c>
      <c r="E4861" s="278" t="s">
        <v>1043</v>
      </c>
      <c r="F4861" s="277" t="s">
        <v>1043</v>
      </c>
      <c r="G4861" s="279">
        <v>94308</v>
      </c>
      <c r="H4861" s="277" t="s">
        <v>11666</v>
      </c>
      <c r="I4861" s="277" t="s">
        <v>694</v>
      </c>
      <c r="J4861" s="277" t="s">
        <v>2363</v>
      </c>
      <c r="K4861" s="280">
        <v>16.760000000000002</v>
      </c>
      <c r="L4861" s="277" t="s">
        <v>2364</v>
      </c>
      <c r="M4861" s="83"/>
    </row>
    <row r="4862" spans="1:13" ht="12.75" customHeight="1" x14ac:dyDescent="0.25">
      <c r="A4862" s="277" t="s">
        <v>11547</v>
      </c>
      <c r="B4862" s="277" t="s">
        <v>11548</v>
      </c>
      <c r="C4862" s="277" t="s">
        <v>11659</v>
      </c>
      <c r="D4862" s="277" t="s">
        <v>11660</v>
      </c>
      <c r="E4862" s="278" t="s">
        <v>1043</v>
      </c>
      <c r="F4862" s="277" t="s">
        <v>1043</v>
      </c>
      <c r="G4862" s="279">
        <v>94309</v>
      </c>
      <c r="H4862" s="277" t="s">
        <v>11667</v>
      </c>
      <c r="I4862" s="277" t="s">
        <v>694</v>
      </c>
      <c r="J4862" s="277" t="s">
        <v>2363</v>
      </c>
      <c r="K4862" s="280">
        <v>17.59</v>
      </c>
      <c r="L4862" s="277" t="s">
        <v>2364</v>
      </c>
      <c r="M4862" s="83"/>
    </row>
    <row r="4863" spans="1:13" ht="12.75" customHeight="1" x14ac:dyDescent="0.25">
      <c r="A4863" s="277" t="s">
        <v>11547</v>
      </c>
      <c r="B4863" s="277" t="s">
        <v>11548</v>
      </c>
      <c r="C4863" s="277" t="s">
        <v>11659</v>
      </c>
      <c r="D4863" s="277" t="s">
        <v>11660</v>
      </c>
      <c r="E4863" s="278" t="s">
        <v>1043</v>
      </c>
      <c r="F4863" s="277" t="s">
        <v>1043</v>
      </c>
      <c r="G4863" s="279">
        <v>94310</v>
      </c>
      <c r="H4863" s="277" t="s">
        <v>11668</v>
      </c>
      <c r="I4863" s="277" t="s">
        <v>694</v>
      </c>
      <c r="J4863" s="277" t="s">
        <v>2363</v>
      </c>
      <c r="K4863" s="280">
        <v>16.170000000000002</v>
      </c>
      <c r="L4863" s="277" t="s">
        <v>2364</v>
      </c>
      <c r="M4863" s="83"/>
    </row>
    <row r="4864" spans="1:13" ht="12.75" customHeight="1" x14ac:dyDescent="0.25">
      <c r="A4864" s="277" t="s">
        <v>11547</v>
      </c>
      <c r="B4864" s="277" t="s">
        <v>11548</v>
      </c>
      <c r="C4864" s="277" t="s">
        <v>11659</v>
      </c>
      <c r="D4864" s="277" t="s">
        <v>11660</v>
      </c>
      <c r="E4864" s="278" t="s">
        <v>1043</v>
      </c>
      <c r="F4864" s="277" t="s">
        <v>1043</v>
      </c>
      <c r="G4864" s="279">
        <v>94315</v>
      </c>
      <c r="H4864" s="277" t="s">
        <v>11669</v>
      </c>
      <c r="I4864" s="277" t="s">
        <v>694</v>
      </c>
      <c r="J4864" s="277" t="s">
        <v>2363</v>
      </c>
      <c r="K4864" s="280">
        <v>27.83</v>
      </c>
      <c r="L4864" s="277" t="s">
        <v>2364</v>
      </c>
      <c r="M4864" s="83"/>
    </row>
    <row r="4865" spans="1:13" ht="12.75" customHeight="1" x14ac:dyDescent="0.25">
      <c r="A4865" s="277" t="s">
        <v>11547</v>
      </c>
      <c r="B4865" s="277" t="s">
        <v>11548</v>
      </c>
      <c r="C4865" s="277" t="s">
        <v>11659</v>
      </c>
      <c r="D4865" s="277" t="s">
        <v>11660</v>
      </c>
      <c r="E4865" s="278" t="s">
        <v>1043</v>
      </c>
      <c r="F4865" s="277" t="s">
        <v>1043</v>
      </c>
      <c r="G4865" s="279">
        <v>94316</v>
      </c>
      <c r="H4865" s="277" t="s">
        <v>11670</v>
      </c>
      <c r="I4865" s="277" t="s">
        <v>694</v>
      </c>
      <c r="J4865" s="277" t="s">
        <v>2363</v>
      </c>
      <c r="K4865" s="280">
        <v>22.44</v>
      </c>
      <c r="L4865" s="277" t="s">
        <v>2364</v>
      </c>
      <c r="M4865" s="83"/>
    </row>
    <row r="4866" spans="1:13" ht="12.75" customHeight="1" x14ac:dyDescent="0.25">
      <c r="A4866" s="277" t="s">
        <v>11547</v>
      </c>
      <c r="B4866" s="277" t="s">
        <v>11548</v>
      </c>
      <c r="C4866" s="277" t="s">
        <v>11659</v>
      </c>
      <c r="D4866" s="277" t="s">
        <v>11660</v>
      </c>
      <c r="E4866" s="278" t="s">
        <v>1043</v>
      </c>
      <c r="F4866" s="277" t="s">
        <v>1043</v>
      </c>
      <c r="G4866" s="279">
        <v>94317</v>
      </c>
      <c r="H4866" s="277" t="s">
        <v>11671</v>
      </c>
      <c r="I4866" s="277" t="s">
        <v>694</v>
      </c>
      <c r="J4866" s="277" t="s">
        <v>2363</v>
      </c>
      <c r="K4866" s="280">
        <v>20.04</v>
      </c>
      <c r="L4866" s="277" t="s">
        <v>2364</v>
      </c>
      <c r="M4866" s="83"/>
    </row>
    <row r="4867" spans="1:13" ht="12.75" customHeight="1" x14ac:dyDescent="0.25">
      <c r="A4867" s="277" t="s">
        <v>11547</v>
      </c>
      <c r="B4867" s="277" t="s">
        <v>11548</v>
      </c>
      <c r="C4867" s="277" t="s">
        <v>11659</v>
      </c>
      <c r="D4867" s="277" t="s">
        <v>11660</v>
      </c>
      <c r="E4867" s="278" t="s">
        <v>1043</v>
      </c>
      <c r="F4867" s="277" t="s">
        <v>1043</v>
      </c>
      <c r="G4867" s="279">
        <v>94318</v>
      </c>
      <c r="H4867" s="277" t="s">
        <v>11672</v>
      </c>
      <c r="I4867" s="277" t="s">
        <v>694</v>
      </c>
      <c r="J4867" s="277" t="s">
        <v>2363</v>
      </c>
      <c r="K4867" s="280">
        <v>16.97</v>
      </c>
      <c r="L4867" s="277" t="s">
        <v>2364</v>
      </c>
      <c r="M4867" s="83"/>
    </row>
    <row r="4868" spans="1:13" ht="12.75" customHeight="1" x14ac:dyDescent="0.25">
      <c r="A4868" s="277" t="s">
        <v>11547</v>
      </c>
      <c r="B4868" s="277" t="s">
        <v>11548</v>
      </c>
      <c r="C4868" s="277" t="s">
        <v>11659</v>
      </c>
      <c r="D4868" s="277" t="s">
        <v>11660</v>
      </c>
      <c r="E4868" s="278" t="s">
        <v>1043</v>
      </c>
      <c r="F4868" s="277" t="s">
        <v>1043</v>
      </c>
      <c r="G4868" s="279">
        <v>94319</v>
      </c>
      <c r="H4868" s="277" t="s">
        <v>11673</v>
      </c>
      <c r="I4868" s="277" t="s">
        <v>694</v>
      </c>
      <c r="J4868" s="277" t="s">
        <v>2363</v>
      </c>
      <c r="K4868" s="280">
        <v>30.63</v>
      </c>
      <c r="L4868" s="277" t="s">
        <v>2364</v>
      </c>
      <c r="M4868" s="83"/>
    </row>
    <row r="4869" spans="1:13" ht="12.75" customHeight="1" x14ac:dyDescent="0.25">
      <c r="A4869" s="277" t="s">
        <v>11547</v>
      </c>
      <c r="B4869" s="277" t="s">
        <v>11548</v>
      </c>
      <c r="C4869" s="277" t="s">
        <v>11659</v>
      </c>
      <c r="D4869" s="277" t="s">
        <v>11660</v>
      </c>
      <c r="E4869" s="278" t="s">
        <v>1043</v>
      </c>
      <c r="F4869" s="277" t="s">
        <v>1043</v>
      </c>
      <c r="G4869" s="279">
        <v>94327</v>
      </c>
      <c r="H4869" s="277" t="s">
        <v>11674</v>
      </c>
      <c r="I4869" s="277" t="s">
        <v>694</v>
      </c>
      <c r="J4869" s="277" t="s">
        <v>2363</v>
      </c>
      <c r="K4869" s="280">
        <v>121.55</v>
      </c>
      <c r="L4869" s="277" t="s">
        <v>2364</v>
      </c>
      <c r="M4869" s="83"/>
    </row>
    <row r="4870" spans="1:13" ht="12.75" customHeight="1" x14ac:dyDescent="0.25">
      <c r="A4870" s="277" t="s">
        <v>11547</v>
      </c>
      <c r="B4870" s="277" t="s">
        <v>11548</v>
      </c>
      <c r="C4870" s="277" t="s">
        <v>11659</v>
      </c>
      <c r="D4870" s="277" t="s">
        <v>11660</v>
      </c>
      <c r="E4870" s="278" t="s">
        <v>1043</v>
      </c>
      <c r="F4870" s="277" t="s">
        <v>1043</v>
      </c>
      <c r="G4870" s="279">
        <v>94328</v>
      </c>
      <c r="H4870" s="277" t="s">
        <v>11675</v>
      </c>
      <c r="I4870" s="277" t="s">
        <v>694</v>
      </c>
      <c r="J4870" s="277" t="s">
        <v>2363</v>
      </c>
      <c r="K4870" s="280">
        <v>119.22</v>
      </c>
      <c r="L4870" s="277" t="s">
        <v>2364</v>
      </c>
      <c r="M4870" s="83"/>
    </row>
    <row r="4871" spans="1:13" ht="12.75" customHeight="1" x14ac:dyDescent="0.25">
      <c r="A4871" s="277" t="s">
        <v>11547</v>
      </c>
      <c r="B4871" s="277" t="s">
        <v>11548</v>
      </c>
      <c r="C4871" s="277" t="s">
        <v>11659</v>
      </c>
      <c r="D4871" s="277" t="s">
        <v>11660</v>
      </c>
      <c r="E4871" s="278" t="s">
        <v>1043</v>
      </c>
      <c r="F4871" s="277" t="s">
        <v>1043</v>
      </c>
      <c r="G4871" s="279">
        <v>94329</v>
      </c>
      <c r="H4871" s="277" t="s">
        <v>11676</v>
      </c>
      <c r="I4871" s="277" t="s">
        <v>694</v>
      </c>
      <c r="J4871" s="277" t="s">
        <v>2363</v>
      </c>
      <c r="K4871" s="280">
        <v>116.25</v>
      </c>
      <c r="L4871" s="277" t="s">
        <v>2364</v>
      </c>
      <c r="M4871" s="83"/>
    </row>
    <row r="4872" spans="1:13" ht="12.75" customHeight="1" x14ac:dyDescent="0.25">
      <c r="A4872" s="277" t="s">
        <v>11547</v>
      </c>
      <c r="B4872" s="277" t="s">
        <v>11548</v>
      </c>
      <c r="C4872" s="277" t="s">
        <v>11659</v>
      </c>
      <c r="D4872" s="277" t="s">
        <v>11660</v>
      </c>
      <c r="E4872" s="278" t="s">
        <v>1043</v>
      </c>
      <c r="F4872" s="277" t="s">
        <v>1043</v>
      </c>
      <c r="G4872" s="279">
        <v>94330</v>
      </c>
      <c r="H4872" s="277" t="s">
        <v>11677</v>
      </c>
      <c r="I4872" s="277" t="s">
        <v>694</v>
      </c>
      <c r="J4872" s="277" t="s">
        <v>2363</v>
      </c>
      <c r="K4872" s="280">
        <v>116.95</v>
      </c>
      <c r="L4872" s="277" t="s">
        <v>2364</v>
      </c>
      <c r="M4872" s="83"/>
    </row>
    <row r="4873" spans="1:13" ht="12.75" customHeight="1" x14ac:dyDescent="0.25">
      <c r="A4873" s="277" t="s">
        <v>11547</v>
      </c>
      <c r="B4873" s="277" t="s">
        <v>11548</v>
      </c>
      <c r="C4873" s="277" t="s">
        <v>11659</v>
      </c>
      <c r="D4873" s="277" t="s">
        <v>11660</v>
      </c>
      <c r="E4873" s="278" t="s">
        <v>1043</v>
      </c>
      <c r="F4873" s="277" t="s">
        <v>1043</v>
      </c>
      <c r="G4873" s="279">
        <v>94331</v>
      </c>
      <c r="H4873" s="277" t="s">
        <v>11678</v>
      </c>
      <c r="I4873" s="277" t="s">
        <v>694</v>
      </c>
      <c r="J4873" s="277" t="s">
        <v>2363</v>
      </c>
      <c r="K4873" s="280">
        <v>115.12</v>
      </c>
      <c r="L4873" s="277" t="s">
        <v>2364</v>
      </c>
      <c r="M4873" s="83"/>
    </row>
    <row r="4874" spans="1:13" ht="12.75" customHeight="1" x14ac:dyDescent="0.25">
      <c r="A4874" s="277" t="s">
        <v>11547</v>
      </c>
      <c r="B4874" s="277" t="s">
        <v>11548</v>
      </c>
      <c r="C4874" s="277" t="s">
        <v>11659</v>
      </c>
      <c r="D4874" s="277" t="s">
        <v>11660</v>
      </c>
      <c r="E4874" s="278" t="s">
        <v>1043</v>
      </c>
      <c r="F4874" s="277" t="s">
        <v>1043</v>
      </c>
      <c r="G4874" s="279">
        <v>94332</v>
      </c>
      <c r="H4874" s="277" t="s">
        <v>11679</v>
      </c>
      <c r="I4874" s="277" t="s">
        <v>694</v>
      </c>
      <c r="J4874" s="277" t="s">
        <v>2363</v>
      </c>
      <c r="K4874" s="280">
        <v>115.95</v>
      </c>
      <c r="L4874" s="277" t="s">
        <v>2364</v>
      </c>
      <c r="M4874" s="83"/>
    </row>
    <row r="4875" spans="1:13" ht="12.75" customHeight="1" x14ac:dyDescent="0.25">
      <c r="A4875" s="277" t="s">
        <v>11547</v>
      </c>
      <c r="B4875" s="277" t="s">
        <v>11548</v>
      </c>
      <c r="C4875" s="277" t="s">
        <v>11659</v>
      </c>
      <c r="D4875" s="277" t="s">
        <v>11660</v>
      </c>
      <c r="E4875" s="278" t="s">
        <v>1043</v>
      </c>
      <c r="F4875" s="277" t="s">
        <v>1043</v>
      </c>
      <c r="G4875" s="279">
        <v>94333</v>
      </c>
      <c r="H4875" s="277" t="s">
        <v>11680</v>
      </c>
      <c r="I4875" s="277" t="s">
        <v>694</v>
      </c>
      <c r="J4875" s="277" t="s">
        <v>2363</v>
      </c>
      <c r="K4875" s="280">
        <v>114.53</v>
      </c>
      <c r="L4875" s="277" t="s">
        <v>2364</v>
      </c>
      <c r="M4875" s="83"/>
    </row>
    <row r="4876" spans="1:13" ht="12.75" customHeight="1" x14ac:dyDescent="0.25">
      <c r="A4876" s="277" t="s">
        <v>11547</v>
      </c>
      <c r="B4876" s="277" t="s">
        <v>11548</v>
      </c>
      <c r="C4876" s="277" t="s">
        <v>11659</v>
      </c>
      <c r="D4876" s="277" t="s">
        <v>11660</v>
      </c>
      <c r="E4876" s="278" t="s">
        <v>1043</v>
      </c>
      <c r="F4876" s="277" t="s">
        <v>1043</v>
      </c>
      <c r="G4876" s="279">
        <v>94338</v>
      </c>
      <c r="H4876" s="277" t="s">
        <v>11681</v>
      </c>
      <c r="I4876" s="277" t="s">
        <v>694</v>
      </c>
      <c r="J4876" s="277" t="s">
        <v>2363</v>
      </c>
      <c r="K4876" s="280">
        <v>126.19</v>
      </c>
      <c r="L4876" s="277" t="s">
        <v>2364</v>
      </c>
      <c r="M4876" s="83"/>
    </row>
    <row r="4877" spans="1:13" ht="12.75" customHeight="1" x14ac:dyDescent="0.25">
      <c r="A4877" s="277" t="s">
        <v>11547</v>
      </c>
      <c r="B4877" s="277" t="s">
        <v>11548</v>
      </c>
      <c r="C4877" s="277" t="s">
        <v>11659</v>
      </c>
      <c r="D4877" s="277" t="s">
        <v>11660</v>
      </c>
      <c r="E4877" s="278" t="s">
        <v>1043</v>
      </c>
      <c r="F4877" s="277" t="s">
        <v>1043</v>
      </c>
      <c r="G4877" s="279">
        <v>94339</v>
      </c>
      <c r="H4877" s="277" t="s">
        <v>11682</v>
      </c>
      <c r="I4877" s="277" t="s">
        <v>694</v>
      </c>
      <c r="J4877" s="277" t="s">
        <v>2363</v>
      </c>
      <c r="K4877" s="280">
        <v>120.8</v>
      </c>
      <c r="L4877" s="277" t="s">
        <v>2364</v>
      </c>
      <c r="M4877" s="83"/>
    </row>
    <row r="4878" spans="1:13" ht="12.75" customHeight="1" x14ac:dyDescent="0.25">
      <c r="A4878" s="277" t="s">
        <v>11547</v>
      </c>
      <c r="B4878" s="277" t="s">
        <v>11548</v>
      </c>
      <c r="C4878" s="277" t="s">
        <v>11659</v>
      </c>
      <c r="D4878" s="277" t="s">
        <v>11660</v>
      </c>
      <c r="E4878" s="278" t="s">
        <v>1043</v>
      </c>
      <c r="F4878" s="277" t="s">
        <v>1043</v>
      </c>
      <c r="G4878" s="279">
        <v>94340</v>
      </c>
      <c r="H4878" s="277" t="s">
        <v>11683</v>
      </c>
      <c r="I4878" s="277" t="s">
        <v>694</v>
      </c>
      <c r="J4878" s="277" t="s">
        <v>2363</v>
      </c>
      <c r="K4878" s="280">
        <v>118.4</v>
      </c>
      <c r="L4878" s="277" t="s">
        <v>2364</v>
      </c>
      <c r="M4878" s="83"/>
    </row>
    <row r="4879" spans="1:13" ht="12.75" customHeight="1" x14ac:dyDescent="0.25">
      <c r="A4879" s="277" t="s">
        <v>11547</v>
      </c>
      <c r="B4879" s="277" t="s">
        <v>11548</v>
      </c>
      <c r="C4879" s="277" t="s">
        <v>11659</v>
      </c>
      <c r="D4879" s="277" t="s">
        <v>11660</v>
      </c>
      <c r="E4879" s="278" t="s">
        <v>1043</v>
      </c>
      <c r="F4879" s="277" t="s">
        <v>1043</v>
      </c>
      <c r="G4879" s="279">
        <v>94341</v>
      </c>
      <c r="H4879" s="277" t="s">
        <v>11684</v>
      </c>
      <c r="I4879" s="277" t="s">
        <v>694</v>
      </c>
      <c r="J4879" s="277" t="s">
        <v>2363</v>
      </c>
      <c r="K4879" s="280">
        <v>115.33</v>
      </c>
      <c r="L4879" s="277" t="s">
        <v>2364</v>
      </c>
      <c r="M4879" s="83"/>
    </row>
    <row r="4880" spans="1:13" ht="12.75" customHeight="1" x14ac:dyDescent="0.25">
      <c r="A4880" s="277" t="s">
        <v>11547</v>
      </c>
      <c r="B4880" s="277" t="s">
        <v>11548</v>
      </c>
      <c r="C4880" s="277" t="s">
        <v>11659</v>
      </c>
      <c r="D4880" s="277" t="s">
        <v>11660</v>
      </c>
      <c r="E4880" s="278" t="s">
        <v>1043</v>
      </c>
      <c r="F4880" s="277" t="s">
        <v>1043</v>
      </c>
      <c r="G4880" s="279">
        <v>94342</v>
      </c>
      <c r="H4880" s="277" t="s">
        <v>11685</v>
      </c>
      <c r="I4880" s="277" t="s">
        <v>694</v>
      </c>
      <c r="J4880" s="277" t="s">
        <v>2363</v>
      </c>
      <c r="K4880" s="280">
        <v>128.99</v>
      </c>
      <c r="L4880" s="277" t="s">
        <v>2364</v>
      </c>
      <c r="M4880" s="83"/>
    </row>
    <row r="4881" spans="1:13" ht="12.75" customHeight="1" x14ac:dyDescent="0.25">
      <c r="A4881" s="277" t="s">
        <v>11547</v>
      </c>
      <c r="B4881" s="277" t="s">
        <v>11548</v>
      </c>
      <c r="C4881" s="277" t="s">
        <v>11659</v>
      </c>
      <c r="D4881" s="277" t="s">
        <v>11660</v>
      </c>
      <c r="E4881" s="278" t="s">
        <v>1043</v>
      </c>
      <c r="F4881" s="277" t="s">
        <v>1043</v>
      </c>
      <c r="G4881" s="279">
        <v>96385</v>
      </c>
      <c r="H4881" s="277" t="s">
        <v>11686</v>
      </c>
      <c r="I4881" s="277" t="s">
        <v>694</v>
      </c>
      <c r="J4881" s="277" t="s">
        <v>2363</v>
      </c>
      <c r="K4881" s="280">
        <v>4.97</v>
      </c>
      <c r="L4881" s="277" t="s">
        <v>2364</v>
      </c>
      <c r="M4881" s="83"/>
    </row>
    <row r="4882" spans="1:13" ht="12.75" customHeight="1" x14ac:dyDescent="0.25">
      <c r="A4882" s="277" t="s">
        <v>11547</v>
      </c>
      <c r="B4882" s="277" t="s">
        <v>11548</v>
      </c>
      <c r="C4882" s="277" t="s">
        <v>11659</v>
      </c>
      <c r="D4882" s="277" t="s">
        <v>11660</v>
      </c>
      <c r="E4882" s="278" t="s">
        <v>1043</v>
      </c>
      <c r="F4882" s="277" t="s">
        <v>1043</v>
      </c>
      <c r="G4882" s="279">
        <v>96386</v>
      </c>
      <c r="H4882" s="277" t="s">
        <v>11687</v>
      </c>
      <c r="I4882" s="277" t="s">
        <v>694</v>
      </c>
      <c r="J4882" s="277" t="s">
        <v>2363</v>
      </c>
      <c r="K4882" s="280">
        <v>4.78</v>
      </c>
      <c r="L4882" s="277" t="s">
        <v>2364</v>
      </c>
      <c r="M4882" s="83"/>
    </row>
    <row r="4883" spans="1:13" ht="12.75" customHeight="1" x14ac:dyDescent="0.25">
      <c r="A4883" s="277" t="s">
        <v>11547</v>
      </c>
      <c r="B4883" s="277" t="s">
        <v>11548</v>
      </c>
      <c r="C4883" s="277" t="s">
        <v>11688</v>
      </c>
      <c r="D4883" s="277" t="s">
        <v>11689</v>
      </c>
      <c r="E4883" s="278" t="s">
        <v>1043</v>
      </c>
      <c r="F4883" s="277" t="s">
        <v>1043</v>
      </c>
      <c r="G4883" s="279">
        <v>83346</v>
      </c>
      <c r="H4883" s="277" t="s">
        <v>11690</v>
      </c>
      <c r="I4883" s="277" t="s">
        <v>694</v>
      </c>
      <c r="J4883" s="277" t="s">
        <v>2363</v>
      </c>
      <c r="K4883" s="280">
        <v>0.9</v>
      </c>
      <c r="L4883" s="277" t="s">
        <v>2364</v>
      </c>
      <c r="M4883" s="83"/>
    </row>
    <row r="4884" spans="1:13" ht="12.75" customHeight="1" x14ac:dyDescent="0.25">
      <c r="A4884" s="277" t="s">
        <v>11547</v>
      </c>
      <c r="B4884" s="277" t="s">
        <v>11548</v>
      </c>
      <c r="C4884" s="277" t="s">
        <v>11688</v>
      </c>
      <c r="D4884" s="277" t="s">
        <v>11689</v>
      </c>
      <c r="E4884" s="278" t="s">
        <v>1043</v>
      </c>
      <c r="F4884" s="277" t="s">
        <v>1043</v>
      </c>
      <c r="G4884" s="279">
        <v>93360</v>
      </c>
      <c r="H4884" s="277" t="s">
        <v>11691</v>
      </c>
      <c r="I4884" s="277" t="s">
        <v>694</v>
      </c>
      <c r="J4884" s="277" t="s">
        <v>2363</v>
      </c>
      <c r="K4884" s="280">
        <v>13.34</v>
      </c>
      <c r="L4884" s="277" t="s">
        <v>2364</v>
      </c>
      <c r="M4884" s="83"/>
    </row>
    <row r="4885" spans="1:13" ht="12.75" customHeight="1" x14ac:dyDescent="0.25">
      <c r="A4885" s="277" t="s">
        <v>11547</v>
      </c>
      <c r="B4885" s="277" t="s">
        <v>11548</v>
      </c>
      <c r="C4885" s="277" t="s">
        <v>11688</v>
      </c>
      <c r="D4885" s="277" t="s">
        <v>11689</v>
      </c>
      <c r="E4885" s="278" t="s">
        <v>1043</v>
      </c>
      <c r="F4885" s="277" t="s">
        <v>1043</v>
      </c>
      <c r="G4885" s="279">
        <v>93361</v>
      </c>
      <c r="H4885" s="277" t="s">
        <v>11692</v>
      </c>
      <c r="I4885" s="277" t="s">
        <v>694</v>
      </c>
      <c r="J4885" s="277" t="s">
        <v>2363</v>
      </c>
      <c r="K4885" s="280">
        <v>11.1</v>
      </c>
      <c r="L4885" s="277" t="s">
        <v>2364</v>
      </c>
      <c r="M4885" s="83"/>
    </row>
    <row r="4886" spans="1:13" ht="12.75" customHeight="1" x14ac:dyDescent="0.25">
      <c r="A4886" s="277" t="s">
        <v>11547</v>
      </c>
      <c r="B4886" s="277" t="s">
        <v>11548</v>
      </c>
      <c r="C4886" s="277" t="s">
        <v>11688</v>
      </c>
      <c r="D4886" s="277" t="s">
        <v>11689</v>
      </c>
      <c r="E4886" s="278" t="s">
        <v>1043</v>
      </c>
      <c r="F4886" s="277" t="s">
        <v>1043</v>
      </c>
      <c r="G4886" s="279">
        <v>93362</v>
      </c>
      <c r="H4886" s="277" t="s">
        <v>11693</v>
      </c>
      <c r="I4886" s="277" t="s">
        <v>694</v>
      </c>
      <c r="J4886" s="277" t="s">
        <v>2363</v>
      </c>
      <c r="K4886" s="280">
        <v>8.07</v>
      </c>
      <c r="L4886" s="277" t="s">
        <v>2364</v>
      </c>
      <c r="M4886" s="83"/>
    </row>
    <row r="4887" spans="1:13" ht="12.75" customHeight="1" x14ac:dyDescent="0.25">
      <c r="A4887" s="277" t="s">
        <v>11547</v>
      </c>
      <c r="B4887" s="277" t="s">
        <v>11548</v>
      </c>
      <c r="C4887" s="277" t="s">
        <v>11688</v>
      </c>
      <c r="D4887" s="277" t="s">
        <v>11689</v>
      </c>
      <c r="E4887" s="278" t="s">
        <v>1043</v>
      </c>
      <c r="F4887" s="277" t="s">
        <v>1043</v>
      </c>
      <c r="G4887" s="279">
        <v>93363</v>
      </c>
      <c r="H4887" s="277" t="s">
        <v>11694</v>
      </c>
      <c r="I4887" s="277" t="s">
        <v>694</v>
      </c>
      <c r="J4887" s="277" t="s">
        <v>2363</v>
      </c>
      <c r="K4887" s="280">
        <v>8.75</v>
      </c>
      <c r="L4887" s="277" t="s">
        <v>2364</v>
      </c>
      <c r="M4887" s="83"/>
    </row>
    <row r="4888" spans="1:13" ht="12.75" customHeight="1" x14ac:dyDescent="0.25">
      <c r="A4888" s="277" t="s">
        <v>11547</v>
      </c>
      <c r="B4888" s="277" t="s">
        <v>11548</v>
      </c>
      <c r="C4888" s="277" t="s">
        <v>11688</v>
      </c>
      <c r="D4888" s="277" t="s">
        <v>11689</v>
      </c>
      <c r="E4888" s="278" t="s">
        <v>1043</v>
      </c>
      <c r="F4888" s="277" t="s">
        <v>1043</v>
      </c>
      <c r="G4888" s="279">
        <v>93364</v>
      </c>
      <c r="H4888" s="277" t="s">
        <v>11695</v>
      </c>
      <c r="I4888" s="277" t="s">
        <v>694</v>
      </c>
      <c r="J4888" s="277" t="s">
        <v>2363</v>
      </c>
      <c r="K4888" s="280">
        <v>6.91</v>
      </c>
      <c r="L4888" s="277" t="s">
        <v>2364</v>
      </c>
      <c r="M4888" s="83"/>
    </row>
    <row r="4889" spans="1:13" ht="12.75" customHeight="1" x14ac:dyDescent="0.25">
      <c r="A4889" s="277" t="s">
        <v>11547</v>
      </c>
      <c r="B4889" s="277" t="s">
        <v>11548</v>
      </c>
      <c r="C4889" s="277" t="s">
        <v>11688</v>
      </c>
      <c r="D4889" s="277" t="s">
        <v>11689</v>
      </c>
      <c r="E4889" s="278" t="s">
        <v>1043</v>
      </c>
      <c r="F4889" s="277" t="s">
        <v>1043</v>
      </c>
      <c r="G4889" s="279">
        <v>93365</v>
      </c>
      <c r="H4889" s="277" t="s">
        <v>11696</v>
      </c>
      <c r="I4889" s="277" t="s">
        <v>694</v>
      </c>
      <c r="J4889" s="277" t="s">
        <v>2363</v>
      </c>
      <c r="K4889" s="280">
        <v>7.69</v>
      </c>
      <c r="L4889" s="277" t="s">
        <v>2364</v>
      </c>
      <c r="M4889" s="83"/>
    </row>
    <row r="4890" spans="1:13" ht="12.75" customHeight="1" x14ac:dyDescent="0.25">
      <c r="A4890" s="277" t="s">
        <v>11547</v>
      </c>
      <c r="B4890" s="277" t="s">
        <v>11548</v>
      </c>
      <c r="C4890" s="277" t="s">
        <v>11688</v>
      </c>
      <c r="D4890" s="277" t="s">
        <v>11689</v>
      </c>
      <c r="E4890" s="278" t="s">
        <v>1043</v>
      </c>
      <c r="F4890" s="277" t="s">
        <v>1043</v>
      </c>
      <c r="G4890" s="279">
        <v>93366</v>
      </c>
      <c r="H4890" s="277" t="s">
        <v>11697</v>
      </c>
      <c r="I4890" s="277" t="s">
        <v>694</v>
      </c>
      <c r="J4890" s="277" t="s">
        <v>2363</v>
      </c>
      <c r="K4890" s="280">
        <v>6.34</v>
      </c>
      <c r="L4890" s="277" t="s">
        <v>2364</v>
      </c>
      <c r="M4890" s="83"/>
    </row>
    <row r="4891" spans="1:13" ht="12.75" customHeight="1" x14ac:dyDescent="0.25">
      <c r="A4891" s="277" t="s">
        <v>11547</v>
      </c>
      <c r="B4891" s="277" t="s">
        <v>11548</v>
      </c>
      <c r="C4891" s="277" t="s">
        <v>11688</v>
      </c>
      <c r="D4891" s="277" t="s">
        <v>11689</v>
      </c>
      <c r="E4891" s="278" t="s">
        <v>1043</v>
      </c>
      <c r="F4891" s="277" t="s">
        <v>1043</v>
      </c>
      <c r="G4891" s="279">
        <v>93367</v>
      </c>
      <c r="H4891" s="277" t="s">
        <v>11698</v>
      </c>
      <c r="I4891" s="277" t="s">
        <v>694</v>
      </c>
      <c r="J4891" s="277" t="s">
        <v>2363</v>
      </c>
      <c r="K4891" s="280">
        <v>12.46</v>
      </c>
      <c r="L4891" s="277" t="s">
        <v>2364</v>
      </c>
      <c r="M4891" s="83"/>
    </row>
    <row r="4892" spans="1:13" ht="12.75" customHeight="1" x14ac:dyDescent="0.25">
      <c r="A4892" s="277" t="s">
        <v>11547</v>
      </c>
      <c r="B4892" s="277" t="s">
        <v>11548</v>
      </c>
      <c r="C4892" s="277" t="s">
        <v>11688</v>
      </c>
      <c r="D4892" s="277" t="s">
        <v>11689</v>
      </c>
      <c r="E4892" s="278" t="s">
        <v>1043</v>
      </c>
      <c r="F4892" s="277" t="s">
        <v>1043</v>
      </c>
      <c r="G4892" s="279">
        <v>93368</v>
      </c>
      <c r="H4892" s="277" t="s">
        <v>11699</v>
      </c>
      <c r="I4892" s="277" t="s">
        <v>694</v>
      </c>
      <c r="J4892" s="277" t="s">
        <v>2363</v>
      </c>
      <c r="K4892" s="280">
        <v>10.14</v>
      </c>
      <c r="L4892" s="277" t="s">
        <v>2364</v>
      </c>
      <c r="M4892" s="83"/>
    </row>
    <row r="4893" spans="1:13" ht="12.75" customHeight="1" x14ac:dyDescent="0.25">
      <c r="A4893" s="277" t="s">
        <v>11547</v>
      </c>
      <c r="B4893" s="277" t="s">
        <v>11548</v>
      </c>
      <c r="C4893" s="277" t="s">
        <v>11688</v>
      </c>
      <c r="D4893" s="277" t="s">
        <v>11689</v>
      </c>
      <c r="E4893" s="278" t="s">
        <v>1043</v>
      </c>
      <c r="F4893" s="277" t="s">
        <v>1043</v>
      </c>
      <c r="G4893" s="279">
        <v>93369</v>
      </c>
      <c r="H4893" s="277" t="s">
        <v>11700</v>
      </c>
      <c r="I4893" s="277" t="s">
        <v>694</v>
      </c>
      <c r="J4893" s="277" t="s">
        <v>2363</v>
      </c>
      <c r="K4893" s="280">
        <v>7.18</v>
      </c>
      <c r="L4893" s="277" t="s">
        <v>2364</v>
      </c>
      <c r="M4893" s="83"/>
    </row>
    <row r="4894" spans="1:13" ht="12.75" customHeight="1" x14ac:dyDescent="0.25">
      <c r="A4894" s="277" t="s">
        <v>11547</v>
      </c>
      <c r="B4894" s="277" t="s">
        <v>11548</v>
      </c>
      <c r="C4894" s="277" t="s">
        <v>11688</v>
      </c>
      <c r="D4894" s="277" t="s">
        <v>11689</v>
      </c>
      <c r="E4894" s="278" t="s">
        <v>1043</v>
      </c>
      <c r="F4894" s="277" t="s">
        <v>1043</v>
      </c>
      <c r="G4894" s="279">
        <v>93370</v>
      </c>
      <c r="H4894" s="277" t="s">
        <v>11701</v>
      </c>
      <c r="I4894" s="277" t="s">
        <v>694</v>
      </c>
      <c r="J4894" s="277" t="s">
        <v>2363</v>
      </c>
      <c r="K4894" s="280">
        <v>7.87</v>
      </c>
      <c r="L4894" s="277" t="s">
        <v>2364</v>
      </c>
      <c r="M4894" s="83"/>
    </row>
    <row r="4895" spans="1:13" ht="12.75" customHeight="1" x14ac:dyDescent="0.25">
      <c r="A4895" s="277" t="s">
        <v>11547</v>
      </c>
      <c r="B4895" s="277" t="s">
        <v>11548</v>
      </c>
      <c r="C4895" s="277" t="s">
        <v>11688</v>
      </c>
      <c r="D4895" s="277" t="s">
        <v>11689</v>
      </c>
      <c r="E4895" s="278" t="s">
        <v>1043</v>
      </c>
      <c r="F4895" s="277" t="s">
        <v>1043</v>
      </c>
      <c r="G4895" s="279">
        <v>93371</v>
      </c>
      <c r="H4895" s="277" t="s">
        <v>11702</v>
      </c>
      <c r="I4895" s="277" t="s">
        <v>694</v>
      </c>
      <c r="J4895" s="277" t="s">
        <v>2363</v>
      </c>
      <c r="K4895" s="280">
        <v>6.04</v>
      </c>
      <c r="L4895" s="277" t="s">
        <v>2364</v>
      </c>
      <c r="M4895" s="83"/>
    </row>
    <row r="4896" spans="1:13" ht="12.75" customHeight="1" x14ac:dyDescent="0.25">
      <c r="A4896" s="277" t="s">
        <v>11547</v>
      </c>
      <c r="B4896" s="277" t="s">
        <v>11548</v>
      </c>
      <c r="C4896" s="277" t="s">
        <v>11688</v>
      </c>
      <c r="D4896" s="277" t="s">
        <v>11689</v>
      </c>
      <c r="E4896" s="278" t="s">
        <v>1043</v>
      </c>
      <c r="F4896" s="277" t="s">
        <v>1043</v>
      </c>
      <c r="G4896" s="279">
        <v>93372</v>
      </c>
      <c r="H4896" s="277" t="s">
        <v>11703</v>
      </c>
      <c r="I4896" s="277" t="s">
        <v>694</v>
      </c>
      <c r="J4896" s="277" t="s">
        <v>2363</v>
      </c>
      <c r="K4896" s="280">
        <v>6.87</v>
      </c>
      <c r="L4896" s="277" t="s">
        <v>2364</v>
      </c>
      <c r="M4896" s="83"/>
    </row>
    <row r="4897" spans="1:13" ht="12.75" customHeight="1" x14ac:dyDescent="0.25">
      <c r="A4897" s="277" t="s">
        <v>11547</v>
      </c>
      <c r="B4897" s="277" t="s">
        <v>11548</v>
      </c>
      <c r="C4897" s="277" t="s">
        <v>11688</v>
      </c>
      <c r="D4897" s="277" t="s">
        <v>11689</v>
      </c>
      <c r="E4897" s="278" t="s">
        <v>1043</v>
      </c>
      <c r="F4897" s="277" t="s">
        <v>1043</v>
      </c>
      <c r="G4897" s="279">
        <v>93373</v>
      </c>
      <c r="H4897" s="277" t="s">
        <v>11704</v>
      </c>
      <c r="I4897" s="277" t="s">
        <v>694</v>
      </c>
      <c r="J4897" s="277" t="s">
        <v>2363</v>
      </c>
      <c r="K4897" s="280">
        <v>5.46</v>
      </c>
      <c r="L4897" s="277" t="s">
        <v>2364</v>
      </c>
      <c r="M4897" s="83"/>
    </row>
    <row r="4898" spans="1:13" ht="12.75" customHeight="1" x14ac:dyDescent="0.25">
      <c r="A4898" s="277" t="s">
        <v>11547</v>
      </c>
      <c r="B4898" s="277" t="s">
        <v>11548</v>
      </c>
      <c r="C4898" s="277" t="s">
        <v>11688</v>
      </c>
      <c r="D4898" s="277" t="s">
        <v>11689</v>
      </c>
      <c r="E4898" s="278" t="s">
        <v>1043</v>
      </c>
      <c r="F4898" s="277" t="s">
        <v>1043</v>
      </c>
      <c r="G4898" s="279">
        <v>93374</v>
      </c>
      <c r="H4898" s="277" t="s">
        <v>11705</v>
      </c>
      <c r="I4898" s="277" t="s">
        <v>694</v>
      </c>
      <c r="J4898" s="277" t="s">
        <v>2363</v>
      </c>
      <c r="K4898" s="280">
        <v>15.84</v>
      </c>
      <c r="L4898" s="277" t="s">
        <v>2364</v>
      </c>
      <c r="M4898" s="83"/>
    </row>
    <row r="4899" spans="1:13" ht="12.75" customHeight="1" x14ac:dyDescent="0.25">
      <c r="A4899" s="277" t="s">
        <v>11547</v>
      </c>
      <c r="B4899" s="277" t="s">
        <v>11548</v>
      </c>
      <c r="C4899" s="277" t="s">
        <v>11688</v>
      </c>
      <c r="D4899" s="277" t="s">
        <v>11689</v>
      </c>
      <c r="E4899" s="278" t="s">
        <v>1043</v>
      </c>
      <c r="F4899" s="277" t="s">
        <v>1043</v>
      </c>
      <c r="G4899" s="279">
        <v>93375</v>
      </c>
      <c r="H4899" s="277" t="s">
        <v>11706</v>
      </c>
      <c r="I4899" s="277" t="s">
        <v>694</v>
      </c>
      <c r="J4899" s="277" t="s">
        <v>2363</v>
      </c>
      <c r="K4899" s="280">
        <v>12.17</v>
      </c>
      <c r="L4899" s="277" t="s">
        <v>2364</v>
      </c>
      <c r="M4899" s="83"/>
    </row>
    <row r="4900" spans="1:13" ht="12.75" customHeight="1" x14ac:dyDescent="0.25">
      <c r="A4900" s="277" t="s">
        <v>11547</v>
      </c>
      <c r="B4900" s="277" t="s">
        <v>11548</v>
      </c>
      <c r="C4900" s="277" t="s">
        <v>11688</v>
      </c>
      <c r="D4900" s="277" t="s">
        <v>11689</v>
      </c>
      <c r="E4900" s="278" t="s">
        <v>1043</v>
      </c>
      <c r="F4900" s="277" t="s">
        <v>1043</v>
      </c>
      <c r="G4900" s="279">
        <v>93376</v>
      </c>
      <c r="H4900" s="277" t="s">
        <v>11707</v>
      </c>
      <c r="I4900" s="277" t="s">
        <v>694</v>
      </c>
      <c r="J4900" s="277" t="s">
        <v>2363</v>
      </c>
      <c r="K4900" s="280">
        <v>9.94</v>
      </c>
      <c r="L4900" s="277" t="s">
        <v>2364</v>
      </c>
      <c r="M4900" s="83"/>
    </row>
    <row r="4901" spans="1:13" ht="12.75" customHeight="1" x14ac:dyDescent="0.25">
      <c r="A4901" s="277" t="s">
        <v>11547</v>
      </c>
      <c r="B4901" s="277" t="s">
        <v>11548</v>
      </c>
      <c r="C4901" s="277" t="s">
        <v>11688</v>
      </c>
      <c r="D4901" s="277" t="s">
        <v>11689</v>
      </c>
      <c r="E4901" s="278" t="s">
        <v>1043</v>
      </c>
      <c r="F4901" s="277" t="s">
        <v>1043</v>
      </c>
      <c r="G4901" s="279">
        <v>93377</v>
      </c>
      <c r="H4901" s="277" t="s">
        <v>11708</v>
      </c>
      <c r="I4901" s="277" t="s">
        <v>694</v>
      </c>
      <c r="J4901" s="277" t="s">
        <v>2363</v>
      </c>
      <c r="K4901" s="280">
        <v>6.7</v>
      </c>
      <c r="L4901" s="277" t="s">
        <v>2364</v>
      </c>
      <c r="M4901" s="83"/>
    </row>
    <row r="4902" spans="1:13" ht="12.75" customHeight="1" x14ac:dyDescent="0.25">
      <c r="A4902" s="277" t="s">
        <v>11547</v>
      </c>
      <c r="B4902" s="277" t="s">
        <v>11548</v>
      </c>
      <c r="C4902" s="277" t="s">
        <v>11688</v>
      </c>
      <c r="D4902" s="277" t="s">
        <v>11689</v>
      </c>
      <c r="E4902" s="278" t="s">
        <v>1043</v>
      </c>
      <c r="F4902" s="277" t="s">
        <v>1043</v>
      </c>
      <c r="G4902" s="279">
        <v>93378</v>
      </c>
      <c r="H4902" s="277" t="s">
        <v>11709</v>
      </c>
      <c r="I4902" s="277" t="s">
        <v>694</v>
      </c>
      <c r="J4902" s="277" t="s">
        <v>2363</v>
      </c>
      <c r="K4902" s="280">
        <v>14.75</v>
      </c>
      <c r="L4902" s="277" t="s">
        <v>2364</v>
      </c>
      <c r="M4902" s="83"/>
    </row>
    <row r="4903" spans="1:13" ht="12.75" customHeight="1" x14ac:dyDescent="0.25">
      <c r="A4903" s="277" t="s">
        <v>11547</v>
      </c>
      <c r="B4903" s="277" t="s">
        <v>11548</v>
      </c>
      <c r="C4903" s="277" t="s">
        <v>11688</v>
      </c>
      <c r="D4903" s="277" t="s">
        <v>11689</v>
      </c>
      <c r="E4903" s="278" t="s">
        <v>1043</v>
      </c>
      <c r="F4903" s="277" t="s">
        <v>1043</v>
      </c>
      <c r="G4903" s="279">
        <v>93379</v>
      </c>
      <c r="H4903" s="277" t="s">
        <v>11710</v>
      </c>
      <c r="I4903" s="277" t="s">
        <v>694</v>
      </c>
      <c r="J4903" s="277" t="s">
        <v>2363</v>
      </c>
      <c r="K4903" s="280">
        <v>11.35</v>
      </c>
      <c r="L4903" s="277" t="s">
        <v>2364</v>
      </c>
      <c r="M4903" s="83"/>
    </row>
    <row r="4904" spans="1:13" ht="12.75" customHeight="1" x14ac:dyDescent="0.25">
      <c r="A4904" s="277" t="s">
        <v>11547</v>
      </c>
      <c r="B4904" s="277" t="s">
        <v>11548</v>
      </c>
      <c r="C4904" s="277" t="s">
        <v>11688</v>
      </c>
      <c r="D4904" s="277" t="s">
        <v>11689</v>
      </c>
      <c r="E4904" s="278" t="s">
        <v>1043</v>
      </c>
      <c r="F4904" s="277" t="s">
        <v>1043</v>
      </c>
      <c r="G4904" s="279">
        <v>93380</v>
      </c>
      <c r="H4904" s="277" t="s">
        <v>11711</v>
      </c>
      <c r="I4904" s="277" t="s">
        <v>694</v>
      </c>
      <c r="J4904" s="277" t="s">
        <v>2363</v>
      </c>
      <c r="K4904" s="280">
        <v>9.31</v>
      </c>
      <c r="L4904" s="277" t="s">
        <v>2364</v>
      </c>
      <c r="M4904" s="83"/>
    </row>
    <row r="4905" spans="1:13" ht="12.75" customHeight="1" x14ac:dyDescent="0.25">
      <c r="A4905" s="277" t="s">
        <v>11547</v>
      </c>
      <c r="B4905" s="277" t="s">
        <v>11548</v>
      </c>
      <c r="C4905" s="277" t="s">
        <v>11688</v>
      </c>
      <c r="D4905" s="277" t="s">
        <v>11689</v>
      </c>
      <c r="E4905" s="278" t="s">
        <v>1043</v>
      </c>
      <c r="F4905" s="277" t="s">
        <v>1043</v>
      </c>
      <c r="G4905" s="279">
        <v>93381</v>
      </c>
      <c r="H4905" s="277" t="s">
        <v>11712</v>
      </c>
      <c r="I4905" s="277" t="s">
        <v>694</v>
      </c>
      <c r="J4905" s="277" t="s">
        <v>2363</v>
      </c>
      <c r="K4905" s="280">
        <v>6.25</v>
      </c>
      <c r="L4905" s="277" t="s">
        <v>2364</v>
      </c>
      <c r="M4905" s="83"/>
    </row>
    <row r="4906" spans="1:13" ht="12.75" customHeight="1" x14ac:dyDescent="0.25">
      <c r="A4906" s="277" t="s">
        <v>11547</v>
      </c>
      <c r="B4906" s="277" t="s">
        <v>11548</v>
      </c>
      <c r="C4906" s="277" t="s">
        <v>11688</v>
      </c>
      <c r="D4906" s="277" t="s">
        <v>11689</v>
      </c>
      <c r="E4906" s="278" t="s">
        <v>1043</v>
      </c>
      <c r="F4906" s="277" t="s">
        <v>1043</v>
      </c>
      <c r="G4906" s="279">
        <v>93382</v>
      </c>
      <c r="H4906" s="277" t="s">
        <v>11713</v>
      </c>
      <c r="I4906" s="277" t="s">
        <v>694</v>
      </c>
      <c r="J4906" s="277" t="s">
        <v>2363</v>
      </c>
      <c r="K4906" s="280">
        <v>19.91</v>
      </c>
      <c r="L4906" s="277" t="s">
        <v>2364</v>
      </c>
      <c r="M4906" s="83"/>
    </row>
    <row r="4907" spans="1:13" ht="12.75" customHeight="1" x14ac:dyDescent="0.25">
      <c r="A4907" s="277" t="s">
        <v>11547</v>
      </c>
      <c r="B4907" s="277" t="s">
        <v>11548</v>
      </c>
      <c r="C4907" s="277" t="s">
        <v>11688</v>
      </c>
      <c r="D4907" s="277" t="s">
        <v>11689</v>
      </c>
      <c r="E4907" s="278" t="s">
        <v>1043</v>
      </c>
      <c r="F4907" s="277" t="s">
        <v>1043</v>
      </c>
      <c r="G4907" s="279">
        <v>96995</v>
      </c>
      <c r="H4907" s="277" t="s">
        <v>11714</v>
      </c>
      <c r="I4907" s="277" t="s">
        <v>694</v>
      </c>
      <c r="J4907" s="277" t="s">
        <v>4167</v>
      </c>
      <c r="K4907" s="280">
        <v>34.44</v>
      </c>
      <c r="L4907" s="277" t="s">
        <v>2364</v>
      </c>
      <c r="M4907" s="83"/>
    </row>
    <row r="4908" spans="1:13" ht="12.75" customHeight="1" x14ac:dyDescent="0.25">
      <c r="A4908" s="277" t="s">
        <v>11547</v>
      </c>
      <c r="B4908" s="277" t="s">
        <v>11548</v>
      </c>
      <c r="C4908" s="277" t="s">
        <v>11715</v>
      </c>
      <c r="D4908" s="277" t="s">
        <v>11716</v>
      </c>
      <c r="E4908" s="278" t="s">
        <v>1043</v>
      </c>
      <c r="F4908" s="277" t="s">
        <v>1043</v>
      </c>
      <c r="G4908" s="279">
        <v>72838</v>
      </c>
      <c r="H4908" s="277" t="s">
        <v>11717</v>
      </c>
      <c r="I4908" s="277" t="s">
        <v>11718</v>
      </c>
      <c r="J4908" s="277" t="s">
        <v>2363</v>
      </c>
      <c r="K4908" s="280">
        <v>0.89</v>
      </c>
      <c r="L4908" s="277" t="s">
        <v>2364</v>
      </c>
      <c r="M4908" s="83"/>
    </row>
    <row r="4909" spans="1:13" ht="12.75" customHeight="1" x14ac:dyDescent="0.25">
      <c r="A4909" s="277" t="s">
        <v>11547</v>
      </c>
      <c r="B4909" s="277" t="s">
        <v>11548</v>
      </c>
      <c r="C4909" s="277" t="s">
        <v>11715</v>
      </c>
      <c r="D4909" s="277" t="s">
        <v>11716</v>
      </c>
      <c r="E4909" s="278" t="s">
        <v>1043</v>
      </c>
      <c r="F4909" s="277" t="s">
        <v>1043</v>
      </c>
      <c r="G4909" s="279">
        <v>72839</v>
      </c>
      <c r="H4909" s="277" t="s">
        <v>11719</v>
      </c>
      <c r="I4909" s="277" t="s">
        <v>11718</v>
      </c>
      <c r="J4909" s="277" t="s">
        <v>2363</v>
      </c>
      <c r="K4909" s="280">
        <v>0.71</v>
      </c>
      <c r="L4909" s="277" t="s">
        <v>2364</v>
      </c>
      <c r="M4909" s="83"/>
    </row>
    <row r="4910" spans="1:13" ht="12.75" customHeight="1" x14ac:dyDescent="0.25">
      <c r="A4910" s="277" t="s">
        <v>11547</v>
      </c>
      <c r="B4910" s="277" t="s">
        <v>11548</v>
      </c>
      <c r="C4910" s="277" t="s">
        <v>11715</v>
      </c>
      <c r="D4910" s="277" t="s">
        <v>11716</v>
      </c>
      <c r="E4910" s="278" t="s">
        <v>1043</v>
      </c>
      <c r="F4910" s="277" t="s">
        <v>1043</v>
      </c>
      <c r="G4910" s="279">
        <v>72840</v>
      </c>
      <c r="H4910" s="277" t="s">
        <v>11720</v>
      </c>
      <c r="I4910" s="277" t="s">
        <v>11718</v>
      </c>
      <c r="J4910" s="277" t="s">
        <v>2363</v>
      </c>
      <c r="K4910" s="280">
        <v>0.59</v>
      </c>
      <c r="L4910" s="277" t="s">
        <v>2364</v>
      </c>
      <c r="M4910" s="83"/>
    </row>
    <row r="4911" spans="1:13" ht="12.75" customHeight="1" x14ac:dyDescent="0.25">
      <c r="A4911" s="277" t="s">
        <v>11547</v>
      </c>
      <c r="B4911" s="277" t="s">
        <v>11548</v>
      </c>
      <c r="C4911" s="277" t="s">
        <v>11715</v>
      </c>
      <c r="D4911" s="277" t="s">
        <v>11716</v>
      </c>
      <c r="E4911" s="278" t="s">
        <v>1043</v>
      </c>
      <c r="F4911" s="277" t="s">
        <v>1043</v>
      </c>
      <c r="G4911" s="279">
        <v>72844</v>
      </c>
      <c r="H4911" s="277" t="s">
        <v>11721</v>
      </c>
      <c r="I4911" s="277" t="s">
        <v>807</v>
      </c>
      <c r="J4911" s="277" t="s">
        <v>2363</v>
      </c>
      <c r="K4911" s="280">
        <v>0.78</v>
      </c>
      <c r="L4911" s="277" t="s">
        <v>2364</v>
      </c>
      <c r="M4911" s="83"/>
    </row>
    <row r="4912" spans="1:13" ht="12.75" customHeight="1" x14ac:dyDescent="0.25">
      <c r="A4912" s="277" t="s">
        <v>11547</v>
      </c>
      <c r="B4912" s="277" t="s">
        <v>11548</v>
      </c>
      <c r="C4912" s="277" t="s">
        <v>11715</v>
      </c>
      <c r="D4912" s="277" t="s">
        <v>11716</v>
      </c>
      <c r="E4912" s="278" t="s">
        <v>1043</v>
      </c>
      <c r="F4912" s="277" t="s">
        <v>1043</v>
      </c>
      <c r="G4912" s="279">
        <v>72845</v>
      </c>
      <c r="H4912" s="277" t="s">
        <v>11722</v>
      </c>
      <c r="I4912" s="277" t="s">
        <v>807</v>
      </c>
      <c r="J4912" s="277" t="s">
        <v>2363</v>
      </c>
      <c r="K4912" s="280">
        <v>4.6900000000000004</v>
      </c>
      <c r="L4912" s="277" t="s">
        <v>2364</v>
      </c>
      <c r="M4912" s="83"/>
    </row>
    <row r="4913" spans="1:13" ht="12.75" customHeight="1" x14ac:dyDescent="0.25">
      <c r="A4913" s="277" t="s">
        <v>11547</v>
      </c>
      <c r="B4913" s="277" t="s">
        <v>11548</v>
      </c>
      <c r="C4913" s="277" t="s">
        <v>11715</v>
      </c>
      <c r="D4913" s="277" t="s">
        <v>11716</v>
      </c>
      <c r="E4913" s="278" t="s">
        <v>1043</v>
      </c>
      <c r="F4913" s="277" t="s">
        <v>1043</v>
      </c>
      <c r="G4913" s="279">
        <v>72846</v>
      </c>
      <c r="H4913" s="277" t="s">
        <v>11723</v>
      </c>
      <c r="I4913" s="277" t="s">
        <v>807</v>
      </c>
      <c r="J4913" s="277" t="s">
        <v>2363</v>
      </c>
      <c r="K4913" s="280">
        <v>3.87</v>
      </c>
      <c r="L4913" s="277" t="s">
        <v>2364</v>
      </c>
      <c r="M4913" s="83"/>
    </row>
    <row r="4914" spans="1:13" ht="12.75" customHeight="1" x14ac:dyDescent="0.25">
      <c r="A4914" s="277" t="s">
        <v>11547</v>
      </c>
      <c r="B4914" s="277" t="s">
        <v>11548</v>
      </c>
      <c r="C4914" s="277" t="s">
        <v>11715</v>
      </c>
      <c r="D4914" s="277" t="s">
        <v>11716</v>
      </c>
      <c r="E4914" s="278" t="s">
        <v>1043</v>
      </c>
      <c r="F4914" s="277" t="s">
        <v>1043</v>
      </c>
      <c r="G4914" s="279">
        <v>72847</v>
      </c>
      <c r="H4914" s="277" t="s">
        <v>11724</v>
      </c>
      <c r="I4914" s="277" t="s">
        <v>807</v>
      </c>
      <c r="J4914" s="277" t="s">
        <v>2363</v>
      </c>
      <c r="K4914" s="280">
        <v>8.36</v>
      </c>
      <c r="L4914" s="277" t="s">
        <v>2364</v>
      </c>
      <c r="M4914" s="83"/>
    </row>
    <row r="4915" spans="1:13" ht="12.75" customHeight="1" x14ac:dyDescent="0.25">
      <c r="A4915" s="277" t="s">
        <v>11547</v>
      </c>
      <c r="B4915" s="277" t="s">
        <v>11548</v>
      </c>
      <c r="C4915" s="277" t="s">
        <v>11715</v>
      </c>
      <c r="D4915" s="277" t="s">
        <v>11716</v>
      </c>
      <c r="E4915" s="278" t="s">
        <v>1043</v>
      </c>
      <c r="F4915" s="277" t="s">
        <v>1043</v>
      </c>
      <c r="G4915" s="279">
        <v>72848</v>
      </c>
      <c r="H4915" s="277" t="s">
        <v>11725</v>
      </c>
      <c r="I4915" s="277" t="s">
        <v>807</v>
      </c>
      <c r="J4915" s="277" t="s">
        <v>2363</v>
      </c>
      <c r="K4915" s="280">
        <v>2.09</v>
      </c>
      <c r="L4915" s="277" t="s">
        <v>2364</v>
      </c>
      <c r="M4915" s="83"/>
    </row>
    <row r="4916" spans="1:13" ht="12.75" customHeight="1" x14ac:dyDescent="0.25">
      <c r="A4916" s="277" t="s">
        <v>11547</v>
      </c>
      <c r="B4916" s="277" t="s">
        <v>11548</v>
      </c>
      <c r="C4916" s="277" t="s">
        <v>11715</v>
      </c>
      <c r="D4916" s="277" t="s">
        <v>11716</v>
      </c>
      <c r="E4916" s="278" t="s">
        <v>1043</v>
      </c>
      <c r="F4916" s="277" t="s">
        <v>1043</v>
      </c>
      <c r="G4916" s="279">
        <v>72849</v>
      </c>
      <c r="H4916" s="277" t="s">
        <v>11726</v>
      </c>
      <c r="I4916" s="277" t="s">
        <v>807</v>
      </c>
      <c r="J4916" s="277" t="s">
        <v>2363</v>
      </c>
      <c r="K4916" s="280">
        <v>2.67</v>
      </c>
      <c r="L4916" s="277" t="s">
        <v>2364</v>
      </c>
      <c r="M4916" s="83"/>
    </row>
    <row r="4917" spans="1:13" ht="12.75" customHeight="1" x14ac:dyDescent="0.25">
      <c r="A4917" s="277" t="s">
        <v>11547</v>
      </c>
      <c r="B4917" s="277" t="s">
        <v>11548</v>
      </c>
      <c r="C4917" s="277" t="s">
        <v>11715</v>
      </c>
      <c r="D4917" s="277" t="s">
        <v>11716</v>
      </c>
      <c r="E4917" s="278" t="s">
        <v>1043</v>
      </c>
      <c r="F4917" s="277" t="s">
        <v>1043</v>
      </c>
      <c r="G4917" s="279">
        <v>72850</v>
      </c>
      <c r="H4917" s="277" t="s">
        <v>11727</v>
      </c>
      <c r="I4917" s="277" t="s">
        <v>807</v>
      </c>
      <c r="J4917" s="277" t="s">
        <v>2363</v>
      </c>
      <c r="K4917" s="280">
        <v>11.23</v>
      </c>
      <c r="L4917" s="277" t="s">
        <v>2364</v>
      </c>
      <c r="M4917" s="83"/>
    </row>
    <row r="4918" spans="1:13" ht="12.75" customHeight="1" x14ac:dyDescent="0.25">
      <c r="A4918" s="277" t="s">
        <v>11547</v>
      </c>
      <c r="B4918" s="277" t="s">
        <v>11548</v>
      </c>
      <c r="C4918" s="277" t="s">
        <v>11715</v>
      </c>
      <c r="D4918" s="277" t="s">
        <v>11716</v>
      </c>
      <c r="E4918" s="278" t="s">
        <v>1043</v>
      </c>
      <c r="F4918" s="277" t="s">
        <v>1043</v>
      </c>
      <c r="G4918" s="279">
        <v>72882</v>
      </c>
      <c r="H4918" s="277" t="s">
        <v>11717</v>
      </c>
      <c r="I4918" s="277" t="s">
        <v>691</v>
      </c>
      <c r="J4918" s="277" t="s">
        <v>2363</v>
      </c>
      <c r="K4918" s="280">
        <v>1.33</v>
      </c>
      <c r="L4918" s="277" t="s">
        <v>2364</v>
      </c>
      <c r="M4918" s="83"/>
    </row>
    <row r="4919" spans="1:13" ht="12.75" customHeight="1" x14ac:dyDescent="0.25">
      <c r="A4919" s="277" t="s">
        <v>11547</v>
      </c>
      <c r="B4919" s="277" t="s">
        <v>11548</v>
      </c>
      <c r="C4919" s="277" t="s">
        <v>11715</v>
      </c>
      <c r="D4919" s="277" t="s">
        <v>11716</v>
      </c>
      <c r="E4919" s="278" t="s">
        <v>1043</v>
      </c>
      <c r="F4919" s="277" t="s">
        <v>1043</v>
      </c>
      <c r="G4919" s="279">
        <v>72883</v>
      </c>
      <c r="H4919" s="277" t="s">
        <v>11719</v>
      </c>
      <c r="I4919" s="277" t="s">
        <v>691</v>
      </c>
      <c r="J4919" s="277" t="s">
        <v>2363</v>
      </c>
      <c r="K4919" s="280">
        <v>1.06</v>
      </c>
      <c r="L4919" s="277" t="s">
        <v>2364</v>
      </c>
      <c r="M4919" s="83"/>
    </row>
    <row r="4920" spans="1:13" ht="12.75" customHeight="1" x14ac:dyDescent="0.25">
      <c r="A4920" s="277" t="s">
        <v>11547</v>
      </c>
      <c r="B4920" s="277" t="s">
        <v>11548</v>
      </c>
      <c r="C4920" s="277" t="s">
        <v>11715</v>
      </c>
      <c r="D4920" s="277" t="s">
        <v>11716</v>
      </c>
      <c r="E4920" s="278" t="s">
        <v>1043</v>
      </c>
      <c r="F4920" s="277" t="s">
        <v>1043</v>
      </c>
      <c r="G4920" s="279">
        <v>72884</v>
      </c>
      <c r="H4920" s="277" t="s">
        <v>11720</v>
      </c>
      <c r="I4920" s="277" t="s">
        <v>691</v>
      </c>
      <c r="J4920" s="277" t="s">
        <v>2363</v>
      </c>
      <c r="K4920" s="280">
        <v>0.89</v>
      </c>
      <c r="L4920" s="277" t="s">
        <v>2364</v>
      </c>
      <c r="M4920" s="83"/>
    </row>
    <row r="4921" spans="1:13" ht="12.75" customHeight="1" x14ac:dyDescent="0.25">
      <c r="A4921" s="277" t="s">
        <v>11547</v>
      </c>
      <c r="B4921" s="277" t="s">
        <v>11548</v>
      </c>
      <c r="C4921" s="277" t="s">
        <v>11715</v>
      </c>
      <c r="D4921" s="277" t="s">
        <v>11716</v>
      </c>
      <c r="E4921" s="278" t="s">
        <v>1043</v>
      </c>
      <c r="F4921" s="277" t="s">
        <v>1043</v>
      </c>
      <c r="G4921" s="279">
        <v>72888</v>
      </c>
      <c r="H4921" s="277" t="s">
        <v>11721</v>
      </c>
      <c r="I4921" s="277" t="s">
        <v>694</v>
      </c>
      <c r="J4921" s="277" t="s">
        <v>2363</v>
      </c>
      <c r="K4921" s="280">
        <v>1.17</v>
      </c>
      <c r="L4921" s="277" t="s">
        <v>2364</v>
      </c>
      <c r="M4921" s="83"/>
    </row>
    <row r="4922" spans="1:13" ht="12.75" customHeight="1" x14ac:dyDescent="0.25">
      <c r="A4922" s="277" t="s">
        <v>11547</v>
      </c>
      <c r="B4922" s="277" t="s">
        <v>11548</v>
      </c>
      <c r="C4922" s="277" t="s">
        <v>11715</v>
      </c>
      <c r="D4922" s="277" t="s">
        <v>11716</v>
      </c>
      <c r="E4922" s="278" t="s">
        <v>1043</v>
      </c>
      <c r="F4922" s="277" t="s">
        <v>1043</v>
      </c>
      <c r="G4922" s="279">
        <v>72890</v>
      </c>
      <c r="H4922" s="277" t="s">
        <v>11728</v>
      </c>
      <c r="I4922" s="277" t="s">
        <v>694</v>
      </c>
      <c r="J4922" s="277" t="s">
        <v>2363</v>
      </c>
      <c r="K4922" s="280">
        <v>7.05</v>
      </c>
      <c r="L4922" s="277" t="s">
        <v>2364</v>
      </c>
      <c r="M4922" s="83"/>
    </row>
    <row r="4923" spans="1:13" ht="12.75" customHeight="1" x14ac:dyDescent="0.25">
      <c r="A4923" s="277" t="s">
        <v>11547</v>
      </c>
      <c r="B4923" s="277" t="s">
        <v>11548</v>
      </c>
      <c r="C4923" s="277" t="s">
        <v>11715</v>
      </c>
      <c r="D4923" s="277" t="s">
        <v>11716</v>
      </c>
      <c r="E4923" s="278" t="s">
        <v>1043</v>
      </c>
      <c r="F4923" s="277" t="s">
        <v>1043</v>
      </c>
      <c r="G4923" s="279">
        <v>72891</v>
      </c>
      <c r="H4923" s="277" t="s">
        <v>11729</v>
      </c>
      <c r="I4923" s="277" t="s">
        <v>694</v>
      </c>
      <c r="J4923" s="277" t="s">
        <v>2363</v>
      </c>
      <c r="K4923" s="280">
        <v>5.81</v>
      </c>
      <c r="L4923" s="277" t="s">
        <v>2364</v>
      </c>
      <c r="M4923" s="83"/>
    </row>
    <row r="4924" spans="1:13" ht="12.75" customHeight="1" x14ac:dyDescent="0.25">
      <c r="A4924" s="277" t="s">
        <v>11547</v>
      </c>
      <c r="B4924" s="277" t="s">
        <v>11548</v>
      </c>
      <c r="C4924" s="277" t="s">
        <v>11715</v>
      </c>
      <c r="D4924" s="277" t="s">
        <v>11716</v>
      </c>
      <c r="E4924" s="278" t="s">
        <v>1043</v>
      </c>
      <c r="F4924" s="277" t="s">
        <v>1043</v>
      </c>
      <c r="G4924" s="279">
        <v>72892</v>
      </c>
      <c r="H4924" s="277" t="s">
        <v>11730</v>
      </c>
      <c r="I4924" s="277" t="s">
        <v>694</v>
      </c>
      <c r="J4924" s="277" t="s">
        <v>2363</v>
      </c>
      <c r="K4924" s="280">
        <v>12.54</v>
      </c>
      <c r="L4924" s="277" t="s">
        <v>2364</v>
      </c>
      <c r="M4924" s="83"/>
    </row>
    <row r="4925" spans="1:13" ht="12.75" customHeight="1" x14ac:dyDescent="0.25">
      <c r="A4925" s="277" t="s">
        <v>11547</v>
      </c>
      <c r="B4925" s="277" t="s">
        <v>11548</v>
      </c>
      <c r="C4925" s="277" t="s">
        <v>11715</v>
      </c>
      <c r="D4925" s="277" t="s">
        <v>11716</v>
      </c>
      <c r="E4925" s="278" t="s">
        <v>1043</v>
      </c>
      <c r="F4925" s="277" t="s">
        <v>1043</v>
      </c>
      <c r="G4925" s="279">
        <v>72893</v>
      </c>
      <c r="H4925" s="277" t="s">
        <v>11731</v>
      </c>
      <c r="I4925" s="277" t="s">
        <v>694</v>
      </c>
      <c r="J4925" s="277" t="s">
        <v>2363</v>
      </c>
      <c r="K4925" s="280">
        <v>3.12</v>
      </c>
      <c r="L4925" s="277" t="s">
        <v>2364</v>
      </c>
      <c r="M4925" s="83"/>
    </row>
    <row r="4926" spans="1:13" ht="12.75" customHeight="1" x14ac:dyDescent="0.25">
      <c r="A4926" s="277" t="s">
        <v>11547</v>
      </c>
      <c r="B4926" s="277" t="s">
        <v>11548</v>
      </c>
      <c r="C4926" s="277" t="s">
        <v>11715</v>
      </c>
      <c r="D4926" s="277" t="s">
        <v>11716</v>
      </c>
      <c r="E4926" s="278" t="s">
        <v>1043</v>
      </c>
      <c r="F4926" s="277" t="s">
        <v>1043</v>
      </c>
      <c r="G4926" s="279">
        <v>72894</v>
      </c>
      <c r="H4926" s="277" t="s">
        <v>11732</v>
      </c>
      <c r="I4926" s="277" t="s">
        <v>694</v>
      </c>
      <c r="J4926" s="277" t="s">
        <v>2363</v>
      </c>
      <c r="K4926" s="280">
        <v>4.01</v>
      </c>
      <c r="L4926" s="277" t="s">
        <v>2364</v>
      </c>
      <c r="M4926" s="83"/>
    </row>
    <row r="4927" spans="1:13" ht="12.75" customHeight="1" x14ac:dyDescent="0.25">
      <c r="A4927" s="277" t="s">
        <v>11547</v>
      </c>
      <c r="B4927" s="277" t="s">
        <v>11548</v>
      </c>
      <c r="C4927" s="277" t="s">
        <v>11715</v>
      </c>
      <c r="D4927" s="277" t="s">
        <v>11716</v>
      </c>
      <c r="E4927" s="278" t="s">
        <v>1043</v>
      </c>
      <c r="F4927" s="277" t="s">
        <v>1043</v>
      </c>
      <c r="G4927" s="279">
        <v>72895</v>
      </c>
      <c r="H4927" s="277" t="s">
        <v>11733</v>
      </c>
      <c r="I4927" s="277" t="s">
        <v>694</v>
      </c>
      <c r="J4927" s="277" t="s">
        <v>2363</v>
      </c>
      <c r="K4927" s="280">
        <v>21.15</v>
      </c>
      <c r="L4927" s="277" t="s">
        <v>2364</v>
      </c>
      <c r="M4927" s="83"/>
    </row>
    <row r="4928" spans="1:13" ht="12.75" customHeight="1" x14ac:dyDescent="0.25">
      <c r="A4928" s="277" t="s">
        <v>11547</v>
      </c>
      <c r="B4928" s="277" t="s">
        <v>11548</v>
      </c>
      <c r="C4928" s="277" t="s">
        <v>11715</v>
      </c>
      <c r="D4928" s="277" t="s">
        <v>11716</v>
      </c>
      <c r="E4928" s="278" t="s">
        <v>1043</v>
      </c>
      <c r="F4928" s="277" t="s">
        <v>1043</v>
      </c>
      <c r="G4928" s="279">
        <v>72897</v>
      </c>
      <c r="H4928" s="277" t="s">
        <v>11734</v>
      </c>
      <c r="I4928" s="277" t="s">
        <v>694</v>
      </c>
      <c r="J4928" s="277" t="s">
        <v>2363</v>
      </c>
      <c r="K4928" s="280">
        <v>18.149999999999999</v>
      </c>
      <c r="L4928" s="277" t="s">
        <v>2364</v>
      </c>
      <c r="M4928" s="83"/>
    </row>
    <row r="4929" spans="1:13" ht="12.75" customHeight="1" x14ac:dyDescent="0.25">
      <c r="A4929" s="277" t="s">
        <v>11547</v>
      </c>
      <c r="B4929" s="277" t="s">
        <v>11548</v>
      </c>
      <c r="C4929" s="277" t="s">
        <v>11715</v>
      </c>
      <c r="D4929" s="277" t="s">
        <v>11716</v>
      </c>
      <c r="E4929" s="278" t="s">
        <v>1043</v>
      </c>
      <c r="F4929" s="277" t="s">
        <v>1043</v>
      </c>
      <c r="G4929" s="279">
        <v>72898</v>
      </c>
      <c r="H4929" s="277" t="s">
        <v>11735</v>
      </c>
      <c r="I4929" s="277" t="s">
        <v>694</v>
      </c>
      <c r="J4929" s="277" t="s">
        <v>2363</v>
      </c>
      <c r="K4929" s="280">
        <v>3.78</v>
      </c>
      <c r="L4929" s="277" t="s">
        <v>2364</v>
      </c>
      <c r="M4929" s="83"/>
    </row>
    <row r="4930" spans="1:13" ht="12.75" customHeight="1" x14ac:dyDescent="0.25">
      <c r="A4930" s="277" t="s">
        <v>11547</v>
      </c>
      <c r="B4930" s="277" t="s">
        <v>11548</v>
      </c>
      <c r="C4930" s="277" t="s">
        <v>11715</v>
      </c>
      <c r="D4930" s="277" t="s">
        <v>11716</v>
      </c>
      <c r="E4930" s="278" t="s">
        <v>1043</v>
      </c>
      <c r="F4930" s="277" t="s">
        <v>1043</v>
      </c>
      <c r="G4930" s="279">
        <v>72899</v>
      </c>
      <c r="H4930" s="277" t="s">
        <v>11736</v>
      </c>
      <c r="I4930" s="277" t="s">
        <v>694</v>
      </c>
      <c r="J4930" s="277" t="s">
        <v>2363</v>
      </c>
      <c r="K4930" s="280">
        <v>5.46</v>
      </c>
      <c r="L4930" s="277" t="s">
        <v>2364</v>
      </c>
      <c r="M4930" s="83"/>
    </row>
    <row r="4931" spans="1:13" ht="12.75" customHeight="1" x14ac:dyDescent="0.25">
      <c r="A4931" s="277" t="s">
        <v>11547</v>
      </c>
      <c r="B4931" s="277" t="s">
        <v>11548</v>
      </c>
      <c r="C4931" s="277" t="s">
        <v>11715</v>
      </c>
      <c r="D4931" s="277" t="s">
        <v>11716</v>
      </c>
      <c r="E4931" s="278" t="s">
        <v>1043</v>
      </c>
      <c r="F4931" s="277" t="s">
        <v>1043</v>
      </c>
      <c r="G4931" s="279">
        <v>72900</v>
      </c>
      <c r="H4931" s="277" t="s">
        <v>11737</v>
      </c>
      <c r="I4931" s="277" t="s">
        <v>694</v>
      </c>
      <c r="J4931" s="277" t="s">
        <v>2363</v>
      </c>
      <c r="K4931" s="280">
        <v>6.01</v>
      </c>
      <c r="L4931" s="277" t="s">
        <v>2364</v>
      </c>
      <c r="M4931" s="83"/>
    </row>
    <row r="4932" spans="1:13" ht="12.75" customHeight="1" x14ac:dyDescent="0.25">
      <c r="A4932" s="277" t="s">
        <v>11547</v>
      </c>
      <c r="B4932" s="277" t="s">
        <v>11548</v>
      </c>
      <c r="C4932" s="277" t="s">
        <v>11715</v>
      </c>
      <c r="D4932" s="277" t="s">
        <v>11716</v>
      </c>
      <c r="E4932" s="278">
        <v>74010</v>
      </c>
      <c r="F4932" s="277" t="s">
        <v>11738</v>
      </c>
      <c r="G4932" s="279" t="s">
        <v>11739</v>
      </c>
      <c r="H4932" s="277" t="s">
        <v>11740</v>
      </c>
      <c r="I4932" s="277" t="s">
        <v>694</v>
      </c>
      <c r="J4932" s="277" t="s">
        <v>2363</v>
      </c>
      <c r="K4932" s="280">
        <v>1.65</v>
      </c>
      <c r="L4932" s="277" t="s">
        <v>2364</v>
      </c>
      <c r="M4932" s="83"/>
    </row>
    <row r="4933" spans="1:13" ht="12.75" customHeight="1" x14ac:dyDescent="0.25">
      <c r="A4933" s="277" t="s">
        <v>11547</v>
      </c>
      <c r="B4933" s="277" t="s">
        <v>11548</v>
      </c>
      <c r="C4933" s="277" t="s">
        <v>11715</v>
      </c>
      <c r="D4933" s="277" t="s">
        <v>11716</v>
      </c>
      <c r="E4933" s="278" t="s">
        <v>1043</v>
      </c>
      <c r="F4933" s="277" t="s">
        <v>1043</v>
      </c>
      <c r="G4933" s="279">
        <v>83356</v>
      </c>
      <c r="H4933" s="277" t="s">
        <v>11741</v>
      </c>
      <c r="I4933" s="277" t="s">
        <v>691</v>
      </c>
      <c r="J4933" s="277" t="s">
        <v>2363</v>
      </c>
      <c r="K4933" s="280">
        <v>0.79</v>
      </c>
      <c r="L4933" s="277" t="s">
        <v>2364</v>
      </c>
      <c r="M4933" s="83"/>
    </row>
    <row r="4934" spans="1:13" ht="12.75" customHeight="1" x14ac:dyDescent="0.25">
      <c r="A4934" s="277" t="s">
        <v>11547</v>
      </c>
      <c r="B4934" s="277" t="s">
        <v>11548</v>
      </c>
      <c r="C4934" s="277" t="s">
        <v>11715</v>
      </c>
      <c r="D4934" s="277" t="s">
        <v>11716</v>
      </c>
      <c r="E4934" s="278" t="s">
        <v>1043</v>
      </c>
      <c r="F4934" s="277" t="s">
        <v>1043</v>
      </c>
      <c r="G4934" s="279">
        <v>83358</v>
      </c>
      <c r="H4934" s="277" t="s">
        <v>11742</v>
      </c>
      <c r="I4934" s="277" t="s">
        <v>691</v>
      </c>
      <c r="J4934" s="277" t="s">
        <v>2363</v>
      </c>
      <c r="K4934" s="280">
        <v>1.64</v>
      </c>
      <c r="L4934" s="277" t="s">
        <v>2364</v>
      </c>
      <c r="M4934" s="83"/>
    </row>
    <row r="4935" spans="1:13" ht="12.75" customHeight="1" x14ac:dyDescent="0.25">
      <c r="A4935" s="277" t="s">
        <v>11547</v>
      </c>
      <c r="B4935" s="277" t="s">
        <v>11548</v>
      </c>
      <c r="C4935" s="277" t="s">
        <v>11715</v>
      </c>
      <c r="D4935" s="277" t="s">
        <v>11716</v>
      </c>
      <c r="E4935" s="278" t="s">
        <v>1043</v>
      </c>
      <c r="F4935" s="277" t="s">
        <v>1043</v>
      </c>
      <c r="G4935" s="279">
        <v>95303</v>
      </c>
      <c r="H4935" s="277" t="s">
        <v>11743</v>
      </c>
      <c r="I4935" s="277" t="s">
        <v>691</v>
      </c>
      <c r="J4935" s="277" t="s">
        <v>2363</v>
      </c>
      <c r="K4935" s="280">
        <v>1.01</v>
      </c>
      <c r="L4935" s="277" t="s">
        <v>2364</v>
      </c>
      <c r="M4935" s="83"/>
    </row>
    <row r="4936" spans="1:13" ht="12.75" customHeight="1" x14ac:dyDescent="0.25">
      <c r="A4936" s="277" t="s">
        <v>11547</v>
      </c>
      <c r="B4936" s="277" t="s">
        <v>11548</v>
      </c>
      <c r="C4936" s="277" t="s">
        <v>11715</v>
      </c>
      <c r="D4936" s="277" t="s">
        <v>11716</v>
      </c>
      <c r="E4936" s="278" t="s">
        <v>1043</v>
      </c>
      <c r="F4936" s="277" t="s">
        <v>1043</v>
      </c>
      <c r="G4936" s="279">
        <v>97912</v>
      </c>
      <c r="H4936" s="277" t="s">
        <v>11744</v>
      </c>
      <c r="I4936" s="277" t="s">
        <v>691</v>
      </c>
      <c r="J4936" s="277" t="s">
        <v>2363</v>
      </c>
      <c r="K4936" s="280">
        <v>2.1800000000000002</v>
      </c>
      <c r="L4936" s="277" t="s">
        <v>2364</v>
      </c>
      <c r="M4936" s="83"/>
    </row>
    <row r="4937" spans="1:13" ht="12.75" customHeight="1" x14ac:dyDescent="0.25">
      <c r="A4937" s="277" t="s">
        <v>11547</v>
      </c>
      <c r="B4937" s="277" t="s">
        <v>11548</v>
      </c>
      <c r="C4937" s="277" t="s">
        <v>11715</v>
      </c>
      <c r="D4937" s="277" t="s">
        <v>11716</v>
      </c>
      <c r="E4937" s="278" t="s">
        <v>1043</v>
      </c>
      <c r="F4937" s="277" t="s">
        <v>1043</v>
      </c>
      <c r="G4937" s="279">
        <v>97913</v>
      </c>
      <c r="H4937" s="277" t="s">
        <v>11745</v>
      </c>
      <c r="I4937" s="277" t="s">
        <v>691</v>
      </c>
      <c r="J4937" s="277" t="s">
        <v>2363</v>
      </c>
      <c r="K4937" s="280">
        <v>1.67</v>
      </c>
      <c r="L4937" s="277" t="s">
        <v>2364</v>
      </c>
      <c r="M4937" s="83"/>
    </row>
    <row r="4938" spans="1:13" ht="12.75" customHeight="1" x14ac:dyDescent="0.25">
      <c r="A4938" s="277" t="s">
        <v>11547</v>
      </c>
      <c r="B4938" s="277" t="s">
        <v>11548</v>
      </c>
      <c r="C4938" s="277" t="s">
        <v>11715</v>
      </c>
      <c r="D4938" s="277" t="s">
        <v>11716</v>
      </c>
      <c r="E4938" s="278" t="s">
        <v>1043</v>
      </c>
      <c r="F4938" s="277" t="s">
        <v>1043</v>
      </c>
      <c r="G4938" s="279">
        <v>97914</v>
      </c>
      <c r="H4938" s="277" t="s">
        <v>690</v>
      </c>
      <c r="I4938" s="277" t="s">
        <v>691</v>
      </c>
      <c r="J4938" s="277" t="s">
        <v>2363</v>
      </c>
      <c r="K4938" s="280">
        <v>1.57</v>
      </c>
      <c r="L4938" s="277" t="s">
        <v>2364</v>
      </c>
      <c r="M4938" s="83"/>
    </row>
    <row r="4939" spans="1:13" ht="12.75" customHeight="1" x14ac:dyDescent="0.25">
      <c r="A4939" s="277" t="s">
        <v>11547</v>
      </c>
      <c r="B4939" s="277" t="s">
        <v>11548</v>
      </c>
      <c r="C4939" s="277" t="s">
        <v>11715</v>
      </c>
      <c r="D4939" s="277" t="s">
        <v>11716</v>
      </c>
      <c r="E4939" s="278" t="s">
        <v>1043</v>
      </c>
      <c r="F4939" s="277" t="s">
        <v>1043</v>
      </c>
      <c r="G4939" s="279">
        <v>97915</v>
      </c>
      <c r="H4939" s="277" t="s">
        <v>11746</v>
      </c>
      <c r="I4939" s="277" t="s">
        <v>691</v>
      </c>
      <c r="J4939" s="277" t="s">
        <v>2363</v>
      </c>
      <c r="K4939" s="280">
        <v>1.1100000000000001</v>
      </c>
      <c r="L4939" s="277" t="s">
        <v>2364</v>
      </c>
      <c r="M4939" s="83"/>
    </row>
    <row r="4940" spans="1:13" ht="12.75" customHeight="1" x14ac:dyDescent="0.25">
      <c r="A4940" s="277" t="s">
        <v>11547</v>
      </c>
      <c r="B4940" s="277" t="s">
        <v>11548</v>
      </c>
      <c r="C4940" s="277" t="s">
        <v>11715</v>
      </c>
      <c r="D4940" s="277" t="s">
        <v>11716</v>
      </c>
      <c r="E4940" s="278" t="s">
        <v>1043</v>
      </c>
      <c r="F4940" s="277" t="s">
        <v>1043</v>
      </c>
      <c r="G4940" s="279">
        <v>97916</v>
      </c>
      <c r="H4940" s="277" t="s">
        <v>11747</v>
      </c>
      <c r="I4940" s="277" t="s">
        <v>11718</v>
      </c>
      <c r="J4940" s="277" t="s">
        <v>2363</v>
      </c>
      <c r="K4940" s="280">
        <v>1.45</v>
      </c>
      <c r="L4940" s="277" t="s">
        <v>2364</v>
      </c>
      <c r="M4940" s="83"/>
    </row>
    <row r="4941" spans="1:13" ht="12.75" customHeight="1" x14ac:dyDescent="0.25">
      <c r="A4941" s="277" t="s">
        <v>11547</v>
      </c>
      <c r="B4941" s="277" t="s">
        <v>11548</v>
      </c>
      <c r="C4941" s="277" t="s">
        <v>11715</v>
      </c>
      <c r="D4941" s="277" t="s">
        <v>11716</v>
      </c>
      <c r="E4941" s="278" t="s">
        <v>1043</v>
      </c>
      <c r="F4941" s="277" t="s">
        <v>1043</v>
      </c>
      <c r="G4941" s="279">
        <v>97917</v>
      </c>
      <c r="H4941" s="277" t="s">
        <v>11748</v>
      </c>
      <c r="I4941" s="277" t="s">
        <v>11718</v>
      </c>
      <c r="J4941" s="277" t="s">
        <v>2363</v>
      </c>
      <c r="K4941" s="280">
        <v>1.1100000000000001</v>
      </c>
      <c r="L4941" s="277" t="s">
        <v>2364</v>
      </c>
      <c r="M4941" s="83"/>
    </row>
    <row r="4942" spans="1:13" ht="12.75" customHeight="1" x14ac:dyDescent="0.25">
      <c r="A4942" s="277" t="s">
        <v>11547</v>
      </c>
      <c r="B4942" s="277" t="s">
        <v>11548</v>
      </c>
      <c r="C4942" s="277" t="s">
        <v>11715</v>
      </c>
      <c r="D4942" s="277" t="s">
        <v>11716</v>
      </c>
      <c r="E4942" s="278" t="s">
        <v>1043</v>
      </c>
      <c r="F4942" s="277" t="s">
        <v>1043</v>
      </c>
      <c r="G4942" s="279">
        <v>97918</v>
      </c>
      <c r="H4942" s="277" t="s">
        <v>11749</v>
      </c>
      <c r="I4942" s="277" t="s">
        <v>11718</v>
      </c>
      <c r="J4942" s="277" t="s">
        <v>2363</v>
      </c>
      <c r="K4942" s="280">
        <v>1.04</v>
      </c>
      <c r="L4942" s="277" t="s">
        <v>2364</v>
      </c>
      <c r="M4942" s="83"/>
    </row>
    <row r="4943" spans="1:13" ht="12.75" customHeight="1" x14ac:dyDescent="0.25">
      <c r="A4943" s="277" t="s">
        <v>11547</v>
      </c>
      <c r="B4943" s="277" t="s">
        <v>11548</v>
      </c>
      <c r="C4943" s="277" t="s">
        <v>11715</v>
      </c>
      <c r="D4943" s="277" t="s">
        <v>11716</v>
      </c>
      <c r="E4943" s="278" t="s">
        <v>1043</v>
      </c>
      <c r="F4943" s="277" t="s">
        <v>1043</v>
      </c>
      <c r="G4943" s="279">
        <v>97919</v>
      </c>
      <c r="H4943" s="277" t="s">
        <v>11750</v>
      </c>
      <c r="I4943" s="277" t="s">
        <v>11718</v>
      </c>
      <c r="J4943" s="277" t="s">
        <v>2363</v>
      </c>
      <c r="K4943" s="280">
        <v>0.73</v>
      </c>
      <c r="L4943" s="277" t="s">
        <v>2364</v>
      </c>
      <c r="M4943" s="83"/>
    </row>
    <row r="4944" spans="1:13" ht="12.75" customHeight="1" x14ac:dyDescent="0.25">
      <c r="A4944" s="277" t="s">
        <v>11547</v>
      </c>
      <c r="B4944" s="277" t="s">
        <v>11548</v>
      </c>
      <c r="C4944" s="277" t="s">
        <v>11751</v>
      </c>
      <c r="D4944" s="277" t="s">
        <v>11752</v>
      </c>
      <c r="E4944" s="278" t="s">
        <v>1043</v>
      </c>
      <c r="F4944" s="277" t="s">
        <v>1043</v>
      </c>
      <c r="G4944" s="279">
        <v>94097</v>
      </c>
      <c r="H4944" s="277" t="s">
        <v>756</v>
      </c>
      <c r="I4944" s="277" t="s">
        <v>648</v>
      </c>
      <c r="J4944" s="277" t="s">
        <v>2642</v>
      </c>
      <c r="K4944" s="280">
        <v>4.33</v>
      </c>
      <c r="L4944" s="277" t="s">
        <v>2364</v>
      </c>
      <c r="M4944" s="83"/>
    </row>
    <row r="4945" spans="1:13" ht="12.75" customHeight="1" x14ac:dyDescent="0.25">
      <c r="A4945" s="277" t="s">
        <v>11547</v>
      </c>
      <c r="B4945" s="277" t="s">
        <v>11548</v>
      </c>
      <c r="C4945" s="277" t="s">
        <v>11751</v>
      </c>
      <c r="D4945" s="277" t="s">
        <v>11752</v>
      </c>
      <c r="E4945" s="278" t="s">
        <v>1043</v>
      </c>
      <c r="F4945" s="277" t="s">
        <v>1043</v>
      </c>
      <c r="G4945" s="279">
        <v>94098</v>
      </c>
      <c r="H4945" s="277" t="s">
        <v>11753</v>
      </c>
      <c r="I4945" s="277" t="s">
        <v>648</v>
      </c>
      <c r="J4945" s="277" t="s">
        <v>2642</v>
      </c>
      <c r="K4945" s="280">
        <v>4.95</v>
      </c>
      <c r="L4945" s="277" t="s">
        <v>2364</v>
      </c>
      <c r="M4945" s="83"/>
    </row>
    <row r="4946" spans="1:13" ht="12.75" customHeight="1" x14ac:dyDescent="0.25">
      <c r="A4946" s="277" t="s">
        <v>11547</v>
      </c>
      <c r="B4946" s="277" t="s">
        <v>11548</v>
      </c>
      <c r="C4946" s="277" t="s">
        <v>11751</v>
      </c>
      <c r="D4946" s="277" t="s">
        <v>11752</v>
      </c>
      <c r="E4946" s="278" t="s">
        <v>1043</v>
      </c>
      <c r="F4946" s="277" t="s">
        <v>1043</v>
      </c>
      <c r="G4946" s="279">
        <v>94099</v>
      </c>
      <c r="H4946" s="277" t="s">
        <v>11754</v>
      </c>
      <c r="I4946" s="277" t="s">
        <v>648</v>
      </c>
      <c r="J4946" s="277" t="s">
        <v>2642</v>
      </c>
      <c r="K4946" s="280">
        <v>2.1800000000000002</v>
      </c>
      <c r="L4946" s="277" t="s">
        <v>2364</v>
      </c>
      <c r="M4946" s="83"/>
    </row>
    <row r="4947" spans="1:13" ht="12.75" customHeight="1" x14ac:dyDescent="0.25">
      <c r="A4947" s="277" t="s">
        <v>11547</v>
      </c>
      <c r="B4947" s="277" t="s">
        <v>11548</v>
      </c>
      <c r="C4947" s="277" t="s">
        <v>11751</v>
      </c>
      <c r="D4947" s="277" t="s">
        <v>11752</v>
      </c>
      <c r="E4947" s="278" t="s">
        <v>1043</v>
      </c>
      <c r="F4947" s="277" t="s">
        <v>1043</v>
      </c>
      <c r="G4947" s="279">
        <v>94100</v>
      </c>
      <c r="H4947" s="277" t="s">
        <v>11755</v>
      </c>
      <c r="I4947" s="277" t="s">
        <v>648</v>
      </c>
      <c r="J4947" s="277" t="s">
        <v>2642</v>
      </c>
      <c r="K4947" s="280">
        <v>2.78</v>
      </c>
      <c r="L4947" s="277" t="s">
        <v>2364</v>
      </c>
      <c r="M4947" s="83"/>
    </row>
    <row r="4948" spans="1:13" ht="12.75" customHeight="1" x14ac:dyDescent="0.25">
      <c r="A4948" s="277" t="s">
        <v>11547</v>
      </c>
      <c r="B4948" s="277" t="s">
        <v>11548</v>
      </c>
      <c r="C4948" s="277" t="s">
        <v>11751</v>
      </c>
      <c r="D4948" s="277" t="s">
        <v>11752</v>
      </c>
      <c r="E4948" s="278" t="s">
        <v>1043</v>
      </c>
      <c r="F4948" s="277" t="s">
        <v>1043</v>
      </c>
      <c r="G4948" s="279">
        <v>94102</v>
      </c>
      <c r="H4948" s="277" t="s">
        <v>11756</v>
      </c>
      <c r="I4948" s="277" t="s">
        <v>694</v>
      </c>
      <c r="J4948" s="277" t="s">
        <v>2642</v>
      </c>
      <c r="K4948" s="280">
        <v>184.69</v>
      </c>
      <c r="L4948" s="277" t="s">
        <v>2364</v>
      </c>
      <c r="M4948" s="83"/>
    </row>
    <row r="4949" spans="1:13" ht="12.75" customHeight="1" x14ac:dyDescent="0.25">
      <c r="A4949" s="277" t="s">
        <v>11547</v>
      </c>
      <c r="B4949" s="277" t="s">
        <v>11548</v>
      </c>
      <c r="C4949" s="277" t="s">
        <v>11751</v>
      </c>
      <c r="D4949" s="277" t="s">
        <v>11752</v>
      </c>
      <c r="E4949" s="278" t="s">
        <v>1043</v>
      </c>
      <c r="F4949" s="277" t="s">
        <v>1043</v>
      </c>
      <c r="G4949" s="279">
        <v>94103</v>
      </c>
      <c r="H4949" s="277" t="s">
        <v>11757</v>
      </c>
      <c r="I4949" s="277" t="s">
        <v>694</v>
      </c>
      <c r="J4949" s="277" t="s">
        <v>2642</v>
      </c>
      <c r="K4949" s="280">
        <v>220.95</v>
      </c>
      <c r="L4949" s="277" t="s">
        <v>2364</v>
      </c>
      <c r="M4949" s="83"/>
    </row>
    <row r="4950" spans="1:13" ht="12.75" customHeight="1" x14ac:dyDescent="0.25">
      <c r="A4950" s="277" t="s">
        <v>11547</v>
      </c>
      <c r="B4950" s="277" t="s">
        <v>11548</v>
      </c>
      <c r="C4950" s="277" t="s">
        <v>11751</v>
      </c>
      <c r="D4950" s="277" t="s">
        <v>11752</v>
      </c>
      <c r="E4950" s="278" t="s">
        <v>1043</v>
      </c>
      <c r="F4950" s="277" t="s">
        <v>1043</v>
      </c>
      <c r="G4950" s="279">
        <v>94104</v>
      </c>
      <c r="H4950" s="277" t="s">
        <v>11758</v>
      </c>
      <c r="I4950" s="277" t="s">
        <v>694</v>
      </c>
      <c r="J4950" s="277" t="s">
        <v>2642</v>
      </c>
      <c r="K4950" s="280">
        <v>188.13</v>
      </c>
      <c r="L4950" s="277" t="s">
        <v>2364</v>
      </c>
      <c r="M4950" s="83"/>
    </row>
    <row r="4951" spans="1:13" ht="12.75" customHeight="1" x14ac:dyDescent="0.25">
      <c r="A4951" s="277" t="s">
        <v>11547</v>
      </c>
      <c r="B4951" s="277" t="s">
        <v>11548</v>
      </c>
      <c r="C4951" s="277" t="s">
        <v>11751</v>
      </c>
      <c r="D4951" s="277" t="s">
        <v>11752</v>
      </c>
      <c r="E4951" s="278" t="s">
        <v>1043</v>
      </c>
      <c r="F4951" s="277" t="s">
        <v>1043</v>
      </c>
      <c r="G4951" s="279">
        <v>94105</v>
      </c>
      <c r="H4951" s="277" t="s">
        <v>11759</v>
      </c>
      <c r="I4951" s="277" t="s">
        <v>694</v>
      </c>
      <c r="J4951" s="277" t="s">
        <v>2642</v>
      </c>
      <c r="K4951" s="280">
        <v>224.41</v>
      </c>
      <c r="L4951" s="277" t="s">
        <v>2364</v>
      </c>
      <c r="M4951" s="83"/>
    </row>
    <row r="4952" spans="1:13" ht="12.75" customHeight="1" x14ac:dyDescent="0.25">
      <c r="A4952" s="277" t="s">
        <v>11547</v>
      </c>
      <c r="B4952" s="277" t="s">
        <v>11548</v>
      </c>
      <c r="C4952" s="277" t="s">
        <v>11751</v>
      </c>
      <c r="D4952" s="277" t="s">
        <v>11752</v>
      </c>
      <c r="E4952" s="278" t="s">
        <v>1043</v>
      </c>
      <c r="F4952" s="277" t="s">
        <v>1043</v>
      </c>
      <c r="G4952" s="279">
        <v>94106</v>
      </c>
      <c r="H4952" s="277" t="s">
        <v>11760</v>
      </c>
      <c r="I4952" s="277" t="s">
        <v>694</v>
      </c>
      <c r="J4952" s="277" t="s">
        <v>2642</v>
      </c>
      <c r="K4952" s="280">
        <v>167.39</v>
      </c>
      <c r="L4952" s="277" t="s">
        <v>2364</v>
      </c>
      <c r="M4952" s="83"/>
    </row>
    <row r="4953" spans="1:13" ht="12.75" customHeight="1" x14ac:dyDescent="0.25">
      <c r="A4953" s="277" t="s">
        <v>11547</v>
      </c>
      <c r="B4953" s="277" t="s">
        <v>11548</v>
      </c>
      <c r="C4953" s="277" t="s">
        <v>11751</v>
      </c>
      <c r="D4953" s="277" t="s">
        <v>11752</v>
      </c>
      <c r="E4953" s="278" t="s">
        <v>1043</v>
      </c>
      <c r="F4953" s="277" t="s">
        <v>1043</v>
      </c>
      <c r="G4953" s="279">
        <v>94107</v>
      </c>
      <c r="H4953" s="277" t="s">
        <v>11761</v>
      </c>
      <c r="I4953" s="277" t="s">
        <v>694</v>
      </c>
      <c r="J4953" s="277" t="s">
        <v>2642</v>
      </c>
      <c r="K4953" s="280">
        <v>203.67</v>
      </c>
      <c r="L4953" s="277" t="s">
        <v>2364</v>
      </c>
      <c r="M4953" s="83"/>
    </row>
    <row r="4954" spans="1:13" ht="12.75" customHeight="1" x14ac:dyDescent="0.25">
      <c r="A4954" s="277" t="s">
        <v>11547</v>
      </c>
      <c r="B4954" s="277" t="s">
        <v>11548</v>
      </c>
      <c r="C4954" s="277" t="s">
        <v>11751</v>
      </c>
      <c r="D4954" s="277" t="s">
        <v>11752</v>
      </c>
      <c r="E4954" s="278" t="s">
        <v>1043</v>
      </c>
      <c r="F4954" s="277" t="s">
        <v>1043</v>
      </c>
      <c r="G4954" s="279">
        <v>94108</v>
      </c>
      <c r="H4954" s="277" t="s">
        <v>11762</v>
      </c>
      <c r="I4954" s="277" t="s">
        <v>694</v>
      </c>
      <c r="J4954" s="277" t="s">
        <v>2642</v>
      </c>
      <c r="K4954" s="280">
        <v>170.85</v>
      </c>
      <c r="L4954" s="277" t="s">
        <v>2364</v>
      </c>
      <c r="M4954" s="83"/>
    </row>
    <row r="4955" spans="1:13" ht="12.75" customHeight="1" x14ac:dyDescent="0.25">
      <c r="A4955" s="277" t="s">
        <v>11547</v>
      </c>
      <c r="B4955" s="277" t="s">
        <v>11548</v>
      </c>
      <c r="C4955" s="277" t="s">
        <v>11751</v>
      </c>
      <c r="D4955" s="277" t="s">
        <v>11752</v>
      </c>
      <c r="E4955" s="278" t="s">
        <v>1043</v>
      </c>
      <c r="F4955" s="277" t="s">
        <v>1043</v>
      </c>
      <c r="G4955" s="279">
        <v>94110</v>
      </c>
      <c r="H4955" s="277" t="s">
        <v>11763</v>
      </c>
      <c r="I4955" s="277" t="s">
        <v>694</v>
      </c>
      <c r="J4955" s="277" t="s">
        <v>2642</v>
      </c>
      <c r="K4955" s="280">
        <v>207.11</v>
      </c>
      <c r="L4955" s="277" t="s">
        <v>2364</v>
      </c>
      <c r="M4955" s="83"/>
    </row>
    <row r="4956" spans="1:13" ht="12.75" customHeight="1" x14ac:dyDescent="0.25">
      <c r="A4956" s="277" t="s">
        <v>11547</v>
      </c>
      <c r="B4956" s="277" t="s">
        <v>11548</v>
      </c>
      <c r="C4956" s="277" t="s">
        <v>11751</v>
      </c>
      <c r="D4956" s="277" t="s">
        <v>11752</v>
      </c>
      <c r="E4956" s="278" t="s">
        <v>1043</v>
      </c>
      <c r="F4956" s="277" t="s">
        <v>1043</v>
      </c>
      <c r="G4956" s="279">
        <v>94111</v>
      </c>
      <c r="H4956" s="277" t="s">
        <v>11764</v>
      </c>
      <c r="I4956" s="277" t="s">
        <v>694</v>
      </c>
      <c r="J4956" s="277" t="s">
        <v>2363</v>
      </c>
      <c r="K4956" s="280">
        <v>160.75</v>
      </c>
      <c r="L4956" s="277" t="s">
        <v>2364</v>
      </c>
      <c r="M4956" s="83"/>
    </row>
    <row r="4957" spans="1:13" ht="12.75" customHeight="1" x14ac:dyDescent="0.25">
      <c r="A4957" s="277" t="s">
        <v>11547</v>
      </c>
      <c r="B4957" s="277" t="s">
        <v>11548</v>
      </c>
      <c r="C4957" s="277" t="s">
        <v>11751</v>
      </c>
      <c r="D4957" s="277" t="s">
        <v>11752</v>
      </c>
      <c r="E4957" s="278" t="s">
        <v>1043</v>
      </c>
      <c r="F4957" s="277" t="s">
        <v>1043</v>
      </c>
      <c r="G4957" s="279">
        <v>94112</v>
      </c>
      <c r="H4957" s="277" t="s">
        <v>11765</v>
      </c>
      <c r="I4957" s="277" t="s">
        <v>694</v>
      </c>
      <c r="J4957" s="277" t="s">
        <v>2363</v>
      </c>
      <c r="K4957" s="280">
        <v>191.45</v>
      </c>
      <c r="L4957" s="277" t="s">
        <v>2364</v>
      </c>
      <c r="M4957" s="83"/>
    </row>
    <row r="4958" spans="1:13" ht="12.75" customHeight="1" x14ac:dyDescent="0.25">
      <c r="A4958" s="277" t="s">
        <v>11547</v>
      </c>
      <c r="B4958" s="277" t="s">
        <v>11548</v>
      </c>
      <c r="C4958" s="277" t="s">
        <v>11751</v>
      </c>
      <c r="D4958" s="277" t="s">
        <v>11752</v>
      </c>
      <c r="E4958" s="278" t="s">
        <v>1043</v>
      </c>
      <c r="F4958" s="277" t="s">
        <v>1043</v>
      </c>
      <c r="G4958" s="279">
        <v>94113</v>
      </c>
      <c r="H4958" s="277" t="s">
        <v>11766</v>
      </c>
      <c r="I4958" s="277" t="s">
        <v>694</v>
      </c>
      <c r="J4958" s="277" t="s">
        <v>2363</v>
      </c>
      <c r="K4958" s="280">
        <v>166.26</v>
      </c>
      <c r="L4958" s="277" t="s">
        <v>2364</v>
      </c>
      <c r="M4958" s="83"/>
    </row>
    <row r="4959" spans="1:13" ht="12.75" customHeight="1" x14ac:dyDescent="0.25">
      <c r="A4959" s="277" t="s">
        <v>11547</v>
      </c>
      <c r="B4959" s="277" t="s">
        <v>11548</v>
      </c>
      <c r="C4959" s="277" t="s">
        <v>11751</v>
      </c>
      <c r="D4959" s="277" t="s">
        <v>11752</v>
      </c>
      <c r="E4959" s="278" t="s">
        <v>1043</v>
      </c>
      <c r="F4959" s="277" t="s">
        <v>1043</v>
      </c>
      <c r="G4959" s="279">
        <v>94114</v>
      </c>
      <c r="H4959" s="277" t="s">
        <v>11767</v>
      </c>
      <c r="I4959" s="277" t="s">
        <v>694</v>
      </c>
      <c r="J4959" s="277" t="s">
        <v>2363</v>
      </c>
      <c r="K4959" s="280">
        <v>197.67</v>
      </c>
      <c r="L4959" s="277" t="s">
        <v>2364</v>
      </c>
      <c r="M4959" s="83"/>
    </row>
    <row r="4960" spans="1:13" ht="12.75" customHeight="1" x14ac:dyDescent="0.25">
      <c r="A4960" s="277" t="s">
        <v>11547</v>
      </c>
      <c r="B4960" s="277" t="s">
        <v>11548</v>
      </c>
      <c r="C4960" s="277" t="s">
        <v>11751</v>
      </c>
      <c r="D4960" s="277" t="s">
        <v>11752</v>
      </c>
      <c r="E4960" s="278" t="s">
        <v>1043</v>
      </c>
      <c r="F4960" s="277" t="s">
        <v>1043</v>
      </c>
      <c r="G4960" s="279">
        <v>94115</v>
      </c>
      <c r="H4960" s="277" t="s">
        <v>11768</v>
      </c>
      <c r="I4960" s="277" t="s">
        <v>694</v>
      </c>
      <c r="J4960" s="277" t="s">
        <v>2363</v>
      </c>
      <c r="K4960" s="280">
        <v>135</v>
      </c>
      <c r="L4960" s="277" t="s">
        <v>2364</v>
      </c>
      <c r="M4960" s="83"/>
    </row>
    <row r="4961" spans="1:13" ht="12.75" customHeight="1" x14ac:dyDescent="0.25">
      <c r="A4961" s="277" t="s">
        <v>11547</v>
      </c>
      <c r="B4961" s="277" t="s">
        <v>11548</v>
      </c>
      <c r="C4961" s="277" t="s">
        <v>11751</v>
      </c>
      <c r="D4961" s="277" t="s">
        <v>11752</v>
      </c>
      <c r="E4961" s="278" t="s">
        <v>1043</v>
      </c>
      <c r="F4961" s="277" t="s">
        <v>1043</v>
      </c>
      <c r="G4961" s="279">
        <v>94116</v>
      </c>
      <c r="H4961" s="277" t="s">
        <v>11769</v>
      </c>
      <c r="I4961" s="277" t="s">
        <v>694</v>
      </c>
      <c r="J4961" s="277" t="s">
        <v>2363</v>
      </c>
      <c r="K4961" s="280">
        <v>161.94999999999999</v>
      </c>
      <c r="L4961" s="277" t="s">
        <v>2364</v>
      </c>
      <c r="M4961" s="83"/>
    </row>
    <row r="4962" spans="1:13" ht="12.75" customHeight="1" x14ac:dyDescent="0.25">
      <c r="A4962" s="277" t="s">
        <v>11547</v>
      </c>
      <c r="B4962" s="277" t="s">
        <v>11548</v>
      </c>
      <c r="C4962" s="277" t="s">
        <v>11751</v>
      </c>
      <c r="D4962" s="277" t="s">
        <v>11752</v>
      </c>
      <c r="E4962" s="278" t="s">
        <v>1043</v>
      </c>
      <c r="F4962" s="277" t="s">
        <v>1043</v>
      </c>
      <c r="G4962" s="279">
        <v>94117</v>
      </c>
      <c r="H4962" s="277" t="s">
        <v>11770</v>
      </c>
      <c r="I4962" s="277" t="s">
        <v>694</v>
      </c>
      <c r="J4962" s="277" t="s">
        <v>2363</v>
      </c>
      <c r="K4962" s="280">
        <v>140.13</v>
      </c>
      <c r="L4962" s="277" t="s">
        <v>2364</v>
      </c>
      <c r="M4962" s="83"/>
    </row>
    <row r="4963" spans="1:13" ht="12.75" customHeight="1" x14ac:dyDescent="0.25">
      <c r="A4963" s="277" t="s">
        <v>11547</v>
      </c>
      <c r="B4963" s="277" t="s">
        <v>11548</v>
      </c>
      <c r="C4963" s="277" t="s">
        <v>11751</v>
      </c>
      <c r="D4963" s="277" t="s">
        <v>11752</v>
      </c>
      <c r="E4963" s="278" t="s">
        <v>1043</v>
      </c>
      <c r="F4963" s="277" t="s">
        <v>1043</v>
      </c>
      <c r="G4963" s="279">
        <v>94118</v>
      </c>
      <c r="H4963" s="277" t="s">
        <v>11771</v>
      </c>
      <c r="I4963" s="277" t="s">
        <v>694</v>
      </c>
      <c r="J4963" s="277" t="s">
        <v>2363</v>
      </c>
      <c r="K4963" s="280">
        <v>167.98</v>
      </c>
      <c r="L4963" s="277" t="s">
        <v>2364</v>
      </c>
      <c r="M4963" s="83"/>
    </row>
    <row r="4964" spans="1:13" ht="12.75" customHeight="1" x14ac:dyDescent="0.25">
      <c r="A4964" s="277" t="s">
        <v>11547</v>
      </c>
      <c r="B4964" s="277" t="s">
        <v>11548</v>
      </c>
      <c r="C4964" s="277" t="s">
        <v>11772</v>
      </c>
      <c r="D4964" s="277" t="s">
        <v>11773</v>
      </c>
      <c r="E4964" s="278" t="s">
        <v>1043</v>
      </c>
      <c r="F4964" s="277" t="s">
        <v>1043</v>
      </c>
      <c r="G4964" s="279">
        <v>6514</v>
      </c>
      <c r="H4964" s="277" t="s">
        <v>11774</v>
      </c>
      <c r="I4964" s="277" t="s">
        <v>694</v>
      </c>
      <c r="J4964" s="277" t="s">
        <v>2642</v>
      </c>
      <c r="K4964" s="280">
        <v>122.27</v>
      </c>
      <c r="L4964" s="277" t="s">
        <v>2364</v>
      </c>
      <c r="M4964" s="83"/>
    </row>
    <row r="4965" spans="1:13" ht="12.75" customHeight="1" x14ac:dyDescent="0.25">
      <c r="A4965" s="277" t="s">
        <v>11547</v>
      </c>
      <c r="B4965" s="277" t="s">
        <v>11548</v>
      </c>
      <c r="C4965" s="277" t="s">
        <v>11772</v>
      </c>
      <c r="D4965" s="277" t="s">
        <v>11773</v>
      </c>
      <c r="E4965" s="278" t="s">
        <v>1043</v>
      </c>
      <c r="F4965" s="277" t="s">
        <v>1043</v>
      </c>
      <c r="G4965" s="279">
        <v>88549</v>
      </c>
      <c r="H4965" s="277" t="s">
        <v>11775</v>
      </c>
      <c r="I4965" s="277" t="s">
        <v>694</v>
      </c>
      <c r="J4965" s="277" t="s">
        <v>4167</v>
      </c>
      <c r="K4965" s="280">
        <v>100.11</v>
      </c>
      <c r="L4965" s="277" t="s">
        <v>2364</v>
      </c>
      <c r="M4965" s="83"/>
    </row>
    <row r="4966" spans="1:13" ht="12.75" customHeight="1" x14ac:dyDescent="0.25">
      <c r="A4966" s="277" t="s">
        <v>11547</v>
      </c>
      <c r="B4966" s="277" t="s">
        <v>11548</v>
      </c>
      <c r="C4966" s="277" t="s">
        <v>11776</v>
      </c>
      <c r="D4966" s="277" t="s">
        <v>11777</v>
      </c>
      <c r="E4966" s="278" t="s">
        <v>1043</v>
      </c>
      <c r="F4966" s="277" t="s">
        <v>1043</v>
      </c>
      <c r="G4966" s="279">
        <v>41721</v>
      </c>
      <c r="H4966" s="277" t="s">
        <v>11778</v>
      </c>
      <c r="I4966" s="277" t="s">
        <v>694</v>
      </c>
      <c r="J4966" s="277" t="s">
        <v>2363</v>
      </c>
      <c r="K4966" s="280">
        <v>2.93</v>
      </c>
      <c r="L4966" s="277" t="s">
        <v>2364</v>
      </c>
      <c r="M4966" s="83"/>
    </row>
    <row r="4967" spans="1:13" ht="12.75" customHeight="1" x14ac:dyDescent="0.25">
      <c r="A4967" s="277" t="s">
        <v>11547</v>
      </c>
      <c r="B4967" s="277" t="s">
        <v>11548</v>
      </c>
      <c r="C4967" s="277" t="s">
        <v>11776</v>
      </c>
      <c r="D4967" s="277" t="s">
        <v>11777</v>
      </c>
      <c r="E4967" s="278" t="s">
        <v>1043</v>
      </c>
      <c r="F4967" s="277" t="s">
        <v>1043</v>
      </c>
      <c r="G4967" s="279">
        <v>41722</v>
      </c>
      <c r="H4967" s="277" t="s">
        <v>11779</v>
      </c>
      <c r="I4967" s="277" t="s">
        <v>694</v>
      </c>
      <c r="J4967" s="277" t="s">
        <v>2363</v>
      </c>
      <c r="K4967" s="280">
        <v>4.22</v>
      </c>
      <c r="L4967" s="277" t="s">
        <v>2364</v>
      </c>
      <c r="M4967" s="83"/>
    </row>
    <row r="4968" spans="1:13" ht="12.75" customHeight="1" x14ac:dyDescent="0.25">
      <c r="A4968" s="277" t="s">
        <v>11547</v>
      </c>
      <c r="B4968" s="277" t="s">
        <v>11548</v>
      </c>
      <c r="C4968" s="277" t="s">
        <v>11776</v>
      </c>
      <c r="D4968" s="277" t="s">
        <v>11777</v>
      </c>
      <c r="E4968" s="278">
        <v>74005</v>
      </c>
      <c r="F4968" s="277" t="s">
        <v>11780</v>
      </c>
      <c r="G4968" s="279" t="s">
        <v>692</v>
      </c>
      <c r="H4968" s="277" t="s">
        <v>693</v>
      </c>
      <c r="I4968" s="277" t="s">
        <v>694</v>
      </c>
      <c r="J4968" s="277" t="s">
        <v>2642</v>
      </c>
      <c r="K4968" s="280">
        <v>4.16</v>
      </c>
      <c r="L4968" s="277" t="s">
        <v>2364</v>
      </c>
      <c r="M4968" s="83"/>
    </row>
    <row r="4969" spans="1:13" ht="12.75" customHeight="1" x14ac:dyDescent="0.25">
      <c r="A4969" s="277" t="s">
        <v>11547</v>
      </c>
      <c r="B4969" s="277" t="s">
        <v>11548</v>
      </c>
      <c r="C4969" s="277" t="s">
        <v>11776</v>
      </c>
      <c r="D4969" s="277" t="s">
        <v>11777</v>
      </c>
      <c r="E4969" s="278">
        <v>74005</v>
      </c>
      <c r="F4969" s="277" t="s">
        <v>11780</v>
      </c>
      <c r="G4969" s="279" t="s">
        <v>11781</v>
      </c>
      <c r="H4969" s="277" t="s">
        <v>11782</v>
      </c>
      <c r="I4969" s="277" t="s">
        <v>694</v>
      </c>
      <c r="J4969" s="277" t="s">
        <v>2363</v>
      </c>
      <c r="K4969" s="280">
        <v>5.0199999999999996</v>
      </c>
      <c r="L4969" s="277" t="s">
        <v>2364</v>
      </c>
      <c r="M4969" s="83"/>
    </row>
    <row r="4970" spans="1:13" ht="12.75" customHeight="1" x14ac:dyDescent="0.25">
      <c r="A4970" s="277" t="s">
        <v>11547</v>
      </c>
      <c r="B4970" s="277" t="s">
        <v>11548</v>
      </c>
      <c r="C4970" s="277" t="s">
        <v>11776</v>
      </c>
      <c r="D4970" s="277" t="s">
        <v>11777</v>
      </c>
      <c r="E4970" s="278">
        <v>74034</v>
      </c>
      <c r="F4970" s="277" t="s">
        <v>11783</v>
      </c>
      <c r="G4970" s="279" t="s">
        <v>244</v>
      </c>
      <c r="H4970" s="277" t="s">
        <v>11784</v>
      </c>
      <c r="I4970" s="277" t="s">
        <v>694</v>
      </c>
      <c r="J4970" s="277" t="s">
        <v>2363</v>
      </c>
      <c r="K4970" s="280">
        <v>1.56</v>
      </c>
      <c r="L4970" s="277" t="s">
        <v>2364</v>
      </c>
      <c r="M4970" s="83"/>
    </row>
    <row r="4971" spans="1:13" ht="12.75" customHeight="1" x14ac:dyDescent="0.25">
      <c r="A4971" s="277" t="s">
        <v>11547</v>
      </c>
      <c r="B4971" s="277" t="s">
        <v>11548</v>
      </c>
      <c r="C4971" s="277" t="s">
        <v>11776</v>
      </c>
      <c r="D4971" s="277" t="s">
        <v>11777</v>
      </c>
      <c r="E4971" s="278" t="s">
        <v>1043</v>
      </c>
      <c r="F4971" s="277" t="s">
        <v>1043</v>
      </c>
      <c r="G4971" s="279">
        <v>83344</v>
      </c>
      <c r="H4971" s="277" t="s">
        <v>11785</v>
      </c>
      <c r="I4971" s="277" t="s">
        <v>694</v>
      </c>
      <c r="J4971" s="277" t="s">
        <v>2363</v>
      </c>
      <c r="K4971" s="280">
        <v>0.86</v>
      </c>
      <c r="L4971" s="277" t="s">
        <v>2364</v>
      </c>
      <c r="M4971" s="83"/>
    </row>
    <row r="4972" spans="1:13" ht="12.75" customHeight="1" x14ac:dyDescent="0.25">
      <c r="A4972" s="277" t="s">
        <v>11547</v>
      </c>
      <c r="B4972" s="277" t="s">
        <v>11548</v>
      </c>
      <c r="C4972" s="277" t="s">
        <v>11776</v>
      </c>
      <c r="D4972" s="277" t="s">
        <v>11777</v>
      </c>
      <c r="E4972" s="278" t="s">
        <v>1043</v>
      </c>
      <c r="F4972" s="277" t="s">
        <v>1043</v>
      </c>
      <c r="G4972" s="279">
        <v>95606</v>
      </c>
      <c r="H4972" s="277" t="s">
        <v>11786</v>
      </c>
      <c r="I4972" s="277" t="s">
        <v>694</v>
      </c>
      <c r="J4972" s="277" t="s">
        <v>2363</v>
      </c>
      <c r="K4972" s="280">
        <v>1.22</v>
      </c>
      <c r="L4972" s="277" t="s">
        <v>2364</v>
      </c>
      <c r="M4972" s="83"/>
    </row>
    <row r="4973" spans="1:13" ht="12.75" customHeight="1" x14ac:dyDescent="0.25">
      <c r="A4973" s="277" t="s">
        <v>11787</v>
      </c>
      <c r="B4973" s="277" t="s">
        <v>11788</v>
      </c>
      <c r="C4973" s="277" t="s">
        <v>11789</v>
      </c>
      <c r="D4973" s="277" t="s">
        <v>11790</v>
      </c>
      <c r="E4973" s="278" t="s">
        <v>1043</v>
      </c>
      <c r="F4973" s="277" t="s">
        <v>1043</v>
      </c>
      <c r="G4973" s="279">
        <v>72131</v>
      </c>
      <c r="H4973" s="277" t="s">
        <v>11791</v>
      </c>
      <c r="I4973" s="277" t="s">
        <v>648</v>
      </c>
      <c r="J4973" s="277" t="s">
        <v>2642</v>
      </c>
      <c r="K4973" s="280">
        <v>113.65</v>
      </c>
      <c r="L4973" s="277" t="s">
        <v>2364</v>
      </c>
      <c r="M4973" s="83"/>
    </row>
    <row r="4974" spans="1:13" ht="12.75" customHeight="1" x14ac:dyDescent="0.25">
      <c r="A4974" s="277" t="s">
        <v>11787</v>
      </c>
      <c r="B4974" s="277" t="s">
        <v>11788</v>
      </c>
      <c r="C4974" s="277" t="s">
        <v>11789</v>
      </c>
      <c r="D4974" s="277" t="s">
        <v>11790</v>
      </c>
      <c r="E4974" s="278" t="s">
        <v>1043</v>
      </c>
      <c r="F4974" s="277" t="s">
        <v>1043</v>
      </c>
      <c r="G4974" s="279">
        <v>72132</v>
      </c>
      <c r="H4974" s="277" t="s">
        <v>11792</v>
      </c>
      <c r="I4974" s="277" t="s">
        <v>648</v>
      </c>
      <c r="J4974" s="277" t="s">
        <v>2642</v>
      </c>
      <c r="K4974" s="280">
        <v>58.3</v>
      </c>
      <c r="L4974" s="277" t="s">
        <v>2364</v>
      </c>
      <c r="M4974" s="83"/>
    </row>
    <row r="4975" spans="1:13" ht="12.75" customHeight="1" x14ac:dyDescent="0.25">
      <c r="A4975" s="277" t="s">
        <v>11787</v>
      </c>
      <c r="B4975" s="277" t="s">
        <v>11788</v>
      </c>
      <c r="C4975" s="277" t="s">
        <v>11789</v>
      </c>
      <c r="D4975" s="277" t="s">
        <v>11790</v>
      </c>
      <c r="E4975" s="278" t="s">
        <v>1043</v>
      </c>
      <c r="F4975" s="277" t="s">
        <v>1043</v>
      </c>
      <c r="G4975" s="279">
        <v>72133</v>
      </c>
      <c r="H4975" s="277" t="s">
        <v>11793</v>
      </c>
      <c r="I4975" s="277" t="s">
        <v>648</v>
      </c>
      <c r="J4975" s="277" t="s">
        <v>2642</v>
      </c>
      <c r="K4975" s="280">
        <v>202.2</v>
      </c>
      <c r="L4975" s="277" t="s">
        <v>2364</v>
      </c>
      <c r="M4975" s="83"/>
    </row>
    <row r="4976" spans="1:13" ht="12.75" customHeight="1" x14ac:dyDescent="0.25">
      <c r="A4976" s="277" t="s">
        <v>11787</v>
      </c>
      <c r="B4976" s="277" t="s">
        <v>11788</v>
      </c>
      <c r="C4976" s="277" t="s">
        <v>11789</v>
      </c>
      <c r="D4976" s="277" t="s">
        <v>11790</v>
      </c>
      <c r="E4976" s="278" t="s">
        <v>1043</v>
      </c>
      <c r="F4976" s="277" t="s">
        <v>1043</v>
      </c>
      <c r="G4976" s="279">
        <v>87471</v>
      </c>
      <c r="H4976" s="277" t="s">
        <v>11794</v>
      </c>
      <c r="I4976" s="277" t="s">
        <v>648</v>
      </c>
      <c r="J4976" s="277" t="s">
        <v>2363</v>
      </c>
      <c r="K4976" s="280">
        <v>37.07</v>
      </c>
      <c r="L4976" s="277" t="s">
        <v>2364</v>
      </c>
      <c r="M4976" s="83"/>
    </row>
    <row r="4977" spans="1:13" ht="12.75" customHeight="1" x14ac:dyDescent="0.25">
      <c r="A4977" s="277" t="s">
        <v>11787</v>
      </c>
      <c r="B4977" s="277" t="s">
        <v>11788</v>
      </c>
      <c r="C4977" s="277" t="s">
        <v>11789</v>
      </c>
      <c r="D4977" s="277" t="s">
        <v>11790</v>
      </c>
      <c r="E4977" s="278" t="s">
        <v>1043</v>
      </c>
      <c r="F4977" s="277" t="s">
        <v>1043</v>
      </c>
      <c r="G4977" s="279">
        <v>87472</v>
      </c>
      <c r="H4977" s="277" t="s">
        <v>11795</v>
      </c>
      <c r="I4977" s="277" t="s">
        <v>648</v>
      </c>
      <c r="J4977" s="277" t="s">
        <v>2363</v>
      </c>
      <c r="K4977" s="280">
        <v>37.950000000000003</v>
      </c>
      <c r="L4977" s="277" t="s">
        <v>2364</v>
      </c>
      <c r="M4977" s="83"/>
    </row>
    <row r="4978" spans="1:13" ht="12.75" customHeight="1" x14ac:dyDescent="0.25">
      <c r="A4978" s="277" t="s">
        <v>11787</v>
      </c>
      <c r="B4978" s="277" t="s">
        <v>11788</v>
      </c>
      <c r="C4978" s="277" t="s">
        <v>11789</v>
      </c>
      <c r="D4978" s="277" t="s">
        <v>11790</v>
      </c>
      <c r="E4978" s="278" t="s">
        <v>1043</v>
      </c>
      <c r="F4978" s="277" t="s">
        <v>1043</v>
      </c>
      <c r="G4978" s="279">
        <v>87473</v>
      </c>
      <c r="H4978" s="277" t="s">
        <v>11796</v>
      </c>
      <c r="I4978" s="277" t="s">
        <v>648</v>
      </c>
      <c r="J4978" s="277" t="s">
        <v>2363</v>
      </c>
      <c r="K4978" s="280">
        <v>51.26</v>
      </c>
      <c r="L4978" s="277" t="s">
        <v>2364</v>
      </c>
      <c r="M4978" s="83"/>
    </row>
    <row r="4979" spans="1:13" ht="12.75" customHeight="1" x14ac:dyDescent="0.25">
      <c r="A4979" s="277" t="s">
        <v>11787</v>
      </c>
      <c r="B4979" s="277" t="s">
        <v>11788</v>
      </c>
      <c r="C4979" s="277" t="s">
        <v>11789</v>
      </c>
      <c r="D4979" s="277" t="s">
        <v>11790</v>
      </c>
      <c r="E4979" s="278" t="s">
        <v>1043</v>
      </c>
      <c r="F4979" s="277" t="s">
        <v>1043</v>
      </c>
      <c r="G4979" s="279">
        <v>87474</v>
      </c>
      <c r="H4979" s="277" t="s">
        <v>11797</v>
      </c>
      <c r="I4979" s="277" t="s">
        <v>648</v>
      </c>
      <c r="J4979" s="277" t="s">
        <v>2363</v>
      </c>
      <c r="K4979" s="280">
        <v>52.25</v>
      </c>
      <c r="L4979" s="277" t="s">
        <v>2364</v>
      </c>
      <c r="M4979" s="83"/>
    </row>
    <row r="4980" spans="1:13" ht="12.75" customHeight="1" x14ac:dyDescent="0.25">
      <c r="A4980" s="277" t="s">
        <v>11787</v>
      </c>
      <c r="B4980" s="277" t="s">
        <v>11788</v>
      </c>
      <c r="C4980" s="277" t="s">
        <v>11789</v>
      </c>
      <c r="D4980" s="277" t="s">
        <v>11790</v>
      </c>
      <c r="E4980" s="278" t="s">
        <v>1043</v>
      </c>
      <c r="F4980" s="277" t="s">
        <v>1043</v>
      </c>
      <c r="G4980" s="279">
        <v>87475</v>
      </c>
      <c r="H4980" s="277" t="s">
        <v>11798</v>
      </c>
      <c r="I4980" s="277" t="s">
        <v>648</v>
      </c>
      <c r="J4980" s="277" t="s">
        <v>2363</v>
      </c>
      <c r="K4980" s="280">
        <v>60.25</v>
      </c>
      <c r="L4980" s="277" t="s">
        <v>2364</v>
      </c>
      <c r="M4980" s="83"/>
    </row>
    <row r="4981" spans="1:13" ht="12.75" customHeight="1" x14ac:dyDescent="0.25">
      <c r="A4981" s="277" t="s">
        <v>11787</v>
      </c>
      <c r="B4981" s="277" t="s">
        <v>11788</v>
      </c>
      <c r="C4981" s="277" t="s">
        <v>11789</v>
      </c>
      <c r="D4981" s="277" t="s">
        <v>11790</v>
      </c>
      <c r="E4981" s="278" t="s">
        <v>1043</v>
      </c>
      <c r="F4981" s="277" t="s">
        <v>1043</v>
      </c>
      <c r="G4981" s="279">
        <v>87476</v>
      </c>
      <c r="H4981" s="277" t="s">
        <v>11799</v>
      </c>
      <c r="I4981" s="277" t="s">
        <v>648</v>
      </c>
      <c r="J4981" s="277" t="s">
        <v>2363</v>
      </c>
      <c r="K4981" s="280">
        <v>61.41</v>
      </c>
      <c r="L4981" s="277" t="s">
        <v>2364</v>
      </c>
      <c r="M4981" s="83"/>
    </row>
    <row r="4982" spans="1:13" ht="12.75" customHeight="1" x14ac:dyDescent="0.25">
      <c r="A4982" s="277" t="s">
        <v>11787</v>
      </c>
      <c r="B4982" s="277" t="s">
        <v>11788</v>
      </c>
      <c r="C4982" s="277" t="s">
        <v>11789</v>
      </c>
      <c r="D4982" s="277" t="s">
        <v>11790</v>
      </c>
      <c r="E4982" s="278" t="s">
        <v>1043</v>
      </c>
      <c r="F4982" s="277" t="s">
        <v>1043</v>
      </c>
      <c r="G4982" s="279">
        <v>87477</v>
      </c>
      <c r="H4982" s="277" t="s">
        <v>11800</v>
      </c>
      <c r="I4982" s="277" t="s">
        <v>648</v>
      </c>
      <c r="J4982" s="277" t="s">
        <v>2363</v>
      </c>
      <c r="K4982" s="280">
        <v>33.51</v>
      </c>
      <c r="L4982" s="277" t="s">
        <v>2364</v>
      </c>
      <c r="M4982" s="83"/>
    </row>
    <row r="4983" spans="1:13" ht="12.75" customHeight="1" x14ac:dyDescent="0.25">
      <c r="A4983" s="277" t="s">
        <v>11787</v>
      </c>
      <c r="B4983" s="277" t="s">
        <v>11788</v>
      </c>
      <c r="C4983" s="277" t="s">
        <v>11789</v>
      </c>
      <c r="D4983" s="277" t="s">
        <v>11790</v>
      </c>
      <c r="E4983" s="278" t="s">
        <v>1043</v>
      </c>
      <c r="F4983" s="277" t="s">
        <v>1043</v>
      </c>
      <c r="G4983" s="279">
        <v>87478</v>
      </c>
      <c r="H4983" s="277" t="s">
        <v>11801</v>
      </c>
      <c r="I4983" s="277" t="s">
        <v>648</v>
      </c>
      <c r="J4983" s="277" t="s">
        <v>2363</v>
      </c>
      <c r="K4983" s="280">
        <v>34.39</v>
      </c>
      <c r="L4983" s="277" t="s">
        <v>2364</v>
      </c>
      <c r="M4983" s="83"/>
    </row>
    <row r="4984" spans="1:13" ht="12.75" customHeight="1" x14ac:dyDescent="0.25">
      <c r="A4984" s="277" t="s">
        <v>11787</v>
      </c>
      <c r="B4984" s="277" t="s">
        <v>11788</v>
      </c>
      <c r="C4984" s="277" t="s">
        <v>11789</v>
      </c>
      <c r="D4984" s="277" t="s">
        <v>11790</v>
      </c>
      <c r="E4984" s="278" t="s">
        <v>1043</v>
      </c>
      <c r="F4984" s="277" t="s">
        <v>1043</v>
      </c>
      <c r="G4984" s="279">
        <v>87479</v>
      </c>
      <c r="H4984" s="277" t="s">
        <v>11802</v>
      </c>
      <c r="I4984" s="277" t="s">
        <v>648</v>
      </c>
      <c r="J4984" s="277" t="s">
        <v>2363</v>
      </c>
      <c r="K4984" s="280">
        <v>47.23</v>
      </c>
      <c r="L4984" s="277" t="s">
        <v>2364</v>
      </c>
      <c r="M4984" s="83"/>
    </row>
    <row r="4985" spans="1:13" ht="12.75" customHeight="1" x14ac:dyDescent="0.25">
      <c r="A4985" s="277" t="s">
        <v>11787</v>
      </c>
      <c r="B4985" s="277" t="s">
        <v>11788</v>
      </c>
      <c r="C4985" s="277" t="s">
        <v>11789</v>
      </c>
      <c r="D4985" s="277" t="s">
        <v>11790</v>
      </c>
      <c r="E4985" s="278" t="s">
        <v>1043</v>
      </c>
      <c r="F4985" s="277" t="s">
        <v>1043</v>
      </c>
      <c r="G4985" s="279">
        <v>87480</v>
      </c>
      <c r="H4985" s="277" t="s">
        <v>11803</v>
      </c>
      <c r="I4985" s="277" t="s">
        <v>648</v>
      </c>
      <c r="J4985" s="277" t="s">
        <v>2363</v>
      </c>
      <c r="K4985" s="280">
        <v>48.22</v>
      </c>
      <c r="L4985" s="277" t="s">
        <v>2364</v>
      </c>
      <c r="M4985" s="83"/>
    </row>
    <row r="4986" spans="1:13" ht="12.75" customHeight="1" x14ac:dyDescent="0.25">
      <c r="A4986" s="277" t="s">
        <v>11787</v>
      </c>
      <c r="B4986" s="277" t="s">
        <v>11788</v>
      </c>
      <c r="C4986" s="277" t="s">
        <v>11789</v>
      </c>
      <c r="D4986" s="277" t="s">
        <v>11790</v>
      </c>
      <c r="E4986" s="278" t="s">
        <v>1043</v>
      </c>
      <c r="F4986" s="277" t="s">
        <v>1043</v>
      </c>
      <c r="G4986" s="279">
        <v>87481</v>
      </c>
      <c r="H4986" s="277" t="s">
        <v>11804</v>
      </c>
      <c r="I4986" s="277" t="s">
        <v>648</v>
      </c>
      <c r="J4986" s="277" t="s">
        <v>2363</v>
      </c>
      <c r="K4986" s="280">
        <v>56.25</v>
      </c>
      <c r="L4986" s="277" t="s">
        <v>2364</v>
      </c>
      <c r="M4986" s="83"/>
    </row>
    <row r="4987" spans="1:13" ht="12.75" customHeight="1" x14ac:dyDescent="0.25">
      <c r="A4987" s="277" t="s">
        <v>11787</v>
      </c>
      <c r="B4987" s="277" t="s">
        <v>11788</v>
      </c>
      <c r="C4987" s="277" t="s">
        <v>11789</v>
      </c>
      <c r="D4987" s="277" t="s">
        <v>11790</v>
      </c>
      <c r="E4987" s="278" t="s">
        <v>1043</v>
      </c>
      <c r="F4987" s="277" t="s">
        <v>1043</v>
      </c>
      <c r="G4987" s="279">
        <v>87482</v>
      </c>
      <c r="H4987" s="277" t="s">
        <v>11805</v>
      </c>
      <c r="I4987" s="277" t="s">
        <v>648</v>
      </c>
      <c r="J4987" s="277" t="s">
        <v>2363</v>
      </c>
      <c r="K4987" s="280">
        <v>57.41</v>
      </c>
      <c r="L4987" s="277" t="s">
        <v>2364</v>
      </c>
      <c r="M4987" s="83"/>
    </row>
    <row r="4988" spans="1:13" ht="12.75" customHeight="1" x14ac:dyDescent="0.25">
      <c r="A4988" s="277" t="s">
        <v>11787</v>
      </c>
      <c r="B4988" s="277" t="s">
        <v>11788</v>
      </c>
      <c r="C4988" s="277" t="s">
        <v>11789</v>
      </c>
      <c r="D4988" s="277" t="s">
        <v>11790</v>
      </c>
      <c r="E4988" s="278" t="s">
        <v>1043</v>
      </c>
      <c r="F4988" s="277" t="s">
        <v>1043</v>
      </c>
      <c r="G4988" s="279">
        <v>87483</v>
      </c>
      <c r="H4988" s="277" t="s">
        <v>11806</v>
      </c>
      <c r="I4988" s="277" t="s">
        <v>648</v>
      </c>
      <c r="J4988" s="277" t="s">
        <v>2363</v>
      </c>
      <c r="K4988" s="280">
        <v>42.67</v>
      </c>
      <c r="L4988" s="277" t="s">
        <v>2364</v>
      </c>
      <c r="M4988" s="83"/>
    </row>
    <row r="4989" spans="1:13" ht="12.75" customHeight="1" x14ac:dyDescent="0.25">
      <c r="A4989" s="277" t="s">
        <v>11787</v>
      </c>
      <c r="B4989" s="277" t="s">
        <v>11788</v>
      </c>
      <c r="C4989" s="277" t="s">
        <v>11789</v>
      </c>
      <c r="D4989" s="277" t="s">
        <v>11790</v>
      </c>
      <c r="E4989" s="278" t="s">
        <v>1043</v>
      </c>
      <c r="F4989" s="277" t="s">
        <v>1043</v>
      </c>
      <c r="G4989" s="279">
        <v>87484</v>
      </c>
      <c r="H4989" s="277" t="s">
        <v>11807</v>
      </c>
      <c r="I4989" s="277" t="s">
        <v>648</v>
      </c>
      <c r="J4989" s="277" t="s">
        <v>2363</v>
      </c>
      <c r="K4989" s="280">
        <v>43.55</v>
      </c>
      <c r="L4989" s="277" t="s">
        <v>2364</v>
      </c>
      <c r="M4989" s="83"/>
    </row>
    <row r="4990" spans="1:13" ht="12.75" customHeight="1" x14ac:dyDescent="0.25">
      <c r="A4990" s="277" t="s">
        <v>11787</v>
      </c>
      <c r="B4990" s="277" t="s">
        <v>11788</v>
      </c>
      <c r="C4990" s="277" t="s">
        <v>11789</v>
      </c>
      <c r="D4990" s="277" t="s">
        <v>11790</v>
      </c>
      <c r="E4990" s="278" t="s">
        <v>1043</v>
      </c>
      <c r="F4990" s="277" t="s">
        <v>1043</v>
      </c>
      <c r="G4990" s="279">
        <v>87485</v>
      </c>
      <c r="H4990" s="277" t="s">
        <v>11808</v>
      </c>
      <c r="I4990" s="277" t="s">
        <v>648</v>
      </c>
      <c r="J4990" s="277" t="s">
        <v>2363</v>
      </c>
      <c r="K4990" s="280">
        <v>56.95</v>
      </c>
      <c r="L4990" s="277" t="s">
        <v>2364</v>
      </c>
      <c r="M4990" s="83"/>
    </row>
    <row r="4991" spans="1:13" ht="12.75" customHeight="1" x14ac:dyDescent="0.25">
      <c r="A4991" s="277" t="s">
        <v>11787</v>
      </c>
      <c r="B4991" s="277" t="s">
        <v>11788</v>
      </c>
      <c r="C4991" s="277" t="s">
        <v>11789</v>
      </c>
      <c r="D4991" s="277" t="s">
        <v>11790</v>
      </c>
      <c r="E4991" s="278" t="s">
        <v>1043</v>
      </c>
      <c r="F4991" s="277" t="s">
        <v>1043</v>
      </c>
      <c r="G4991" s="279">
        <v>87487</v>
      </c>
      <c r="H4991" s="277" t="s">
        <v>11809</v>
      </c>
      <c r="I4991" s="277" t="s">
        <v>648</v>
      </c>
      <c r="J4991" s="277" t="s">
        <v>2363</v>
      </c>
      <c r="K4991" s="280">
        <v>65.77</v>
      </c>
      <c r="L4991" s="277" t="s">
        <v>2364</v>
      </c>
      <c r="M4991" s="83"/>
    </row>
    <row r="4992" spans="1:13" ht="12.75" customHeight="1" x14ac:dyDescent="0.25">
      <c r="A4992" s="277" t="s">
        <v>11787</v>
      </c>
      <c r="B4992" s="277" t="s">
        <v>11788</v>
      </c>
      <c r="C4992" s="277" t="s">
        <v>11789</v>
      </c>
      <c r="D4992" s="277" t="s">
        <v>11790</v>
      </c>
      <c r="E4992" s="278" t="s">
        <v>1043</v>
      </c>
      <c r="F4992" s="277" t="s">
        <v>1043</v>
      </c>
      <c r="G4992" s="279">
        <v>87488</v>
      </c>
      <c r="H4992" s="277" t="s">
        <v>11810</v>
      </c>
      <c r="I4992" s="277" t="s">
        <v>648</v>
      </c>
      <c r="J4992" s="277" t="s">
        <v>2363</v>
      </c>
      <c r="K4992" s="280">
        <v>66.930000000000007</v>
      </c>
      <c r="L4992" s="277" t="s">
        <v>2364</v>
      </c>
      <c r="M4992" s="83"/>
    </row>
    <row r="4993" spans="1:13" ht="12.75" customHeight="1" x14ac:dyDescent="0.25">
      <c r="A4993" s="277" t="s">
        <v>11787</v>
      </c>
      <c r="B4993" s="277" t="s">
        <v>11788</v>
      </c>
      <c r="C4993" s="277" t="s">
        <v>11789</v>
      </c>
      <c r="D4993" s="277" t="s">
        <v>11790</v>
      </c>
      <c r="E4993" s="278" t="s">
        <v>1043</v>
      </c>
      <c r="F4993" s="277" t="s">
        <v>1043</v>
      </c>
      <c r="G4993" s="279">
        <v>87489</v>
      </c>
      <c r="H4993" s="277" t="s">
        <v>11811</v>
      </c>
      <c r="I4993" s="277" t="s">
        <v>648</v>
      </c>
      <c r="J4993" s="277" t="s">
        <v>2363</v>
      </c>
      <c r="K4993" s="280">
        <v>36.72</v>
      </c>
      <c r="L4993" s="277" t="s">
        <v>2364</v>
      </c>
      <c r="M4993" s="83"/>
    </row>
    <row r="4994" spans="1:13" ht="12.75" customHeight="1" x14ac:dyDescent="0.25">
      <c r="A4994" s="277" t="s">
        <v>11787</v>
      </c>
      <c r="B4994" s="277" t="s">
        <v>11788</v>
      </c>
      <c r="C4994" s="277" t="s">
        <v>11789</v>
      </c>
      <c r="D4994" s="277" t="s">
        <v>11790</v>
      </c>
      <c r="E4994" s="278" t="s">
        <v>1043</v>
      </c>
      <c r="F4994" s="277" t="s">
        <v>1043</v>
      </c>
      <c r="G4994" s="279">
        <v>87490</v>
      </c>
      <c r="H4994" s="277" t="s">
        <v>11812</v>
      </c>
      <c r="I4994" s="277" t="s">
        <v>648</v>
      </c>
      <c r="J4994" s="277" t="s">
        <v>2363</v>
      </c>
      <c r="K4994" s="280">
        <v>37.6</v>
      </c>
      <c r="L4994" s="277" t="s">
        <v>2364</v>
      </c>
      <c r="M4994" s="83"/>
    </row>
    <row r="4995" spans="1:13" ht="12.75" customHeight="1" x14ac:dyDescent="0.25">
      <c r="A4995" s="277" t="s">
        <v>11787</v>
      </c>
      <c r="B4995" s="277" t="s">
        <v>11788</v>
      </c>
      <c r="C4995" s="277" t="s">
        <v>11789</v>
      </c>
      <c r="D4995" s="277" t="s">
        <v>11790</v>
      </c>
      <c r="E4995" s="278" t="s">
        <v>1043</v>
      </c>
      <c r="F4995" s="277" t="s">
        <v>1043</v>
      </c>
      <c r="G4995" s="279">
        <v>87491</v>
      </c>
      <c r="H4995" s="277" t="s">
        <v>11813</v>
      </c>
      <c r="I4995" s="277" t="s">
        <v>648</v>
      </c>
      <c r="J4995" s="277" t="s">
        <v>2363</v>
      </c>
      <c r="K4995" s="280">
        <v>50.54</v>
      </c>
      <c r="L4995" s="277" t="s">
        <v>2364</v>
      </c>
      <c r="M4995" s="83"/>
    </row>
    <row r="4996" spans="1:13" ht="12.75" customHeight="1" x14ac:dyDescent="0.25">
      <c r="A4996" s="277" t="s">
        <v>11787</v>
      </c>
      <c r="B4996" s="277" t="s">
        <v>11788</v>
      </c>
      <c r="C4996" s="277" t="s">
        <v>11789</v>
      </c>
      <c r="D4996" s="277" t="s">
        <v>11790</v>
      </c>
      <c r="E4996" s="278" t="s">
        <v>1043</v>
      </c>
      <c r="F4996" s="277" t="s">
        <v>1043</v>
      </c>
      <c r="G4996" s="279">
        <v>87492</v>
      </c>
      <c r="H4996" s="277" t="s">
        <v>11814</v>
      </c>
      <c r="I4996" s="277" t="s">
        <v>648</v>
      </c>
      <c r="J4996" s="277" t="s">
        <v>2363</v>
      </c>
      <c r="K4996" s="280">
        <v>51.53</v>
      </c>
      <c r="L4996" s="277" t="s">
        <v>2364</v>
      </c>
      <c r="M4996" s="83"/>
    </row>
    <row r="4997" spans="1:13" ht="12.75" customHeight="1" x14ac:dyDescent="0.25">
      <c r="A4997" s="277" t="s">
        <v>11787</v>
      </c>
      <c r="B4997" s="277" t="s">
        <v>11788</v>
      </c>
      <c r="C4997" s="277" t="s">
        <v>11789</v>
      </c>
      <c r="D4997" s="277" t="s">
        <v>11790</v>
      </c>
      <c r="E4997" s="278" t="s">
        <v>1043</v>
      </c>
      <c r="F4997" s="277" t="s">
        <v>1043</v>
      </c>
      <c r="G4997" s="279">
        <v>87493</v>
      </c>
      <c r="H4997" s="277" t="s">
        <v>11815</v>
      </c>
      <c r="I4997" s="277" t="s">
        <v>648</v>
      </c>
      <c r="J4997" s="277" t="s">
        <v>2363</v>
      </c>
      <c r="K4997" s="280">
        <v>59.65</v>
      </c>
      <c r="L4997" s="277" t="s">
        <v>2364</v>
      </c>
      <c r="M4997" s="83"/>
    </row>
    <row r="4998" spans="1:13" ht="12.75" customHeight="1" x14ac:dyDescent="0.25">
      <c r="A4998" s="277" t="s">
        <v>11787</v>
      </c>
      <c r="B4998" s="277" t="s">
        <v>11788</v>
      </c>
      <c r="C4998" s="277" t="s">
        <v>11789</v>
      </c>
      <c r="D4998" s="277" t="s">
        <v>11790</v>
      </c>
      <c r="E4998" s="278" t="s">
        <v>1043</v>
      </c>
      <c r="F4998" s="277" t="s">
        <v>1043</v>
      </c>
      <c r="G4998" s="279">
        <v>87494</v>
      </c>
      <c r="H4998" s="277" t="s">
        <v>11816</v>
      </c>
      <c r="I4998" s="277" t="s">
        <v>648</v>
      </c>
      <c r="J4998" s="277" t="s">
        <v>2363</v>
      </c>
      <c r="K4998" s="280">
        <v>60.81</v>
      </c>
      <c r="L4998" s="277" t="s">
        <v>2364</v>
      </c>
      <c r="M4998" s="83"/>
    </row>
    <row r="4999" spans="1:13" ht="12.75" customHeight="1" x14ac:dyDescent="0.25">
      <c r="A4999" s="277" t="s">
        <v>11787</v>
      </c>
      <c r="B4999" s="277" t="s">
        <v>11788</v>
      </c>
      <c r="C4999" s="277" t="s">
        <v>11789</v>
      </c>
      <c r="D4999" s="277" t="s">
        <v>11790</v>
      </c>
      <c r="E4999" s="278" t="s">
        <v>1043</v>
      </c>
      <c r="F4999" s="277" t="s">
        <v>1043</v>
      </c>
      <c r="G4999" s="279">
        <v>87495</v>
      </c>
      <c r="H4999" s="277" t="s">
        <v>11817</v>
      </c>
      <c r="I4999" s="277" t="s">
        <v>648</v>
      </c>
      <c r="J4999" s="277" t="s">
        <v>2363</v>
      </c>
      <c r="K4999" s="280">
        <v>63.73</v>
      </c>
      <c r="L4999" s="277" t="s">
        <v>2364</v>
      </c>
      <c r="M4999" s="83"/>
    </row>
    <row r="5000" spans="1:13" ht="12.75" customHeight="1" x14ac:dyDescent="0.25">
      <c r="A5000" s="277" t="s">
        <v>11787</v>
      </c>
      <c r="B5000" s="277" t="s">
        <v>11788</v>
      </c>
      <c r="C5000" s="277" t="s">
        <v>11789</v>
      </c>
      <c r="D5000" s="277" t="s">
        <v>11790</v>
      </c>
      <c r="E5000" s="278" t="s">
        <v>1043</v>
      </c>
      <c r="F5000" s="277" t="s">
        <v>1043</v>
      </c>
      <c r="G5000" s="279">
        <v>87496</v>
      </c>
      <c r="H5000" s="277" t="s">
        <v>11818</v>
      </c>
      <c r="I5000" s="277" t="s">
        <v>648</v>
      </c>
      <c r="J5000" s="277" t="s">
        <v>2363</v>
      </c>
      <c r="K5000" s="280">
        <v>64.55</v>
      </c>
      <c r="L5000" s="277" t="s">
        <v>2364</v>
      </c>
      <c r="M5000" s="83"/>
    </row>
    <row r="5001" spans="1:13" ht="12.75" customHeight="1" x14ac:dyDescent="0.25">
      <c r="A5001" s="277" t="s">
        <v>11787</v>
      </c>
      <c r="B5001" s="277" t="s">
        <v>11788</v>
      </c>
      <c r="C5001" s="277" t="s">
        <v>11789</v>
      </c>
      <c r="D5001" s="277" t="s">
        <v>11790</v>
      </c>
      <c r="E5001" s="278" t="s">
        <v>1043</v>
      </c>
      <c r="F5001" s="277" t="s">
        <v>1043</v>
      </c>
      <c r="G5001" s="279">
        <v>87497</v>
      </c>
      <c r="H5001" s="277" t="s">
        <v>11819</v>
      </c>
      <c r="I5001" s="277" t="s">
        <v>648</v>
      </c>
      <c r="J5001" s="277" t="s">
        <v>2363</v>
      </c>
      <c r="K5001" s="280">
        <v>61.37</v>
      </c>
      <c r="L5001" s="277" t="s">
        <v>2364</v>
      </c>
      <c r="M5001" s="83"/>
    </row>
    <row r="5002" spans="1:13" ht="12.75" customHeight="1" x14ac:dyDescent="0.25">
      <c r="A5002" s="277" t="s">
        <v>11787</v>
      </c>
      <c r="B5002" s="277" t="s">
        <v>11788</v>
      </c>
      <c r="C5002" s="277" t="s">
        <v>11789</v>
      </c>
      <c r="D5002" s="277" t="s">
        <v>11790</v>
      </c>
      <c r="E5002" s="278" t="s">
        <v>1043</v>
      </c>
      <c r="F5002" s="277" t="s">
        <v>1043</v>
      </c>
      <c r="G5002" s="279">
        <v>87498</v>
      </c>
      <c r="H5002" s="277" t="s">
        <v>11820</v>
      </c>
      <c r="I5002" s="277" t="s">
        <v>648</v>
      </c>
      <c r="J5002" s="277" t="s">
        <v>2363</v>
      </c>
      <c r="K5002" s="280">
        <v>62.43</v>
      </c>
      <c r="L5002" s="277" t="s">
        <v>2364</v>
      </c>
      <c r="M5002" s="83"/>
    </row>
    <row r="5003" spans="1:13" ht="12.75" customHeight="1" x14ac:dyDescent="0.25">
      <c r="A5003" s="277" t="s">
        <v>11787</v>
      </c>
      <c r="B5003" s="277" t="s">
        <v>11788</v>
      </c>
      <c r="C5003" s="277" t="s">
        <v>11789</v>
      </c>
      <c r="D5003" s="277" t="s">
        <v>11790</v>
      </c>
      <c r="E5003" s="278" t="s">
        <v>1043</v>
      </c>
      <c r="F5003" s="277" t="s">
        <v>1043</v>
      </c>
      <c r="G5003" s="279">
        <v>87499</v>
      </c>
      <c r="H5003" s="277" t="s">
        <v>11821</v>
      </c>
      <c r="I5003" s="277" t="s">
        <v>648</v>
      </c>
      <c r="J5003" s="277" t="s">
        <v>2363</v>
      </c>
      <c r="K5003" s="280">
        <v>69.86</v>
      </c>
      <c r="L5003" s="277" t="s">
        <v>2364</v>
      </c>
      <c r="M5003" s="83"/>
    </row>
    <row r="5004" spans="1:13" ht="12.75" customHeight="1" x14ac:dyDescent="0.25">
      <c r="A5004" s="277" t="s">
        <v>11787</v>
      </c>
      <c r="B5004" s="277" t="s">
        <v>11788</v>
      </c>
      <c r="C5004" s="277" t="s">
        <v>11789</v>
      </c>
      <c r="D5004" s="277" t="s">
        <v>11790</v>
      </c>
      <c r="E5004" s="278" t="s">
        <v>1043</v>
      </c>
      <c r="F5004" s="277" t="s">
        <v>1043</v>
      </c>
      <c r="G5004" s="279">
        <v>87500</v>
      </c>
      <c r="H5004" s="277" t="s">
        <v>11822</v>
      </c>
      <c r="I5004" s="277" t="s">
        <v>648</v>
      </c>
      <c r="J5004" s="277" t="s">
        <v>2363</v>
      </c>
      <c r="K5004" s="280">
        <v>70.760000000000005</v>
      </c>
      <c r="L5004" s="277" t="s">
        <v>2364</v>
      </c>
      <c r="M5004" s="83"/>
    </row>
    <row r="5005" spans="1:13" ht="12.75" customHeight="1" x14ac:dyDescent="0.25">
      <c r="A5005" s="277" t="s">
        <v>11787</v>
      </c>
      <c r="B5005" s="277" t="s">
        <v>11788</v>
      </c>
      <c r="C5005" s="277" t="s">
        <v>11789</v>
      </c>
      <c r="D5005" s="277" t="s">
        <v>11790</v>
      </c>
      <c r="E5005" s="278" t="s">
        <v>1043</v>
      </c>
      <c r="F5005" s="277" t="s">
        <v>1043</v>
      </c>
      <c r="G5005" s="279">
        <v>87501</v>
      </c>
      <c r="H5005" s="277" t="s">
        <v>11823</v>
      </c>
      <c r="I5005" s="277" t="s">
        <v>648</v>
      </c>
      <c r="J5005" s="277" t="s">
        <v>2363</v>
      </c>
      <c r="K5005" s="280">
        <v>108.32</v>
      </c>
      <c r="L5005" s="277" t="s">
        <v>2364</v>
      </c>
      <c r="M5005" s="83"/>
    </row>
    <row r="5006" spans="1:13" ht="12.75" customHeight="1" x14ac:dyDescent="0.25">
      <c r="A5006" s="277" t="s">
        <v>11787</v>
      </c>
      <c r="B5006" s="277" t="s">
        <v>11788</v>
      </c>
      <c r="C5006" s="277" t="s">
        <v>11789</v>
      </c>
      <c r="D5006" s="277" t="s">
        <v>11790</v>
      </c>
      <c r="E5006" s="278" t="s">
        <v>1043</v>
      </c>
      <c r="F5006" s="277" t="s">
        <v>1043</v>
      </c>
      <c r="G5006" s="279">
        <v>87502</v>
      </c>
      <c r="H5006" s="277" t="s">
        <v>11824</v>
      </c>
      <c r="I5006" s="277" t="s">
        <v>648</v>
      </c>
      <c r="J5006" s="277" t="s">
        <v>2363</v>
      </c>
      <c r="K5006" s="280">
        <v>109.46</v>
      </c>
      <c r="L5006" s="277" t="s">
        <v>2364</v>
      </c>
      <c r="M5006" s="83"/>
    </row>
    <row r="5007" spans="1:13" ht="12.75" customHeight="1" x14ac:dyDescent="0.25">
      <c r="A5007" s="277" t="s">
        <v>11787</v>
      </c>
      <c r="B5007" s="277" t="s">
        <v>11788</v>
      </c>
      <c r="C5007" s="277" t="s">
        <v>11789</v>
      </c>
      <c r="D5007" s="277" t="s">
        <v>11790</v>
      </c>
      <c r="E5007" s="278" t="s">
        <v>1043</v>
      </c>
      <c r="F5007" s="277" t="s">
        <v>1043</v>
      </c>
      <c r="G5007" s="279">
        <v>87503</v>
      </c>
      <c r="H5007" s="277" t="s">
        <v>11825</v>
      </c>
      <c r="I5007" s="277" t="s">
        <v>648</v>
      </c>
      <c r="J5007" s="277" t="s">
        <v>2363</v>
      </c>
      <c r="K5007" s="280">
        <v>54.61</v>
      </c>
      <c r="L5007" s="277" t="s">
        <v>2364</v>
      </c>
      <c r="M5007" s="83"/>
    </row>
    <row r="5008" spans="1:13" ht="12.75" customHeight="1" x14ac:dyDescent="0.25">
      <c r="A5008" s="277" t="s">
        <v>11787</v>
      </c>
      <c r="B5008" s="277" t="s">
        <v>11788</v>
      </c>
      <c r="C5008" s="277" t="s">
        <v>11789</v>
      </c>
      <c r="D5008" s="277" t="s">
        <v>11790</v>
      </c>
      <c r="E5008" s="278" t="s">
        <v>1043</v>
      </c>
      <c r="F5008" s="277" t="s">
        <v>1043</v>
      </c>
      <c r="G5008" s="279">
        <v>87504</v>
      </c>
      <c r="H5008" s="277" t="s">
        <v>11826</v>
      </c>
      <c r="I5008" s="277" t="s">
        <v>648</v>
      </c>
      <c r="J5008" s="277" t="s">
        <v>2363</v>
      </c>
      <c r="K5008" s="280">
        <v>55.43</v>
      </c>
      <c r="L5008" s="277" t="s">
        <v>2364</v>
      </c>
      <c r="M5008" s="83"/>
    </row>
    <row r="5009" spans="1:13" ht="12.75" customHeight="1" x14ac:dyDescent="0.25">
      <c r="A5009" s="277" t="s">
        <v>11787</v>
      </c>
      <c r="B5009" s="277" t="s">
        <v>11788</v>
      </c>
      <c r="C5009" s="277" t="s">
        <v>11789</v>
      </c>
      <c r="D5009" s="277" t="s">
        <v>11790</v>
      </c>
      <c r="E5009" s="278" t="s">
        <v>1043</v>
      </c>
      <c r="F5009" s="277" t="s">
        <v>1043</v>
      </c>
      <c r="G5009" s="279">
        <v>87505</v>
      </c>
      <c r="H5009" s="277" t="s">
        <v>11827</v>
      </c>
      <c r="I5009" s="277" t="s">
        <v>648</v>
      </c>
      <c r="J5009" s="277" t="s">
        <v>2363</v>
      </c>
      <c r="K5009" s="280">
        <v>52.34</v>
      </c>
      <c r="L5009" s="277" t="s">
        <v>2364</v>
      </c>
      <c r="M5009" s="83"/>
    </row>
    <row r="5010" spans="1:13" ht="12.75" customHeight="1" x14ac:dyDescent="0.25">
      <c r="A5010" s="277" t="s">
        <v>11787</v>
      </c>
      <c r="B5010" s="277" t="s">
        <v>11788</v>
      </c>
      <c r="C5010" s="277" t="s">
        <v>11789</v>
      </c>
      <c r="D5010" s="277" t="s">
        <v>11790</v>
      </c>
      <c r="E5010" s="278" t="s">
        <v>1043</v>
      </c>
      <c r="F5010" s="277" t="s">
        <v>1043</v>
      </c>
      <c r="G5010" s="279">
        <v>87506</v>
      </c>
      <c r="H5010" s="277" t="s">
        <v>11828</v>
      </c>
      <c r="I5010" s="277" t="s">
        <v>648</v>
      </c>
      <c r="J5010" s="277" t="s">
        <v>2363</v>
      </c>
      <c r="K5010" s="280">
        <v>53.4</v>
      </c>
      <c r="L5010" s="277" t="s">
        <v>2364</v>
      </c>
      <c r="M5010" s="83"/>
    </row>
    <row r="5011" spans="1:13" ht="12.75" customHeight="1" x14ac:dyDescent="0.25">
      <c r="A5011" s="277" t="s">
        <v>11787</v>
      </c>
      <c r="B5011" s="277" t="s">
        <v>11788</v>
      </c>
      <c r="C5011" s="277" t="s">
        <v>11789</v>
      </c>
      <c r="D5011" s="277" t="s">
        <v>11790</v>
      </c>
      <c r="E5011" s="278" t="s">
        <v>1043</v>
      </c>
      <c r="F5011" s="277" t="s">
        <v>1043</v>
      </c>
      <c r="G5011" s="279">
        <v>87507</v>
      </c>
      <c r="H5011" s="277" t="s">
        <v>11829</v>
      </c>
      <c r="I5011" s="277" t="s">
        <v>648</v>
      </c>
      <c r="J5011" s="277" t="s">
        <v>2363</v>
      </c>
      <c r="K5011" s="280">
        <v>57.81</v>
      </c>
      <c r="L5011" s="277" t="s">
        <v>2364</v>
      </c>
      <c r="M5011" s="83"/>
    </row>
    <row r="5012" spans="1:13" ht="12.75" customHeight="1" x14ac:dyDescent="0.25">
      <c r="A5012" s="277" t="s">
        <v>11787</v>
      </c>
      <c r="B5012" s="277" t="s">
        <v>11788</v>
      </c>
      <c r="C5012" s="277" t="s">
        <v>11789</v>
      </c>
      <c r="D5012" s="277" t="s">
        <v>11790</v>
      </c>
      <c r="E5012" s="278" t="s">
        <v>1043</v>
      </c>
      <c r="F5012" s="277" t="s">
        <v>1043</v>
      </c>
      <c r="G5012" s="279">
        <v>87508</v>
      </c>
      <c r="H5012" s="277" t="s">
        <v>11830</v>
      </c>
      <c r="I5012" s="277" t="s">
        <v>648</v>
      </c>
      <c r="J5012" s="277" t="s">
        <v>2363</v>
      </c>
      <c r="K5012" s="280">
        <v>58.71</v>
      </c>
      <c r="L5012" s="277" t="s">
        <v>2364</v>
      </c>
      <c r="M5012" s="83"/>
    </row>
    <row r="5013" spans="1:13" ht="12.75" customHeight="1" x14ac:dyDescent="0.25">
      <c r="A5013" s="277" t="s">
        <v>11787</v>
      </c>
      <c r="B5013" s="277" t="s">
        <v>11788</v>
      </c>
      <c r="C5013" s="277" t="s">
        <v>11789</v>
      </c>
      <c r="D5013" s="277" t="s">
        <v>11790</v>
      </c>
      <c r="E5013" s="278" t="s">
        <v>1043</v>
      </c>
      <c r="F5013" s="277" t="s">
        <v>1043</v>
      </c>
      <c r="G5013" s="279">
        <v>87509</v>
      </c>
      <c r="H5013" s="277" t="s">
        <v>11831</v>
      </c>
      <c r="I5013" s="277" t="s">
        <v>648</v>
      </c>
      <c r="J5013" s="277" t="s">
        <v>2363</v>
      </c>
      <c r="K5013" s="280">
        <v>88.85</v>
      </c>
      <c r="L5013" s="277" t="s">
        <v>2364</v>
      </c>
      <c r="M5013" s="83"/>
    </row>
    <row r="5014" spans="1:13" ht="12.75" customHeight="1" x14ac:dyDescent="0.25">
      <c r="A5014" s="277" t="s">
        <v>11787</v>
      </c>
      <c r="B5014" s="277" t="s">
        <v>11788</v>
      </c>
      <c r="C5014" s="277" t="s">
        <v>11789</v>
      </c>
      <c r="D5014" s="277" t="s">
        <v>11790</v>
      </c>
      <c r="E5014" s="278" t="s">
        <v>1043</v>
      </c>
      <c r="F5014" s="277" t="s">
        <v>1043</v>
      </c>
      <c r="G5014" s="279">
        <v>87510</v>
      </c>
      <c r="H5014" s="277" t="s">
        <v>11832</v>
      </c>
      <c r="I5014" s="277" t="s">
        <v>648</v>
      </c>
      <c r="J5014" s="277" t="s">
        <v>2363</v>
      </c>
      <c r="K5014" s="280">
        <v>89.99</v>
      </c>
      <c r="L5014" s="277" t="s">
        <v>2364</v>
      </c>
      <c r="M5014" s="83"/>
    </row>
    <row r="5015" spans="1:13" ht="12.75" customHeight="1" x14ac:dyDescent="0.25">
      <c r="A5015" s="277" t="s">
        <v>11787</v>
      </c>
      <c r="B5015" s="277" t="s">
        <v>11788</v>
      </c>
      <c r="C5015" s="277" t="s">
        <v>11789</v>
      </c>
      <c r="D5015" s="277" t="s">
        <v>11790</v>
      </c>
      <c r="E5015" s="278" t="s">
        <v>1043</v>
      </c>
      <c r="F5015" s="277" t="s">
        <v>1043</v>
      </c>
      <c r="G5015" s="279">
        <v>87511</v>
      </c>
      <c r="H5015" s="277" t="s">
        <v>11833</v>
      </c>
      <c r="I5015" s="277" t="s">
        <v>648</v>
      </c>
      <c r="J5015" s="277" t="s">
        <v>2363</v>
      </c>
      <c r="K5015" s="280">
        <v>71.59</v>
      </c>
      <c r="L5015" s="277" t="s">
        <v>2364</v>
      </c>
      <c r="M5015" s="83"/>
    </row>
    <row r="5016" spans="1:13" ht="12.75" customHeight="1" x14ac:dyDescent="0.25">
      <c r="A5016" s="277" t="s">
        <v>11787</v>
      </c>
      <c r="B5016" s="277" t="s">
        <v>11788</v>
      </c>
      <c r="C5016" s="277" t="s">
        <v>11789</v>
      </c>
      <c r="D5016" s="277" t="s">
        <v>11790</v>
      </c>
      <c r="E5016" s="278" t="s">
        <v>1043</v>
      </c>
      <c r="F5016" s="277" t="s">
        <v>1043</v>
      </c>
      <c r="G5016" s="279">
        <v>87512</v>
      </c>
      <c r="H5016" s="277" t="s">
        <v>11834</v>
      </c>
      <c r="I5016" s="277" t="s">
        <v>648</v>
      </c>
      <c r="J5016" s="277" t="s">
        <v>2363</v>
      </c>
      <c r="K5016" s="280">
        <v>72.41</v>
      </c>
      <c r="L5016" s="277" t="s">
        <v>2364</v>
      </c>
      <c r="M5016" s="83"/>
    </row>
    <row r="5017" spans="1:13" ht="12.75" customHeight="1" x14ac:dyDescent="0.25">
      <c r="A5017" s="277" t="s">
        <v>11787</v>
      </c>
      <c r="B5017" s="277" t="s">
        <v>11788</v>
      </c>
      <c r="C5017" s="277" t="s">
        <v>11789</v>
      </c>
      <c r="D5017" s="277" t="s">
        <v>11790</v>
      </c>
      <c r="E5017" s="278" t="s">
        <v>1043</v>
      </c>
      <c r="F5017" s="277" t="s">
        <v>1043</v>
      </c>
      <c r="G5017" s="279">
        <v>87513</v>
      </c>
      <c r="H5017" s="277" t="s">
        <v>11835</v>
      </c>
      <c r="I5017" s="277" t="s">
        <v>648</v>
      </c>
      <c r="J5017" s="277" t="s">
        <v>2363</v>
      </c>
      <c r="K5017" s="280">
        <v>69.53</v>
      </c>
      <c r="L5017" s="277" t="s">
        <v>2364</v>
      </c>
      <c r="M5017" s="83"/>
    </row>
    <row r="5018" spans="1:13" ht="12.75" customHeight="1" x14ac:dyDescent="0.25">
      <c r="A5018" s="277" t="s">
        <v>11787</v>
      </c>
      <c r="B5018" s="277" t="s">
        <v>11788</v>
      </c>
      <c r="C5018" s="277" t="s">
        <v>11789</v>
      </c>
      <c r="D5018" s="277" t="s">
        <v>11790</v>
      </c>
      <c r="E5018" s="278" t="s">
        <v>1043</v>
      </c>
      <c r="F5018" s="277" t="s">
        <v>1043</v>
      </c>
      <c r="G5018" s="279">
        <v>87514</v>
      </c>
      <c r="H5018" s="277" t="s">
        <v>11836</v>
      </c>
      <c r="I5018" s="277" t="s">
        <v>648</v>
      </c>
      <c r="J5018" s="277" t="s">
        <v>2363</v>
      </c>
      <c r="K5018" s="280">
        <v>70.59</v>
      </c>
      <c r="L5018" s="277" t="s">
        <v>2364</v>
      </c>
      <c r="M5018" s="83"/>
    </row>
    <row r="5019" spans="1:13" ht="12.75" customHeight="1" x14ac:dyDescent="0.25">
      <c r="A5019" s="277" t="s">
        <v>11787</v>
      </c>
      <c r="B5019" s="277" t="s">
        <v>11788</v>
      </c>
      <c r="C5019" s="277" t="s">
        <v>11789</v>
      </c>
      <c r="D5019" s="277" t="s">
        <v>11790</v>
      </c>
      <c r="E5019" s="278" t="s">
        <v>1043</v>
      </c>
      <c r="F5019" s="277" t="s">
        <v>1043</v>
      </c>
      <c r="G5019" s="279">
        <v>87515</v>
      </c>
      <c r="H5019" s="277" t="s">
        <v>11837</v>
      </c>
      <c r="I5019" s="277" t="s">
        <v>648</v>
      </c>
      <c r="J5019" s="277" t="s">
        <v>2363</v>
      </c>
      <c r="K5019" s="280">
        <v>80.78</v>
      </c>
      <c r="L5019" s="277" t="s">
        <v>2364</v>
      </c>
      <c r="M5019" s="83"/>
    </row>
    <row r="5020" spans="1:13" ht="12.75" customHeight="1" x14ac:dyDescent="0.25">
      <c r="A5020" s="277" t="s">
        <v>11787</v>
      </c>
      <c r="B5020" s="277" t="s">
        <v>11788</v>
      </c>
      <c r="C5020" s="277" t="s">
        <v>11789</v>
      </c>
      <c r="D5020" s="277" t="s">
        <v>11790</v>
      </c>
      <c r="E5020" s="278" t="s">
        <v>1043</v>
      </c>
      <c r="F5020" s="277" t="s">
        <v>1043</v>
      </c>
      <c r="G5020" s="279">
        <v>87516</v>
      </c>
      <c r="H5020" s="277" t="s">
        <v>11838</v>
      </c>
      <c r="I5020" s="277" t="s">
        <v>648</v>
      </c>
      <c r="J5020" s="277" t="s">
        <v>2363</v>
      </c>
      <c r="K5020" s="280">
        <v>81.680000000000007</v>
      </c>
      <c r="L5020" s="277" t="s">
        <v>2364</v>
      </c>
      <c r="M5020" s="83"/>
    </row>
    <row r="5021" spans="1:13" ht="12.75" customHeight="1" x14ac:dyDescent="0.25">
      <c r="A5021" s="277" t="s">
        <v>11787</v>
      </c>
      <c r="B5021" s="277" t="s">
        <v>11788</v>
      </c>
      <c r="C5021" s="277" t="s">
        <v>11789</v>
      </c>
      <c r="D5021" s="277" t="s">
        <v>11790</v>
      </c>
      <c r="E5021" s="278" t="s">
        <v>1043</v>
      </c>
      <c r="F5021" s="277" t="s">
        <v>1043</v>
      </c>
      <c r="G5021" s="279">
        <v>87517</v>
      </c>
      <c r="H5021" s="277" t="s">
        <v>11839</v>
      </c>
      <c r="I5021" s="277" t="s">
        <v>648</v>
      </c>
      <c r="J5021" s="277" t="s">
        <v>2363</v>
      </c>
      <c r="K5021" s="280">
        <v>125.33</v>
      </c>
      <c r="L5021" s="277" t="s">
        <v>2364</v>
      </c>
      <c r="M5021" s="83"/>
    </row>
    <row r="5022" spans="1:13" ht="12.75" customHeight="1" x14ac:dyDescent="0.25">
      <c r="A5022" s="277" t="s">
        <v>11787</v>
      </c>
      <c r="B5022" s="277" t="s">
        <v>11788</v>
      </c>
      <c r="C5022" s="277" t="s">
        <v>11789</v>
      </c>
      <c r="D5022" s="277" t="s">
        <v>11790</v>
      </c>
      <c r="E5022" s="278" t="s">
        <v>1043</v>
      </c>
      <c r="F5022" s="277" t="s">
        <v>1043</v>
      </c>
      <c r="G5022" s="279">
        <v>87518</v>
      </c>
      <c r="H5022" s="277" t="s">
        <v>11840</v>
      </c>
      <c r="I5022" s="277" t="s">
        <v>648</v>
      </c>
      <c r="J5022" s="277" t="s">
        <v>2363</v>
      </c>
      <c r="K5022" s="280">
        <v>126.47</v>
      </c>
      <c r="L5022" s="277" t="s">
        <v>2364</v>
      </c>
      <c r="M5022" s="83"/>
    </row>
    <row r="5023" spans="1:13" ht="12.75" customHeight="1" x14ac:dyDescent="0.25">
      <c r="A5023" s="277" t="s">
        <v>11787</v>
      </c>
      <c r="B5023" s="277" t="s">
        <v>11788</v>
      </c>
      <c r="C5023" s="277" t="s">
        <v>11789</v>
      </c>
      <c r="D5023" s="277" t="s">
        <v>11790</v>
      </c>
      <c r="E5023" s="278" t="s">
        <v>1043</v>
      </c>
      <c r="F5023" s="277" t="s">
        <v>1043</v>
      </c>
      <c r="G5023" s="279">
        <v>87519</v>
      </c>
      <c r="H5023" s="277" t="s">
        <v>11841</v>
      </c>
      <c r="I5023" s="277" t="s">
        <v>648</v>
      </c>
      <c r="J5023" s="277" t="s">
        <v>2363</v>
      </c>
      <c r="K5023" s="280">
        <v>59.56</v>
      </c>
      <c r="L5023" s="277" t="s">
        <v>2364</v>
      </c>
      <c r="M5023" s="83"/>
    </row>
    <row r="5024" spans="1:13" ht="12.75" customHeight="1" x14ac:dyDescent="0.25">
      <c r="A5024" s="277" t="s">
        <v>11787</v>
      </c>
      <c r="B5024" s="277" t="s">
        <v>11788</v>
      </c>
      <c r="C5024" s="277" t="s">
        <v>11789</v>
      </c>
      <c r="D5024" s="277" t="s">
        <v>11790</v>
      </c>
      <c r="E5024" s="278" t="s">
        <v>1043</v>
      </c>
      <c r="F5024" s="277" t="s">
        <v>1043</v>
      </c>
      <c r="G5024" s="279">
        <v>87520</v>
      </c>
      <c r="H5024" s="277" t="s">
        <v>11842</v>
      </c>
      <c r="I5024" s="277" t="s">
        <v>648</v>
      </c>
      <c r="J5024" s="277" t="s">
        <v>2363</v>
      </c>
      <c r="K5024" s="280">
        <v>60.38</v>
      </c>
      <c r="L5024" s="277" t="s">
        <v>2364</v>
      </c>
      <c r="M5024" s="83"/>
    </row>
    <row r="5025" spans="1:13" ht="12.75" customHeight="1" x14ac:dyDescent="0.25">
      <c r="A5025" s="277" t="s">
        <v>11787</v>
      </c>
      <c r="B5025" s="277" t="s">
        <v>11788</v>
      </c>
      <c r="C5025" s="277" t="s">
        <v>11789</v>
      </c>
      <c r="D5025" s="277" t="s">
        <v>11790</v>
      </c>
      <c r="E5025" s="278" t="s">
        <v>1043</v>
      </c>
      <c r="F5025" s="277" t="s">
        <v>1043</v>
      </c>
      <c r="G5025" s="279">
        <v>87521</v>
      </c>
      <c r="H5025" s="277" t="s">
        <v>11843</v>
      </c>
      <c r="I5025" s="277" t="s">
        <v>648</v>
      </c>
      <c r="J5025" s="277" t="s">
        <v>2363</v>
      </c>
      <c r="K5025" s="280">
        <v>57.34</v>
      </c>
      <c r="L5025" s="277" t="s">
        <v>2364</v>
      </c>
      <c r="M5025" s="83"/>
    </row>
    <row r="5026" spans="1:13" ht="12.75" customHeight="1" x14ac:dyDescent="0.25">
      <c r="A5026" s="277" t="s">
        <v>11787</v>
      </c>
      <c r="B5026" s="277" t="s">
        <v>11788</v>
      </c>
      <c r="C5026" s="277" t="s">
        <v>11789</v>
      </c>
      <c r="D5026" s="277" t="s">
        <v>11790</v>
      </c>
      <c r="E5026" s="278" t="s">
        <v>1043</v>
      </c>
      <c r="F5026" s="277" t="s">
        <v>1043</v>
      </c>
      <c r="G5026" s="279">
        <v>87522</v>
      </c>
      <c r="H5026" s="277" t="s">
        <v>11844</v>
      </c>
      <c r="I5026" s="277" t="s">
        <v>648</v>
      </c>
      <c r="J5026" s="277" t="s">
        <v>2363</v>
      </c>
      <c r="K5026" s="280">
        <v>58.4</v>
      </c>
      <c r="L5026" s="277" t="s">
        <v>2364</v>
      </c>
      <c r="M5026" s="83"/>
    </row>
    <row r="5027" spans="1:13" ht="12.75" customHeight="1" x14ac:dyDescent="0.25">
      <c r="A5027" s="277" t="s">
        <v>11787</v>
      </c>
      <c r="B5027" s="277" t="s">
        <v>11788</v>
      </c>
      <c r="C5027" s="277" t="s">
        <v>11789</v>
      </c>
      <c r="D5027" s="277" t="s">
        <v>11790</v>
      </c>
      <c r="E5027" s="278" t="s">
        <v>1043</v>
      </c>
      <c r="F5027" s="277" t="s">
        <v>1043</v>
      </c>
      <c r="G5027" s="279">
        <v>87523</v>
      </c>
      <c r="H5027" s="277" t="s">
        <v>11845</v>
      </c>
      <c r="I5027" s="277" t="s">
        <v>648</v>
      </c>
      <c r="J5027" s="277" t="s">
        <v>2363</v>
      </c>
      <c r="K5027" s="280">
        <v>64.459999999999994</v>
      </c>
      <c r="L5027" s="277" t="s">
        <v>2364</v>
      </c>
      <c r="M5027" s="83"/>
    </row>
    <row r="5028" spans="1:13" ht="12.75" customHeight="1" x14ac:dyDescent="0.25">
      <c r="A5028" s="277" t="s">
        <v>11787</v>
      </c>
      <c r="B5028" s="277" t="s">
        <v>11788</v>
      </c>
      <c r="C5028" s="277" t="s">
        <v>11789</v>
      </c>
      <c r="D5028" s="277" t="s">
        <v>11790</v>
      </c>
      <c r="E5028" s="278" t="s">
        <v>1043</v>
      </c>
      <c r="F5028" s="277" t="s">
        <v>1043</v>
      </c>
      <c r="G5028" s="279">
        <v>87524</v>
      </c>
      <c r="H5028" s="277" t="s">
        <v>11846</v>
      </c>
      <c r="I5028" s="277" t="s">
        <v>648</v>
      </c>
      <c r="J5028" s="277" t="s">
        <v>2363</v>
      </c>
      <c r="K5028" s="280">
        <v>65.36</v>
      </c>
      <c r="L5028" s="277" t="s">
        <v>2364</v>
      </c>
      <c r="M5028" s="83"/>
    </row>
    <row r="5029" spans="1:13" ht="12.75" customHeight="1" x14ac:dyDescent="0.25">
      <c r="A5029" s="277" t="s">
        <v>11787</v>
      </c>
      <c r="B5029" s="277" t="s">
        <v>11788</v>
      </c>
      <c r="C5029" s="277" t="s">
        <v>11789</v>
      </c>
      <c r="D5029" s="277" t="s">
        <v>11790</v>
      </c>
      <c r="E5029" s="278" t="s">
        <v>1043</v>
      </c>
      <c r="F5029" s="277" t="s">
        <v>1043</v>
      </c>
      <c r="G5029" s="279">
        <v>87525</v>
      </c>
      <c r="H5029" s="277" t="s">
        <v>11847</v>
      </c>
      <c r="I5029" s="277" t="s">
        <v>648</v>
      </c>
      <c r="J5029" s="277" t="s">
        <v>2363</v>
      </c>
      <c r="K5029" s="280">
        <v>99.18</v>
      </c>
      <c r="L5029" s="277" t="s">
        <v>2364</v>
      </c>
      <c r="M5029" s="83"/>
    </row>
    <row r="5030" spans="1:13" ht="12.75" customHeight="1" x14ac:dyDescent="0.25">
      <c r="A5030" s="277" t="s">
        <v>11787</v>
      </c>
      <c r="B5030" s="277" t="s">
        <v>11788</v>
      </c>
      <c r="C5030" s="277" t="s">
        <v>11789</v>
      </c>
      <c r="D5030" s="277" t="s">
        <v>11790</v>
      </c>
      <c r="E5030" s="278" t="s">
        <v>1043</v>
      </c>
      <c r="F5030" s="277" t="s">
        <v>1043</v>
      </c>
      <c r="G5030" s="279">
        <v>87526</v>
      </c>
      <c r="H5030" s="277" t="s">
        <v>11848</v>
      </c>
      <c r="I5030" s="277" t="s">
        <v>648</v>
      </c>
      <c r="J5030" s="277" t="s">
        <v>2363</v>
      </c>
      <c r="K5030" s="280">
        <v>100.32</v>
      </c>
      <c r="L5030" s="277" t="s">
        <v>2364</v>
      </c>
      <c r="M5030" s="83"/>
    </row>
    <row r="5031" spans="1:13" ht="12.75" customHeight="1" x14ac:dyDescent="0.25">
      <c r="A5031" s="277" t="s">
        <v>11787</v>
      </c>
      <c r="B5031" s="277" t="s">
        <v>11788</v>
      </c>
      <c r="C5031" s="277" t="s">
        <v>11789</v>
      </c>
      <c r="D5031" s="277" t="s">
        <v>11790</v>
      </c>
      <c r="E5031" s="278" t="s">
        <v>1043</v>
      </c>
      <c r="F5031" s="277" t="s">
        <v>1043</v>
      </c>
      <c r="G5031" s="279">
        <v>89043</v>
      </c>
      <c r="H5031" s="277" t="s">
        <v>11849</v>
      </c>
      <c r="I5031" s="277" t="s">
        <v>648</v>
      </c>
      <c r="J5031" s="277" t="s">
        <v>2363</v>
      </c>
      <c r="K5031" s="280">
        <v>60.71</v>
      </c>
      <c r="L5031" s="277" t="s">
        <v>2364</v>
      </c>
      <c r="M5031" s="83"/>
    </row>
    <row r="5032" spans="1:13" ht="12.75" customHeight="1" x14ac:dyDescent="0.25">
      <c r="A5032" s="277" t="s">
        <v>11787</v>
      </c>
      <c r="B5032" s="277" t="s">
        <v>11788</v>
      </c>
      <c r="C5032" s="277" t="s">
        <v>11789</v>
      </c>
      <c r="D5032" s="277" t="s">
        <v>11790</v>
      </c>
      <c r="E5032" s="278" t="s">
        <v>1043</v>
      </c>
      <c r="F5032" s="277" t="s">
        <v>1043</v>
      </c>
      <c r="G5032" s="279">
        <v>89168</v>
      </c>
      <c r="H5032" s="277" t="s">
        <v>859</v>
      </c>
      <c r="I5032" s="277" t="s">
        <v>648</v>
      </c>
      <c r="J5032" s="277" t="s">
        <v>2363</v>
      </c>
      <c r="K5032" s="280">
        <v>62.48</v>
      </c>
      <c r="L5032" s="277" t="s">
        <v>2364</v>
      </c>
      <c r="M5032" s="83"/>
    </row>
    <row r="5033" spans="1:13" ht="12.75" customHeight="1" x14ac:dyDescent="0.25">
      <c r="A5033" s="277" t="s">
        <v>11787</v>
      </c>
      <c r="B5033" s="277" t="s">
        <v>11788</v>
      </c>
      <c r="C5033" s="277" t="s">
        <v>11789</v>
      </c>
      <c r="D5033" s="277" t="s">
        <v>11790</v>
      </c>
      <c r="E5033" s="278" t="s">
        <v>1043</v>
      </c>
      <c r="F5033" s="277" t="s">
        <v>1043</v>
      </c>
      <c r="G5033" s="279">
        <v>89977</v>
      </c>
      <c r="H5033" s="277" t="s">
        <v>11850</v>
      </c>
      <c r="I5033" s="277" t="s">
        <v>648</v>
      </c>
      <c r="J5033" s="277" t="s">
        <v>2363</v>
      </c>
      <c r="K5033" s="280">
        <v>105.66</v>
      </c>
      <c r="L5033" s="277" t="s">
        <v>2364</v>
      </c>
      <c r="M5033" s="83"/>
    </row>
    <row r="5034" spans="1:13" ht="12.75" customHeight="1" x14ac:dyDescent="0.25">
      <c r="A5034" s="277" t="s">
        <v>11787</v>
      </c>
      <c r="B5034" s="277" t="s">
        <v>11788</v>
      </c>
      <c r="C5034" s="277" t="s">
        <v>11789</v>
      </c>
      <c r="D5034" s="277" t="s">
        <v>11790</v>
      </c>
      <c r="E5034" s="278" t="s">
        <v>1043</v>
      </c>
      <c r="F5034" s="277" t="s">
        <v>1043</v>
      </c>
      <c r="G5034" s="279">
        <v>90112</v>
      </c>
      <c r="H5034" s="277" t="s">
        <v>11851</v>
      </c>
      <c r="I5034" s="277" t="s">
        <v>648</v>
      </c>
      <c r="J5034" s="277" t="s">
        <v>2363</v>
      </c>
      <c r="K5034" s="280">
        <v>57.94</v>
      </c>
      <c r="L5034" s="277" t="s">
        <v>2364</v>
      </c>
      <c r="M5034" s="83"/>
    </row>
    <row r="5035" spans="1:13" ht="12.75" customHeight="1" x14ac:dyDescent="0.25">
      <c r="A5035" s="277" t="s">
        <v>11787</v>
      </c>
      <c r="B5035" s="277" t="s">
        <v>11788</v>
      </c>
      <c r="C5035" s="277" t="s">
        <v>11789</v>
      </c>
      <c r="D5035" s="277" t="s">
        <v>11790</v>
      </c>
      <c r="E5035" s="278" t="s">
        <v>1043</v>
      </c>
      <c r="F5035" s="277" t="s">
        <v>1043</v>
      </c>
      <c r="G5035" s="279">
        <v>95474</v>
      </c>
      <c r="H5035" s="277" t="s">
        <v>11852</v>
      </c>
      <c r="I5035" s="277" t="s">
        <v>694</v>
      </c>
      <c r="J5035" s="277" t="s">
        <v>2642</v>
      </c>
      <c r="K5035" s="280">
        <v>596</v>
      </c>
      <c r="L5035" s="277" t="s">
        <v>2364</v>
      </c>
      <c r="M5035" s="83"/>
    </row>
    <row r="5036" spans="1:13" ht="12.75" customHeight="1" x14ac:dyDescent="0.25">
      <c r="A5036" s="277" t="s">
        <v>11787</v>
      </c>
      <c r="B5036" s="277" t="s">
        <v>11788</v>
      </c>
      <c r="C5036" s="277" t="s">
        <v>11853</v>
      </c>
      <c r="D5036" s="277" t="s">
        <v>11854</v>
      </c>
      <c r="E5036" s="278" t="s">
        <v>1043</v>
      </c>
      <c r="F5036" s="277" t="s">
        <v>1043</v>
      </c>
      <c r="G5036" s="279">
        <v>89282</v>
      </c>
      <c r="H5036" s="277" t="s">
        <v>11855</v>
      </c>
      <c r="I5036" s="277" t="s">
        <v>648</v>
      </c>
      <c r="J5036" s="277" t="s">
        <v>2642</v>
      </c>
      <c r="K5036" s="280">
        <v>47.38</v>
      </c>
      <c r="L5036" s="277" t="s">
        <v>2364</v>
      </c>
      <c r="M5036" s="83"/>
    </row>
    <row r="5037" spans="1:13" ht="12.75" customHeight="1" x14ac:dyDescent="0.25">
      <c r="A5037" s="277" t="s">
        <v>11787</v>
      </c>
      <c r="B5037" s="277" t="s">
        <v>11788</v>
      </c>
      <c r="C5037" s="277" t="s">
        <v>11853</v>
      </c>
      <c r="D5037" s="277" t="s">
        <v>11854</v>
      </c>
      <c r="E5037" s="278" t="s">
        <v>1043</v>
      </c>
      <c r="F5037" s="277" t="s">
        <v>1043</v>
      </c>
      <c r="G5037" s="279">
        <v>89283</v>
      </c>
      <c r="H5037" s="277" t="s">
        <v>11856</v>
      </c>
      <c r="I5037" s="277" t="s">
        <v>648</v>
      </c>
      <c r="J5037" s="277" t="s">
        <v>2642</v>
      </c>
      <c r="K5037" s="280">
        <v>49.15</v>
      </c>
      <c r="L5037" s="277" t="s">
        <v>2364</v>
      </c>
      <c r="M5037" s="83"/>
    </row>
    <row r="5038" spans="1:13" ht="12.75" customHeight="1" x14ac:dyDescent="0.25">
      <c r="A5038" s="277" t="s">
        <v>11787</v>
      </c>
      <c r="B5038" s="277" t="s">
        <v>11788</v>
      </c>
      <c r="C5038" s="277" t="s">
        <v>11853</v>
      </c>
      <c r="D5038" s="277" t="s">
        <v>11854</v>
      </c>
      <c r="E5038" s="278" t="s">
        <v>1043</v>
      </c>
      <c r="F5038" s="277" t="s">
        <v>1043</v>
      </c>
      <c r="G5038" s="279">
        <v>89284</v>
      </c>
      <c r="H5038" s="277" t="s">
        <v>11857</v>
      </c>
      <c r="I5038" s="277" t="s">
        <v>648</v>
      </c>
      <c r="J5038" s="277" t="s">
        <v>2642</v>
      </c>
      <c r="K5038" s="280">
        <v>43.16</v>
      </c>
      <c r="L5038" s="277" t="s">
        <v>2364</v>
      </c>
      <c r="M5038" s="83"/>
    </row>
    <row r="5039" spans="1:13" ht="12.75" customHeight="1" x14ac:dyDescent="0.25">
      <c r="A5039" s="277" t="s">
        <v>11787</v>
      </c>
      <c r="B5039" s="277" t="s">
        <v>11788</v>
      </c>
      <c r="C5039" s="277" t="s">
        <v>11853</v>
      </c>
      <c r="D5039" s="277" t="s">
        <v>11854</v>
      </c>
      <c r="E5039" s="278" t="s">
        <v>1043</v>
      </c>
      <c r="F5039" s="277" t="s">
        <v>1043</v>
      </c>
      <c r="G5039" s="279">
        <v>89285</v>
      </c>
      <c r="H5039" s="277" t="s">
        <v>11858</v>
      </c>
      <c r="I5039" s="277" t="s">
        <v>648</v>
      </c>
      <c r="J5039" s="277" t="s">
        <v>2642</v>
      </c>
      <c r="K5039" s="280">
        <v>44.93</v>
      </c>
      <c r="L5039" s="277" t="s">
        <v>2364</v>
      </c>
      <c r="M5039" s="83"/>
    </row>
    <row r="5040" spans="1:13" ht="12.75" customHeight="1" x14ac:dyDescent="0.25">
      <c r="A5040" s="277" t="s">
        <v>11787</v>
      </c>
      <c r="B5040" s="277" t="s">
        <v>11788</v>
      </c>
      <c r="C5040" s="277" t="s">
        <v>11853</v>
      </c>
      <c r="D5040" s="277" t="s">
        <v>11854</v>
      </c>
      <c r="E5040" s="278" t="s">
        <v>1043</v>
      </c>
      <c r="F5040" s="277" t="s">
        <v>1043</v>
      </c>
      <c r="G5040" s="279">
        <v>89286</v>
      </c>
      <c r="H5040" s="277" t="s">
        <v>11859</v>
      </c>
      <c r="I5040" s="277" t="s">
        <v>648</v>
      </c>
      <c r="J5040" s="277" t="s">
        <v>2642</v>
      </c>
      <c r="K5040" s="280">
        <v>51.39</v>
      </c>
      <c r="L5040" s="277" t="s">
        <v>2364</v>
      </c>
      <c r="M5040" s="83"/>
    </row>
    <row r="5041" spans="1:13" ht="12.75" customHeight="1" x14ac:dyDescent="0.25">
      <c r="A5041" s="277" t="s">
        <v>11787</v>
      </c>
      <c r="B5041" s="277" t="s">
        <v>11788</v>
      </c>
      <c r="C5041" s="277" t="s">
        <v>11853</v>
      </c>
      <c r="D5041" s="277" t="s">
        <v>11854</v>
      </c>
      <c r="E5041" s="278" t="s">
        <v>1043</v>
      </c>
      <c r="F5041" s="277" t="s">
        <v>1043</v>
      </c>
      <c r="G5041" s="279">
        <v>89287</v>
      </c>
      <c r="H5041" s="277" t="s">
        <v>11860</v>
      </c>
      <c r="I5041" s="277" t="s">
        <v>648</v>
      </c>
      <c r="J5041" s="277" t="s">
        <v>2642</v>
      </c>
      <c r="K5041" s="280">
        <v>53.16</v>
      </c>
      <c r="L5041" s="277" t="s">
        <v>2364</v>
      </c>
      <c r="M5041" s="83"/>
    </row>
    <row r="5042" spans="1:13" ht="12.75" customHeight="1" x14ac:dyDescent="0.25">
      <c r="A5042" s="277" t="s">
        <v>11787</v>
      </c>
      <c r="B5042" s="277" t="s">
        <v>11788</v>
      </c>
      <c r="C5042" s="277" t="s">
        <v>11853</v>
      </c>
      <c r="D5042" s="277" t="s">
        <v>11854</v>
      </c>
      <c r="E5042" s="278" t="s">
        <v>1043</v>
      </c>
      <c r="F5042" s="277" t="s">
        <v>1043</v>
      </c>
      <c r="G5042" s="279">
        <v>89288</v>
      </c>
      <c r="H5042" s="277" t="s">
        <v>11861</v>
      </c>
      <c r="I5042" s="277" t="s">
        <v>648</v>
      </c>
      <c r="J5042" s="277" t="s">
        <v>2642</v>
      </c>
      <c r="K5042" s="280">
        <v>45.55</v>
      </c>
      <c r="L5042" s="277" t="s">
        <v>2364</v>
      </c>
      <c r="M5042" s="83"/>
    </row>
    <row r="5043" spans="1:13" ht="12.75" customHeight="1" x14ac:dyDescent="0.25">
      <c r="A5043" s="277" t="s">
        <v>11787</v>
      </c>
      <c r="B5043" s="277" t="s">
        <v>11788</v>
      </c>
      <c r="C5043" s="277" t="s">
        <v>11853</v>
      </c>
      <c r="D5043" s="277" t="s">
        <v>11854</v>
      </c>
      <c r="E5043" s="278" t="s">
        <v>1043</v>
      </c>
      <c r="F5043" s="277" t="s">
        <v>1043</v>
      </c>
      <c r="G5043" s="279">
        <v>89289</v>
      </c>
      <c r="H5043" s="277" t="s">
        <v>11862</v>
      </c>
      <c r="I5043" s="277" t="s">
        <v>648</v>
      </c>
      <c r="J5043" s="277" t="s">
        <v>2642</v>
      </c>
      <c r="K5043" s="280">
        <v>47.32</v>
      </c>
      <c r="L5043" s="277" t="s">
        <v>2364</v>
      </c>
      <c r="M5043" s="83"/>
    </row>
    <row r="5044" spans="1:13" ht="12.75" customHeight="1" x14ac:dyDescent="0.25">
      <c r="A5044" s="277" t="s">
        <v>11787</v>
      </c>
      <c r="B5044" s="277" t="s">
        <v>11788</v>
      </c>
      <c r="C5044" s="277" t="s">
        <v>11853</v>
      </c>
      <c r="D5044" s="277" t="s">
        <v>11854</v>
      </c>
      <c r="E5044" s="278" t="s">
        <v>1043</v>
      </c>
      <c r="F5044" s="277" t="s">
        <v>1043</v>
      </c>
      <c r="G5044" s="279">
        <v>89290</v>
      </c>
      <c r="H5044" s="277" t="s">
        <v>11863</v>
      </c>
      <c r="I5044" s="277" t="s">
        <v>648</v>
      </c>
      <c r="J5044" s="277" t="s">
        <v>2642</v>
      </c>
      <c r="K5044" s="280">
        <v>55.46</v>
      </c>
      <c r="L5044" s="277" t="s">
        <v>2364</v>
      </c>
      <c r="M5044" s="83"/>
    </row>
    <row r="5045" spans="1:13" ht="12.75" customHeight="1" x14ac:dyDescent="0.25">
      <c r="A5045" s="277" t="s">
        <v>11787</v>
      </c>
      <c r="B5045" s="277" t="s">
        <v>11788</v>
      </c>
      <c r="C5045" s="277" t="s">
        <v>11853</v>
      </c>
      <c r="D5045" s="277" t="s">
        <v>11854</v>
      </c>
      <c r="E5045" s="278" t="s">
        <v>1043</v>
      </c>
      <c r="F5045" s="277" t="s">
        <v>1043</v>
      </c>
      <c r="G5045" s="279">
        <v>89291</v>
      </c>
      <c r="H5045" s="277" t="s">
        <v>11864</v>
      </c>
      <c r="I5045" s="277" t="s">
        <v>648</v>
      </c>
      <c r="J5045" s="277" t="s">
        <v>2642</v>
      </c>
      <c r="K5045" s="280">
        <v>57.42</v>
      </c>
      <c r="L5045" s="277" t="s">
        <v>2364</v>
      </c>
      <c r="M5045" s="83"/>
    </row>
    <row r="5046" spans="1:13" ht="12.75" customHeight="1" x14ac:dyDescent="0.25">
      <c r="A5046" s="277" t="s">
        <v>11787</v>
      </c>
      <c r="B5046" s="277" t="s">
        <v>11788</v>
      </c>
      <c r="C5046" s="277" t="s">
        <v>11853</v>
      </c>
      <c r="D5046" s="277" t="s">
        <v>11854</v>
      </c>
      <c r="E5046" s="278" t="s">
        <v>1043</v>
      </c>
      <c r="F5046" s="277" t="s">
        <v>1043</v>
      </c>
      <c r="G5046" s="279">
        <v>89292</v>
      </c>
      <c r="H5046" s="277" t="s">
        <v>11865</v>
      </c>
      <c r="I5046" s="277" t="s">
        <v>648</v>
      </c>
      <c r="J5046" s="277" t="s">
        <v>2642</v>
      </c>
      <c r="K5046" s="280">
        <v>51.27</v>
      </c>
      <c r="L5046" s="277" t="s">
        <v>2364</v>
      </c>
      <c r="M5046" s="83"/>
    </row>
    <row r="5047" spans="1:13" ht="12.75" customHeight="1" x14ac:dyDescent="0.25">
      <c r="A5047" s="277" t="s">
        <v>11787</v>
      </c>
      <c r="B5047" s="277" t="s">
        <v>11788</v>
      </c>
      <c r="C5047" s="277" t="s">
        <v>11853</v>
      </c>
      <c r="D5047" s="277" t="s">
        <v>11854</v>
      </c>
      <c r="E5047" s="278" t="s">
        <v>1043</v>
      </c>
      <c r="F5047" s="277" t="s">
        <v>1043</v>
      </c>
      <c r="G5047" s="279">
        <v>89293</v>
      </c>
      <c r="H5047" s="277" t="s">
        <v>11866</v>
      </c>
      <c r="I5047" s="277" t="s">
        <v>648</v>
      </c>
      <c r="J5047" s="277" t="s">
        <v>2642</v>
      </c>
      <c r="K5047" s="280">
        <v>53.23</v>
      </c>
      <c r="L5047" s="277" t="s">
        <v>2364</v>
      </c>
      <c r="M5047" s="83"/>
    </row>
    <row r="5048" spans="1:13" ht="12.75" customHeight="1" x14ac:dyDescent="0.25">
      <c r="A5048" s="277" t="s">
        <v>11787</v>
      </c>
      <c r="B5048" s="277" t="s">
        <v>11788</v>
      </c>
      <c r="C5048" s="277" t="s">
        <v>11853</v>
      </c>
      <c r="D5048" s="277" t="s">
        <v>11854</v>
      </c>
      <c r="E5048" s="278" t="s">
        <v>1043</v>
      </c>
      <c r="F5048" s="277" t="s">
        <v>1043</v>
      </c>
      <c r="G5048" s="279">
        <v>89294</v>
      </c>
      <c r="H5048" s="277" t="s">
        <v>11867</v>
      </c>
      <c r="I5048" s="277" t="s">
        <v>648</v>
      </c>
      <c r="J5048" s="277" t="s">
        <v>2642</v>
      </c>
      <c r="K5048" s="280">
        <v>60.91</v>
      </c>
      <c r="L5048" s="277" t="s">
        <v>2364</v>
      </c>
      <c r="M5048" s="83"/>
    </row>
    <row r="5049" spans="1:13" ht="12.75" customHeight="1" x14ac:dyDescent="0.25">
      <c r="A5049" s="277" t="s">
        <v>11787</v>
      </c>
      <c r="B5049" s="277" t="s">
        <v>11788</v>
      </c>
      <c r="C5049" s="277" t="s">
        <v>11853</v>
      </c>
      <c r="D5049" s="277" t="s">
        <v>11854</v>
      </c>
      <c r="E5049" s="278" t="s">
        <v>1043</v>
      </c>
      <c r="F5049" s="277" t="s">
        <v>1043</v>
      </c>
      <c r="G5049" s="279">
        <v>89295</v>
      </c>
      <c r="H5049" s="277" t="s">
        <v>11868</v>
      </c>
      <c r="I5049" s="277" t="s">
        <v>648</v>
      </c>
      <c r="J5049" s="277" t="s">
        <v>2642</v>
      </c>
      <c r="K5049" s="280">
        <v>62.87</v>
      </c>
      <c r="L5049" s="277" t="s">
        <v>2364</v>
      </c>
      <c r="M5049" s="83"/>
    </row>
    <row r="5050" spans="1:13" ht="12.75" customHeight="1" x14ac:dyDescent="0.25">
      <c r="A5050" s="277" t="s">
        <v>11787</v>
      </c>
      <c r="B5050" s="277" t="s">
        <v>11788</v>
      </c>
      <c r="C5050" s="277" t="s">
        <v>11853</v>
      </c>
      <c r="D5050" s="277" t="s">
        <v>11854</v>
      </c>
      <c r="E5050" s="278" t="s">
        <v>1043</v>
      </c>
      <c r="F5050" s="277" t="s">
        <v>1043</v>
      </c>
      <c r="G5050" s="279">
        <v>89296</v>
      </c>
      <c r="H5050" s="277" t="s">
        <v>11869</v>
      </c>
      <c r="I5050" s="277" t="s">
        <v>648</v>
      </c>
      <c r="J5050" s="277" t="s">
        <v>2642</v>
      </c>
      <c r="K5050" s="280">
        <v>54.42</v>
      </c>
      <c r="L5050" s="277" t="s">
        <v>2364</v>
      </c>
      <c r="M5050" s="83"/>
    </row>
    <row r="5051" spans="1:13" ht="12.75" customHeight="1" x14ac:dyDescent="0.25">
      <c r="A5051" s="277" t="s">
        <v>11787</v>
      </c>
      <c r="B5051" s="277" t="s">
        <v>11788</v>
      </c>
      <c r="C5051" s="277" t="s">
        <v>11853</v>
      </c>
      <c r="D5051" s="277" t="s">
        <v>11854</v>
      </c>
      <c r="E5051" s="278" t="s">
        <v>1043</v>
      </c>
      <c r="F5051" s="277" t="s">
        <v>1043</v>
      </c>
      <c r="G5051" s="279">
        <v>89297</v>
      </c>
      <c r="H5051" s="277" t="s">
        <v>11870</v>
      </c>
      <c r="I5051" s="277" t="s">
        <v>648</v>
      </c>
      <c r="J5051" s="277" t="s">
        <v>2642</v>
      </c>
      <c r="K5051" s="280">
        <v>56.38</v>
      </c>
      <c r="L5051" s="277" t="s">
        <v>2364</v>
      </c>
      <c r="M5051" s="83"/>
    </row>
    <row r="5052" spans="1:13" ht="12.75" customHeight="1" x14ac:dyDescent="0.25">
      <c r="A5052" s="277" t="s">
        <v>11787</v>
      </c>
      <c r="B5052" s="277" t="s">
        <v>11788</v>
      </c>
      <c r="C5052" s="277" t="s">
        <v>11853</v>
      </c>
      <c r="D5052" s="277" t="s">
        <v>11854</v>
      </c>
      <c r="E5052" s="278" t="s">
        <v>1043</v>
      </c>
      <c r="F5052" s="277" t="s">
        <v>1043</v>
      </c>
      <c r="G5052" s="279">
        <v>89298</v>
      </c>
      <c r="H5052" s="277" t="s">
        <v>11871</v>
      </c>
      <c r="I5052" s="277" t="s">
        <v>648</v>
      </c>
      <c r="J5052" s="277" t="s">
        <v>2642</v>
      </c>
      <c r="K5052" s="280">
        <v>56.74</v>
      </c>
      <c r="L5052" s="277" t="s">
        <v>2364</v>
      </c>
      <c r="M5052" s="83"/>
    </row>
    <row r="5053" spans="1:13" ht="12.75" customHeight="1" x14ac:dyDescent="0.25">
      <c r="A5053" s="277" t="s">
        <v>11787</v>
      </c>
      <c r="B5053" s="277" t="s">
        <v>11788</v>
      </c>
      <c r="C5053" s="277" t="s">
        <v>11853</v>
      </c>
      <c r="D5053" s="277" t="s">
        <v>11854</v>
      </c>
      <c r="E5053" s="278" t="s">
        <v>1043</v>
      </c>
      <c r="F5053" s="277" t="s">
        <v>1043</v>
      </c>
      <c r="G5053" s="279">
        <v>89299</v>
      </c>
      <c r="H5053" s="277" t="s">
        <v>11872</v>
      </c>
      <c r="I5053" s="277" t="s">
        <v>648</v>
      </c>
      <c r="J5053" s="277" t="s">
        <v>2642</v>
      </c>
      <c r="K5053" s="280">
        <v>59.25</v>
      </c>
      <c r="L5053" s="277" t="s">
        <v>2364</v>
      </c>
      <c r="M5053" s="83"/>
    </row>
    <row r="5054" spans="1:13" ht="12.75" customHeight="1" x14ac:dyDescent="0.25">
      <c r="A5054" s="277" t="s">
        <v>11787</v>
      </c>
      <c r="B5054" s="277" t="s">
        <v>11788</v>
      </c>
      <c r="C5054" s="277" t="s">
        <v>11853</v>
      </c>
      <c r="D5054" s="277" t="s">
        <v>11854</v>
      </c>
      <c r="E5054" s="278" t="s">
        <v>1043</v>
      </c>
      <c r="F5054" s="277" t="s">
        <v>1043</v>
      </c>
      <c r="G5054" s="279">
        <v>89300</v>
      </c>
      <c r="H5054" s="277" t="s">
        <v>11873</v>
      </c>
      <c r="I5054" s="277" t="s">
        <v>648</v>
      </c>
      <c r="J5054" s="277" t="s">
        <v>2642</v>
      </c>
      <c r="K5054" s="280">
        <v>52.52</v>
      </c>
      <c r="L5054" s="277" t="s">
        <v>2364</v>
      </c>
      <c r="M5054" s="83"/>
    </row>
    <row r="5055" spans="1:13" ht="12.75" customHeight="1" x14ac:dyDescent="0.25">
      <c r="A5055" s="277" t="s">
        <v>11787</v>
      </c>
      <c r="B5055" s="277" t="s">
        <v>11788</v>
      </c>
      <c r="C5055" s="277" t="s">
        <v>11853</v>
      </c>
      <c r="D5055" s="277" t="s">
        <v>11854</v>
      </c>
      <c r="E5055" s="278" t="s">
        <v>1043</v>
      </c>
      <c r="F5055" s="277" t="s">
        <v>1043</v>
      </c>
      <c r="G5055" s="279">
        <v>89301</v>
      </c>
      <c r="H5055" s="277" t="s">
        <v>11874</v>
      </c>
      <c r="I5055" s="277" t="s">
        <v>648</v>
      </c>
      <c r="J5055" s="277" t="s">
        <v>2642</v>
      </c>
      <c r="K5055" s="280">
        <v>55.03</v>
      </c>
      <c r="L5055" s="277" t="s">
        <v>2364</v>
      </c>
      <c r="M5055" s="83"/>
    </row>
    <row r="5056" spans="1:13" ht="12.75" customHeight="1" x14ac:dyDescent="0.25">
      <c r="A5056" s="277" t="s">
        <v>11787</v>
      </c>
      <c r="B5056" s="277" t="s">
        <v>11788</v>
      </c>
      <c r="C5056" s="277" t="s">
        <v>11853</v>
      </c>
      <c r="D5056" s="277" t="s">
        <v>11854</v>
      </c>
      <c r="E5056" s="278" t="s">
        <v>1043</v>
      </c>
      <c r="F5056" s="277" t="s">
        <v>1043</v>
      </c>
      <c r="G5056" s="279">
        <v>89302</v>
      </c>
      <c r="H5056" s="277" t="s">
        <v>11875</v>
      </c>
      <c r="I5056" s="277" t="s">
        <v>648</v>
      </c>
      <c r="J5056" s="277" t="s">
        <v>2642</v>
      </c>
      <c r="K5056" s="280">
        <v>63.54</v>
      </c>
      <c r="L5056" s="277" t="s">
        <v>2364</v>
      </c>
      <c r="M5056" s="83"/>
    </row>
    <row r="5057" spans="1:13" ht="12.75" customHeight="1" x14ac:dyDescent="0.25">
      <c r="A5057" s="277" t="s">
        <v>11787</v>
      </c>
      <c r="B5057" s="277" t="s">
        <v>11788</v>
      </c>
      <c r="C5057" s="277" t="s">
        <v>11853</v>
      </c>
      <c r="D5057" s="277" t="s">
        <v>11854</v>
      </c>
      <c r="E5057" s="278" t="s">
        <v>1043</v>
      </c>
      <c r="F5057" s="277" t="s">
        <v>1043</v>
      </c>
      <c r="G5057" s="279">
        <v>89303</v>
      </c>
      <c r="H5057" s="277" t="s">
        <v>11876</v>
      </c>
      <c r="I5057" s="277" t="s">
        <v>648</v>
      </c>
      <c r="J5057" s="277" t="s">
        <v>2642</v>
      </c>
      <c r="K5057" s="280">
        <v>66.05</v>
      </c>
      <c r="L5057" s="277" t="s">
        <v>2364</v>
      </c>
      <c r="M5057" s="83"/>
    </row>
    <row r="5058" spans="1:13" ht="12.75" customHeight="1" x14ac:dyDescent="0.25">
      <c r="A5058" s="277" t="s">
        <v>11787</v>
      </c>
      <c r="B5058" s="277" t="s">
        <v>11788</v>
      </c>
      <c r="C5058" s="277" t="s">
        <v>11853</v>
      </c>
      <c r="D5058" s="277" t="s">
        <v>11854</v>
      </c>
      <c r="E5058" s="278" t="s">
        <v>1043</v>
      </c>
      <c r="F5058" s="277" t="s">
        <v>1043</v>
      </c>
      <c r="G5058" s="279">
        <v>89304</v>
      </c>
      <c r="H5058" s="277" t="s">
        <v>11877</v>
      </c>
      <c r="I5058" s="277" t="s">
        <v>648</v>
      </c>
      <c r="J5058" s="277" t="s">
        <v>2642</v>
      </c>
      <c r="K5058" s="280">
        <v>56.64</v>
      </c>
      <c r="L5058" s="277" t="s">
        <v>2364</v>
      </c>
      <c r="M5058" s="83"/>
    </row>
    <row r="5059" spans="1:13" ht="12.75" customHeight="1" x14ac:dyDescent="0.25">
      <c r="A5059" s="277" t="s">
        <v>11787</v>
      </c>
      <c r="B5059" s="277" t="s">
        <v>11788</v>
      </c>
      <c r="C5059" s="277" t="s">
        <v>11853</v>
      </c>
      <c r="D5059" s="277" t="s">
        <v>11854</v>
      </c>
      <c r="E5059" s="278" t="s">
        <v>1043</v>
      </c>
      <c r="F5059" s="277" t="s">
        <v>1043</v>
      </c>
      <c r="G5059" s="279">
        <v>89305</v>
      </c>
      <c r="H5059" s="277" t="s">
        <v>11878</v>
      </c>
      <c r="I5059" s="277" t="s">
        <v>648</v>
      </c>
      <c r="J5059" s="277" t="s">
        <v>2642</v>
      </c>
      <c r="K5059" s="280">
        <v>59.15</v>
      </c>
      <c r="L5059" s="277" t="s">
        <v>2364</v>
      </c>
      <c r="M5059" s="83"/>
    </row>
    <row r="5060" spans="1:13" ht="12.75" customHeight="1" x14ac:dyDescent="0.25">
      <c r="A5060" s="277" t="s">
        <v>11787</v>
      </c>
      <c r="B5060" s="277" t="s">
        <v>11788</v>
      </c>
      <c r="C5060" s="277" t="s">
        <v>11853</v>
      </c>
      <c r="D5060" s="277" t="s">
        <v>11854</v>
      </c>
      <c r="E5060" s="278" t="s">
        <v>1043</v>
      </c>
      <c r="F5060" s="277" t="s">
        <v>1043</v>
      </c>
      <c r="G5060" s="279">
        <v>89306</v>
      </c>
      <c r="H5060" s="277" t="s">
        <v>11879</v>
      </c>
      <c r="I5060" s="277" t="s">
        <v>648</v>
      </c>
      <c r="J5060" s="277" t="s">
        <v>2642</v>
      </c>
      <c r="K5060" s="280">
        <v>65.02</v>
      </c>
      <c r="L5060" s="277" t="s">
        <v>2364</v>
      </c>
      <c r="M5060" s="83"/>
    </row>
    <row r="5061" spans="1:13" ht="12.75" customHeight="1" x14ac:dyDescent="0.25">
      <c r="A5061" s="277" t="s">
        <v>11787</v>
      </c>
      <c r="B5061" s="277" t="s">
        <v>11788</v>
      </c>
      <c r="C5061" s="277" t="s">
        <v>11853</v>
      </c>
      <c r="D5061" s="277" t="s">
        <v>11854</v>
      </c>
      <c r="E5061" s="278" t="s">
        <v>1043</v>
      </c>
      <c r="F5061" s="277" t="s">
        <v>1043</v>
      </c>
      <c r="G5061" s="279">
        <v>89307</v>
      </c>
      <c r="H5061" s="277" t="s">
        <v>11880</v>
      </c>
      <c r="I5061" s="277" t="s">
        <v>648</v>
      </c>
      <c r="J5061" s="277" t="s">
        <v>2642</v>
      </c>
      <c r="K5061" s="280">
        <v>67.8</v>
      </c>
      <c r="L5061" s="277" t="s">
        <v>2364</v>
      </c>
      <c r="M5061" s="83"/>
    </row>
    <row r="5062" spans="1:13" ht="12.75" customHeight="1" x14ac:dyDescent="0.25">
      <c r="A5062" s="277" t="s">
        <v>11787</v>
      </c>
      <c r="B5062" s="277" t="s">
        <v>11788</v>
      </c>
      <c r="C5062" s="277" t="s">
        <v>11853</v>
      </c>
      <c r="D5062" s="277" t="s">
        <v>11854</v>
      </c>
      <c r="E5062" s="278" t="s">
        <v>1043</v>
      </c>
      <c r="F5062" s="277" t="s">
        <v>1043</v>
      </c>
      <c r="G5062" s="279">
        <v>89308</v>
      </c>
      <c r="H5062" s="277" t="s">
        <v>11881</v>
      </c>
      <c r="I5062" s="277" t="s">
        <v>648</v>
      </c>
      <c r="J5062" s="277" t="s">
        <v>2642</v>
      </c>
      <c r="K5062" s="280">
        <v>60.83</v>
      </c>
      <c r="L5062" s="277" t="s">
        <v>2364</v>
      </c>
      <c r="M5062" s="83"/>
    </row>
    <row r="5063" spans="1:13" ht="12.75" customHeight="1" x14ac:dyDescent="0.25">
      <c r="A5063" s="277" t="s">
        <v>11787</v>
      </c>
      <c r="B5063" s="277" t="s">
        <v>11788</v>
      </c>
      <c r="C5063" s="277" t="s">
        <v>11853</v>
      </c>
      <c r="D5063" s="277" t="s">
        <v>11854</v>
      </c>
      <c r="E5063" s="278" t="s">
        <v>1043</v>
      </c>
      <c r="F5063" s="277" t="s">
        <v>1043</v>
      </c>
      <c r="G5063" s="279">
        <v>89309</v>
      </c>
      <c r="H5063" s="277" t="s">
        <v>11882</v>
      </c>
      <c r="I5063" s="277" t="s">
        <v>648</v>
      </c>
      <c r="J5063" s="277" t="s">
        <v>2642</v>
      </c>
      <c r="K5063" s="280">
        <v>63.61</v>
      </c>
      <c r="L5063" s="277" t="s">
        <v>2364</v>
      </c>
      <c r="M5063" s="83"/>
    </row>
    <row r="5064" spans="1:13" ht="12.75" customHeight="1" x14ac:dyDescent="0.25">
      <c r="A5064" s="277" t="s">
        <v>11787</v>
      </c>
      <c r="B5064" s="277" t="s">
        <v>11788</v>
      </c>
      <c r="C5064" s="277" t="s">
        <v>11853</v>
      </c>
      <c r="D5064" s="277" t="s">
        <v>11854</v>
      </c>
      <c r="E5064" s="278" t="s">
        <v>1043</v>
      </c>
      <c r="F5064" s="277" t="s">
        <v>1043</v>
      </c>
      <c r="G5064" s="279">
        <v>89310</v>
      </c>
      <c r="H5064" s="277" t="s">
        <v>11883</v>
      </c>
      <c r="I5064" s="277" t="s">
        <v>648</v>
      </c>
      <c r="J5064" s="277" t="s">
        <v>2642</v>
      </c>
      <c r="K5064" s="280">
        <v>73.2</v>
      </c>
      <c r="L5064" s="277" t="s">
        <v>2364</v>
      </c>
      <c r="M5064" s="83"/>
    </row>
    <row r="5065" spans="1:13" ht="12.75" customHeight="1" x14ac:dyDescent="0.25">
      <c r="A5065" s="277" t="s">
        <v>11787</v>
      </c>
      <c r="B5065" s="277" t="s">
        <v>11788</v>
      </c>
      <c r="C5065" s="277" t="s">
        <v>11853</v>
      </c>
      <c r="D5065" s="277" t="s">
        <v>11854</v>
      </c>
      <c r="E5065" s="278" t="s">
        <v>1043</v>
      </c>
      <c r="F5065" s="277" t="s">
        <v>1043</v>
      </c>
      <c r="G5065" s="279">
        <v>89311</v>
      </c>
      <c r="H5065" s="277" t="s">
        <v>11884</v>
      </c>
      <c r="I5065" s="277" t="s">
        <v>648</v>
      </c>
      <c r="J5065" s="277" t="s">
        <v>2642</v>
      </c>
      <c r="K5065" s="280">
        <v>75.98</v>
      </c>
      <c r="L5065" s="277" t="s">
        <v>2364</v>
      </c>
      <c r="M5065" s="83"/>
    </row>
    <row r="5066" spans="1:13" ht="12.75" customHeight="1" x14ac:dyDescent="0.25">
      <c r="A5066" s="277" t="s">
        <v>11787</v>
      </c>
      <c r="B5066" s="277" t="s">
        <v>11788</v>
      </c>
      <c r="C5066" s="277" t="s">
        <v>11853</v>
      </c>
      <c r="D5066" s="277" t="s">
        <v>11854</v>
      </c>
      <c r="E5066" s="278" t="s">
        <v>1043</v>
      </c>
      <c r="F5066" s="277" t="s">
        <v>1043</v>
      </c>
      <c r="G5066" s="279">
        <v>89312</v>
      </c>
      <c r="H5066" s="277" t="s">
        <v>11885</v>
      </c>
      <c r="I5066" s="277" t="s">
        <v>648</v>
      </c>
      <c r="J5066" s="277" t="s">
        <v>2642</v>
      </c>
      <c r="K5066" s="280">
        <v>65.7</v>
      </c>
      <c r="L5066" s="277" t="s">
        <v>2364</v>
      </c>
      <c r="M5066" s="83"/>
    </row>
    <row r="5067" spans="1:13" ht="12.75" customHeight="1" x14ac:dyDescent="0.25">
      <c r="A5067" s="277" t="s">
        <v>11787</v>
      </c>
      <c r="B5067" s="277" t="s">
        <v>11788</v>
      </c>
      <c r="C5067" s="277" t="s">
        <v>11853</v>
      </c>
      <c r="D5067" s="277" t="s">
        <v>11854</v>
      </c>
      <c r="E5067" s="278" t="s">
        <v>1043</v>
      </c>
      <c r="F5067" s="277" t="s">
        <v>1043</v>
      </c>
      <c r="G5067" s="279">
        <v>89313</v>
      </c>
      <c r="H5067" s="277" t="s">
        <v>11886</v>
      </c>
      <c r="I5067" s="277" t="s">
        <v>648</v>
      </c>
      <c r="J5067" s="277" t="s">
        <v>2642</v>
      </c>
      <c r="K5067" s="280">
        <v>68.48</v>
      </c>
      <c r="L5067" s="277" t="s">
        <v>2364</v>
      </c>
      <c r="M5067" s="83"/>
    </row>
    <row r="5068" spans="1:13" ht="12.75" customHeight="1" x14ac:dyDescent="0.25">
      <c r="A5068" s="277" t="s">
        <v>11787</v>
      </c>
      <c r="B5068" s="277" t="s">
        <v>11788</v>
      </c>
      <c r="C5068" s="277" t="s">
        <v>11853</v>
      </c>
      <c r="D5068" s="277" t="s">
        <v>11854</v>
      </c>
      <c r="E5068" s="278" t="s">
        <v>1043</v>
      </c>
      <c r="F5068" s="277" t="s">
        <v>1043</v>
      </c>
      <c r="G5068" s="279">
        <v>95465</v>
      </c>
      <c r="H5068" s="277" t="s">
        <v>11887</v>
      </c>
      <c r="I5068" s="277" t="s">
        <v>648</v>
      </c>
      <c r="J5068" s="277" t="s">
        <v>2642</v>
      </c>
      <c r="K5068" s="280">
        <v>120.72</v>
      </c>
      <c r="L5068" s="277" t="s">
        <v>2364</v>
      </c>
      <c r="M5068" s="83"/>
    </row>
    <row r="5069" spans="1:13" ht="12.75" customHeight="1" x14ac:dyDescent="0.25">
      <c r="A5069" s="277" t="s">
        <v>11787</v>
      </c>
      <c r="B5069" s="277" t="s">
        <v>11788</v>
      </c>
      <c r="C5069" s="277" t="s">
        <v>11888</v>
      </c>
      <c r="D5069" s="277" t="s">
        <v>11889</v>
      </c>
      <c r="E5069" s="278" t="s">
        <v>1043</v>
      </c>
      <c r="F5069" s="277" t="s">
        <v>1043</v>
      </c>
      <c r="G5069" s="279">
        <v>87447</v>
      </c>
      <c r="H5069" s="277" t="s">
        <v>11890</v>
      </c>
      <c r="I5069" s="277" t="s">
        <v>648</v>
      </c>
      <c r="J5069" s="277" t="s">
        <v>2363</v>
      </c>
      <c r="K5069" s="280">
        <v>44.36</v>
      </c>
      <c r="L5069" s="277" t="s">
        <v>2364</v>
      </c>
      <c r="M5069" s="83"/>
    </row>
    <row r="5070" spans="1:13" ht="12.75" customHeight="1" x14ac:dyDescent="0.25">
      <c r="A5070" s="277" t="s">
        <v>11787</v>
      </c>
      <c r="B5070" s="277" t="s">
        <v>11788</v>
      </c>
      <c r="C5070" s="277" t="s">
        <v>11888</v>
      </c>
      <c r="D5070" s="277" t="s">
        <v>11889</v>
      </c>
      <c r="E5070" s="278" t="s">
        <v>1043</v>
      </c>
      <c r="F5070" s="277" t="s">
        <v>1043</v>
      </c>
      <c r="G5070" s="279">
        <v>87448</v>
      </c>
      <c r="H5070" s="277" t="s">
        <v>11891</v>
      </c>
      <c r="I5070" s="277" t="s">
        <v>648</v>
      </c>
      <c r="J5070" s="277" t="s">
        <v>2363</v>
      </c>
      <c r="K5070" s="280">
        <v>44.71</v>
      </c>
      <c r="L5070" s="277" t="s">
        <v>2364</v>
      </c>
      <c r="M5070" s="83"/>
    </row>
    <row r="5071" spans="1:13" ht="12.75" customHeight="1" x14ac:dyDescent="0.25">
      <c r="A5071" s="277" t="s">
        <v>11787</v>
      </c>
      <c r="B5071" s="277" t="s">
        <v>11788</v>
      </c>
      <c r="C5071" s="277" t="s">
        <v>11888</v>
      </c>
      <c r="D5071" s="277" t="s">
        <v>11889</v>
      </c>
      <c r="E5071" s="278" t="s">
        <v>1043</v>
      </c>
      <c r="F5071" s="277" t="s">
        <v>1043</v>
      </c>
      <c r="G5071" s="279">
        <v>87449</v>
      </c>
      <c r="H5071" s="277" t="s">
        <v>11892</v>
      </c>
      <c r="I5071" s="277" t="s">
        <v>648</v>
      </c>
      <c r="J5071" s="277" t="s">
        <v>2363</v>
      </c>
      <c r="K5071" s="280">
        <v>56.61</v>
      </c>
      <c r="L5071" s="277" t="s">
        <v>2364</v>
      </c>
      <c r="M5071" s="83"/>
    </row>
    <row r="5072" spans="1:13" ht="12.75" customHeight="1" x14ac:dyDescent="0.25">
      <c r="A5072" s="277" t="s">
        <v>11787</v>
      </c>
      <c r="B5072" s="277" t="s">
        <v>11788</v>
      </c>
      <c r="C5072" s="277" t="s">
        <v>11888</v>
      </c>
      <c r="D5072" s="277" t="s">
        <v>11889</v>
      </c>
      <c r="E5072" s="278" t="s">
        <v>1043</v>
      </c>
      <c r="F5072" s="277" t="s">
        <v>1043</v>
      </c>
      <c r="G5072" s="279">
        <v>87450</v>
      </c>
      <c r="H5072" s="277" t="s">
        <v>11893</v>
      </c>
      <c r="I5072" s="277" t="s">
        <v>648</v>
      </c>
      <c r="J5072" s="277" t="s">
        <v>2363</v>
      </c>
      <c r="K5072" s="280">
        <v>57.48</v>
      </c>
      <c r="L5072" s="277" t="s">
        <v>2364</v>
      </c>
      <c r="M5072" s="83"/>
    </row>
    <row r="5073" spans="1:13" ht="12.75" customHeight="1" x14ac:dyDescent="0.25">
      <c r="A5073" s="277" t="s">
        <v>11787</v>
      </c>
      <c r="B5073" s="277" t="s">
        <v>11788</v>
      </c>
      <c r="C5073" s="277" t="s">
        <v>11888</v>
      </c>
      <c r="D5073" s="277" t="s">
        <v>11889</v>
      </c>
      <c r="E5073" s="278" t="s">
        <v>1043</v>
      </c>
      <c r="F5073" s="277" t="s">
        <v>1043</v>
      </c>
      <c r="G5073" s="279">
        <v>87451</v>
      </c>
      <c r="H5073" s="277" t="s">
        <v>11894</v>
      </c>
      <c r="I5073" s="277" t="s">
        <v>648</v>
      </c>
      <c r="J5073" s="277" t="s">
        <v>2363</v>
      </c>
      <c r="K5073" s="280">
        <v>68.83</v>
      </c>
      <c r="L5073" s="277" t="s">
        <v>2364</v>
      </c>
      <c r="M5073" s="83"/>
    </row>
    <row r="5074" spans="1:13" ht="12.75" customHeight="1" x14ac:dyDescent="0.25">
      <c r="A5074" s="277" t="s">
        <v>11787</v>
      </c>
      <c r="B5074" s="277" t="s">
        <v>11788</v>
      </c>
      <c r="C5074" s="277" t="s">
        <v>11888</v>
      </c>
      <c r="D5074" s="277" t="s">
        <v>11889</v>
      </c>
      <c r="E5074" s="278" t="s">
        <v>1043</v>
      </c>
      <c r="F5074" s="277" t="s">
        <v>1043</v>
      </c>
      <c r="G5074" s="279">
        <v>87452</v>
      </c>
      <c r="H5074" s="277" t="s">
        <v>11895</v>
      </c>
      <c r="I5074" s="277" t="s">
        <v>648</v>
      </c>
      <c r="J5074" s="277" t="s">
        <v>2363</v>
      </c>
      <c r="K5074" s="280">
        <v>69.17</v>
      </c>
      <c r="L5074" s="277" t="s">
        <v>2364</v>
      </c>
      <c r="M5074" s="83"/>
    </row>
    <row r="5075" spans="1:13" ht="12.75" customHeight="1" x14ac:dyDescent="0.25">
      <c r="A5075" s="277" t="s">
        <v>11787</v>
      </c>
      <c r="B5075" s="277" t="s">
        <v>11788</v>
      </c>
      <c r="C5075" s="277" t="s">
        <v>11888</v>
      </c>
      <c r="D5075" s="277" t="s">
        <v>11889</v>
      </c>
      <c r="E5075" s="278" t="s">
        <v>1043</v>
      </c>
      <c r="F5075" s="277" t="s">
        <v>1043</v>
      </c>
      <c r="G5075" s="279">
        <v>87453</v>
      </c>
      <c r="H5075" s="277" t="s">
        <v>11896</v>
      </c>
      <c r="I5075" s="277" t="s">
        <v>648</v>
      </c>
      <c r="J5075" s="277" t="s">
        <v>2363</v>
      </c>
      <c r="K5075" s="280">
        <v>41.07</v>
      </c>
      <c r="L5075" s="277" t="s">
        <v>2364</v>
      </c>
      <c r="M5075" s="83"/>
    </row>
    <row r="5076" spans="1:13" ht="12.75" customHeight="1" x14ac:dyDescent="0.25">
      <c r="A5076" s="277" t="s">
        <v>11787</v>
      </c>
      <c r="B5076" s="277" t="s">
        <v>11788</v>
      </c>
      <c r="C5076" s="277" t="s">
        <v>11888</v>
      </c>
      <c r="D5076" s="277" t="s">
        <v>11889</v>
      </c>
      <c r="E5076" s="278" t="s">
        <v>1043</v>
      </c>
      <c r="F5076" s="277" t="s">
        <v>1043</v>
      </c>
      <c r="G5076" s="279">
        <v>87454</v>
      </c>
      <c r="H5076" s="277" t="s">
        <v>11897</v>
      </c>
      <c r="I5076" s="277" t="s">
        <v>648</v>
      </c>
      <c r="J5076" s="277" t="s">
        <v>2363</v>
      </c>
      <c r="K5076" s="280">
        <v>41.81</v>
      </c>
      <c r="L5076" s="277" t="s">
        <v>2364</v>
      </c>
      <c r="M5076" s="83"/>
    </row>
    <row r="5077" spans="1:13" ht="12.75" customHeight="1" x14ac:dyDescent="0.25">
      <c r="A5077" s="277" t="s">
        <v>11787</v>
      </c>
      <c r="B5077" s="277" t="s">
        <v>11788</v>
      </c>
      <c r="C5077" s="277" t="s">
        <v>11888</v>
      </c>
      <c r="D5077" s="277" t="s">
        <v>11889</v>
      </c>
      <c r="E5077" s="278" t="s">
        <v>1043</v>
      </c>
      <c r="F5077" s="277" t="s">
        <v>1043</v>
      </c>
      <c r="G5077" s="279">
        <v>87455</v>
      </c>
      <c r="H5077" s="277" t="s">
        <v>11898</v>
      </c>
      <c r="I5077" s="277" t="s">
        <v>648</v>
      </c>
      <c r="J5077" s="277" t="s">
        <v>2363</v>
      </c>
      <c r="K5077" s="280">
        <v>52.59</v>
      </c>
      <c r="L5077" s="277" t="s">
        <v>2364</v>
      </c>
      <c r="M5077" s="83"/>
    </row>
    <row r="5078" spans="1:13" ht="12.75" customHeight="1" x14ac:dyDescent="0.25">
      <c r="A5078" s="277" t="s">
        <v>11787</v>
      </c>
      <c r="B5078" s="277" t="s">
        <v>11788</v>
      </c>
      <c r="C5078" s="277" t="s">
        <v>11888</v>
      </c>
      <c r="D5078" s="277" t="s">
        <v>11889</v>
      </c>
      <c r="E5078" s="278" t="s">
        <v>1043</v>
      </c>
      <c r="F5078" s="277" t="s">
        <v>1043</v>
      </c>
      <c r="G5078" s="279">
        <v>87456</v>
      </c>
      <c r="H5078" s="277" t="s">
        <v>11899</v>
      </c>
      <c r="I5078" s="277" t="s">
        <v>648</v>
      </c>
      <c r="J5078" s="277" t="s">
        <v>2363</v>
      </c>
      <c r="K5078" s="280">
        <v>53.73</v>
      </c>
      <c r="L5078" s="277" t="s">
        <v>2364</v>
      </c>
      <c r="M5078" s="83"/>
    </row>
    <row r="5079" spans="1:13" ht="12.75" customHeight="1" x14ac:dyDescent="0.25">
      <c r="A5079" s="277" t="s">
        <v>11787</v>
      </c>
      <c r="B5079" s="277" t="s">
        <v>11788</v>
      </c>
      <c r="C5079" s="277" t="s">
        <v>11888</v>
      </c>
      <c r="D5079" s="277" t="s">
        <v>11889</v>
      </c>
      <c r="E5079" s="278" t="s">
        <v>1043</v>
      </c>
      <c r="F5079" s="277" t="s">
        <v>1043</v>
      </c>
      <c r="G5079" s="279">
        <v>87457</v>
      </c>
      <c r="H5079" s="277" t="s">
        <v>11900</v>
      </c>
      <c r="I5079" s="277" t="s">
        <v>648</v>
      </c>
      <c r="J5079" s="277" t="s">
        <v>2363</v>
      </c>
      <c r="K5079" s="280">
        <v>64.010000000000005</v>
      </c>
      <c r="L5079" s="277" t="s">
        <v>2364</v>
      </c>
      <c r="M5079" s="83"/>
    </row>
    <row r="5080" spans="1:13" ht="12.75" customHeight="1" x14ac:dyDescent="0.25">
      <c r="A5080" s="277" t="s">
        <v>11787</v>
      </c>
      <c r="B5080" s="277" t="s">
        <v>11788</v>
      </c>
      <c r="C5080" s="277" t="s">
        <v>11888</v>
      </c>
      <c r="D5080" s="277" t="s">
        <v>11889</v>
      </c>
      <c r="E5080" s="278" t="s">
        <v>1043</v>
      </c>
      <c r="F5080" s="277" t="s">
        <v>1043</v>
      </c>
      <c r="G5080" s="279">
        <v>87458</v>
      </c>
      <c r="H5080" s="277" t="s">
        <v>11901</v>
      </c>
      <c r="I5080" s="277" t="s">
        <v>648</v>
      </c>
      <c r="J5080" s="277" t="s">
        <v>2363</v>
      </c>
      <c r="K5080" s="280">
        <v>65.09</v>
      </c>
      <c r="L5080" s="277" t="s">
        <v>2364</v>
      </c>
      <c r="M5080" s="83"/>
    </row>
    <row r="5081" spans="1:13" ht="12.75" customHeight="1" x14ac:dyDescent="0.25">
      <c r="A5081" s="277" t="s">
        <v>11787</v>
      </c>
      <c r="B5081" s="277" t="s">
        <v>11788</v>
      </c>
      <c r="C5081" s="277" t="s">
        <v>11888</v>
      </c>
      <c r="D5081" s="277" t="s">
        <v>11889</v>
      </c>
      <c r="E5081" s="278" t="s">
        <v>1043</v>
      </c>
      <c r="F5081" s="277" t="s">
        <v>1043</v>
      </c>
      <c r="G5081" s="279">
        <v>87459</v>
      </c>
      <c r="H5081" s="277" t="s">
        <v>11902</v>
      </c>
      <c r="I5081" s="277" t="s">
        <v>648</v>
      </c>
      <c r="J5081" s="277" t="s">
        <v>2363</v>
      </c>
      <c r="K5081" s="280">
        <v>49.8</v>
      </c>
      <c r="L5081" s="277" t="s">
        <v>2364</v>
      </c>
      <c r="M5081" s="83"/>
    </row>
    <row r="5082" spans="1:13" ht="12.75" customHeight="1" x14ac:dyDescent="0.25">
      <c r="A5082" s="277" t="s">
        <v>11787</v>
      </c>
      <c r="B5082" s="277" t="s">
        <v>11788</v>
      </c>
      <c r="C5082" s="277" t="s">
        <v>11888</v>
      </c>
      <c r="D5082" s="277" t="s">
        <v>11889</v>
      </c>
      <c r="E5082" s="278" t="s">
        <v>1043</v>
      </c>
      <c r="F5082" s="277" t="s">
        <v>1043</v>
      </c>
      <c r="G5082" s="279">
        <v>87460</v>
      </c>
      <c r="H5082" s="277" t="s">
        <v>11903</v>
      </c>
      <c r="I5082" s="277" t="s">
        <v>648</v>
      </c>
      <c r="J5082" s="277" t="s">
        <v>2363</v>
      </c>
      <c r="K5082" s="280">
        <v>50.54</v>
      </c>
      <c r="L5082" s="277" t="s">
        <v>2364</v>
      </c>
      <c r="M5082" s="83"/>
    </row>
    <row r="5083" spans="1:13" ht="12.75" customHeight="1" x14ac:dyDescent="0.25">
      <c r="A5083" s="277" t="s">
        <v>11787</v>
      </c>
      <c r="B5083" s="277" t="s">
        <v>11788</v>
      </c>
      <c r="C5083" s="277" t="s">
        <v>11888</v>
      </c>
      <c r="D5083" s="277" t="s">
        <v>11889</v>
      </c>
      <c r="E5083" s="278" t="s">
        <v>1043</v>
      </c>
      <c r="F5083" s="277" t="s">
        <v>1043</v>
      </c>
      <c r="G5083" s="279">
        <v>87461</v>
      </c>
      <c r="H5083" s="277" t="s">
        <v>11904</v>
      </c>
      <c r="I5083" s="277" t="s">
        <v>648</v>
      </c>
      <c r="J5083" s="277" t="s">
        <v>2363</v>
      </c>
      <c r="K5083" s="280">
        <v>62.09</v>
      </c>
      <c r="L5083" s="277" t="s">
        <v>2364</v>
      </c>
      <c r="M5083" s="83"/>
    </row>
    <row r="5084" spans="1:13" ht="12.75" customHeight="1" x14ac:dyDescent="0.25">
      <c r="A5084" s="277" t="s">
        <v>11787</v>
      </c>
      <c r="B5084" s="277" t="s">
        <v>11788</v>
      </c>
      <c r="C5084" s="277" t="s">
        <v>11888</v>
      </c>
      <c r="D5084" s="277" t="s">
        <v>11889</v>
      </c>
      <c r="E5084" s="278" t="s">
        <v>1043</v>
      </c>
      <c r="F5084" s="277" t="s">
        <v>1043</v>
      </c>
      <c r="G5084" s="279">
        <v>87462</v>
      </c>
      <c r="H5084" s="277" t="s">
        <v>11905</v>
      </c>
      <c r="I5084" s="277" t="s">
        <v>648</v>
      </c>
      <c r="J5084" s="277" t="s">
        <v>2363</v>
      </c>
      <c r="K5084" s="280">
        <v>62.96</v>
      </c>
      <c r="L5084" s="277" t="s">
        <v>2364</v>
      </c>
      <c r="M5084" s="83"/>
    </row>
    <row r="5085" spans="1:13" ht="12.75" customHeight="1" x14ac:dyDescent="0.25">
      <c r="A5085" s="277" t="s">
        <v>11787</v>
      </c>
      <c r="B5085" s="277" t="s">
        <v>11788</v>
      </c>
      <c r="C5085" s="277" t="s">
        <v>11888</v>
      </c>
      <c r="D5085" s="277" t="s">
        <v>11889</v>
      </c>
      <c r="E5085" s="278" t="s">
        <v>1043</v>
      </c>
      <c r="F5085" s="277" t="s">
        <v>1043</v>
      </c>
      <c r="G5085" s="279">
        <v>87463</v>
      </c>
      <c r="H5085" s="277" t="s">
        <v>11906</v>
      </c>
      <c r="I5085" s="277" t="s">
        <v>648</v>
      </c>
      <c r="J5085" s="277" t="s">
        <v>2363</v>
      </c>
      <c r="K5085" s="280">
        <v>73.599999999999994</v>
      </c>
      <c r="L5085" s="277" t="s">
        <v>2364</v>
      </c>
      <c r="M5085" s="83"/>
    </row>
    <row r="5086" spans="1:13" ht="12.75" customHeight="1" x14ac:dyDescent="0.25">
      <c r="A5086" s="277" t="s">
        <v>11787</v>
      </c>
      <c r="B5086" s="277" t="s">
        <v>11788</v>
      </c>
      <c r="C5086" s="277" t="s">
        <v>11888</v>
      </c>
      <c r="D5086" s="277" t="s">
        <v>11889</v>
      </c>
      <c r="E5086" s="278" t="s">
        <v>1043</v>
      </c>
      <c r="F5086" s="277" t="s">
        <v>1043</v>
      </c>
      <c r="G5086" s="279">
        <v>87464</v>
      </c>
      <c r="H5086" s="277" t="s">
        <v>11907</v>
      </c>
      <c r="I5086" s="277" t="s">
        <v>648</v>
      </c>
      <c r="J5086" s="277" t="s">
        <v>2363</v>
      </c>
      <c r="K5086" s="280">
        <v>74.680000000000007</v>
      </c>
      <c r="L5086" s="277" t="s">
        <v>2364</v>
      </c>
      <c r="M5086" s="83"/>
    </row>
    <row r="5087" spans="1:13" ht="12.75" customHeight="1" x14ac:dyDescent="0.25">
      <c r="A5087" s="277" t="s">
        <v>11787</v>
      </c>
      <c r="B5087" s="277" t="s">
        <v>11788</v>
      </c>
      <c r="C5087" s="277" t="s">
        <v>11888</v>
      </c>
      <c r="D5087" s="277" t="s">
        <v>11889</v>
      </c>
      <c r="E5087" s="278" t="s">
        <v>1043</v>
      </c>
      <c r="F5087" s="277" t="s">
        <v>1043</v>
      </c>
      <c r="G5087" s="279">
        <v>87465</v>
      </c>
      <c r="H5087" s="277" t="s">
        <v>11908</v>
      </c>
      <c r="I5087" s="277" t="s">
        <v>648</v>
      </c>
      <c r="J5087" s="277" t="s">
        <v>2363</v>
      </c>
      <c r="K5087" s="280">
        <v>44.13</v>
      </c>
      <c r="L5087" s="277" t="s">
        <v>2364</v>
      </c>
      <c r="M5087" s="83"/>
    </row>
    <row r="5088" spans="1:13" ht="12.75" customHeight="1" x14ac:dyDescent="0.25">
      <c r="A5088" s="277" t="s">
        <v>11787</v>
      </c>
      <c r="B5088" s="277" t="s">
        <v>11788</v>
      </c>
      <c r="C5088" s="277" t="s">
        <v>11888</v>
      </c>
      <c r="D5088" s="277" t="s">
        <v>11889</v>
      </c>
      <c r="E5088" s="278" t="s">
        <v>1043</v>
      </c>
      <c r="F5088" s="277" t="s">
        <v>1043</v>
      </c>
      <c r="G5088" s="279">
        <v>87466</v>
      </c>
      <c r="H5088" s="277" t="s">
        <v>11909</v>
      </c>
      <c r="I5088" s="277" t="s">
        <v>648</v>
      </c>
      <c r="J5088" s="277" t="s">
        <v>2363</v>
      </c>
      <c r="K5088" s="280">
        <v>44.87</v>
      </c>
      <c r="L5088" s="277" t="s">
        <v>2364</v>
      </c>
      <c r="M5088" s="83"/>
    </row>
    <row r="5089" spans="1:13" ht="12.75" customHeight="1" x14ac:dyDescent="0.25">
      <c r="A5089" s="277" t="s">
        <v>11787</v>
      </c>
      <c r="B5089" s="277" t="s">
        <v>11788</v>
      </c>
      <c r="C5089" s="277" t="s">
        <v>11888</v>
      </c>
      <c r="D5089" s="277" t="s">
        <v>11889</v>
      </c>
      <c r="E5089" s="278" t="s">
        <v>1043</v>
      </c>
      <c r="F5089" s="277" t="s">
        <v>1043</v>
      </c>
      <c r="G5089" s="279">
        <v>87467</v>
      </c>
      <c r="H5089" s="277" t="s">
        <v>11910</v>
      </c>
      <c r="I5089" s="277" t="s">
        <v>648</v>
      </c>
      <c r="J5089" s="277" t="s">
        <v>2363</v>
      </c>
      <c r="K5089" s="280">
        <v>55.95</v>
      </c>
      <c r="L5089" s="277" t="s">
        <v>2364</v>
      </c>
      <c r="M5089" s="83"/>
    </row>
    <row r="5090" spans="1:13" ht="12.75" customHeight="1" x14ac:dyDescent="0.25">
      <c r="A5090" s="277" t="s">
        <v>11787</v>
      </c>
      <c r="B5090" s="277" t="s">
        <v>11788</v>
      </c>
      <c r="C5090" s="277" t="s">
        <v>11888</v>
      </c>
      <c r="D5090" s="277" t="s">
        <v>11889</v>
      </c>
      <c r="E5090" s="278" t="s">
        <v>1043</v>
      </c>
      <c r="F5090" s="277" t="s">
        <v>1043</v>
      </c>
      <c r="G5090" s="279">
        <v>87468</v>
      </c>
      <c r="H5090" s="277" t="s">
        <v>11911</v>
      </c>
      <c r="I5090" s="277" t="s">
        <v>648</v>
      </c>
      <c r="J5090" s="277" t="s">
        <v>2363</v>
      </c>
      <c r="K5090" s="280">
        <v>56.82</v>
      </c>
      <c r="L5090" s="277" t="s">
        <v>2364</v>
      </c>
      <c r="M5090" s="83"/>
    </row>
    <row r="5091" spans="1:13" ht="12.75" customHeight="1" x14ac:dyDescent="0.25">
      <c r="A5091" s="277" t="s">
        <v>11787</v>
      </c>
      <c r="B5091" s="277" t="s">
        <v>11788</v>
      </c>
      <c r="C5091" s="277" t="s">
        <v>11888</v>
      </c>
      <c r="D5091" s="277" t="s">
        <v>11889</v>
      </c>
      <c r="E5091" s="278" t="s">
        <v>1043</v>
      </c>
      <c r="F5091" s="277" t="s">
        <v>1043</v>
      </c>
      <c r="G5091" s="279">
        <v>87469</v>
      </c>
      <c r="H5091" s="277" t="s">
        <v>11912</v>
      </c>
      <c r="I5091" s="277" t="s">
        <v>648</v>
      </c>
      <c r="J5091" s="277" t="s">
        <v>2363</v>
      </c>
      <c r="K5091" s="280">
        <v>67.489999999999995</v>
      </c>
      <c r="L5091" s="277" t="s">
        <v>2364</v>
      </c>
      <c r="M5091" s="83"/>
    </row>
    <row r="5092" spans="1:13" ht="12.75" customHeight="1" x14ac:dyDescent="0.25">
      <c r="A5092" s="277" t="s">
        <v>11787</v>
      </c>
      <c r="B5092" s="277" t="s">
        <v>11788</v>
      </c>
      <c r="C5092" s="277" t="s">
        <v>11888</v>
      </c>
      <c r="D5092" s="277" t="s">
        <v>11889</v>
      </c>
      <c r="E5092" s="278" t="s">
        <v>1043</v>
      </c>
      <c r="F5092" s="277" t="s">
        <v>1043</v>
      </c>
      <c r="G5092" s="279">
        <v>87470</v>
      </c>
      <c r="H5092" s="277" t="s">
        <v>11913</v>
      </c>
      <c r="I5092" s="277" t="s">
        <v>648</v>
      </c>
      <c r="J5092" s="277" t="s">
        <v>2363</v>
      </c>
      <c r="K5092" s="280">
        <v>68.569999999999993</v>
      </c>
      <c r="L5092" s="277" t="s">
        <v>2364</v>
      </c>
      <c r="M5092" s="83"/>
    </row>
    <row r="5093" spans="1:13" ht="12.75" customHeight="1" x14ac:dyDescent="0.25">
      <c r="A5093" s="277" t="s">
        <v>11787</v>
      </c>
      <c r="B5093" s="277" t="s">
        <v>11788</v>
      </c>
      <c r="C5093" s="277" t="s">
        <v>11888</v>
      </c>
      <c r="D5093" s="277" t="s">
        <v>11889</v>
      </c>
      <c r="E5093" s="278" t="s">
        <v>1043</v>
      </c>
      <c r="F5093" s="277" t="s">
        <v>1043</v>
      </c>
      <c r="G5093" s="279">
        <v>89044</v>
      </c>
      <c r="H5093" s="277" t="s">
        <v>11914</v>
      </c>
      <c r="I5093" s="277" t="s">
        <v>648</v>
      </c>
      <c r="J5093" s="277" t="s">
        <v>2363</v>
      </c>
      <c r="K5093" s="280">
        <v>44.23</v>
      </c>
      <c r="L5093" s="277" t="s">
        <v>2364</v>
      </c>
      <c r="M5093" s="83"/>
    </row>
    <row r="5094" spans="1:13" ht="12.75" customHeight="1" x14ac:dyDescent="0.25">
      <c r="A5094" s="277" t="s">
        <v>11787</v>
      </c>
      <c r="B5094" s="277" t="s">
        <v>11788</v>
      </c>
      <c r="C5094" s="277" t="s">
        <v>11888</v>
      </c>
      <c r="D5094" s="277" t="s">
        <v>11889</v>
      </c>
      <c r="E5094" s="278" t="s">
        <v>1043</v>
      </c>
      <c r="F5094" s="277" t="s">
        <v>1043</v>
      </c>
      <c r="G5094" s="279">
        <v>89169</v>
      </c>
      <c r="H5094" s="277" t="s">
        <v>11915</v>
      </c>
      <c r="I5094" s="277" t="s">
        <v>648</v>
      </c>
      <c r="J5094" s="277" t="s">
        <v>2363</v>
      </c>
      <c r="K5094" s="280">
        <v>44.95</v>
      </c>
      <c r="L5094" s="277" t="s">
        <v>2364</v>
      </c>
      <c r="M5094" s="83"/>
    </row>
    <row r="5095" spans="1:13" ht="12.75" customHeight="1" x14ac:dyDescent="0.25">
      <c r="A5095" s="277" t="s">
        <v>11787</v>
      </c>
      <c r="B5095" s="277" t="s">
        <v>11788</v>
      </c>
      <c r="C5095" s="277" t="s">
        <v>11888</v>
      </c>
      <c r="D5095" s="277" t="s">
        <v>11889</v>
      </c>
      <c r="E5095" s="278" t="s">
        <v>1043</v>
      </c>
      <c r="F5095" s="277" t="s">
        <v>1043</v>
      </c>
      <c r="G5095" s="279">
        <v>89978</v>
      </c>
      <c r="H5095" s="277" t="s">
        <v>11916</v>
      </c>
      <c r="I5095" s="277" t="s">
        <v>648</v>
      </c>
      <c r="J5095" s="277" t="s">
        <v>2363</v>
      </c>
      <c r="K5095" s="280">
        <v>56.92</v>
      </c>
      <c r="L5095" s="277" t="s">
        <v>2364</v>
      </c>
      <c r="M5095" s="83"/>
    </row>
    <row r="5096" spans="1:13" ht="12.75" customHeight="1" x14ac:dyDescent="0.25">
      <c r="A5096" s="277" t="s">
        <v>11787</v>
      </c>
      <c r="B5096" s="277" t="s">
        <v>11788</v>
      </c>
      <c r="C5096" s="277" t="s">
        <v>11917</v>
      </c>
      <c r="D5096" s="277" t="s">
        <v>11918</v>
      </c>
      <c r="E5096" s="278">
        <v>73937</v>
      </c>
      <c r="F5096" s="277" t="s">
        <v>11919</v>
      </c>
      <c r="G5096" s="279" t="s">
        <v>11920</v>
      </c>
      <c r="H5096" s="277" t="s">
        <v>11921</v>
      </c>
      <c r="I5096" s="277" t="s">
        <v>648</v>
      </c>
      <c r="J5096" s="277" t="s">
        <v>2642</v>
      </c>
      <c r="K5096" s="280">
        <v>98.46</v>
      </c>
      <c r="L5096" s="277" t="s">
        <v>2364</v>
      </c>
      <c r="M5096" s="83"/>
    </row>
    <row r="5097" spans="1:13" ht="12.75" customHeight="1" x14ac:dyDescent="0.25">
      <c r="A5097" s="277" t="s">
        <v>11787</v>
      </c>
      <c r="B5097" s="277" t="s">
        <v>11788</v>
      </c>
      <c r="C5097" s="277" t="s">
        <v>11917</v>
      </c>
      <c r="D5097" s="277" t="s">
        <v>11918</v>
      </c>
      <c r="E5097" s="278">
        <v>73937</v>
      </c>
      <c r="F5097" s="277" t="s">
        <v>11919</v>
      </c>
      <c r="G5097" s="279" t="s">
        <v>11922</v>
      </c>
      <c r="H5097" s="277" t="s">
        <v>11923</v>
      </c>
      <c r="I5097" s="277" t="s">
        <v>648</v>
      </c>
      <c r="J5097" s="277" t="s">
        <v>2642</v>
      </c>
      <c r="K5097" s="280">
        <v>98.59</v>
      </c>
      <c r="L5097" s="277" t="s">
        <v>2364</v>
      </c>
      <c r="M5097" s="83"/>
    </row>
    <row r="5098" spans="1:13" ht="12.75" customHeight="1" x14ac:dyDescent="0.25">
      <c r="A5098" s="277" t="s">
        <v>11787</v>
      </c>
      <c r="B5098" s="277" t="s">
        <v>11788</v>
      </c>
      <c r="C5098" s="277" t="s">
        <v>11917</v>
      </c>
      <c r="D5098" s="277" t="s">
        <v>11918</v>
      </c>
      <c r="E5098" s="278">
        <v>73937</v>
      </c>
      <c r="F5098" s="277" t="s">
        <v>11919</v>
      </c>
      <c r="G5098" s="279" t="s">
        <v>11924</v>
      </c>
      <c r="H5098" s="277" t="s">
        <v>11925</v>
      </c>
      <c r="I5098" s="277" t="s">
        <v>648</v>
      </c>
      <c r="J5098" s="277" t="s">
        <v>2642</v>
      </c>
      <c r="K5098" s="280">
        <v>170.74</v>
      </c>
      <c r="L5098" s="277" t="s">
        <v>2364</v>
      </c>
      <c r="M5098" s="83"/>
    </row>
    <row r="5099" spans="1:13" ht="12.75" customHeight="1" x14ac:dyDescent="0.25">
      <c r="A5099" s="277" t="s">
        <v>11787</v>
      </c>
      <c r="B5099" s="277" t="s">
        <v>11788</v>
      </c>
      <c r="C5099" s="277" t="s">
        <v>11917</v>
      </c>
      <c r="D5099" s="277" t="s">
        <v>11918</v>
      </c>
      <c r="E5099" s="278" t="s">
        <v>1043</v>
      </c>
      <c r="F5099" s="277" t="s">
        <v>1043</v>
      </c>
      <c r="G5099" s="279">
        <v>89453</v>
      </c>
      <c r="H5099" s="277" t="s">
        <v>11926</v>
      </c>
      <c r="I5099" s="277" t="s">
        <v>648</v>
      </c>
      <c r="J5099" s="277" t="s">
        <v>2642</v>
      </c>
      <c r="K5099" s="280">
        <v>50</v>
      </c>
      <c r="L5099" s="277" t="s">
        <v>2364</v>
      </c>
      <c r="M5099" s="83"/>
    </row>
    <row r="5100" spans="1:13" ht="12.75" customHeight="1" x14ac:dyDescent="0.25">
      <c r="A5100" s="277" t="s">
        <v>11787</v>
      </c>
      <c r="B5100" s="277" t="s">
        <v>11788</v>
      </c>
      <c r="C5100" s="277" t="s">
        <v>11917</v>
      </c>
      <c r="D5100" s="277" t="s">
        <v>11918</v>
      </c>
      <c r="E5100" s="278" t="s">
        <v>1043</v>
      </c>
      <c r="F5100" s="277" t="s">
        <v>1043</v>
      </c>
      <c r="G5100" s="279">
        <v>89454</v>
      </c>
      <c r="H5100" s="277" t="s">
        <v>11927</v>
      </c>
      <c r="I5100" s="277" t="s">
        <v>648</v>
      </c>
      <c r="J5100" s="277" t="s">
        <v>2642</v>
      </c>
      <c r="K5100" s="280">
        <v>47.57</v>
      </c>
      <c r="L5100" s="277" t="s">
        <v>2364</v>
      </c>
      <c r="M5100" s="83"/>
    </row>
    <row r="5101" spans="1:13" ht="12.75" customHeight="1" x14ac:dyDescent="0.25">
      <c r="A5101" s="277" t="s">
        <v>11787</v>
      </c>
      <c r="B5101" s="277" t="s">
        <v>11788</v>
      </c>
      <c r="C5101" s="277" t="s">
        <v>11917</v>
      </c>
      <c r="D5101" s="277" t="s">
        <v>11918</v>
      </c>
      <c r="E5101" s="278" t="s">
        <v>1043</v>
      </c>
      <c r="F5101" s="277" t="s">
        <v>1043</v>
      </c>
      <c r="G5101" s="279">
        <v>89455</v>
      </c>
      <c r="H5101" s="277" t="s">
        <v>11928</v>
      </c>
      <c r="I5101" s="277" t="s">
        <v>648</v>
      </c>
      <c r="J5101" s="277" t="s">
        <v>2642</v>
      </c>
      <c r="K5101" s="280">
        <v>61.07</v>
      </c>
      <c r="L5101" s="277" t="s">
        <v>2364</v>
      </c>
      <c r="M5101" s="83"/>
    </row>
    <row r="5102" spans="1:13" ht="12.75" customHeight="1" x14ac:dyDescent="0.25">
      <c r="A5102" s="277" t="s">
        <v>11787</v>
      </c>
      <c r="B5102" s="277" t="s">
        <v>11788</v>
      </c>
      <c r="C5102" s="277" t="s">
        <v>11917</v>
      </c>
      <c r="D5102" s="277" t="s">
        <v>11918</v>
      </c>
      <c r="E5102" s="278" t="s">
        <v>1043</v>
      </c>
      <c r="F5102" s="277" t="s">
        <v>1043</v>
      </c>
      <c r="G5102" s="279">
        <v>89456</v>
      </c>
      <c r="H5102" s="277" t="s">
        <v>11929</v>
      </c>
      <c r="I5102" s="277" t="s">
        <v>648</v>
      </c>
      <c r="J5102" s="277" t="s">
        <v>2642</v>
      </c>
      <c r="K5102" s="280">
        <v>58.12</v>
      </c>
      <c r="L5102" s="277" t="s">
        <v>2364</v>
      </c>
      <c r="M5102" s="83"/>
    </row>
    <row r="5103" spans="1:13" ht="12.75" customHeight="1" x14ac:dyDescent="0.25">
      <c r="A5103" s="277" t="s">
        <v>11787</v>
      </c>
      <c r="B5103" s="277" t="s">
        <v>11788</v>
      </c>
      <c r="C5103" s="277" t="s">
        <v>11917</v>
      </c>
      <c r="D5103" s="277" t="s">
        <v>11918</v>
      </c>
      <c r="E5103" s="278" t="s">
        <v>1043</v>
      </c>
      <c r="F5103" s="277" t="s">
        <v>1043</v>
      </c>
      <c r="G5103" s="279">
        <v>89457</v>
      </c>
      <c r="H5103" s="277" t="s">
        <v>11930</v>
      </c>
      <c r="I5103" s="277" t="s">
        <v>648</v>
      </c>
      <c r="J5103" s="277" t="s">
        <v>2642</v>
      </c>
      <c r="K5103" s="280">
        <v>53.36</v>
      </c>
      <c r="L5103" s="277" t="s">
        <v>2364</v>
      </c>
      <c r="M5103" s="83"/>
    </row>
    <row r="5104" spans="1:13" ht="12.75" customHeight="1" x14ac:dyDescent="0.25">
      <c r="A5104" s="277" t="s">
        <v>11787</v>
      </c>
      <c r="B5104" s="277" t="s">
        <v>11788</v>
      </c>
      <c r="C5104" s="277" t="s">
        <v>11917</v>
      </c>
      <c r="D5104" s="277" t="s">
        <v>11918</v>
      </c>
      <c r="E5104" s="278" t="s">
        <v>1043</v>
      </c>
      <c r="F5104" s="277" t="s">
        <v>1043</v>
      </c>
      <c r="G5104" s="279">
        <v>89458</v>
      </c>
      <c r="H5104" s="277" t="s">
        <v>11931</v>
      </c>
      <c r="I5104" s="277" t="s">
        <v>648</v>
      </c>
      <c r="J5104" s="277" t="s">
        <v>2642</v>
      </c>
      <c r="K5104" s="280">
        <v>49.47</v>
      </c>
      <c r="L5104" s="277" t="s">
        <v>2364</v>
      </c>
      <c r="M5104" s="83"/>
    </row>
    <row r="5105" spans="1:13" ht="12.75" customHeight="1" x14ac:dyDescent="0.25">
      <c r="A5105" s="277" t="s">
        <v>11787</v>
      </c>
      <c r="B5105" s="277" t="s">
        <v>11788</v>
      </c>
      <c r="C5105" s="277" t="s">
        <v>11917</v>
      </c>
      <c r="D5105" s="277" t="s">
        <v>11918</v>
      </c>
      <c r="E5105" s="278" t="s">
        <v>1043</v>
      </c>
      <c r="F5105" s="277" t="s">
        <v>1043</v>
      </c>
      <c r="G5105" s="279">
        <v>89459</v>
      </c>
      <c r="H5105" s="277" t="s">
        <v>11932</v>
      </c>
      <c r="I5105" s="277" t="s">
        <v>648</v>
      </c>
      <c r="J5105" s="277" t="s">
        <v>2642</v>
      </c>
      <c r="K5105" s="280">
        <v>65.64</v>
      </c>
      <c r="L5105" s="277" t="s">
        <v>2364</v>
      </c>
      <c r="M5105" s="83"/>
    </row>
    <row r="5106" spans="1:13" ht="12.75" customHeight="1" x14ac:dyDescent="0.25">
      <c r="A5106" s="277" t="s">
        <v>11787</v>
      </c>
      <c r="B5106" s="277" t="s">
        <v>11788</v>
      </c>
      <c r="C5106" s="277" t="s">
        <v>11917</v>
      </c>
      <c r="D5106" s="277" t="s">
        <v>11918</v>
      </c>
      <c r="E5106" s="278" t="s">
        <v>1043</v>
      </c>
      <c r="F5106" s="277" t="s">
        <v>1043</v>
      </c>
      <c r="G5106" s="279">
        <v>89460</v>
      </c>
      <c r="H5106" s="277" t="s">
        <v>11933</v>
      </c>
      <c r="I5106" s="277" t="s">
        <v>648</v>
      </c>
      <c r="J5106" s="277" t="s">
        <v>2642</v>
      </c>
      <c r="K5106" s="280">
        <v>60.91</v>
      </c>
      <c r="L5106" s="277" t="s">
        <v>2364</v>
      </c>
      <c r="M5106" s="83"/>
    </row>
    <row r="5107" spans="1:13" ht="12.75" customHeight="1" x14ac:dyDescent="0.25">
      <c r="A5107" s="277" t="s">
        <v>11787</v>
      </c>
      <c r="B5107" s="277" t="s">
        <v>11788</v>
      </c>
      <c r="C5107" s="277" t="s">
        <v>11917</v>
      </c>
      <c r="D5107" s="277" t="s">
        <v>11918</v>
      </c>
      <c r="E5107" s="278" t="s">
        <v>1043</v>
      </c>
      <c r="F5107" s="277" t="s">
        <v>1043</v>
      </c>
      <c r="G5107" s="279">
        <v>89462</v>
      </c>
      <c r="H5107" s="277" t="s">
        <v>11934</v>
      </c>
      <c r="I5107" s="277" t="s">
        <v>648</v>
      </c>
      <c r="J5107" s="277" t="s">
        <v>2642</v>
      </c>
      <c r="K5107" s="280">
        <v>57.65</v>
      </c>
      <c r="L5107" s="277" t="s">
        <v>2364</v>
      </c>
      <c r="M5107" s="83"/>
    </row>
    <row r="5108" spans="1:13" ht="12.75" customHeight="1" x14ac:dyDescent="0.25">
      <c r="A5108" s="277" t="s">
        <v>11787</v>
      </c>
      <c r="B5108" s="277" t="s">
        <v>11788</v>
      </c>
      <c r="C5108" s="277" t="s">
        <v>11917</v>
      </c>
      <c r="D5108" s="277" t="s">
        <v>11918</v>
      </c>
      <c r="E5108" s="278" t="s">
        <v>1043</v>
      </c>
      <c r="F5108" s="277" t="s">
        <v>1043</v>
      </c>
      <c r="G5108" s="279">
        <v>89463</v>
      </c>
      <c r="H5108" s="277" t="s">
        <v>11935</v>
      </c>
      <c r="I5108" s="277" t="s">
        <v>648</v>
      </c>
      <c r="J5108" s="277" t="s">
        <v>2642</v>
      </c>
      <c r="K5108" s="280">
        <v>55.43</v>
      </c>
      <c r="L5108" s="277" t="s">
        <v>2364</v>
      </c>
      <c r="M5108" s="83"/>
    </row>
    <row r="5109" spans="1:13" ht="12.75" customHeight="1" x14ac:dyDescent="0.25">
      <c r="A5109" s="277" t="s">
        <v>11787</v>
      </c>
      <c r="B5109" s="277" t="s">
        <v>11788</v>
      </c>
      <c r="C5109" s="277" t="s">
        <v>11917</v>
      </c>
      <c r="D5109" s="277" t="s">
        <v>11918</v>
      </c>
      <c r="E5109" s="278" t="s">
        <v>1043</v>
      </c>
      <c r="F5109" s="277" t="s">
        <v>1043</v>
      </c>
      <c r="G5109" s="279">
        <v>89464</v>
      </c>
      <c r="H5109" s="277" t="s">
        <v>11936</v>
      </c>
      <c r="I5109" s="277" t="s">
        <v>648</v>
      </c>
      <c r="J5109" s="277" t="s">
        <v>2642</v>
      </c>
      <c r="K5109" s="280">
        <v>75.599999999999994</v>
      </c>
      <c r="L5109" s="277" t="s">
        <v>2364</v>
      </c>
      <c r="M5109" s="83"/>
    </row>
    <row r="5110" spans="1:13" ht="12.75" customHeight="1" x14ac:dyDescent="0.25">
      <c r="A5110" s="277" t="s">
        <v>11787</v>
      </c>
      <c r="B5110" s="277" t="s">
        <v>11788</v>
      </c>
      <c r="C5110" s="277" t="s">
        <v>11917</v>
      </c>
      <c r="D5110" s="277" t="s">
        <v>11918</v>
      </c>
      <c r="E5110" s="278" t="s">
        <v>1043</v>
      </c>
      <c r="F5110" s="277" t="s">
        <v>1043</v>
      </c>
      <c r="G5110" s="279">
        <v>89465</v>
      </c>
      <c r="H5110" s="277" t="s">
        <v>11937</v>
      </c>
      <c r="I5110" s="277" t="s">
        <v>648</v>
      </c>
      <c r="J5110" s="277" t="s">
        <v>2642</v>
      </c>
      <c r="K5110" s="280">
        <v>72.97</v>
      </c>
      <c r="L5110" s="277" t="s">
        <v>2364</v>
      </c>
      <c r="M5110" s="83"/>
    </row>
    <row r="5111" spans="1:13" ht="12.75" customHeight="1" x14ac:dyDescent="0.25">
      <c r="A5111" s="277" t="s">
        <v>11787</v>
      </c>
      <c r="B5111" s="277" t="s">
        <v>11788</v>
      </c>
      <c r="C5111" s="277" t="s">
        <v>11917</v>
      </c>
      <c r="D5111" s="277" t="s">
        <v>11918</v>
      </c>
      <c r="E5111" s="278" t="s">
        <v>1043</v>
      </c>
      <c r="F5111" s="277" t="s">
        <v>1043</v>
      </c>
      <c r="G5111" s="279">
        <v>89466</v>
      </c>
      <c r="H5111" s="277" t="s">
        <v>11938</v>
      </c>
      <c r="I5111" s="277" t="s">
        <v>648</v>
      </c>
      <c r="J5111" s="277" t="s">
        <v>2642</v>
      </c>
      <c r="K5111" s="280">
        <v>61.29</v>
      </c>
      <c r="L5111" s="277" t="s">
        <v>2364</v>
      </c>
      <c r="M5111" s="83"/>
    </row>
    <row r="5112" spans="1:13" ht="12.75" customHeight="1" x14ac:dyDescent="0.25">
      <c r="A5112" s="277" t="s">
        <v>11787</v>
      </c>
      <c r="B5112" s="277" t="s">
        <v>11788</v>
      </c>
      <c r="C5112" s="277" t="s">
        <v>11917</v>
      </c>
      <c r="D5112" s="277" t="s">
        <v>11918</v>
      </c>
      <c r="E5112" s="278" t="s">
        <v>1043</v>
      </c>
      <c r="F5112" s="277" t="s">
        <v>1043</v>
      </c>
      <c r="G5112" s="279">
        <v>89467</v>
      </c>
      <c r="H5112" s="277" t="s">
        <v>11939</v>
      </c>
      <c r="I5112" s="277" t="s">
        <v>648</v>
      </c>
      <c r="J5112" s="277" t="s">
        <v>2642</v>
      </c>
      <c r="K5112" s="280">
        <v>57.39</v>
      </c>
      <c r="L5112" s="277" t="s">
        <v>2364</v>
      </c>
      <c r="M5112" s="83"/>
    </row>
    <row r="5113" spans="1:13" ht="12.75" customHeight="1" x14ac:dyDescent="0.25">
      <c r="A5113" s="277" t="s">
        <v>11787</v>
      </c>
      <c r="B5113" s="277" t="s">
        <v>11788</v>
      </c>
      <c r="C5113" s="277" t="s">
        <v>11917</v>
      </c>
      <c r="D5113" s="277" t="s">
        <v>11918</v>
      </c>
      <c r="E5113" s="278" t="s">
        <v>1043</v>
      </c>
      <c r="F5113" s="277" t="s">
        <v>1043</v>
      </c>
      <c r="G5113" s="279">
        <v>89468</v>
      </c>
      <c r="H5113" s="277" t="s">
        <v>11940</v>
      </c>
      <c r="I5113" s="277" t="s">
        <v>648</v>
      </c>
      <c r="J5113" s="277" t="s">
        <v>2642</v>
      </c>
      <c r="K5113" s="280">
        <v>79.98</v>
      </c>
      <c r="L5113" s="277" t="s">
        <v>2364</v>
      </c>
      <c r="M5113" s="83"/>
    </row>
    <row r="5114" spans="1:13" ht="12.75" customHeight="1" x14ac:dyDescent="0.25">
      <c r="A5114" s="277" t="s">
        <v>11787</v>
      </c>
      <c r="B5114" s="277" t="s">
        <v>11788</v>
      </c>
      <c r="C5114" s="277" t="s">
        <v>11917</v>
      </c>
      <c r="D5114" s="277" t="s">
        <v>11918</v>
      </c>
      <c r="E5114" s="278" t="s">
        <v>1043</v>
      </c>
      <c r="F5114" s="277" t="s">
        <v>1043</v>
      </c>
      <c r="G5114" s="279">
        <v>89469</v>
      </c>
      <c r="H5114" s="277" t="s">
        <v>11941</v>
      </c>
      <c r="I5114" s="277" t="s">
        <v>648</v>
      </c>
      <c r="J5114" s="277" t="s">
        <v>2642</v>
      </c>
      <c r="K5114" s="280">
        <v>75.36</v>
      </c>
      <c r="L5114" s="277" t="s">
        <v>2364</v>
      </c>
      <c r="M5114" s="83"/>
    </row>
    <row r="5115" spans="1:13" ht="12.75" customHeight="1" x14ac:dyDescent="0.25">
      <c r="A5115" s="277" t="s">
        <v>11787</v>
      </c>
      <c r="B5115" s="277" t="s">
        <v>11788</v>
      </c>
      <c r="C5115" s="277" t="s">
        <v>11917</v>
      </c>
      <c r="D5115" s="277" t="s">
        <v>11918</v>
      </c>
      <c r="E5115" s="278" t="s">
        <v>1043</v>
      </c>
      <c r="F5115" s="277" t="s">
        <v>1043</v>
      </c>
      <c r="G5115" s="279">
        <v>89470</v>
      </c>
      <c r="H5115" s="277" t="s">
        <v>11942</v>
      </c>
      <c r="I5115" s="277" t="s">
        <v>648</v>
      </c>
      <c r="J5115" s="277" t="s">
        <v>2642</v>
      </c>
      <c r="K5115" s="280">
        <v>61.26</v>
      </c>
      <c r="L5115" s="277" t="s">
        <v>2364</v>
      </c>
      <c r="M5115" s="83"/>
    </row>
    <row r="5116" spans="1:13" ht="12.75" customHeight="1" x14ac:dyDescent="0.25">
      <c r="A5116" s="277" t="s">
        <v>11787</v>
      </c>
      <c r="B5116" s="277" t="s">
        <v>11788</v>
      </c>
      <c r="C5116" s="277" t="s">
        <v>11917</v>
      </c>
      <c r="D5116" s="277" t="s">
        <v>11918</v>
      </c>
      <c r="E5116" s="278" t="s">
        <v>1043</v>
      </c>
      <c r="F5116" s="277" t="s">
        <v>1043</v>
      </c>
      <c r="G5116" s="279">
        <v>89471</v>
      </c>
      <c r="H5116" s="277" t="s">
        <v>11943</v>
      </c>
      <c r="I5116" s="277" t="s">
        <v>648</v>
      </c>
      <c r="J5116" s="277" t="s">
        <v>2642</v>
      </c>
      <c r="K5116" s="280">
        <v>58.83</v>
      </c>
      <c r="L5116" s="277" t="s">
        <v>2364</v>
      </c>
      <c r="M5116" s="83"/>
    </row>
    <row r="5117" spans="1:13" ht="12.75" customHeight="1" x14ac:dyDescent="0.25">
      <c r="A5117" s="277" t="s">
        <v>11787</v>
      </c>
      <c r="B5117" s="277" t="s">
        <v>11788</v>
      </c>
      <c r="C5117" s="277" t="s">
        <v>11917</v>
      </c>
      <c r="D5117" s="277" t="s">
        <v>11918</v>
      </c>
      <c r="E5117" s="278" t="s">
        <v>1043</v>
      </c>
      <c r="F5117" s="277" t="s">
        <v>1043</v>
      </c>
      <c r="G5117" s="279">
        <v>89472</v>
      </c>
      <c r="H5117" s="277" t="s">
        <v>11944</v>
      </c>
      <c r="I5117" s="277" t="s">
        <v>648</v>
      </c>
      <c r="J5117" s="277" t="s">
        <v>2642</v>
      </c>
      <c r="K5117" s="280">
        <v>71.92</v>
      </c>
      <c r="L5117" s="277" t="s">
        <v>2364</v>
      </c>
      <c r="M5117" s="83"/>
    </row>
    <row r="5118" spans="1:13" ht="12.75" customHeight="1" x14ac:dyDescent="0.25">
      <c r="A5118" s="277" t="s">
        <v>11787</v>
      </c>
      <c r="B5118" s="277" t="s">
        <v>11788</v>
      </c>
      <c r="C5118" s="277" t="s">
        <v>11917</v>
      </c>
      <c r="D5118" s="277" t="s">
        <v>11918</v>
      </c>
      <c r="E5118" s="278" t="s">
        <v>1043</v>
      </c>
      <c r="F5118" s="277" t="s">
        <v>1043</v>
      </c>
      <c r="G5118" s="279">
        <v>89473</v>
      </c>
      <c r="H5118" s="277" t="s">
        <v>11945</v>
      </c>
      <c r="I5118" s="277" t="s">
        <v>648</v>
      </c>
      <c r="J5118" s="277" t="s">
        <v>2642</v>
      </c>
      <c r="K5118" s="280">
        <v>69.16</v>
      </c>
      <c r="L5118" s="277" t="s">
        <v>2364</v>
      </c>
      <c r="M5118" s="83"/>
    </row>
    <row r="5119" spans="1:13" ht="12.75" customHeight="1" x14ac:dyDescent="0.25">
      <c r="A5119" s="277" t="s">
        <v>11787</v>
      </c>
      <c r="B5119" s="277" t="s">
        <v>11788</v>
      </c>
      <c r="C5119" s="277" t="s">
        <v>11917</v>
      </c>
      <c r="D5119" s="277" t="s">
        <v>11918</v>
      </c>
      <c r="E5119" s="278" t="s">
        <v>1043</v>
      </c>
      <c r="F5119" s="277" t="s">
        <v>1043</v>
      </c>
      <c r="G5119" s="279">
        <v>89474</v>
      </c>
      <c r="H5119" s="277" t="s">
        <v>11946</v>
      </c>
      <c r="I5119" s="277" t="s">
        <v>648</v>
      </c>
      <c r="J5119" s="277" t="s">
        <v>2642</v>
      </c>
      <c r="K5119" s="280">
        <v>67.7</v>
      </c>
      <c r="L5119" s="277" t="s">
        <v>2364</v>
      </c>
      <c r="M5119" s="83"/>
    </row>
    <row r="5120" spans="1:13" ht="12.75" customHeight="1" x14ac:dyDescent="0.25">
      <c r="A5120" s="277" t="s">
        <v>11787</v>
      </c>
      <c r="B5120" s="277" t="s">
        <v>11788</v>
      </c>
      <c r="C5120" s="277" t="s">
        <v>11917</v>
      </c>
      <c r="D5120" s="277" t="s">
        <v>11918</v>
      </c>
      <c r="E5120" s="278" t="s">
        <v>1043</v>
      </c>
      <c r="F5120" s="277" t="s">
        <v>1043</v>
      </c>
      <c r="G5120" s="279">
        <v>89475</v>
      </c>
      <c r="H5120" s="277" t="s">
        <v>11947</v>
      </c>
      <c r="I5120" s="277" t="s">
        <v>648</v>
      </c>
      <c r="J5120" s="277" t="s">
        <v>2642</v>
      </c>
      <c r="K5120" s="280">
        <v>62.42</v>
      </c>
      <c r="L5120" s="277" t="s">
        <v>2364</v>
      </c>
      <c r="M5120" s="83"/>
    </row>
    <row r="5121" spans="1:13" ht="12.75" customHeight="1" x14ac:dyDescent="0.25">
      <c r="A5121" s="277" t="s">
        <v>11787</v>
      </c>
      <c r="B5121" s="277" t="s">
        <v>11788</v>
      </c>
      <c r="C5121" s="277" t="s">
        <v>11917</v>
      </c>
      <c r="D5121" s="277" t="s">
        <v>11918</v>
      </c>
      <c r="E5121" s="278" t="s">
        <v>1043</v>
      </c>
      <c r="F5121" s="277" t="s">
        <v>1043</v>
      </c>
      <c r="G5121" s="279">
        <v>89476</v>
      </c>
      <c r="H5121" s="277" t="s">
        <v>11948</v>
      </c>
      <c r="I5121" s="277" t="s">
        <v>648</v>
      </c>
      <c r="J5121" s="277" t="s">
        <v>2642</v>
      </c>
      <c r="K5121" s="280">
        <v>79.760000000000005</v>
      </c>
      <c r="L5121" s="277" t="s">
        <v>2364</v>
      </c>
      <c r="M5121" s="83"/>
    </row>
    <row r="5122" spans="1:13" ht="12.75" customHeight="1" x14ac:dyDescent="0.25">
      <c r="A5122" s="277" t="s">
        <v>11787</v>
      </c>
      <c r="B5122" s="277" t="s">
        <v>11788</v>
      </c>
      <c r="C5122" s="277" t="s">
        <v>11917</v>
      </c>
      <c r="D5122" s="277" t="s">
        <v>11918</v>
      </c>
      <c r="E5122" s="278" t="s">
        <v>1043</v>
      </c>
      <c r="F5122" s="277" t="s">
        <v>1043</v>
      </c>
      <c r="G5122" s="279">
        <v>89477</v>
      </c>
      <c r="H5122" s="277" t="s">
        <v>11949</v>
      </c>
      <c r="I5122" s="277" t="s">
        <v>648</v>
      </c>
      <c r="J5122" s="277" t="s">
        <v>2642</v>
      </c>
      <c r="K5122" s="280">
        <v>73.83</v>
      </c>
      <c r="L5122" s="277" t="s">
        <v>2364</v>
      </c>
      <c r="M5122" s="83"/>
    </row>
    <row r="5123" spans="1:13" ht="12.75" customHeight="1" x14ac:dyDescent="0.25">
      <c r="A5123" s="277" t="s">
        <v>11787</v>
      </c>
      <c r="B5123" s="277" t="s">
        <v>11788</v>
      </c>
      <c r="C5123" s="277" t="s">
        <v>11917</v>
      </c>
      <c r="D5123" s="277" t="s">
        <v>11918</v>
      </c>
      <c r="E5123" s="278" t="s">
        <v>1043</v>
      </c>
      <c r="F5123" s="277" t="s">
        <v>1043</v>
      </c>
      <c r="G5123" s="279">
        <v>89478</v>
      </c>
      <c r="H5123" s="277" t="s">
        <v>11950</v>
      </c>
      <c r="I5123" s="277" t="s">
        <v>648</v>
      </c>
      <c r="J5123" s="277" t="s">
        <v>2642</v>
      </c>
      <c r="K5123" s="280">
        <v>69.14</v>
      </c>
      <c r="L5123" s="277" t="s">
        <v>2364</v>
      </c>
      <c r="M5123" s="83"/>
    </row>
    <row r="5124" spans="1:13" ht="12.75" customHeight="1" x14ac:dyDescent="0.25">
      <c r="A5124" s="277" t="s">
        <v>11787</v>
      </c>
      <c r="B5124" s="277" t="s">
        <v>11788</v>
      </c>
      <c r="C5124" s="277" t="s">
        <v>11917</v>
      </c>
      <c r="D5124" s="277" t="s">
        <v>11918</v>
      </c>
      <c r="E5124" s="278" t="s">
        <v>1043</v>
      </c>
      <c r="F5124" s="277" t="s">
        <v>1043</v>
      </c>
      <c r="G5124" s="279">
        <v>89479</v>
      </c>
      <c r="H5124" s="277" t="s">
        <v>11951</v>
      </c>
      <c r="I5124" s="277" t="s">
        <v>648</v>
      </c>
      <c r="J5124" s="277" t="s">
        <v>2642</v>
      </c>
      <c r="K5124" s="280">
        <v>66.92</v>
      </c>
      <c r="L5124" s="277" t="s">
        <v>2364</v>
      </c>
      <c r="M5124" s="83"/>
    </row>
    <row r="5125" spans="1:13" ht="12.75" customHeight="1" x14ac:dyDescent="0.25">
      <c r="A5125" s="277" t="s">
        <v>11787</v>
      </c>
      <c r="B5125" s="277" t="s">
        <v>11788</v>
      </c>
      <c r="C5125" s="277" t="s">
        <v>11917</v>
      </c>
      <c r="D5125" s="277" t="s">
        <v>11918</v>
      </c>
      <c r="E5125" s="278" t="s">
        <v>1043</v>
      </c>
      <c r="F5125" s="277" t="s">
        <v>1043</v>
      </c>
      <c r="G5125" s="279">
        <v>89480</v>
      </c>
      <c r="H5125" s="277" t="s">
        <v>11952</v>
      </c>
      <c r="I5125" s="277" t="s">
        <v>648</v>
      </c>
      <c r="J5125" s="277" t="s">
        <v>2642</v>
      </c>
      <c r="K5125" s="280">
        <v>86.66</v>
      </c>
      <c r="L5125" s="277" t="s">
        <v>2364</v>
      </c>
      <c r="M5125" s="83"/>
    </row>
    <row r="5126" spans="1:13" ht="12.75" customHeight="1" x14ac:dyDescent="0.25">
      <c r="A5126" s="277" t="s">
        <v>11787</v>
      </c>
      <c r="B5126" s="277" t="s">
        <v>11788</v>
      </c>
      <c r="C5126" s="277" t="s">
        <v>11917</v>
      </c>
      <c r="D5126" s="277" t="s">
        <v>11918</v>
      </c>
      <c r="E5126" s="278" t="s">
        <v>1043</v>
      </c>
      <c r="F5126" s="277" t="s">
        <v>1043</v>
      </c>
      <c r="G5126" s="279">
        <v>89483</v>
      </c>
      <c r="H5126" s="277" t="s">
        <v>11953</v>
      </c>
      <c r="I5126" s="277" t="s">
        <v>648</v>
      </c>
      <c r="J5126" s="277" t="s">
        <v>2642</v>
      </c>
      <c r="K5126" s="280">
        <v>84.22</v>
      </c>
      <c r="L5126" s="277" t="s">
        <v>2364</v>
      </c>
      <c r="M5126" s="83"/>
    </row>
    <row r="5127" spans="1:13" ht="12.75" customHeight="1" x14ac:dyDescent="0.25">
      <c r="A5127" s="277" t="s">
        <v>11787</v>
      </c>
      <c r="B5127" s="277" t="s">
        <v>11788</v>
      </c>
      <c r="C5127" s="277" t="s">
        <v>11917</v>
      </c>
      <c r="D5127" s="277" t="s">
        <v>11918</v>
      </c>
      <c r="E5127" s="278" t="s">
        <v>1043</v>
      </c>
      <c r="F5127" s="277" t="s">
        <v>1043</v>
      </c>
      <c r="G5127" s="279">
        <v>89484</v>
      </c>
      <c r="H5127" s="277" t="s">
        <v>11954</v>
      </c>
      <c r="I5127" s="277" t="s">
        <v>648</v>
      </c>
      <c r="J5127" s="277" t="s">
        <v>2642</v>
      </c>
      <c r="K5127" s="280">
        <v>75.849999999999994</v>
      </c>
      <c r="L5127" s="277" t="s">
        <v>2364</v>
      </c>
      <c r="M5127" s="83"/>
    </row>
    <row r="5128" spans="1:13" ht="12.75" customHeight="1" x14ac:dyDescent="0.25">
      <c r="A5128" s="277" t="s">
        <v>11787</v>
      </c>
      <c r="B5128" s="277" t="s">
        <v>11788</v>
      </c>
      <c r="C5128" s="277" t="s">
        <v>11917</v>
      </c>
      <c r="D5128" s="277" t="s">
        <v>11918</v>
      </c>
      <c r="E5128" s="278" t="s">
        <v>1043</v>
      </c>
      <c r="F5128" s="277" t="s">
        <v>1043</v>
      </c>
      <c r="G5128" s="279">
        <v>89486</v>
      </c>
      <c r="H5128" s="277" t="s">
        <v>11955</v>
      </c>
      <c r="I5128" s="277" t="s">
        <v>648</v>
      </c>
      <c r="J5128" s="277" t="s">
        <v>2642</v>
      </c>
      <c r="K5128" s="280">
        <v>70.75</v>
      </c>
      <c r="L5128" s="277" t="s">
        <v>2364</v>
      </c>
      <c r="M5128" s="83"/>
    </row>
    <row r="5129" spans="1:13" ht="12.75" customHeight="1" x14ac:dyDescent="0.25">
      <c r="A5129" s="277" t="s">
        <v>11787</v>
      </c>
      <c r="B5129" s="277" t="s">
        <v>11788</v>
      </c>
      <c r="C5129" s="277" t="s">
        <v>11917</v>
      </c>
      <c r="D5129" s="277" t="s">
        <v>11918</v>
      </c>
      <c r="E5129" s="278" t="s">
        <v>1043</v>
      </c>
      <c r="F5129" s="277" t="s">
        <v>1043</v>
      </c>
      <c r="G5129" s="279">
        <v>89487</v>
      </c>
      <c r="H5129" s="277" t="s">
        <v>11956</v>
      </c>
      <c r="I5129" s="277" t="s">
        <v>648</v>
      </c>
      <c r="J5129" s="277" t="s">
        <v>2642</v>
      </c>
      <c r="K5129" s="280">
        <v>94.3</v>
      </c>
      <c r="L5129" s="277" t="s">
        <v>2364</v>
      </c>
      <c r="M5129" s="83"/>
    </row>
    <row r="5130" spans="1:13" ht="12.75" customHeight="1" x14ac:dyDescent="0.25">
      <c r="A5130" s="277" t="s">
        <v>11787</v>
      </c>
      <c r="B5130" s="277" t="s">
        <v>11788</v>
      </c>
      <c r="C5130" s="277" t="s">
        <v>11917</v>
      </c>
      <c r="D5130" s="277" t="s">
        <v>11918</v>
      </c>
      <c r="E5130" s="278" t="s">
        <v>1043</v>
      </c>
      <c r="F5130" s="277" t="s">
        <v>1043</v>
      </c>
      <c r="G5130" s="279">
        <v>89488</v>
      </c>
      <c r="H5130" s="277" t="s">
        <v>11957</v>
      </c>
      <c r="I5130" s="277" t="s">
        <v>648</v>
      </c>
      <c r="J5130" s="277" t="s">
        <v>2642</v>
      </c>
      <c r="K5130" s="280">
        <v>88.48</v>
      </c>
      <c r="L5130" s="277" t="s">
        <v>2364</v>
      </c>
      <c r="M5130" s="83"/>
    </row>
    <row r="5131" spans="1:13" ht="12.75" customHeight="1" x14ac:dyDescent="0.25">
      <c r="A5131" s="277" t="s">
        <v>11787</v>
      </c>
      <c r="B5131" s="277" t="s">
        <v>11788</v>
      </c>
      <c r="C5131" s="277" t="s">
        <v>11917</v>
      </c>
      <c r="D5131" s="277" t="s">
        <v>11918</v>
      </c>
      <c r="E5131" s="278" t="s">
        <v>1043</v>
      </c>
      <c r="F5131" s="277" t="s">
        <v>1043</v>
      </c>
      <c r="G5131" s="279">
        <v>91815</v>
      </c>
      <c r="H5131" s="277" t="s">
        <v>11958</v>
      </c>
      <c r="I5131" s="277" t="s">
        <v>648</v>
      </c>
      <c r="J5131" s="277" t="s">
        <v>2642</v>
      </c>
      <c r="K5131" s="280">
        <v>49.99</v>
      </c>
      <c r="L5131" s="277" t="s">
        <v>2364</v>
      </c>
      <c r="M5131" s="83"/>
    </row>
    <row r="5132" spans="1:13" ht="12.75" customHeight="1" x14ac:dyDescent="0.25">
      <c r="A5132" s="277" t="s">
        <v>11787</v>
      </c>
      <c r="B5132" s="277" t="s">
        <v>11788</v>
      </c>
      <c r="C5132" s="277" t="s">
        <v>11917</v>
      </c>
      <c r="D5132" s="277" t="s">
        <v>11918</v>
      </c>
      <c r="E5132" s="278" t="s">
        <v>1043</v>
      </c>
      <c r="F5132" s="277" t="s">
        <v>1043</v>
      </c>
      <c r="G5132" s="279">
        <v>91816</v>
      </c>
      <c r="H5132" s="277" t="s">
        <v>11959</v>
      </c>
      <c r="I5132" s="277" t="s">
        <v>648</v>
      </c>
      <c r="J5132" s="277" t="s">
        <v>2642</v>
      </c>
      <c r="K5132" s="280">
        <v>57.81</v>
      </c>
      <c r="L5132" s="277" t="s">
        <v>2364</v>
      </c>
      <c r="M5132" s="83"/>
    </row>
    <row r="5133" spans="1:13" ht="12.75" customHeight="1" x14ac:dyDescent="0.25">
      <c r="A5133" s="277" t="s">
        <v>11787</v>
      </c>
      <c r="B5133" s="277" t="s">
        <v>11788</v>
      </c>
      <c r="C5133" s="277" t="s">
        <v>11960</v>
      </c>
      <c r="D5133" s="277" t="s">
        <v>11961</v>
      </c>
      <c r="E5133" s="278" t="s">
        <v>1043</v>
      </c>
      <c r="F5133" s="277" t="s">
        <v>1043</v>
      </c>
      <c r="G5133" s="279">
        <v>72139</v>
      </c>
      <c r="H5133" s="277" t="s">
        <v>11962</v>
      </c>
      <c r="I5133" s="277" t="s">
        <v>648</v>
      </c>
      <c r="J5133" s="277" t="s">
        <v>2642</v>
      </c>
      <c r="K5133" s="280">
        <v>418.52</v>
      </c>
      <c r="L5133" s="277" t="s">
        <v>2364</v>
      </c>
      <c r="M5133" s="83"/>
    </row>
    <row r="5134" spans="1:13" ht="12.75" customHeight="1" x14ac:dyDescent="0.25">
      <c r="A5134" s="277" t="s">
        <v>11787</v>
      </c>
      <c r="B5134" s="277" t="s">
        <v>11788</v>
      </c>
      <c r="C5134" s="277" t="s">
        <v>11960</v>
      </c>
      <c r="D5134" s="277" t="s">
        <v>11961</v>
      </c>
      <c r="E5134" s="278" t="s">
        <v>1043</v>
      </c>
      <c r="F5134" s="277" t="s">
        <v>1043</v>
      </c>
      <c r="G5134" s="279">
        <v>72175</v>
      </c>
      <c r="H5134" s="277" t="s">
        <v>11963</v>
      </c>
      <c r="I5134" s="277" t="s">
        <v>648</v>
      </c>
      <c r="J5134" s="277" t="s">
        <v>2642</v>
      </c>
      <c r="K5134" s="280">
        <v>421.52</v>
      </c>
      <c r="L5134" s="277" t="s">
        <v>2364</v>
      </c>
      <c r="M5134" s="83"/>
    </row>
    <row r="5135" spans="1:13" ht="12.75" customHeight="1" x14ac:dyDescent="0.25">
      <c r="A5135" s="277" t="s">
        <v>11787</v>
      </c>
      <c r="B5135" s="277" t="s">
        <v>11788</v>
      </c>
      <c r="C5135" s="277" t="s">
        <v>11960</v>
      </c>
      <c r="D5135" s="277" t="s">
        <v>11961</v>
      </c>
      <c r="E5135" s="278" t="s">
        <v>1043</v>
      </c>
      <c r="F5135" s="277" t="s">
        <v>1043</v>
      </c>
      <c r="G5135" s="279">
        <v>72176</v>
      </c>
      <c r="H5135" s="277" t="s">
        <v>11964</v>
      </c>
      <c r="I5135" s="277" t="s">
        <v>648</v>
      </c>
      <c r="J5135" s="277" t="s">
        <v>2642</v>
      </c>
      <c r="K5135" s="280">
        <v>424.52</v>
      </c>
      <c r="L5135" s="277" t="s">
        <v>2364</v>
      </c>
      <c r="M5135" s="83"/>
    </row>
    <row r="5136" spans="1:13" ht="12.75" customHeight="1" x14ac:dyDescent="0.25">
      <c r="A5136" s="277" t="s">
        <v>11787</v>
      </c>
      <c r="B5136" s="277" t="s">
        <v>11788</v>
      </c>
      <c r="C5136" s="277" t="s">
        <v>11965</v>
      </c>
      <c r="D5136" s="277" t="s">
        <v>11966</v>
      </c>
      <c r="E5136" s="278" t="s">
        <v>1043</v>
      </c>
      <c r="F5136" s="277" t="s">
        <v>1043</v>
      </c>
      <c r="G5136" s="279">
        <v>72178</v>
      </c>
      <c r="H5136" s="277" t="s">
        <v>11967</v>
      </c>
      <c r="I5136" s="277" t="s">
        <v>648</v>
      </c>
      <c r="J5136" s="277" t="s">
        <v>2642</v>
      </c>
      <c r="K5136" s="280">
        <v>22.99</v>
      </c>
      <c r="L5136" s="277" t="s">
        <v>2364</v>
      </c>
      <c r="M5136" s="83"/>
    </row>
    <row r="5137" spans="1:13" ht="12.75" customHeight="1" x14ac:dyDescent="0.25">
      <c r="A5137" s="277" t="s">
        <v>11787</v>
      </c>
      <c r="B5137" s="277" t="s">
        <v>11788</v>
      </c>
      <c r="C5137" s="277" t="s">
        <v>11965</v>
      </c>
      <c r="D5137" s="277" t="s">
        <v>11966</v>
      </c>
      <c r="E5137" s="278" t="s">
        <v>1043</v>
      </c>
      <c r="F5137" s="277" t="s">
        <v>1043</v>
      </c>
      <c r="G5137" s="279">
        <v>72179</v>
      </c>
      <c r="H5137" s="277" t="s">
        <v>11968</v>
      </c>
      <c r="I5137" s="277" t="s">
        <v>648</v>
      </c>
      <c r="J5137" s="277" t="s">
        <v>4167</v>
      </c>
      <c r="K5137" s="280">
        <v>48.17</v>
      </c>
      <c r="L5137" s="277" t="s">
        <v>2364</v>
      </c>
      <c r="M5137" s="83"/>
    </row>
    <row r="5138" spans="1:13" ht="12.75" customHeight="1" x14ac:dyDescent="0.25">
      <c r="A5138" s="277" t="s">
        <v>11787</v>
      </c>
      <c r="B5138" s="277" t="s">
        <v>11788</v>
      </c>
      <c r="C5138" s="277" t="s">
        <v>11965</v>
      </c>
      <c r="D5138" s="277" t="s">
        <v>11966</v>
      </c>
      <c r="E5138" s="278" t="s">
        <v>1043</v>
      </c>
      <c r="F5138" s="277" t="s">
        <v>1043</v>
      </c>
      <c r="G5138" s="279">
        <v>72180</v>
      </c>
      <c r="H5138" s="277" t="s">
        <v>11969</v>
      </c>
      <c r="I5138" s="277" t="s">
        <v>648</v>
      </c>
      <c r="J5138" s="277" t="s">
        <v>2642</v>
      </c>
      <c r="K5138" s="280">
        <v>14.19</v>
      </c>
      <c r="L5138" s="277" t="s">
        <v>2364</v>
      </c>
      <c r="M5138" s="83"/>
    </row>
    <row r="5139" spans="1:13" ht="12.75" customHeight="1" x14ac:dyDescent="0.25">
      <c r="A5139" s="277" t="s">
        <v>11787</v>
      </c>
      <c r="B5139" s="277" t="s">
        <v>11788</v>
      </c>
      <c r="C5139" s="277" t="s">
        <v>11965</v>
      </c>
      <c r="D5139" s="277" t="s">
        <v>11966</v>
      </c>
      <c r="E5139" s="278" t="s">
        <v>1043</v>
      </c>
      <c r="F5139" s="277" t="s">
        <v>1043</v>
      </c>
      <c r="G5139" s="279">
        <v>72181</v>
      </c>
      <c r="H5139" s="277" t="s">
        <v>11970</v>
      </c>
      <c r="I5139" s="277" t="s">
        <v>648</v>
      </c>
      <c r="J5139" s="277" t="s">
        <v>2642</v>
      </c>
      <c r="K5139" s="280">
        <v>28.79</v>
      </c>
      <c r="L5139" s="277" t="s">
        <v>2364</v>
      </c>
      <c r="M5139" s="83"/>
    </row>
    <row r="5140" spans="1:13" ht="12.75" customHeight="1" x14ac:dyDescent="0.25">
      <c r="A5140" s="277" t="s">
        <v>11787</v>
      </c>
      <c r="B5140" s="277" t="s">
        <v>11788</v>
      </c>
      <c r="C5140" s="277" t="s">
        <v>11965</v>
      </c>
      <c r="D5140" s="277" t="s">
        <v>11966</v>
      </c>
      <c r="E5140" s="278">
        <v>73774</v>
      </c>
      <c r="F5140" s="277" t="s">
        <v>11971</v>
      </c>
      <c r="G5140" s="279" t="s">
        <v>11972</v>
      </c>
      <c r="H5140" s="277" t="s">
        <v>11973</v>
      </c>
      <c r="I5140" s="277" t="s">
        <v>648</v>
      </c>
      <c r="J5140" s="277" t="s">
        <v>2642</v>
      </c>
      <c r="K5140" s="280">
        <v>250.89</v>
      </c>
      <c r="L5140" s="277" t="s">
        <v>2364</v>
      </c>
      <c r="M5140" s="83"/>
    </row>
    <row r="5141" spans="1:13" ht="12.75" customHeight="1" x14ac:dyDescent="0.25">
      <c r="A5141" s="277" t="s">
        <v>11787</v>
      </c>
      <c r="B5141" s="277" t="s">
        <v>11788</v>
      </c>
      <c r="C5141" s="277" t="s">
        <v>11965</v>
      </c>
      <c r="D5141" s="277" t="s">
        <v>11966</v>
      </c>
      <c r="E5141" s="278">
        <v>73909</v>
      </c>
      <c r="F5141" s="277" t="s">
        <v>11974</v>
      </c>
      <c r="G5141" s="279" t="s">
        <v>11975</v>
      </c>
      <c r="H5141" s="277" t="s">
        <v>11976</v>
      </c>
      <c r="I5141" s="277" t="s">
        <v>648</v>
      </c>
      <c r="J5141" s="277" t="s">
        <v>2642</v>
      </c>
      <c r="K5141" s="280">
        <v>209.53</v>
      </c>
      <c r="L5141" s="277" t="s">
        <v>2364</v>
      </c>
      <c r="M5141" s="83"/>
    </row>
    <row r="5142" spans="1:13" ht="12.75" customHeight="1" x14ac:dyDescent="0.25">
      <c r="A5142" s="277" t="s">
        <v>11787</v>
      </c>
      <c r="B5142" s="277" t="s">
        <v>11788</v>
      </c>
      <c r="C5142" s="277" t="s">
        <v>11965</v>
      </c>
      <c r="D5142" s="277" t="s">
        <v>11966</v>
      </c>
      <c r="E5142" s="278">
        <v>74229</v>
      </c>
      <c r="F5142" s="277" t="s">
        <v>11977</v>
      </c>
      <c r="G5142" s="279" t="s">
        <v>11978</v>
      </c>
      <c r="H5142" s="277" t="s">
        <v>11979</v>
      </c>
      <c r="I5142" s="277" t="s">
        <v>648</v>
      </c>
      <c r="J5142" s="277" t="s">
        <v>2642</v>
      </c>
      <c r="K5142" s="280">
        <v>372.71</v>
      </c>
      <c r="L5142" s="277" t="s">
        <v>2364</v>
      </c>
      <c r="M5142" s="83"/>
    </row>
    <row r="5143" spans="1:13" ht="12.75" customHeight="1" x14ac:dyDescent="0.25">
      <c r="A5143" s="277" t="s">
        <v>11787</v>
      </c>
      <c r="B5143" s="277" t="s">
        <v>11788</v>
      </c>
      <c r="C5143" s="277" t="s">
        <v>11965</v>
      </c>
      <c r="D5143" s="277" t="s">
        <v>11966</v>
      </c>
      <c r="E5143" s="278" t="s">
        <v>1043</v>
      </c>
      <c r="F5143" s="277" t="s">
        <v>1043</v>
      </c>
      <c r="G5143" s="279">
        <v>79627</v>
      </c>
      <c r="H5143" s="277" t="s">
        <v>11980</v>
      </c>
      <c r="I5143" s="277" t="s">
        <v>648</v>
      </c>
      <c r="J5143" s="277" t="s">
        <v>2642</v>
      </c>
      <c r="K5143" s="280">
        <v>665.65</v>
      </c>
      <c r="L5143" s="277" t="s">
        <v>2364</v>
      </c>
      <c r="M5143" s="83"/>
    </row>
    <row r="5144" spans="1:13" ht="12.75" customHeight="1" x14ac:dyDescent="0.25">
      <c r="A5144" s="277" t="s">
        <v>11787</v>
      </c>
      <c r="B5144" s="277" t="s">
        <v>11788</v>
      </c>
      <c r="C5144" s="277" t="s">
        <v>11965</v>
      </c>
      <c r="D5144" s="277" t="s">
        <v>11966</v>
      </c>
      <c r="E5144" s="278" t="s">
        <v>1043</v>
      </c>
      <c r="F5144" s="277" t="s">
        <v>1043</v>
      </c>
      <c r="G5144" s="279">
        <v>96358</v>
      </c>
      <c r="H5144" s="277" t="s">
        <v>11981</v>
      </c>
      <c r="I5144" s="277" t="s">
        <v>648</v>
      </c>
      <c r="J5144" s="277" t="s">
        <v>2363</v>
      </c>
      <c r="K5144" s="280">
        <v>76.489999999999995</v>
      </c>
      <c r="L5144" s="277" t="s">
        <v>2364</v>
      </c>
      <c r="M5144" s="83"/>
    </row>
    <row r="5145" spans="1:13" ht="12.75" customHeight="1" x14ac:dyDescent="0.25">
      <c r="A5145" s="277" t="s">
        <v>11787</v>
      </c>
      <c r="B5145" s="277" t="s">
        <v>11788</v>
      </c>
      <c r="C5145" s="277" t="s">
        <v>11965</v>
      </c>
      <c r="D5145" s="277" t="s">
        <v>11966</v>
      </c>
      <c r="E5145" s="278" t="s">
        <v>1043</v>
      </c>
      <c r="F5145" s="277" t="s">
        <v>1043</v>
      </c>
      <c r="G5145" s="279">
        <v>96359</v>
      </c>
      <c r="H5145" s="277" t="s">
        <v>11982</v>
      </c>
      <c r="I5145" s="277" t="s">
        <v>648</v>
      </c>
      <c r="J5145" s="277" t="s">
        <v>2363</v>
      </c>
      <c r="K5145" s="280">
        <v>83.12</v>
      </c>
      <c r="L5145" s="277" t="s">
        <v>2364</v>
      </c>
      <c r="M5145" s="83"/>
    </row>
    <row r="5146" spans="1:13" ht="12.75" customHeight="1" x14ac:dyDescent="0.25">
      <c r="A5146" s="277" t="s">
        <v>11787</v>
      </c>
      <c r="B5146" s="277" t="s">
        <v>11788</v>
      </c>
      <c r="C5146" s="277" t="s">
        <v>11965</v>
      </c>
      <c r="D5146" s="277" t="s">
        <v>11966</v>
      </c>
      <c r="E5146" s="278" t="s">
        <v>1043</v>
      </c>
      <c r="F5146" s="277" t="s">
        <v>1043</v>
      </c>
      <c r="G5146" s="279">
        <v>96360</v>
      </c>
      <c r="H5146" s="277" t="s">
        <v>11983</v>
      </c>
      <c r="I5146" s="277" t="s">
        <v>648</v>
      </c>
      <c r="J5146" s="277" t="s">
        <v>2363</v>
      </c>
      <c r="K5146" s="280">
        <v>94.47</v>
      </c>
      <c r="L5146" s="277" t="s">
        <v>2364</v>
      </c>
      <c r="M5146" s="83"/>
    </row>
    <row r="5147" spans="1:13" ht="12.75" customHeight="1" x14ac:dyDescent="0.25">
      <c r="A5147" s="277" t="s">
        <v>11787</v>
      </c>
      <c r="B5147" s="277" t="s">
        <v>11788</v>
      </c>
      <c r="C5147" s="277" t="s">
        <v>11965</v>
      </c>
      <c r="D5147" s="277" t="s">
        <v>11966</v>
      </c>
      <c r="E5147" s="278" t="s">
        <v>1043</v>
      </c>
      <c r="F5147" s="277" t="s">
        <v>1043</v>
      </c>
      <c r="G5147" s="279">
        <v>96361</v>
      </c>
      <c r="H5147" s="277" t="s">
        <v>11984</v>
      </c>
      <c r="I5147" s="277" t="s">
        <v>648</v>
      </c>
      <c r="J5147" s="277" t="s">
        <v>2363</v>
      </c>
      <c r="K5147" s="280">
        <v>107.34</v>
      </c>
      <c r="L5147" s="277" t="s">
        <v>2364</v>
      </c>
      <c r="M5147" s="83"/>
    </row>
    <row r="5148" spans="1:13" ht="12.75" customHeight="1" x14ac:dyDescent="0.25">
      <c r="A5148" s="277" t="s">
        <v>11787</v>
      </c>
      <c r="B5148" s="277" t="s">
        <v>11788</v>
      </c>
      <c r="C5148" s="277" t="s">
        <v>11965</v>
      </c>
      <c r="D5148" s="277" t="s">
        <v>11966</v>
      </c>
      <c r="E5148" s="278" t="s">
        <v>1043</v>
      </c>
      <c r="F5148" s="277" t="s">
        <v>1043</v>
      </c>
      <c r="G5148" s="279">
        <v>96362</v>
      </c>
      <c r="H5148" s="277" t="s">
        <v>11985</v>
      </c>
      <c r="I5148" s="277" t="s">
        <v>648</v>
      </c>
      <c r="J5148" s="277" t="s">
        <v>2363</v>
      </c>
      <c r="K5148" s="280">
        <v>102.21</v>
      </c>
      <c r="L5148" s="277" t="s">
        <v>2364</v>
      </c>
      <c r="M5148" s="83"/>
    </row>
    <row r="5149" spans="1:13" ht="12.75" customHeight="1" x14ac:dyDescent="0.25">
      <c r="A5149" s="277" t="s">
        <v>11787</v>
      </c>
      <c r="B5149" s="277" t="s">
        <v>11788</v>
      </c>
      <c r="C5149" s="277" t="s">
        <v>11965</v>
      </c>
      <c r="D5149" s="277" t="s">
        <v>11966</v>
      </c>
      <c r="E5149" s="278" t="s">
        <v>1043</v>
      </c>
      <c r="F5149" s="277" t="s">
        <v>1043</v>
      </c>
      <c r="G5149" s="279">
        <v>96363</v>
      </c>
      <c r="H5149" s="277" t="s">
        <v>11986</v>
      </c>
      <c r="I5149" s="277" t="s">
        <v>648</v>
      </c>
      <c r="J5149" s="277" t="s">
        <v>2363</v>
      </c>
      <c r="K5149" s="280">
        <v>109.1</v>
      </c>
      <c r="L5149" s="277" t="s">
        <v>2364</v>
      </c>
      <c r="M5149" s="83"/>
    </row>
    <row r="5150" spans="1:13" ht="12.75" customHeight="1" x14ac:dyDescent="0.25">
      <c r="A5150" s="277" t="s">
        <v>11787</v>
      </c>
      <c r="B5150" s="277" t="s">
        <v>11788</v>
      </c>
      <c r="C5150" s="277" t="s">
        <v>11965</v>
      </c>
      <c r="D5150" s="277" t="s">
        <v>11966</v>
      </c>
      <c r="E5150" s="278" t="s">
        <v>1043</v>
      </c>
      <c r="F5150" s="277" t="s">
        <v>1043</v>
      </c>
      <c r="G5150" s="279">
        <v>96364</v>
      </c>
      <c r="H5150" s="277" t="s">
        <v>11987</v>
      </c>
      <c r="I5150" s="277" t="s">
        <v>648</v>
      </c>
      <c r="J5150" s="277" t="s">
        <v>2363</v>
      </c>
      <c r="K5150" s="280">
        <v>120.2</v>
      </c>
      <c r="L5150" s="277" t="s">
        <v>2364</v>
      </c>
      <c r="M5150" s="83"/>
    </row>
    <row r="5151" spans="1:13" ht="12.75" customHeight="1" x14ac:dyDescent="0.25">
      <c r="A5151" s="277" t="s">
        <v>11787</v>
      </c>
      <c r="B5151" s="277" t="s">
        <v>11788</v>
      </c>
      <c r="C5151" s="277" t="s">
        <v>11965</v>
      </c>
      <c r="D5151" s="277" t="s">
        <v>11966</v>
      </c>
      <c r="E5151" s="278" t="s">
        <v>1043</v>
      </c>
      <c r="F5151" s="277" t="s">
        <v>1043</v>
      </c>
      <c r="G5151" s="279">
        <v>96365</v>
      </c>
      <c r="H5151" s="277" t="s">
        <v>11988</v>
      </c>
      <c r="I5151" s="277" t="s">
        <v>648</v>
      </c>
      <c r="J5151" s="277" t="s">
        <v>2363</v>
      </c>
      <c r="K5151" s="280">
        <v>133.32</v>
      </c>
      <c r="L5151" s="277" t="s">
        <v>2364</v>
      </c>
      <c r="M5151" s="83"/>
    </row>
    <row r="5152" spans="1:13" ht="12.75" customHeight="1" x14ac:dyDescent="0.25">
      <c r="A5152" s="277" t="s">
        <v>11787</v>
      </c>
      <c r="B5152" s="277" t="s">
        <v>11788</v>
      </c>
      <c r="C5152" s="277" t="s">
        <v>11965</v>
      </c>
      <c r="D5152" s="277" t="s">
        <v>11966</v>
      </c>
      <c r="E5152" s="278" t="s">
        <v>1043</v>
      </c>
      <c r="F5152" s="277" t="s">
        <v>1043</v>
      </c>
      <c r="G5152" s="279">
        <v>96366</v>
      </c>
      <c r="H5152" s="277" t="s">
        <v>11989</v>
      </c>
      <c r="I5152" s="277" t="s">
        <v>648</v>
      </c>
      <c r="J5152" s="277" t="s">
        <v>2363</v>
      </c>
      <c r="K5152" s="280">
        <v>127.94</v>
      </c>
      <c r="L5152" s="277" t="s">
        <v>2364</v>
      </c>
      <c r="M5152" s="83"/>
    </row>
    <row r="5153" spans="1:13" ht="12.75" customHeight="1" x14ac:dyDescent="0.25">
      <c r="A5153" s="277" t="s">
        <v>11787</v>
      </c>
      <c r="B5153" s="277" t="s">
        <v>11788</v>
      </c>
      <c r="C5153" s="277" t="s">
        <v>11965</v>
      </c>
      <c r="D5153" s="277" t="s">
        <v>11966</v>
      </c>
      <c r="E5153" s="278" t="s">
        <v>1043</v>
      </c>
      <c r="F5153" s="277" t="s">
        <v>1043</v>
      </c>
      <c r="G5153" s="279">
        <v>96367</v>
      </c>
      <c r="H5153" s="277" t="s">
        <v>11990</v>
      </c>
      <c r="I5153" s="277" t="s">
        <v>648</v>
      </c>
      <c r="J5153" s="277" t="s">
        <v>2363</v>
      </c>
      <c r="K5153" s="280">
        <v>135.08000000000001</v>
      </c>
      <c r="L5153" s="277" t="s">
        <v>2364</v>
      </c>
      <c r="M5153" s="83"/>
    </row>
    <row r="5154" spans="1:13" ht="12.75" customHeight="1" x14ac:dyDescent="0.25">
      <c r="A5154" s="277" t="s">
        <v>11787</v>
      </c>
      <c r="B5154" s="277" t="s">
        <v>11788</v>
      </c>
      <c r="C5154" s="277" t="s">
        <v>11965</v>
      </c>
      <c r="D5154" s="277" t="s">
        <v>11966</v>
      </c>
      <c r="E5154" s="278" t="s">
        <v>1043</v>
      </c>
      <c r="F5154" s="277" t="s">
        <v>1043</v>
      </c>
      <c r="G5154" s="279">
        <v>96368</v>
      </c>
      <c r="H5154" s="277" t="s">
        <v>11991</v>
      </c>
      <c r="I5154" s="277" t="s">
        <v>648</v>
      </c>
      <c r="J5154" s="277" t="s">
        <v>2363</v>
      </c>
      <c r="K5154" s="280">
        <v>145.91999999999999</v>
      </c>
      <c r="L5154" s="277" t="s">
        <v>2364</v>
      </c>
      <c r="M5154" s="83"/>
    </row>
    <row r="5155" spans="1:13" ht="12.75" customHeight="1" x14ac:dyDescent="0.25">
      <c r="A5155" s="277" t="s">
        <v>11787</v>
      </c>
      <c r="B5155" s="277" t="s">
        <v>11788</v>
      </c>
      <c r="C5155" s="277" t="s">
        <v>11965</v>
      </c>
      <c r="D5155" s="277" t="s">
        <v>11966</v>
      </c>
      <c r="E5155" s="278" t="s">
        <v>1043</v>
      </c>
      <c r="F5155" s="277" t="s">
        <v>1043</v>
      </c>
      <c r="G5155" s="279">
        <v>96369</v>
      </c>
      <c r="H5155" s="277" t="s">
        <v>11992</v>
      </c>
      <c r="I5155" s="277" t="s">
        <v>648</v>
      </c>
      <c r="J5155" s="277" t="s">
        <v>2363</v>
      </c>
      <c r="K5155" s="280">
        <v>159.30000000000001</v>
      </c>
      <c r="L5155" s="277" t="s">
        <v>2364</v>
      </c>
      <c r="M5155" s="83"/>
    </row>
    <row r="5156" spans="1:13" ht="12.75" customHeight="1" x14ac:dyDescent="0.25">
      <c r="A5156" s="277" t="s">
        <v>11787</v>
      </c>
      <c r="B5156" s="277" t="s">
        <v>11788</v>
      </c>
      <c r="C5156" s="277" t="s">
        <v>11965</v>
      </c>
      <c r="D5156" s="277" t="s">
        <v>11966</v>
      </c>
      <c r="E5156" s="278" t="s">
        <v>1043</v>
      </c>
      <c r="F5156" s="277" t="s">
        <v>1043</v>
      </c>
      <c r="G5156" s="279">
        <v>96370</v>
      </c>
      <c r="H5156" s="277" t="s">
        <v>11993</v>
      </c>
      <c r="I5156" s="277" t="s">
        <v>648</v>
      </c>
      <c r="J5156" s="277" t="s">
        <v>2363</v>
      </c>
      <c r="K5156" s="280">
        <v>47.61</v>
      </c>
      <c r="L5156" s="277" t="s">
        <v>2364</v>
      </c>
      <c r="M5156" s="83"/>
    </row>
    <row r="5157" spans="1:13" ht="12.75" customHeight="1" x14ac:dyDescent="0.25">
      <c r="A5157" s="277" t="s">
        <v>11787</v>
      </c>
      <c r="B5157" s="277" t="s">
        <v>11788</v>
      </c>
      <c r="C5157" s="277" t="s">
        <v>11965</v>
      </c>
      <c r="D5157" s="277" t="s">
        <v>11966</v>
      </c>
      <c r="E5157" s="278" t="s">
        <v>1043</v>
      </c>
      <c r="F5157" s="277" t="s">
        <v>1043</v>
      </c>
      <c r="G5157" s="279">
        <v>96371</v>
      </c>
      <c r="H5157" s="277" t="s">
        <v>11994</v>
      </c>
      <c r="I5157" s="277" t="s">
        <v>648</v>
      </c>
      <c r="J5157" s="277" t="s">
        <v>2363</v>
      </c>
      <c r="K5157" s="280">
        <v>54.1</v>
      </c>
      <c r="L5157" s="277" t="s">
        <v>2364</v>
      </c>
      <c r="M5157" s="83"/>
    </row>
    <row r="5158" spans="1:13" ht="12.75" customHeight="1" x14ac:dyDescent="0.25">
      <c r="A5158" s="277" t="s">
        <v>11787</v>
      </c>
      <c r="B5158" s="277" t="s">
        <v>11788</v>
      </c>
      <c r="C5158" s="277" t="s">
        <v>11965</v>
      </c>
      <c r="D5158" s="277" t="s">
        <v>11966</v>
      </c>
      <c r="E5158" s="278" t="s">
        <v>1043</v>
      </c>
      <c r="F5158" s="277" t="s">
        <v>1043</v>
      </c>
      <c r="G5158" s="279">
        <v>96372</v>
      </c>
      <c r="H5158" s="277" t="s">
        <v>11995</v>
      </c>
      <c r="I5158" s="277" t="s">
        <v>648</v>
      </c>
      <c r="J5158" s="277" t="s">
        <v>2363</v>
      </c>
      <c r="K5158" s="280">
        <v>25.97</v>
      </c>
      <c r="L5158" s="277" t="s">
        <v>2364</v>
      </c>
      <c r="M5158" s="83"/>
    </row>
    <row r="5159" spans="1:13" ht="12.75" customHeight="1" x14ac:dyDescent="0.25">
      <c r="A5159" s="277" t="s">
        <v>11787</v>
      </c>
      <c r="B5159" s="277" t="s">
        <v>11788</v>
      </c>
      <c r="C5159" s="277" t="s">
        <v>11965</v>
      </c>
      <c r="D5159" s="277" t="s">
        <v>11966</v>
      </c>
      <c r="E5159" s="278" t="s">
        <v>1043</v>
      </c>
      <c r="F5159" s="277" t="s">
        <v>1043</v>
      </c>
      <c r="G5159" s="279">
        <v>96373</v>
      </c>
      <c r="H5159" s="277" t="s">
        <v>11996</v>
      </c>
      <c r="I5159" s="277" t="s">
        <v>871</v>
      </c>
      <c r="J5159" s="277" t="s">
        <v>2642</v>
      </c>
      <c r="K5159" s="280">
        <v>6.58</v>
      </c>
      <c r="L5159" s="277" t="s">
        <v>2364</v>
      </c>
      <c r="M5159" s="83"/>
    </row>
    <row r="5160" spans="1:13" ht="12.75" customHeight="1" x14ac:dyDescent="0.25">
      <c r="A5160" s="277" t="s">
        <v>11787</v>
      </c>
      <c r="B5160" s="277" t="s">
        <v>11788</v>
      </c>
      <c r="C5160" s="277" t="s">
        <v>11965</v>
      </c>
      <c r="D5160" s="277" t="s">
        <v>11966</v>
      </c>
      <c r="E5160" s="278" t="s">
        <v>1043</v>
      </c>
      <c r="F5160" s="277" t="s">
        <v>1043</v>
      </c>
      <c r="G5160" s="279">
        <v>96374</v>
      </c>
      <c r="H5160" s="277" t="s">
        <v>11997</v>
      </c>
      <c r="I5160" s="277" t="s">
        <v>871</v>
      </c>
      <c r="J5160" s="277" t="s">
        <v>2642</v>
      </c>
      <c r="K5160" s="280">
        <v>26.5</v>
      </c>
      <c r="L5160" s="277" t="s">
        <v>2364</v>
      </c>
      <c r="M5160" s="83"/>
    </row>
    <row r="5161" spans="1:13" ht="12.75" customHeight="1" x14ac:dyDescent="0.25">
      <c r="A5161" s="277" t="s">
        <v>11787</v>
      </c>
      <c r="B5161" s="277" t="s">
        <v>11788</v>
      </c>
      <c r="C5161" s="277" t="s">
        <v>11998</v>
      </c>
      <c r="D5161" s="277" t="s">
        <v>11999</v>
      </c>
      <c r="E5161" s="278">
        <v>73863</v>
      </c>
      <c r="F5161" s="277" t="s">
        <v>12000</v>
      </c>
      <c r="G5161" s="279" t="s">
        <v>12001</v>
      </c>
      <c r="H5161" s="277" t="s">
        <v>12002</v>
      </c>
      <c r="I5161" s="277" t="s">
        <v>648</v>
      </c>
      <c r="J5161" s="277" t="s">
        <v>2363</v>
      </c>
      <c r="K5161" s="280">
        <v>55.14</v>
      </c>
      <c r="L5161" s="277" t="s">
        <v>2364</v>
      </c>
      <c r="M5161" s="83"/>
    </row>
    <row r="5162" spans="1:13" ht="12.75" customHeight="1" x14ac:dyDescent="0.25">
      <c r="A5162" s="277" t="s">
        <v>11787</v>
      </c>
      <c r="B5162" s="277" t="s">
        <v>11788</v>
      </c>
      <c r="C5162" s="277" t="s">
        <v>11998</v>
      </c>
      <c r="D5162" s="277" t="s">
        <v>11999</v>
      </c>
      <c r="E5162" s="278">
        <v>73863</v>
      </c>
      <c r="F5162" s="277" t="s">
        <v>12000</v>
      </c>
      <c r="G5162" s="279" t="s">
        <v>12003</v>
      </c>
      <c r="H5162" s="277" t="s">
        <v>12004</v>
      </c>
      <c r="I5162" s="277" t="s">
        <v>648</v>
      </c>
      <c r="J5162" s="277" t="s">
        <v>2363</v>
      </c>
      <c r="K5162" s="280">
        <v>112.76</v>
      </c>
      <c r="L5162" s="277" t="s">
        <v>2364</v>
      </c>
      <c r="M5162" s="83"/>
    </row>
    <row r="5163" spans="1:13" ht="12.75" customHeight="1" x14ac:dyDescent="0.25">
      <c r="A5163" s="277" t="s">
        <v>12005</v>
      </c>
      <c r="B5163" s="277" t="s">
        <v>12006</v>
      </c>
      <c r="C5163" s="277" t="s">
        <v>12007</v>
      </c>
      <c r="D5163" s="277" t="s">
        <v>12008</v>
      </c>
      <c r="E5163" s="278">
        <v>73790</v>
      </c>
      <c r="F5163" s="277" t="s">
        <v>12009</v>
      </c>
      <c r="G5163" s="279" t="s">
        <v>12010</v>
      </c>
      <c r="H5163" s="277" t="s">
        <v>12011</v>
      </c>
      <c r="I5163" s="277" t="s">
        <v>648</v>
      </c>
      <c r="J5163" s="277" t="s">
        <v>2363</v>
      </c>
      <c r="K5163" s="280">
        <v>51.63</v>
      </c>
      <c r="L5163" s="277" t="s">
        <v>2364</v>
      </c>
      <c r="M5163" s="83"/>
    </row>
    <row r="5164" spans="1:13" ht="12.75" customHeight="1" x14ac:dyDescent="0.25">
      <c r="A5164" s="277" t="s">
        <v>12005</v>
      </c>
      <c r="B5164" s="277" t="s">
        <v>12006</v>
      </c>
      <c r="C5164" s="277" t="s">
        <v>12007</v>
      </c>
      <c r="D5164" s="277" t="s">
        <v>12008</v>
      </c>
      <c r="E5164" s="278">
        <v>73790</v>
      </c>
      <c r="F5164" s="277" t="s">
        <v>12009</v>
      </c>
      <c r="G5164" s="279" t="s">
        <v>12012</v>
      </c>
      <c r="H5164" s="277" t="s">
        <v>12013</v>
      </c>
      <c r="I5164" s="277" t="s">
        <v>648</v>
      </c>
      <c r="J5164" s="277" t="s">
        <v>2642</v>
      </c>
      <c r="K5164" s="280">
        <v>40.69</v>
      </c>
      <c r="L5164" s="277" t="s">
        <v>2364</v>
      </c>
      <c r="M5164" s="83"/>
    </row>
    <row r="5165" spans="1:13" ht="12.75" customHeight="1" x14ac:dyDescent="0.25">
      <c r="A5165" s="277" t="s">
        <v>12005</v>
      </c>
      <c r="B5165" s="277" t="s">
        <v>12006</v>
      </c>
      <c r="C5165" s="277" t="s">
        <v>12007</v>
      </c>
      <c r="D5165" s="277" t="s">
        <v>12008</v>
      </c>
      <c r="E5165" s="278" t="s">
        <v>1043</v>
      </c>
      <c r="F5165" s="277" t="s">
        <v>1043</v>
      </c>
      <c r="G5165" s="279">
        <v>83694</v>
      </c>
      <c r="H5165" s="277" t="s">
        <v>12014</v>
      </c>
      <c r="I5165" s="277" t="s">
        <v>648</v>
      </c>
      <c r="J5165" s="277" t="s">
        <v>2642</v>
      </c>
      <c r="K5165" s="280">
        <v>17.420000000000002</v>
      </c>
      <c r="L5165" s="277" t="s">
        <v>2364</v>
      </c>
      <c r="M5165" s="83"/>
    </row>
    <row r="5166" spans="1:13" ht="12.75" customHeight="1" x14ac:dyDescent="0.25">
      <c r="A5166" s="277" t="s">
        <v>12005</v>
      </c>
      <c r="B5166" s="277" t="s">
        <v>12006</v>
      </c>
      <c r="C5166" s="277" t="s">
        <v>12007</v>
      </c>
      <c r="D5166" s="277" t="s">
        <v>12008</v>
      </c>
      <c r="E5166" s="278">
        <v>83695</v>
      </c>
      <c r="F5166" s="277" t="s">
        <v>12009</v>
      </c>
      <c r="G5166" s="279" t="s">
        <v>12015</v>
      </c>
      <c r="H5166" s="277" t="s">
        <v>12016</v>
      </c>
      <c r="I5166" s="277" t="s">
        <v>648</v>
      </c>
      <c r="J5166" s="277" t="s">
        <v>2363</v>
      </c>
      <c r="K5166" s="280">
        <v>25.11</v>
      </c>
      <c r="L5166" s="277" t="s">
        <v>2364</v>
      </c>
      <c r="M5166" s="83"/>
    </row>
    <row r="5167" spans="1:13" ht="12.75" customHeight="1" x14ac:dyDescent="0.25">
      <c r="A5167" s="277" t="s">
        <v>12005</v>
      </c>
      <c r="B5167" s="277" t="s">
        <v>12006</v>
      </c>
      <c r="C5167" s="277" t="s">
        <v>12007</v>
      </c>
      <c r="D5167" s="277" t="s">
        <v>12008</v>
      </c>
      <c r="E5167" s="278" t="s">
        <v>1043</v>
      </c>
      <c r="F5167" s="277" t="s">
        <v>1043</v>
      </c>
      <c r="G5167" s="279">
        <v>83771</v>
      </c>
      <c r="H5167" s="277" t="s">
        <v>12017</v>
      </c>
      <c r="I5167" s="277" t="s">
        <v>694</v>
      </c>
      <c r="J5167" s="277" t="s">
        <v>2363</v>
      </c>
      <c r="K5167" s="280">
        <v>6.9</v>
      </c>
      <c r="L5167" s="277" t="s">
        <v>2364</v>
      </c>
      <c r="M5167" s="83"/>
    </row>
    <row r="5168" spans="1:13" ht="12.75" customHeight="1" x14ac:dyDescent="0.25">
      <c r="A5168" s="277" t="s">
        <v>12005</v>
      </c>
      <c r="B5168" s="277" t="s">
        <v>12006</v>
      </c>
      <c r="C5168" s="277" t="s">
        <v>12007</v>
      </c>
      <c r="D5168" s="277" t="s">
        <v>12008</v>
      </c>
      <c r="E5168" s="278" t="s">
        <v>1043</v>
      </c>
      <c r="F5168" s="277" t="s">
        <v>1043</v>
      </c>
      <c r="G5168" s="279">
        <v>92970</v>
      </c>
      <c r="H5168" s="277" t="s">
        <v>12018</v>
      </c>
      <c r="I5168" s="277" t="s">
        <v>648</v>
      </c>
      <c r="J5168" s="277" t="s">
        <v>2363</v>
      </c>
      <c r="K5168" s="280">
        <v>11.41</v>
      </c>
      <c r="L5168" s="277" t="s">
        <v>2364</v>
      </c>
      <c r="M5168" s="83"/>
    </row>
    <row r="5169" spans="1:13" ht="12.75" customHeight="1" x14ac:dyDescent="0.25">
      <c r="A5169" s="277" t="s">
        <v>12005</v>
      </c>
      <c r="B5169" s="277" t="s">
        <v>12006</v>
      </c>
      <c r="C5169" s="277" t="s">
        <v>12019</v>
      </c>
      <c r="D5169" s="277" t="s">
        <v>12020</v>
      </c>
      <c r="E5169" s="278" t="s">
        <v>1043</v>
      </c>
      <c r="F5169" s="277" t="s">
        <v>1043</v>
      </c>
      <c r="G5169" s="279">
        <v>72916</v>
      </c>
      <c r="H5169" s="277" t="s">
        <v>12021</v>
      </c>
      <c r="I5169" s="277" t="s">
        <v>694</v>
      </c>
      <c r="J5169" s="277" t="s">
        <v>2363</v>
      </c>
      <c r="K5169" s="280">
        <v>26.79</v>
      </c>
      <c r="L5169" s="277" t="s">
        <v>2364</v>
      </c>
      <c r="M5169" s="83"/>
    </row>
    <row r="5170" spans="1:13" ht="12.75" customHeight="1" x14ac:dyDescent="0.25">
      <c r="A5170" s="277" t="s">
        <v>12005</v>
      </c>
      <c r="B5170" s="277" t="s">
        <v>12006</v>
      </c>
      <c r="C5170" s="277" t="s">
        <v>12019</v>
      </c>
      <c r="D5170" s="277" t="s">
        <v>12020</v>
      </c>
      <c r="E5170" s="278" t="s">
        <v>1043</v>
      </c>
      <c r="F5170" s="277" t="s">
        <v>1043</v>
      </c>
      <c r="G5170" s="279">
        <v>72919</v>
      </c>
      <c r="H5170" s="277" t="s">
        <v>12022</v>
      </c>
      <c r="I5170" s="277" t="s">
        <v>694</v>
      </c>
      <c r="J5170" s="277" t="s">
        <v>2363</v>
      </c>
      <c r="K5170" s="280">
        <v>38.369999999999997</v>
      </c>
      <c r="L5170" s="277" t="s">
        <v>2364</v>
      </c>
      <c r="M5170" s="83"/>
    </row>
    <row r="5171" spans="1:13" ht="12.75" customHeight="1" x14ac:dyDescent="0.25">
      <c r="A5171" s="277" t="s">
        <v>12005</v>
      </c>
      <c r="B5171" s="277" t="s">
        <v>12006</v>
      </c>
      <c r="C5171" s="277" t="s">
        <v>12019</v>
      </c>
      <c r="D5171" s="277" t="s">
        <v>12020</v>
      </c>
      <c r="E5171" s="278" t="s">
        <v>1043</v>
      </c>
      <c r="F5171" s="277" t="s">
        <v>1043</v>
      </c>
      <c r="G5171" s="279">
        <v>72922</v>
      </c>
      <c r="H5171" s="277" t="s">
        <v>12023</v>
      </c>
      <c r="I5171" s="277" t="s">
        <v>694</v>
      </c>
      <c r="J5171" s="277" t="s">
        <v>2363</v>
      </c>
      <c r="K5171" s="280">
        <v>52.31</v>
      </c>
      <c r="L5171" s="277" t="s">
        <v>2364</v>
      </c>
      <c r="M5171" s="83"/>
    </row>
    <row r="5172" spans="1:13" ht="12.75" customHeight="1" x14ac:dyDescent="0.25">
      <c r="A5172" s="277" t="s">
        <v>12005</v>
      </c>
      <c r="B5172" s="277" t="s">
        <v>12006</v>
      </c>
      <c r="C5172" s="277" t="s">
        <v>12019</v>
      </c>
      <c r="D5172" s="277" t="s">
        <v>12020</v>
      </c>
      <c r="E5172" s="278" t="s">
        <v>1043</v>
      </c>
      <c r="F5172" s="277" t="s">
        <v>1043</v>
      </c>
      <c r="G5172" s="279">
        <v>72923</v>
      </c>
      <c r="H5172" s="277" t="s">
        <v>12024</v>
      </c>
      <c r="I5172" s="277" t="s">
        <v>694</v>
      </c>
      <c r="J5172" s="277" t="s">
        <v>2363</v>
      </c>
      <c r="K5172" s="280">
        <v>81.08</v>
      </c>
      <c r="L5172" s="277" t="s">
        <v>2364</v>
      </c>
      <c r="M5172" s="83"/>
    </row>
    <row r="5173" spans="1:13" ht="12.75" customHeight="1" x14ac:dyDescent="0.25">
      <c r="A5173" s="277" t="s">
        <v>12005</v>
      </c>
      <c r="B5173" s="277" t="s">
        <v>12006</v>
      </c>
      <c r="C5173" s="277" t="s">
        <v>12019</v>
      </c>
      <c r="D5173" s="277" t="s">
        <v>12020</v>
      </c>
      <c r="E5173" s="278" t="s">
        <v>1043</v>
      </c>
      <c r="F5173" s="277" t="s">
        <v>1043</v>
      </c>
      <c r="G5173" s="279">
        <v>72924</v>
      </c>
      <c r="H5173" s="277" t="s">
        <v>12025</v>
      </c>
      <c r="I5173" s="277" t="s">
        <v>694</v>
      </c>
      <c r="J5173" s="277" t="s">
        <v>2363</v>
      </c>
      <c r="K5173" s="280">
        <v>69.05</v>
      </c>
      <c r="L5173" s="277" t="s">
        <v>2364</v>
      </c>
      <c r="M5173" s="83"/>
    </row>
    <row r="5174" spans="1:13" ht="12.75" customHeight="1" x14ac:dyDescent="0.25">
      <c r="A5174" s="277" t="s">
        <v>12005</v>
      </c>
      <c r="B5174" s="277" t="s">
        <v>12006</v>
      </c>
      <c r="C5174" s="277" t="s">
        <v>12019</v>
      </c>
      <c r="D5174" s="277" t="s">
        <v>12020</v>
      </c>
      <c r="E5174" s="278" t="s">
        <v>1043</v>
      </c>
      <c r="F5174" s="277" t="s">
        <v>1043</v>
      </c>
      <c r="G5174" s="279">
        <v>72961</v>
      </c>
      <c r="H5174" s="277" t="s">
        <v>12026</v>
      </c>
      <c r="I5174" s="277" t="s">
        <v>648</v>
      </c>
      <c r="J5174" s="277" t="s">
        <v>2363</v>
      </c>
      <c r="K5174" s="280">
        <v>1.23</v>
      </c>
      <c r="L5174" s="277" t="s">
        <v>2364</v>
      </c>
      <c r="M5174" s="83"/>
    </row>
    <row r="5175" spans="1:13" ht="12.75" customHeight="1" x14ac:dyDescent="0.25">
      <c r="A5175" s="277" t="s">
        <v>12005</v>
      </c>
      <c r="B5175" s="277" t="s">
        <v>12006</v>
      </c>
      <c r="C5175" s="277" t="s">
        <v>12019</v>
      </c>
      <c r="D5175" s="277" t="s">
        <v>12020</v>
      </c>
      <c r="E5175" s="278" t="s">
        <v>1043</v>
      </c>
      <c r="F5175" s="277" t="s">
        <v>1043</v>
      </c>
      <c r="G5175" s="279">
        <v>96387</v>
      </c>
      <c r="H5175" s="277" t="s">
        <v>12027</v>
      </c>
      <c r="I5175" s="277" t="s">
        <v>694</v>
      </c>
      <c r="J5175" s="277" t="s">
        <v>2363</v>
      </c>
      <c r="K5175" s="280">
        <v>6.23</v>
      </c>
      <c r="L5175" s="277" t="s">
        <v>2364</v>
      </c>
      <c r="M5175" s="83"/>
    </row>
    <row r="5176" spans="1:13" ht="12.75" customHeight="1" x14ac:dyDescent="0.25">
      <c r="A5176" s="277" t="s">
        <v>12005</v>
      </c>
      <c r="B5176" s="277" t="s">
        <v>12006</v>
      </c>
      <c r="C5176" s="277" t="s">
        <v>12019</v>
      </c>
      <c r="D5176" s="277" t="s">
        <v>12020</v>
      </c>
      <c r="E5176" s="278" t="s">
        <v>1043</v>
      </c>
      <c r="F5176" s="277" t="s">
        <v>1043</v>
      </c>
      <c r="G5176" s="279">
        <v>96388</v>
      </c>
      <c r="H5176" s="277" t="s">
        <v>12028</v>
      </c>
      <c r="I5176" s="277" t="s">
        <v>694</v>
      </c>
      <c r="J5176" s="277" t="s">
        <v>2363</v>
      </c>
      <c r="K5176" s="280">
        <v>5.95</v>
      </c>
      <c r="L5176" s="277" t="s">
        <v>2364</v>
      </c>
      <c r="M5176" s="83"/>
    </row>
    <row r="5177" spans="1:13" ht="12.75" customHeight="1" x14ac:dyDescent="0.25">
      <c r="A5177" s="277" t="s">
        <v>12005</v>
      </c>
      <c r="B5177" s="277" t="s">
        <v>12006</v>
      </c>
      <c r="C5177" s="277" t="s">
        <v>12019</v>
      </c>
      <c r="D5177" s="277" t="s">
        <v>12020</v>
      </c>
      <c r="E5177" s="278" t="s">
        <v>1043</v>
      </c>
      <c r="F5177" s="277" t="s">
        <v>1043</v>
      </c>
      <c r="G5177" s="279">
        <v>96389</v>
      </c>
      <c r="H5177" s="277" t="s">
        <v>12029</v>
      </c>
      <c r="I5177" s="277" t="s">
        <v>694</v>
      </c>
      <c r="J5177" s="277" t="s">
        <v>2363</v>
      </c>
      <c r="K5177" s="280">
        <v>27.53</v>
      </c>
      <c r="L5177" s="277" t="s">
        <v>2364</v>
      </c>
      <c r="M5177" s="83"/>
    </row>
    <row r="5178" spans="1:13" ht="12.75" customHeight="1" x14ac:dyDescent="0.25">
      <c r="A5178" s="277" t="s">
        <v>12005</v>
      </c>
      <c r="B5178" s="277" t="s">
        <v>12006</v>
      </c>
      <c r="C5178" s="277" t="s">
        <v>12019</v>
      </c>
      <c r="D5178" s="277" t="s">
        <v>12020</v>
      </c>
      <c r="E5178" s="278" t="s">
        <v>1043</v>
      </c>
      <c r="F5178" s="277" t="s">
        <v>1043</v>
      </c>
      <c r="G5178" s="279">
        <v>96390</v>
      </c>
      <c r="H5178" s="277" t="s">
        <v>12030</v>
      </c>
      <c r="I5178" s="277" t="s">
        <v>694</v>
      </c>
      <c r="J5178" s="277" t="s">
        <v>2363</v>
      </c>
      <c r="K5178" s="280">
        <v>45.99</v>
      </c>
      <c r="L5178" s="277" t="s">
        <v>2364</v>
      </c>
      <c r="M5178" s="83"/>
    </row>
    <row r="5179" spans="1:13" ht="12.75" customHeight="1" x14ac:dyDescent="0.25">
      <c r="A5179" s="277" t="s">
        <v>12005</v>
      </c>
      <c r="B5179" s="277" t="s">
        <v>12006</v>
      </c>
      <c r="C5179" s="277" t="s">
        <v>12019</v>
      </c>
      <c r="D5179" s="277" t="s">
        <v>12020</v>
      </c>
      <c r="E5179" s="278" t="s">
        <v>1043</v>
      </c>
      <c r="F5179" s="277" t="s">
        <v>1043</v>
      </c>
      <c r="G5179" s="279">
        <v>96391</v>
      </c>
      <c r="H5179" s="277" t="s">
        <v>12031</v>
      </c>
      <c r="I5179" s="277" t="s">
        <v>694</v>
      </c>
      <c r="J5179" s="277" t="s">
        <v>2363</v>
      </c>
      <c r="K5179" s="280">
        <v>64.180000000000007</v>
      </c>
      <c r="L5179" s="277" t="s">
        <v>2364</v>
      </c>
      <c r="M5179" s="83"/>
    </row>
    <row r="5180" spans="1:13" ht="12.75" customHeight="1" x14ac:dyDescent="0.25">
      <c r="A5180" s="277" t="s">
        <v>12005</v>
      </c>
      <c r="B5180" s="277" t="s">
        <v>12006</v>
      </c>
      <c r="C5180" s="277" t="s">
        <v>12019</v>
      </c>
      <c r="D5180" s="277" t="s">
        <v>12020</v>
      </c>
      <c r="E5180" s="278" t="s">
        <v>1043</v>
      </c>
      <c r="F5180" s="277" t="s">
        <v>1043</v>
      </c>
      <c r="G5180" s="279">
        <v>96392</v>
      </c>
      <c r="H5180" s="277" t="s">
        <v>12032</v>
      </c>
      <c r="I5180" s="277" t="s">
        <v>694</v>
      </c>
      <c r="J5180" s="277" t="s">
        <v>2363</v>
      </c>
      <c r="K5180" s="280">
        <v>85.69</v>
      </c>
      <c r="L5180" s="277" t="s">
        <v>2364</v>
      </c>
      <c r="M5180" s="83"/>
    </row>
    <row r="5181" spans="1:13" ht="12.75" customHeight="1" x14ac:dyDescent="0.25">
      <c r="A5181" s="277" t="s">
        <v>12005</v>
      </c>
      <c r="B5181" s="277" t="s">
        <v>12006</v>
      </c>
      <c r="C5181" s="277" t="s">
        <v>12019</v>
      </c>
      <c r="D5181" s="277" t="s">
        <v>12020</v>
      </c>
      <c r="E5181" s="278" t="s">
        <v>1043</v>
      </c>
      <c r="F5181" s="277" t="s">
        <v>1043</v>
      </c>
      <c r="G5181" s="279">
        <v>96396</v>
      </c>
      <c r="H5181" s="277" t="s">
        <v>12033</v>
      </c>
      <c r="I5181" s="277" t="s">
        <v>694</v>
      </c>
      <c r="J5181" s="277" t="s">
        <v>2363</v>
      </c>
      <c r="K5181" s="280">
        <v>140.04</v>
      </c>
      <c r="L5181" s="277" t="s">
        <v>2364</v>
      </c>
      <c r="M5181" s="83"/>
    </row>
    <row r="5182" spans="1:13" ht="12.75" customHeight="1" x14ac:dyDescent="0.25">
      <c r="A5182" s="277" t="s">
        <v>12005</v>
      </c>
      <c r="B5182" s="277" t="s">
        <v>12006</v>
      </c>
      <c r="C5182" s="277" t="s">
        <v>12019</v>
      </c>
      <c r="D5182" s="277" t="s">
        <v>12020</v>
      </c>
      <c r="E5182" s="278" t="s">
        <v>1043</v>
      </c>
      <c r="F5182" s="277" t="s">
        <v>1043</v>
      </c>
      <c r="G5182" s="279">
        <v>96397</v>
      </c>
      <c r="H5182" s="277" t="s">
        <v>12034</v>
      </c>
      <c r="I5182" s="277" t="s">
        <v>694</v>
      </c>
      <c r="J5182" s="277" t="s">
        <v>2363</v>
      </c>
      <c r="K5182" s="280">
        <v>171.54</v>
      </c>
      <c r="L5182" s="277" t="s">
        <v>2364</v>
      </c>
      <c r="M5182" s="83"/>
    </row>
    <row r="5183" spans="1:13" ht="12.75" customHeight="1" x14ac:dyDescent="0.25">
      <c r="A5183" s="277" t="s">
        <v>12005</v>
      </c>
      <c r="B5183" s="277" t="s">
        <v>12006</v>
      </c>
      <c r="C5183" s="277" t="s">
        <v>12019</v>
      </c>
      <c r="D5183" s="277" t="s">
        <v>12020</v>
      </c>
      <c r="E5183" s="278" t="s">
        <v>1043</v>
      </c>
      <c r="F5183" s="277" t="s">
        <v>1043</v>
      </c>
      <c r="G5183" s="279">
        <v>96398</v>
      </c>
      <c r="H5183" s="277" t="s">
        <v>12035</v>
      </c>
      <c r="I5183" s="277" t="s">
        <v>694</v>
      </c>
      <c r="J5183" s="277" t="s">
        <v>2363</v>
      </c>
      <c r="K5183" s="280">
        <v>185.06</v>
      </c>
      <c r="L5183" s="277" t="s">
        <v>2364</v>
      </c>
      <c r="M5183" s="83"/>
    </row>
    <row r="5184" spans="1:13" ht="12.75" customHeight="1" x14ac:dyDescent="0.25">
      <c r="A5184" s="277" t="s">
        <v>12005</v>
      </c>
      <c r="B5184" s="277" t="s">
        <v>12006</v>
      </c>
      <c r="C5184" s="277" t="s">
        <v>12019</v>
      </c>
      <c r="D5184" s="277" t="s">
        <v>12020</v>
      </c>
      <c r="E5184" s="278" t="s">
        <v>1043</v>
      </c>
      <c r="F5184" s="277" t="s">
        <v>1043</v>
      </c>
      <c r="G5184" s="279">
        <v>96399</v>
      </c>
      <c r="H5184" s="277" t="s">
        <v>12036</v>
      </c>
      <c r="I5184" s="277" t="s">
        <v>694</v>
      </c>
      <c r="J5184" s="277" t="s">
        <v>2363</v>
      </c>
      <c r="K5184" s="280">
        <v>116.18</v>
      </c>
      <c r="L5184" s="277" t="s">
        <v>2364</v>
      </c>
      <c r="M5184" s="83"/>
    </row>
    <row r="5185" spans="1:13" ht="12.75" customHeight="1" x14ac:dyDescent="0.25">
      <c r="A5185" s="277" t="s">
        <v>12005</v>
      </c>
      <c r="B5185" s="277" t="s">
        <v>12006</v>
      </c>
      <c r="C5185" s="277" t="s">
        <v>12019</v>
      </c>
      <c r="D5185" s="277" t="s">
        <v>12020</v>
      </c>
      <c r="E5185" s="278" t="s">
        <v>1043</v>
      </c>
      <c r="F5185" s="277" t="s">
        <v>1043</v>
      </c>
      <c r="G5185" s="279">
        <v>96400</v>
      </c>
      <c r="H5185" s="277" t="s">
        <v>12037</v>
      </c>
      <c r="I5185" s="277" t="s">
        <v>694</v>
      </c>
      <c r="J5185" s="277" t="s">
        <v>2363</v>
      </c>
      <c r="K5185" s="280">
        <v>126.45</v>
      </c>
      <c r="L5185" s="277" t="s">
        <v>2364</v>
      </c>
      <c r="M5185" s="83"/>
    </row>
    <row r="5186" spans="1:13" ht="12.75" customHeight="1" x14ac:dyDescent="0.25">
      <c r="A5186" s="277" t="s">
        <v>12005</v>
      </c>
      <c r="B5186" s="277" t="s">
        <v>12006</v>
      </c>
      <c r="C5186" s="277" t="s">
        <v>12019</v>
      </c>
      <c r="D5186" s="277" t="s">
        <v>12020</v>
      </c>
      <c r="E5186" s="278" t="s">
        <v>1043</v>
      </c>
      <c r="F5186" s="277" t="s">
        <v>1043</v>
      </c>
      <c r="G5186" s="279">
        <v>96401</v>
      </c>
      <c r="H5186" s="277" t="s">
        <v>12038</v>
      </c>
      <c r="I5186" s="277" t="s">
        <v>648</v>
      </c>
      <c r="J5186" s="277" t="s">
        <v>2363</v>
      </c>
      <c r="K5186" s="280">
        <v>6.73</v>
      </c>
      <c r="L5186" s="277" t="s">
        <v>2364</v>
      </c>
      <c r="M5186" s="83"/>
    </row>
    <row r="5187" spans="1:13" ht="12.75" customHeight="1" x14ac:dyDescent="0.25">
      <c r="A5187" s="277" t="s">
        <v>12005</v>
      </c>
      <c r="B5187" s="277" t="s">
        <v>12006</v>
      </c>
      <c r="C5187" s="277" t="s">
        <v>12019</v>
      </c>
      <c r="D5187" s="277" t="s">
        <v>12020</v>
      </c>
      <c r="E5187" s="278" t="s">
        <v>1043</v>
      </c>
      <c r="F5187" s="277" t="s">
        <v>1043</v>
      </c>
      <c r="G5187" s="279">
        <v>96402</v>
      </c>
      <c r="H5187" s="277" t="s">
        <v>12039</v>
      </c>
      <c r="I5187" s="277" t="s">
        <v>648</v>
      </c>
      <c r="J5187" s="277" t="s">
        <v>2363</v>
      </c>
      <c r="K5187" s="280">
        <v>1.42</v>
      </c>
      <c r="L5187" s="277" t="s">
        <v>2364</v>
      </c>
      <c r="M5187" s="83"/>
    </row>
    <row r="5188" spans="1:13" ht="12.75" customHeight="1" x14ac:dyDescent="0.25">
      <c r="A5188" s="277" t="s">
        <v>12005</v>
      </c>
      <c r="B5188" s="277" t="s">
        <v>12006</v>
      </c>
      <c r="C5188" s="277" t="s">
        <v>12040</v>
      </c>
      <c r="D5188" s="277" t="s">
        <v>12041</v>
      </c>
      <c r="E5188" s="278" t="s">
        <v>1043</v>
      </c>
      <c r="F5188" s="277" t="s">
        <v>1043</v>
      </c>
      <c r="G5188" s="279">
        <v>72799</v>
      </c>
      <c r="H5188" s="277" t="s">
        <v>12042</v>
      </c>
      <c r="I5188" s="277" t="s">
        <v>648</v>
      </c>
      <c r="J5188" s="277" t="s">
        <v>2363</v>
      </c>
      <c r="K5188" s="280">
        <v>77.849999999999994</v>
      </c>
      <c r="L5188" s="277" t="s">
        <v>2364</v>
      </c>
      <c r="M5188" s="83"/>
    </row>
    <row r="5189" spans="1:13" ht="12.75" customHeight="1" x14ac:dyDescent="0.25">
      <c r="A5189" s="277" t="s">
        <v>12005</v>
      </c>
      <c r="B5189" s="277" t="s">
        <v>12006</v>
      </c>
      <c r="C5189" s="277" t="s">
        <v>12040</v>
      </c>
      <c r="D5189" s="277" t="s">
        <v>12041</v>
      </c>
      <c r="E5189" s="278" t="s">
        <v>1043</v>
      </c>
      <c r="F5189" s="277" t="s">
        <v>1043</v>
      </c>
      <c r="G5189" s="279">
        <v>72942</v>
      </c>
      <c r="H5189" s="277" t="s">
        <v>12043</v>
      </c>
      <c r="I5189" s="277" t="s">
        <v>648</v>
      </c>
      <c r="J5189" s="277" t="s">
        <v>2363</v>
      </c>
      <c r="K5189" s="280">
        <v>1.66</v>
      </c>
      <c r="L5189" s="277" t="s">
        <v>2364</v>
      </c>
      <c r="M5189" s="83"/>
    </row>
    <row r="5190" spans="1:13" ht="12.75" customHeight="1" x14ac:dyDescent="0.25">
      <c r="A5190" s="277" t="s">
        <v>12005</v>
      </c>
      <c r="B5190" s="277" t="s">
        <v>12006</v>
      </c>
      <c r="C5190" s="277" t="s">
        <v>12040</v>
      </c>
      <c r="D5190" s="277" t="s">
        <v>12041</v>
      </c>
      <c r="E5190" s="278" t="s">
        <v>1043</v>
      </c>
      <c r="F5190" s="277" t="s">
        <v>1043</v>
      </c>
      <c r="G5190" s="279">
        <v>72943</v>
      </c>
      <c r="H5190" s="277" t="s">
        <v>12044</v>
      </c>
      <c r="I5190" s="277" t="s">
        <v>648</v>
      </c>
      <c r="J5190" s="277" t="s">
        <v>2363</v>
      </c>
      <c r="K5190" s="280">
        <v>1.86</v>
      </c>
      <c r="L5190" s="277" t="s">
        <v>2364</v>
      </c>
      <c r="M5190" s="83"/>
    </row>
    <row r="5191" spans="1:13" ht="12.75" customHeight="1" x14ac:dyDescent="0.25">
      <c r="A5191" s="277" t="s">
        <v>12005</v>
      </c>
      <c r="B5191" s="277" t="s">
        <v>12006</v>
      </c>
      <c r="C5191" s="277" t="s">
        <v>12040</v>
      </c>
      <c r="D5191" s="277" t="s">
        <v>12041</v>
      </c>
      <c r="E5191" s="278" t="s">
        <v>1043</v>
      </c>
      <c r="F5191" s="277" t="s">
        <v>1043</v>
      </c>
      <c r="G5191" s="279">
        <v>72972</v>
      </c>
      <c r="H5191" s="277" t="s">
        <v>12045</v>
      </c>
      <c r="I5191" s="277" t="s">
        <v>648</v>
      </c>
      <c r="J5191" s="277" t="s">
        <v>4167</v>
      </c>
      <c r="K5191" s="280">
        <v>0.76</v>
      </c>
      <c r="L5191" s="277" t="s">
        <v>2364</v>
      </c>
      <c r="M5191" s="83"/>
    </row>
    <row r="5192" spans="1:13" ht="12.75" customHeight="1" x14ac:dyDescent="0.25">
      <c r="A5192" s="277" t="s">
        <v>12005</v>
      </c>
      <c r="B5192" s="277" t="s">
        <v>12006</v>
      </c>
      <c r="C5192" s="277" t="s">
        <v>12040</v>
      </c>
      <c r="D5192" s="277" t="s">
        <v>12041</v>
      </c>
      <c r="E5192" s="278" t="s">
        <v>1043</v>
      </c>
      <c r="F5192" s="277" t="s">
        <v>1043</v>
      </c>
      <c r="G5192" s="279">
        <v>72973</v>
      </c>
      <c r="H5192" s="277" t="s">
        <v>12046</v>
      </c>
      <c r="I5192" s="277" t="s">
        <v>871</v>
      </c>
      <c r="J5192" s="277" t="s">
        <v>4167</v>
      </c>
      <c r="K5192" s="280">
        <v>1.43</v>
      </c>
      <c r="L5192" s="277" t="s">
        <v>2364</v>
      </c>
      <c r="M5192" s="83"/>
    </row>
    <row r="5193" spans="1:13" ht="12.75" customHeight="1" x14ac:dyDescent="0.25">
      <c r="A5193" s="277" t="s">
        <v>12005</v>
      </c>
      <c r="B5193" s="277" t="s">
        <v>12006</v>
      </c>
      <c r="C5193" s="277" t="s">
        <v>12040</v>
      </c>
      <c r="D5193" s="277" t="s">
        <v>12041</v>
      </c>
      <c r="E5193" s="278" t="s">
        <v>1043</v>
      </c>
      <c r="F5193" s="277" t="s">
        <v>1043</v>
      </c>
      <c r="G5193" s="279">
        <v>72974</v>
      </c>
      <c r="H5193" s="277" t="s">
        <v>12047</v>
      </c>
      <c r="I5193" s="277" t="s">
        <v>648</v>
      </c>
      <c r="J5193" s="277" t="s">
        <v>4167</v>
      </c>
      <c r="K5193" s="280">
        <v>4.78</v>
      </c>
      <c r="L5193" s="277" t="s">
        <v>2364</v>
      </c>
      <c r="M5193" s="83"/>
    </row>
    <row r="5194" spans="1:13" ht="12.75" customHeight="1" x14ac:dyDescent="0.25">
      <c r="A5194" s="277" t="s">
        <v>12005</v>
      </c>
      <c r="B5194" s="277" t="s">
        <v>12006</v>
      </c>
      <c r="C5194" s="277" t="s">
        <v>12040</v>
      </c>
      <c r="D5194" s="277" t="s">
        <v>12041</v>
      </c>
      <c r="E5194" s="278" t="s">
        <v>1043</v>
      </c>
      <c r="F5194" s="277" t="s">
        <v>1043</v>
      </c>
      <c r="G5194" s="279">
        <v>72975</v>
      </c>
      <c r="H5194" s="277" t="s">
        <v>12048</v>
      </c>
      <c r="I5194" s="277" t="s">
        <v>648</v>
      </c>
      <c r="J5194" s="277" t="s">
        <v>4167</v>
      </c>
      <c r="K5194" s="280">
        <v>0.53</v>
      </c>
      <c r="L5194" s="277" t="s">
        <v>2364</v>
      </c>
      <c r="M5194" s="83"/>
    </row>
    <row r="5195" spans="1:13" ht="12.75" customHeight="1" x14ac:dyDescent="0.25">
      <c r="A5195" s="277" t="s">
        <v>12005</v>
      </c>
      <c r="B5195" s="277" t="s">
        <v>12006</v>
      </c>
      <c r="C5195" s="277" t="s">
        <v>12040</v>
      </c>
      <c r="D5195" s="277" t="s">
        <v>12041</v>
      </c>
      <c r="E5195" s="278" t="s">
        <v>1043</v>
      </c>
      <c r="F5195" s="277" t="s">
        <v>1043</v>
      </c>
      <c r="G5195" s="279">
        <v>72978</v>
      </c>
      <c r="H5195" s="277" t="s">
        <v>12049</v>
      </c>
      <c r="I5195" s="277" t="s">
        <v>871</v>
      </c>
      <c r="J5195" s="277" t="s">
        <v>4167</v>
      </c>
      <c r="K5195" s="280">
        <v>4.78</v>
      </c>
      <c r="L5195" s="277" t="s">
        <v>2364</v>
      </c>
      <c r="M5195" s="83"/>
    </row>
    <row r="5196" spans="1:13" ht="12.75" customHeight="1" x14ac:dyDescent="0.25">
      <c r="A5196" s="277" t="s">
        <v>12005</v>
      </c>
      <c r="B5196" s="277" t="s">
        <v>12006</v>
      </c>
      <c r="C5196" s="277" t="s">
        <v>12040</v>
      </c>
      <c r="D5196" s="277" t="s">
        <v>12041</v>
      </c>
      <c r="E5196" s="278" t="s">
        <v>1043</v>
      </c>
      <c r="F5196" s="277" t="s">
        <v>1043</v>
      </c>
      <c r="G5196" s="279">
        <v>72979</v>
      </c>
      <c r="H5196" s="277" t="s">
        <v>12050</v>
      </c>
      <c r="I5196" s="277" t="s">
        <v>648</v>
      </c>
      <c r="J5196" s="277" t="s">
        <v>4167</v>
      </c>
      <c r="K5196" s="280">
        <v>9.1300000000000008</v>
      </c>
      <c r="L5196" s="277" t="s">
        <v>2364</v>
      </c>
      <c r="M5196" s="83"/>
    </row>
    <row r="5197" spans="1:13" ht="12.75" customHeight="1" x14ac:dyDescent="0.25">
      <c r="A5197" s="277" t="s">
        <v>12005</v>
      </c>
      <c r="B5197" s="277" t="s">
        <v>12006</v>
      </c>
      <c r="C5197" s="277" t="s">
        <v>12040</v>
      </c>
      <c r="D5197" s="277" t="s">
        <v>12041</v>
      </c>
      <c r="E5197" s="278">
        <v>73760</v>
      </c>
      <c r="F5197" s="277" t="s">
        <v>12051</v>
      </c>
      <c r="G5197" s="279" t="s">
        <v>12052</v>
      </c>
      <c r="H5197" s="277" t="s">
        <v>12053</v>
      </c>
      <c r="I5197" s="277" t="s">
        <v>648</v>
      </c>
      <c r="J5197" s="277" t="s">
        <v>2363</v>
      </c>
      <c r="K5197" s="280">
        <v>4.51</v>
      </c>
      <c r="L5197" s="277" t="s">
        <v>2364</v>
      </c>
      <c r="M5197" s="83"/>
    </row>
    <row r="5198" spans="1:13" ht="12.75" customHeight="1" x14ac:dyDescent="0.25">
      <c r="A5198" s="277" t="s">
        <v>12005</v>
      </c>
      <c r="B5198" s="277" t="s">
        <v>12006</v>
      </c>
      <c r="C5198" s="277" t="s">
        <v>12040</v>
      </c>
      <c r="D5198" s="277" t="s">
        <v>12041</v>
      </c>
      <c r="E5198" s="278">
        <v>73849</v>
      </c>
      <c r="F5198" s="277" t="s">
        <v>12054</v>
      </c>
      <c r="G5198" s="279" t="s">
        <v>12055</v>
      </c>
      <c r="H5198" s="277" t="s">
        <v>12056</v>
      </c>
      <c r="I5198" s="277" t="s">
        <v>694</v>
      </c>
      <c r="J5198" s="277" t="s">
        <v>2363</v>
      </c>
      <c r="K5198" s="280">
        <v>870.63</v>
      </c>
      <c r="L5198" s="277" t="s">
        <v>2364</v>
      </c>
      <c r="M5198" s="83"/>
    </row>
    <row r="5199" spans="1:13" ht="12.75" customHeight="1" x14ac:dyDescent="0.25">
      <c r="A5199" s="277" t="s">
        <v>12005</v>
      </c>
      <c r="B5199" s="277" t="s">
        <v>12006</v>
      </c>
      <c r="C5199" s="277" t="s">
        <v>12040</v>
      </c>
      <c r="D5199" s="277" t="s">
        <v>12041</v>
      </c>
      <c r="E5199" s="278">
        <v>73849</v>
      </c>
      <c r="F5199" s="277" t="s">
        <v>12054</v>
      </c>
      <c r="G5199" s="279" t="s">
        <v>12057</v>
      </c>
      <c r="H5199" s="277" t="s">
        <v>12058</v>
      </c>
      <c r="I5199" s="277" t="s">
        <v>694</v>
      </c>
      <c r="J5199" s="277" t="s">
        <v>2363</v>
      </c>
      <c r="K5199" s="280">
        <v>704.78</v>
      </c>
      <c r="L5199" s="277" t="s">
        <v>2364</v>
      </c>
      <c r="M5199" s="83"/>
    </row>
    <row r="5200" spans="1:13" ht="12.75" customHeight="1" x14ac:dyDescent="0.25">
      <c r="A5200" s="277" t="s">
        <v>12005</v>
      </c>
      <c r="B5200" s="277" t="s">
        <v>12006</v>
      </c>
      <c r="C5200" s="277" t="s">
        <v>12040</v>
      </c>
      <c r="D5200" s="277" t="s">
        <v>12041</v>
      </c>
      <c r="E5200" s="278" t="s">
        <v>1043</v>
      </c>
      <c r="F5200" s="277" t="s">
        <v>1043</v>
      </c>
      <c r="G5200" s="279">
        <v>92391</v>
      </c>
      <c r="H5200" s="277" t="s">
        <v>12059</v>
      </c>
      <c r="I5200" s="277" t="s">
        <v>648</v>
      </c>
      <c r="J5200" s="277" t="s">
        <v>2642</v>
      </c>
      <c r="K5200" s="280">
        <v>53.29</v>
      </c>
      <c r="L5200" s="277" t="s">
        <v>2364</v>
      </c>
      <c r="M5200" s="83"/>
    </row>
    <row r="5201" spans="1:13" ht="12.75" customHeight="1" x14ac:dyDescent="0.25">
      <c r="A5201" s="277" t="s">
        <v>12005</v>
      </c>
      <c r="B5201" s="277" t="s">
        <v>12006</v>
      </c>
      <c r="C5201" s="277" t="s">
        <v>12040</v>
      </c>
      <c r="D5201" s="277" t="s">
        <v>12041</v>
      </c>
      <c r="E5201" s="278" t="s">
        <v>1043</v>
      </c>
      <c r="F5201" s="277" t="s">
        <v>1043</v>
      </c>
      <c r="G5201" s="279">
        <v>92392</v>
      </c>
      <c r="H5201" s="277" t="s">
        <v>12060</v>
      </c>
      <c r="I5201" s="277" t="s">
        <v>648</v>
      </c>
      <c r="J5201" s="277" t="s">
        <v>2642</v>
      </c>
      <c r="K5201" s="280">
        <v>55.89</v>
      </c>
      <c r="L5201" s="277" t="s">
        <v>2364</v>
      </c>
      <c r="M5201" s="83"/>
    </row>
    <row r="5202" spans="1:13" ht="12.75" customHeight="1" x14ac:dyDescent="0.25">
      <c r="A5202" s="277" t="s">
        <v>12005</v>
      </c>
      <c r="B5202" s="277" t="s">
        <v>12006</v>
      </c>
      <c r="C5202" s="277" t="s">
        <v>12040</v>
      </c>
      <c r="D5202" s="277" t="s">
        <v>12041</v>
      </c>
      <c r="E5202" s="278" t="s">
        <v>1043</v>
      </c>
      <c r="F5202" s="277" t="s">
        <v>1043</v>
      </c>
      <c r="G5202" s="279">
        <v>92393</v>
      </c>
      <c r="H5202" s="277" t="s">
        <v>12061</v>
      </c>
      <c r="I5202" s="277" t="s">
        <v>648</v>
      </c>
      <c r="J5202" s="277" t="s">
        <v>2642</v>
      </c>
      <c r="K5202" s="280">
        <v>48.11</v>
      </c>
      <c r="L5202" s="277" t="s">
        <v>2364</v>
      </c>
      <c r="M5202" s="83"/>
    </row>
    <row r="5203" spans="1:13" ht="12.75" customHeight="1" x14ac:dyDescent="0.25">
      <c r="A5203" s="277" t="s">
        <v>12005</v>
      </c>
      <c r="B5203" s="277" t="s">
        <v>12006</v>
      </c>
      <c r="C5203" s="277" t="s">
        <v>12040</v>
      </c>
      <c r="D5203" s="277" t="s">
        <v>12041</v>
      </c>
      <c r="E5203" s="278" t="s">
        <v>1043</v>
      </c>
      <c r="F5203" s="277" t="s">
        <v>1043</v>
      </c>
      <c r="G5203" s="279">
        <v>92394</v>
      </c>
      <c r="H5203" s="277" t="s">
        <v>12062</v>
      </c>
      <c r="I5203" s="277" t="s">
        <v>648</v>
      </c>
      <c r="J5203" s="277" t="s">
        <v>2642</v>
      </c>
      <c r="K5203" s="280">
        <v>51.73</v>
      </c>
      <c r="L5203" s="277" t="s">
        <v>2364</v>
      </c>
      <c r="M5203" s="83"/>
    </row>
    <row r="5204" spans="1:13" ht="12.75" customHeight="1" x14ac:dyDescent="0.25">
      <c r="A5204" s="277" t="s">
        <v>12005</v>
      </c>
      <c r="B5204" s="277" t="s">
        <v>12006</v>
      </c>
      <c r="C5204" s="277" t="s">
        <v>12040</v>
      </c>
      <c r="D5204" s="277" t="s">
        <v>12041</v>
      </c>
      <c r="E5204" s="278" t="s">
        <v>1043</v>
      </c>
      <c r="F5204" s="277" t="s">
        <v>1043</v>
      </c>
      <c r="G5204" s="279">
        <v>92395</v>
      </c>
      <c r="H5204" s="277" t="s">
        <v>12063</v>
      </c>
      <c r="I5204" s="277" t="s">
        <v>648</v>
      </c>
      <c r="J5204" s="277" t="s">
        <v>2642</v>
      </c>
      <c r="K5204" s="280">
        <v>65.069999999999993</v>
      </c>
      <c r="L5204" s="277" t="s">
        <v>2364</v>
      </c>
      <c r="M5204" s="83"/>
    </row>
    <row r="5205" spans="1:13" ht="12.75" customHeight="1" x14ac:dyDescent="0.25">
      <c r="A5205" s="277" t="s">
        <v>12005</v>
      </c>
      <c r="B5205" s="277" t="s">
        <v>12006</v>
      </c>
      <c r="C5205" s="277" t="s">
        <v>12040</v>
      </c>
      <c r="D5205" s="277" t="s">
        <v>12041</v>
      </c>
      <c r="E5205" s="278" t="s">
        <v>1043</v>
      </c>
      <c r="F5205" s="277" t="s">
        <v>1043</v>
      </c>
      <c r="G5205" s="279">
        <v>92396</v>
      </c>
      <c r="H5205" s="277" t="s">
        <v>12064</v>
      </c>
      <c r="I5205" s="277" t="s">
        <v>648</v>
      </c>
      <c r="J5205" s="277" t="s">
        <v>2642</v>
      </c>
      <c r="K5205" s="280">
        <v>57.56</v>
      </c>
      <c r="L5205" s="277" t="s">
        <v>2364</v>
      </c>
      <c r="M5205" s="83"/>
    </row>
    <row r="5206" spans="1:13" ht="12.75" customHeight="1" x14ac:dyDescent="0.25">
      <c r="A5206" s="277" t="s">
        <v>12005</v>
      </c>
      <c r="B5206" s="277" t="s">
        <v>12006</v>
      </c>
      <c r="C5206" s="277" t="s">
        <v>12040</v>
      </c>
      <c r="D5206" s="277" t="s">
        <v>12041</v>
      </c>
      <c r="E5206" s="278" t="s">
        <v>1043</v>
      </c>
      <c r="F5206" s="277" t="s">
        <v>1043</v>
      </c>
      <c r="G5206" s="279">
        <v>92397</v>
      </c>
      <c r="H5206" s="277" t="s">
        <v>12065</v>
      </c>
      <c r="I5206" s="277" t="s">
        <v>648</v>
      </c>
      <c r="J5206" s="277" t="s">
        <v>2642</v>
      </c>
      <c r="K5206" s="280">
        <v>47.62</v>
      </c>
      <c r="L5206" s="277" t="s">
        <v>2364</v>
      </c>
      <c r="M5206" s="83"/>
    </row>
    <row r="5207" spans="1:13" ht="12.75" customHeight="1" x14ac:dyDescent="0.25">
      <c r="A5207" s="277" t="s">
        <v>12005</v>
      </c>
      <c r="B5207" s="277" t="s">
        <v>12006</v>
      </c>
      <c r="C5207" s="277" t="s">
        <v>12040</v>
      </c>
      <c r="D5207" s="277" t="s">
        <v>12041</v>
      </c>
      <c r="E5207" s="278" t="s">
        <v>1043</v>
      </c>
      <c r="F5207" s="277" t="s">
        <v>1043</v>
      </c>
      <c r="G5207" s="279">
        <v>92398</v>
      </c>
      <c r="H5207" s="277" t="s">
        <v>12066</v>
      </c>
      <c r="I5207" s="277" t="s">
        <v>648</v>
      </c>
      <c r="J5207" s="277" t="s">
        <v>2642</v>
      </c>
      <c r="K5207" s="280">
        <v>53.51</v>
      </c>
      <c r="L5207" s="277" t="s">
        <v>2364</v>
      </c>
      <c r="M5207" s="83"/>
    </row>
    <row r="5208" spans="1:13" ht="12.75" customHeight="1" x14ac:dyDescent="0.25">
      <c r="A5208" s="277" t="s">
        <v>12005</v>
      </c>
      <c r="B5208" s="277" t="s">
        <v>12006</v>
      </c>
      <c r="C5208" s="277" t="s">
        <v>12040</v>
      </c>
      <c r="D5208" s="277" t="s">
        <v>12041</v>
      </c>
      <c r="E5208" s="278" t="s">
        <v>1043</v>
      </c>
      <c r="F5208" s="277" t="s">
        <v>1043</v>
      </c>
      <c r="G5208" s="279">
        <v>92399</v>
      </c>
      <c r="H5208" s="277" t="s">
        <v>12067</v>
      </c>
      <c r="I5208" s="277" t="s">
        <v>648</v>
      </c>
      <c r="J5208" s="277" t="s">
        <v>2642</v>
      </c>
      <c r="K5208" s="280">
        <v>54.55</v>
      </c>
      <c r="L5208" s="277" t="s">
        <v>2364</v>
      </c>
      <c r="M5208" s="83"/>
    </row>
    <row r="5209" spans="1:13" ht="12.75" customHeight="1" x14ac:dyDescent="0.25">
      <c r="A5209" s="277" t="s">
        <v>12005</v>
      </c>
      <c r="B5209" s="277" t="s">
        <v>12006</v>
      </c>
      <c r="C5209" s="277" t="s">
        <v>12040</v>
      </c>
      <c r="D5209" s="277" t="s">
        <v>12041</v>
      </c>
      <c r="E5209" s="278" t="s">
        <v>1043</v>
      </c>
      <c r="F5209" s="277" t="s">
        <v>1043</v>
      </c>
      <c r="G5209" s="279">
        <v>92400</v>
      </c>
      <c r="H5209" s="277" t="s">
        <v>12068</v>
      </c>
      <c r="I5209" s="277" t="s">
        <v>648</v>
      </c>
      <c r="J5209" s="277" t="s">
        <v>2642</v>
      </c>
      <c r="K5209" s="280">
        <v>65.28</v>
      </c>
      <c r="L5209" s="277" t="s">
        <v>2364</v>
      </c>
      <c r="M5209" s="83"/>
    </row>
    <row r="5210" spans="1:13" ht="12.75" customHeight="1" x14ac:dyDescent="0.25">
      <c r="A5210" s="277" t="s">
        <v>12005</v>
      </c>
      <c r="B5210" s="277" t="s">
        <v>12006</v>
      </c>
      <c r="C5210" s="277" t="s">
        <v>12040</v>
      </c>
      <c r="D5210" s="277" t="s">
        <v>12041</v>
      </c>
      <c r="E5210" s="278" t="s">
        <v>1043</v>
      </c>
      <c r="F5210" s="277" t="s">
        <v>1043</v>
      </c>
      <c r="G5210" s="279">
        <v>92401</v>
      </c>
      <c r="H5210" s="277" t="s">
        <v>12069</v>
      </c>
      <c r="I5210" s="277" t="s">
        <v>648</v>
      </c>
      <c r="J5210" s="277" t="s">
        <v>2642</v>
      </c>
      <c r="K5210" s="280">
        <v>66.41</v>
      </c>
      <c r="L5210" s="277" t="s">
        <v>2364</v>
      </c>
      <c r="M5210" s="83"/>
    </row>
    <row r="5211" spans="1:13" ht="12.75" customHeight="1" x14ac:dyDescent="0.25">
      <c r="A5211" s="277" t="s">
        <v>12005</v>
      </c>
      <c r="B5211" s="277" t="s">
        <v>12006</v>
      </c>
      <c r="C5211" s="277" t="s">
        <v>12040</v>
      </c>
      <c r="D5211" s="277" t="s">
        <v>12041</v>
      </c>
      <c r="E5211" s="278" t="s">
        <v>1043</v>
      </c>
      <c r="F5211" s="277" t="s">
        <v>1043</v>
      </c>
      <c r="G5211" s="279">
        <v>92402</v>
      </c>
      <c r="H5211" s="277" t="s">
        <v>12070</v>
      </c>
      <c r="I5211" s="277" t="s">
        <v>648</v>
      </c>
      <c r="J5211" s="277" t="s">
        <v>2642</v>
      </c>
      <c r="K5211" s="280">
        <v>58.97</v>
      </c>
      <c r="L5211" s="277" t="s">
        <v>2364</v>
      </c>
      <c r="M5211" s="83"/>
    </row>
    <row r="5212" spans="1:13" ht="12.75" customHeight="1" x14ac:dyDescent="0.25">
      <c r="A5212" s="277" t="s">
        <v>12005</v>
      </c>
      <c r="B5212" s="277" t="s">
        <v>12006</v>
      </c>
      <c r="C5212" s="277" t="s">
        <v>12040</v>
      </c>
      <c r="D5212" s="277" t="s">
        <v>12041</v>
      </c>
      <c r="E5212" s="278" t="s">
        <v>1043</v>
      </c>
      <c r="F5212" s="277" t="s">
        <v>1043</v>
      </c>
      <c r="G5212" s="279">
        <v>92403</v>
      </c>
      <c r="H5212" s="277" t="s">
        <v>12071</v>
      </c>
      <c r="I5212" s="277" t="s">
        <v>648</v>
      </c>
      <c r="J5212" s="277" t="s">
        <v>2642</v>
      </c>
      <c r="K5212" s="280">
        <v>48.91</v>
      </c>
      <c r="L5212" s="277" t="s">
        <v>2364</v>
      </c>
      <c r="M5212" s="83"/>
    </row>
    <row r="5213" spans="1:13" ht="12.75" customHeight="1" x14ac:dyDescent="0.25">
      <c r="A5213" s="277" t="s">
        <v>12005</v>
      </c>
      <c r="B5213" s="277" t="s">
        <v>12006</v>
      </c>
      <c r="C5213" s="277" t="s">
        <v>12040</v>
      </c>
      <c r="D5213" s="277" t="s">
        <v>12041</v>
      </c>
      <c r="E5213" s="278" t="s">
        <v>1043</v>
      </c>
      <c r="F5213" s="277" t="s">
        <v>1043</v>
      </c>
      <c r="G5213" s="279">
        <v>92404</v>
      </c>
      <c r="H5213" s="277" t="s">
        <v>12072</v>
      </c>
      <c r="I5213" s="277" t="s">
        <v>648</v>
      </c>
      <c r="J5213" s="277" t="s">
        <v>2642</v>
      </c>
      <c r="K5213" s="280">
        <v>54.81</v>
      </c>
      <c r="L5213" s="277" t="s">
        <v>2364</v>
      </c>
      <c r="M5213" s="83"/>
    </row>
    <row r="5214" spans="1:13" ht="12.75" customHeight="1" x14ac:dyDescent="0.25">
      <c r="A5214" s="277" t="s">
        <v>12005</v>
      </c>
      <c r="B5214" s="277" t="s">
        <v>12006</v>
      </c>
      <c r="C5214" s="277" t="s">
        <v>12040</v>
      </c>
      <c r="D5214" s="277" t="s">
        <v>12041</v>
      </c>
      <c r="E5214" s="278" t="s">
        <v>1043</v>
      </c>
      <c r="F5214" s="277" t="s">
        <v>1043</v>
      </c>
      <c r="G5214" s="279">
        <v>92405</v>
      </c>
      <c r="H5214" s="277" t="s">
        <v>12073</v>
      </c>
      <c r="I5214" s="277" t="s">
        <v>648</v>
      </c>
      <c r="J5214" s="277" t="s">
        <v>2642</v>
      </c>
      <c r="K5214" s="280">
        <v>55.84</v>
      </c>
      <c r="L5214" s="277" t="s">
        <v>2364</v>
      </c>
      <c r="M5214" s="83"/>
    </row>
    <row r="5215" spans="1:13" ht="12.75" customHeight="1" x14ac:dyDescent="0.25">
      <c r="A5215" s="277" t="s">
        <v>12005</v>
      </c>
      <c r="B5215" s="277" t="s">
        <v>12006</v>
      </c>
      <c r="C5215" s="277" t="s">
        <v>12040</v>
      </c>
      <c r="D5215" s="277" t="s">
        <v>12041</v>
      </c>
      <c r="E5215" s="278" t="s">
        <v>1043</v>
      </c>
      <c r="F5215" s="277" t="s">
        <v>1043</v>
      </c>
      <c r="G5215" s="279">
        <v>92406</v>
      </c>
      <c r="H5215" s="277" t="s">
        <v>12074</v>
      </c>
      <c r="I5215" s="277" t="s">
        <v>648</v>
      </c>
      <c r="J5215" s="277" t="s">
        <v>2642</v>
      </c>
      <c r="K5215" s="280">
        <v>66.599999999999994</v>
      </c>
      <c r="L5215" s="277" t="s">
        <v>2364</v>
      </c>
      <c r="M5215" s="83"/>
    </row>
    <row r="5216" spans="1:13" ht="12.75" customHeight="1" x14ac:dyDescent="0.25">
      <c r="A5216" s="277" t="s">
        <v>12005</v>
      </c>
      <c r="B5216" s="277" t="s">
        <v>12006</v>
      </c>
      <c r="C5216" s="277" t="s">
        <v>12040</v>
      </c>
      <c r="D5216" s="277" t="s">
        <v>12041</v>
      </c>
      <c r="E5216" s="278" t="s">
        <v>1043</v>
      </c>
      <c r="F5216" s="277" t="s">
        <v>1043</v>
      </c>
      <c r="G5216" s="279">
        <v>92407</v>
      </c>
      <c r="H5216" s="277" t="s">
        <v>12075</v>
      </c>
      <c r="I5216" s="277" t="s">
        <v>648</v>
      </c>
      <c r="J5216" s="277" t="s">
        <v>2642</v>
      </c>
      <c r="K5216" s="280">
        <v>67.7</v>
      </c>
      <c r="L5216" s="277" t="s">
        <v>2364</v>
      </c>
      <c r="M5216" s="83"/>
    </row>
    <row r="5217" spans="1:13" ht="12.75" customHeight="1" x14ac:dyDescent="0.25">
      <c r="A5217" s="277" t="s">
        <v>12005</v>
      </c>
      <c r="B5217" s="277" t="s">
        <v>12006</v>
      </c>
      <c r="C5217" s="277" t="s">
        <v>12040</v>
      </c>
      <c r="D5217" s="277" t="s">
        <v>12041</v>
      </c>
      <c r="E5217" s="278" t="s">
        <v>1043</v>
      </c>
      <c r="F5217" s="277" t="s">
        <v>1043</v>
      </c>
      <c r="G5217" s="279">
        <v>93679</v>
      </c>
      <c r="H5217" s="277" t="s">
        <v>12076</v>
      </c>
      <c r="I5217" s="277" t="s">
        <v>648</v>
      </c>
      <c r="J5217" s="277" t="s">
        <v>2642</v>
      </c>
      <c r="K5217" s="280">
        <v>62.51</v>
      </c>
      <c r="L5217" s="277" t="s">
        <v>2364</v>
      </c>
      <c r="M5217" s="83"/>
    </row>
    <row r="5218" spans="1:13" ht="12.75" customHeight="1" x14ac:dyDescent="0.25">
      <c r="A5218" s="277" t="s">
        <v>12005</v>
      </c>
      <c r="B5218" s="277" t="s">
        <v>12006</v>
      </c>
      <c r="C5218" s="277" t="s">
        <v>12040</v>
      </c>
      <c r="D5218" s="277" t="s">
        <v>12041</v>
      </c>
      <c r="E5218" s="278" t="s">
        <v>1043</v>
      </c>
      <c r="F5218" s="277" t="s">
        <v>1043</v>
      </c>
      <c r="G5218" s="279">
        <v>93680</v>
      </c>
      <c r="H5218" s="277" t="s">
        <v>12077</v>
      </c>
      <c r="I5218" s="277" t="s">
        <v>648</v>
      </c>
      <c r="J5218" s="277" t="s">
        <v>2642</v>
      </c>
      <c r="K5218" s="280">
        <v>52.35</v>
      </c>
      <c r="L5218" s="277" t="s">
        <v>2364</v>
      </c>
      <c r="M5218" s="83"/>
    </row>
    <row r="5219" spans="1:13" ht="12.75" customHeight="1" x14ac:dyDescent="0.25">
      <c r="A5219" s="277" t="s">
        <v>12005</v>
      </c>
      <c r="B5219" s="277" t="s">
        <v>12006</v>
      </c>
      <c r="C5219" s="277" t="s">
        <v>12040</v>
      </c>
      <c r="D5219" s="277" t="s">
        <v>12041</v>
      </c>
      <c r="E5219" s="278" t="s">
        <v>1043</v>
      </c>
      <c r="F5219" s="277" t="s">
        <v>1043</v>
      </c>
      <c r="G5219" s="279">
        <v>93681</v>
      </c>
      <c r="H5219" s="277" t="s">
        <v>12078</v>
      </c>
      <c r="I5219" s="277" t="s">
        <v>648</v>
      </c>
      <c r="J5219" s="277" t="s">
        <v>2642</v>
      </c>
      <c r="K5219" s="280">
        <v>62.97</v>
      </c>
      <c r="L5219" s="277" t="s">
        <v>2364</v>
      </c>
      <c r="M5219" s="83"/>
    </row>
    <row r="5220" spans="1:13" ht="12.75" customHeight="1" x14ac:dyDescent="0.25">
      <c r="A5220" s="277" t="s">
        <v>12005</v>
      </c>
      <c r="B5220" s="277" t="s">
        <v>12006</v>
      </c>
      <c r="C5220" s="277" t="s">
        <v>12040</v>
      </c>
      <c r="D5220" s="277" t="s">
        <v>12041</v>
      </c>
      <c r="E5220" s="278" t="s">
        <v>1043</v>
      </c>
      <c r="F5220" s="277" t="s">
        <v>1043</v>
      </c>
      <c r="G5220" s="279">
        <v>93682</v>
      </c>
      <c r="H5220" s="277" t="s">
        <v>12079</v>
      </c>
      <c r="I5220" s="277" t="s">
        <v>648</v>
      </c>
      <c r="J5220" s="277" t="s">
        <v>2642</v>
      </c>
      <c r="K5220" s="280">
        <v>64.099999999999994</v>
      </c>
      <c r="L5220" s="277" t="s">
        <v>2364</v>
      </c>
      <c r="M5220" s="83"/>
    </row>
    <row r="5221" spans="1:13" ht="12.75" customHeight="1" x14ac:dyDescent="0.25">
      <c r="A5221" s="277" t="s">
        <v>12005</v>
      </c>
      <c r="B5221" s="277" t="s">
        <v>12006</v>
      </c>
      <c r="C5221" s="277" t="s">
        <v>12040</v>
      </c>
      <c r="D5221" s="277" t="s">
        <v>12041</v>
      </c>
      <c r="E5221" s="278" t="s">
        <v>1043</v>
      </c>
      <c r="F5221" s="277" t="s">
        <v>1043</v>
      </c>
      <c r="G5221" s="279">
        <v>97114</v>
      </c>
      <c r="H5221" s="277" t="s">
        <v>12080</v>
      </c>
      <c r="I5221" s="277" t="s">
        <v>871</v>
      </c>
      <c r="J5221" s="277" t="s">
        <v>2642</v>
      </c>
      <c r="K5221" s="280">
        <v>0.31</v>
      </c>
      <c r="L5221" s="277" t="s">
        <v>2364</v>
      </c>
      <c r="M5221" s="83"/>
    </row>
    <row r="5222" spans="1:13" ht="12.75" customHeight="1" x14ac:dyDescent="0.25">
      <c r="A5222" s="277" t="s">
        <v>12005</v>
      </c>
      <c r="B5222" s="277" t="s">
        <v>12006</v>
      </c>
      <c r="C5222" s="277" t="s">
        <v>12040</v>
      </c>
      <c r="D5222" s="277" t="s">
        <v>12041</v>
      </c>
      <c r="E5222" s="278" t="s">
        <v>1043</v>
      </c>
      <c r="F5222" s="277" t="s">
        <v>1043</v>
      </c>
      <c r="G5222" s="279">
        <v>97115</v>
      </c>
      <c r="H5222" s="277" t="s">
        <v>12081</v>
      </c>
      <c r="I5222" s="277" t="s">
        <v>650</v>
      </c>
      <c r="J5222" s="277" t="s">
        <v>2642</v>
      </c>
      <c r="K5222" s="280">
        <v>37.840000000000003</v>
      </c>
      <c r="L5222" s="277" t="s">
        <v>2364</v>
      </c>
      <c r="M5222" s="83"/>
    </row>
    <row r="5223" spans="1:13" ht="12.75" customHeight="1" x14ac:dyDescent="0.25">
      <c r="A5223" s="277" t="s">
        <v>12005</v>
      </c>
      <c r="B5223" s="277" t="s">
        <v>12006</v>
      </c>
      <c r="C5223" s="277" t="s">
        <v>12040</v>
      </c>
      <c r="D5223" s="277" t="s">
        <v>12041</v>
      </c>
      <c r="E5223" s="278" t="s">
        <v>1043</v>
      </c>
      <c r="F5223" s="277" t="s">
        <v>1043</v>
      </c>
      <c r="G5223" s="279">
        <v>97120</v>
      </c>
      <c r="H5223" s="277" t="s">
        <v>12082</v>
      </c>
      <c r="I5223" s="277" t="s">
        <v>650</v>
      </c>
      <c r="J5223" s="277" t="s">
        <v>2642</v>
      </c>
      <c r="K5223" s="280">
        <v>6.4</v>
      </c>
      <c r="L5223" s="277" t="s">
        <v>2364</v>
      </c>
      <c r="M5223" s="83"/>
    </row>
    <row r="5224" spans="1:13" ht="12.75" customHeight="1" x14ac:dyDescent="0.25">
      <c r="A5224" s="277" t="s">
        <v>12005</v>
      </c>
      <c r="B5224" s="277" t="s">
        <v>12006</v>
      </c>
      <c r="C5224" s="277" t="s">
        <v>12040</v>
      </c>
      <c r="D5224" s="277" t="s">
        <v>12041</v>
      </c>
      <c r="E5224" s="278" t="s">
        <v>1043</v>
      </c>
      <c r="F5224" s="277" t="s">
        <v>1043</v>
      </c>
      <c r="G5224" s="279">
        <v>97802</v>
      </c>
      <c r="H5224" s="277" t="s">
        <v>12083</v>
      </c>
      <c r="I5224" s="277" t="s">
        <v>648</v>
      </c>
      <c r="J5224" s="277" t="s">
        <v>2363</v>
      </c>
      <c r="K5224" s="280">
        <v>3.99</v>
      </c>
      <c r="L5224" s="277" t="s">
        <v>2364</v>
      </c>
      <c r="M5224" s="83"/>
    </row>
    <row r="5225" spans="1:13" ht="12.75" customHeight="1" x14ac:dyDescent="0.25">
      <c r="A5225" s="277" t="s">
        <v>12005</v>
      </c>
      <c r="B5225" s="277" t="s">
        <v>12006</v>
      </c>
      <c r="C5225" s="277" t="s">
        <v>12040</v>
      </c>
      <c r="D5225" s="277" t="s">
        <v>12041</v>
      </c>
      <c r="E5225" s="278" t="s">
        <v>1043</v>
      </c>
      <c r="F5225" s="277" t="s">
        <v>1043</v>
      </c>
      <c r="G5225" s="279">
        <v>97803</v>
      </c>
      <c r="H5225" s="277" t="s">
        <v>12084</v>
      </c>
      <c r="I5225" s="277" t="s">
        <v>648</v>
      </c>
      <c r="J5225" s="277" t="s">
        <v>2363</v>
      </c>
      <c r="K5225" s="280">
        <v>4.79</v>
      </c>
      <c r="L5225" s="277" t="s">
        <v>2364</v>
      </c>
      <c r="M5225" s="83"/>
    </row>
    <row r="5226" spans="1:13" ht="12.75" customHeight="1" x14ac:dyDescent="0.25">
      <c r="A5226" s="277" t="s">
        <v>12005</v>
      </c>
      <c r="B5226" s="277" t="s">
        <v>12006</v>
      </c>
      <c r="C5226" s="277" t="s">
        <v>12040</v>
      </c>
      <c r="D5226" s="277" t="s">
        <v>12041</v>
      </c>
      <c r="E5226" s="278" t="s">
        <v>1043</v>
      </c>
      <c r="F5226" s="277" t="s">
        <v>1043</v>
      </c>
      <c r="G5226" s="279">
        <v>97805</v>
      </c>
      <c r="H5226" s="277" t="s">
        <v>12085</v>
      </c>
      <c r="I5226" s="277" t="s">
        <v>648</v>
      </c>
      <c r="J5226" s="277" t="s">
        <v>2363</v>
      </c>
      <c r="K5226" s="280">
        <v>8.65</v>
      </c>
      <c r="L5226" s="277" t="s">
        <v>2364</v>
      </c>
      <c r="M5226" s="83"/>
    </row>
    <row r="5227" spans="1:13" ht="12.75" customHeight="1" x14ac:dyDescent="0.25">
      <c r="A5227" s="277" t="s">
        <v>12005</v>
      </c>
      <c r="B5227" s="277" t="s">
        <v>12006</v>
      </c>
      <c r="C5227" s="277" t="s">
        <v>12040</v>
      </c>
      <c r="D5227" s="277" t="s">
        <v>12041</v>
      </c>
      <c r="E5227" s="278" t="s">
        <v>1043</v>
      </c>
      <c r="F5227" s="277" t="s">
        <v>1043</v>
      </c>
      <c r="G5227" s="279">
        <v>97806</v>
      </c>
      <c r="H5227" s="277" t="s">
        <v>12086</v>
      </c>
      <c r="I5227" s="277" t="s">
        <v>648</v>
      </c>
      <c r="J5227" s="277" t="s">
        <v>2363</v>
      </c>
      <c r="K5227" s="280">
        <v>10.52</v>
      </c>
      <c r="L5227" s="277" t="s">
        <v>2364</v>
      </c>
      <c r="M5227" s="83"/>
    </row>
    <row r="5228" spans="1:13" ht="12.75" customHeight="1" x14ac:dyDescent="0.25">
      <c r="A5228" s="277" t="s">
        <v>12005</v>
      </c>
      <c r="B5228" s="277" t="s">
        <v>12006</v>
      </c>
      <c r="C5228" s="277" t="s">
        <v>12040</v>
      </c>
      <c r="D5228" s="277" t="s">
        <v>12041</v>
      </c>
      <c r="E5228" s="278" t="s">
        <v>1043</v>
      </c>
      <c r="F5228" s="277" t="s">
        <v>1043</v>
      </c>
      <c r="G5228" s="279">
        <v>97807</v>
      </c>
      <c r="H5228" s="277" t="s">
        <v>12087</v>
      </c>
      <c r="I5228" s="277" t="s">
        <v>648</v>
      </c>
      <c r="J5228" s="277" t="s">
        <v>2363</v>
      </c>
      <c r="K5228" s="280">
        <v>12.22</v>
      </c>
      <c r="L5228" s="277" t="s">
        <v>2364</v>
      </c>
      <c r="M5228" s="83"/>
    </row>
    <row r="5229" spans="1:13" ht="12.75" customHeight="1" x14ac:dyDescent="0.25">
      <c r="A5229" s="277" t="s">
        <v>12005</v>
      </c>
      <c r="B5229" s="277" t="s">
        <v>12006</v>
      </c>
      <c r="C5229" s="277" t="s">
        <v>12040</v>
      </c>
      <c r="D5229" s="277" t="s">
        <v>12041</v>
      </c>
      <c r="E5229" s="278" t="s">
        <v>1043</v>
      </c>
      <c r="F5229" s="277" t="s">
        <v>1043</v>
      </c>
      <c r="G5229" s="279">
        <v>97809</v>
      </c>
      <c r="H5229" s="277" t="s">
        <v>12088</v>
      </c>
      <c r="I5229" s="277" t="s">
        <v>648</v>
      </c>
      <c r="J5229" s="277" t="s">
        <v>2363</v>
      </c>
      <c r="K5229" s="280">
        <v>15.44</v>
      </c>
      <c r="L5229" s="277" t="s">
        <v>2364</v>
      </c>
      <c r="M5229" s="83"/>
    </row>
    <row r="5230" spans="1:13" ht="12.75" customHeight="1" x14ac:dyDescent="0.25">
      <c r="A5230" s="277" t="s">
        <v>12005</v>
      </c>
      <c r="B5230" s="277" t="s">
        <v>12006</v>
      </c>
      <c r="C5230" s="277" t="s">
        <v>12040</v>
      </c>
      <c r="D5230" s="277" t="s">
        <v>12041</v>
      </c>
      <c r="E5230" s="278" t="s">
        <v>1043</v>
      </c>
      <c r="F5230" s="277" t="s">
        <v>1043</v>
      </c>
      <c r="G5230" s="279">
        <v>97810</v>
      </c>
      <c r="H5230" s="277" t="s">
        <v>12089</v>
      </c>
      <c r="I5230" s="277" t="s">
        <v>648</v>
      </c>
      <c r="J5230" s="277" t="s">
        <v>2363</v>
      </c>
      <c r="K5230" s="280">
        <v>17.329999999999998</v>
      </c>
      <c r="L5230" s="277" t="s">
        <v>2364</v>
      </c>
      <c r="M5230" s="83"/>
    </row>
    <row r="5231" spans="1:13" ht="12.75" customHeight="1" x14ac:dyDescent="0.25">
      <c r="A5231" s="277" t="s">
        <v>12005</v>
      </c>
      <c r="B5231" s="277" t="s">
        <v>12006</v>
      </c>
      <c r="C5231" s="277" t="s">
        <v>12040</v>
      </c>
      <c r="D5231" s="277" t="s">
        <v>12041</v>
      </c>
      <c r="E5231" s="278" t="s">
        <v>1043</v>
      </c>
      <c r="F5231" s="277" t="s">
        <v>1043</v>
      </c>
      <c r="G5231" s="279">
        <v>97811</v>
      </c>
      <c r="H5231" s="277" t="s">
        <v>12090</v>
      </c>
      <c r="I5231" s="277" t="s">
        <v>648</v>
      </c>
      <c r="J5231" s="277" t="s">
        <v>2363</v>
      </c>
      <c r="K5231" s="280">
        <v>19.059999999999999</v>
      </c>
      <c r="L5231" s="277" t="s">
        <v>2364</v>
      </c>
      <c r="M5231" s="83"/>
    </row>
    <row r="5232" spans="1:13" ht="12.75" customHeight="1" x14ac:dyDescent="0.25">
      <c r="A5232" s="277" t="s">
        <v>12005</v>
      </c>
      <c r="B5232" s="277" t="s">
        <v>12006</v>
      </c>
      <c r="C5232" s="277" t="s">
        <v>12040</v>
      </c>
      <c r="D5232" s="277" t="s">
        <v>12041</v>
      </c>
      <c r="E5232" s="278" t="s">
        <v>1043</v>
      </c>
      <c r="F5232" s="277" t="s">
        <v>1043</v>
      </c>
      <c r="G5232" s="279">
        <v>97813</v>
      </c>
      <c r="H5232" s="277" t="s">
        <v>12091</v>
      </c>
      <c r="I5232" s="277" t="s">
        <v>648</v>
      </c>
      <c r="J5232" s="277" t="s">
        <v>2363</v>
      </c>
      <c r="K5232" s="280">
        <v>4.16</v>
      </c>
      <c r="L5232" s="277" t="s">
        <v>2364</v>
      </c>
      <c r="M5232" s="83"/>
    </row>
    <row r="5233" spans="1:13" ht="12.75" customHeight="1" x14ac:dyDescent="0.25">
      <c r="A5233" s="277" t="s">
        <v>12005</v>
      </c>
      <c r="B5233" s="277" t="s">
        <v>12006</v>
      </c>
      <c r="C5233" s="277" t="s">
        <v>12040</v>
      </c>
      <c r="D5233" s="277" t="s">
        <v>12041</v>
      </c>
      <c r="E5233" s="278" t="s">
        <v>1043</v>
      </c>
      <c r="F5233" s="277" t="s">
        <v>1043</v>
      </c>
      <c r="G5233" s="279">
        <v>97814</v>
      </c>
      <c r="H5233" s="277" t="s">
        <v>12092</v>
      </c>
      <c r="I5233" s="277" t="s">
        <v>648</v>
      </c>
      <c r="J5233" s="277" t="s">
        <v>2363</v>
      </c>
      <c r="K5233" s="280">
        <v>4.96</v>
      </c>
      <c r="L5233" s="277" t="s">
        <v>2364</v>
      </c>
      <c r="M5233" s="83"/>
    </row>
    <row r="5234" spans="1:13" ht="12.75" customHeight="1" x14ac:dyDescent="0.25">
      <c r="A5234" s="277" t="s">
        <v>12005</v>
      </c>
      <c r="B5234" s="277" t="s">
        <v>12006</v>
      </c>
      <c r="C5234" s="277" t="s">
        <v>12040</v>
      </c>
      <c r="D5234" s="277" t="s">
        <v>12041</v>
      </c>
      <c r="E5234" s="278" t="s">
        <v>1043</v>
      </c>
      <c r="F5234" s="277" t="s">
        <v>1043</v>
      </c>
      <c r="G5234" s="279">
        <v>97816</v>
      </c>
      <c r="H5234" s="277" t="s">
        <v>12093</v>
      </c>
      <c r="I5234" s="277" t="s">
        <v>648</v>
      </c>
      <c r="J5234" s="277" t="s">
        <v>2363</v>
      </c>
      <c r="K5234" s="280">
        <v>9.1300000000000008</v>
      </c>
      <c r="L5234" s="277" t="s">
        <v>2364</v>
      </c>
      <c r="M5234" s="83"/>
    </row>
    <row r="5235" spans="1:13" ht="12.75" customHeight="1" x14ac:dyDescent="0.25">
      <c r="A5235" s="277" t="s">
        <v>12005</v>
      </c>
      <c r="B5235" s="277" t="s">
        <v>12006</v>
      </c>
      <c r="C5235" s="277" t="s">
        <v>12040</v>
      </c>
      <c r="D5235" s="277" t="s">
        <v>12041</v>
      </c>
      <c r="E5235" s="278" t="s">
        <v>1043</v>
      </c>
      <c r="F5235" s="277" t="s">
        <v>1043</v>
      </c>
      <c r="G5235" s="279">
        <v>97817</v>
      </c>
      <c r="H5235" s="277" t="s">
        <v>12094</v>
      </c>
      <c r="I5235" s="277" t="s">
        <v>648</v>
      </c>
      <c r="J5235" s="277" t="s">
        <v>2363</v>
      </c>
      <c r="K5235" s="280">
        <v>11</v>
      </c>
      <c r="L5235" s="277" t="s">
        <v>2364</v>
      </c>
      <c r="M5235" s="83"/>
    </row>
    <row r="5236" spans="1:13" ht="12.75" customHeight="1" x14ac:dyDescent="0.25">
      <c r="A5236" s="277" t="s">
        <v>12005</v>
      </c>
      <c r="B5236" s="277" t="s">
        <v>12006</v>
      </c>
      <c r="C5236" s="277" t="s">
        <v>12040</v>
      </c>
      <c r="D5236" s="277" t="s">
        <v>12041</v>
      </c>
      <c r="E5236" s="278" t="s">
        <v>1043</v>
      </c>
      <c r="F5236" s="277" t="s">
        <v>1043</v>
      </c>
      <c r="G5236" s="279">
        <v>97818</v>
      </c>
      <c r="H5236" s="277" t="s">
        <v>12095</v>
      </c>
      <c r="I5236" s="277" t="s">
        <v>648</v>
      </c>
      <c r="J5236" s="277" t="s">
        <v>2363</v>
      </c>
      <c r="K5236" s="280">
        <v>12.89</v>
      </c>
      <c r="L5236" s="277" t="s">
        <v>2364</v>
      </c>
      <c r="M5236" s="83"/>
    </row>
    <row r="5237" spans="1:13" ht="12.75" customHeight="1" x14ac:dyDescent="0.25">
      <c r="A5237" s="277" t="s">
        <v>12005</v>
      </c>
      <c r="B5237" s="277" t="s">
        <v>12006</v>
      </c>
      <c r="C5237" s="277" t="s">
        <v>12040</v>
      </c>
      <c r="D5237" s="277" t="s">
        <v>12041</v>
      </c>
      <c r="E5237" s="278" t="s">
        <v>1043</v>
      </c>
      <c r="F5237" s="277" t="s">
        <v>1043</v>
      </c>
      <c r="G5237" s="279">
        <v>97820</v>
      </c>
      <c r="H5237" s="277" t="s">
        <v>12096</v>
      </c>
      <c r="I5237" s="277" t="s">
        <v>648</v>
      </c>
      <c r="J5237" s="277" t="s">
        <v>2363</v>
      </c>
      <c r="K5237" s="280">
        <v>16.41</v>
      </c>
      <c r="L5237" s="277" t="s">
        <v>2364</v>
      </c>
      <c r="M5237" s="83"/>
    </row>
    <row r="5238" spans="1:13" ht="12.75" customHeight="1" x14ac:dyDescent="0.25">
      <c r="A5238" s="277" t="s">
        <v>12005</v>
      </c>
      <c r="B5238" s="277" t="s">
        <v>12006</v>
      </c>
      <c r="C5238" s="277" t="s">
        <v>12040</v>
      </c>
      <c r="D5238" s="277" t="s">
        <v>12041</v>
      </c>
      <c r="E5238" s="278" t="s">
        <v>1043</v>
      </c>
      <c r="F5238" s="277" t="s">
        <v>1043</v>
      </c>
      <c r="G5238" s="279">
        <v>97821</v>
      </c>
      <c r="H5238" s="277" t="s">
        <v>12097</v>
      </c>
      <c r="I5238" s="277" t="s">
        <v>648</v>
      </c>
      <c r="J5238" s="277" t="s">
        <v>2363</v>
      </c>
      <c r="K5238" s="280">
        <v>18.29</v>
      </c>
      <c r="L5238" s="277" t="s">
        <v>2364</v>
      </c>
      <c r="M5238" s="83"/>
    </row>
    <row r="5239" spans="1:13" ht="12.75" customHeight="1" x14ac:dyDescent="0.25">
      <c r="A5239" s="277" t="s">
        <v>12005</v>
      </c>
      <c r="B5239" s="277" t="s">
        <v>12006</v>
      </c>
      <c r="C5239" s="277" t="s">
        <v>12040</v>
      </c>
      <c r="D5239" s="277" t="s">
        <v>12041</v>
      </c>
      <c r="E5239" s="278" t="s">
        <v>1043</v>
      </c>
      <c r="F5239" s="277" t="s">
        <v>1043</v>
      </c>
      <c r="G5239" s="279">
        <v>97822</v>
      </c>
      <c r="H5239" s="277" t="s">
        <v>12098</v>
      </c>
      <c r="I5239" s="277" t="s">
        <v>648</v>
      </c>
      <c r="J5239" s="277" t="s">
        <v>2363</v>
      </c>
      <c r="K5239" s="280">
        <v>20.190000000000001</v>
      </c>
      <c r="L5239" s="277" t="s">
        <v>2364</v>
      </c>
      <c r="M5239" s="83"/>
    </row>
    <row r="5240" spans="1:13" ht="12.75" customHeight="1" x14ac:dyDescent="0.25">
      <c r="A5240" s="277" t="s">
        <v>12005</v>
      </c>
      <c r="B5240" s="277" t="s">
        <v>12006</v>
      </c>
      <c r="C5240" s="277" t="s">
        <v>12099</v>
      </c>
      <c r="D5240" s="277" t="s">
        <v>12100</v>
      </c>
      <c r="E5240" s="278" t="s">
        <v>1043</v>
      </c>
      <c r="F5240" s="277" t="s">
        <v>1043</v>
      </c>
      <c r="G5240" s="279">
        <v>72947</v>
      </c>
      <c r="H5240" s="277" t="s">
        <v>12101</v>
      </c>
      <c r="I5240" s="277" t="s">
        <v>648</v>
      </c>
      <c r="J5240" s="277" t="s">
        <v>2363</v>
      </c>
      <c r="K5240" s="280">
        <v>13.67</v>
      </c>
      <c r="L5240" s="277" t="s">
        <v>2364</v>
      </c>
      <c r="M5240" s="83"/>
    </row>
    <row r="5241" spans="1:13" ht="12.75" customHeight="1" x14ac:dyDescent="0.25">
      <c r="A5241" s="277" t="s">
        <v>12005</v>
      </c>
      <c r="B5241" s="277" t="s">
        <v>12006</v>
      </c>
      <c r="C5241" s="277" t="s">
        <v>12099</v>
      </c>
      <c r="D5241" s="277" t="s">
        <v>12100</v>
      </c>
      <c r="E5241" s="278" t="s">
        <v>1043</v>
      </c>
      <c r="F5241" s="277" t="s">
        <v>1043</v>
      </c>
      <c r="G5241" s="279">
        <v>83693</v>
      </c>
      <c r="H5241" s="277" t="s">
        <v>12102</v>
      </c>
      <c r="I5241" s="277" t="s">
        <v>648</v>
      </c>
      <c r="J5241" s="277" t="s">
        <v>2642</v>
      </c>
      <c r="K5241" s="280">
        <v>3.51</v>
      </c>
      <c r="L5241" s="277" t="s">
        <v>2364</v>
      </c>
      <c r="M5241" s="83"/>
    </row>
    <row r="5242" spans="1:13" ht="12.75" customHeight="1" x14ac:dyDescent="0.25">
      <c r="A5242" s="277" t="s">
        <v>12005</v>
      </c>
      <c r="B5242" s="277" t="s">
        <v>12006</v>
      </c>
      <c r="C5242" s="277" t="s">
        <v>12103</v>
      </c>
      <c r="D5242" s="277" t="s">
        <v>12104</v>
      </c>
      <c r="E5242" s="278">
        <v>73770</v>
      </c>
      <c r="F5242" s="277" t="s">
        <v>12105</v>
      </c>
      <c r="G5242" s="279" t="s">
        <v>12106</v>
      </c>
      <c r="H5242" s="277" t="s">
        <v>12107</v>
      </c>
      <c r="I5242" s="277" t="s">
        <v>871</v>
      </c>
      <c r="J5242" s="277" t="s">
        <v>2363</v>
      </c>
      <c r="K5242" s="280">
        <v>479.13</v>
      </c>
      <c r="L5242" s="277" t="s">
        <v>2364</v>
      </c>
      <c r="M5242" s="83"/>
    </row>
    <row r="5243" spans="1:13" ht="12.75" customHeight="1" x14ac:dyDescent="0.25">
      <c r="A5243" s="277" t="s">
        <v>12005</v>
      </c>
      <c r="B5243" s="277" t="s">
        <v>12006</v>
      </c>
      <c r="C5243" s="277" t="s">
        <v>12103</v>
      </c>
      <c r="D5243" s="277" t="s">
        <v>12104</v>
      </c>
      <c r="E5243" s="278">
        <v>73770</v>
      </c>
      <c r="F5243" s="277" t="s">
        <v>12105</v>
      </c>
      <c r="G5243" s="279" t="s">
        <v>12108</v>
      </c>
      <c r="H5243" s="277" t="s">
        <v>12109</v>
      </c>
      <c r="I5243" s="277" t="s">
        <v>871</v>
      </c>
      <c r="J5243" s="277" t="s">
        <v>2363</v>
      </c>
      <c r="K5243" s="280">
        <v>412.32</v>
      </c>
      <c r="L5243" s="277" t="s">
        <v>2364</v>
      </c>
      <c r="M5243" s="83"/>
    </row>
    <row r="5244" spans="1:13" ht="12.75" customHeight="1" x14ac:dyDescent="0.25">
      <c r="A5244" s="277" t="s">
        <v>12005</v>
      </c>
      <c r="B5244" s="277" t="s">
        <v>12006</v>
      </c>
      <c r="C5244" s="277" t="s">
        <v>12103</v>
      </c>
      <c r="D5244" s="277" t="s">
        <v>12104</v>
      </c>
      <c r="E5244" s="278">
        <v>83696</v>
      </c>
      <c r="F5244" s="277" t="s">
        <v>12110</v>
      </c>
      <c r="G5244" s="279" t="s">
        <v>12111</v>
      </c>
      <c r="H5244" s="277" t="s">
        <v>12112</v>
      </c>
      <c r="I5244" s="277" t="s">
        <v>648</v>
      </c>
      <c r="J5244" s="277" t="s">
        <v>2642</v>
      </c>
      <c r="K5244" s="280">
        <v>4.83</v>
      </c>
      <c r="L5244" s="277" t="s">
        <v>2364</v>
      </c>
      <c r="M5244" s="83"/>
    </row>
    <row r="5245" spans="1:13" ht="12.75" customHeight="1" x14ac:dyDescent="0.25">
      <c r="A5245" s="277" t="s">
        <v>12005</v>
      </c>
      <c r="B5245" s="277" t="s">
        <v>12006</v>
      </c>
      <c r="C5245" s="277" t="s">
        <v>12113</v>
      </c>
      <c r="D5245" s="277" t="s">
        <v>12114</v>
      </c>
      <c r="E5245" s="278" t="s">
        <v>1043</v>
      </c>
      <c r="F5245" s="277" t="s">
        <v>1043</v>
      </c>
      <c r="G5245" s="279">
        <v>72962</v>
      </c>
      <c r="H5245" s="277" t="s">
        <v>12115</v>
      </c>
      <c r="I5245" s="277" t="s">
        <v>807</v>
      </c>
      <c r="J5245" s="277" t="s">
        <v>2363</v>
      </c>
      <c r="K5245" s="280">
        <v>297.41000000000003</v>
      </c>
      <c r="L5245" s="277" t="s">
        <v>2364</v>
      </c>
      <c r="M5245" s="83"/>
    </row>
    <row r="5246" spans="1:13" ht="12.75" customHeight="1" x14ac:dyDescent="0.25">
      <c r="A5246" s="277" t="s">
        <v>12005</v>
      </c>
      <c r="B5246" s="277" t="s">
        <v>12006</v>
      </c>
      <c r="C5246" s="277" t="s">
        <v>12113</v>
      </c>
      <c r="D5246" s="277" t="s">
        <v>12114</v>
      </c>
      <c r="E5246" s="278" t="s">
        <v>1043</v>
      </c>
      <c r="F5246" s="277" t="s">
        <v>1043</v>
      </c>
      <c r="G5246" s="279">
        <v>72963</v>
      </c>
      <c r="H5246" s="277" t="s">
        <v>12116</v>
      </c>
      <c r="I5246" s="277" t="s">
        <v>807</v>
      </c>
      <c r="J5246" s="277" t="s">
        <v>2363</v>
      </c>
      <c r="K5246" s="280">
        <v>252.54</v>
      </c>
      <c r="L5246" s="277" t="s">
        <v>2364</v>
      </c>
      <c r="M5246" s="83"/>
    </row>
    <row r="5247" spans="1:13" ht="12.75" customHeight="1" x14ac:dyDescent="0.25">
      <c r="A5247" s="277" t="s">
        <v>12005</v>
      </c>
      <c r="B5247" s="277" t="s">
        <v>12006</v>
      </c>
      <c r="C5247" s="277" t="s">
        <v>12113</v>
      </c>
      <c r="D5247" s="277" t="s">
        <v>12114</v>
      </c>
      <c r="E5247" s="278">
        <v>73759</v>
      </c>
      <c r="F5247" s="277" t="s">
        <v>12051</v>
      </c>
      <c r="G5247" s="279" t="s">
        <v>12117</v>
      </c>
      <c r="H5247" s="277" t="s">
        <v>12118</v>
      </c>
      <c r="I5247" s="277" t="s">
        <v>694</v>
      </c>
      <c r="J5247" s="277" t="s">
        <v>2363</v>
      </c>
      <c r="K5247" s="280">
        <v>503.36</v>
      </c>
      <c r="L5247" s="277" t="s">
        <v>2364</v>
      </c>
      <c r="M5247" s="83"/>
    </row>
    <row r="5248" spans="1:13" ht="12.75" customHeight="1" x14ac:dyDescent="0.25">
      <c r="A5248" s="277" t="s">
        <v>12005</v>
      </c>
      <c r="B5248" s="277" t="s">
        <v>12006</v>
      </c>
      <c r="C5248" s="277" t="s">
        <v>12113</v>
      </c>
      <c r="D5248" s="277" t="s">
        <v>12114</v>
      </c>
      <c r="E5248" s="278" t="s">
        <v>1043</v>
      </c>
      <c r="F5248" s="277" t="s">
        <v>1043</v>
      </c>
      <c r="G5248" s="279">
        <v>95990</v>
      </c>
      <c r="H5248" s="277" t="s">
        <v>12119</v>
      </c>
      <c r="I5248" s="277" t="s">
        <v>694</v>
      </c>
      <c r="J5248" s="277" t="s">
        <v>2363</v>
      </c>
      <c r="K5248" s="280">
        <v>958.69</v>
      </c>
      <c r="L5248" s="277" t="s">
        <v>2364</v>
      </c>
      <c r="M5248" s="83"/>
    </row>
    <row r="5249" spans="1:13" ht="12.75" customHeight="1" x14ac:dyDescent="0.25">
      <c r="A5249" s="277" t="s">
        <v>12005</v>
      </c>
      <c r="B5249" s="277" t="s">
        <v>12006</v>
      </c>
      <c r="C5249" s="277" t="s">
        <v>12113</v>
      </c>
      <c r="D5249" s="277" t="s">
        <v>12114</v>
      </c>
      <c r="E5249" s="278" t="s">
        <v>1043</v>
      </c>
      <c r="F5249" s="277" t="s">
        <v>1043</v>
      </c>
      <c r="G5249" s="279">
        <v>95992</v>
      </c>
      <c r="H5249" s="277" t="s">
        <v>12120</v>
      </c>
      <c r="I5249" s="277" t="s">
        <v>694</v>
      </c>
      <c r="J5249" s="277" t="s">
        <v>2363</v>
      </c>
      <c r="K5249" s="280">
        <v>896.92</v>
      </c>
      <c r="L5249" s="277" t="s">
        <v>2364</v>
      </c>
      <c r="M5249" s="83"/>
    </row>
    <row r="5250" spans="1:13" ht="12.75" customHeight="1" x14ac:dyDescent="0.25">
      <c r="A5250" s="277" t="s">
        <v>12005</v>
      </c>
      <c r="B5250" s="277" t="s">
        <v>12006</v>
      </c>
      <c r="C5250" s="277" t="s">
        <v>12113</v>
      </c>
      <c r="D5250" s="277" t="s">
        <v>12114</v>
      </c>
      <c r="E5250" s="278" t="s">
        <v>1043</v>
      </c>
      <c r="F5250" s="277" t="s">
        <v>1043</v>
      </c>
      <c r="G5250" s="279">
        <v>95993</v>
      </c>
      <c r="H5250" s="277" t="s">
        <v>12121</v>
      </c>
      <c r="I5250" s="277" t="s">
        <v>694</v>
      </c>
      <c r="J5250" s="277" t="s">
        <v>2363</v>
      </c>
      <c r="K5250" s="280">
        <v>928.09</v>
      </c>
      <c r="L5250" s="277" t="s">
        <v>2364</v>
      </c>
      <c r="M5250" s="83"/>
    </row>
    <row r="5251" spans="1:13" ht="12.75" customHeight="1" x14ac:dyDescent="0.25">
      <c r="A5251" s="277" t="s">
        <v>12005</v>
      </c>
      <c r="B5251" s="277" t="s">
        <v>12006</v>
      </c>
      <c r="C5251" s="277" t="s">
        <v>12113</v>
      </c>
      <c r="D5251" s="277" t="s">
        <v>12114</v>
      </c>
      <c r="E5251" s="278" t="s">
        <v>1043</v>
      </c>
      <c r="F5251" s="277" t="s">
        <v>1043</v>
      </c>
      <c r="G5251" s="279">
        <v>95994</v>
      </c>
      <c r="H5251" s="277" t="s">
        <v>12122</v>
      </c>
      <c r="I5251" s="277" t="s">
        <v>694</v>
      </c>
      <c r="J5251" s="277" t="s">
        <v>2363</v>
      </c>
      <c r="K5251" s="280">
        <v>874.87</v>
      </c>
      <c r="L5251" s="277" t="s">
        <v>2364</v>
      </c>
      <c r="M5251" s="83"/>
    </row>
    <row r="5252" spans="1:13" ht="12.75" customHeight="1" x14ac:dyDescent="0.25">
      <c r="A5252" s="277" t="s">
        <v>12005</v>
      </c>
      <c r="B5252" s="277" t="s">
        <v>12006</v>
      </c>
      <c r="C5252" s="277" t="s">
        <v>12113</v>
      </c>
      <c r="D5252" s="277" t="s">
        <v>12114</v>
      </c>
      <c r="E5252" s="278" t="s">
        <v>1043</v>
      </c>
      <c r="F5252" s="277" t="s">
        <v>1043</v>
      </c>
      <c r="G5252" s="279">
        <v>95995</v>
      </c>
      <c r="H5252" s="277" t="s">
        <v>12123</v>
      </c>
      <c r="I5252" s="277" t="s">
        <v>694</v>
      </c>
      <c r="J5252" s="277" t="s">
        <v>2363</v>
      </c>
      <c r="K5252" s="280">
        <v>909.1</v>
      </c>
      <c r="L5252" s="277" t="s">
        <v>2364</v>
      </c>
      <c r="M5252" s="83"/>
    </row>
    <row r="5253" spans="1:13" ht="12.75" customHeight="1" x14ac:dyDescent="0.25">
      <c r="A5253" s="277" t="s">
        <v>12005</v>
      </c>
      <c r="B5253" s="277" t="s">
        <v>12006</v>
      </c>
      <c r="C5253" s="277" t="s">
        <v>12113</v>
      </c>
      <c r="D5253" s="277" t="s">
        <v>12114</v>
      </c>
      <c r="E5253" s="278" t="s">
        <v>1043</v>
      </c>
      <c r="F5253" s="277" t="s">
        <v>1043</v>
      </c>
      <c r="G5253" s="279">
        <v>95996</v>
      </c>
      <c r="H5253" s="277" t="s">
        <v>12124</v>
      </c>
      <c r="I5253" s="277" t="s">
        <v>694</v>
      </c>
      <c r="J5253" s="277" t="s">
        <v>2363</v>
      </c>
      <c r="K5253" s="280">
        <v>861.15</v>
      </c>
      <c r="L5253" s="277" t="s">
        <v>2364</v>
      </c>
      <c r="M5253" s="83"/>
    </row>
    <row r="5254" spans="1:13" ht="12.75" customHeight="1" x14ac:dyDescent="0.25">
      <c r="A5254" s="277" t="s">
        <v>12005</v>
      </c>
      <c r="B5254" s="277" t="s">
        <v>12006</v>
      </c>
      <c r="C5254" s="277" t="s">
        <v>12113</v>
      </c>
      <c r="D5254" s="277" t="s">
        <v>12114</v>
      </c>
      <c r="E5254" s="278" t="s">
        <v>1043</v>
      </c>
      <c r="F5254" s="277" t="s">
        <v>1043</v>
      </c>
      <c r="G5254" s="279">
        <v>95997</v>
      </c>
      <c r="H5254" s="277" t="s">
        <v>12125</v>
      </c>
      <c r="I5254" s="277" t="s">
        <v>694</v>
      </c>
      <c r="J5254" s="277" t="s">
        <v>2363</v>
      </c>
      <c r="K5254" s="280">
        <v>897.45</v>
      </c>
      <c r="L5254" s="277" t="s">
        <v>2364</v>
      </c>
      <c r="M5254" s="83"/>
    </row>
    <row r="5255" spans="1:13" ht="12.75" customHeight="1" x14ac:dyDescent="0.25">
      <c r="A5255" s="277" t="s">
        <v>12005</v>
      </c>
      <c r="B5255" s="277" t="s">
        <v>12006</v>
      </c>
      <c r="C5255" s="277" t="s">
        <v>12113</v>
      </c>
      <c r="D5255" s="277" t="s">
        <v>12114</v>
      </c>
      <c r="E5255" s="278" t="s">
        <v>1043</v>
      </c>
      <c r="F5255" s="277" t="s">
        <v>1043</v>
      </c>
      <c r="G5255" s="279">
        <v>95998</v>
      </c>
      <c r="H5255" s="277" t="s">
        <v>12126</v>
      </c>
      <c r="I5255" s="277" t="s">
        <v>694</v>
      </c>
      <c r="J5255" s="277" t="s">
        <v>2363</v>
      </c>
      <c r="K5255" s="280">
        <v>852.77</v>
      </c>
      <c r="L5255" s="277" t="s">
        <v>2364</v>
      </c>
      <c r="M5255" s="83"/>
    </row>
    <row r="5256" spans="1:13" ht="12.75" customHeight="1" x14ac:dyDescent="0.25">
      <c r="A5256" s="277" t="s">
        <v>12005</v>
      </c>
      <c r="B5256" s="277" t="s">
        <v>12006</v>
      </c>
      <c r="C5256" s="277" t="s">
        <v>12113</v>
      </c>
      <c r="D5256" s="277" t="s">
        <v>12114</v>
      </c>
      <c r="E5256" s="278" t="s">
        <v>1043</v>
      </c>
      <c r="F5256" s="277" t="s">
        <v>1043</v>
      </c>
      <c r="G5256" s="279">
        <v>95999</v>
      </c>
      <c r="H5256" s="277" t="s">
        <v>12127</v>
      </c>
      <c r="I5256" s="277" t="s">
        <v>694</v>
      </c>
      <c r="J5256" s="277" t="s">
        <v>2363</v>
      </c>
      <c r="K5256" s="280">
        <v>889.12</v>
      </c>
      <c r="L5256" s="277" t="s">
        <v>2364</v>
      </c>
      <c r="M5256" s="83"/>
    </row>
    <row r="5257" spans="1:13" ht="12.75" customHeight="1" x14ac:dyDescent="0.25">
      <c r="A5257" s="277" t="s">
        <v>12005</v>
      </c>
      <c r="B5257" s="277" t="s">
        <v>12006</v>
      </c>
      <c r="C5257" s="277" t="s">
        <v>12113</v>
      </c>
      <c r="D5257" s="277" t="s">
        <v>12114</v>
      </c>
      <c r="E5257" s="278" t="s">
        <v>1043</v>
      </c>
      <c r="F5257" s="277" t="s">
        <v>1043</v>
      </c>
      <c r="G5257" s="279">
        <v>96000</v>
      </c>
      <c r="H5257" s="277" t="s">
        <v>12128</v>
      </c>
      <c r="I5257" s="277" t="s">
        <v>694</v>
      </c>
      <c r="J5257" s="277" t="s">
        <v>2363</v>
      </c>
      <c r="K5257" s="280">
        <v>846.77</v>
      </c>
      <c r="L5257" s="277" t="s">
        <v>2364</v>
      </c>
      <c r="M5257" s="83"/>
    </row>
    <row r="5258" spans="1:13" ht="12.75" customHeight="1" x14ac:dyDescent="0.25">
      <c r="A5258" s="277" t="s">
        <v>12005</v>
      </c>
      <c r="B5258" s="277" t="s">
        <v>12006</v>
      </c>
      <c r="C5258" s="277" t="s">
        <v>12113</v>
      </c>
      <c r="D5258" s="277" t="s">
        <v>12114</v>
      </c>
      <c r="E5258" s="278" t="s">
        <v>1043</v>
      </c>
      <c r="F5258" s="277" t="s">
        <v>1043</v>
      </c>
      <c r="G5258" s="279">
        <v>96001</v>
      </c>
      <c r="H5258" s="277" t="s">
        <v>12129</v>
      </c>
      <c r="I5258" s="277" t="s">
        <v>648</v>
      </c>
      <c r="J5258" s="277" t="s">
        <v>2363</v>
      </c>
      <c r="K5258" s="280">
        <v>5.2</v>
      </c>
      <c r="L5258" s="277" t="s">
        <v>2364</v>
      </c>
      <c r="M5258" s="83"/>
    </row>
    <row r="5259" spans="1:13" ht="12.75" customHeight="1" x14ac:dyDescent="0.25">
      <c r="A5259" s="277" t="s">
        <v>12005</v>
      </c>
      <c r="B5259" s="277" t="s">
        <v>12006</v>
      </c>
      <c r="C5259" s="277" t="s">
        <v>12113</v>
      </c>
      <c r="D5259" s="277" t="s">
        <v>12114</v>
      </c>
      <c r="E5259" s="278" t="s">
        <v>1043</v>
      </c>
      <c r="F5259" s="277" t="s">
        <v>1043</v>
      </c>
      <c r="G5259" s="279">
        <v>96002</v>
      </c>
      <c r="H5259" s="277" t="s">
        <v>12130</v>
      </c>
      <c r="I5259" s="277" t="s">
        <v>648</v>
      </c>
      <c r="J5259" s="277" t="s">
        <v>2363</v>
      </c>
      <c r="K5259" s="280">
        <v>6</v>
      </c>
      <c r="L5259" s="277" t="s">
        <v>2364</v>
      </c>
      <c r="M5259" s="83"/>
    </row>
    <row r="5260" spans="1:13" ht="12.75" customHeight="1" x14ac:dyDescent="0.25">
      <c r="A5260" s="277" t="s">
        <v>12005</v>
      </c>
      <c r="B5260" s="277" t="s">
        <v>12006</v>
      </c>
      <c r="C5260" s="277" t="s">
        <v>12113</v>
      </c>
      <c r="D5260" s="277" t="s">
        <v>12114</v>
      </c>
      <c r="E5260" s="278" t="s">
        <v>1043</v>
      </c>
      <c r="F5260" s="277" t="s">
        <v>1043</v>
      </c>
      <c r="G5260" s="279">
        <v>96393</v>
      </c>
      <c r="H5260" s="277" t="s">
        <v>12131</v>
      </c>
      <c r="I5260" s="277" t="s">
        <v>694</v>
      </c>
      <c r="J5260" s="277" t="s">
        <v>2363</v>
      </c>
      <c r="K5260" s="280">
        <v>134.37</v>
      </c>
      <c r="L5260" s="277" t="s">
        <v>2364</v>
      </c>
      <c r="M5260" s="83"/>
    </row>
    <row r="5261" spans="1:13" ht="12.75" customHeight="1" x14ac:dyDescent="0.25">
      <c r="A5261" s="277" t="s">
        <v>12005</v>
      </c>
      <c r="B5261" s="277" t="s">
        <v>12006</v>
      </c>
      <c r="C5261" s="277" t="s">
        <v>12113</v>
      </c>
      <c r="D5261" s="277" t="s">
        <v>12114</v>
      </c>
      <c r="E5261" s="278" t="s">
        <v>1043</v>
      </c>
      <c r="F5261" s="277" t="s">
        <v>1043</v>
      </c>
      <c r="G5261" s="279">
        <v>96394</v>
      </c>
      <c r="H5261" s="277" t="s">
        <v>12132</v>
      </c>
      <c r="I5261" s="277" t="s">
        <v>694</v>
      </c>
      <c r="J5261" s="277" t="s">
        <v>2363</v>
      </c>
      <c r="K5261" s="280">
        <v>165.22</v>
      </c>
      <c r="L5261" s="277" t="s">
        <v>2364</v>
      </c>
      <c r="M5261" s="83"/>
    </row>
    <row r="5262" spans="1:13" ht="12.75" customHeight="1" x14ac:dyDescent="0.25">
      <c r="A5262" s="277" t="s">
        <v>12005</v>
      </c>
      <c r="B5262" s="277" t="s">
        <v>12006</v>
      </c>
      <c r="C5262" s="277" t="s">
        <v>12113</v>
      </c>
      <c r="D5262" s="277" t="s">
        <v>12114</v>
      </c>
      <c r="E5262" s="278" t="s">
        <v>1043</v>
      </c>
      <c r="F5262" s="277" t="s">
        <v>1043</v>
      </c>
      <c r="G5262" s="279">
        <v>96395</v>
      </c>
      <c r="H5262" s="277" t="s">
        <v>12133</v>
      </c>
      <c r="I5262" s="277" t="s">
        <v>694</v>
      </c>
      <c r="J5262" s="277" t="s">
        <v>2363</v>
      </c>
      <c r="K5262" s="280">
        <v>179.41</v>
      </c>
      <c r="L5262" s="277" t="s">
        <v>2364</v>
      </c>
      <c r="M5262" s="83"/>
    </row>
    <row r="5263" spans="1:13" ht="12.75" customHeight="1" x14ac:dyDescent="0.25">
      <c r="A5263" s="277" t="s">
        <v>12134</v>
      </c>
      <c r="B5263" s="277" t="s">
        <v>12135</v>
      </c>
      <c r="C5263" s="277" t="s">
        <v>12136</v>
      </c>
      <c r="D5263" s="277" t="s">
        <v>12137</v>
      </c>
      <c r="E5263" s="278" t="s">
        <v>1043</v>
      </c>
      <c r="F5263" s="277" t="s">
        <v>1043</v>
      </c>
      <c r="G5263" s="279">
        <v>73445</v>
      </c>
      <c r="H5263" s="277" t="s">
        <v>12138</v>
      </c>
      <c r="I5263" s="277" t="s">
        <v>648</v>
      </c>
      <c r="J5263" s="277" t="s">
        <v>2642</v>
      </c>
      <c r="K5263" s="280">
        <v>8.31</v>
      </c>
      <c r="L5263" s="277" t="s">
        <v>2364</v>
      </c>
      <c r="M5263" s="83"/>
    </row>
    <row r="5264" spans="1:13" ht="12.75" customHeight="1" x14ac:dyDescent="0.25">
      <c r="A5264" s="277" t="s">
        <v>12134</v>
      </c>
      <c r="B5264" s="277" t="s">
        <v>12135</v>
      </c>
      <c r="C5264" s="277" t="s">
        <v>12136</v>
      </c>
      <c r="D5264" s="277" t="s">
        <v>12137</v>
      </c>
      <c r="E5264" s="278" t="s">
        <v>1043</v>
      </c>
      <c r="F5264" s="277" t="s">
        <v>1043</v>
      </c>
      <c r="G5264" s="279">
        <v>73446</v>
      </c>
      <c r="H5264" s="277" t="s">
        <v>12139</v>
      </c>
      <c r="I5264" s="277" t="s">
        <v>648</v>
      </c>
      <c r="J5264" s="277" t="s">
        <v>2642</v>
      </c>
      <c r="K5264" s="280">
        <v>18.89</v>
      </c>
      <c r="L5264" s="277" t="s">
        <v>2364</v>
      </c>
      <c r="M5264" s="83"/>
    </row>
    <row r="5265" spans="1:13" ht="12.75" customHeight="1" x14ac:dyDescent="0.25">
      <c r="A5265" s="277" t="s">
        <v>12134</v>
      </c>
      <c r="B5265" s="277" t="s">
        <v>12135</v>
      </c>
      <c r="C5265" s="277" t="s">
        <v>12136</v>
      </c>
      <c r="D5265" s="277" t="s">
        <v>12137</v>
      </c>
      <c r="E5265" s="278">
        <v>74133</v>
      </c>
      <c r="F5265" s="277" t="s">
        <v>12140</v>
      </c>
      <c r="G5265" s="279" t="s">
        <v>12141</v>
      </c>
      <c r="H5265" s="277" t="s">
        <v>12142</v>
      </c>
      <c r="I5265" s="277" t="s">
        <v>648</v>
      </c>
      <c r="J5265" s="277" t="s">
        <v>2642</v>
      </c>
      <c r="K5265" s="280">
        <v>16.47</v>
      </c>
      <c r="L5265" s="277" t="s">
        <v>2364</v>
      </c>
      <c r="M5265" s="83"/>
    </row>
    <row r="5266" spans="1:13" ht="12.75" customHeight="1" x14ac:dyDescent="0.25">
      <c r="A5266" s="277" t="s">
        <v>12134</v>
      </c>
      <c r="B5266" s="277" t="s">
        <v>12135</v>
      </c>
      <c r="C5266" s="277" t="s">
        <v>12136</v>
      </c>
      <c r="D5266" s="277" t="s">
        <v>12137</v>
      </c>
      <c r="E5266" s="278">
        <v>74133</v>
      </c>
      <c r="F5266" s="277" t="s">
        <v>12140</v>
      </c>
      <c r="G5266" s="279" t="s">
        <v>12143</v>
      </c>
      <c r="H5266" s="277" t="s">
        <v>12144</v>
      </c>
      <c r="I5266" s="277" t="s">
        <v>648</v>
      </c>
      <c r="J5266" s="277" t="s">
        <v>2642</v>
      </c>
      <c r="K5266" s="280">
        <v>20.69</v>
      </c>
      <c r="L5266" s="277" t="s">
        <v>2364</v>
      </c>
      <c r="M5266" s="83"/>
    </row>
    <row r="5267" spans="1:13" ht="12.75" customHeight="1" x14ac:dyDescent="0.25">
      <c r="A5267" s="277" t="s">
        <v>12134</v>
      </c>
      <c r="B5267" s="277" t="s">
        <v>12135</v>
      </c>
      <c r="C5267" s="277" t="s">
        <v>12136</v>
      </c>
      <c r="D5267" s="277" t="s">
        <v>12137</v>
      </c>
      <c r="E5267" s="278" t="s">
        <v>1043</v>
      </c>
      <c r="F5267" s="277" t="s">
        <v>1043</v>
      </c>
      <c r="G5267" s="279">
        <v>79462</v>
      </c>
      <c r="H5267" s="277" t="s">
        <v>12145</v>
      </c>
      <c r="I5267" s="277" t="s">
        <v>648</v>
      </c>
      <c r="J5267" s="277" t="s">
        <v>2642</v>
      </c>
      <c r="K5267" s="280">
        <v>54.51</v>
      </c>
      <c r="L5267" s="277" t="s">
        <v>2364</v>
      </c>
      <c r="M5267" s="83"/>
    </row>
    <row r="5268" spans="1:13" ht="12.75" customHeight="1" x14ac:dyDescent="0.25">
      <c r="A5268" s="277" t="s">
        <v>12134</v>
      </c>
      <c r="B5268" s="277" t="s">
        <v>12135</v>
      </c>
      <c r="C5268" s="277" t="s">
        <v>12136</v>
      </c>
      <c r="D5268" s="277" t="s">
        <v>12137</v>
      </c>
      <c r="E5268" s="278">
        <v>79494</v>
      </c>
      <c r="F5268" s="277" t="s">
        <v>12146</v>
      </c>
      <c r="G5268" s="279" t="s">
        <v>12147</v>
      </c>
      <c r="H5268" s="277" t="s">
        <v>12148</v>
      </c>
      <c r="I5268" s="277" t="s">
        <v>648</v>
      </c>
      <c r="J5268" s="277" t="s">
        <v>2642</v>
      </c>
      <c r="K5268" s="280">
        <v>11.9</v>
      </c>
      <c r="L5268" s="277" t="s">
        <v>2364</v>
      </c>
      <c r="M5268" s="83"/>
    </row>
    <row r="5269" spans="1:13" ht="12.75" customHeight="1" x14ac:dyDescent="0.25">
      <c r="A5269" s="277" t="s">
        <v>12134</v>
      </c>
      <c r="B5269" s="277" t="s">
        <v>12135</v>
      </c>
      <c r="C5269" s="277" t="s">
        <v>12136</v>
      </c>
      <c r="D5269" s="277" t="s">
        <v>12137</v>
      </c>
      <c r="E5269" s="278" t="s">
        <v>1043</v>
      </c>
      <c r="F5269" s="277" t="s">
        <v>1043</v>
      </c>
      <c r="G5269" s="279">
        <v>84651</v>
      </c>
      <c r="H5269" s="277" t="s">
        <v>12149</v>
      </c>
      <c r="I5269" s="277" t="s">
        <v>648</v>
      </c>
      <c r="J5269" s="277" t="s">
        <v>2642</v>
      </c>
      <c r="K5269" s="280">
        <v>9.24</v>
      </c>
      <c r="L5269" s="277" t="s">
        <v>2364</v>
      </c>
      <c r="M5269" s="83"/>
    </row>
    <row r="5270" spans="1:13" ht="12.75" customHeight="1" x14ac:dyDescent="0.25">
      <c r="A5270" s="277" t="s">
        <v>12134</v>
      </c>
      <c r="B5270" s="277" t="s">
        <v>12135</v>
      </c>
      <c r="C5270" s="277" t="s">
        <v>12136</v>
      </c>
      <c r="D5270" s="277" t="s">
        <v>12137</v>
      </c>
      <c r="E5270" s="278" t="s">
        <v>1043</v>
      </c>
      <c r="F5270" s="277" t="s">
        <v>1043</v>
      </c>
      <c r="G5270" s="279">
        <v>88411</v>
      </c>
      <c r="H5270" s="277" t="s">
        <v>12150</v>
      </c>
      <c r="I5270" s="277" t="s">
        <v>648</v>
      </c>
      <c r="J5270" s="277" t="s">
        <v>4167</v>
      </c>
      <c r="K5270" s="280">
        <v>2.34</v>
      </c>
      <c r="L5270" s="277" t="s">
        <v>2364</v>
      </c>
      <c r="M5270" s="83"/>
    </row>
    <row r="5271" spans="1:13" ht="12.75" customHeight="1" x14ac:dyDescent="0.25">
      <c r="A5271" s="277" t="s">
        <v>12134</v>
      </c>
      <c r="B5271" s="277" t="s">
        <v>12135</v>
      </c>
      <c r="C5271" s="277" t="s">
        <v>12136</v>
      </c>
      <c r="D5271" s="277" t="s">
        <v>12137</v>
      </c>
      <c r="E5271" s="278" t="s">
        <v>1043</v>
      </c>
      <c r="F5271" s="277" t="s">
        <v>1043</v>
      </c>
      <c r="G5271" s="279">
        <v>88412</v>
      </c>
      <c r="H5271" s="277" t="s">
        <v>12151</v>
      </c>
      <c r="I5271" s="277" t="s">
        <v>648</v>
      </c>
      <c r="J5271" s="277" t="s">
        <v>4167</v>
      </c>
      <c r="K5271" s="280">
        <v>1.8</v>
      </c>
      <c r="L5271" s="277" t="s">
        <v>2364</v>
      </c>
      <c r="M5271" s="83"/>
    </row>
    <row r="5272" spans="1:13" ht="12.75" customHeight="1" x14ac:dyDescent="0.25">
      <c r="A5272" s="277" t="s">
        <v>12134</v>
      </c>
      <c r="B5272" s="277" t="s">
        <v>12135</v>
      </c>
      <c r="C5272" s="277" t="s">
        <v>12136</v>
      </c>
      <c r="D5272" s="277" t="s">
        <v>12137</v>
      </c>
      <c r="E5272" s="278" t="s">
        <v>1043</v>
      </c>
      <c r="F5272" s="277" t="s">
        <v>1043</v>
      </c>
      <c r="G5272" s="279">
        <v>88413</v>
      </c>
      <c r="H5272" s="277" t="s">
        <v>12152</v>
      </c>
      <c r="I5272" s="277" t="s">
        <v>648</v>
      </c>
      <c r="J5272" s="277" t="s">
        <v>4167</v>
      </c>
      <c r="K5272" s="280">
        <v>3.42</v>
      </c>
      <c r="L5272" s="277" t="s">
        <v>2364</v>
      </c>
      <c r="M5272" s="83"/>
    </row>
    <row r="5273" spans="1:13" ht="12.75" customHeight="1" x14ac:dyDescent="0.25">
      <c r="A5273" s="277" t="s">
        <v>12134</v>
      </c>
      <c r="B5273" s="277" t="s">
        <v>12135</v>
      </c>
      <c r="C5273" s="277" t="s">
        <v>12136</v>
      </c>
      <c r="D5273" s="277" t="s">
        <v>12137</v>
      </c>
      <c r="E5273" s="278" t="s">
        <v>1043</v>
      </c>
      <c r="F5273" s="277" t="s">
        <v>1043</v>
      </c>
      <c r="G5273" s="279">
        <v>88414</v>
      </c>
      <c r="H5273" s="277" t="s">
        <v>12153</v>
      </c>
      <c r="I5273" s="277" t="s">
        <v>648</v>
      </c>
      <c r="J5273" s="277" t="s">
        <v>4167</v>
      </c>
      <c r="K5273" s="280">
        <v>3.76</v>
      </c>
      <c r="L5273" s="277" t="s">
        <v>2364</v>
      </c>
      <c r="M5273" s="83"/>
    </row>
    <row r="5274" spans="1:13" ht="12.75" customHeight="1" x14ac:dyDescent="0.25">
      <c r="A5274" s="277" t="s">
        <v>12134</v>
      </c>
      <c r="B5274" s="277" t="s">
        <v>12135</v>
      </c>
      <c r="C5274" s="277" t="s">
        <v>12136</v>
      </c>
      <c r="D5274" s="277" t="s">
        <v>12137</v>
      </c>
      <c r="E5274" s="278" t="s">
        <v>1043</v>
      </c>
      <c r="F5274" s="277" t="s">
        <v>1043</v>
      </c>
      <c r="G5274" s="279">
        <v>88415</v>
      </c>
      <c r="H5274" s="277" t="s">
        <v>12154</v>
      </c>
      <c r="I5274" s="277" t="s">
        <v>648</v>
      </c>
      <c r="J5274" s="277" t="s">
        <v>4167</v>
      </c>
      <c r="K5274" s="280">
        <v>2.52</v>
      </c>
      <c r="L5274" s="277" t="s">
        <v>2364</v>
      </c>
      <c r="M5274" s="83"/>
    </row>
    <row r="5275" spans="1:13" ht="12.75" customHeight="1" x14ac:dyDescent="0.25">
      <c r="A5275" s="277" t="s">
        <v>12134</v>
      </c>
      <c r="B5275" s="277" t="s">
        <v>12135</v>
      </c>
      <c r="C5275" s="277" t="s">
        <v>12136</v>
      </c>
      <c r="D5275" s="277" t="s">
        <v>12137</v>
      </c>
      <c r="E5275" s="278" t="s">
        <v>1043</v>
      </c>
      <c r="F5275" s="277" t="s">
        <v>1043</v>
      </c>
      <c r="G5275" s="279">
        <v>88416</v>
      </c>
      <c r="H5275" s="277" t="s">
        <v>12155</v>
      </c>
      <c r="I5275" s="277" t="s">
        <v>648</v>
      </c>
      <c r="J5275" s="277" t="s">
        <v>2642</v>
      </c>
      <c r="K5275" s="280">
        <v>16.07</v>
      </c>
      <c r="L5275" s="277" t="s">
        <v>2364</v>
      </c>
      <c r="M5275" s="83"/>
    </row>
    <row r="5276" spans="1:13" ht="12.75" customHeight="1" x14ac:dyDescent="0.25">
      <c r="A5276" s="277" t="s">
        <v>12134</v>
      </c>
      <c r="B5276" s="277" t="s">
        <v>12135</v>
      </c>
      <c r="C5276" s="277" t="s">
        <v>12136</v>
      </c>
      <c r="D5276" s="277" t="s">
        <v>12137</v>
      </c>
      <c r="E5276" s="278" t="s">
        <v>1043</v>
      </c>
      <c r="F5276" s="277" t="s">
        <v>1043</v>
      </c>
      <c r="G5276" s="279">
        <v>88417</v>
      </c>
      <c r="H5276" s="277" t="s">
        <v>12156</v>
      </c>
      <c r="I5276" s="277" t="s">
        <v>648</v>
      </c>
      <c r="J5276" s="277" t="s">
        <v>2642</v>
      </c>
      <c r="K5276" s="280">
        <v>14.17</v>
      </c>
      <c r="L5276" s="277" t="s">
        <v>2364</v>
      </c>
      <c r="M5276" s="83"/>
    </row>
    <row r="5277" spans="1:13" ht="12.75" customHeight="1" x14ac:dyDescent="0.25">
      <c r="A5277" s="277" t="s">
        <v>12134</v>
      </c>
      <c r="B5277" s="277" t="s">
        <v>12135</v>
      </c>
      <c r="C5277" s="277" t="s">
        <v>12136</v>
      </c>
      <c r="D5277" s="277" t="s">
        <v>12137</v>
      </c>
      <c r="E5277" s="278" t="s">
        <v>1043</v>
      </c>
      <c r="F5277" s="277" t="s">
        <v>1043</v>
      </c>
      <c r="G5277" s="279">
        <v>88420</v>
      </c>
      <c r="H5277" s="277" t="s">
        <v>12157</v>
      </c>
      <c r="I5277" s="277" t="s">
        <v>648</v>
      </c>
      <c r="J5277" s="277" t="s">
        <v>2642</v>
      </c>
      <c r="K5277" s="280">
        <v>19.920000000000002</v>
      </c>
      <c r="L5277" s="277" t="s">
        <v>2364</v>
      </c>
      <c r="M5277" s="83"/>
    </row>
    <row r="5278" spans="1:13" ht="12.75" customHeight="1" x14ac:dyDescent="0.25">
      <c r="A5278" s="277" t="s">
        <v>12134</v>
      </c>
      <c r="B5278" s="277" t="s">
        <v>12135</v>
      </c>
      <c r="C5278" s="277" t="s">
        <v>12136</v>
      </c>
      <c r="D5278" s="277" t="s">
        <v>12137</v>
      </c>
      <c r="E5278" s="278" t="s">
        <v>1043</v>
      </c>
      <c r="F5278" s="277" t="s">
        <v>1043</v>
      </c>
      <c r="G5278" s="279">
        <v>88421</v>
      </c>
      <c r="H5278" s="277" t="s">
        <v>12158</v>
      </c>
      <c r="I5278" s="277" t="s">
        <v>648</v>
      </c>
      <c r="J5278" s="277" t="s">
        <v>2642</v>
      </c>
      <c r="K5278" s="280">
        <v>21.13</v>
      </c>
      <c r="L5278" s="277" t="s">
        <v>2364</v>
      </c>
      <c r="M5278" s="83"/>
    </row>
    <row r="5279" spans="1:13" ht="12.75" customHeight="1" x14ac:dyDescent="0.25">
      <c r="A5279" s="277" t="s">
        <v>12134</v>
      </c>
      <c r="B5279" s="277" t="s">
        <v>12135</v>
      </c>
      <c r="C5279" s="277" t="s">
        <v>12136</v>
      </c>
      <c r="D5279" s="277" t="s">
        <v>12137</v>
      </c>
      <c r="E5279" s="278" t="s">
        <v>1043</v>
      </c>
      <c r="F5279" s="277" t="s">
        <v>1043</v>
      </c>
      <c r="G5279" s="279">
        <v>88423</v>
      </c>
      <c r="H5279" s="277" t="s">
        <v>12159</v>
      </c>
      <c r="I5279" s="277" t="s">
        <v>648</v>
      </c>
      <c r="J5279" s="277" t="s">
        <v>2642</v>
      </c>
      <c r="K5279" s="280">
        <v>16.670000000000002</v>
      </c>
      <c r="L5279" s="277" t="s">
        <v>2364</v>
      </c>
      <c r="M5279" s="83"/>
    </row>
    <row r="5280" spans="1:13" ht="12.75" customHeight="1" x14ac:dyDescent="0.25">
      <c r="A5280" s="277" t="s">
        <v>12134</v>
      </c>
      <c r="B5280" s="277" t="s">
        <v>12135</v>
      </c>
      <c r="C5280" s="277" t="s">
        <v>12136</v>
      </c>
      <c r="D5280" s="277" t="s">
        <v>12137</v>
      </c>
      <c r="E5280" s="278" t="s">
        <v>1043</v>
      </c>
      <c r="F5280" s="277" t="s">
        <v>1043</v>
      </c>
      <c r="G5280" s="279">
        <v>88424</v>
      </c>
      <c r="H5280" s="277" t="s">
        <v>12160</v>
      </c>
      <c r="I5280" s="277" t="s">
        <v>648</v>
      </c>
      <c r="J5280" s="277" t="s">
        <v>2642</v>
      </c>
      <c r="K5280" s="280">
        <v>18.690000000000001</v>
      </c>
      <c r="L5280" s="277" t="s">
        <v>2364</v>
      </c>
      <c r="M5280" s="83"/>
    </row>
    <row r="5281" spans="1:13" ht="12.75" customHeight="1" x14ac:dyDescent="0.25">
      <c r="A5281" s="277" t="s">
        <v>12134</v>
      </c>
      <c r="B5281" s="277" t="s">
        <v>12135</v>
      </c>
      <c r="C5281" s="277" t="s">
        <v>12136</v>
      </c>
      <c r="D5281" s="277" t="s">
        <v>12137</v>
      </c>
      <c r="E5281" s="278" t="s">
        <v>1043</v>
      </c>
      <c r="F5281" s="277" t="s">
        <v>1043</v>
      </c>
      <c r="G5281" s="279">
        <v>88426</v>
      </c>
      <c r="H5281" s="277" t="s">
        <v>12161</v>
      </c>
      <c r="I5281" s="277" t="s">
        <v>648</v>
      </c>
      <c r="J5281" s="277" t="s">
        <v>2642</v>
      </c>
      <c r="K5281" s="280">
        <v>15.4</v>
      </c>
      <c r="L5281" s="277" t="s">
        <v>2364</v>
      </c>
      <c r="M5281" s="83"/>
    </row>
    <row r="5282" spans="1:13" ht="12.75" customHeight="1" x14ac:dyDescent="0.25">
      <c r="A5282" s="277" t="s">
        <v>12134</v>
      </c>
      <c r="B5282" s="277" t="s">
        <v>12135</v>
      </c>
      <c r="C5282" s="277" t="s">
        <v>12136</v>
      </c>
      <c r="D5282" s="277" t="s">
        <v>12137</v>
      </c>
      <c r="E5282" s="278" t="s">
        <v>1043</v>
      </c>
      <c r="F5282" s="277" t="s">
        <v>1043</v>
      </c>
      <c r="G5282" s="279">
        <v>88428</v>
      </c>
      <c r="H5282" s="277" t="s">
        <v>12162</v>
      </c>
      <c r="I5282" s="277" t="s">
        <v>648</v>
      </c>
      <c r="J5282" s="277" t="s">
        <v>2642</v>
      </c>
      <c r="K5282" s="280">
        <v>25.28</v>
      </c>
      <c r="L5282" s="277" t="s">
        <v>2364</v>
      </c>
      <c r="M5282" s="83"/>
    </row>
    <row r="5283" spans="1:13" ht="12.75" customHeight="1" x14ac:dyDescent="0.25">
      <c r="A5283" s="277" t="s">
        <v>12134</v>
      </c>
      <c r="B5283" s="277" t="s">
        <v>12135</v>
      </c>
      <c r="C5283" s="277" t="s">
        <v>12136</v>
      </c>
      <c r="D5283" s="277" t="s">
        <v>12137</v>
      </c>
      <c r="E5283" s="278" t="s">
        <v>1043</v>
      </c>
      <c r="F5283" s="277" t="s">
        <v>1043</v>
      </c>
      <c r="G5283" s="279">
        <v>88429</v>
      </c>
      <c r="H5283" s="277" t="s">
        <v>12163</v>
      </c>
      <c r="I5283" s="277" t="s">
        <v>648</v>
      </c>
      <c r="J5283" s="277" t="s">
        <v>2642</v>
      </c>
      <c r="K5283" s="280">
        <v>27.4</v>
      </c>
      <c r="L5283" s="277" t="s">
        <v>2364</v>
      </c>
      <c r="M5283" s="83"/>
    </row>
    <row r="5284" spans="1:13" ht="12.75" customHeight="1" x14ac:dyDescent="0.25">
      <c r="A5284" s="277" t="s">
        <v>12134</v>
      </c>
      <c r="B5284" s="277" t="s">
        <v>12135</v>
      </c>
      <c r="C5284" s="277" t="s">
        <v>12136</v>
      </c>
      <c r="D5284" s="277" t="s">
        <v>12137</v>
      </c>
      <c r="E5284" s="278" t="s">
        <v>1043</v>
      </c>
      <c r="F5284" s="277" t="s">
        <v>1043</v>
      </c>
      <c r="G5284" s="279">
        <v>88431</v>
      </c>
      <c r="H5284" s="277" t="s">
        <v>12164</v>
      </c>
      <c r="I5284" s="277" t="s">
        <v>648</v>
      </c>
      <c r="J5284" s="277" t="s">
        <v>2642</v>
      </c>
      <c r="K5284" s="280">
        <v>19.72</v>
      </c>
      <c r="L5284" s="277" t="s">
        <v>2364</v>
      </c>
      <c r="M5284" s="83"/>
    </row>
    <row r="5285" spans="1:13" ht="12.75" customHeight="1" x14ac:dyDescent="0.25">
      <c r="A5285" s="277" t="s">
        <v>12134</v>
      </c>
      <c r="B5285" s="277" t="s">
        <v>12135</v>
      </c>
      <c r="C5285" s="277" t="s">
        <v>12136</v>
      </c>
      <c r="D5285" s="277" t="s">
        <v>12137</v>
      </c>
      <c r="E5285" s="278" t="s">
        <v>1043</v>
      </c>
      <c r="F5285" s="277" t="s">
        <v>1043</v>
      </c>
      <c r="G5285" s="279">
        <v>88432</v>
      </c>
      <c r="H5285" s="277" t="s">
        <v>12165</v>
      </c>
      <c r="I5285" s="277" t="s">
        <v>648</v>
      </c>
      <c r="J5285" s="277" t="s">
        <v>2642</v>
      </c>
      <c r="K5285" s="280">
        <v>13.97</v>
      </c>
      <c r="L5285" s="277" t="s">
        <v>2364</v>
      </c>
      <c r="M5285" s="83"/>
    </row>
    <row r="5286" spans="1:13" ht="12.75" customHeight="1" x14ac:dyDescent="0.25">
      <c r="A5286" s="277" t="s">
        <v>12134</v>
      </c>
      <c r="B5286" s="277" t="s">
        <v>12135</v>
      </c>
      <c r="C5286" s="277" t="s">
        <v>12136</v>
      </c>
      <c r="D5286" s="277" t="s">
        <v>12137</v>
      </c>
      <c r="E5286" s="278" t="s">
        <v>1043</v>
      </c>
      <c r="F5286" s="277" t="s">
        <v>1043</v>
      </c>
      <c r="G5286" s="279">
        <v>88482</v>
      </c>
      <c r="H5286" s="277" t="s">
        <v>12166</v>
      </c>
      <c r="I5286" s="277" t="s">
        <v>648</v>
      </c>
      <c r="J5286" s="277" t="s">
        <v>2642</v>
      </c>
      <c r="K5286" s="280">
        <v>3.24</v>
      </c>
      <c r="L5286" s="277" t="s">
        <v>2364</v>
      </c>
      <c r="M5286" s="83"/>
    </row>
    <row r="5287" spans="1:13" ht="12.75" customHeight="1" x14ac:dyDescent="0.25">
      <c r="A5287" s="277" t="s">
        <v>12134</v>
      </c>
      <c r="B5287" s="277" t="s">
        <v>12135</v>
      </c>
      <c r="C5287" s="277" t="s">
        <v>12136</v>
      </c>
      <c r="D5287" s="277" t="s">
        <v>12137</v>
      </c>
      <c r="E5287" s="278" t="s">
        <v>1043</v>
      </c>
      <c r="F5287" s="277" t="s">
        <v>1043</v>
      </c>
      <c r="G5287" s="279">
        <v>88483</v>
      </c>
      <c r="H5287" s="277" t="s">
        <v>12167</v>
      </c>
      <c r="I5287" s="277" t="s">
        <v>648</v>
      </c>
      <c r="J5287" s="277" t="s">
        <v>2642</v>
      </c>
      <c r="K5287" s="280">
        <v>3.02</v>
      </c>
      <c r="L5287" s="277" t="s">
        <v>2364</v>
      </c>
      <c r="M5287" s="83"/>
    </row>
    <row r="5288" spans="1:13" ht="12.75" customHeight="1" x14ac:dyDescent="0.25">
      <c r="A5288" s="277" t="s">
        <v>12134</v>
      </c>
      <c r="B5288" s="277" t="s">
        <v>12135</v>
      </c>
      <c r="C5288" s="277" t="s">
        <v>12136</v>
      </c>
      <c r="D5288" s="277" t="s">
        <v>12137</v>
      </c>
      <c r="E5288" s="278" t="s">
        <v>1043</v>
      </c>
      <c r="F5288" s="277" t="s">
        <v>1043</v>
      </c>
      <c r="G5288" s="279">
        <v>88484</v>
      </c>
      <c r="H5288" s="277" t="s">
        <v>863</v>
      </c>
      <c r="I5288" s="277" t="s">
        <v>648</v>
      </c>
      <c r="J5288" s="277" t="s">
        <v>4167</v>
      </c>
      <c r="K5288" s="280">
        <v>2.52</v>
      </c>
      <c r="L5288" s="277" t="s">
        <v>2364</v>
      </c>
      <c r="M5288" s="83"/>
    </row>
    <row r="5289" spans="1:13" ht="12.75" customHeight="1" x14ac:dyDescent="0.25">
      <c r="A5289" s="277" t="s">
        <v>12134</v>
      </c>
      <c r="B5289" s="277" t="s">
        <v>12135</v>
      </c>
      <c r="C5289" s="277" t="s">
        <v>12136</v>
      </c>
      <c r="D5289" s="277" t="s">
        <v>12137</v>
      </c>
      <c r="E5289" s="278" t="s">
        <v>1043</v>
      </c>
      <c r="F5289" s="277" t="s">
        <v>1043</v>
      </c>
      <c r="G5289" s="279">
        <v>88485</v>
      </c>
      <c r="H5289" s="277" t="s">
        <v>12168</v>
      </c>
      <c r="I5289" s="277" t="s">
        <v>648</v>
      </c>
      <c r="J5289" s="277" t="s">
        <v>4167</v>
      </c>
      <c r="K5289" s="280">
        <v>2.21</v>
      </c>
      <c r="L5289" s="277" t="s">
        <v>2364</v>
      </c>
      <c r="M5289" s="83"/>
    </row>
    <row r="5290" spans="1:13" ht="12.75" customHeight="1" x14ac:dyDescent="0.25">
      <c r="A5290" s="277" t="s">
        <v>12134</v>
      </c>
      <c r="B5290" s="277" t="s">
        <v>12135</v>
      </c>
      <c r="C5290" s="277" t="s">
        <v>12136</v>
      </c>
      <c r="D5290" s="277" t="s">
        <v>12137</v>
      </c>
      <c r="E5290" s="278" t="s">
        <v>1043</v>
      </c>
      <c r="F5290" s="277" t="s">
        <v>1043</v>
      </c>
      <c r="G5290" s="279">
        <v>88486</v>
      </c>
      <c r="H5290" s="277" t="s">
        <v>12169</v>
      </c>
      <c r="I5290" s="277" t="s">
        <v>648</v>
      </c>
      <c r="J5290" s="277" t="s">
        <v>2642</v>
      </c>
      <c r="K5290" s="280">
        <v>10.3</v>
      </c>
      <c r="L5290" s="277" t="s">
        <v>2364</v>
      </c>
      <c r="M5290" s="83"/>
    </row>
    <row r="5291" spans="1:13" ht="12.75" customHeight="1" x14ac:dyDescent="0.25">
      <c r="A5291" s="277" t="s">
        <v>12134</v>
      </c>
      <c r="B5291" s="277" t="s">
        <v>12135</v>
      </c>
      <c r="C5291" s="277" t="s">
        <v>12136</v>
      </c>
      <c r="D5291" s="277" t="s">
        <v>12137</v>
      </c>
      <c r="E5291" s="278" t="s">
        <v>1043</v>
      </c>
      <c r="F5291" s="277" t="s">
        <v>1043</v>
      </c>
      <c r="G5291" s="279">
        <v>88487</v>
      </c>
      <c r="H5291" s="277" t="s">
        <v>12170</v>
      </c>
      <c r="I5291" s="277" t="s">
        <v>648</v>
      </c>
      <c r="J5291" s="277" t="s">
        <v>2642</v>
      </c>
      <c r="K5291" s="280">
        <v>9.2799999999999994</v>
      </c>
      <c r="L5291" s="277" t="s">
        <v>2364</v>
      </c>
      <c r="M5291" s="83"/>
    </row>
    <row r="5292" spans="1:13" ht="12.75" customHeight="1" x14ac:dyDescent="0.25">
      <c r="A5292" s="277" t="s">
        <v>12134</v>
      </c>
      <c r="B5292" s="277" t="s">
        <v>12135</v>
      </c>
      <c r="C5292" s="277" t="s">
        <v>12136</v>
      </c>
      <c r="D5292" s="277" t="s">
        <v>12137</v>
      </c>
      <c r="E5292" s="278" t="s">
        <v>1043</v>
      </c>
      <c r="F5292" s="277" t="s">
        <v>1043</v>
      </c>
      <c r="G5292" s="279">
        <v>88488</v>
      </c>
      <c r="H5292" s="277" t="s">
        <v>12171</v>
      </c>
      <c r="I5292" s="277" t="s">
        <v>648</v>
      </c>
      <c r="J5292" s="277" t="s">
        <v>2642</v>
      </c>
      <c r="K5292" s="280">
        <v>13.13</v>
      </c>
      <c r="L5292" s="277" t="s">
        <v>2364</v>
      </c>
      <c r="M5292" s="83"/>
    </row>
    <row r="5293" spans="1:13" ht="12.75" customHeight="1" x14ac:dyDescent="0.25">
      <c r="A5293" s="277" t="s">
        <v>12134</v>
      </c>
      <c r="B5293" s="277" t="s">
        <v>12135</v>
      </c>
      <c r="C5293" s="277" t="s">
        <v>12136</v>
      </c>
      <c r="D5293" s="277" t="s">
        <v>12137</v>
      </c>
      <c r="E5293" s="278" t="s">
        <v>1043</v>
      </c>
      <c r="F5293" s="277" t="s">
        <v>1043</v>
      </c>
      <c r="G5293" s="279">
        <v>88489</v>
      </c>
      <c r="H5293" s="277" t="s">
        <v>864</v>
      </c>
      <c r="I5293" s="277" t="s">
        <v>648</v>
      </c>
      <c r="J5293" s="277" t="s">
        <v>2642</v>
      </c>
      <c r="K5293" s="280">
        <v>11.69</v>
      </c>
      <c r="L5293" s="277" t="s">
        <v>2364</v>
      </c>
      <c r="M5293" s="83"/>
    </row>
    <row r="5294" spans="1:13" ht="12.75" customHeight="1" x14ac:dyDescent="0.25">
      <c r="A5294" s="277" t="s">
        <v>12134</v>
      </c>
      <c r="B5294" s="277" t="s">
        <v>12135</v>
      </c>
      <c r="C5294" s="277" t="s">
        <v>12136</v>
      </c>
      <c r="D5294" s="277" t="s">
        <v>12137</v>
      </c>
      <c r="E5294" s="278" t="s">
        <v>1043</v>
      </c>
      <c r="F5294" s="277" t="s">
        <v>1043</v>
      </c>
      <c r="G5294" s="279">
        <v>88490</v>
      </c>
      <c r="H5294" s="277" t="s">
        <v>12172</v>
      </c>
      <c r="I5294" s="277" t="s">
        <v>648</v>
      </c>
      <c r="J5294" s="277" t="s">
        <v>2642</v>
      </c>
      <c r="K5294" s="280">
        <v>7.72</v>
      </c>
      <c r="L5294" s="277" t="s">
        <v>2364</v>
      </c>
      <c r="M5294" s="83"/>
    </row>
    <row r="5295" spans="1:13" ht="12.75" customHeight="1" x14ac:dyDescent="0.25">
      <c r="A5295" s="277" t="s">
        <v>12134</v>
      </c>
      <c r="B5295" s="277" t="s">
        <v>12135</v>
      </c>
      <c r="C5295" s="277" t="s">
        <v>12136</v>
      </c>
      <c r="D5295" s="277" t="s">
        <v>12137</v>
      </c>
      <c r="E5295" s="278" t="s">
        <v>1043</v>
      </c>
      <c r="F5295" s="277" t="s">
        <v>1043</v>
      </c>
      <c r="G5295" s="279">
        <v>88491</v>
      </c>
      <c r="H5295" s="277" t="s">
        <v>12173</v>
      </c>
      <c r="I5295" s="277" t="s">
        <v>648</v>
      </c>
      <c r="J5295" s="277" t="s">
        <v>2642</v>
      </c>
      <c r="K5295" s="280">
        <v>7.48</v>
      </c>
      <c r="L5295" s="277" t="s">
        <v>2364</v>
      </c>
      <c r="M5295" s="83"/>
    </row>
    <row r="5296" spans="1:13" ht="12.75" customHeight="1" x14ac:dyDescent="0.25">
      <c r="A5296" s="277" t="s">
        <v>12134</v>
      </c>
      <c r="B5296" s="277" t="s">
        <v>12135</v>
      </c>
      <c r="C5296" s="277" t="s">
        <v>12136</v>
      </c>
      <c r="D5296" s="277" t="s">
        <v>12137</v>
      </c>
      <c r="E5296" s="278" t="s">
        <v>1043</v>
      </c>
      <c r="F5296" s="277" t="s">
        <v>1043</v>
      </c>
      <c r="G5296" s="279">
        <v>88492</v>
      </c>
      <c r="H5296" s="277" t="s">
        <v>12174</v>
      </c>
      <c r="I5296" s="277" t="s">
        <v>648</v>
      </c>
      <c r="J5296" s="277" t="s">
        <v>2642</v>
      </c>
      <c r="K5296" s="280">
        <v>9.24</v>
      </c>
      <c r="L5296" s="277" t="s">
        <v>2364</v>
      </c>
      <c r="M5296" s="83"/>
    </row>
    <row r="5297" spans="1:13" ht="12.75" customHeight="1" x14ac:dyDescent="0.25">
      <c r="A5297" s="277" t="s">
        <v>12134</v>
      </c>
      <c r="B5297" s="277" t="s">
        <v>12135</v>
      </c>
      <c r="C5297" s="277" t="s">
        <v>12136</v>
      </c>
      <c r="D5297" s="277" t="s">
        <v>12137</v>
      </c>
      <c r="E5297" s="278" t="s">
        <v>1043</v>
      </c>
      <c r="F5297" s="277" t="s">
        <v>1043</v>
      </c>
      <c r="G5297" s="279">
        <v>88493</v>
      </c>
      <c r="H5297" s="277" t="s">
        <v>12175</v>
      </c>
      <c r="I5297" s="277" t="s">
        <v>648</v>
      </c>
      <c r="J5297" s="277" t="s">
        <v>2642</v>
      </c>
      <c r="K5297" s="280">
        <v>8.89</v>
      </c>
      <c r="L5297" s="277" t="s">
        <v>2364</v>
      </c>
      <c r="M5297" s="83"/>
    </row>
    <row r="5298" spans="1:13" ht="12.75" customHeight="1" x14ac:dyDescent="0.25">
      <c r="A5298" s="277" t="s">
        <v>12134</v>
      </c>
      <c r="B5298" s="277" t="s">
        <v>12135</v>
      </c>
      <c r="C5298" s="277" t="s">
        <v>12136</v>
      </c>
      <c r="D5298" s="277" t="s">
        <v>12137</v>
      </c>
      <c r="E5298" s="278" t="s">
        <v>1043</v>
      </c>
      <c r="F5298" s="277" t="s">
        <v>1043</v>
      </c>
      <c r="G5298" s="279">
        <v>88494</v>
      </c>
      <c r="H5298" s="277" t="s">
        <v>12176</v>
      </c>
      <c r="I5298" s="277" t="s">
        <v>648</v>
      </c>
      <c r="J5298" s="277" t="s">
        <v>2642</v>
      </c>
      <c r="K5298" s="280">
        <v>15.55</v>
      </c>
      <c r="L5298" s="277" t="s">
        <v>2364</v>
      </c>
      <c r="M5298" s="83"/>
    </row>
    <row r="5299" spans="1:13" ht="12.75" customHeight="1" x14ac:dyDescent="0.25">
      <c r="A5299" s="277" t="s">
        <v>12134</v>
      </c>
      <c r="B5299" s="277" t="s">
        <v>12135</v>
      </c>
      <c r="C5299" s="277" t="s">
        <v>12136</v>
      </c>
      <c r="D5299" s="277" t="s">
        <v>12137</v>
      </c>
      <c r="E5299" s="278" t="s">
        <v>1043</v>
      </c>
      <c r="F5299" s="277" t="s">
        <v>1043</v>
      </c>
      <c r="G5299" s="279">
        <v>88495</v>
      </c>
      <c r="H5299" s="277" t="s">
        <v>12177</v>
      </c>
      <c r="I5299" s="277" t="s">
        <v>648</v>
      </c>
      <c r="J5299" s="277" t="s">
        <v>2642</v>
      </c>
      <c r="K5299" s="280">
        <v>8.6300000000000008</v>
      </c>
      <c r="L5299" s="277" t="s">
        <v>2364</v>
      </c>
      <c r="M5299" s="83"/>
    </row>
    <row r="5300" spans="1:13" ht="12.75" customHeight="1" x14ac:dyDescent="0.25">
      <c r="A5300" s="277" t="s">
        <v>12134</v>
      </c>
      <c r="B5300" s="277" t="s">
        <v>12135</v>
      </c>
      <c r="C5300" s="277" t="s">
        <v>12136</v>
      </c>
      <c r="D5300" s="277" t="s">
        <v>12137</v>
      </c>
      <c r="E5300" s="278" t="s">
        <v>1043</v>
      </c>
      <c r="F5300" s="277" t="s">
        <v>1043</v>
      </c>
      <c r="G5300" s="279">
        <v>88496</v>
      </c>
      <c r="H5300" s="277" t="s">
        <v>12178</v>
      </c>
      <c r="I5300" s="277" t="s">
        <v>648</v>
      </c>
      <c r="J5300" s="277" t="s">
        <v>2642</v>
      </c>
      <c r="K5300" s="280">
        <v>21.16</v>
      </c>
      <c r="L5300" s="277" t="s">
        <v>2364</v>
      </c>
      <c r="M5300" s="83"/>
    </row>
    <row r="5301" spans="1:13" ht="12.75" customHeight="1" x14ac:dyDescent="0.25">
      <c r="A5301" s="277" t="s">
        <v>12134</v>
      </c>
      <c r="B5301" s="277" t="s">
        <v>12135</v>
      </c>
      <c r="C5301" s="277" t="s">
        <v>12136</v>
      </c>
      <c r="D5301" s="277" t="s">
        <v>12137</v>
      </c>
      <c r="E5301" s="278" t="s">
        <v>1043</v>
      </c>
      <c r="F5301" s="277" t="s">
        <v>1043</v>
      </c>
      <c r="G5301" s="279">
        <v>88497</v>
      </c>
      <c r="H5301" s="277" t="s">
        <v>12179</v>
      </c>
      <c r="I5301" s="277" t="s">
        <v>648</v>
      </c>
      <c r="J5301" s="277" t="s">
        <v>2642</v>
      </c>
      <c r="K5301" s="280">
        <v>11.91</v>
      </c>
      <c r="L5301" s="277" t="s">
        <v>2364</v>
      </c>
      <c r="M5301" s="83"/>
    </row>
    <row r="5302" spans="1:13" ht="12.75" customHeight="1" x14ac:dyDescent="0.25">
      <c r="A5302" s="277" t="s">
        <v>12134</v>
      </c>
      <c r="B5302" s="277" t="s">
        <v>12135</v>
      </c>
      <c r="C5302" s="277" t="s">
        <v>12136</v>
      </c>
      <c r="D5302" s="277" t="s">
        <v>12137</v>
      </c>
      <c r="E5302" s="278" t="s">
        <v>1043</v>
      </c>
      <c r="F5302" s="277" t="s">
        <v>1043</v>
      </c>
      <c r="G5302" s="279">
        <v>95305</v>
      </c>
      <c r="H5302" s="277" t="s">
        <v>12180</v>
      </c>
      <c r="I5302" s="277" t="s">
        <v>648</v>
      </c>
      <c r="J5302" s="277" t="s">
        <v>2642</v>
      </c>
      <c r="K5302" s="280">
        <v>12.15</v>
      </c>
      <c r="L5302" s="277" t="s">
        <v>2364</v>
      </c>
      <c r="M5302" s="83"/>
    </row>
    <row r="5303" spans="1:13" ht="12.75" customHeight="1" x14ac:dyDescent="0.25">
      <c r="A5303" s="277" t="s">
        <v>12134</v>
      </c>
      <c r="B5303" s="277" t="s">
        <v>12135</v>
      </c>
      <c r="C5303" s="277" t="s">
        <v>12136</v>
      </c>
      <c r="D5303" s="277" t="s">
        <v>12137</v>
      </c>
      <c r="E5303" s="278" t="s">
        <v>1043</v>
      </c>
      <c r="F5303" s="277" t="s">
        <v>1043</v>
      </c>
      <c r="G5303" s="279">
        <v>95306</v>
      </c>
      <c r="H5303" s="277" t="s">
        <v>12181</v>
      </c>
      <c r="I5303" s="277" t="s">
        <v>648</v>
      </c>
      <c r="J5303" s="277" t="s">
        <v>2642</v>
      </c>
      <c r="K5303" s="280">
        <v>13.98</v>
      </c>
      <c r="L5303" s="277" t="s">
        <v>2364</v>
      </c>
      <c r="M5303" s="83"/>
    </row>
    <row r="5304" spans="1:13" ht="12.75" customHeight="1" x14ac:dyDescent="0.25">
      <c r="A5304" s="277" t="s">
        <v>12134</v>
      </c>
      <c r="B5304" s="277" t="s">
        <v>12135</v>
      </c>
      <c r="C5304" s="277" t="s">
        <v>12136</v>
      </c>
      <c r="D5304" s="277" t="s">
        <v>12137</v>
      </c>
      <c r="E5304" s="278" t="s">
        <v>1043</v>
      </c>
      <c r="F5304" s="277" t="s">
        <v>1043</v>
      </c>
      <c r="G5304" s="279">
        <v>95622</v>
      </c>
      <c r="H5304" s="277" t="s">
        <v>12182</v>
      </c>
      <c r="I5304" s="277" t="s">
        <v>648</v>
      </c>
      <c r="J5304" s="277" t="s">
        <v>2642</v>
      </c>
      <c r="K5304" s="280">
        <v>11.57</v>
      </c>
      <c r="L5304" s="277" t="s">
        <v>2364</v>
      </c>
      <c r="M5304" s="83"/>
    </row>
    <row r="5305" spans="1:13" ht="12.75" customHeight="1" x14ac:dyDescent="0.25">
      <c r="A5305" s="277" t="s">
        <v>12134</v>
      </c>
      <c r="B5305" s="277" t="s">
        <v>12135</v>
      </c>
      <c r="C5305" s="277" t="s">
        <v>12136</v>
      </c>
      <c r="D5305" s="277" t="s">
        <v>12137</v>
      </c>
      <c r="E5305" s="278" t="s">
        <v>1043</v>
      </c>
      <c r="F5305" s="277" t="s">
        <v>1043</v>
      </c>
      <c r="G5305" s="279">
        <v>95623</v>
      </c>
      <c r="H5305" s="277" t="s">
        <v>12183</v>
      </c>
      <c r="I5305" s="277" t="s">
        <v>648</v>
      </c>
      <c r="J5305" s="277" t="s">
        <v>2642</v>
      </c>
      <c r="K5305" s="280">
        <v>8.9700000000000006</v>
      </c>
      <c r="L5305" s="277" t="s">
        <v>2364</v>
      </c>
      <c r="M5305" s="83"/>
    </row>
    <row r="5306" spans="1:13" ht="12.75" customHeight="1" x14ac:dyDescent="0.25">
      <c r="A5306" s="277" t="s">
        <v>12134</v>
      </c>
      <c r="B5306" s="277" t="s">
        <v>12135</v>
      </c>
      <c r="C5306" s="277" t="s">
        <v>12136</v>
      </c>
      <c r="D5306" s="277" t="s">
        <v>12137</v>
      </c>
      <c r="E5306" s="278" t="s">
        <v>1043</v>
      </c>
      <c r="F5306" s="277" t="s">
        <v>1043</v>
      </c>
      <c r="G5306" s="279">
        <v>95624</v>
      </c>
      <c r="H5306" s="277" t="s">
        <v>12184</v>
      </c>
      <c r="I5306" s="277" t="s">
        <v>648</v>
      </c>
      <c r="J5306" s="277" t="s">
        <v>2642</v>
      </c>
      <c r="K5306" s="280">
        <v>16.84</v>
      </c>
      <c r="L5306" s="277" t="s">
        <v>2364</v>
      </c>
      <c r="M5306" s="83"/>
    </row>
    <row r="5307" spans="1:13" ht="12.75" customHeight="1" x14ac:dyDescent="0.25">
      <c r="A5307" s="277" t="s">
        <v>12134</v>
      </c>
      <c r="B5307" s="277" t="s">
        <v>12135</v>
      </c>
      <c r="C5307" s="277" t="s">
        <v>12136</v>
      </c>
      <c r="D5307" s="277" t="s">
        <v>12137</v>
      </c>
      <c r="E5307" s="278" t="s">
        <v>1043</v>
      </c>
      <c r="F5307" s="277" t="s">
        <v>1043</v>
      </c>
      <c r="G5307" s="279">
        <v>95625</v>
      </c>
      <c r="H5307" s="277" t="s">
        <v>12185</v>
      </c>
      <c r="I5307" s="277" t="s">
        <v>648</v>
      </c>
      <c r="J5307" s="277" t="s">
        <v>2642</v>
      </c>
      <c r="K5307" s="280">
        <v>18.510000000000002</v>
      </c>
      <c r="L5307" s="277" t="s">
        <v>2364</v>
      </c>
      <c r="M5307" s="83"/>
    </row>
    <row r="5308" spans="1:13" ht="12.75" customHeight="1" x14ac:dyDescent="0.25">
      <c r="A5308" s="277" t="s">
        <v>12134</v>
      </c>
      <c r="B5308" s="277" t="s">
        <v>12135</v>
      </c>
      <c r="C5308" s="277" t="s">
        <v>12136</v>
      </c>
      <c r="D5308" s="277" t="s">
        <v>12137</v>
      </c>
      <c r="E5308" s="278" t="s">
        <v>1043</v>
      </c>
      <c r="F5308" s="277" t="s">
        <v>1043</v>
      </c>
      <c r="G5308" s="279">
        <v>95626</v>
      </c>
      <c r="H5308" s="277" t="s">
        <v>12186</v>
      </c>
      <c r="I5308" s="277" t="s">
        <v>648</v>
      </c>
      <c r="J5308" s="277" t="s">
        <v>2642</v>
      </c>
      <c r="K5308" s="280">
        <v>12.41</v>
      </c>
      <c r="L5308" s="277" t="s">
        <v>2364</v>
      </c>
      <c r="M5308" s="83"/>
    </row>
    <row r="5309" spans="1:13" ht="12.75" customHeight="1" x14ac:dyDescent="0.25">
      <c r="A5309" s="277" t="s">
        <v>12134</v>
      </c>
      <c r="B5309" s="277" t="s">
        <v>12135</v>
      </c>
      <c r="C5309" s="277" t="s">
        <v>12136</v>
      </c>
      <c r="D5309" s="277" t="s">
        <v>12137</v>
      </c>
      <c r="E5309" s="278" t="s">
        <v>1043</v>
      </c>
      <c r="F5309" s="277" t="s">
        <v>1043</v>
      </c>
      <c r="G5309" s="279">
        <v>96126</v>
      </c>
      <c r="H5309" s="277" t="s">
        <v>12187</v>
      </c>
      <c r="I5309" s="277" t="s">
        <v>648</v>
      </c>
      <c r="J5309" s="277" t="s">
        <v>2642</v>
      </c>
      <c r="K5309" s="280">
        <v>14.49</v>
      </c>
      <c r="L5309" s="277" t="s">
        <v>2364</v>
      </c>
      <c r="M5309" s="83"/>
    </row>
    <row r="5310" spans="1:13" ht="12.75" customHeight="1" x14ac:dyDescent="0.25">
      <c r="A5310" s="277" t="s">
        <v>12134</v>
      </c>
      <c r="B5310" s="277" t="s">
        <v>12135</v>
      </c>
      <c r="C5310" s="277" t="s">
        <v>12136</v>
      </c>
      <c r="D5310" s="277" t="s">
        <v>12137</v>
      </c>
      <c r="E5310" s="278" t="s">
        <v>1043</v>
      </c>
      <c r="F5310" s="277" t="s">
        <v>1043</v>
      </c>
      <c r="G5310" s="279">
        <v>96127</v>
      </c>
      <c r="H5310" s="277" t="s">
        <v>12188</v>
      </c>
      <c r="I5310" s="277" t="s">
        <v>648</v>
      </c>
      <c r="J5310" s="277" t="s">
        <v>2642</v>
      </c>
      <c r="K5310" s="280">
        <v>11.24</v>
      </c>
      <c r="L5310" s="277" t="s">
        <v>2364</v>
      </c>
      <c r="M5310" s="83"/>
    </row>
    <row r="5311" spans="1:13" ht="12.75" customHeight="1" x14ac:dyDescent="0.25">
      <c r="A5311" s="277" t="s">
        <v>12134</v>
      </c>
      <c r="B5311" s="277" t="s">
        <v>12135</v>
      </c>
      <c r="C5311" s="277" t="s">
        <v>12136</v>
      </c>
      <c r="D5311" s="277" t="s">
        <v>12137</v>
      </c>
      <c r="E5311" s="278" t="s">
        <v>1043</v>
      </c>
      <c r="F5311" s="277" t="s">
        <v>1043</v>
      </c>
      <c r="G5311" s="279">
        <v>96128</v>
      </c>
      <c r="H5311" s="277" t="s">
        <v>12189</v>
      </c>
      <c r="I5311" s="277" t="s">
        <v>648</v>
      </c>
      <c r="J5311" s="277" t="s">
        <v>2642</v>
      </c>
      <c r="K5311" s="280">
        <v>21.04</v>
      </c>
      <c r="L5311" s="277" t="s">
        <v>2364</v>
      </c>
      <c r="M5311" s="83"/>
    </row>
    <row r="5312" spans="1:13" ht="12.75" customHeight="1" x14ac:dyDescent="0.25">
      <c r="A5312" s="277" t="s">
        <v>12134</v>
      </c>
      <c r="B5312" s="277" t="s">
        <v>12135</v>
      </c>
      <c r="C5312" s="277" t="s">
        <v>12136</v>
      </c>
      <c r="D5312" s="277" t="s">
        <v>12137</v>
      </c>
      <c r="E5312" s="278" t="s">
        <v>1043</v>
      </c>
      <c r="F5312" s="277" t="s">
        <v>1043</v>
      </c>
      <c r="G5312" s="279">
        <v>96129</v>
      </c>
      <c r="H5312" s="277" t="s">
        <v>12190</v>
      </c>
      <c r="I5312" s="277" t="s">
        <v>648</v>
      </c>
      <c r="J5312" s="277" t="s">
        <v>2642</v>
      </c>
      <c r="K5312" s="280">
        <v>23.14</v>
      </c>
      <c r="L5312" s="277" t="s">
        <v>2364</v>
      </c>
      <c r="M5312" s="83"/>
    </row>
    <row r="5313" spans="1:13" ht="12.75" customHeight="1" x14ac:dyDescent="0.25">
      <c r="A5313" s="277" t="s">
        <v>12134</v>
      </c>
      <c r="B5313" s="277" t="s">
        <v>12135</v>
      </c>
      <c r="C5313" s="277" t="s">
        <v>12136</v>
      </c>
      <c r="D5313" s="277" t="s">
        <v>12137</v>
      </c>
      <c r="E5313" s="278" t="s">
        <v>1043</v>
      </c>
      <c r="F5313" s="277" t="s">
        <v>1043</v>
      </c>
      <c r="G5313" s="279">
        <v>96130</v>
      </c>
      <c r="H5313" s="277" t="s">
        <v>12191</v>
      </c>
      <c r="I5313" s="277" t="s">
        <v>648</v>
      </c>
      <c r="J5313" s="277" t="s">
        <v>2642</v>
      </c>
      <c r="K5313" s="280">
        <v>15.5</v>
      </c>
      <c r="L5313" s="277" t="s">
        <v>2364</v>
      </c>
      <c r="M5313" s="83"/>
    </row>
    <row r="5314" spans="1:13" ht="12.75" customHeight="1" x14ac:dyDescent="0.25">
      <c r="A5314" s="277" t="s">
        <v>12134</v>
      </c>
      <c r="B5314" s="277" t="s">
        <v>12135</v>
      </c>
      <c r="C5314" s="277" t="s">
        <v>12136</v>
      </c>
      <c r="D5314" s="277" t="s">
        <v>12137</v>
      </c>
      <c r="E5314" s="278" t="s">
        <v>1043</v>
      </c>
      <c r="F5314" s="277" t="s">
        <v>1043</v>
      </c>
      <c r="G5314" s="279">
        <v>96131</v>
      </c>
      <c r="H5314" s="277" t="s">
        <v>12192</v>
      </c>
      <c r="I5314" s="277" t="s">
        <v>648</v>
      </c>
      <c r="J5314" s="277" t="s">
        <v>2642</v>
      </c>
      <c r="K5314" s="280">
        <v>20.09</v>
      </c>
      <c r="L5314" s="277" t="s">
        <v>2364</v>
      </c>
      <c r="M5314" s="83"/>
    </row>
    <row r="5315" spans="1:13" ht="12.75" customHeight="1" x14ac:dyDescent="0.25">
      <c r="A5315" s="277" t="s">
        <v>12134</v>
      </c>
      <c r="B5315" s="277" t="s">
        <v>12135</v>
      </c>
      <c r="C5315" s="277" t="s">
        <v>12136</v>
      </c>
      <c r="D5315" s="277" t="s">
        <v>12137</v>
      </c>
      <c r="E5315" s="278" t="s">
        <v>1043</v>
      </c>
      <c r="F5315" s="277" t="s">
        <v>1043</v>
      </c>
      <c r="G5315" s="279">
        <v>96132</v>
      </c>
      <c r="H5315" s="277" t="s">
        <v>12193</v>
      </c>
      <c r="I5315" s="277" t="s">
        <v>648</v>
      </c>
      <c r="J5315" s="277" t="s">
        <v>2642</v>
      </c>
      <c r="K5315" s="280">
        <v>15.78</v>
      </c>
      <c r="L5315" s="277" t="s">
        <v>2364</v>
      </c>
      <c r="M5315" s="83"/>
    </row>
    <row r="5316" spans="1:13" ht="12.75" customHeight="1" x14ac:dyDescent="0.25">
      <c r="A5316" s="277" t="s">
        <v>12134</v>
      </c>
      <c r="B5316" s="277" t="s">
        <v>12135</v>
      </c>
      <c r="C5316" s="277" t="s">
        <v>12136</v>
      </c>
      <c r="D5316" s="277" t="s">
        <v>12137</v>
      </c>
      <c r="E5316" s="278" t="s">
        <v>1043</v>
      </c>
      <c r="F5316" s="277" t="s">
        <v>1043</v>
      </c>
      <c r="G5316" s="279">
        <v>96133</v>
      </c>
      <c r="H5316" s="277" t="s">
        <v>12194</v>
      </c>
      <c r="I5316" s="277" t="s">
        <v>648</v>
      </c>
      <c r="J5316" s="277" t="s">
        <v>2642</v>
      </c>
      <c r="K5316" s="280">
        <v>28.82</v>
      </c>
      <c r="L5316" s="277" t="s">
        <v>2364</v>
      </c>
      <c r="M5316" s="83"/>
    </row>
    <row r="5317" spans="1:13" ht="12.75" customHeight="1" x14ac:dyDescent="0.25">
      <c r="A5317" s="277" t="s">
        <v>12134</v>
      </c>
      <c r="B5317" s="277" t="s">
        <v>12135</v>
      </c>
      <c r="C5317" s="277" t="s">
        <v>12136</v>
      </c>
      <c r="D5317" s="277" t="s">
        <v>12137</v>
      </c>
      <c r="E5317" s="278" t="s">
        <v>1043</v>
      </c>
      <c r="F5317" s="277" t="s">
        <v>1043</v>
      </c>
      <c r="G5317" s="279">
        <v>96134</v>
      </c>
      <c r="H5317" s="277" t="s">
        <v>12195</v>
      </c>
      <c r="I5317" s="277" t="s">
        <v>648</v>
      </c>
      <c r="J5317" s="277" t="s">
        <v>2642</v>
      </c>
      <c r="K5317" s="280">
        <v>31.6</v>
      </c>
      <c r="L5317" s="277" t="s">
        <v>2364</v>
      </c>
      <c r="M5317" s="83"/>
    </row>
    <row r="5318" spans="1:13" ht="12.75" customHeight="1" x14ac:dyDescent="0.25">
      <c r="A5318" s="277" t="s">
        <v>12134</v>
      </c>
      <c r="B5318" s="277" t="s">
        <v>12135</v>
      </c>
      <c r="C5318" s="277" t="s">
        <v>12136</v>
      </c>
      <c r="D5318" s="277" t="s">
        <v>12137</v>
      </c>
      <c r="E5318" s="278" t="s">
        <v>1043</v>
      </c>
      <c r="F5318" s="277" t="s">
        <v>1043</v>
      </c>
      <c r="G5318" s="279">
        <v>96135</v>
      </c>
      <c r="H5318" s="277" t="s">
        <v>12196</v>
      </c>
      <c r="I5318" s="277" t="s">
        <v>648</v>
      </c>
      <c r="J5318" s="277" t="s">
        <v>2642</v>
      </c>
      <c r="K5318" s="280">
        <v>21.47</v>
      </c>
      <c r="L5318" s="277" t="s">
        <v>2364</v>
      </c>
      <c r="M5318" s="83"/>
    </row>
    <row r="5319" spans="1:13" ht="12.75" customHeight="1" x14ac:dyDescent="0.25">
      <c r="A5319" s="277" t="s">
        <v>12134</v>
      </c>
      <c r="B5319" s="277" t="s">
        <v>12135</v>
      </c>
      <c r="C5319" s="277" t="s">
        <v>12197</v>
      </c>
      <c r="D5319" s="277" t="s">
        <v>12198</v>
      </c>
      <c r="E5319" s="278" t="s">
        <v>1043</v>
      </c>
      <c r="F5319" s="277" t="s">
        <v>1043</v>
      </c>
      <c r="G5319" s="279">
        <v>79460</v>
      </c>
      <c r="H5319" s="277" t="s">
        <v>12199</v>
      </c>
      <c r="I5319" s="277" t="s">
        <v>648</v>
      </c>
      <c r="J5319" s="277" t="s">
        <v>2642</v>
      </c>
      <c r="K5319" s="280">
        <v>43.34</v>
      </c>
      <c r="L5319" s="277" t="s">
        <v>2364</v>
      </c>
      <c r="M5319" s="83"/>
    </row>
    <row r="5320" spans="1:13" ht="12.75" customHeight="1" x14ac:dyDescent="0.25">
      <c r="A5320" s="277" t="s">
        <v>12134</v>
      </c>
      <c r="B5320" s="277" t="s">
        <v>12135</v>
      </c>
      <c r="C5320" s="277" t="s">
        <v>12197</v>
      </c>
      <c r="D5320" s="277" t="s">
        <v>12198</v>
      </c>
      <c r="E5320" s="278" t="s">
        <v>1043</v>
      </c>
      <c r="F5320" s="277" t="s">
        <v>1043</v>
      </c>
      <c r="G5320" s="279">
        <v>79465</v>
      </c>
      <c r="H5320" s="277" t="s">
        <v>12200</v>
      </c>
      <c r="I5320" s="277" t="s">
        <v>648</v>
      </c>
      <c r="J5320" s="277" t="s">
        <v>2642</v>
      </c>
      <c r="K5320" s="280">
        <v>34.81</v>
      </c>
      <c r="L5320" s="277" t="s">
        <v>2364</v>
      </c>
      <c r="M5320" s="83"/>
    </row>
    <row r="5321" spans="1:13" ht="12.75" customHeight="1" x14ac:dyDescent="0.25">
      <c r="A5321" s="277" t="s">
        <v>12134</v>
      </c>
      <c r="B5321" s="277" t="s">
        <v>12135</v>
      </c>
      <c r="C5321" s="277" t="s">
        <v>12197</v>
      </c>
      <c r="D5321" s="277" t="s">
        <v>12198</v>
      </c>
      <c r="E5321" s="278">
        <v>79514</v>
      </c>
      <c r="F5321" s="277" t="s">
        <v>12201</v>
      </c>
      <c r="G5321" s="279" t="s">
        <v>12202</v>
      </c>
      <c r="H5321" s="277" t="s">
        <v>12203</v>
      </c>
      <c r="I5321" s="277" t="s">
        <v>648</v>
      </c>
      <c r="J5321" s="277" t="s">
        <v>2642</v>
      </c>
      <c r="K5321" s="280">
        <v>61.02</v>
      </c>
      <c r="L5321" s="277" t="s">
        <v>2364</v>
      </c>
      <c r="M5321" s="83"/>
    </row>
    <row r="5322" spans="1:13" ht="12.75" customHeight="1" x14ac:dyDescent="0.25">
      <c r="A5322" s="277" t="s">
        <v>12134</v>
      </c>
      <c r="B5322" s="277" t="s">
        <v>12135</v>
      </c>
      <c r="C5322" s="277" t="s">
        <v>12197</v>
      </c>
      <c r="D5322" s="277" t="s">
        <v>12198</v>
      </c>
      <c r="E5322" s="278" t="s">
        <v>1043</v>
      </c>
      <c r="F5322" s="277" t="s">
        <v>1043</v>
      </c>
      <c r="G5322" s="279">
        <v>84647</v>
      </c>
      <c r="H5322" s="277" t="s">
        <v>12204</v>
      </c>
      <c r="I5322" s="277" t="s">
        <v>648</v>
      </c>
      <c r="J5322" s="277" t="s">
        <v>2642</v>
      </c>
      <c r="K5322" s="280">
        <v>130.55000000000001</v>
      </c>
      <c r="L5322" s="277" t="s">
        <v>2364</v>
      </c>
      <c r="M5322" s="83"/>
    </row>
    <row r="5323" spans="1:13" ht="12.75" customHeight="1" x14ac:dyDescent="0.25">
      <c r="A5323" s="277" t="s">
        <v>12134</v>
      </c>
      <c r="B5323" s="277" t="s">
        <v>12135</v>
      </c>
      <c r="C5323" s="277" t="s">
        <v>12197</v>
      </c>
      <c r="D5323" s="277" t="s">
        <v>12198</v>
      </c>
      <c r="E5323" s="278" t="s">
        <v>1043</v>
      </c>
      <c r="F5323" s="277" t="s">
        <v>1043</v>
      </c>
      <c r="G5323" s="279">
        <v>84656</v>
      </c>
      <c r="H5323" s="277" t="s">
        <v>12205</v>
      </c>
      <c r="I5323" s="277" t="s">
        <v>648</v>
      </c>
      <c r="J5323" s="277" t="s">
        <v>2642</v>
      </c>
      <c r="K5323" s="280">
        <v>30</v>
      </c>
      <c r="L5323" s="277" t="s">
        <v>2364</v>
      </c>
      <c r="M5323" s="83"/>
    </row>
    <row r="5324" spans="1:13" ht="12.75" customHeight="1" x14ac:dyDescent="0.25">
      <c r="A5324" s="277" t="s">
        <v>12134</v>
      </c>
      <c r="B5324" s="277" t="s">
        <v>12135</v>
      </c>
      <c r="C5324" s="277" t="s">
        <v>12206</v>
      </c>
      <c r="D5324" s="277" t="s">
        <v>12207</v>
      </c>
      <c r="E5324" s="278" t="s">
        <v>1043</v>
      </c>
      <c r="F5324" s="277" t="s">
        <v>1043</v>
      </c>
      <c r="G5324" s="279">
        <v>6082</v>
      </c>
      <c r="H5324" s="277" t="s">
        <v>12208</v>
      </c>
      <c r="I5324" s="277" t="s">
        <v>648</v>
      </c>
      <c r="J5324" s="277" t="s">
        <v>2642</v>
      </c>
      <c r="K5324" s="280">
        <v>15.69</v>
      </c>
      <c r="L5324" s="277" t="s">
        <v>2364</v>
      </c>
      <c r="M5324" s="83"/>
    </row>
    <row r="5325" spans="1:13" ht="12.75" customHeight="1" x14ac:dyDescent="0.25">
      <c r="A5325" s="277" t="s">
        <v>12134</v>
      </c>
      <c r="B5325" s="277" t="s">
        <v>12135</v>
      </c>
      <c r="C5325" s="277" t="s">
        <v>12206</v>
      </c>
      <c r="D5325" s="277" t="s">
        <v>12207</v>
      </c>
      <c r="E5325" s="278" t="s">
        <v>1043</v>
      </c>
      <c r="F5325" s="277" t="s">
        <v>1043</v>
      </c>
      <c r="G5325" s="279">
        <v>40905</v>
      </c>
      <c r="H5325" s="277" t="s">
        <v>12209</v>
      </c>
      <c r="I5325" s="277" t="s">
        <v>648</v>
      </c>
      <c r="J5325" s="277" t="s">
        <v>2642</v>
      </c>
      <c r="K5325" s="280">
        <v>20.34</v>
      </c>
      <c r="L5325" s="277" t="s">
        <v>2364</v>
      </c>
      <c r="M5325" s="83"/>
    </row>
    <row r="5326" spans="1:13" ht="12.75" customHeight="1" x14ac:dyDescent="0.25">
      <c r="A5326" s="277" t="s">
        <v>12134</v>
      </c>
      <c r="B5326" s="277" t="s">
        <v>12135</v>
      </c>
      <c r="C5326" s="277" t="s">
        <v>12206</v>
      </c>
      <c r="D5326" s="277" t="s">
        <v>12207</v>
      </c>
      <c r="E5326" s="278">
        <v>73739</v>
      </c>
      <c r="F5326" s="277" t="s">
        <v>12210</v>
      </c>
      <c r="G5326" s="279" t="s">
        <v>12211</v>
      </c>
      <c r="H5326" s="277" t="s">
        <v>12212</v>
      </c>
      <c r="I5326" s="277" t="s">
        <v>648</v>
      </c>
      <c r="J5326" s="277" t="s">
        <v>2642</v>
      </c>
      <c r="K5326" s="280">
        <v>15.81</v>
      </c>
      <c r="L5326" s="277" t="s">
        <v>2364</v>
      </c>
      <c r="M5326" s="83"/>
    </row>
    <row r="5327" spans="1:13" ht="12.75" customHeight="1" x14ac:dyDescent="0.25">
      <c r="A5327" s="277" t="s">
        <v>12134</v>
      </c>
      <c r="B5327" s="277" t="s">
        <v>12135</v>
      </c>
      <c r="C5327" s="277" t="s">
        <v>12206</v>
      </c>
      <c r="D5327" s="277" t="s">
        <v>12207</v>
      </c>
      <c r="E5327" s="278">
        <v>74065</v>
      </c>
      <c r="F5327" s="277" t="s">
        <v>12213</v>
      </c>
      <c r="G5327" s="279" t="s">
        <v>12214</v>
      </c>
      <c r="H5327" s="277" t="s">
        <v>12215</v>
      </c>
      <c r="I5327" s="277" t="s">
        <v>648</v>
      </c>
      <c r="J5327" s="277" t="s">
        <v>2642</v>
      </c>
      <c r="K5327" s="280">
        <v>22.74</v>
      </c>
      <c r="L5327" s="277" t="s">
        <v>2364</v>
      </c>
      <c r="M5327" s="83"/>
    </row>
    <row r="5328" spans="1:13" ht="12.75" customHeight="1" x14ac:dyDescent="0.25">
      <c r="A5328" s="277" t="s">
        <v>12134</v>
      </c>
      <c r="B5328" s="277" t="s">
        <v>12135</v>
      </c>
      <c r="C5328" s="277" t="s">
        <v>12206</v>
      </c>
      <c r="D5328" s="277" t="s">
        <v>12207</v>
      </c>
      <c r="E5328" s="278">
        <v>74065</v>
      </c>
      <c r="F5328" s="277" t="s">
        <v>12213</v>
      </c>
      <c r="G5328" s="279" t="s">
        <v>12216</v>
      </c>
      <c r="H5328" s="277" t="s">
        <v>12217</v>
      </c>
      <c r="I5328" s="277" t="s">
        <v>648</v>
      </c>
      <c r="J5328" s="277" t="s">
        <v>2642</v>
      </c>
      <c r="K5328" s="280">
        <v>22.33</v>
      </c>
      <c r="L5328" s="277" t="s">
        <v>2364</v>
      </c>
      <c r="M5328" s="83"/>
    </row>
    <row r="5329" spans="1:13" ht="12.75" customHeight="1" x14ac:dyDescent="0.25">
      <c r="A5329" s="277" t="s">
        <v>12134</v>
      </c>
      <c r="B5329" s="277" t="s">
        <v>12135</v>
      </c>
      <c r="C5329" s="277" t="s">
        <v>12206</v>
      </c>
      <c r="D5329" s="277" t="s">
        <v>12207</v>
      </c>
      <c r="E5329" s="278">
        <v>74065</v>
      </c>
      <c r="F5329" s="277" t="s">
        <v>12213</v>
      </c>
      <c r="G5329" s="279" t="s">
        <v>12218</v>
      </c>
      <c r="H5329" s="277" t="s">
        <v>12219</v>
      </c>
      <c r="I5329" s="277" t="s">
        <v>648</v>
      </c>
      <c r="J5329" s="277" t="s">
        <v>2642</v>
      </c>
      <c r="K5329" s="280">
        <v>22.21</v>
      </c>
      <c r="L5329" s="277" t="s">
        <v>2364</v>
      </c>
      <c r="M5329" s="83"/>
    </row>
    <row r="5330" spans="1:13" ht="12.75" customHeight="1" x14ac:dyDescent="0.25">
      <c r="A5330" s="277" t="s">
        <v>12134</v>
      </c>
      <c r="B5330" s="277" t="s">
        <v>12135</v>
      </c>
      <c r="C5330" s="277" t="s">
        <v>12206</v>
      </c>
      <c r="D5330" s="277" t="s">
        <v>12207</v>
      </c>
      <c r="E5330" s="278" t="s">
        <v>1043</v>
      </c>
      <c r="F5330" s="277" t="s">
        <v>1043</v>
      </c>
      <c r="G5330" s="279">
        <v>79463</v>
      </c>
      <c r="H5330" s="277" t="s">
        <v>12220</v>
      </c>
      <c r="I5330" s="277" t="s">
        <v>648</v>
      </c>
      <c r="J5330" s="277" t="s">
        <v>2642</v>
      </c>
      <c r="K5330" s="280">
        <v>13.08</v>
      </c>
      <c r="L5330" s="277" t="s">
        <v>2364</v>
      </c>
      <c r="M5330" s="83"/>
    </row>
    <row r="5331" spans="1:13" ht="12.75" customHeight="1" x14ac:dyDescent="0.25">
      <c r="A5331" s="277" t="s">
        <v>12134</v>
      </c>
      <c r="B5331" s="277" t="s">
        <v>12135</v>
      </c>
      <c r="C5331" s="277" t="s">
        <v>12206</v>
      </c>
      <c r="D5331" s="277" t="s">
        <v>12207</v>
      </c>
      <c r="E5331" s="278" t="s">
        <v>1043</v>
      </c>
      <c r="F5331" s="277" t="s">
        <v>1043</v>
      </c>
      <c r="G5331" s="279">
        <v>79464</v>
      </c>
      <c r="H5331" s="277" t="s">
        <v>12221</v>
      </c>
      <c r="I5331" s="277" t="s">
        <v>648</v>
      </c>
      <c r="J5331" s="277" t="s">
        <v>2642</v>
      </c>
      <c r="K5331" s="280">
        <v>17.690000000000001</v>
      </c>
      <c r="L5331" s="277" t="s">
        <v>2364</v>
      </c>
      <c r="M5331" s="83"/>
    </row>
    <row r="5332" spans="1:13" ht="12.75" customHeight="1" x14ac:dyDescent="0.25">
      <c r="A5332" s="277" t="s">
        <v>12134</v>
      </c>
      <c r="B5332" s="277" t="s">
        <v>12135</v>
      </c>
      <c r="C5332" s="277" t="s">
        <v>12206</v>
      </c>
      <c r="D5332" s="277" t="s">
        <v>12207</v>
      </c>
      <c r="E5332" s="278" t="s">
        <v>1043</v>
      </c>
      <c r="F5332" s="277" t="s">
        <v>1043</v>
      </c>
      <c r="G5332" s="279">
        <v>79466</v>
      </c>
      <c r="H5332" s="277" t="s">
        <v>12222</v>
      </c>
      <c r="I5332" s="277" t="s">
        <v>648</v>
      </c>
      <c r="J5332" s="277" t="s">
        <v>2642</v>
      </c>
      <c r="K5332" s="280">
        <v>17.55</v>
      </c>
      <c r="L5332" s="277" t="s">
        <v>2364</v>
      </c>
      <c r="M5332" s="83"/>
    </row>
    <row r="5333" spans="1:13" ht="12.75" customHeight="1" x14ac:dyDescent="0.25">
      <c r="A5333" s="277" t="s">
        <v>12134</v>
      </c>
      <c r="B5333" s="277" t="s">
        <v>12135</v>
      </c>
      <c r="C5333" s="277" t="s">
        <v>12206</v>
      </c>
      <c r="D5333" s="277" t="s">
        <v>12207</v>
      </c>
      <c r="E5333" s="278">
        <v>79497</v>
      </c>
      <c r="F5333" s="277" t="s">
        <v>12223</v>
      </c>
      <c r="G5333" s="279" t="s">
        <v>12224</v>
      </c>
      <c r="H5333" s="277" t="s">
        <v>12225</v>
      </c>
      <c r="I5333" s="277" t="s">
        <v>648</v>
      </c>
      <c r="J5333" s="277" t="s">
        <v>2642</v>
      </c>
      <c r="K5333" s="280">
        <v>22.04</v>
      </c>
      <c r="L5333" s="277" t="s">
        <v>2364</v>
      </c>
      <c r="M5333" s="83"/>
    </row>
    <row r="5334" spans="1:13" ht="12.75" customHeight="1" x14ac:dyDescent="0.25">
      <c r="A5334" s="277" t="s">
        <v>12134</v>
      </c>
      <c r="B5334" s="277" t="s">
        <v>12135</v>
      </c>
      <c r="C5334" s="277" t="s">
        <v>12206</v>
      </c>
      <c r="D5334" s="277" t="s">
        <v>12207</v>
      </c>
      <c r="E5334" s="278" t="s">
        <v>1043</v>
      </c>
      <c r="F5334" s="277" t="s">
        <v>1043</v>
      </c>
      <c r="G5334" s="279">
        <v>84645</v>
      </c>
      <c r="H5334" s="277" t="s">
        <v>12226</v>
      </c>
      <c r="I5334" s="277" t="s">
        <v>648</v>
      </c>
      <c r="J5334" s="277" t="s">
        <v>2642</v>
      </c>
      <c r="K5334" s="280">
        <v>17.3</v>
      </c>
      <c r="L5334" s="277" t="s">
        <v>2364</v>
      </c>
      <c r="M5334" s="83"/>
    </row>
    <row r="5335" spans="1:13" ht="12.75" customHeight="1" x14ac:dyDescent="0.25">
      <c r="A5335" s="277" t="s">
        <v>12134</v>
      </c>
      <c r="B5335" s="277" t="s">
        <v>12135</v>
      </c>
      <c r="C5335" s="277" t="s">
        <v>12206</v>
      </c>
      <c r="D5335" s="277" t="s">
        <v>12207</v>
      </c>
      <c r="E5335" s="278" t="s">
        <v>1043</v>
      </c>
      <c r="F5335" s="277" t="s">
        <v>1043</v>
      </c>
      <c r="G5335" s="279">
        <v>84657</v>
      </c>
      <c r="H5335" s="277" t="s">
        <v>12227</v>
      </c>
      <c r="I5335" s="277" t="s">
        <v>648</v>
      </c>
      <c r="J5335" s="277" t="s">
        <v>2642</v>
      </c>
      <c r="K5335" s="280">
        <v>9.27</v>
      </c>
      <c r="L5335" s="277" t="s">
        <v>2364</v>
      </c>
      <c r="M5335" s="83"/>
    </row>
    <row r="5336" spans="1:13" ht="12.75" customHeight="1" x14ac:dyDescent="0.25">
      <c r="A5336" s="277" t="s">
        <v>12134</v>
      </c>
      <c r="B5336" s="277" t="s">
        <v>12135</v>
      </c>
      <c r="C5336" s="277" t="s">
        <v>12206</v>
      </c>
      <c r="D5336" s="277" t="s">
        <v>12207</v>
      </c>
      <c r="E5336" s="278" t="s">
        <v>1043</v>
      </c>
      <c r="F5336" s="277" t="s">
        <v>1043</v>
      </c>
      <c r="G5336" s="279">
        <v>84659</v>
      </c>
      <c r="H5336" s="277" t="s">
        <v>12228</v>
      </c>
      <c r="I5336" s="277" t="s">
        <v>648</v>
      </c>
      <c r="J5336" s="277" t="s">
        <v>2642</v>
      </c>
      <c r="K5336" s="280">
        <v>14.63</v>
      </c>
      <c r="L5336" s="277" t="s">
        <v>2364</v>
      </c>
      <c r="M5336" s="83"/>
    </row>
    <row r="5337" spans="1:13" ht="12.75" customHeight="1" x14ac:dyDescent="0.25">
      <c r="A5337" s="277" t="s">
        <v>12134</v>
      </c>
      <c r="B5337" s="277" t="s">
        <v>12135</v>
      </c>
      <c r="C5337" s="277" t="s">
        <v>12206</v>
      </c>
      <c r="D5337" s="277" t="s">
        <v>12207</v>
      </c>
      <c r="E5337" s="278" t="s">
        <v>1043</v>
      </c>
      <c r="F5337" s="277" t="s">
        <v>1043</v>
      </c>
      <c r="G5337" s="279">
        <v>84679</v>
      </c>
      <c r="H5337" s="277" t="s">
        <v>12229</v>
      </c>
      <c r="I5337" s="277" t="s">
        <v>648</v>
      </c>
      <c r="J5337" s="277" t="s">
        <v>2642</v>
      </c>
      <c r="K5337" s="280">
        <v>18.260000000000002</v>
      </c>
      <c r="L5337" s="277" t="s">
        <v>2364</v>
      </c>
      <c r="M5337" s="83"/>
    </row>
    <row r="5338" spans="1:13" ht="12.75" customHeight="1" x14ac:dyDescent="0.25">
      <c r="A5338" s="277" t="s">
        <v>12134</v>
      </c>
      <c r="B5338" s="277" t="s">
        <v>12135</v>
      </c>
      <c r="C5338" s="277" t="s">
        <v>12206</v>
      </c>
      <c r="D5338" s="277" t="s">
        <v>12207</v>
      </c>
      <c r="E5338" s="278" t="s">
        <v>1043</v>
      </c>
      <c r="F5338" s="277" t="s">
        <v>1043</v>
      </c>
      <c r="G5338" s="279">
        <v>95464</v>
      </c>
      <c r="H5338" s="277" t="s">
        <v>12230</v>
      </c>
      <c r="I5338" s="277" t="s">
        <v>648</v>
      </c>
      <c r="J5338" s="277" t="s">
        <v>2642</v>
      </c>
      <c r="K5338" s="280">
        <v>20.420000000000002</v>
      </c>
      <c r="L5338" s="277" t="s">
        <v>2364</v>
      </c>
      <c r="M5338" s="83"/>
    </row>
    <row r="5339" spans="1:13" ht="12.75" customHeight="1" x14ac:dyDescent="0.25">
      <c r="A5339" s="277" t="s">
        <v>12134</v>
      </c>
      <c r="B5339" s="277" t="s">
        <v>12135</v>
      </c>
      <c r="C5339" s="277" t="s">
        <v>12231</v>
      </c>
      <c r="D5339" s="277" t="s">
        <v>12232</v>
      </c>
      <c r="E5339" s="278">
        <v>73794</v>
      </c>
      <c r="F5339" s="277" t="s">
        <v>12233</v>
      </c>
      <c r="G5339" s="279" t="s">
        <v>12234</v>
      </c>
      <c r="H5339" s="277" t="s">
        <v>12235</v>
      </c>
      <c r="I5339" s="277" t="s">
        <v>648</v>
      </c>
      <c r="J5339" s="277" t="s">
        <v>2642</v>
      </c>
      <c r="K5339" s="280">
        <v>32.369999999999997</v>
      </c>
      <c r="L5339" s="277" t="s">
        <v>2364</v>
      </c>
      <c r="M5339" s="83"/>
    </row>
    <row r="5340" spans="1:13" ht="12.75" customHeight="1" x14ac:dyDescent="0.25">
      <c r="A5340" s="277" t="s">
        <v>12134</v>
      </c>
      <c r="B5340" s="277" t="s">
        <v>12135</v>
      </c>
      <c r="C5340" s="277" t="s">
        <v>12231</v>
      </c>
      <c r="D5340" s="277" t="s">
        <v>12232</v>
      </c>
      <c r="E5340" s="278">
        <v>73865</v>
      </c>
      <c r="F5340" s="277" t="s">
        <v>6072</v>
      </c>
      <c r="G5340" s="279" t="s">
        <v>12236</v>
      </c>
      <c r="H5340" s="277" t="s">
        <v>12237</v>
      </c>
      <c r="I5340" s="277" t="s">
        <v>648</v>
      </c>
      <c r="J5340" s="277" t="s">
        <v>2642</v>
      </c>
      <c r="K5340" s="280">
        <v>8.09</v>
      </c>
      <c r="L5340" s="277" t="s">
        <v>2364</v>
      </c>
      <c r="M5340" s="83"/>
    </row>
    <row r="5341" spans="1:13" ht="12.75" customHeight="1" x14ac:dyDescent="0.25">
      <c r="A5341" s="277" t="s">
        <v>12134</v>
      </c>
      <c r="B5341" s="277" t="s">
        <v>12135</v>
      </c>
      <c r="C5341" s="277" t="s">
        <v>12231</v>
      </c>
      <c r="D5341" s="277" t="s">
        <v>12232</v>
      </c>
      <c r="E5341" s="278">
        <v>73924</v>
      </c>
      <c r="F5341" s="277" t="s">
        <v>12210</v>
      </c>
      <c r="G5341" s="279" t="s">
        <v>12238</v>
      </c>
      <c r="H5341" s="277" t="s">
        <v>12239</v>
      </c>
      <c r="I5341" s="277" t="s">
        <v>648</v>
      </c>
      <c r="J5341" s="277" t="s">
        <v>2642</v>
      </c>
      <c r="K5341" s="280">
        <v>23.82</v>
      </c>
      <c r="L5341" s="277" t="s">
        <v>2364</v>
      </c>
      <c r="M5341" s="83"/>
    </row>
    <row r="5342" spans="1:13" ht="12.75" customHeight="1" x14ac:dyDescent="0.25">
      <c r="A5342" s="277" t="s">
        <v>12134</v>
      </c>
      <c r="B5342" s="277" t="s">
        <v>12135</v>
      </c>
      <c r="C5342" s="277" t="s">
        <v>12231</v>
      </c>
      <c r="D5342" s="277" t="s">
        <v>12232</v>
      </c>
      <c r="E5342" s="278">
        <v>73924</v>
      </c>
      <c r="F5342" s="277" t="s">
        <v>12210</v>
      </c>
      <c r="G5342" s="279" t="s">
        <v>12240</v>
      </c>
      <c r="H5342" s="277" t="s">
        <v>12241</v>
      </c>
      <c r="I5342" s="277" t="s">
        <v>648</v>
      </c>
      <c r="J5342" s="277" t="s">
        <v>2642</v>
      </c>
      <c r="K5342" s="280">
        <v>23.94</v>
      </c>
      <c r="L5342" s="277" t="s">
        <v>2364</v>
      </c>
      <c r="M5342" s="83"/>
    </row>
    <row r="5343" spans="1:13" ht="12.75" customHeight="1" x14ac:dyDescent="0.25">
      <c r="A5343" s="277" t="s">
        <v>12134</v>
      </c>
      <c r="B5343" s="277" t="s">
        <v>12135</v>
      </c>
      <c r="C5343" s="277" t="s">
        <v>12231</v>
      </c>
      <c r="D5343" s="277" t="s">
        <v>12232</v>
      </c>
      <c r="E5343" s="278">
        <v>73924</v>
      </c>
      <c r="F5343" s="277" t="s">
        <v>12210</v>
      </c>
      <c r="G5343" s="279" t="s">
        <v>12242</v>
      </c>
      <c r="H5343" s="277" t="s">
        <v>12243</v>
      </c>
      <c r="I5343" s="277" t="s">
        <v>648</v>
      </c>
      <c r="J5343" s="277" t="s">
        <v>2642</v>
      </c>
      <c r="K5343" s="280">
        <v>24.35</v>
      </c>
      <c r="L5343" s="277" t="s">
        <v>2364</v>
      </c>
      <c r="M5343" s="83"/>
    </row>
    <row r="5344" spans="1:13" ht="12.75" customHeight="1" x14ac:dyDescent="0.25">
      <c r="A5344" s="277" t="s">
        <v>12134</v>
      </c>
      <c r="B5344" s="277" t="s">
        <v>12135</v>
      </c>
      <c r="C5344" s="277" t="s">
        <v>12231</v>
      </c>
      <c r="D5344" s="277" t="s">
        <v>12232</v>
      </c>
      <c r="E5344" s="278">
        <v>74064</v>
      </c>
      <c r="F5344" s="277" t="s">
        <v>12244</v>
      </c>
      <c r="G5344" s="279" t="s">
        <v>753</v>
      </c>
      <c r="H5344" s="277" t="s">
        <v>754</v>
      </c>
      <c r="I5344" s="277" t="s">
        <v>648</v>
      </c>
      <c r="J5344" s="277" t="s">
        <v>2642</v>
      </c>
      <c r="K5344" s="280">
        <v>18.670000000000002</v>
      </c>
      <c r="L5344" s="277" t="s">
        <v>2364</v>
      </c>
      <c r="M5344" s="83"/>
    </row>
    <row r="5345" spans="1:13" ht="12.75" customHeight="1" x14ac:dyDescent="0.25">
      <c r="A5345" s="277" t="s">
        <v>12134</v>
      </c>
      <c r="B5345" s="277" t="s">
        <v>12135</v>
      </c>
      <c r="C5345" s="277" t="s">
        <v>12231</v>
      </c>
      <c r="D5345" s="277" t="s">
        <v>12232</v>
      </c>
      <c r="E5345" s="278">
        <v>74064</v>
      </c>
      <c r="F5345" s="277" t="s">
        <v>12244</v>
      </c>
      <c r="G5345" s="279" t="s">
        <v>12245</v>
      </c>
      <c r="H5345" s="277" t="s">
        <v>12246</v>
      </c>
      <c r="I5345" s="277" t="s">
        <v>648</v>
      </c>
      <c r="J5345" s="277" t="s">
        <v>2642</v>
      </c>
      <c r="K5345" s="280">
        <v>12.09</v>
      </c>
      <c r="L5345" s="277" t="s">
        <v>2364</v>
      </c>
      <c r="M5345" s="83"/>
    </row>
    <row r="5346" spans="1:13" ht="12.75" customHeight="1" x14ac:dyDescent="0.25">
      <c r="A5346" s="277" t="s">
        <v>12134</v>
      </c>
      <c r="B5346" s="277" t="s">
        <v>12135</v>
      </c>
      <c r="C5346" s="277" t="s">
        <v>12231</v>
      </c>
      <c r="D5346" s="277" t="s">
        <v>12232</v>
      </c>
      <c r="E5346" s="278">
        <v>74145</v>
      </c>
      <c r="F5346" s="277" t="s">
        <v>12247</v>
      </c>
      <c r="G5346" s="279" t="s">
        <v>279</v>
      </c>
      <c r="H5346" s="277" t="s">
        <v>12248</v>
      </c>
      <c r="I5346" s="277" t="s">
        <v>648</v>
      </c>
      <c r="J5346" s="277" t="s">
        <v>2642</v>
      </c>
      <c r="K5346" s="280">
        <v>17.07</v>
      </c>
      <c r="L5346" s="277" t="s">
        <v>2364</v>
      </c>
      <c r="M5346" s="83"/>
    </row>
    <row r="5347" spans="1:13" ht="12.75" customHeight="1" x14ac:dyDescent="0.25">
      <c r="A5347" s="277" t="s">
        <v>12134</v>
      </c>
      <c r="B5347" s="277" t="s">
        <v>12135</v>
      </c>
      <c r="C5347" s="277" t="s">
        <v>12231</v>
      </c>
      <c r="D5347" s="277" t="s">
        <v>12232</v>
      </c>
      <c r="E5347" s="278">
        <v>79498</v>
      </c>
      <c r="F5347" s="277" t="s">
        <v>12249</v>
      </c>
      <c r="G5347" s="279" t="s">
        <v>12250</v>
      </c>
      <c r="H5347" s="277" t="s">
        <v>12251</v>
      </c>
      <c r="I5347" s="277" t="s">
        <v>648</v>
      </c>
      <c r="J5347" s="277" t="s">
        <v>2642</v>
      </c>
      <c r="K5347" s="280">
        <v>15.64</v>
      </c>
      <c r="L5347" s="277" t="s">
        <v>2364</v>
      </c>
      <c r="M5347" s="83"/>
    </row>
    <row r="5348" spans="1:13" ht="12.75" customHeight="1" x14ac:dyDescent="0.25">
      <c r="A5348" s="277" t="s">
        <v>12134</v>
      </c>
      <c r="B5348" s="277" t="s">
        <v>12135</v>
      </c>
      <c r="C5348" s="277" t="s">
        <v>12231</v>
      </c>
      <c r="D5348" s="277" t="s">
        <v>12232</v>
      </c>
      <c r="E5348" s="278">
        <v>79499</v>
      </c>
      <c r="F5348" s="277" t="s">
        <v>12252</v>
      </c>
      <c r="G5348" s="279" t="s">
        <v>12253</v>
      </c>
      <c r="H5348" s="277" t="s">
        <v>12254</v>
      </c>
      <c r="I5348" s="277" t="s">
        <v>833</v>
      </c>
      <c r="J5348" s="277" t="s">
        <v>2642</v>
      </c>
      <c r="K5348" s="280">
        <v>20.010000000000002</v>
      </c>
      <c r="L5348" s="277" t="s">
        <v>2364</v>
      </c>
      <c r="M5348" s="83"/>
    </row>
    <row r="5349" spans="1:13" ht="12.75" customHeight="1" x14ac:dyDescent="0.25">
      <c r="A5349" s="277" t="s">
        <v>12134</v>
      </c>
      <c r="B5349" s="277" t="s">
        <v>12135</v>
      </c>
      <c r="C5349" s="277" t="s">
        <v>12231</v>
      </c>
      <c r="D5349" s="277" t="s">
        <v>12232</v>
      </c>
      <c r="E5349" s="278">
        <v>79515</v>
      </c>
      <c r="F5349" s="277" t="s">
        <v>12255</v>
      </c>
      <c r="G5349" s="279" t="s">
        <v>12256</v>
      </c>
      <c r="H5349" s="277" t="s">
        <v>12257</v>
      </c>
      <c r="I5349" s="277" t="s">
        <v>648</v>
      </c>
      <c r="J5349" s="277" t="s">
        <v>2642</v>
      </c>
      <c r="K5349" s="280">
        <v>30.83</v>
      </c>
      <c r="L5349" s="277" t="s">
        <v>2364</v>
      </c>
      <c r="M5349" s="83"/>
    </row>
    <row r="5350" spans="1:13" ht="12.75" customHeight="1" x14ac:dyDescent="0.25">
      <c r="A5350" s="277" t="s">
        <v>12134</v>
      </c>
      <c r="B5350" s="277" t="s">
        <v>12135</v>
      </c>
      <c r="C5350" s="277" t="s">
        <v>12231</v>
      </c>
      <c r="D5350" s="277" t="s">
        <v>12232</v>
      </c>
      <c r="E5350" s="278" t="s">
        <v>1043</v>
      </c>
      <c r="F5350" s="277" t="s">
        <v>1043</v>
      </c>
      <c r="G5350" s="279">
        <v>84660</v>
      </c>
      <c r="H5350" s="277" t="s">
        <v>12258</v>
      </c>
      <c r="I5350" s="277" t="s">
        <v>648</v>
      </c>
      <c r="J5350" s="277" t="s">
        <v>2642</v>
      </c>
      <c r="K5350" s="280">
        <v>5.82</v>
      </c>
      <c r="L5350" s="277" t="s">
        <v>2364</v>
      </c>
      <c r="M5350" s="83"/>
    </row>
    <row r="5351" spans="1:13" ht="12.75" customHeight="1" x14ac:dyDescent="0.25">
      <c r="A5351" s="277" t="s">
        <v>12134</v>
      </c>
      <c r="B5351" s="277" t="s">
        <v>12135</v>
      </c>
      <c r="C5351" s="277" t="s">
        <v>12231</v>
      </c>
      <c r="D5351" s="277" t="s">
        <v>12232</v>
      </c>
      <c r="E5351" s="278" t="s">
        <v>1043</v>
      </c>
      <c r="F5351" s="277" t="s">
        <v>1043</v>
      </c>
      <c r="G5351" s="279">
        <v>84661</v>
      </c>
      <c r="H5351" s="277" t="s">
        <v>12259</v>
      </c>
      <c r="I5351" s="277" t="s">
        <v>648</v>
      </c>
      <c r="J5351" s="277" t="s">
        <v>2642</v>
      </c>
      <c r="K5351" s="280">
        <v>15.48</v>
      </c>
      <c r="L5351" s="277" t="s">
        <v>2364</v>
      </c>
      <c r="M5351" s="83"/>
    </row>
    <row r="5352" spans="1:13" ht="12.75" customHeight="1" x14ac:dyDescent="0.25">
      <c r="A5352" s="277" t="s">
        <v>12134</v>
      </c>
      <c r="B5352" s="277" t="s">
        <v>12135</v>
      </c>
      <c r="C5352" s="277" t="s">
        <v>12231</v>
      </c>
      <c r="D5352" s="277" t="s">
        <v>12232</v>
      </c>
      <c r="E5352" s="278" t="s">
        <v>1043</v>
      </c>
      <c r="F5352" s="277" t="s">
        <v>1043</v>
      </c>
      <c r="G5352" s="279">
        <v>84662</v>
      </c>
      <c r="H5352" s="277" t="s">
        <v>12260</v>
      </c>
      <c r="I5352" s="277" t="s">
        <v>648</v>
      </c>
      <c r="J5352" s="277" t="s">
        <v>2642</v>
      </c>
      <c r="K5352" s="280">
        <v>24.45</v>
      </c>
      <c r="L5352" s="277" t="s">
        <v>2364</v>
      </c>
      <c r="M5352" s="83"/>
    </row>
    <row r="5353" spans="1:13" ht="12.75" customHeight="1" x14ac:dyDescent="0.25">
      <c r="A5353" s="277" t="s">
        <v>12134</v>
      </c>
      <c r="B5353" s="277" t="s">
        <v>12135</v>
      </c>
      <c r="C5353" s="277" t="s">
        <v>12231</v>
      </c>
      <c r="D5353" s="277" t="s">
        <v>12232</v>
      </c>
      <c r="E5353" s="278" t="s">
        <v>1043</v>
      </c>
      <c r="F5353" s="277" t="s">
        <v>1043</v>
      </c>
      <c r="G5353" s="279">
        <v>95468</v>
      </c>
      <c r="H5353" s="277" t="s">
        <v>12261</v>
      </c>
      <c r="I5353" s="277" t="s">
        <v>648</v>
      </c>
      <c r="J5353" s="277" t="s">
        <v>2642</v>
      </c>
      <c r="K5353" s="280">
        <v>35.67</v>
      </c>
      <c r="L5353" s="277" t="s">
        <v>2364</v>
      </c>
      <c r="M5353" s="83"/>
    </row>
    <row r="5354" spans="1:13" ht="12.75" customHeight="1" x14ac:dyDescent="0.25">
      <c r="A5354" s="277" t="s">
        <v>12134</v>
      </c>
      <c r="B5354" s="277" t="s">
        <v>12135</v>
      </c>
      <c r="C5354" s="277" t="s">
        <v>12262</v>
      </c>
      <c r="D5354" s="277" t="s">
        <v>12263</v>
      </c>
      <c r="E5354" s="278" t="s">
        <v>1043</v>
      </c>
      <c r="F5354" s="277" t="s">
        <v>1043</v>
      </c>
      <c r="G5354" s="279">
        <v>41595</v>
      </c>
      <c r="H5354" s="277" t="s">
        <v>12264</v>
      </c>
      <c r="I5354" s="277" t="s">
        <v>871</v>
      </c>
      <c r="J5354" s="277" t="s">
        <v>2642</v>
      </c>
      <c r="K5354" s="280">
        <v>9.75</v>
      </c>
      <c r="L5354" s="277" t="s">
        <v>2364</v>
      </c>
      <c r="M5354" s="83"/>
    </row>
    <row r="5355" spans="1:13" ht="12.75" customHeight="1" x14ac:dyDescent="0.25">
      <c r="A5355" s="277" t="s">
        <v>12134</v>
      </c>
      <c r="B5355" s="277" t="s">
        <v>12135</v>
      </c>
      <c r="C5355" s="277" t="s">
        <v>12262</v>
      </c>
      <c r="D5355" s="277" t="s">
        <v>12263</v>
      </c>
      <c r="E5355" s="278">
        <v>73978</v>
      </c>
      <c r="F5355" s="277" t="s">
        <v>12265</v>
      </c>
      <c r="G5355" s="279" t="s">
        <v>12266</v>
      </c>
      <c r="H5355" s="277" t="s">
        <v>12267</v>
      </c>
      <c r="I5355" s="277" t="s">
        <v>648</v>
      </c>
      <c r="J5355" s="277" t="s">
        <v>2642</v>
      </c>
      <c r="K5355" s="280">
        <v>16.100000000000001</v>
      </c>
      <c r="L5355" s="277" t="s">
        <v>2364</v>
      </c>
      <c r="M5355" s="83"/>
    </row>
    <row r="5356" spans="1:13" ht="12.75" customHeight="1" x14ac:dyDescent="0.25">
      <c r="A5356" s="277" t="s">
        <v>12134</v>
      </c>
      <c r="B5356" s="277" t="s">
        <v>12135</v>
      </c>
      <c r="C5356" s="277" t="s">
        <v>12262</v>
      </c>
      <c r="D5356" s="277" t="s">
        <v>12263</v>
      </c>
      <c r="E5356" s="278">
        <v>74245</v>
      </c>
      <c r="F5356" s="277" t="s">
        <v>12268</v>
      </c>
      <c r="G5356" s="279" t="s">
        <v>12269</v>
      </c>
      <c r="H5356" s="277" t="s">
        <v>12268</v>
      </c>
      <c r="I5356" s="277" t="s">
        <v>648</v>
      </c>
      <c r="J5356" s="277" t="s">
        <v>2642</v>
      </c>
      <c r="K5356" s="280">
        <v>13.08</v>
      </c>
      <c r="L5356" s="277" t="s">
        <v>2364</v>
      </c>
      <c r="M5356" s="83"/>
    </row>
    <row r="5357" spans="1:13" ht="12.75" customHeight="1" x14ac:dyDescent="0.25">
      <c r="A5357" s="277" t="s">
        <v>12134</v>
      </c>
      <c r="B5357" s="277" t="s">
        <v>12135</v>
      </c>
      <c r="C5357" s="277" t="s">
        <v>12262</v>
      </c>
      <c r="D5357" s="277" t="s">
        <v>12263</v>
      </c>
      <c r="E5357" s="278" t="s">
        <v>1043</v>
      </c>
      <c r="F5357" s="277" t="s">
        <v>1043</v>
      </c>
      <c r="G5357" s="279">
        <v>79467</v>
      </c>
      <c r="H5357" s="277" t="s">
        <v>12270</v>
      </c>
      <c r="I5357" s="277" t="s">
        <v>12271</v>
      </c>
      <c r="J5357" s="277" t="s">
        <v>2642</v>
      </c>
      <c r="K5357" s="280">
        <v>11.64</v>
      </c>
      <c r="L5357" s="277" t="s">
        <v>2364</v>
      </c>
      <c r="M5357" s="83"/>
    </row>
    <row r="5358" spans="1:13" ht="12.75" customHeight="1" x14ac:dyDescent="0.25">
      <c r="A5358" s="277" t="s">
        <v>12134</v>
      </c>
      <c r="B5358" s="277" t="s">
        <v>12135</v>
      </c>
      <c r="C5358" s="277" t="s">
        <v>12262</v>
      </c>
      <c r="D5358" s="277" t="s">
        <v>12263</v>
      </c>
      <c r="E5358" s="278">
        <v>79500</v>
      </c>
      <c r="F5358" s="277" t="s">
        <v>12272</v>
      </c>
      <c r="G5358" s="279" t="s">
        <v>12273</v>
      </c>
      <c r="H5358" s="277" t="s">
        <v>12274</v>
      </c>
      <c r="I5358" s="277" t="s">
        <v>648</v>
      </c>
      <c r="J5358" s="277" t="s">
        <v>2642</v>
      </c>
      <c r="K5358" s="280">
        <v>18.37</v>
      </c>
      <c r="L5358" s="277" t="s">
        <v>2364</v>
      </c>
      <c r="M5358" s="83"/>
    </row>
    <row r="5359" spans="1:13" ht="12.75" customHeight="1" x14ac:dyDescent="0.25">
      <c r="A5359" s="277" t="s">
        <v>12134</v>
      </c>
      <c r="B5359" s="277" t="s">
        <v>12135</v>
      </c>
      <c r="C5359" s="277" t="s">
        <v>12262</v>
      </c>
      <c r="D5359" s="277" t="s">
        <v>12263</v>
      </c>
      <c r="E5359" s="278" t="s">
        <v>1043</v>
      </c>
      <c r="F5359" s="277" t="s">
        <v>1043</v>
      </c>
      <c r="G5359" s="279">
        <v>84663</v>
      </c>
      <c r="H5359" s="277" t="s">
        <v>12275</v>
      </c>
      <c r="I5359" s="277" t="s">
        <v>648</v>
      </c>
      <c r="J5359" s="277" t="s">
        <v>2642</v>
      </c>
      <c r="K5359" s="280">
        <v>21.07</v>
      </c>
      <c r="L5359" s="277" t="s">
        <v>2364</v>
      </c>
      <c r="M5359" s="83"/>
    </row>
    <row r="5360" spans="1:13" ht="12.75" customHeight="1" x14ac:dyDescent="0.25">
      <c r="A5360" s="277" t="s">
        <v>12134</v>
      </c>
      <c r="B5360" s="277" t="s">
        <v>12135</v>
      </c>
      <c r="C5360" s="277" t="s">
        <v>12262</v>
      </c>
      <c r="D5360" s="277" t="s">
        <v>12263</v>
      </c>
      <c r="E5360" s="278" t="s">
        <v>1043</v>
      </c>
      <c r="F5360" s="277" t="s">
        <v>1043</v>
      </c>
      <c r="G5360" s="279">
        <v>84665</v>
      </c>
      <c r="H5360" s="277" t="s">
        <v>12276</v>
      </c>
      <c r="I5360" s="277" t="s">
        <v>648</v>
      </c>
      <c r="J5360" s="277" t="s">
        <v>2642</v>
      </c>
      <c r="K5360" s="280">
        <v>19.829999999999998</v>
      </c>
      <c r="L5360" s="277" t="s">
        <v>2364</v>
      </c>
      <c r="M5360" s="83"/>
    </row>
    <row r="5361" spans="1:13" ht="12.75" customHeight="1" x14ac:dyDescent="0.25">
      <c r="A5361" s="277" t="s">
        <v>12134</v>
      </c>
      <c r="B5361" s="277" t="s">
        <v>12135</v>
      </c>
      <c r="C5361" s="277" t="s">
        <v>12262</v>
      </c>
      <c r="D5361" s="277" t="s">
        <v>12263</v>
      </c>
      <c r="E5361" s="278" t="s">
        <v>1043</v>
      </c>
      <c r="F5361" s="277" t="s">
        <v>1043</v>
      </c>
      <c r="G5361" s="279">
        <v>84666</v>
      </c>
      <c r="H5361" s="277" t="s">
        <v>12277</v>
      </c>
      <c r="I5361" s="277" t="s">
        <v>648</v>
      </c>
      <c r="J5361" s="277" t="s">
        <v>2363</v>
      </c>
      <c r="K5361" s="280">
        <v>18.62</v>
      </c>
      <c r="L5361" s="277" t="s">
        <v>2364</v>
      </c>
      <c r="M5361" s="83"/>
    </row>
    <row r="5362" spans="1:13" ht="12.75" customHeight="1" x14ac:dyDescent="0.25">
      <c r="A5362" s="277" t="s">
        <v>12134</v>
      </c>
      <c r="B5362" s="277" t="s">
        <v>12135</v>
      </c>
      <c r="C5362" s="277" t="s">
        <v>12278</v>
      </c>
      <c r="D5362" s="277" t="s">
        <v>12279</v>
      </c>
      <c r="E5362" s="278" t="s">
        <v>1043</v>
      </c>
      <c r="F5362" s="277" t="s">
        <v>1043</v>
      </c>
      <c r="G5362" s="279">
        <v>75889</v>
      </c>
      <c r="H5362" s="277" t="s">
        <v>12280</v>
      </c>
      <c r="I5362" s="277" t="s">
        <v>648</v>
      </c>
      <c r="J5362" s="277" t="s">
        <v>2642</v>
      </c>
      <c r="K5362" s="280">
        <v>17.37</v>
      </c>
      <c r="L5362" s="277" t="s">
        <v>2364</v>
      </c>
      <c r="M5362" s="83"/>
    </row>
    <row r="5363" spans="1:13" ht="12.75" customHeight="1" x14ac:dyDescent="0.25">
      <c r="A5363" s="277" t="s">
        <v>12281</v>
      </c>
      <c r="B5363" s="277" t="s">
        <v>12282</v>
      </c>
      <c r="C5363" s="277" t="s">
        <v>12283</v>
      </c>
      <c r="D5363" s="277" t="s">
        <v>12284</v>
      </c>
      <c r="E5363" s="278" t="s">
        <v>1043</v>
      </c>
      <c r="F5363" s="277" t="s">
        <v>1043</v>
      </c>
      <c r="G5363" s="279">
        <v>72191</v>
      </c>
      <c r="H5363" s="277" t="s">
        <v>12285</v>
      </c>
      <c r="I5363" s="277" t="s">
        <v>648</v>
      </c>
      <c r="J5363" s="277" t="s">
        <v>2642</v>
      </c>
      <c r="K5363" s="280">
        <v>71.510000000000005</v>
      </c>
      <c r="L5363" s="277" t="s">
        <v>2364</v>
      </c>
      <c r="M5363" s="83"/>
    </row>
    <row r="5364" spans="1:13" ht="12.75" customHeight="1" x14ac:dyDescent="0.25">
      <c r="A5364" s="277" t="s">
        <v>12281</v>
      </c>
      <c r="B5364" s="277" t="s">
        <v>12282</v>
      </c>
      <c r="C5364" s="277" t="s">
        <v>12283</v>
      </c>
      <c r="D5364" s="277" t="s">
        <v>12284</v>
      </c>
      <c r="E5364" s="278" t="s">
        <v>1043</v>
      </c>
      <c r="F5364" s="277" t="s">
        <v>1043</v>
      </c>
      <c r="G5364" s="279">
        <v>72192</v>
      </c>
      <c r="H5364" s="277" t="s">
        <v>12286</v>
      </c>
      <c r="I5364" s="277" t="s">
        <v>648</v>
      </c>
      <c r="J5364" s="277" t="s">
        <v>2642</v>
      </c>
      <c r="K5364" s="280">
        <v>19.34</v>
      </c>
      <c r="L5364" s="277" t="s">
        <v>2364</v>
      </c>
      <c r="M5364" s="83"/>
    </row>
    <row r="5365" spans="1:13" ht="12.75" customHeight="1" x14ac:dyDescent="0.25">
      <c r="A5365" s="277" t="s">
        <v>12281</v>
      </c>
      <c r="B5365" s="277" t="s">
        <v>12282</v>
      </c>
      <c r="C5365" s="277" t="s">
        <v>12283</v>
      </c>
      <c r="D5365" s="277" t="s">
        <v>12284</v>
      </c>
      <c r="E5365" s="278" t="s">
        <v>1043</v>
      </c>
      <c r="F5365" s="277" t="s">
        <v>1043</v>
      </c>
      <c r="G5365" s="279">
        <v>72193</v>
      </c>
      <c r="H5365" s="277" t="s">
        <v>12287</v>
      </c>
      <c r="I5365" s="277" t="s">
        <v>648</v>
      </c>
      <c r="J5365" s="277" t="s">
        <v>2642</v>
      </c>
      <c r="K5365" s="280">
        <v>52.86</v>
      </c>
      <c r="L5365" s="277" t="s">
        <v>2364</v>
      </c>
      <c r="M5365" s="83"/>
    </row>
    <row r="5366" spans="1:13" ht="12.75" customHeight="1" x14ac:dyDescent="0.25">
      <c r="A5366" s="277" t="s">
        <v>12281</v>
      </c>
      <c r="B5366" s="277" t="s">
        <v>12282</v>
      </c>
      <c r="C5366" s="277" t="s">
        <v>12283</v>
      </c>
      <c r="D5366" s="277" t="s">
        <v>12284</v>
      </c>
      <c r="E5366" s="278" t="s">
        <v>1043</v>
      </c>
      <c r="F5366" s="277" t="s">
        <v>1043</v>
      </c>
      <c r="G5366" s="279">
        <v>73655</v>
      </c>
      <c r="H5366" s="277" t="s">
        <v>12288</v>
      </c>
      <c r="I5366" s="277" t="s">
        <v>648</v>
      </c>
      <c r="J5366" s="277" t="s">
        <v>2642</v>
      </c>
      <c r="K5366" s="280">
        <v>191.47</v>
      </c>
      <c r="L5366" s="277" t="s">
        <v>2364</v>
      </c>
      <c r="M5366" s="83"/>
    </row>
    <row r="5367" spans="1:13" ht="12.75" customHeight="1" x14ac:dyDescent="0.25">
      <c r="A5367" s="277" t="s">
        <v>12281</v>
      </c>
      <c r="B5367" s="277" t="s">
        <v>12282</v>
      </c>
      <c r="C5367" s="277" t="s">
        <v>12283</v>
      </c>
      <c r="D5367" s="277" t="s">
        <v>12284</v>
      </c>
      <c r="E5367" s="278">
        <v>73734</v>
      </c>
      <c r="F5367" s="277" t="s">
        <v>12289</v>
      </c>
      <c r="G5367" s="279" t="s">
        <v>12290</v>
      </c>
      <c r="H5367" s="277" t="s">
        <v>12291</v>
      </c>
      <c r="I5367" s="277" t="s">
        <v>648</v>
      </c>
      <c r="J5367" s="277" t="s">
        <v>2363</v>
      </c>
      <c r="K5367" s="280">
        <v>150.47</v>
      </c>
      <c r="L5367" s="277" t="s">
        <v>2364</v>
      </c>
      <c r="M5367" s="83"/>
    </row>
    <row r="5368" spans="1:13" ht="12.75" customHeight="1" x14ac:dyDescent="0.25">
      <c r="A5368" s="277" t="s">
        <v>12281</v>
      </c>
      <c r="B5368" s="277" t="s">
        <v>12282</v>
      </c>
      <c r="C5368" s="277" t="s">
        <v>12283</v>
      </c>
      <c r="D5368" s="277" t="s">
        <v>12284</v>
      </c>
      <c r="E5368" s="278" t="s">
        <v>1043</v>
      </c>
      <c r="F5368" s="277" t="s">
        <v>1043</v>
      </c>
      <c r="G5368" s="279">
        <v>84181</v>
      </c>
      <c r="H5368" s="277" t="s">
        <v>12292</v>
      </c>
      <c r="I5368" s="277" t="s">
        <v>648</v>
      </c>
      <c r="J5368" s="277" t="s">
        <v>2363</v>
      </c>
      <c r="K5368" s="280">
        <v>126.05</v>
      </c>
      <c r="L5368" s="277" t="s">
        <v>2364</v>
      </c>
      <c r="M5368" s="83"/>
    </row>
    <row r="5369" spans="1:13" ht="12.75" customHeight="1" x14ac:dyDescent="0.25">
      <c r="A5369" s="277" t="s">
        <v>12281</v>
      </c>
      <c r="B5369" s="277" t="s">
        <v>12282</v>
      </c>
      <c r="C5369" s="277" t="s">
        <v>12293</v>
      </c>
      <c r="D5369" s="277" t="s">
        <v>12294</v>
      </c>
      <c r="E5369" s="278" t="s">
        <v>1043</v>
      </c>
      <c r="F5369" s="277" t="s">
        <v>1043</v>
      </c>
      <c r="G5369" s="279">
        <v>87246</v>
      </c>
      <c r="H5369" s="277" t="s">
        <v>12295</v>
      </c>
      <c r="I5369" s="277" t="s">
        <v>648</v>
      </c>
      <c r="J5369" s="277" t="s">
        <v>2642</v>
      </c>
      <c r="K5369" s="280">
        <v>36.67</v>
      </c>
      <c r="L5369" s="277" t="s">
        <v>2364</v>
      </c>
      <c r="M5369" s="83"/>
    </row>
    <row r="5370" spans="1:13" ht="12.75" customHeight="1" x14ac:dyDescent="0.25">
      <c r="A5370" s="277" t="s">
        <v>12281</v>
      </c>
      <c r="B5370" s="277" t="s">
        <v>12282</v>
      </c>
      <c r="C5370" s="277" t="s">
        <v>12293</v>
      </c>
      <c r="D5370" s="277" t="s">
        <v>12294</v>
      </c>
      <c r="E5370" s="278" t="s">
        <v>1043</v>
      </c>
      <c r="F5370" s="277" t="s">
        <v>1043</v>
      </c>
      <c r="G5370" s="279">
        <v>87247</v>
      </c>
      <c r="H5370" s="277" t="s">
        <v>12296</v>
      </c>
      <c r="I5370" s="277" t="s">
        <v>648</v>
      </c>
      <c r="J5370" s="277" t="s">
        <v>2642</v>
      </c>
      <c r="K5370" s="280">
        <v>31.44</v>
      </c>
      <c r="L5370" s="277" t="s">
        <v>2364</v>
      </c>
      <c r="M5370" s="83"/>
    </row>
    <row r="5371" spans="1:13" ht="12.75" customHeight="1" x14ac:dyDescent="0.25">
      <c r="A5371" s="277" t="s">
        <v>12281</v>
      </c>
      <c r="B5371" s="277" t="s">
        <v>12282</v>
      </c>
      <c r="C5371" s="277" t="s">
        <v>12293</v>
      </c>
      <c r="D5371" s="277" t="s">
        <v>12294</v>
      </c>
      <c r="E5371" s="278" t="s">
        <v>1043</v>
      </c>
      <c r="F5371" s="277" t="s">
        <v>1043</v>
      </c>
      <c r="G5371" s="279">
        <v>87248</v>
      </c>
      <c r="H5371" s="277" t="s">
        <v>12297</v>
      </c>
      <c r="I5371" s="277" t="s">
        <v>648</v>
      </c>
      <c r="J5371" s="277" t="s">
        <v>2642</v>
      </c>
      <c r="K5371" s="280">
        <v>27.07</v>
      </c>
      <c r="L5371" s="277" t="s">
        <v>2364</v>
      </c>
      <c r="M5371" s="83"/>
    </row>
    <row r="5372" spans="1:13" ht="12.75" customHeight="1" x14ac:dyDescent="0.25">
      <c r="A5372" s="277" t="s">
        <v>12281</v>
      </c>
      <c r="B5372" s="277" t="s">
        <v>12282</v>
      </c>
      <c r="C5372" s="277" t="s">
        <v>12293</v>
      </c>
      <c r="D5372" s="277" t="s">
        <v>12294</v>
      </c>
      <c r="E5372" s="278" t="s">
        <v>1043</v>
      </c>
      <c r="F5372" s="277" t="s">
        <v>1043</v>
      </c>
      <c r="G5372" s="279">
        <v>87249</v>
      </c>
      <c r="H5372" s="277" t="s">
        <v>12298</v>
      </c>
      <c r="I5372" s="277" t="s">
        <v>648</v>
      </c>
      <c r="J5372" s="277" t="s">
        <v>2642</v>
      </c>
      <c r="K5372" s="280">
        <v>41.56</v>
      </c>
      <c r="L5372" s="277" t="s">
        <v>2364</v>
      </c>
      <c r="M5372" s="83"/>
    </row>
    <row r="5373" spans="1:13" ht="12.75" customHeight="1" x14ac:dyDescent="0.25">
      <c r="A5373" s="277" t="s">
        <v>12281</v>
      </c>
      <c r="B5373" s="277" t="s">
        <v>12282</v>
      </c>
      <c r="C5373" s="277" t="s">
        <v>12293</v>
      </c>
      <c r="D5373" s="277" t="s">
        <v>12294</v>
      </c>
      <c r="E5373" s="278" t="s">
        <v>1043</v>
      </c>
      <c r="F5373" s="277" t="s">
        <v>1043</v>
      </c>
      <c r="G5373" s="279">
        <v>87250</v>
      </c>
      <c r="H5373" s="277" t="s">
        <v>12299</v>
      </c>
      <c r="I5373" s="277" t="s">
        <v>648</v>
      </c>
      <c r="J5373" s="277" t="s">
        <v>2642</v>
      </c>
      <c r="K5373" s="280">
        <v>33.270000000000003</v>
      </c>
      <c r="L5373" s="277" t="s">
        <v>2364</v>
      </c>
      <c r="M5373" s="83"/>
    </row>
    <row r="5374" spans="1:13" ht="12.75" customHeight="1" x14ac:dyDescent="0.25">
      <c r="A5374" s="277" t="s">
        <v>12281</v>
      </c>
      <c r="B5374" s="277" t="s">
        <v>12282</v>
      </c>
      <c r="C5374" s="277" t="s">
        <v>12293</v>
      </c>
      <c r="D5374" s="277" t="s">
        <v>12294</v>
      </c>
      <c r="E5374" s="278" t="s">
        <v>1043</v>
      </c>
      <c r="F5374" s="277" t="s">
        <v>1043</v>
      </c>
      <c r="G5374" s="279">
        <v>87251</v>
      </c>
      <c r="H5374" s="277" t="s">
        <v>12300</v>
      </c>
      <c r="I5374" s="277" t="s">
        <v>648</v>
      </c>
      <c r="J5374" s="277" t="s">
        <v>2642</v>
      </c>
      <c r="K5374" s="280">
        <v>27.83</v>
      </c>
      <c r="L5374" s="277" t="s">
        <v>2364</v>
      </c>
      <c r="M5374" s="83"/>
    </row>
    <row r="5375" spans="1:13" ht="12.75" customHeight="1" x14ac:dyDescent="0.25">
      <c r="A5375" s="277" t="s">
        <v>12281</v>
      </c>
      <c r="B5375" s="277" t="s">
        <v>12282</v>
      </c>
      <c r="C5375" s="277" t="s">
        <v>12293</v>
      </c>
      <c r="D5375" s="277" t="s">
        <v>12294</v>
      </c>
      <c r="E5375" s="278" t="s">
        <v>1043</v>
      </c>
      <c r="F5375" s="277" t="s">
        <v>1043</v>
      </c>
      <c r="G5375" s="279">
        <v>87255</v>
      </c>
      <c r="H5375" s="277" t="s">
        <v>12301</v>
      </c>
      <c r="I5375" s="277" t="s">
        <v>648</v>
      </c>
      <c r="J5375" s="277" t="s">
        <v>2642</v>
      </c>
      <c r="K5375" s="280">
        <v>64.91</v>
      </c>
      <c r="L5375" s="277" t="s">
        <v>2364</v>
      </c>
      <c r="M5375" s="83"/>
    </row>
    <row r="5376" spans="1:13" ht="12.75" customHeight="1" x14ac:dyDescent="0.25">
      <c r="A5376" s="277" t="s">
        <v>12281</v>
      </c>
      <c r="B5376" s="277" t="s">
        <v>12282</v>
      </c>
      <c r="C5376" s="277" t="s">
        <v>12293</v>
      </c>
      <c r="D5376" s="277" t="s">
        <v>12294</v>
      </c>
      <c r="E5376" s="278" t="s">
        <v>1043</v>
      </c>
      <c r="F5376" s="277" t="s">
        <v>1043</v>
      </c>
      <c r="G5376" s="279">
        <v>87256</v>
      </c>
      <c r="H5376" s="277" t="s">
        <v>12302</v>
      </c>
      <c r="I5376" s="277" t="s">
        <v>648</v>
      </c>
      <c r="J5376" s="277" t="s">
        <v>2642</v>
      </c>
      <c r="K5376" s="280">
        <v>55.18</v>
      </c>
      <c r="L5376" s="277" t="s">
        <v>2364</v>
      </c>
      <c r="M5376" s="83"/>
    </row>
    <row r="5377" spans="1:13" ht="12.75" customHeight="1" x14ac:dyDescent="0.25">
      <c r="A5377" s="277" t="s">
        <v>12281</v>
      </c>
      <c r="B5377" s="277" t="s">
        <v>12282</v>
      </c>
      <c r="C5377" s="277" t="s">
        <v>12293</v>
      </c>
      <c r="D5377" s="277" t="s">
        <v>12294</v>
      </c>
      <c r="E5377" s="278" t="s">
        <v>1043</v>
      </c>
      <c r="F5377" s="277" t="s">
        <v>1043</v>
      </c>
      <c r="G5377" s="279">
        <v>87257</v>
      </c>
      <c r="H5377" s="277" t="s">
        <v>12303</v>
      </c>
      <c r="I5377" s="277" t="s">
        <v>648</v>
      </c>
      <c r="J5377" s="277" t="s">
        <v>2642</v>
      </c>
      <c r="K5377" s="280">
        <v>48.85</v>
      </c>
      <c r="L5377" s="277" t="s">
        <v>2364</v>
      </c>
      <c r="M5377" s="83"/>
    </row>
    <row r="5378" spans="1:13" ht="12.75" customHeight="1" x14ac:dyDescent="0.25">
      <c r="A5378" s="277" t="s">
        <v>12281</v>
      </c>
      <c r="B5378" s="277" t="s">
        <v>12282</v>
      </c>
      <c r="C5378" s="277" t="s">
        <v>12293</v>
      </c>
      <c r="D5378" s="277" t="s">
        <v>12294</v>
      </c>
      <c r="E5378" s="278" t="s">
        <v>1043</v>
      </c>
      <c r="F5378" s="277" t="s">
        <v>1043</v>
      </c>
      <c r="G5378" s="279">
        <v>87258</v>
      </c>
      <c r="H5378" s="277" t="s">
        <v>12304</v>
      </c>
      <c r="I5378" s="277" t="s">
        <v>648</v>
      </c>
      <c r="J5378" s="277" t="s">
        <v>2642</v>
      </c>
      <c r="K5378" s="280">
        <v>84.18</v>
      </c>
      <c r="L5378" s="277" t="s">
        <v>2364</v>
      </c>
      <c r="M5378" s="83"/>
    </row>
    <row r="5379" spans="1:13" ht="12.75" customHeight="1" x14ac:dyDescent="0.25">
      <c r="A5379" s="277" t="s">
        <v>12281</v>
      </c>
      <c r="B5379" s="277" t="s">
        <v>12282</v>
      </c>
      <c r="C5379" s="277" t="s">
        <v>12293</v>
      </c>
      <c r="D5379" s="277" t="s">
        <v>12294</v>
      </c>
      <c r="E5379" s="278" t="s">
        <v>1043</v>
      </c>
      <c r="F5379" s="277" t="s">
        <v>1043</v>
      </c>
      <c r="G5379" s="279">
        <v>87259</v>
      </c>
      <c r="H5379" s="277" t="s">
        <v>12305</v>
      </c>
      <c r="I5379" s="277" t="s">
        <v>648</v>
      </c>
      <c r="J5379" s="277" t="s">
        <v>2642</v>
      </c>
      <c r="K5379" s="280">
        <v>74.98</v>
      </c>
      <c r="L5379" s="277" t="s">
        <v>2364</v>
      </c>
      <c r="M5379" s="83"/>
    </row>
    <row r="5380" spans="1:13" ht="12.75" customHeight="1" x14ac:dyDescent="0.25">
      <c r="A5380" s="277" t="s">
        <v>12281</v>
      </c>
      <c r="B5380" s="277" t="s">
        <v>12282</v>
      </c>
      <c r="C5380" s="277" t="s">
        <v>12293</v>
      </c>
      <c r="D5380" s="277" t="s">
        <v>12294</v>
      </c>
      <c r="E5380" s="278" t="s">
        <v>1043</v>
      </c>
      <c r="F5380" s="277" t="s">
        <v>1043</v>
      </c>
      <c r="G5380" s="279">
        <v>87260</v>
      </c>
      <c r="H5380" s="277" t="s">
        <v>12306</v>
      </c>
      <c r="I5380" s="277" t="s">
        <v>648</v>
      </c>
      <c r="J5380" s="277" t="s">
        <v>2642</v>
      </c>
      <c r="K5380" s="280">
        <v>69.42</v>
      </c>
      <c r="L5380" s="277" t="s">
        <v>2364</v>
      </c>
      <c r="M5380" s="83"/>
    </row>
    <row r="5381" spans="1:13" ht="12.75" customHeight="1" x14ac:dyDescent="0.25">
      <c r="A5381" s="277" t="s">
        <v>12281</v>
      </c>
      <c r="B5381" s="277" t="s">
        <v>12282</v>
      </c>
      <c r="C5381" s="277" t="s">
        <v>12293</v>
      </c>
      <c r="D5381" s="277" t="s">
        <v>12294</v>
      </c>
      <c r="E5381" s="278" t="s">
        <v>1043</v>
      </c>
      <c r="F5381" s="277" t="s">
        <v>1043</v>
      </c>
      <c r="G5381" s="279">
        <v>87261</v>
      </c>
      <c r="H5381" s="277" t="s">
        <v>12307</v>
      </c>
      <c r="I5381" s="277" t="s">
        <v>648</v>
      </c>
      <c r="J5381" s="277" t="s">
        <v>2642</v>
      </c>
      <c r="K5381" s="280">
        <v>96.71</v>
      </c>
      <c r="L5381" s="277" t="s">
        <v>2364</v>
      </c>
      <c r="M5381" s="83"/>
    </row>
    <row r="5382" spans="1:13" ht="12.75" customHeight="1" x14ac:dyDescent="0.25">
      <c r="A5382" s="277" t="s">
        <v>12281</v>
      </c>
      <c r="B5382" s="277" t="s">
        <v>12282</v>
      </c>
      <c r="C5382" s="277" t="s">
        <v>12293</v>
      </c>
      <c r="D5382" s="277" t="s">
        <v>12294</v>
      </c>
      <c r="E5382" s="278" t="s">
        <v>1043</v>
      </c>
      <c r="F5382" s="277" t="s">
        <v>1043</v>
      </c>
      <c r="G5382" s="279">
        <v>87262</v>
      </c>
      <c r="H5382" s="277" t="s">
        <v>12308</v>
      </c>
      <c r="I5382" s="277" t="s">
        <v>648</v>
      </c>
      <c r="J5382" s="277" t="s">
        <v>2642</v>
      </c>
      <c r="K5382" s="280">
        <v>86.19</v>
      </c>
      <c r="L5382" s="277" t="s">
        <v>2364</v>
      </c>
      <c r="M5382" s="83"/>
    </row>
    <row r="5383" spans="1:13" ht="12.75" customHeight="1" x14ac:dyDescent="0.25">
      <c r="A5383" s="277" t="s">
        <v>12281</v>
      </c>
      <c r="B5383" s="277" t="s">
        <v>12282</v>
      </c>
      <c r="C5383" s="277" t="s">
        <v>12293</v>
      </c>
      <c r="D5383" s="277" t="s">
        <v>12294</v>
      </c>
      <c r="E5383" s="278" t="s">
        <v>1043</v>
      </c>
      <c r="F5383" s="277" t="s">
        <v>1043</v>
      </c>
      <c r="G5383" s="279">
        <v>87263</v>
      </c>
      <c r="H5383" s="277" t="s">
        <v>12309</v>
      </c>
      <c r="I5383" s="277" t="s">
        <v>648</v>
      </c>
      <c r="J5383" s="277" t="s">
        <v>2642</v>
      </c>
      <c r="K5383" s="280">
        <v>79.650000000000006</v>
      </c>
      <c r="L5383" s="277" t="s">
        <v>2364</v>
      </c>
      <c r="M5383" s="83"/>
    </row>
    <row r="5384" spans="1:13" ht="12.75" customHeight="1" x14ac:dyDescent="0.25">
      <c r="A5384" s="277" t="s">
        <v>12281</v>
      </c>
      <c r="B5384" s="277" t="s">
        <v>12282</v>
      </c>
      <c r="C5384" s="277" t="s">
        <v>12293</v>
      </c>
      <c r="D5384" s="277" t="s">
        <v>12294</v>
      </c>
      <c r="E5384" s="278" t="s">
        <v>1043</v>
      </c>
      <c r="F5384" s="277" t="s">
        <v>1043</v>
      </c>
      <c r="G5384" s="279">
        <v>89046</v>
      </c>
      <c r="H5384" s="277" t="s">
        <v>12310</v>
      </c>
      <c r="I5384" s="277" t="s">
        <v>648</v>
      </c>
      <c r="J5384" s="277" t="s">
        <v>2642</v>
      </c>
      <c r="K5384" s="280">
        <v>31.18</v>
      </c>
      <c r="L5384" s="277" t="s">
        <v>2364</v>
      </c>
      <c r="M5384" s="83"/>
    </row>
    <row r="5385" spans="1:13" ht="12.75" customHeight="1" x14ac:dyDescent="0.25">
      <c r="A5385" s="277" t="s">
        <v>12281</v>
      </c>
      <c r="B5385" s="277" t="s">
        <v>12282</v>
      </c>
      <c r="C5385" s="277" t="s">
        <v>12293</v>
      </c>
      <c r="D5385" s="277" t="s">
        <v>12294</v>
      </c>
      <c r="E5385" s="278" t="s">
        <v>1043</v>
      </c>
      <c r="F5385" s="277" t="s">
        <v>1043</v>
      </c>
      <c r="G5385" s="279">
        <v>89171</v>
      </c>
      <c r="H5385" s="277" t="s">
        <v>12311</v>
      </c>
      <c r="I5385" s="277" t="s">
        <v>648</v>
      </c>
      <c r="J5385" s="277" t="s">
        <v>2642</v>
      </c>
      <c r="K5385" s="280">
        <v>29.04</v>
      </c>
      <c r="L5385" s="277" t="s">
        <v>2364</v>
      </c>
      <c r="M5385" s="83"/>
    </row>
    <row r="5386" spans="1:13" ht="12.75" customHeight="1" x14ac:dyDescent="0.25">
      <c r="A5386" s="277" t="s">
        <v>12281</v>
      </c>
      <c r="B5386" s="277" t="s">
        <v>12282</v>
      </c>
      <c r="C5386" s="277" t="s">
        <v>12293</v>
      </c>
      <c r="D5386" s="277" t="s">
        <v>12294</v>
      </c>
      <c r="E5386" s="278" t="s">
        <v>1043</v>
      </c>
      <c r="F5386" s="277" t="s">
        <v>1043</v>
      </c>
      <c r="G5386" s="279">
        <v>93389</v>
      </c>
      <c r="H5386" s="277" t="s">
        <v>12312</v>
      </c>
      <c r="I5386" s="277" t="s">
        <v>648</v>
      </c>
      <c r="J5386" s="277" t="s">
        <v>2642</v>
      </c>
      <c r="K5386" s="280">
        <v>33.549999999999997</v>
      </c>
      <c r="L5386" s="277" t="s">
        <v>2364</v>
      </c>
      <c r="M5386" s="83"/>
    </row>
    <row r="5387" spans="1:13" ht="12.75" customHeight="1" x14ac:dyDescent="0.25">
      <c r="A5387" s="277" t="s">
        <v>12281</v>
      </c>
      <c r="B5387" s="277" t="s">
        <v>12282</v>
      </c>
      <c r="C5387" s="277" t="s">
        <v>12293</v>
      </c>
      <c r="D5387" s="277" t="s">
        <v>12294</v>
      </c>
      <c r="E5387" s="278" t="s">
        <v>1043</v>
      </c>
      <c r="F5387" s="277" t="s">
        <v>1043</v>
      </c>
      <c r="G5387" s="279">
        <v>93390</v>
      </c>
      <c r="H5387" s="277" t="s">
        <v>12313</v>
      </c>
      <c r="I5387" s="277" t="s">
        <v>648</v>
      </c>
      <c r="J5387" s="277" t="s">
        <v>2642</v>
      </c>
      <c r="K5387" s="280">
        <v>28.38</v>
      </c>
      <c r="L5387" s="277" t="s">
        <v>2364</v>
      </c>
      <c r="M5387" s="83"/>
    </row>
    <row r="5388" spans="1:13" ht="12.75" customHeight="1" x14ac:dyDescent="0.25">
      <c r="A5388" s="277" t="s">
        <v>12281</v>
      </c>
      <c r="B5388" s="277" t="s">
        <v>12282</v>
      </c>
      <c r="C5388" s="277" t="s">
        <v>12293</v>
      </c>
      <c r="D5388" s="277" t="s">
        <v>12294</v>
      </c>
      <c r="E5388" s="278" t="s">
        <v>1043</v>
      </c>
      <c r="F5388" s="277" t="s">
        <v>1043</v>
      </c>
      <c r="G5388" s="279">
        <v>93391</v>
      </c>
      <c r="H5388" s="277" t="s">
        <v>12314</v>
      </c>
      <c r="I5388" s="277" t="s">
        <v>648</v>
      </c>
      <c r="J5388" s="277" t="s">
        <v>2642</v>
      </c>
      <c r="K5388" s="280">
        <v>24.01</v>
      </c>
      <c r="L5388" s="277" t="s">
        <v>2364</v>
      </c>
      <c r="M5388" s="83"/>
    </row>
    <row r="5389" spans="1:13" ht="12.75" customHeight="1" x14ac:dyDescent="0.25">
      <c r="A5389" s="277" t="s">
        <v>12281</v>
      </c>
      <c r="B5389" s="277" t="s">
        <v>12282</v>
      </c>
      <c r="C5389" s="277" t="s">
        <v>12315</v>
      </c>
      <c r="D5389" s="277" t="s">
        <v>12316</v>
      </c>
      <c r="E5389" s="278">
        <v>73743</v>
      </c>
      <c r="F5389" s="277" t="s">
        <v>12317</v>
      </c>
      <c r="G5389" s="279" t="s">
        <v>12318</v>
      </c>
      <c r="H5389" s="277" t="s">
        <v>12319</v>
      </c>
      <c r="I5389" s="277" t="s">
        <v>648</v>
      </c>
      <c r="J5389" s="277" t="s">
        <v>2642</v>
      </c>
      <c r="K5389" s="280">
        <v>195.54</v>
      </c>
      <c r="L5389" s="277" t="s">
        <v>2364</v>
      </c>
      <c r="M5389" s="83"/>
    </row>
    <row r="5390" spans="1:13" ht="12.75" customHeight="1" x14ac:dyDescent="0.25">
      <c r="A5390" s="277" t="s">
        <v>12281</v>
      </c>
      <c r="B5390" s="277" t="s">
        <v>12282</v>
      </c>
      <c r="C5390" s="277" t="s">
        <v>12315</v>
      </c>
      <c r="D5390" s="277" t="s">
        <v>12316</v>
      </c>
      <c r="E5390" s="278">
        <v>73921</v>
      </c>
      <c r="F5390" s="277" t="s">
        <v>12320</v>
      </c>
      <c r="G5390" s="279" t="s">
        <v>12321</v>
      </c>
      <c r="H5390" s="277" t="s">
        <v>12322</v>
      </c>
      <c r="I5390" s="277" t="s">
        <v>648</v>
      </c>
      <c r="J5390" s="277" t="s">
        <v>2642</v>
      </c>
      <c r="K5390" s="280">
        <v>40.21</v>
      </c>
      <c r="L5390" s="277" t="s">
        <v>2364</v>
      </c>
      <c r="M5390" s="83"/>
    </row>
    <row r="5391" spans="1:13" ht="12.75" customHeight="1" x14ac:dyDescent="0.25">
      <c r="A5391" s="277" t="s">
        <v>12281</v>
      </c>
      <c r="B5391" s="277" t="s">
        <v>12282</v>
      </c>
      <c r="C5391" s="277" t="s">
        <v>12315</v>
      </c>
      <c r="D5391" s="277" t="s">
        <v>12316</v>
      </c>
      <c r="E5391" s="278" t="s">
        <v>1043</v>
      </c>
      <c r="F5391" s="277" t="s">
        <v>1043</v>
      </c>
      <c r="G5391" s="279">
        <v>84183</v>
      </c>
      <c r="H5391" s="277" t="s">
        <v>12323</v>
      </c>
      <c r="I5391" s="277" t="s">
        <v>648</v>
      </c>
      <c r="J5391" s="277" t="s">
        <v>2642</v>
      </c>
      <c r="K5391" s="280">
        <v>140.34</v>
      </c>
      <c r="L5391" s="277" t="s">
        <v>2364</v>
      </c>
      <c r="M5391" s="83"/>
    </row>
    <row r="5392" spans="1:13" ht="12.75" customHeight="1" x14ac:dyDescent="0.25">
      <c r="A5392" s="277" t="s">
        <v>12281</v>
      </c>
      <c r="B5392" s="277" t="s">
        <v>12282</v>
      </c>
      <c r="C5392" s="277" t="s">
        <v>12315</v>
      </c>
      <c r="D5392" s="277" t="s">
        <v>12316</v>
      </c>
      <c r="E5392" s="278" t="s">
        <v>1043</v>
      </c>
      <c r="F5392" s="277" t="s">
        <v>1043</v>
      </c>
      <c r="G5392" s="279">
        <v>98670</v>
      </c>
      <c r="H5392" s="277" t="s">
        <v>12324</v>
      </c>
      <c r="I5392" s="277" t="s">
        <v>648</v>
      </c>
      <c r="J5392" s="277" t="s">
        <v>2363</v>
      </c>
      <c r="K5392" s="280">
        <v>121.68</v>
      </c>
      <c r="L5392" s="277" t="s">
        <v>2364</v>
      </c>
      <c r="M5392" s="83"/>
    </row>
    <row r="5393" spans="1:13" ht="12.75" customHeight="1" x14ac:dyDescent="0.25">
      <c r="A5393" s="277" t="s">
        <v>12281</v>
      </c>
      <c r="B5393" s="277" t="s">
        <v>12282</v>
      </c>
      <c r="C5393" s="277" t="s">
        <v>12315</v>
      </c>
      <c r="D5393" s="277" t="s">
        <v>12316</v>
      </c>
      <c r="E5393" s="278" t="s">
        <v>1043</v>
      </c>
      <c r="F5393" s="277" t="s">
        <v>1043</v>
      </c>
      <c r="G5393" s="279">
        <v>98671</v>
      </c>
      <c r="H5393" s="277" t="s">
        <v>12325</v>
      </c>
      <c r="I5393" s="277" t="s">
        <v>648</v>
      </c>
      <c r="J5393" s="277" t="s">
        <v>2642</v>
      </c>
      <c r="K5393" s="280">
        <v>326.89999999999998</v>
      </c>
      <c r="L5393" s="277" t="s">
        <v>2364</v>
      </c>
      <c r="M5393" s="83"/>
    </row>
    <row r="5394" spans="1:13" ht="12.75" customHeight="1" x14ac:dyDescent="0.25">
      <c r="A5394" s="277" t="s">
        <v>12281</v>
      </c>
      <c r="B5394" s="277" t="s">
        <v>12282</v>
      </c>
      <c r="C5394" s="277" t="s">
        <v>12315</v>
      </c>
      <c r="D5394" s="277" t="s">
        <v>12316</v>
      </c>
      <c r="E5394" s="278" t="s">
        <v>1043</v>
      </c>
      <c r="F5394" s="277" t="s">
        <v>1043</v>
      </c>
      <c r="G5394" s="279">
        <v>98672</v>
      </c>
      <c r="H5394" s="277" t="s">
        <v>12326</v>
      </c>
      <c r="I5394" s="277" t="s">
        <v>648</v>
      </c>
      <c r="J5394" s="277" t="s">
        <v>2642</v>
      </c>
      <c r="K5394" s="280">
        <v>235.21</v>
      </c>
      <c r="L5394" s="277" t="s">
        <v>2364</v>
      </c>
      <c r="M5394" s="83"/>
    </row>
    <row r="5395" spans="1:13" ht="12.75" customHeight="1" x14ac:dyDescent="0.25">
      <c r="A5395" s="277" t="s">
        <v>12281</v>
      </c>
      <c r="B5395" s="277" t="s">
        <v>12282</v>
      </c>
      <c r="C5395" s="277" t="s">
        <v>12315</v>
      </c>
      <c r="D5395" s="277" t="s">
        <v>12316</v>
      </c>
      <c r="E5395" s="278" t="s">
        <v>1043</v>
      </c>
      <c r="F5395" s="277" t="s">
        <v>1043</v>
      </c>
      <c r="G5395" s="279">
        <v>98673</v>
      </c>
      <c r="H5395" s="277" t="s">
        <v>12327</v>
      </c>
      <c r="I5395" s="277" t="s">
        <v>648</v>
      </c>
      <c r="J5395" s="277" t="s">
        <v>2363</v>
      </c>
      <c r="K5395" s="280">
        <v>136.02000000000001</v>
      </c>
      <c r="L5395" s="277" t="s">
        <v>2364</v>
      </c>
      <c r="M5395" s="83"/>
    </row>
    <row r="5396" spans="1:13" ht="12.75" customHeight="1" x14ac:dyDescent="0.25">
      <c r="A5396" s="277" t="s">
        <v>12281</v>
      </c>
      <c r="B5396" s="277" t="s">
        <v>12282</v>
      </c>
      <c r="C5396" s="277" t="s">
        <v>12315</v>
      </c>
      <c r="D5396" s="277" t="s">
        <v>12316</v>
      </c>
      <c r="E5396" s="278" t="s">
        <v>1043</v>
      </c>
      <c r="F5396" s="277" t="s">
        <v>1043</v>
      </c>
      <c r="G5396" s="279">
        <v>98679</v>
      </c>
      <c r="H5396" s="277" t="s">
        <v>12328</v>
      </c>
      <c r="I5396" s="277" t="s">
        <v>648</v>
      </c>
      <c r="J5396" s="277" t="s">
        <v>2642</v>
      </c>
      <c r="K5396" s="280">
        <v>24.22</v>
      </c>
      <c r="L5396" s="277" t="s">
        <v>2364</v>
      </c>
      <c r="M5396" s="83"/>
    </row>
    <row r="5397" spans="1:13" ht="12.75" customHeight="1" x14ac:dyDescent="0.25">
      <c r="A5397" s="277" t="s">
        <v>12281</v>
      </c>
      <c r="B5397" s="277" t="s">
        <v>12282</v>
      </c>
      <c r="C5397" s="277" t="s">
        <v>12315</v>
      </c>
      <c r="D5397" s="277" t="s">
        <v>12316</v>
      </c>
      <c r="E5397" s="278" t="s">
        <v>1043</v>
      </c>
      <c r="F5397" s="277" t="s">
        <v>1043</v>
      </c>
      <c r="G5397" s="279">
        <v>98680</v>
      </c>
      <c r="H5397" s="277" t="s">
        <v>858</v>
      </c>
      <c r="I5397" s="277" t="s">
        <v>648</v>
      </c>
      <c r="J5397" s="277" t="s">
        <v>2642</v>
      </c>
      <c r="K5397" s="280">
        <v>30.36</v>
      </c>
      <c r="L5397" s="277" t="s">
        <v>2364</v>
      </c>
      <c r="M5397" s="83"/>
    </row>
    <row r="5398" spans="1:13" ht="12.75" customHeight="1" x14ac:dyDescent="0.25">
      <c r="A5398" s="277" t="s">
        <v>12281</v>
      </c>
      <c r="B5398" s="277" t="s">
        <v>12282</v>
      </c>
      <c r="C5398" s="277" t="s">
        <v>12315</v>
      </c>
      <c r="D5398" s="277" t="s">
        <v>12316</v>
      </c>
      <c r="E5398" s="278" t="s">
        <v>1043</v>
      </c>
      <c r="F5398" s="277" t="s">
        <v>1043</v>
      </c>
      <c r="G5398" s="279">
        <v>98681</v>
      </c>
      <c r="H5398" s="277" t="s">
        <v>12329</v>
      </c>
      <c r="I5398" s="277" t="s">
        <v>648</v>
      </c>
      <c r="J5398" s="277" t="s">
        <v>2642</v>
      </c>
      <c r="K5398" s="280">
        <v>22.53</v>
      </c>
      <c r="L5398" s="277" t="s">
        <v>2364</v>
      </c>
      <c r="M5398" s="83"/>
    </row>
    <row r="5399" spans="1:13" ht="12.75" customHeight="1" x14ac:dyDescent="0.25">
      <c r="A5399" s="277" t="s">
        <v>12281</v>
      </c>
      <c r="B5399" s="277" t="s">
        <v>12282</v>
      </c>
      <c r="C5399" s="277" t="s">
        <v>12315</v>
      </c>
      <c r="D5399" s="277" t="s">
        <v>12316</v>
      </c>
      <c r="E5399" s="278" t="s">
        <v>1043</v>
      </c>
      <c r="F5399" s="277" t="s">
        <v>1043</v>
      </c>
      <c r="G5399" s="279">
        <v>98682</v>
      </c>
      <c r="H5399" s="277" t="s">
        <v>12330</v>
      </c>
      <c r="I5399" s="277" t="s">
        <v>648</v>
      </c>
      <c r="J5399" s="277" t="s">
        <v>2642</v>
      </c>
      <c r="K5399" s="280">
        <v>28.67</v>
      </c>
      <c r="L5399" s="277" t="s">
        <v>2364</v>
      </c>
      <c r="M5399" s="83"/>
    </row>
    <row r="5400" spans="1:13" ht="12.75" customHeight="1" x14ac:dyDescent="0.25">
      <c r="A5400" s="277" t="s">
        <v>12281</v>
      </c>
      <c r="B5400" s="277" t="s">
        <v>12282</v>
      </c>
      <c r="C5400" s="277" t="s">
        <v>12315</v>
      </c>
      <c r="D5400" s="277" t="s">
        <v>12316</v>
      </c>
      <c r="E5400" s="278" t="s">
        <v>1043</v>
      </c>
      <c r="F5400" s="277" t="s">
        <v>1043</v>
      </c>
      <c r="G5400" s="279">
        <v>98685</v>
      </c>
      <c r="H5400" s="277" t="s">
        <v>12331</v>
      </c>
      <c r="I5400" s="277" t="s">
        <v>871</v>
      </c>
      <c r="J5400" s="277" t="s">
        <v>2642</v>
      </c>
      <c r="K5400" s="280">
        <v>59.3</v>
      </c>
      <c r="L5400" s="277" t="s">
        <v>2364</v>
      </c>
      <c r="M5400" s="83"/>
    </row>
    <row r="5401" spans="1:13" ht="12.75" customHeight="1" x14ac:dyDescent="0.25">
      <c r="A5401" s="277" t="s">
        <v>12281</v>
      </c>
      <c r="B5401" s="277" t="s">
        <v>12282</v>
      </c>
      <c r="C5401" s="277" t="s">
        <v>12315</v>
      </c>
      <c r="D5401" s="277" t="s">
        <v>12316</v>
      </c>
      <c r="E5401" s="278" t="s">
        <v>1043</v>
      </c>
      <c r="F5401" s="277" t="s">
        <v>1043</v>
      </c>
      <c r="G5401" s="279">
        <v>98686</v>
      </c>
      <c r="H5401" s="277" t="s">
        <v>12332</v>
      </c>
      <c r="I5401" s="277" t="s">
        <v>871</v>
      </c>
      <c r="J5401" s="277" t="s">
        <v>2363</v>
      </c>
      <c r="K5401" s="280">
        <v>29.16</v>
      </c>
      <c r="L5401" s="277" t="s">
        <v>2364</v>
      </c>
      <c r="M5401" s="83"/>
    </row>
    <row r="5402" spans="1:13" ht="12.75" customHeight="1" x14ac:dyDescent="0.25">
      <c r="A5402" s="277" t="s">
        <v>12281</v>
      </c>
      <c r="B5402" s="277" t="s">
        <v>12282</v>
      </c>
      <c r="C5402" s="277" t="s">
        <v>12315</v>
      </c>
      <c r="D5402" s="277" t="s">
        <v>12316</v>
      </c>
      <c r="E5402" s="278" t="s">
        <v>1043</v>
      </c>
      <c r="F5402" s="277" t="s">
        <v>1043</v>
      </c>
      <c r="G5402" s="279">
        <v>98688</v>
      </c>
      <c r="H5402" s="277" t="s">
        <v>12333</v>
      </c>
      <c r="I5402" s="277" t="s">
        <v>871</v>
      </c>
      <c r="J5402" s="277" t="s">
        <v>2642</v>
      </c>
      <c r="K5402" s="280">
        <v>39.76</v>
      </c>
      <c r="L5402" s="277" t="s">
        <v>2364</v>
      </c>
      <c r="M5402" s="83"/>
    </row>
    <row r="5403" spans="1:13" ht="12.75" customHeight="1" x14ac:dyDescent="0.25">
      <c r="A5403" s="277" t="s">
        <v>12281</v>
      </c>
      <c r="B5403" s="277" t="s">
        <v>12282</v>
      </c>
      <c r="C5403" s="277" t="s">
        <v>12315</v>
      </c>
      <c r="D5403" s="277" t="s">
        <v>12316</v>
      </c>
      <c r="E5403" s="278" t="s">
        <v>1043</v>
      </c>
      <c r="F5403" s="277" t="s">
        <v>1043</v>
      </c>
      <c r="G5403" s="279">
        <v>98689</v>
      </c>
      <c r="H5403" s="277" t="s">
        <v>12334</v>
      </c>
      <c r="I5403" s="277" t="s">
        <v>871</v>
      </c>
      <c r="J5403" s="277" t="s">
        <v>2642</v>
      </c>
      <c r="K5403" s="280">
        <v>83.77</v>
      </c>
      <c r="L5403" s="277" t="s">
        <v>2364</v>
      </c>
      <c r="M5403" s="83"/>
    </row>
    <row r="5404" spans="1:13" ht="12.75" customHeight="1" x14ac:dyDescent="0.25">
      <c r="A5404" s="277" t="s">
        <v>12281</v>
      </c>
      <c r="B5404" s="277" t="s">
        <v>12282</v>
      </c>
      <c r="C5404" s="277" t="s">
        <v>12335</v>
      </c>
      <c r="D5404" s="277" t="s">
        <v>12336</v>
      </c>
      <c r="E5404" s="278" t="s">
        <v>1043</v>
      </c>
      <c r="F5404" s="277" t="s">
        <v>1043</v>
      </c>
      <c r="G5404" s="279">
        <v>72187</v>
      </c>
      <c r="H5404" s="277" t="s">
        <v>12337</v>
      </c>
      <c r="I5404" s="277" t="s">
        <v>648</v>
      </c>
      <c r="J5404" s="277" t="s">
        <v>2642</v>
      </c>
      <c r="K5404" s="280">
        <v>175.53</v>
      </c>
      <c r="L5404" s="277" t="s">
        <v>2364</v>
      </c>
      <c r="M5404" s="83"/>
    </row>
    <row r="5405" spans="1:13" ht="12.75" customHeight="1" x14ac:dyDescent="0.25">
      <c r="A5405" s="277" t="s">
        <v>12281</v>
      </c>
      <c r="B5405" s="277" t="s">
        <v>12282</v>
      </c>
      <c r="C5405" s="277" t="s">
        <v>12335</v>
      </c>
      <c r="D5405" s="277" t="s">
        <v>12336</v>
      </c>
      <c r="E5405" s="278" t="s">
        <v>1043</v>
      </c>
      <c r="F5405" s="277" t="s">
        <v>1043</v>
      </c>
      <c r="G5405" s="279">
        <v>72188</v>
      </c>
      <c r="H5405" s="277" t="s">
        <v>12338</v>
      </c>
      <c r="I5405" s="277" t="s">
        <v>648</v>
      </c>
      <c r="J5405" s="277" t="s">
        <v>2642</v>
      </c>
      <c r="K5405" s="280">
        <v>175.53</v>
      </c>
      <c r="L5405" s="277" t="s">
        <v>2364</v>
      </c>
      <c r="M5405" s="83"/>
    </row>
    <row r="5406" spans="1:13" ht="12.75" customHeight="1" x14ac:dyDescent="0.25">
      <c r="A5406" s="277" t="s">
        <v>12281</v>
      </c>
      <c r="B5406" s="277" t="s">
        <v>12282</v>
      </c>
      <c r="C5406" s="277" t="s">
        <v>12335</v>
      </c>
      <c r="D5406" s="277" t="s">
        <v>12336</v>
      </c>
      <c r="E5406" s="278">
        <v>73876</v>
      </c>
      <c r="F5406" s="277" t="s">
        <v>12339</v>
      </c>
      <c r="G5406" s="279" t="s">
        <v>12340</v>
      </c>
      <c r="H5406" s="277" t="s">
        <v>12341</v>
      </c>
      <c r="I5406" s="277" t="s">
        <v>648</v>
      </c>
      <c r="J5406" s="277" t="s">
        <v>2642</v>
      </c>
      <c r="K5406" s="280">
        <v>162.46</v>
      </c>
      <c r="L5406" s="277" t="s">
        <v>2364</v>
      </c>
      <c r="M5406" s="83"/>
    </row>
    <row r="5407" spans="1:13" ht="12.75" customHeight="1" x14ac:dyDescent="0.25">
      <c r="A5407" s="277" t="s">
        <v>12281</v>
      </c>
      <c r="B5407" s="277" t="s">
        <v>12282</v>
      </c>
      <c r="C5407" s="277" t="s">
        <v>12335</v>
      </c>
      <c r="D5407" s="277" t="s">
        <v>12336</v>
      </c>
      <c r="E5407" s="278" t="s">
        <v>1043</v>
      </c>
      <c r="F5407" s="277" t="s">
        <v>1043</v>
      </c>
      <c r="G5407" s="279">
        <v>84186</v>
      </c>
      <c r="H5407" s="277" t="s">
        <v>12342</v>
      </c>
      <c r="I5407" s="277" t="s">
        <v>648</v>
      </c>
      <c r="J5407" s="277" t="s">
        <v>2642</v>
      </c>
      <c r="K5407" s="280">
        <v>71.61</v>
      </c>
      <c r="L5407" s="277" t="s">
        <v>2364</v>
      </c>
      <c r="M5407" s="83"/>
    </row>
    <row r="5408" spans="1:13" ht="12.75" customHeight="1" x14ac:dyDescent="0.25">
      <c r="A5408" s="277" t="s">
        <v>12281</v>
      </c>
      <c r="B5408" s="277" t="s">
        <v>12282</v>
      </c>
      <c r="C5408" s="277" t="s">
        <v>12335</v>
      </c>
      <c r="D5408" s="277" t="s">
        <v>12336</v>
      </c>
      <c r="E5408" s="278" t="s">
        <v>1043</v>
      </c>
      <c r="F5408" s="277" t="s">
        <v>1043</v>
      </c>
      <c r="G5408" s="279">
        <v>84187</v>
      </c>
      <c r="H5408" s="277" t="s">
        <v>12343</v>
      </c>
      <c r="I5408" s="277" t="s">
        <v>648</v>
      </c>
      <c r="J5408" s="277" t="s">
        <v>2642</v>
      </c>
      <c r="K5408" s="280">
        <v>15.59</v>
      </c>
      <c r="L5408" s="277" t="s">
        <v>2364</v>
      </c>
      <c r="M5408" s="83"/>
    </row>
    <row r="5409" spans="1:13" ht="12.75" customHeight="1" x14ac:dyDescent="0.25">
      <c r="A5409" s="277" t="s">
        <v>12281</v>
      </c>
      <c r="B5409" s="277" t="s">
        <v>12282</v>
      </c>
      <c r="C5409" s="277" t="s">
        <v>12344</v>
      </c>
      <c r="D5409" s="277" t="s">
        <v>12345</v>
      </c>
      <c r="E5409" s="278" t="s">
        <v>1043</v>
      </c>
      <c r="F5409" s="277" t="s">
        <v>1043</v>
      </c>
      <c r="G5409" s="279">
        <v>72136</v>
      </c>
      <c r="H5409" s="277" t="s">
        <v>12346</v>
      </c>
      <c r="I5409" s="277" t="s">
        <v>648</v>
      </c>
      <c r="J5409" s="277" t="s">
        <v>2363</v>
      </c>
      <c r="K5409" s="280">
        <v>71.7</v>
      </c>
      <c r="L5409" s="277" t="s">
        <v>2364</v>
      </c>
      <c r="M5409" s="83"/>
    </row>
    <row r="5410" spans="1:13" ht="12.75" customHeight="1" x14ac:dyDescent="0.25">
      <c r="A5410" s="277" t="s">
        <v>12281</v>
      </c>
      <c r="B5410" s="277" t="s">
        <v>12282</v>
      </c>
      <c r="C5410" s="277" t="s">
        <v>12344</v>
      </c>
      <c r="D5410" s="277" t="s">
        <v>12345</v>
      </c>
      <c r="E5410" s="278" t="s">
        <v>1043</v>
      </c>
      <c r="F5410" s="277" t="s">
        <v>1043</v>
      </c>
      <c r="G5410" s="279">
        <v>72137</v>
      </c>
      <c r="H5410" s="277" t="s">
        <v>12347</v>
      </c>
      <c r="I5410" s="277" t="s">
        <v>648</v>
      </c>
      <c r="J5410" s="277" t="s">
        <v>2363</v>
      </c>
      <c r="K5410" s="280">
        <v>83.73</v>
      </c>
      <c r="L5410" s="277" t="s">
        <v>2364</v>
      </c>
      <c r="M5410" s="83"/>
    </row>
    <row r="5411" spans="1:13" ht="12.75" customHeight="1" x14ac:dyDescent="0.25">
      <c r="A5411" s="277" t="s">
        <v>12281</v>
      </c>
      <c r="B5411" s="277" t="s">
        <v>12282</v>
      </c>
      <c r="C5411" s="277" t="s">
        <v>12344</v>
      </c>
      <c r="D5411" s="277" t="s">
        <v>12345</v>
      </c>
      <c r="E5411" s="278" t="s">
        <v>1043</v>
      </c>
      <c r="F5411" s="277" t="s">
        <v>1043</v>
      </c>
      <c r="G5411" s="279">
        <v>72815</v>
      </c>
      <c r="H5411" s="277" t="s">
        <v>12348</v>
      </c>
      <c r="I5411" s="277" t="s">
        <v>648</v>
      </c>
      <c r="J5411" s="277" t="s">
        <v>2642</v>
      </c>
      <c r="K5411" s="280">
        <v>47.97</v>
      </c>
      <c r="L5411" s="277" t="s">
        <v>2364</v>
      </c>
      <c r="M5411" s="83"/>
    </row>
    <row r="5412" spans="1:13" ht="12.75" customHeight="1" x14ac:dyDescent="0.25">
      <c r="A5412" s="277" t="s">
        <v>12281</v>
      </c>
      <c r="B5412" s="277" t="s">
        <v>12282</v>
      </c>
      <c r="C5412" s="277" t="s">
        <v>12349</v>
      </c>
      <c r="D5412" s="277" t="s">
        <v>12350</v>
      </c>
      <c r="E5412" s="278" t="s">
        <v>1043</v>
      </c>
      <c r="F5412" s="277" t="s">
        <v>1043</v>
      </c>
      <c r="G5412" s="279">
        <v>84191</v>
      </c>
      <c r="H5412" s="277" t="s">
        <v>12351</v>
      </c>
      <c r="I5412" s="277" t="s">
        <v>648</v>
      </c>
      <c r="J5412" s="277" t="s">
        <v>2642</v>
      </c>
      <c r="K5412" s="280">
        <v>88.71</v>
      </c>
      <c r="L5412" s="277" t="s">
        <v>2364</v>
      </c>
      <c r="M5412" s="83"/>
    </row>
    <row r="5413" spans="1:13" ht="12.75" customHeight="1" x14ac:dyDescent="0.25">
      <c r="A5413" s="277" t="s">
        <v>12281</v>
      </c>
      <c r="B5413" s="277" t="s">
        <v>12282</v>
      </c>
      <c r="C5413" s="277" t="s">
        <v>12352</v>
      </c>
      <c r="D5413" s="277" t="s">
        <v>12353</v>
      </c>
      <c r="E5413" s="278">
        <v>74111</v>
      </c>
      <c r="F5413" s="277" t="s">
        <v>12354</v>
      </c>
      <c r="G5413" s="279" t="s">
        <v>12355</v>
      </c>
      <c r="H5413" s="277" t="s">
        <v>12356</v>
      </c>
      <c r="I5413" s="277" t="s">
        <v>871</v>
      </c>
      <c r="J5413" s="277" t="s">
        <v>2642</v>
      </c>
      <c r="K5413" s="280">
        <v>20.91</v>
      </c>
      <c r="L5413" s="277" t="s">
        <v>2364</v>
      </c>
      <c r="M5413" s="83"/>
    </row>
    <row r="5414" spans="1:13" ht="12.75" customHeight="1" x14ac:dyDescent="0.25">
      <c r="A5414" s="277" t="s">
        <v>12281</v>
      </c>
      <c r="B5414" s="277" t="s">
        <v>12282</v>
      </c>
      <c r="C5414" s="277" t="s">
        <v>12352</v>
      </c>
      <c r="D5414" s="277" t="s">
        <v>12353</v>
      </c>
      <c r="E5414" s="278" t="s">
        <v>1043</v>
      </c>
      <c r="F5414" s="277" t="s">
        <v>1043</v>
      </c>
      <c r="G5414" s="279">
        <v>98695</v>
      </c>
      <c r="H5414" s="277" t="s">
        <v>12357</v>
      </c>
      <c r="I5414" s="277" t="s">
        <v>871</v>
      </c>
      <c r="J5414" s="277" t="s">
        <v>2642</v>
      </c>
      <c r="K5414" s="280">
        <v>44.45</v>
      </c>
      <c r="L5414" s="277" t="s">
        <v>2364</v>
      </c>
      <c r="M5414" s="83"/>
    </row>
    <row r="5415" spans="1:13" ht="12.75" customHeight="1" x14ac:dyDescent="0.25">
      <c r="A5415" s="277" t="s">
        <v>12281</v>
      </c>
      <c r="B5415" s="277" t="s">
        <v>12282</v>
      </c>
      <c r="C5415" s="277" t="s">
        <v>12352</v>
      </c>
      <c r="D5415" s="277" t="s">
        <v>12353</v>
      </c>
      <c r="E5415" s="278" t="s">
        <v>1043</v>
      </c>
      <c r="F5415" s="277" t="s">
        <v>1043</v>
      </c>
      <c r="G5415" s="279">
        <v>98697</v>
      </c>
      <c r="H5415" s="277" t="s">
        <v>12358</v>
      </c>
      <c r="I5415" s="277" t="s">
        <v>871</v>
      </c>
      <c r="J5415" s="277" t="s">
        <v>2642</v>
      </c>
      <c r="K5415" s="280">
        <v>28.88</v>
      </c>
      <c r="L5415" s="277" t="s">
        <v>2364</v>
      </c>
      <c r="M5415" s="83"/>
    </row>
    <row r="5416" spans="1:13" ht="12.75" customHeight="1" x14ac:dyDescent="0.25">
      <c r="A5416" s="277" t="s">
        <v>12281</v>
      </c>
      <c r="B5416" s="277" t="s">
        <v>12282</v>
      </c>
      <c r="C5416" s="277" t="s">
        <v>12359</v>
      </c>
      <c r="D5416" s="277" t="s">
        <v>12360</v>
      </c>
      <c r="E5416" s="278">
        <v>73886</v>
      </c>
      <c r="F5416" s="277" t="s">
        <v>12361</v>
      </c>
      <c r="G5416" s="279" t="s">
        <v>12362</v>
      </c>
      <c r="H5416" s="277" t="s">
        <v>12363</v>
      </c>
      <c r="I5416" s="277" t="s">
        <v>871</v>
      </c>
      <c r="J5416" s="277" t="s">
        <v>2363</v>
      </c>
      <c r="K5416" s="280">
        <v>15.88</v>
      </c>
      <c r="L5416" s="277" t="s">
        <v>2364</v>
      </c>
      <c r="M5416" s="83"/>
    </row>
    <row r="5417" spans="1:13" ht="12.75" customHeight="1" x14ac:dyDescent="0.25">
      <c r="A5417" s="277" t="s">
        <v>12281</v>
      </c>
      <c r="B5417" s="277" t="s">
        <v>12282</v>
      </c>
      <c r="C5417" s="277" t="s">
        <v>12359</v>
      </c>
      <c r="D5417" s="277" t="s">
        <v>12360</v>
      </c>
      <c r="E5417" s="278" t="s">
        <v>1043</v>
      </c>
      <c r="F5417" s="277" t="s">
        <v>1043</v>
      </c>
      <c r="G5417" s="279">
        <v>84162</v>
      </c>
      <c r="H5417" s="277" t="s">
        <v>12364</v>
      </c>
      <c r="I5417" s="277" t="s">
        <v>871</v>
      </c>
      <c r="J5417" s="277" t="s">
        <v>2363</v>
      </c>
      <c r="K5417" s="280">
        <v>16.09</v>
      </c>
      <c r="L5417" s="277" t="s">
        <v>2364</v>
      </c>
      <c r="M5417" s="83"/>
    </row>
    <row r="5418" spans="1:13" ht="12.75" customHeight="1" x14ac:dyDescent="0.25">
      <c r="A5418" s="277" t="s">
        <v>12281</v>
      </c>
      <c r="B5418" s="277" t="s">
        <v>12282</v>
      </c>
      <c r="C5418" s="277" t="s">
        <v>12365</v>
      </c>
      <c r="D5418" s="277" t="s">
        <v>12366</v>
      </c>
      <c r="E5418" s="278" t="s">
        <v>1043</v>
      </c>
      <c r="F5418" s="277" t="s">
        <v>1043</v>
      </c>
      <c r="G5418" s="279">
        <v>88648</v>
      </c>
      <c r="H5418" s="277" t="s">
        <v>12367</v>
      </c>
      <c r="I5418" s="277" t="s">
        <v>871</v>
      </c>
      <c r="J5418" s="277" t="s">
        <v>2642</v>
      </c>
      <c r="K5418" s="280">
        <v>4.2699999999999996</v>
      </c>
      <c r="L5418" s="277" t="s">
        <v>2364</v>
      </c>
      <c r="M5418" s="83"/>
    </row>
    <row r="5419" spans="1:13" ht="12.75" customHeight="1" x14ac:dyDescent="0.25">
      <c r="A5419" s="277" t="s">
        <v>12281</v>
      </c>
      <c r="B5419" s="277" t="s">
        <v>12282</v>
      </c>
      <c r="C5419" s="277" t="s">
        <v>12365</v>
      </c>
      <c r="D5419" s="277" t="s">
        <v>12366</v>
      </c>
      <c r="E5419" s="278" t="s">
        <v>1043</v>
      </c>
      <c r="F5419" s="277" t="s">
        <v>1043</v>
      </c>
      <c r="G5419" s="279">
        <v>88649</v>
      </c>
      <c r="H5419" s="277" t="s">
        <v>12368</v>
      </c>
      <c r="I5419" s="277" t="s">
        <v>871</v>
      </c>
      <c r="J5419" s="277" t="s">
        <v>2642</v>
      </c>
      <c r="K5419" s="280">
        <v>4.8099999999999996</v>
      </c>
      <c r="L5419" s="277" t="s">
        <v>2364</v>
      </c>
      <c r="M5419" s="83"/>
    </row>
    <row r="5420" spans="1:13" ht="12.75" customHeight="1" x14ac:dyDescent="0.25">
      <c r="A5420" s="277" t="s">
        <v>12281</v>
      </c>
      <c r="B5420" s="277" t="s">
        <v>12282</v>
      </c>
      <c r="C5420" s="277" t="s">
        <v>12365</v>
      </c>
      <c r="D5420" s="277" t="s">
        <v>12366</v>
      </c>
      <c r="E5420" s="278" t="s">
        <v>1043</v>
      </c>
      <c r="F5420" s="277" t="s">
        <v>1043</v>
      </c>
      <c r="G5420" s="279">
        <v>88650</v>
      </c>
      <c r="H5420" s="277" t="s">
        <v>12369</v>
      </c>
      <c r="I5420" s="277" t="s">
        <v>871</v>
      </c>
      <c r="J5420" s="277" t="s">
        <v>2642</v>
      </c>
      <c r="K5420" s="280">
        <v>8.9600000000000009</v>
      </c>
      <c r="L5420" s="277" t="s">
        <v>2364</v>
      </c>
      <c r="M5420" s="83"/>
    </row>
    <row r="5421" spans="1:13" ht="12.75" customHeight="1" x14ac:dyDescent="0.25">
      <c r="A5421" s="277" t="s">
        <v>12281</v>
      </c>
      <c r="B5421" s="277" t="s">
        <v>12282</v>
      </c>
      <c r="C5421" s="277" t="s">
        <v>12365</v>
      </c>
      <c r="D5421" s="277" t="s">
        <v>12366</v>
      </c>
      <c r="E5421" s="278" t="s">
        <v>1043</v>
      </c>
      <c r="F5421" s="277" t="s">
        <v>1043</v>
      </c>
      <c r="G5421" s="279">
        <v>96467</v>
      </c>
      <c r="H5421" s="277" t="s">
        <v>12370</v>
      </c>
      <c r="I5421" s="277" t="s">
        <v>871</v>
      </c>
      <c r="J5421" s="277" t="s">
        <v>2642</v>
      </c>
      <c r="K5421" s="280">
        <v>3.92</v>
      </c>
      <c r="L5421" s="277" t="s">
        <v>2364</v>
      </c>
      <c r="M5421" s="83"/>
    </row>
    <row r="5422" spans="1:13" ht="12.75" customHeight="1" x14ac:dyDescent="0.25">
      <c r="A5422" s="277" t="s">
        <v>12281</v>
      </c>
      <c r="B5422" s="277" t="s">
        <v>12282</v>
      </c>
      <c r="C5422" s="277" t="s">
        <v>12371</v>
      </c>
      <c r="D5422" s="277" t="s">
        <v>12372</v>
      </c>
      <c r="E5422" s="278">
        <v>73850</v>
      </c>
      <c r="F5422" s="277" t="s">
        <v>12373</v>
      </c>
      <c r="G5422" s="279" t="s">
        <v>12374</v>
      </c>
      <c r="H5422" s="277" t="s">
        <v>12375</v>
      </c>
      <c r="I5422" s="277" t="s">
        <v>871</v>
      </c>
      <c r="J5422" s="277" t="s">
        <v>2642</v>
      </c>
      <c r="K5422" s="280">
        <v>22.38</v>
      </c>
      <c r="L5422" s="277" t="s">
        <v>2364</v>
      </c>
      <c r="M5422" s="83"/>
    </row>
    <row r="5423" spans="1:13" ht="12.75" customHeight="1" x14ac:dyDescent="0.25">
      <c r="A5423" s="277" t="s">
        <v>12281</v>
      </c>
      <c r="B5423" s="277" t="s">
        <v>12282</v>
      </c>
      <c r="C5423" s="277" t="s">
        <v>12371</v>
      </c>
      <c r="D5423" s="277" t="s">
        <v>12372</v>
      </c>
      <c r="E5423" s="278" t="s">
        <v>1043</v>
      </c>
      <c r="F5423" s="277" t="s">
        <v>1043</v>
      </c>
      <c r="G5423" s="279">
        <v>84168</v>
      </c>
      <c r="H5423" s="277" t="s">
        <v>12376</v>
      </c>
      <c r="I5423" s="277" t="s">
        <v>871</v>
      </c>
      <c r="J5423" s="277" t="s">
        <v>2642</v>
      </c>
      <c r="K5423" s="280">
        <v>18.309999999999999</v>
      </c>
      <c r="L5423" s="277" t="s">
        <v>2364</v>
      </c>
      <c r="M5423" s="83"/>
    </row>
    <row r="5424" spans="1:13" ht="12.75" customHeight="1" x14ac:dyDescent="0.25">
      <c r="A5424" s="277" t="s">
        <v>12281</v>
      </c>
      <c r="B5424" s="277" t="s">
        <v>12282</v>
      </c>
      <c r="C5424" s="277" t="s">
        <v>12377</v>
      </c>
      <c r="D5424" s="277" t="s">
        <v>12378</v>
      </c>
      <c r="E5424" s="278" t="s">
        <v>1043</v>
      </c>
      <c r="F5424" s="277" t="s">
        <v>1043</v>
      </c>
      <c r="G5424" s="279">
        <v>68325</v>
      </c>
      <c r="H5424" s="277" t="s">
        <v>12379</v>
      </c>
      <c r="I5424" s="277" t="s">
        <v>648</v>
      </c>
      <c r="J5424" s="277" t="s">
        <v>2642</v>
      </c>
      <c r="K5424" s="280">
        <v>42.15</v>
      </c>
      <c r="L5424" s="277" t="s">
        <v>2364</v>
      </c>
      <c r="M5424" s="83"/>
    </row>
    <row r="5425" spans="1:13" ht="12.75" customHeight="1" x14ac:dyDescent="0.25">
      <c r="A5425" s="277" t="s">
        <v>12281</v>
      </c>
      <c r="B5425" s="277" t="s">
        <v>12282</v>
      </c>
      <c r="C5425" s="277" t="s">
        <v>12377</v>
      </c>
      <c r="D5425" s="277" t="s">
        <v>12378</v>
      </c>
      <c r="E5425" s="278" t="s">
        <v>1043</v>
      </c>
      <c r="F5425" s="277" t="s">
        <v>1043</v>
      </c>
      <c r="G5425" s="279">
        <v>68333</v>
      </c>
      <c r="H5425" s="277" t="s">
        <v>12380</v>
      </c>
      <c r="I5425" s="277" t="s">
        <v>648</v>
      </c>
      <c r="J5425" s="277" t="s">
        <v>2642</v>
      </c>
      <c r="K5425" s="280">
        <v>44.51</v>
      </c>
      <c r="L5425" s="277" t="s">
        <v>2364</v>
      </c>
      <c r="M5425" s="83"/>
    </row>
    <row r="5426" spans="1:13" ht="12.75" customHeight="1" x14ac:dyDescent="0.25">
      <c r="A5426" s="277" t="s">
        <v>12281</v>
      </c>
      <c r="B5426" s="277" t="s">
        <v>12282</v>
      </c>
      <c r="C5426" s="277" t="s">
        <v>12377</v>
      </c>
      <c r="D5426" s="277" t="s">
        <v>12378</v>
      </c>
      <c r="E5426" s="278" t="s">
        <v>1043</v>
      </c>
      <c r="F5426" s="277" t="s">
        <v>1043</v>
      </c>
      <c r="G5426" s="279">
        <v>72183</v>
      </c>
      <c r="H5426" s="277" t="s">
        <v>12381</v>
      </c>
      <c r="I5426" s="277" t="s">
        <v>648</v>
      </c>
      <c r="J5426" s="277" t="s">
        <v>2642</v>
      </c>
      <c r="K5426" s="280">
        <v>73.45</v>
      </c>
      <c r="L5426" s="277" t="s">
        <v>2364</v>
      </c>
      <c r="M5426" s="83"/>
    </row>
    <row r="5427" spans="1:13" ht="12.75" customHeight="1" x14ac:dyDescent="0.25">
      <c r="A5427" s="277" t="s">
        <v>12281</v>
      </c>
      <c r="B5427" s="277" t="s">
        <v>12282</v>
      </c>
      <c r="C5427" s="277" t="s">
        <v>12377</v>
      </c>
      <c r="D5427" s="277" t="s">
        <v>12378</v>
      </c>
      <c r="E5427" s="278" t="s">
        <v>1043</v>
      </c>
      <c r="F5427" s="277" t="s">
        <v>1043</v>
      </c>
      <c r="G5427" s="279">
        <v>84175</v>
      </c>
      <c r="H5427" s="277" t="s">
        <v>12382</v>
      </c>
      <c r="I5427" s="277" t="s">
        <v>871</v>
      </c>
      <c r="J5427" s="277" t="s">
        <v>2642</v>
      </c>
      <c r="K5427" s="280">
        <v>11.15</v>
      </c>
      <c r="L5427" s="277" t="s">
        <v>2364</v>
      </c>
      <c r="M5427" s="83"/>
    </row>
    <row r="5428" spans="1:13" ht="12.75" customHeight="1" x14ac:dyDescent="0.25">
      <c r="A5428" s="277" t="s">
        <v>12281</v>
      </c>
      <c r="B5428" s="277" t="s">
        <v>12282</v>
      </c>
      <c r="C5428" s="277" t="s">
        <v>12377</v>
      </c>
      <c r="D5428" s="277" t="s">
        <v>12378</v>
      </c>
      <c r="E5428" s="278" t="s">
        <v>1043</v>
      </c>
      <c r="F5428" s="277" t="s">
        <v>1043</v>
      </c>
      <c r="G5428" s="279">
        <v>84176</v>
      </c>
      <c r="H5428" s="277" t="s">
        <v>12383</v>
      </c>
      <c r="I5428" s="277" t="s">
        <v>871</v>
      </c>
      <c r="J5428" s="277" t="s">
        <v>2642</v>
      </c>
      <c r="K5428" s="280">
        <v>20.57</v>
      </c>
      <c r="L5428" s="277" t="s">
        <v>2364</v>
      </c>
      <c r="M5428" s="83"/>
    </row>
    <row r="5429" spans="1:13" ht="12.75" customHeight="1" x14ac:dyDescent="0.25">
      <c r="A5429" s="277" t="s">
        <v>12281</v>
      </c>
      <c r="B5429" s="277" t="s">
        <v>12282</v>
      </c>
      <c r="C5429" s="277" t="s">
        <v>12377</v>
      </c>
      <c r="D5429" s="277" t="s">
        <v>12378</v>
      </c>
      <c r="E5429" s="278" t="s">
        <v>1043</v>
      </c>
      <c r="F5429" s="277" t="s">
        <v>1043</v>
      </c>
      <c r="G5429" s="279">
        <v>94990</v>
      </c>
      <c r="H5429" s="277" t="s">
        <v>12384</v>
      </c>
      <c r="I5429" s="277" t="s">
        <v>694</v>
      </c>
      <c r="J5429" s="277" t="s">
        <v>2642</v>
      </c>
      <c r="K5429" s="280">
        <v>541.48</v>
      </c>
      <c r="L5429" s="277" t="s">
        <v>2364</v>
      </c>
      <c r="M5429" s="83"/>
    </row>
    <row r="5430" spans="1:13" ht="12.75" customHeight="1" x14ac:dyDescent="0.25">
      <c r="A5430" s="277" t="s">
        <v>12281</v>
      </c>
      <c r="B5430" s="277" t="s">
        <v>12282</v>
      </c>
      <c r="C5430" s="277" t="s">
        <v>12377</v>
      </c>
      <c r="D5430" s="277" t="s">
        <v>12378</v>
      </c>
      <c r="E5430" s="278" t="s">
        <v>1043</v>
      </c>
      <c r="F5430" s="277" t="s">
        <v>1043</v>
      </c>
      <c r="G5430" s="279">
        <v>94991</v>
      </c>
      <c r="H5430" s="277" t="s">
        <v>12385</v>
      </c>
      <c r="I5430" s="277" t="s">
        <v>694</v>
      </c>
      <c r="J5430" s="277" t="s">
        <v>2642</v>
      </c>
      <c r="K5430" s="280">
        <v>401.32</v>
      </c>
      <c r="L5430" s="277" t="s">
        <v>2364</v>
      </c>
      <c r="M5430" s="83"/>
    </row>
    <row r="5431" spans="1:13" ht="12.75" customHeight="1" x14ac:dyDescent="0.25">
      <c r="A5431" s="277" t="s">
        <v>12281</v>
      </c>
      <c r="B5431" s="277" t="s">
        <v>12282</v>
      </c>
      <c r="C5431" s="277" t="s">
        <v>12377</v>
      </c>
      <c r="D5431" s="277" t="s">
        <v>12378</v>
      </c>
      <c r="E5431" s="278" t="s">
        <v>1043</v>
      </c>
      <c r="F5431" s="277" t="s">
        <v>1043</v>
      </c>
      <c r="G5431" s="279">
        <v>94992</v>
      </c>
      <c r="H5431" s="277" t="s">
        <v>12386</v>
      </c>
      <c r="I5431" s="277" t="s">
        <v>648</v>
      </c>
      <c r="J5431" s="277" t="s">
        <v>2642</v>
      </c>
      <c r="K5431" s="280">
        <v>56.65</v>
      </c>
      <c r="L5431" s="277" t="s">
        <v>2364</v>
      </c>
      <c r="M5431" s="83"/>
    </row>
    <row r="5432" spans="1:13" ht="12.75" customHeight="1" x14ac:dyDescent="0.25">
      <c r="A5432" s="277" t="s">
        <v>12281</v>
      </c>
      <c r="B5432" s="277" t="s">
        <v>12282</v>
      </c>
      <c r="C5432" s="277" t="s">
        <v>12377</v>
      </c>
      <c r="D5432" s="277" t="s">
        <v>12378</v>
      </c>
      <c r="E5432" s="278" t="s">
        <v>1043</v>
      </c>
      <c r="F5432" s="277" t="s">
        <v>1043</v>
      </c>
      <c r="G5432" s="279">
        <v>94993</v>
      </c>
      <c r="H5432" s="277" t="s">
        <v>12387</v>
      </c>
      <c r="I5432" s="277" t="s">
        <v>648</v>
      </c>
      <c r="J5432" s="277" t="s">
        <v>2642</v>
      </c>
      <c r="K5432" s="280">
        <v>48.24</v>
      </c>
      <c r="L5432" s="277" t="s">
        <v>2364</v>
      </c>
      <c r="M5432" s="83"/>
    </row>
    <row r="5433" spans="1:13" ht="12.75" customHeight="1" x14ac:dyDescent="0.25">
      <c r="A5433" s="277" t="s">
        <v>12281</v>
      </c>
      <c r="B5433" s="277" t="s">
        <v>12282</v>
      </c>
      <c r="C5433" s="277" t="s">
        <v>12377</v>
      </c>
      <c r="D5433" s="277" t="s">
        <v>12378</v>
      </c>
      <c r="E5433" s="278" t="s">
        <v>1043</v>
      </c>
      <c r="F5433" s="277" t="s">
        <v>1043</v>
      </c>
      <c r="G5433" s="279">
        <v>94994</v>
      </c>
      <c r="H5433" s="277" t="s">
        <v>12388</v>
      </c>
      <c r="I5433" s="277" t="s">
        <v>648</v>
      </c>
      <c r="J5433" s="277" t="s">
        <v>2642</v>
      </c>
      <c r="K5433" s="280">
        <v>69.41</v>
      </c>
      <c r="L5433" s="277" t="s">
        <v>2364</v>
      </c>
      <c r="M5433" s="83"/>
    </row>
    <row r="5434" spans="1:13" ht="12.75" customHeight="1" x14ac:dyDescent="0.25">
      <c r="A5434" s="277" t="s">
        <v>12281</v>
      </c>
      <c r="B5434" s="277" t="s">
        <v>12282</v>
      </c>
      <c r="C5434" s="277" t="s">
        <v>12377</v>
      </c>
      <c r="D5434" s="277" t="s">
        <v>12378</v>
      </c>
      <c r="E5434" s="278" t="s">
        <v>1043</v>
      </c>
      <c r="F5434" s="277" t="s">
        <v>1043</v>
      </c>
      <c r="G5434" s="279">
        <v>94995</v>
      </c>
      <c r="H5434" s="277" t="s">
        <v>12389</v>
      </c>
      <c r="I5434" s="277" t="s">
        <v>648</v>
      </c>
      <c r="J5434" s="277" t="s">
        <v>2642</v>
      </c>
      <c r="K5434" s="280">
        <v>58.19</v>
      </c>
      <c r="L5434" s="277" t="s">
        <v>2364</v>
      </c>
      <c r="M5434" s="83"/>
    </row>
    <row r="5435" spans="1:13" ht="12.75" customHeight="1" x14ac:dyDescent="0.25">
      <c r="A5435" s="277" t="s">
        <v>12281</v>
      </c>
      <c r="B5435" s="277" t="s">
        <v>12282</v>
      </c>
      <c r="C5435" s="277" t="s">
        <v>12377</v>
      </c>
      <c r="D5435" s="277" t="s">
        <v>12378</v>
      </c>
      <c r="E5435" s="278" t="s">
        <v>1043</v>
      </c>
      <c r="F5435" s="277" t="s">
        <v>1043</v>
      </c>
      <c r="G5435" s="279">
        <v>94996</v>
      </c>
      <c r="H5435" s="277" t="s">
        <v>12390</v>
      </c>
      <c r="I5435" s="277" t="s">
        <v>648</v>
      </c>
      <c r="J5435" s="277" t="s">
        <v>2642</v>
      </c>
      <c r="K5435" s="280">
        <v>80.260000000000005</v>
      </c>
      <c r="L5435" s="277" t="s">
        <v>2364</v>
      </c>
      <c r="M5435" s="83"/>
    </row>
    <row r="5436" spans="1:13" ht="12.75" customHeight="1" x14ac:dyDescent="0.25">
      <c r="A5436" s="277" t="s">
        <v>12281</v>
      </c>
      <c r="B5436" s="277" t="s">
        <v>12282</v>
      </c>
      <c r="C5436" s="277" t="s">
        <v>12377</v>
      </c>
      <c r="D5436" s="277" t="s">
        <v>12378</v>
      </c>
      <c r="E5436" s="278" t="s">
        <v>1043</v>
      </c>
      <c r="F5436" s="277" t="s">
        <v>1043</v>
      </c>
      <c r="G5436" s="279">
        <v>94997</v>
      </c>
      <c r="H5436" s="277" t="s">
        <v>12391</v>
      </c>
      <c r="I5436" s="277" t="s">
        <v>648</v>
      </c>
      <c r="J5436" s="277" t="s">
        <v>2642</v>
      </c>
      <c r="K5436" s="280">
        <v>66.239999999999995</v>
      </c>
      <c r="L5436" s="277" t="s">
        <v>2364</v>
      </c>
      <c r="M5436" s="83"/>
    </row>
    <row r="5437" spans="1:13" ht="12.75" customHeight="1" x14ac:dyDescent="0.25">
      <c r="A5437" s="277" t="s">
        <v>12281</v>
      </c>
      <c r="B5437" s="277" t="s">
        <v>12282</v>
      </c>
      <c r="C5437" s="277" t="s">
        <v>12377</v>
      </c>
      <c r="D5437" s="277" t="s">
        <v>12378</v>
      </c>
      <c r="E5437" s="278" t="s">
        <v>1043</v>
      </c>
      <c r="F5437" s="277" t="s">
        <v>1043</v>
      </c>
      <c r="G5437" s="279">
        <v>94998</v>
      </c>
      <c r="H5437" s="277" t="s">
        <v>12392</v>
      </c>
      <c r="I5437" s="277" t="s">
        <v>648</v>
      </c>
      <c r="J5437" s="277" t="s">
        <v>2642</v>
      </c>
      <c r="K5437" s="280">
        <v>90.7</v>
      </c>
      <c r="L5437" s="277" t="s">
        <v>2364</v>
      </c>
      <c r="M5437" s="83"/>
    </row>
    <row r="5438" spans="1:13" ht="12.75" customHeight="1" x14ac:dyDescent="0.25">
      <c r="A5438" s="277" t="s">
        <v>12281</v>
      </c>
      <c r="B5438" s="277" t="s">
        <v>12282</v>
      </c>
      <c r="C5438" s="277" t="s">
        <v>12377</v>
      </c>
      <c r="D5438" s="277" t="s">
        <v>12378</v>
      </c>
      <c r="E5438" s="278" t="s">
        <v>1043</v>
      </c>
      <c r="F5438" s="277" t="s">
        <v>1043</v>
      </c>
      <c r="G5438" s="279">
        <v>94999</v>
      </c>
      <c r="H5438" s="277" t="s">
        <v>12393</v>
      </c>
      <c r="I5438" s="277" t="s">
        <v>648</v>
      </c>
      <c r="J5438" s="277" t="s">
        <v>2642</v>
      </c>
      <c r="K5438" s="280">
        <v>73.89</v>
      </c>
      <c r="L5438" s="277" t="s">
        <v>2364</v>
      </c>
      <c r="M5438" s="83"/>
    </row>
    <row r="5439" spans="1:13" ht="12.75" customHeight="1" x14ac:dyDescent="0.25">
      <c r="A5439" s="277" t="s">
        <v>12281</v>
      </c>
      <c r="B5439" s="277" t="s">
        <v>12282</v>
      </c>
      <c r="C5439" s="277" t="s">
        <v>12394</v>
      </c>
      <c r="D5439" s="277" t="s">
        <v>12395</v>
      </c>
      <c r="E5439" s="278" t="s">
        <v>1043</v>
      </c>
      <c r="F5439" s="277" t="s">
        <v>1043</v>
      </c>
      <c r="G5439" s="279">
        <v>87620</v>
      </c>
      <c r="H5439" s="277" t="s">
        <v>12396</v>
      </c>
      <c r="I5439" s="277" t="s">
        <v>648</v>
      </c>
      <c r="J5439" s="277" t="s">
        <v>2642</v>
      </c>
      <c r="K5439" s="280">
        <v>25</v>
      </c>
      <c r="L5439" s="277" t="s">
        <v>2364</v>
      </c>
      <c r="M5439" s="83"/>
    </row>
    <row r="5440" spans="1:13" ht="12.75" customHeight="1" x14ac:dyDescent="0.25">
      <c r="A5440" s="277" t="s">
        <v>12281</v>
      </c>
      <c r="B5440" s="277" t="s">
        <v>12282</v>
      </c>
      <c r="C5440" s="277" t="s">
        <v>12394</v>
      </c>
      <c r="D5440" s="277" t="s">
        <v>12395</v>
      </c>
      <c r="E5440" s="278" t="s">
        <v>1043</v>
      </c>
      <c r="F5440" s="277" t="s">
        <v>1043</v>
      </c>
      <c r="G5440" s="279">
        <v>87622</v>
      </c>
      <c r="H5440" s="277" t="s">
        <v>12397</v>
      </c>
      <c r="I5440" s="277" t="s">
        <v>648</v>
      </c>
      <c r="J5440" s="277" t="s">
        <v>2642</v>
      </c>
      <c r="K5440" s="280">
        <v>27.61</v>
      </c>
      <c r="L5440" s="277" t="s">
        <v>2364</v>
      </c>
      <c r="M5440" s="83"/>
    </row>
    <row r="5441" spans="1:13" ht="12.75" customHeight="1" x14ac:dyDescent="0.25">
      <c r="A5441" s="277" t="s">
        <v>12281</v>
      </c>
      <c r="B5441" s="277" t="s">
        <v>12282</v>
      </c>
      <c r="C5441" s="277" t="s">
        <v>12394</v>
      </c>
      <c r="D5441" s="277" t="s">
        <v>12395</v>
      </c>
      <c r="E5441" s="278" t="s">
        <v>1043</v>
      </c>
      <c r="F5441" s="277" t="s">
        <v>1043</v>
      </c>
      <c r="G5441" s="279">
        <v>87623</v>
      </c>
      <c r="H5441" s="277" t="s">
        <v>12398</v>
      </c>
      <c r="I5441" s="277" t="s">
        <v>648</v>
      </c>
      <c r="J5441" s="277" t="s">
        <v>2642</v>
      </c>
      <c r="K5441" s="280">
        <v>43.21</v>
      </c>
      <c r="L5441" s="277" t="s">
        <v>2364</v>
      </c>
      <c r="M5441" s="83"/>
    </row>
    <row r="5442" spans="1:13" ht="12.75" customHeight="1" x14ac:dyDescent="0.25">
      <c r="A5442" s="277" t="s">
        <v>12281</v>
      </c>
      <c r="B5442" s="277" t="s">
        <v>12282</v>
      </c>
      <c r="C5442" s="277" t="s">
        <v>12394</v>
      </c>
      <c r="D5442" s="277" t="s">
        <v>12395</v>
      </c>
      <c r="E5442" s="278" t="s">
        <v>1043</v>
      </c>
      <c r="F5442" s="277" t="s">
        <v>1043</v>
      </c>
      <c r="G5442" s="279">
        <v>87624</v>
      </c>
      <c r="H5442" s="277" t="s">
        <v>12399</v>
      </c>
      <c r="I5442" s="277" t="s">
        <v>648</v>
      </c>
      <c r="J5442" s="277" t="s">
        <v>2642</v>
      </c>
      <c r="K5442" s="280">
        <v>48.03</v>
      </c>
      <c r="L5442" s="277" t="s">
        <v>2364</v>
      </c>
      <c r="M5442" s="83"/>
    </row>
    <row r="5443" spans="1:13" ht="12.75" customHeight="1" x14ac:dyDescent="0.25">
      <c r="A5443" s="277" t="s">
        <v>12281</v>
      </c>
      <c r="B5443" s="277" t="s">
        <v>12282</v>
      </c>
      <c r="C5443" s="277" t="s">
        <v>12394</v>
      </c>
      <c r="D5443" s="277" t="s">
        <v>12395</v>
      </c>
      <c r="E5443" s="278" t="s">
        <v>1043</v>
      </c>
      <c r="F5443" s="277" t="s">
        <v>1043</v>
      </c>
      <c r="G5443" s="279">
        <v>87630</v>
      </c>
      <c r="H5443" s="277" t="s">
        <v>12400</v>
      </c>
      <c r="I5443" s="277" t="s">
        <v>648</v>
      </c>
      <c r="J5443" s="277" t="s">
        <v>2642</v>
      </c>
      <c r="K5443" s="280">
        <v>30.81</v>
      </c>
      <c r="L5443" s="277" t="s">
        <v>2364</v>
      </c>
      <c r="M5443" s="83"/>
    </row>
    <row r="5444" spans="1:13" ht="12.75" customHeight="1" x14ac:dyDescent="0.25">
      <c r="A5444" s="277" t="s">
        <v>12281</v>
      </c>
      <c r="B5444" s="277" t="s">
        <v>12282</v>
      </c>
      <c r="C5444" s="277" t="s">
        <v>12394</v>
      </c>
      <c r="D5444" s="277" t="s">
        <v>12395</v>
      </c>
      <c r="E5444" s="278" t="s">
        <v>1043</v>
      </c>
      <c r="F5444" s="277" t="s">
        <v>1043</v>
      </c>
      <c r="G5444" s="279">
        <v>87632</v>
      </c>
      <c r="H5444" s="277" t="s">
        <v>12401</v>
      </c>
      <c r="I5444" s="277" t="s">
        <v>648</v>
      </c>
      <c r="J5444" s="277" t="s">
        <v>2642</v>
      </c>
      <c r="K5444" s="280">
        <v>34.450000000000003</v>
      </c>
      <c r="L5444" s="277" t="s">
        <v>2364</v>
      </c>
      <c r="M5444" s="83"/>
    </row>
    <row r="5445" spans="1:13" ht="12.75" customHeight="1" x14ac:dyDescent="0.25">
      <c r="A5445" s="277" t="s">
        <v>12281</v>
      </c>
      <c r="B5445" s="277" t="s">
        <v>12282</v>
      </c>
      <c r="C5445" s="277" t="s">
        <v>12394</v>
      </c>
      <c r="D5445" s="277" t="s">
        <v>12395</v>
      </c>
      <c r="E5445" s="278" t="s">
        <v>1043</v>
      </c>
      <c r="F5445" s="277" t="s">
        <v>1043</v>
      </c>
      <c r="G5445" s="279">
        <v>87633</v>
      </c>
      <c r="H5445" s="277" t="s">
        <v>12402</v>
      </c>
      <c r="I5445" s="277" t="s">
        <v>648</v>
      </c>
      <c r="J5445" s="277" t="s">
        <v>2642</v>
      </c>
      <c r="K5445" s="280">
        <v>56.13</v>
      </c>
      <c r="L5445" s="277" t="s">
        <v>2364</v>
      </c>
      <c r="M5445" s="83"/>
    </row>
    <row r="5446" spans="1:13" ht="12.75" customHeight="1" x14ac:dyDescent="0.25">
      <c r="A5446" s="277" t="s">
        <v>12281</v>
      </c>
      <c r="B5446" s="277" t="s">
        <v>12282</v>
      </c>
      <c r="C5446" s="277" t="s">
        <v>12394</v>
      </c>
      <c r="D5446" s="277" t="s">
        <v>12395</v>
      </c>
      <c r="E5446" s="278" t="s">
        <v>1043</v>
      </c>
      <c r="F5446" s="277" t="s">
        <v>1043</v>
      </c>
      <c r="G5446" s="279">
        <v>87634</v>
      </c>
      <c r="H5446" s="277" t="s">
        <v>12403</v>
      </c>
      <c r="I5446" s="277" t="s">
        <v>648</v>
      </c>
      <c r="J5446" s="277" t="s">
        <v>2642</v>
      </c>
      <c r="K5446" s="280">
        <v>62.84</v>
      </c>
      <c r="L5446" s="277" t="s">
        <v>2364</v>
      </c>
      <c r="M5446" s="83"/>
    </row>
    <row r="5447" spans="1:13" ht="12.75" customHeight="1" x14ac:dyDescent="0.25">
      <c r="A5447" s="277" t="s">
        <v>12281</v>
      </c>
      <c r="B5447" s="277" t="s">
        <v>12282</v>
      </c>
      <c r="C5447" s="277" t="s">
        <v>12394</v>
      </c>
      <c r="D5447" s="277" t="s">
        <v>12395</v>
      </c>
      <c r="E5447" s="278" t="s">
        <v>1043</v>
      </c>
      <c r="F5447" s="277" t="s">
        <v>1043</v>
      </c>
      <c r="G5447" s="279">
        <v>87640</v>
      </c>
      <c r="H5447" s="277" t="s">
        <v>12404</v>
      </c>
      <c r="I5447" s="277" t="s">
        <v>648</v>
      </c>
      <c r="J5447" s="277" t="s">
        <v>2642</v>
      </c>
      <c r="K5447" s="280">
        <v>35.51</v>
      </c>
      <c r="L5447" s="277" t="s">
        <v>2364</v>
      </c>
      <c r="M5447" s="83"/>
    </row>
    <row r="5448" spans="1:13" ht="12.75" customHeight="1" x14ac:dyDescent="0.25">
      <c r="A5448" s="277" t="s">
        <v>12281</v>
      </c>
      <c r="B5448" s="277" t="s">
        <v>12282</v>
      </c>
      <c r="C5448" s="277" t="s">
        <v>12394</v>
      </c>
      <c r="D5448" s="277" t="s">
        <v>12395</v>
      </c>
      <c r="E5448" s="278" t="s">
        <v>1043</v>
      </c>
      <c r="F5448" s="277" t="s">
        <v>1043</v>
      </c>
      <c r="G5448" s="279">
        <v>87642</v>
      </c>
      <c r="H5448" s="277" t="s">
        <v>12405</v>
      </c>
      <c r="I5448" s="277" t="s">
        <v>648</v>
      </c>
      <c r="J5448" s="277" t="s">
        <v>2642</v>
      </c>
      <c r="K5448" s="280">
        <v>39.979999999999997</v>
      </c>
      <c r="L5448" s="277" t="s">
        <v>2364</v>
      </c>
      <c r="M5448" s="83"/>
    </row>
    <row r="5449" spans="1:13" ht="12.75" customHeight="1" x14ac:dyDescent="0.25">
      <c r="A5449" s="277" t="s">
        <v>12281</v>
      </c>
      <c r="B5449" s="277" t="s">
        <v>12282</v>
      </c>
      <c r="C5449" s="277" t="s">
        <v>12394</v>
      </c>
      <c r="D5449" s="277" t="s">
        <v>12395</v>
      </c>
      <c r="E5449" s="278" t="s">
        <v>1043</v>
      </c>
      <c r="F5449" s="277" t="s">
        <v>1043</v>
      </c>
      <c r="G5449" s="279">
        <v>87643</v>
      </c>
      <c r="H5449" s="277" t="s">
        <v>12406</v>
      </c>
      <c r="I5449" s="277" t="s">
        <v>648</v>
      </c>
      <c r="J5449" s="277" t="s">
        <v>2642</v>
      </c>
      <c r="K5449" s="280">
        <v>66.650000000000006</v>
      </c>
      <c r="L5449" s="277" t="s">
        <v>2364</v>
      </c>
      <c r="M5449" s="83"/>
    </row>
    <row r="5450" spans="1:13" ht="12.75" customHeight="1" x14ac:dyDescent="0.25">
      <c r="A5450" s="277" t="s">
        <v>12281</v>
      </c>
      <c r="B5450" s="277" t="s">
        <v>12282</v>
      </c>
      <c r="C5450" s="277" t="s">
        <v>12394</v>
      </c>
      <c r="D5450" s="277" t="s">
        <v>12395</v>
      </c>
      <c r="E5450" s="278" t="s">
        <v>1043</v>
      </c>
      <c r="F5450" s="277" t="s">
        <v>1043</v>
      </c>
      <c r="G5450" s="279">
        <v>87644</v>
      </c>
      <c r="H5450" s="277" t="s">
        <v>12407</v>
      </c>
      <c r="I5450" s="277" t="s">
        <v>648</v>
      </c>
      <c r="J5450" s="277" t="s">
        <v>2642</v>
      </c>
      <c r="K5450" s="280">
        <v>74.89</v>
      </c>
      <c r="L5450" s="277" t="s">
        <v>2364</v>
      </c>
      <c r="M5450" s="83"/>
    </row>
    <row r="5451" spans="1:13" ht="12.75" customHeight="1" x14ac:dyDescent="0.25">
      <c r="A5451" s="277" t="s">
        <v>12281</v>
      </c>
      <c r="B5451" s="277" t="s">
        <v>12282</v>
      </c>
      <c r="C5451" s="277" t="s">
        <v>12394</v>
      </c>
      <c r="D5451" s="277" t="s">
        <v>12395</v>
      </c>
      <c r="E5451" s="278" t="s">
        <v>1043</v>
      </c>
      <c r="F5451" s="277" t="s">
        <v>1043</v>
      </c>
      <c r="G5451" s="279">
        <v>87680</v>
      </c>
      <c r="H5451" s="277" t="s">
        <v>12408</v>
      </c>
      <c r="I5451" s="277" t="s">
        <v>648</v>
      </c>
      <c r="J5451" s="277" t="s">
        <v>2642</v>
      </c>
      <c r="K5451" s="280">
        <v>28.52</v>
      </c>
      <c r="L5451" s="277" t="s">
        <v>2364</v>
      </c>
      <c r="M5451" s="83"/>
    </row>
    <row r="5452" spans="1:13" ht="12.75" customHeight="1" x14ac:dyDescent="0.25">
      <c r="A5452" s="277" t="s">
        <v>12281</v>
      </c>
      <c r="B5452" s="277" t="s">
        <v>12282</v>
      </c>
      <c r="C5452" s="277" t="s">
        <v>12394</v>
      </c>
      <c r="D5452" s="277" t="s">
        <v>12395</v>
      </c>
      <c r="E5452" s="278" t="s">
        <v>1043</v>
      </c>
      <c r="F5452" s="277" t="s">
        <v>1043</v>
      </c>
      <c r="G5452" s="279">
        <v>87682</v>
      </c>
      <c r="H5452" s="277" t="s">
        <v>12409</v>
      </c>
      <c r="I5452" s="277" t="s">
        <v>648</v>
      </c>
      <c r="J5452" s="277" t="s">
        <v>2642</v>
      </c>
      <c r="K5452" s="280">
        <v>32.99</v>
      </c>
      <c r="L5452" s="277" t="s">
        <v>2364</v>
      </c>
      <c r="M5452" s="83"/>
    </row>
    <row r="5453" spans="1:13" ht="12.75" customHeight="1" x14ac:dyDescent="0.25">
      <c r="A5453" s="277" t="s">
        <v>12281</v>
      </c>
      <c r="B5453" s="277" t="s">
        <v>12282</v>
      </c>
      <c r="C5453" s="277" t="s">
        <v>12394</v>
      </c>
      <c r="D5453" s="277" t="s">
        <v>12395</v>
      </c>
      <c r="E5453" s="278" t="s">
        <v>1043</v>
      </c>
      <c r="F5453" s="277" t="s">
        <v>1043</v>
      </c>
      <c r="G5453" s="279">
        <v>87683</v>
      </c>
      <c r="H5453" s="277" t="s">
        <v>12410</v>
      </c>
      <c r="I5453" s="277" t="s">
        <v>648</v>
      </c>
      <c r="J5453" s="277" t="s">
        <v>2642</v>
      </c>
      <c r="K5453" s="280">
        <v>59.66</v>
      </c>
      <c r="L5453" s="277" t="s">
        <v>2364</v>
      </c>
      <c r="M5453" s="83"/>
    </row>
    <row r="5454" spans="1:13" ht="12.75" customHeight="1" x14ac:dyDescent="0.25">
      <c r="A5454" s="277" t="s">
        <v>12281</v>
      </c>
      <c r="B5454" s="277" t="s">
        <v>12282</v>
      </c>
      <c r="C5454" s="277" t="s">
        <v>12394</v>
      </c>
      <c r="D5454" s="277" t="s">
        <v>12395</v>
      </c>
      <c r="E5454" s="278" t="s">
        <v>1043</v>
      </c>
      <c r="F5454" s="277" t="s">
        <v>1043</v>
      </c>
      <c r="G5454" s="279">
        <v>87684</v>
      </c>
      <c r="H5454" s="277" t="s">
        <v>12411</v>
      </c>
      <c r="I5454" s="277" t="s">
        <v>648</v>
      </c>
      <c r="J5454" s="277" t="s">
        <v>2642</v>
      </c>
      <c r="K5454" s="280">
        <v>67.900000000000006</v>
      </c>
      <c r="L5454" s="277" t="s">
        <v>2364</v>
      </c>
      <c r="M5454" s="83"/>
    </row>
    <row r="5455" spans="1:13" ht="12.75" customHeight="1" x14ac:dyDescent="0.25">
      <c r="A5455" s="277" t="s">
        <v>12281</v>
      </c>
      <c r="B5455" s="277" t="s">
        <v>12282</v>
      </c>
      <c r="C5455" s="277" t="s">
        <v>12394</v>
      </c>
      <c r="D5455" s="277" t="s">
        <v>12395</v>
      </c>
      <c r="E5455" s="278" t="s">
        <v>1043</v>
      </c>
      <c r="F5455" s="277" t="s">
        <v>1043</v>
      </c>
      <c r="G5455" s="279">
        <v>87690</v>
      </c>
      <c r="H5455" s="277" t="s">
        <v>12412</v>
      </c>
      <c r="I5455" s="277" t="s">
        <v>648</v>
      </c>
      <c r="J5455" s="277" t="s">
        <v>2642</v>
      </c>
      <c r="K5455" s="280">
        <v>33.14</v>
      </c>
      <c r="L5455" s="277" t="s">
        <v>2364</v>
      </c>
      <c r="M5455" s="83"/>
    </row>
    <row r="5456" spans="1:13" ht="12.75" customHeight="1" x14ac:dyDescent="0.25">
      <c r="A5456" s="277" t="s">
        <v>12281</v>
      </c>
      <c r="B5456" s="277" t="s">
        <v>12282</v>
      </c>
      <c r="C5456" s="277" t="s">
        <v>12394</v>
      </c>
      <c r="D5456" s="277" t="s">
        <v>12395</v>
      </c>
      <c r="E5456" s="278" t="s">
        <v>1043</v>
      </c>
      <c r="F5456" s="277" t="s">
        <v>1043</v>
      </c>
      <c r="G5456" s="279">
        <v>87692</v>
      </c>
      <c r="H5456" s="277" t="s">
        <v>12413</v>
      </c>
      <c r="I5456" s="277" t="s">
        <v>648</v>
      </c>
      <c r="J5456" s="277" t="s">
        <v>2642</v>
      </c>
      <c r="K5456" s="280">
        <v>38.26</v>
      </c>
      <c r="L5456" s="277" t="s">
        <v>2364</v>
      </c>
      <c r="M5456" s="83"/>
    </row>
    <row r="5457" spans="1:13" ht="12.75" customHeight="1" x14ac:dyDescent="0.25">
      <c r="A5457" s="277" t="s">
        <v>12281</v>
      </c>
      <c r="B5457" s="277" t="s">
        <v>12282</v>
      </c>
      <c r="C5457" s="277" t="s">
        <v>12394</v>
      </c>
      <c r="D5457" s="277" t="s">
        <v>12395</v>
      </c>
      <c r="E5457" s="278" t="s">
        <v>1043</v>
      </c>
      <c r="F5457" s="277" t="s">
        <v>1043</v>
      </c>
      <c r="G5457" s="279">
        <v>87693</v>
      </c>
      <c r="H5457" s="277" t="s">
        <v>12414</v>
      </c>
      <c r="I5457" s="277" t="s">
        <v>648</v>
      </c>
      <c r="J5457" s="277" t="s">
        <v>2642</v>
      </c>
      <c r="K5457" s="280">
        <v>68.8</v>
      </c>
      <c r="L5457" s="277" t="s">
        <v>2364</v>
      </c>
      <c r="M5457" s="83"/>
    </row>
    <row r="5458" spans="1:13" ht="12.75" customHeight="1" x14ac:dyDescent="0.25">
      <c r="A5458" s="277" t="s">
        <v>12281</v>
      </c>
      <c r="B5458" s="277" t="s">
        <v>12282</v>
      </c>
      <c r="C5458" s="277" t="s">
        <v>12394</v>
      </c>
      <c r="D5458" s="277" t="s">
        <v>12395</v>
      </c>
      <c r="E5458" s="278" t="s">
        <v>1043</v>
      </c>
      <c r="F5458" s="277" t="s">
        <v>1043</v>
      </c>
      <c r="G5458" s="279">
        <v>87694</v>
      </c>
      <c r="H5458" s="277" t="s">
        <v>12415</v>
      </c>
      <c r="I5458" s="277" t="s">
        <v>648</v>
      </c>
      <c r="J5458" s="277" t="s">
        <v>2642</v>
      </c>
      <c r="K5458" s="280">
        <v>78.239999999999995</v>
      </c>
      <c r="L5458" s="277" t="s">
        <v>2364</v>
      </c>
      <c r="M5458" s="83"/>
    </row>
    <row r="5459" spans="1:13" ht="12.75" customHeight="1" x14ac:dyDescent="0.25">
      <c r="A5459" s="277" t="s">
        <v>12281</v>
      </c>
      <c r="B5459" s="277" t="s">
        <v>12282</v>
      </c>
      <c r="C5459" s="277" t="s">
        <v>12394</v>
      </c>
      <c r="D5459" s="277" t="s">
        <v>12395</v>
      </c>
      <c r="E5459" s="278" t="s">
        <v>1043</v>
      </c>
      <c r="F5459" s="277" t="s">
        <v>1043</v>
      </c>
      <c r="G5459" s="279">
        <v>87700</v>
      </c>
      <c r="H5459" s="277" t="s">
        <v>12416</v>
      </c>
      <c r="I5459" s="277" t="s">
        <v>648</v>
      </c>
      <c r="J5459" s="277" t="s">
        <v>2642</v>
      </c>
      <c r="K5459" s="280">
        <v>35.79</v>
      </c>
      <c r="L5459" s="277" t="s">
        <v>2364</v>
      </c>
      <c r="M5459" s="83"/>
    </row>
    <row r="5460" spans="1:13" ht="12.75" customHeight="1" x14ac:dyDescent="0.25">
      <c r="A5460" s="277" t="s">
        <v>12281</v>
      </c>
      <c r="B5460" s="277" t="s">
        <v>12282</v>
      </c>
      <c r="C5460" s="277" t="s">
        <v>12394</v>
      </c>
      <c r="D5460" s="277" t="s">
        <v>12395</v>
      </c>
      <c r="E5460" s="278" t="s">
        <v>1043</v>
      </c>
      <c r="F5460" s="277" t="s">
        <v>1043</v>
      </c>
      <c r="G5460" s="279">
        <v>87702</v>
      </c>
      <c r="H5460" s="277" t="s">
        <v>12417</v>
      </c>
      <c r="I5460" s="277" t="s">
        <v>648</v>
      </c>
      <c r="J5460" s="277" t="s">
        <v>2642</v>
      </c>
      <c r="K5460" s="280">
        <v>41.36</v>
      </c>
      <c r="L5460" s="277" t="s">
        <v>2364</v>
      </c>
      <c r="M5460" s="83"/>
    </row>
    <row r="5461" spans="1:13" ht="12.75" customHeight="1" x14ac:dyDescent="0.25">
      <c r="A5461" s="277" t="s">
        <v>12281</v>
      </c>
      <c r="B5461" s="277" t="s">
        <v>12282</v>
      </c>
      <c r="C5461" s="277" t="s">
        <v>12394</v>
      </c>
      <c r="D5461" s="277" t="s">
        <v>12395</v>
      </c>
      <c r="E5461" s="278" t="s">
        <v>1043</v>
      </c>
      <c r="F5461" s="277" t="s">
        <v>1043</v>
      </c>
      <c r="G5461" s="279">
        <v>87703</v>
      </c>
      <c r="H5461" s="277" t="s">
        <v>12418</v>
      </c>
      <c r="I5461" s="277" t="s">
        <v>648</v>
      </c>
      <c r="J5461" s="277" t="s">
        <v>2642</v>
      </c>
      <c r="K5461" s="280">
        <v>74.62</v>
      </c>
      <c r="L5461" s="277" t="s">
        <v>2364</v>
      </c>
      <c r="M5461" s="83"/>
    </row>
    <row r="5462" spans="1:13" ht="12.75" customHeight="1" x14ac:dyDescent="0.25">
      <c r="A5462" s="277" t="s">
        <v>12281</v>
      </c>
      <c r="B5462" s="277" t="s">
        <v>12282</v>
      </c>
      <c r="C5462" s="277" t="s">
        <v>12394</v>
      </c>
      <c r="D5462" s="277" t="s">
        <v>12395</v>
      </c>
      <c r="E5462" s="278" t="s">
        <v>1043</v>
      </c>
      <c r="F5462" s="277" t="s">
        <v>1043</v>
      </c>
      <c r="G5462" s="279">
        <v>87704</v>
      </c>
      <c r="H5462" s="277" t="s">
        <v>12419</v>
      </c>
      <c r="I5462" s="277" t="s">
        <v>648</v>
      </c>
      <c r="J5462" s="277" t="s">
        <v>2642</v>
      </c>
      <c r="K5462" s="280">
        <v>84.9</v>
      </c>
      <c r="L5462" s="277" t="s">
        <v>2364</v>
      </c>
      <c r="M5462" s="83"/>
    </row>
    <row r="5463" spans="1:13" ht="12.75" customHeight="1" x14ac:dyDescent="0.25">
      <c r="A5463" s="277" t="s">
        <v>12281</v>
      </c>
      <c r="B5463" s="277" t="s">
        <v>12282</v>
      </c>
      <c r="C5463" s="277" t="s">
        <v>12394</v>
      </c>
      <c r="D5463" s="277" t="s">
        <v>12395</v>
      </c>
      <c r="E5463" s="278" t="s">
        <v>1043</v>
      </c>
      <c r="F5463" s="277" t="s">
        <v>1043</v>
      </c>
      <c r="G5463" s="279">
        <v>87735</v>
      </c>
      <c r="H5463" s="277" t="s">
        <v>12420</v>
      </c>
      <c r="I5463" s="277" t="s">
        <v>648</v>
      </c>
      <c r="J5463" s="277" t="s">
        <v>2642</v>
      </c>
      <c r="K5463" s="280">
        <v>32.93</v>
      </c>
      <c r="L5463" s="277" t="s">
        <v>2364</v>
      </c>
      <c r="M5463" s="83"/>
    </row>
    <row r="5464" spans="1:13" ht="12.75" customHeight="1" x14ac:dyDescent="0.25">
      <c r="A5464" s="277" t="s">
        <v>12281</v>
      </c>
      <c r="B5464" s="277" t="s">
        <v>12282</v>
      </c>
      <c r="C5464" s="277" t="s">
        <v>12394</v>
      </c>
      <c r="D5464" s="277" t="s">
        <v>12395</v>
      </c>
      <c r="E5464" s="278" t="s">
        <v>1043</v>
      </c>
      <c r="F5464" s="277" t="s">
        <v>1043</v>
      </c>
      <c r="G5464" s="279">
        <v>87737</v>
      </c>
      <c r="H5464" s="277" t="s">
        <v>12421</v>
      </c>
      <c r="I5464" s="277" t="s">
        <v>648</v>
      </c>
      <c r="J5464" s="277" t="s">
        <v>2642</v>
      </c>
      <c r="K5464" s="280">
        <v>35.54</v>
      </c>
      <c r="L5464" s="277" t="s">
        <v>2364</v>
      </c>
      <c r="M5464" s="83"/>
    </row>
    <row r="5465" spans="1:13" ht="12.75" customHeight="1" x14ac:dyDescent="0.25">
      <c r="A5465" s="277" t="s">
        <v>12281</v>
      </c>
      <c r="B5465" s="277" t="s">
        <v>12282</v>
      </c>
      <c r="C5465" s="277" t="s">
        <v>12394</v>
      </c>
      <c r="D5465" s="277" t="s">
        <v>12395</v>
      </c>
      <c r="E5465" s="278" t="s">
        <v>1043</v>
      </c>
      <c r="F5465" s="277" t="s">
        <v>1043</v>
      </c>
      <c r="G5465" s="279">
        <v>87738</v>
      </c>
      <c r="H5465" s="277" t="s">
        <v>12422</v>
      </c>
      <c r="I5465" s="277" t="s">
        <v>648</v>
      </c>
      <c r="J5465" s="277" t="s">
        <v>2642</v>
      </c>
      <c r="K5465" s="280">
        <v>51.14</v>
      </c>
      <c r="L5465" s="277" t="s">
        <v>2364</v>
      </c>
      <c r="M5465" s="83"/>
    </row>
    <row r="5466" spans="1:13" ht="12.75" customHeight="1" x14ac:dyDescent="0.25">
      <c r="A5466" s="277" t="s">
        <v>12281</v>
      </c>
      <c r="B5466" s="277" t="s">
        <v>12282</v>
      </c>
      <c r="C5466" s="277" t="s">
        <v>12394</v>
      </c>
      <c r="D5466" s="277" t="s">
        <v>12395</v>
      </c>
      <c r="E5466" s="278" t="s">
        <v>1043</v>
      </c>
      <c r="F5466" s="277" t="s">
        <v>1043</v>
      </c>
      <c r="G5466" s="279">
        <v>87739</v>
      </c>
      <c r="H5466" s="277" t="s">
        <v>12423</v>
      </c>
      <c r="I5466" s="277" t="s">
        <v>648</v>
      </c>
      <c r="J5466" s="277" t="s">
        <v>2642</v>
      </c>
      <c r="K5466" s="280">
        <v>55.96</v>
      </c>
      <c r="L5466" s="277" t="s">
        <v>2364</v>
      </c>
      <c r="M5466" s="83"/>
    </row>
    <row r="5467" spans="1:13" ht="12.75" customHeight="1" x14ac:dyDescent="0.25">
      <c r="A5467" s="277" t="s">
        <v>12281</v>
      </c>
      <c r="B5467" s="277" t="s">
        <v>12282</v>
      </c>
      <c r="C5467" s="277" t="s">
        <v>12394</v>
      </c>
      <c r="D5467" s="277" t="s">
        <v>12395</v>
      </c>
      <c r="E5467" s="278" t="s">
        <v>1043</v>
      </c>
      <c r="F5467" s="277" t="s">
        <v>1043</v>
      </c>
      <c r="G5467" s="279">
        <v>87745</v>
      </c>
      <c r="H5467" s="277" t="s">
        <v>12424</v>
      </c>
      <c r="I5467" s="277" t="s">
        <v>648</v>
      </c>
      <c r="J5467" s="277" t="s">
        <v>2642</v>
      </c>
      <c r="K5467" s="280">
        <v>38.76</v>
      </c>
      <c r="L5467" s="277" t="s">
        <v>2364</v>
      </c>
      <c r="M5467" s="83"/>
    </row>
    <row r="5468" spans="1:13" ht="12.75" customHeight="1" x14ac:dyDescent="0.25">
      <c r="A5468" s="277" t="s">
        <v>12281</v>
      </c>
      <c r="B5468" s="277" t="s">
        <v>12282</v>
      </c>
      <c r="C5468" s="277" t="s">
        <v>12394</v>
      </c>
      <c r="D5468" s="277" t="s">
        <v>12395</v>
      </c>
      <c r="E5468" s="278" t="s">
        <v>1043</v>
      </c>
      <c r="F5468" s="277" t="s">
        <v>1043</v>
      </c>
      <c r="G5468" s="279">
        <v>87747</v>
      </c>
      <c r="H5468" s="277" t="s">
        <v>12425</v>
      </c>
      <c r="I5468" s="277" t="s">
        <v>648</v>
      </c>
      <c r="J5468" s="277" t="s">
        <v>2642</v>
      </c>
      <c r="K5468" s="280">
        <v>42.4</v>
      </c>
      <c r="L5468" s="277" t="s">
        <v>2364</v>
      </c>
      <c r="M5468" s="83"/>
    </row>
    <row r="5469" spans="1:13" ht="12.75" customHeight="1" x14ac:dyDescent="0.25">
      <c r="A5469" s="277" t="s">
        <v>12281</v>
      </c>
      <c r="B5469" s="277" t="s">
        <v>12282</v>
      </c>
      <c r="C5469" s="277" t="s">
        <v>12394</v>
      </c>
      <c r="D5469" s="277" t="s">
        <v>12395</v>
      </c>
      <c r="E5469" s="278" t="s">
        <v>1043</v>
      </c>
      <c r="F5469" s="277" t="s">
        <v>1043</v>
      </c>
      <c r="G5469" s="279">
        <v>87748</v>
      </c>
      <c r="H5469" s="277" t="s">
        <v>12426</v>
      </c>
      <c r="I5469" s="277" t="s">
        <v>648</v>
      </c>
      <c r="J5469" s="277" t="s">
        <v>2642</v>
      </c>
      <c r="K5469" s="280">
        <v>64.08</v>
      </c>
      <c r="L5469" s="277" t="s">
        <v>2364</v>
      </c>
      <c r="M5469" s="83"/>
    </row>
    <row r="5470" spans="1:13" ht="12.75" customHeight="1" x14ac:dyDescent="0.25">
      <c r="A5470" s="277" t="s">
        <v>12281</v>
      </c>
      <c r="B5470" s="277" t="s">
        <v>12282</v>
      </c>
      <c r="C5470" s="277" t="s">
        <v>12394</v>
      </c>
      <c r="D5470" s="277" t="s">
        <v>12395</v>
      </c>
      <c r="E5470" s="278" t="s">
        <v>1043</v>
      </c>
      <c r="F5470" s="277" t="s">
        <v>1043</v>
      </c>
      <c r="G5470" s="279">
        <v>87749</v>
      </c>
      <c r="H5470" s="277" t="s">
        <v>12427</v>
      </c>
      <c r="I5470" s="277" t="s">
        <v>648</v>
      </c>
      <c r="J5470" s="277" t="s">
        <v>2642</v>
      </c>
      <c r="K5470" s="280">
        <v>70.790000000000006</v>
      </c>
      <c r="L5470" s="277" t="s">
        <v>2364</v>
      </c>
      <c r="M5470" s="83"/>
    </row>
    <row r="5471" spans="1:13" ht="12.75" customHeight="1" x14ac:dyDescent="0.25">
      <c r="A5471" s="277" t="s">
        <v>12281</v>
      </c>
      <c r="B5471" s="277" t="s">
        <v>12282</v>
      </c>
      <c r="C5471" s="277" t="s">
        <v>12394</v>
      </c>
      <c r="D5471" s="277" t="s">
        <v>12395</v>
      </c>
      <c r="E5471" s="278" t="s">
        <v>1043</v>
      </c>
      <c r="F5471" s="277" t="s">
        <v>1043</v>
      </c>
      <c r="G5471" s="279">
        <v>87755</v>
      </c>
      <c r="H5471" s="277" t="s">
        <v>12428</v>
      </c>
      <c r="I5471" s="277" t="s">
        <v>648</v>
      </c>
      <c r="J5471" s="277" t="s">
        <v>2642</v>
      </c>
      <c r="K5471" s="280">
        <v>34.6</v>
      </c>
      <c r="L5471" s="277" t="s">
        <v>2364</v>
      </c>
      <c r="M5471" s="83"/>
    </row>
    <row r="5472" spans="1:13" ht="12.75" customHeight="1" x14ac:dyDescent="0.25">
      <c r="A5472" s="277" t="s">
        <v>12281</v>
      </c>
      <c r="B5472" s="277" t="s">
        <v>12282</v>
      </c>
      <c r="C5472" s="277" t="s">
        <v>12394</v>
      </c>
      <c r="D5472" s="277" t="s">
        <v>12395</v>
      </c>
      <c r="E5472" s="278" t="s">
        <v>1043</v>
      </c>
      <c r="F5472" s="277" t="s">
        <v>1043</v>
      </c>
      <c r="G5472" s="279">
        <v>87757</v>
      </c>
      <c r="H5472" s="277" t="s">
        <v>12429</v>
      </c>
      <c r="I5472" s="277" t="s">
        <v>648</v>
      </c>
      <c r="J5472" s="277" t="s">
        <v>2642</v>
      </c>
      <c r="K5472" s="280">
        <v>38.24</v>
      </c>
      <c r="L5472" s="277" t="s">
        <v>2364</v>
      </c>
      <c r="M5472" s="83"/>
    </row>
    <row r="5473" spans="1:13" ht="12.75" customHeight="1" x14ac:dyDescent="0.25">
      <c r="A5473" s="277" t="s">
        <v>12281</v>
      </c>
      <c r="B5473" s="277" t="s">
        <v>12282</v>
      </c>
      <c r="C5473" s="277" t="s">
        <v>12394</v>
      </c>
      <c r="D5473" s="277" t="s">
        <v>12395</v>
      </c>
      <c r="E5473" s="278" t="s">
        <v>1043</v>
      </c>
      <c r="F5473" s="277" t="s">
        <v>1043</v>
      </c>
      <c r="G5473" s="279">
        <v>87758</v>
      </c>
      <c r="H5473" s="277" t="s">
        <v>12430</v>
      </c>
      <c r="I5473" s="277" t="s">
        <v>648</v>
      </c>
      <c r="J5473" s="277" t="s">
        <v>2642</v>
      </c>
      <c r="K5473" s="280">
        <v>59.92</v>
      </c>
      <c r="L5473" s="277" t="s">
        <v>2364</v>
      </c>
      <c r="M5473" s="83"/>
    </row>
    <row r="5474" spans="1:13" ht="12.75" customHeight="1" x14ac:dyDescent="0.25">
      <c r="A5474" s="277" t="s">
        <v>12281</v>
      </c>
      <c r="B5474" s="277" t="s">
        <v>12282</v>
      </c>
      <c r="C5474" s="277" t="s">
        <v>12394</v>
      </c>
      <c r="D5474" s="277" t="s">
        <v>12395</v>
      </c>
      <c r="E5474" s="278" t="s">
        <v>1043</v>
      </c>
      <c r="F5474" s="277" t="s">
        <v>1043</v>
      </c>
      <c r="G5474" s="279">
        <v>87759</v>
      </c>
      <c r="H5474" s="277" t="s">
        <v>12431</v>
      </c>
      <c r="I5474" s="277" t="s">
        <v>648</v>
      </c>
      <c r="J5474" s="277" t="s">
        <v>2642</v>
      </c>
      <c r="K5474" s="280">
        <v>66.63</v>
      </c>
      <c r="L5474" s="277" t="s">
        <v>2364</v>
      </c>
      <c r="M5474" s="83"/>
    </row>
    <row r="5475" spans="1:13" ht="12.75" customHeight="1" x14ac:dyDescent="0.25">
      <c r="A5475" s="277" t="s">
        <v>12281</v>
      </c>
      <c r="B5475" s="277" t="s">
        <v>12282</v>
      </c>
      <c r="C5475" s="277" t="s">
        <v>12394</v>
      </c>
      <c r="D5475" s="277" t="s">
        <v>12395</v>
      </c>
      <c r="E5475" s="278" t="s">
        <v>1043</v>
      </c>
      <c r="F5475" s="277" t="s">
        <v>1043</v>
      </c>
      <c r="G5475" s="279">
        <v>87765</v>
      </c>
      <c r="H5475" s="277" t="s">
        <v>12432</v>
      </c>
      <c r="I5475" s="277" t="s">
        <v>648</v>
      </c>
      <c r="J5475" s="277" t="s">
        <v>2642</v>
      </c>
      <c r="K5475" s="280">
        <v>39.299999999999997</v>
      </c>
      <c r="L5475" s="277" t="s">
        <v>2364</v>
      </c>
      <c r="M5475" s="83"/>
    </row>
    <row r="5476" spans="1:13" ht="12.75" customHeight="1" x14ac:dyDescent="0.25">
      <c r="A5476" s="277" t="s">
        <v>12281</v>
      </c>
      <c r="B5476" s="277" t="s">
        <v>12282</v>
      </c>
      <c r="C5476" s="277" t="s">
        <v>12394</v>
      </c>
      <c r="D5476" s="277" t="s">
        <v>12395</v>
      </c>
      <c r="E5476" s="278" t="s">
        <v>1043</v>
      </c>
      <c r="F5476" s="277" t="s">
        <v>1043</v>
      </c>
      <c r="G5476" s="279">
        <v>87767</v>
      </c>
      <c r="H5476" s="277" t="s">
        <v>12433</v>
      </c>
      <c r="I5476" s="277" t="s">
        <v>648</v>
      </c>
      <c r="J5476" s="277" t="s">
        <v>2642</v>
      </c>
      <c r="K5476" s="280">
        <v>43.77</v>
      </c>
      <c r="L5476" s="277" t="s">
        <v>2364</v>
      </c>
      <c r="M5476" s="83"/>
    </row>
    <row r="5477" spans="1:13" ht="12.75" customHeight="1" x14ac:dyDescent="0.25">
      <c r="A5477" s="277" t="s">
        <v>12281</v>
      </c>
      <c r="B5477" s="277" t="s">
        <v>12282</v>
      </c>
      <c r="C5477" s="277" t="s">
        <v>12394</v>
      </c>
      <c r="D5477" s="277" t="s">
        <v>12395</v>
      </c>
      <c r="E5477" s="278" t="s">
        <v>1043</v>
      </c>
      <c r="F5477" s="277" t="s">
        <v>1043</v>
      </c>
      <c r="G5477" s="279">
        <v>87768</v>
      </c>
      <c r="H5477" s="277" t="s">
        <v>12434</v>
      </c>
      <c r="I5477" s="277" t="s">
        <v>648</v>
      </c>
      <c r="J5477" s="277" t="s">
        <v>2642</v>
      </c>
      <c r="K5477" s="280">
        <v>70.44</v>
      </c>
      <c r="L5477" s="277" t="s">
        <v>2364</v>
      </c>
      <c r="M5477" s="83"/>
    </row>
    <row r="5478" spans="1:13" ht="12.75" customHeight="1" x14ac:dyDescent="0.25">
      <c r="A5478" s="277" t="s">
        <v>12281</v>
      </c>
      <c r="B5478" s="277" t="s">
        <v>12282</v>
      </c>
      <c r="C5478" s="277" t="s">
        <v>12394</v>
      </c>
      <c r="D5478" s="277" t="s">
        <v>12395</v>
      </c>
      <c r="E5478" s="278" t="s">
        <v>1043</v>
      </c>
      <c r="F5478" s="277" t="s">
        <v>1043</v>
      </c>
      <c r="G5478" s="279">
        <v>87769</v>
      </c>
      <c r="H5478" s="277" t="s">
        <v>12435</v>
      </c>
      <c r="I5478" s="277" t="s">
        <v>648</v>
      </c>
      <c r="J5478" s="277" t="s">
        <v>2642</v>
      </c>
      <c r="K5478" s="280">
        <v>78.680000000000007</v>
      </c>
      <c r="L5478" s="277" t="s">
        <v>2364</v>
      </c>
      <c r="M5478" s="83"/>
    </row>
    <row r="5479" spans="1:13" ht="12.75" customHeight="1" x14ac:dyDescent="0.25">
      <c r="A5479" s="277" t="s">
        <v>12281</v>
      </c>
      <c r="B5479" s="277" t="s">
        <v>12282</v>
      </c>
      <c r="C5479" s="277" t="s">
        <v>12394</v>
      </c>
      <c r="D5479" s="277" t="s">
        <v>12395</v>
      </c>
      <c r="E5479" s="278" t="s">
        <v>1043</v>
      </c>
      <c r="F5479" s="277" t="s">
        <v>1043</v>
      </c>
      <c r="G5479" s="279">
        <v>88470</v>
      </c>
      <c r="H5479" s="277" t="s">
        <v>12436</v>
      </c>
      <c r="I5479" s="277" t="s">
        <v>648</v>
      </c>
      <c r="J5479" s="277" t="s">
        <v>2642</v>
      </c>
      <c r="K5479" s="280">
        <v>18</v>
      </c>
      <c r="L5479" s="277" t="s">
        <v>2364</v>
      </c>
      <c r="M5479" s="83"/>
    </row>
    <row r="5480" spans="1:13" ht="12.75" customHeight="1" x14ac:dyDescent="0.25">
      <c r="A5480" s="277" t="s">
        <v>12281</v>
      </c>
      <c r="B5480" s="277" t="s">
        <v>12282</v>
      </c>
      <c r="C5480" s="277" t="s">
        <v>12394</v>
      </c>
      <c r="D5480" s="277" t="s">
        <v>12395</v>
      </c>
      <c r="E5480" s="278" t="s">
        <v>1043</v>
      </c>
      <c r="F5480" s="277" t="s">
        <v>1043</v>
      </c>
      <c r="G5480" s="279">
        <v>88471</v>
      </c>
      <c r="H5480" s="277" t="s">
        <v>12437</v>
      </c>
      <c r="I5480" s="277" t="s">
        <v>648</v>
      </c>
      <c r="J5480" s="277" t="s">
        <v>2642</v>
      </c>
      <c r="K5480" s="280">
        <v>22.26</v>
      </c>
      <c r="L5480" s="277" t="s">
        <v>2364</v>
      </c>
      <c r="M5480" s="83"/>
    </row>
    <row r="5481" spans="1:13" ht="12.75" customHeight="1" x14ac:dyDescent="0.25">
      <c r="A5481" s="277" t="s">
        <v>12281</v>
      </c>
      <c r="B5481" s="277" t="s">
        <v>12282</v>
      </c>
      <c r="C5481" s="277" t="s">
        <v>12394</v>
      </c>
      <c r="D5481" s="277" t="s">
        <v>12395</v>
      </c>
      <c r="E5481" s="278" t="s">
        <v>1043</v>
      </c>
      <c r="F5481" s="277" t="s">
        <v>1043</v>
      </c>
      <c r="G5481" s="279">
        <v>88472</v>
      </c>
      <c r="H5481" s="277" t="s">
        <v>12438</v>
      </c>
      <c r="I5481" s="277" t="s">
        <v>648</v>
      </c>
      <c r="J5481" s="277" t="s">
        <v>2642</v>
      </c>
      <c r="K5481" s="280">
        <v>25.61</v>
      </c>
      <c r="L5481" s="277" t="s">
        <v>2364</v>
      </c>
      <c r="M5481" s="83"/>
    </row>
    <row r="5482" spans="1:13" ht="12.75" customHeight="1" x14ac:dyDescent="0.25">
      <c r="A5482" s="277" t="s">
        <v>12281</v>
      </c>
      <c r="B5482" s="277" t="s">
        <v>12282</v>
      </c>
      <c r="C5482" s="277" t="s">
        <v>12394</v>
      </c>
      <c r="D5482" s="277" t="s">
        <v>12395</v>
      </c>
      <c r="E5482" s="278" t="s">
        <v>1043</v>
      </c>
      <c r="F5482" s="277" t="s">
        <v>1043</v>
      </c>
      <c r="G5482" s="279">
        <v>88476</v>
      </c>
      <c r="H5482" s="277" t="s">
        <v>12439</v>
      </c>
      <c r="I5482" s="277" t="s">
        <v>648</v>
      </c>
      <c r="J5482" s="277" t="s">
        <v>2642</v>
      </c>
      <c r="K5482" s="280">
        <v>15.27</v>
      </c>
      <c r="L5482" s="277" t="s">
        <v>2364</v>
      </c>
      <c r="M5482" s="83"/>
    </row>
    <row r="5483" spans="1:13" ht="12.75" customHeight="1" x14ac:dyDescent="0.25">
      <c r="A5483" s="277" t="s">
        <v>12281</v>
      </c>
      <c r="B5483" s="277" t="s">
        <v>12282</v>
      </c>
      <c r="C5483" s="277" t="s">
        <v>12394</v>
      </c>
      <c r="D5483" s="277" t="s">
        <v>12395</v>
      </c>
      <c r="E5483" s="278" t="s">
        <v>1043</v>
      </c>
      <c r="F5483" s="277" t="s">
        <v>1043</v>
      </c>
      <c r="G5483" s="279">
        <v>88477</v>
      </c>
      <c r="H5483" s="277" t="s">
        <v>12440</v>
      </c>
      <c r="I5483" s="277" t="s">
        <v>648</v>
      </c>
      <c r="J5483" s="277" t="s">
        <v>2642</v>
      </c>
      <c r="K5483" s="280">
        <v>20.78</v>
      </c>
      <c r="L5483" s="277" t="s">
        <v>2364</v>
      </c>
      <c r="M5483" s="83"/>
    </row>
    <row r="5484" spans="1:13" ht="12.75" customHeight="1" x14ac:dyDescent="0.25">
      <c r="A5484" s="277" t="s">
        <v>12281</v>
      </c>
      <c r="B5484" s="277" t="s">
        <v>12282</v>
      </c>
      <c r="C5484" s="277" t="s">
        <v>12394</v>
      </c>
      <c r="D5484" s="277" t="s">
        <v>12395</v>
      </c>
      <c r="E5484" s="278" t="s">
        <v>1043</v>
      </c>
      <c r="F5484" s="277" t="s">
        <v>1043</v>
      </c>
      <c r="G5484" s="279">
        <v>88478</v>
      </c>
      <c r="H5484" s="277" t="s">
        <v>12441</v>
      </c>
      <c r="I5484" s="277" t="s">
        <v>648</v>
      </c>
      <c r="J5484" s="277" t="s">
        <v>2642</v>
      </c>
      <c r="K5484" s="280">
        <v>25.24</v>
      </c>
      <c r="L5484" s="277" t="s">
        <v>2364</v>
      </c>
      <c r="M5484" s="83"/>
    </row>
    <row r="5485" spans="1:13" ht="12.75" customHeight="1" x14ac:dyDescent="0.25">
      <c r="A5485" s="277" t="s">
        <v>12281</v>
      </c>
      <c r="B5485" s="277" t="s">
        <v>12282</v>
      </c>
      <c r="C5485" s="277" t="s">
        <v>12394</v>
      </c>
      <c r="D5485" s="277" t="s">
        <v>12395</v>
      </c>
      <c r="E5485" s="278" t="s">
        <v>1043</v>
      </c>
      <c r="F5485" s="277" t="s">
        <v>1043</v>
      </c>
      <c r="G5485" s="279">
        <v>90900</v>
      </c>
      <c r="H5485" s="277" t="s">
        <v>12442</v>
      </c>
      <c r="I5485" s="277" t="s">
        <v>648</v>
      </c>
      <c r="J5485" s="277" t="s">
        <v>2642</v>
      </c>
      <c r="K5485" s="280">
        <v>56.64</v>
      </c>
      <c r="L5485" s="277" t="s">
        <v>2364</v>
      </c>
      <c r="M5485" s="83"/>
    </row>
    <row r="5486" spans="1:13" ht="12.75" customHeight="1" x14ac:dyDescent="0.25">
      <c r="A5486" s="277" t="s">
        <v>12281</v>
      </c>
      <c r="B5486" s="277" t="s">
        <v>12282</v>
      </c>
      <c r="C5486" s="277" t="s">
        <v>12394</v>
      </c>
      <c r="D5486" s="277" t="s">
        <v>12395</v>
      </c>
      <c r="E5486" s="278" t="s">
        <v>1043</v>
      </c>
      <c r="F5486" s="277" t="s">
        <v>1043</v>
      </c>
      <c r="G5486" s="279">
        <v>90902</v>
      </c>
      <c r="H5486" s="277" t="s">
        <v>12443</v>
      </c>
      <c r="I5486" s="277" t="s">
        <v>648</v>
      </c>
      <c r="J5486" s="277" t="s">
        <v>2642</v>
      </c>
      <c r="K5486" s="280">
        <v>61.76</v>
      </c>
      <c r="L5486" s="277" t="s">
        <v>2364</v>
      </c>
      <c r="M5486" s="83"/>
    </row>
    <row r="5487" spans="1:13" ht="12.75" customHeight="1" x14ac:dyDescent="0.25">
      <c r="A5487" s="277" t="s">
        <v>12281</v>
      </c>
      <c r="B5487" s="277" t="s">
        <v>12282</v>
      </c>
      <c r="C5487" s="277" t="s">
        <v>12394</v>
      </c>
      <c r="D5487" s="277" t="s">
        <v>12395</v>
      </c>
      <c r="E5487" s="278" t="s">
        <v>1043</v>
      </c>
      <c r="F5487" s="277" t="s">
        <v>1043</v>
      </c>
      <c r="G5487" s="279">
        <v>90903</v>
      </c>
      <c r="H5487" s="277" t="s">
        <v>12444</v>
      </c>
      <c r="I5487" s="277" t="s">
        <v>648</v>
      </c>
      <c r="J5487" s="277" t="s">
        <v>2642</v>
      </c>
      <c r="K5487" s="280">
        <v>92.3</v>
      </c>
      <c r="L5487" s="277" t="s">
        <v>2364</v>
      </c>
      <c r="M5487" s="83"/>
    </row>
    <row r="5488" spans="1:13" ht="12.75" customHeight="1" x14ac:dyDescent="0.25">
      <c r="A5488" s="277" t="s">
        <v>12281</v>
      </c>
      <c r="B5488" s="277" t="s">
        <v>12282</v>
      </c>
      <c r="C5488" s="277" t="s">
        <v>12394</v>
      </c>
      <c r="D5488" s="277" t="s">
        <v>12395</v>
      </c>
      <c r="E5488" s="278" t="s">
        <v>1043</v>
      </c>
      <c r="F5488" s="277" t="s">
        <v>1043</v>
      </c>
      <c r="G5488" s="279">
        <v>90904</v>
      </c>
      <c r="H5488" s="277" t="s">
        <v>12445</v>
      </c>
      <c r="I5488" s="277" t="s">
        <v>648</v>
      </c>
      <c r="J5488" s="277" t="s">
        <v>2642</v>
      </c>
      <c r="K5488" s="280">
        <v>101.74</v>
      </c>
      <c r="L5488" s="277" t="s">
        <v>2364</v>
      </c>
      <c r="M5488" s="83"/>
    </row>
    <row r="5489" spans="1:13" ht="12.75" customHeight="1" x14ac:dyDescent="0.25">
      <c r="A5489" s="277" t="s">
        <v>12281</v>
      </c>
      <c r="B5489" s="277" t="s">
        <v>12282</v>
      </c>
      <c r="C5489" s="277" t="s">
        <v>12394</v>
      </c>
      <c r="D5489" s="277" t="s">
        <v>12395</v>
      </c>
      <c r="E5489" s="278" t="s">
        <v>1043</v>
      </c>
      <c r="F5489" s="277" t="s">
        <v>1043</v>
      </c>
      <c r="G5489" s="279">
        <v>90910</v>
      </c>
      <c r="H5489" s="277" t="s">
        <v>12446</v>
      </c>
      <c r="I5489" s="277" t="s">
        <v>648</v>
      </c>
      <c r="J5489" s="277" t="s">
        <v>2642</v>
      </c>
      <c r="K5489" s="280">
        <v>60</v>
      </c>
      <c r="L5489" s="277" t="s">
        <v>2364</v>
      </c>
      <c r="M5489" s="83"/>
    </row>
    <row r="5490" spans="1:13" ht="12.75" customHeight="1" x14ac:dyDescent="0.25">
      <c r="A5490" s="277" t="s">
        <v>12281</v>
      </c>
      <c r="B5490" s="277" t="s">
        <v>12282</v>
      </c>
      <c r="C5490" s="277" t="s">
        <v>12394</v>
      </c>
      <c r="D5490" s="277" t="s">
        <v>12395</v>
      </c>
      <c r="E5490" s="278" t="s">
        <v>1043</v>
      </c>
      <c r="F5490" s="277" t="s">
        <v>1043</v>
      </c>
      <c r="G5490" s="279">
        <v>90912</v>
      </c>
      <c r="H5490" s="277" t="s">
        <v>12447</v>
      </c>
      <c r="I5490" s="277" t="s">
        <v>648</v>
      </c>
      <c r="J5490" s="277" t="s">
        <v>2642</v>
      </c>
      <c r="K5490" s="280">
        <v>65.569999999999993</v>
      </c>
      <c r="L5490" s="277" t="s">
        <v>2364</v>
      </c>
      <c r="M5490" s="83"/>
    </row>
    <row r="5491" spans="1:13" ht="12.75" customHeight="1" x14ac:dyDescent="0.25">
      <c r="A5491" s="277" t="s">
        <v>12281</v>
      </c>
      <c r="B5491" s="277" t="s">
        <v>12282</v>
      </c>
      <c r="C5491" s="277" t="s">
        <v>12394</v>
      </c>
      <c r="D5491" s="277" t="s">
        <v>12395</v>
      </c>
      <c r="E5491" s="278" t="s">
        <v>1043</v>
      </c>
      <c r="F5491" s="277" t="s">
        <v>1043</v>
      </c>
      <c r="G5491" s="279">
        <v>90913</v>
      </c>
      <c r="H5491" s="277" t="s">
        <v>12448</v>
      </c>
      <c r="I5491" s="277" t="s">
        <v>648</v>
      </c>
      <c r="J5491" s="277" t="s">
        <v>2642</v>
      </c>
      <c r="K5491" s="280">
        <v>98.83</v>
      </c>
      <c r="L5491" s="277" t="s">
        <v>2364</v>
      </c>
      <c r="M5491" s="83"/>
    </row>
    <row r="5492" spans="1:13" ht="12.75" customHeight="1" x14ac:dyDescent="0.25">
      <c r="A5492" s="277" t="s">
        <v>12281</v>
      </c>
      <c r="B5492" s="277" t="s">
        <v>12282</v>
      </c>
      <c r="C5492" s="277" t="s">
        <v>12394</v>
      </c>
      <c r="D5492" s="277" t="s">
        <v>12395</v>
      </c>
      <c r="E5492" s="278" t="s">
        <v>1043</v>
      </c>
      <c r="F5492" s="277" t="s">
        <v>1043</v>
      </c>
      <c r="G5492" s="279">
        <v>90914</v>
      </c>
      <c r="H5492" s="277" t="s">
        <v>12449</v>
      </c>
      <c r="I5492" s="277" t="s">
        <v>648</v>
      </c>
      <c r="J5492" s="277" t="s">
        <v>2642</v>
      </c>
      <c r="K5492" s="280">
        <v>109.11</v>
      </c>
      <c r="L5492" s="277" t="s">
        <v>2364</v>
      </c>
      <c r="M5492" s="83"/>
    </row>
    <row r="5493" spans="1:13" ht="12.75" customHeight="1" x14ac:dyDescent="0.25">
      <c r="A5493" s="277" t="s">
        <v>12281</v>
      </c>
      <c r="B5493" s="277" t="s">
        <v>12282</v>
      </c>
      <c r="C5493" s="277" t="s">
        <v>12394</v>
      </c>
      <c r="D5493" s="277" t="s">
        <v>12395</v>
      </c>
      <c r="E5493" s="278" t="s">
        <v>1043</v>
      </c>
      <c r="F5493" s="277" t="s">
        <v>1043</v>
      </c>
      <c r="G5493" s="279">
        <v>90920</v>
      </c>
      <c r="H5493" s="277" t="s">
        <v>12450</v>
      </c>
      <c r="I5493" s="277" t="s">
        <v>648</v>
      </c>
      <c r="J5493" s="277" t="s">
        <v>2642</v>
      </c>
      <c r="K5493" s="280">
        <v>66.239999999999995</v>
      </c>
      <c r="L5493" s="277" t="s">
        <v>2364</v>
      </c>
      <c r="M5493" s="83"/>
    </row>
    <row r="5494" spans="1:13" ht="12.75" customHeight="1" x14ac:dyDescent="0.25">
      <c r="A5494" s="277" t="s">
        <v>12281</v>
      </c>
      <c r="B5494" s="277" t="s">
        <v>12282</v>
      </c>
      <c r="C5494" s="277" t="s">
        <v>12394</v>
      </c>
      <c r="D5494" s="277" t="s">
        <v>12395</v>
      </c>
      <c r="E5494" s="278" t="s">
        <v>1043</v>
      </c>
      <c r="F5494" s="277" t="s">
        <v>1043</v>
      </c>
      <c r="G5494" s="279">
        <v>90922</v>
      </c>
      <c r="H5494" s="277" t="s">
        <v>12451</v>
      </c>
      <c r="I5494" s="277" t="s">
        <v>648</v>
      </c>
      <c r="J5494" s="277" t="s">
        <v>2642</v>
      </c>
      <c r="K5494" s="280">
        <v>72.64</v>
      </c>
      <c r="L5494" s="277" t="s">
        <v>2364</v>
      </c>
      <c r="M5494" s="83"/>
    </row>
    <row r="5495" spans="1:13" ht="12.75" customHeight="1" x14ac:dyDescent="0.25">
      <c r="A5495" s="277" t="s">
        <v>12281</v>
      </c>
      <c r="B5495" s="277" t="s">
        <v>12282</v>
      </c>
      <c r="C5495" s="277" t="s">
        <v>12394</v>
      </c>
      <c r="D5495" s="277" t="s">
        <v>12395</v>
      </c>
      <c r="E5495" s="278" t="s">
        <v>1043</v>
      </c>
      <c r="F5495" s="277" t="s">
        <v>1043</v>
      </c>
      <c r="G5495" s="279">
        <v>90923</v>
      </c>
      <c r="H5495" s="277" t="s">
        <v>12452</v>
      </c>
      <c r="I5495" s="277" t="s">
        <v>648</v>
      </c>
      <c r="J5495" s="277" t="s">
        <v>2642</v>
      </c>
      <c r="K5495" s="280">
        <v>110.88</v>
      </c>
      <c r="L5495" s="277" t="s">
        <v>2364</v>
      </c>
      <c r="M5495" s="83"/>
    </row>
    <row r="5496" spans="1:13" ht="12.75" customHeight="1" x14ac:dyDescent="0.25">
      <c r="A5496" s="277" t="s">
        <v>12281</v>
      </c>
      <c r="B5496" s="277" t="s">
        <v>12282</v>
      </c>
      <c r="C5496" s="277" t="s">
        <v>12394</v>
      </c>
      <c r="D5496" s="277" t="s">
        <v>12395</v>
      </c>
      <c r="E5496" s="278" t="s">
        <v>1043</v>
      </c>
      <c r="F5496" s="277" t="s">
        <v>1043</v>
      </c>
      <c r="G5496" s="279">
        <v>90924</v>
      </c>
      <c r="H5496" s="277" t="s">
        <v>12453</v>
      </c>
      <c r="I5496" s="277" t="s">
        <v>648</v>
      </c>
      <c r="J5496" s="277" t="s">
        <v>2642</v>
      </c>
      <c r="K5496" s="280">
        <v>122.7</v>
      </c>
      <c r="L5496" s="277" t="s">
        <v>2364</v>
      </c>
      <c r="M5496" s="83"/>
    </row>
    <row r="5497" spans="1:13" ht="12.75" customHeight="1" x14ac:dyDescent="0.25">
      <c r="A5497" s="277" t="s">
        <v>12281</v>
      </c>
      <c r="B5497" s="277" t="s">
        <v>12282</v>
      </c>
      <c r="C5497" s="277" t="s">
        <v>12394</v>
      </c>
      <c r="D5497" s="277" t="s">
        <v>12395</v>
      </c>
      <c r="E5497" s="278" t="s">
        <v>1043</v>
      </c>
      <c r="F5497" s="277" t="s">
        <v>1043</v>
      </c>
      <c r="G5497" s="279">
        <v>90930</v>
      </c>
      <c r="H5497" s="277" t="s">
        <v>12454</v>
      </c>
      <c r="I5497" s="277" t="s">
        <v>648</v>
      </c>
      <c r="J5497" s="277" t="s">
        <v>2642</v>
      </c>
      <c r="K5497" s="280">
        <v>51.57</v>
      </c>
      <c r="L5497" s="277" t="s">
        <v>2364</v>
      </c>
      <c r="M5497" s="83"/>
    </row>
    <row r="5498" spans="1:13" ht="12.75" customHeight="1" x14ac:dyDescent="0.25">
      <c r="A5498" s="277" t="s">
        <v>12281</v>
      </c>
      <c r="B5498" s="277" t="s">
        <v>12282</v>
      </c>
      <c r="C5498" s="277" t="s">
        <v>12394</v>
      </c>
      <c r="D5498" s="277" t="s">
        <v>12395</v>
      </c>
      <c r="E5498" s="278" t="s">
        <v>1043</v>
      </c>
      <c r="F5498" s="277" t="s">
        <v>1043</v>
      </c>
      <c r="G5498" s="279">
        <v>90932</v>
      </c>
      <c r="H5498" s="277" t="s">
        <v>12455</v>
      </c>
      <c r="I5498" s="277" t="s">
        <v>648</v>
      </c>
      <c r="J5498" s="277" t="s">
        <v>2642</v>
      </c>
      <c r="K5498" s="280">
        <v>56.69</v>
      </c>
      <c r="L5498" s="277" t="s">
        <v>2364</v>
      </c>
      <c r="M5498" s="83"/>
    </row>
    <row r="5499" spans="1:13" ht="12.75" customHeight="1" x14ac:dyDescent="0.25">
      <c r="A5499" s="277" t="s">
        <v>12281</v>
      </c>
      <c r="B5499" s="277" t="s">
        <v>12282</v>
      </c>
      <c r="C5499" s="277" t="s">
        <v>12394</v>
      </c>
      <c r="D5499" s="277" t="s">
        <v>12395</v>
      </c>
      <c r="E5499" s="278" t="s">
        <v>1043</v>
      </c>
      <c r="F5499" s="277" t="s">
        <v>1043</v>
      </c>
      <c r="G5499" s="279">
        <v>90933</v>
      </c>
      <c r="H5499" s="277" t="s">
        <v>12456</v>
      </c>
      <c r="I5499" s="277" t="s">
        <v>648</v>
      </c>
      <c r="J5499" s="277" t="s">
        <v>2642</v>
      </c>
      <c r="K5499" s="280">
        <v>87.23</v>
      </c>
      <c r="L5499" s="277" t="s">
        <v>2364</v>
      </c>
      <c r="M5499" s="83"/>
    </row>
    <row r="5500" spans="1:13" ht="12.75" customHeight="1" x14ac:dyDescent="0.25">
      <c r="A5500" s="277" t="s">
        <v>12281</v>
      </c>
      <c r="B5500" s="277" t="s">
        <v>12282</v>
      </c>
      <c r="C5500" s="277" t="s">
        <v>12394</v>
      </c>
      <c r="D5500" s="277" t="s">
        <v>12395</v>
      </c>
      <c r="E5500" s="278" t="s">
        <v>1043</v>
      </c>
      <c r="F5500" s="277" t="s">
        <v>1043</v>
      </c>
      <c r="G5500" s="279">
        <v>90934</v>
      </c>
      <c r="H5500" s="277" t="s">
        <v>12457</v>
      </c>
      <c r="I5500" s="277" t="s">
        <v>648</v>
      </c>
      <c r="J5500" s="277" t="s">
        <v>2642</v>
      </c>
      <c r="K5500" s="280">
        <v>96.67</v>
      </c>
      <c r="L5500" s="277" t="s">
        <v>2364</v>
      </c>
      <c r="M5500" s="83"/>
    </row>
    <row r="5501" spans="1:13" ht="12.75" customHeight="1" x14ac:dyDescent="0.25">
      <c r="A5501" s="277" t="s">
        <v>12281</v>
      </c>
      <c r="B5501" s="277" t="s">
        <v>12282</v>
      </c>
      <c r="C5501" s="277" t="s">
        <v>12394</v>
      </c>
      <c r="D5501" s="277" t="s">
        <v>12395</v>
      </c>
      <c r="E5501" s="278" t="s">
        <v>1043</v>
      </c>
      <c r="F5501" s="277" t="s">
        <v>1043</v>
      </c>
      <c r="G5501" s="279">
        <v>90940</v>
      </c>
      <c r="H5501" s="277" t="s">
        <v>12458</v>
      </c>
      <c r="I5501" s="277" t="s">
        <v>648</v>
      </c>
      <c r="J5501" s="277" t="s">
        <v>2642</v>
      </c>
      <c r="K5501" s="280">
        <v>54.98</v>
      </c>
      <c r="L5501" s="277" t="s">
        <v>2364</v>
      </c>
      <c r="M5501" s="83"/>
    </row>
    <row r="5502" spans="1:13" ht="12.75" customHeight="1" x14ac:dyDescent="0.25">
      <c r="A5502" s="277" t="s">
        <v>12281</v>
      </c>
      <c r="B5502" s="277" t="s">
        <v>12282</v>
      </c>
      <c r="C5502" s="277" t="s">
        <v>12394</v>
      </c>
      <c r="D5502" s="277" t="s">
        <v>12395</v>
      </c>
      <c r="E5502" s="278" t="s">
        <v>1043</v>
      </c>
      <c r="F5502" s="277" t="s">
        <v>1043</v>
      </c>
      <c r="G5502" s="279">
        <v>90942</v>
      </c>
      <c r="H5502" s="277" t="s">
        <v>12459</v>
      </c>
      <c r="I5502" s="277" t="s">
        <v>648</v>
      </c>
      <c r="J5502" s="277" t="s">
        <v>2642</v>
      </c>
      <c r="K5502" s="280">
        <v>60.55</v>
      </c>
      <c r="L5502" s="277" t="s">
        <v>2364</v>
      </c>
      <c r="M5502" s="83"/>
    </row>
    <row r="5503" spans="1:13" ht="12.75" customHeight="1" x14ac:dyDescent="0.25">
      <c r="A5503" s="277" t="s">
        <v>12281</v>
      </c>
      <c r="B5503" s="277" t="s">
        <v>12282</v>
      </c>
      <c r="C5503" s="277" t="s">
        <v>12394</v>
      </c>
      <c r="D5503" s="277" t="s">
        <v>12395</v>
      </c>
      <c r="E5503" s="278" t="s">
        <v>1043</v>
      </c>
      <c r="F5503" s="277" t="s">
        <v>1043</v>
      </c>
      <c r="G5503" s="279">
        <v>90943</v>
      </c>
      <c r="H5503" s="277" t="s">
        <v>12460</v>
      </c>
      <c r="I5503" s="277" t="s">
        <v>648</v>
      </c>
      <c r="J5503" s="277" t="s">
        <v>2642</v>
      </c>
      <c r="K5503" s="280">
        <v>93.81</v>
      </c>
      <c r="L5503" s="277" t="s">
        <v>2364</v>
      </c>
      <c r="M5503" s="83"/>
    </row>
    <row r="5504" spans="1:13" ht="12.75" customHeight="1" x14ac:dyDescent="0.25">
      <c r="A5504" s="277" t="s">
        <v>12281</v>
      </c>
      <c r="B5504" s="277" t="s">
        <v>12282</v>
      </c>
      <c r="C5504" s="277" t="s">
        <v>12394</v>
      </c>
      <c r="D5504" s="277" t="s">
        <v>12395</v>
      </c>
      <c r="E5504" s="278" t="s">
        <v>1043</v>
      </c>
      <c r="F5504" s="277" t="s">
        <v>1043</v>
      </c>
      <c r="G5504" s="279">
        <v>90944</v>
      </c>
      <c r="H5504" s="277" t="s">
        <v>12461</v>
      </c>
      <c r="I5504" s="277" t="s">
        <v>648</v>
      </c>
      <c r="J5504" s="277" t="s">
        <v>2642</v>
      </c>
      <c r="K5504" s="280">
        <v>104.09</v>
      </c>
      <c r="L5504" s="277" t="s">
        <v>2364</v>
      </c>
      <c r="M5504" s="83"/>
    </row>
    <row r="5505" spans="1:13" ht="12.75" customHeight="1" x14ac:dyDescent="0.25">
      <c r="A5505" s="277" t="s">
        <v>12281</v>
      </c>
      <c r="B5505" s="277" t="s">
        <v>12282</v>
      </c>
      <c r="C5505" s="277" t="s">
        <v>12394</v>
      </c>
      <c r="D5505" s="277" t="s">
        <v>12395</v>
      </c>
      <c r="E5505" s="278" t="s">
        <v>1043</v>
      </c>
      <c r="F5505" s="277" t="s">
        <v>1043</v>
      </c>
      <c r="G5505" s="279">
        <v>90950</v>
      </c>
      <c r="H5505" s="277" t="s">
        <v>12462</v>
      </c>
      <c r="I5505" s="277" t="s">
        <v>648</v>
      </c>
      <c r="J5505" s="277" t="s">
        <v>2642</v>
      </c>
      <c r="K5505" s="280">
        <v>61.18</v>
      </c>
      <c r="L5505" s="277" t="s">
        <v>2364</v>
      </c>
      <c r="M5505" s="83"/>
    </row>
    <row r="5506" spans="1:13" ht="12.75" customHeight="1" x14ac:dyDescent="0.25">
      <c r="A5506" s="277" t="s">
        <v>12281</v>
      </c>
      <c r="B5506" s="277" t="s">
        <v>12282</v>
      </c>
      <c r="C5506" s="277" t="s">
        <v>12394</v>
      </c>
      <c r="D5506" s="277" t="s">
        <v>12395</v>
      </c>
      <c r="E5506" s="278" t="s">
        <v>1043</v>
      </c>
      <c r="F5506" s="277" t="s">
        <v>1043</v>
      </c>
      <c r="G5506" s="279">
        <v>90952</v>
      </c>
      <c r="H5506" s="277" t="s">
        <v>12463</v>
      </c>
      <c r="I5506" s="277" t="s">
        <v>648</v>
      </c>
      <c r="J5506" s="277" t="s">
        <v>2642</v>
      </c>
      <c r="K5506" s="280">
        <v>67.58</v>
      </c>
      <c r="L5506" s="277" t="s">
        <v>2364</v>
      </c>
      <c r="M5506" s="83"/>
    </row>
    <row r="5507" spans="1:13" ht="12.75" customHeight="1" x14ac:dyDescent="0.25">
      <c r="A5507" s="277" t="s">
        <v>12281</v>
      </c>
      <c r="B5507" s="277" t="s">
        <v>12282</v>
      </c>
      <c r="C5507" s="277" t="s">
        <v>12394</v>
      </c>
      <c r="D5507" s="277" t="s">
        <v>12395</v>
      </c>
      <c r="E5507" s="278" t="s">
        <v>1043</v>
      </c>
      <c r="F5507" s="277" t="s">
        <v>1043</v>
      </c>
      <c r="G5507" s="279">
        <v>90953</v>
      </c>
      <c r="H5507" s="277" t="s">
        <v>12464</v>
      </c>
      <c r="I5507" s="277" t="s">
        <v>648</v>
      </c>
      <c r="J5507" s="277" t="s">
        <v>2642</v>
      </c>
      <c r="K5507" s="280">
        <v>105.82</v>
      </c>
      <c r="L5507" s="277" t="s">
        <v>2364</v>
      </c>
      <c r="M5507" s="83"/>
    </row>
    <row r="5508" spans="1:13" ht="12.75" customHeight="1" x14ac:dyDescent="0.25">
      <c r="A5508" s="277" t="s">
        <v>12281</v>
      </c>
      <c r="B5508" s="277" t="s">
        <v>12282</v>
      </c>
      <c r="C5508" s="277" t="s">
        <v>12394</v>
      </c>
      <c r="D5508" s="277" t="s">
        <v>12395</v>
      </c>
      <c r="E5508" s="278" t="s">
        <v>1043</v>
      </c>
      <c r="F5508" s="277" t="s">
        <v>1043</v>
      </c>
      <c r="G5508" s="279">
        <v>90954</v>
      </c>
      <c r="H5508" s="277" t="s">
        <v>12465</v>
      </c>
      <c r="I5508" s="277" t="s">
        <v>648</v>
      </c>
      <c r="J5508" s="277" t="s">
        <v>2642</v>
      </c>
      <c r="K5508" s="280">
        <v>117.64</v>
      </c>
      <c r="L5508" s="277" t="s">
        <v>2364</v>
      </c>
      <c r="M5508" s="83"/>
    </row>
    <row r="5509" spans="1:13" ht="12.75" customHeight="1" x14ac:dyDescent="0.25">
      <c r="A5509" s="277" t="s">
        <v>12281</v>
      </c>
      <c r="B5509" s="277" t="s">
        <v>12282</v>
      </c>
      <c r="C5509" s="277" t="s">
        <v>12394</v>
      </c>
      <c r="D5509" s="277" t="s">
        <v>12395</v>
      </c>
      <c r="E5509" s="278" t="s">
        <v>1043</v>
      </c>
      <c r="F5509" s="277" t="s">
        <v>1043</v>
      </c>
      <c r="G5509" s="279">
        <v>94438</v>
      </c>
      <c r="H5509" s="277" t="s">
        <v>12466</v>
      </c>
      <c r="I5509" s="277" t="s">
        <v>648</v>
      </c>
      <c r="J5509" s="277" t="s">
        <v>2642</v>
      </c>
      <c r="K5509" s="280">
        <v>32.99</v>
      </c>
      <c r="L5509" s="277" t="s">
        <v>2364</v>
      </c>
      <c r="M5509" s="83"/>
    </row>
    <row r="5510" spans="1:13" ht="12.75" customHeight="1" x14ac:dyDescent="0.25">
      <c r="A5510" s="277" t="s">
        <v>12281</v>
      </c>
      <c r="B5510" s="277" t="s">
        <v>12282</v>
      </c>
      <c r="C5510" s="277" t="s">
        <v>12394</v>
      </c>
      <c r="D5510" s="277" t="s">
        <v>12395</v>
      </c>
      <c r="E5510" s="278" t="s">
        <v>1043</v>
      </c>
      <c r="F5510" s="277" t="s">
        <v>1043</v>
      </c>
      <c r="G5510" s="279">
        <v>94439</v>
      </c>
      <c r="H5510" s="277" t="s">
        <v>12467</v>
      </c>
      <c r="I5510" s="277" t="s">
        <v>648</v>
      </c>
      <c r="J5510" s="277" t="s">
        <v>2642</v>
      </c>
      <c r="K5510" s="280">
        <v>36.75</v>
      </c>
      <c r="L5510" s="277" t="s">
        <v>2364</v>
      </c>
      <c r="M5510" s="83"/>
    </row>
    <row r="5511" spans="1:13" ht="12.75" customHeight="1" x14ac:dyDescent="0.25">
      <c r="A5511" s="277" t="s">
        <v>12281</v>
      </c>
      <c r="B5511" s="277" t="s">
        <v>12282</v>
      </c>
      <c r="C5511" s="277" t="s">
        <v>12394</v>
      </c>
      <c r="D5511" s="277" t="s">
        <v>12395</v>
      </c>
      <c r="E5511" s="278" t="s">
        <v>1043</v>
      </c>
      <c r="F5511" s="277" t="s">
        <v>1043</v>
      </c>
      <c r="G5511" s="279">
        <v>94779</v>
      </c>
      <c r="H5511" s="277" t="s">
        <v>12468</v>
      </c>
      <c r="I5511" s="277" t="s">
        <v>648</v>
      </c>
      <c r="J5511" s="277" t="s">
        <v>2642</v>
      </c>
      <c r="K5511" s="280">
        <v>32.11</v>
      </c>
      <c r="L5511" s="277" t="s">
        <v>2364</v>
      </c>
      <c r="M5511" s="83"/>
    </row>
    <row r="5512" spans="1:13" ht="12.75" customHeight="1" x14ac:dyDescent="0.25">
      <c r="A5512" s="277" t="s">
        <v>12281</v>
      </c>
      <c r="B5512" s="277" t="s">
        <v>12282</v>
      </c>
      <c r="C5512" s="277" t="s">
        <v>12394</v>
      </c>
      <c r="D5512" s="277" t="s">
        <v>12395</v>
      </c>
      <c r="E5512" s="278" t="s">
        <v>1043</v>
      </c>
      <c r="F5512" s="277" t="s">
        <v>1043</v>
      </c>
      <c r="G5512" s="279">
        <v>94782</v>
      </c>
      <c r="H5512" s="277" t="s">
        <v>12469</v>
      </c>
      <c r="I5512" s="277" t="s">
        <v>648</v>
      </c>
      <c r="J5512" s="277" t="s">
        <v>2642</v>
      </c>
      <c r="K5512" s="280">
        <v>36.28</v>
      </c>
      <c r="L5512" s="277" t="s">
        <v>2364</v>
      </c>
      <c r="M5512" s="83"/>
    </row>
    <row r="5513" spans="1:13" ht="12.75" customHeight="1" x14ac:dyDescent="0.25">
      <c r="A5513" s="277" t="s">
        <v>12281</v>
      </c>
      <c r="B5513" s="277" t="s">
        <v>12282</v>
      </c>
      <c r="C5513" s="277" t="s">
        <v>12470</v>
      </c>
      <c r="D5513" s="277" t="s">
        <v>12471</v>
      </c>
      <c r="E5513" s="278" t="s">
        <v>1043</v>
      </c>
      <c r="F5513" s="277" t="s">
        <v>1043</v>
      </c>
      <c r="G5513" s="279">
        <v>72190</v>
      </c>
      <c r="H5513" s="277" t="s">
        <v>12472</v>
      </c>
      <c r="I5513" s="277" t="s">
        <v>871</v>
      </c>
      <c r="J5513" s="277" t="s">
        <v>2642</v>
      </c>
      <c r="K5513" s="280">
        <v>30.22</v>
      </c>
      <c r="L5513" s="277" t="s">
        <v>2364</v>
      </c>
      <c r="M5513" s="83"/>
    </row>
    <row r="5514" spans="1:13" ht="12.75" customHeight="1" x14ac:dyDescent="0.25">
      <c r="A5514" s="277" t="s">
        <v>12473</v>
      </c>
      <c r="B5514" s="277" t="s">
        <v>12474</v>
      </c>
      <c r="C5514" s="277" t="s">
        <v>12475</v>
      </c>
      <c r="D5514" s="277" t="s">
        <v>12476</v>
      </c>
      <c r="E5514" s="278" t="s">
        <v>1043</v>
      </c>
      <c r="F5514" s="277" t="s">
        <v>1043</v>
      </c>
      <c r="G5514" s="279">
        <v>87871</v>
      </c>
      <c r="H5514" s="277" t="s">
        <v>12477</v>
      </c>
      <c r="I5514" s="277" t="s">
        <v>648</v>
      </c>
      <c r="J5514" s="277" t="s">
        <v>2642</v>
      </c>
      <c r="K5514" s="280">
        <v>11.97</v>
      </c>
      <c r="L5514" s="277" t="s">
        <v>2364</v>
      </c>
      <c r="M5514" s="83"/>
    </row>
    <row r="5515" spans="1:13" ht="12.75" customHeight="1" x14ac:dyDescent="0.25">
      <c r="A5515" s="277" t="s">
        <v>12473</v>
      </c>
      <c r="B5515" s="277" t="s">
        <v>12474</v>
      </c>
      <c r="C5515" s="277" t="s">
        <v>12475</v>
      </c>
      <c r="D5515" s="277" t="s">
        <v>12476</v>
      </c>
      <c r="E5515" s="278" t="s">
        <v>1043</v>
      </c>
      <c r="F5515" s="277" t="s">
        <v>1043</v>
      </c>
      <c r="G5515" s="279">
        <v>87872</v>
      </c>
      <c r="H5515" s="277" t="s">
        <v>12478</v>
      </c>
      <c r="I5515" s="277" t="s">
        <v>648</v>
      </c>
      <c r="J5515" s="277" t="s">
        <v>2642</v>
      </c>
      <c r="K5515" s="280">
        <v>11.39</v>
      </c>
      <c r="L5515" s="277" t="s">
        <v>2364</v>
      </c>
      <c r="M5515" s="83"/>
    </row>
    <row r="5516" spans="1:13" ht="12.75" customHeight="1" x14ac:dyDescent="0.25">
      <c r="A5516" s="277" t="s">
        <v>12473</v>
      </c>
      <c r="B5516" s="277" t="s">
        <v>12474</v>
      </c>
      <c r="C5516" s="277" t="s">
        <v>12475</v>
      </c>
      <c r="D5516" s="277" t="s">
        <v>12476</v>
      </c>
      <c r="E5516" s="278" t="s">
        <v>1043</v>
      </c>
      <c r="F5516" s="277" t="s">
        <v>1043</v>
      </c>
      <c r="G5516" s="279">
        <v>87873</v>
      </c>
      <c r="H5516" s="277" t="s">
        <v>12479</v>
      </c>
      <c r="I5516" s="277" t="s">
        <v>648</v>
      </c>
      <c r="J5516" s="277" t="s">
        <v>2642</v>
      </c>
      <c r="K5516" s="280">
        <v>4.5599999999999996</v>
      </c>
      <c r="L5516" s="277" t="s">
        <v>2364</v>
      </c>
      <c r="M5516" s="83"/>
    </row>
    <row r="5517" spans="1:13" ht="12.75" customHeight="1" x14ac:dyDescent="0.25">
      <c r="A5517" s="277" t="s">
        <v>12473</v>
      </c>
      <c r="B5517" s="277" t="s">
        <v>12474</v>
      </c>
      <c r="C5517" s="277" t="s">
        <v>12475</v>
      </c>
      <c r="D5517" s="277" t="s">
        <v>12476</v>
      </c>
      <c r="E5517" s="278" t="s">
        <v>1043</v>
      </c>
      <c r="F5517" s="277" t="s">
        <v>1043</v>
      </c>
      <c r="G5517" s="279">
        <v>87874</v>
      </c>
      <c r="H5517" s="277" t="s">
        <v>12480</v>
      </c>
      <c r="I5517" s="277" t="s">
        <v>648</v>
      </c>
      <c r="J5517" s="277" t="s">
        <v>2642</v>
      </c>
      <c r="K5517" s="280">
        <v>4.45</v>
      </c>
      <c r="L5517" s="277" t="s">
        <v>2364</v>
      </c>
      <c r="M5517" s="83"/>
    </row>
    <row r="5518" spans="1:13" ht="12.75" customHeight="1" x14ac:dyDescent="0.25">
      <c r="A5518" s="277" t="s">
        <v>12473</v>
      </c>
      <c r="B5518" s="277" t="s">
        <v>12474</v>
      </c>
      <c r="C5518" s="277" t="s">
        <v>12475</v>
      </c>
      <c r="D5518" s="277" t="s">
        <v>12476</v>
      </c>
      <c r="E5518" s="278" t="s">
        <v>1043</v>
      </c>
      <c r="F5518" s="277" t="s">
        <v>1043</v>
      </c>
      <c r="G5518" s="279">
        <v>87876</v>
      </c>
      <c r="H5518" s="277" t="s">
        <v>12481</v>
      </c>
      <c r="I5518" s="277" t="s">
        <v>648</v>
      </c>
      <c r="J5518" s="277" t="s">
        <v>2642</v>
      </c>
      <c r="K5518" s="280">
        <v>6.15</v>
      </c>
      <c r="L5518" s="277" t="s">
        <v>2364</v>
      </c>
      <c r="M5518" s="83"/>
    </row>
    <row r="5519" spans="1:13" ht="12.75" customHeight="1" x14ac:dyDescent="0.25">
      <c r="A5519" s="277" t="s">
        <v>12473</v>
      </c>
      <c r="B5519" s="277" t="s">
        <v>12474</v>
      </c>
      <c r="C5519" s="277" t="s">
        <v>12475</v>
      </c>
      <c r="D5519" s="277" t="s">
        <v>12476</v>
      </c>
      <c r="E5519" s="278" t="s">
        <v>1043</v>
      </c>
      <c r="F5519" s="277" t="s">
        <v>1043</v>
      </c>
      <c r="G5519" s="279">
        <v>87877</v>
      </c>
      <c r="H5519" s="277" t="s">
        <v>12482</v>
      </c>
      <c r="I5519" s="277" t="s">
        <v>648</v>
      </c>
      <c r="J5519" s="277" t="s">
        <v>2642</v>
      </c>
      <c r="K5519" s="280">
        <v>5.89</v>
      </c>
      <c r="L5519" s="277" t="s">
        <v>2364</v>
      </c>
      <c r="M5519" s="83"/>
    </row>
    <row r="5520" spans="1:13" ht="12.75" customHeight="1" x14ac:dyDescent="0.25">
      <c r="A5520" s="277" t="s">
        <v>12473</v>
      </c>
      <c r="B5520" s="277" t="s">
        <v>12474</v>
      </c>
      <c r="C5520" s="277" t="s">
        <v>12475</v>
      </c>
      <c r="D5520" s="277" t="s">
        <v>12476</v>
      </c>
      <c r="E5520" s="278" t="s">
        <v>1043</v>
      </c>
      <c r="F5520" s="277" t="s">
        <v>1043</v>
      </c>
      <c r="G5520" s="279">
        <v>87878</v>
      </c>
      <c r="H5520" s="277" t="s">
        <v>12483</v>
      </c>
      <c r="I5520" s="277" t="s">
        <v>648</v>
      </c>
      <c r="J5520" s="277" t="s">
        <v>2642</v>
      </c>
      <c r="K5520" s="280">
        <v>3.3</v>
      </c>
      <c r="L5520" s="277" t="s">
        <v>2364</v>
      </c>
      <c r="M5520" s="83"/>
    </row>
    <row r="5521" spans="1:13" ht="12.75" customHeight="1" x14ac:dyDescent="0.25">
      <c r="A5521" s="277" t="s">
        <v>12473</v>
      </c>
      <c r="B5521" s="277" t="s">
        <v>12474</v>
      </c>
      <c r="C5521" s="277" t="s">
        <v>12475</v>
      </c>
      <c r="D5521" s="277" t="s">
        <v>12476</v>
      </c>
      <c r="E5521" s="278" t="s">
        <v>1043</v>
      </c>
      <c r="F5521" s="277" t="s">
        <v>1043</v>
      </c>
      <c r="G5521" s="279">
        <v>87879</v>
      </c>
      <c r="H5521" s="277" t="s">
        <v>736</v>
      </c>
      <c r="I5521" s="277" t="s">
        <v>648</v>
      </c>
      <c r="J5521" s="277" t="s">
        <v>2642</v>
      </c>
      <c r="K5521" s="280">
        <v>2.92</v>
      </c>
      <c r="L5521" s="277" t="s">
        <v>2364</v>
      </c>
      <c r="M5521" s="83"/>
    </row>
    <row r="5522" spans="1:13" ht="12.75" customHeight="1" x14ac:dyDescent="0.25">
      <c r="A5522" s="277" t="s">
        <v>12473</v>
      </c>
      <c r="B5522" s="277" t="s">
        <v>12474</v>
      </c>
      <c r="C5522" s="277" t="s">
        <v>12475</v>
      </c>
      <c r="D5522" s="277" t="s">
        <v>12476</v>
      </c>
      <c r="E5522" s="278" t="s">
        <v>1043</v>
      </c>
      <c r="F5522" s="277" t="s">
        <v>1043</v>
      </c>
      <c r="G5522" s="279">
        <v>87881</v>
      </c>
      <c r="H5522" s="277" t="s">
        <v>12484</v>
      </c>
      <c r="I5522" s="277" t="s">
        <v>648</v>
      </c>
      <c r="J5522" s="277" t="s">
        <v>2642</v>
      </c>
      <c r="K5522" s="280">
        <v>4.4800000000000004</v>
      </c>
      <c r="L5522" s="277" t="s">
        <v>2364</v>
      </c>
      <c r="M5522" s="83"/>
    </row>
    <row r="5523" spans="1:13" ht="12.75" customHeight="1" x14ac:dyDescent="0.25">
      <c r="A5523" s="277" t="s">
        <v>12473</v>
      </c>
      <c r="B5523" s="277" t="s">
        <v>12474</v>
      </c>
      <c r="C5523" s="277" t="s">
        <v>12475</v>
      </c>
      <c r="D5523" s="277" t="s">
        <v>12476</v>
      </c>
      <c r="E5523" s="278" t="s">
        <v>1043</v>
      </c>
      <c r="F5523" s="277" t="s">
        <v>1043</v>
      </c>
      <c r="G5523" s="279">
        <v>87882</v>
      </c>
      <c r="H5523" s="277" t="s">
        <v>12485</v>
      </c>
      <c r="I5523" s="277" t="s">
        <v>648</v>
      </c>
      <c r="J5523" s="277" t="s">
        <v>2642</v>
      </c>
      <c r="K5523" s="280">
        <v>4.37</v>
      </c>
      <c r="L5523" s="277" t="s">
        <v>2364</v>
      </c>
      <c r="M5523" s="83"/>
    </row>
    <row r="5524" spans="1:13" ht="12.75" customHeight="1" x14ac:dyDescent="0.25">
      <c r="A5524" s="277" t="s">
        <v>12473</v>
      </c>
      <c r="B5524" s="277" t="s">
        <v>12474</v>
      </c>
      <c r="C5524" s="277" t="s">
        <v>12475</v>
      </c>
      <c r="D5524" s="277" t="s">
        <v>12476</v>
      </c>
      <c r="E5524" s="278" t="s">
        <v>1043</v>
      </c>
      <c r="F5524" s="277" t="s">
        <v>1043</v>
      </c>
      <c r="G5524" s="279">
        <v>87884</v>
      </c>
      <c r="H5524" s="277" t="s">
        <v>12486</v>
      </c>
      <c r="I5524" s="277" t="s">
        <v>648</v>
      </c>
      <c r="J5524" s="277" t="s">
        <v>2642</v>
      </c>
      <c r="K5524" s="280">
        <v>6.07</v>
      </c>
      <c r="L5524" s="277" t="s">
        <v>2364</v>
      </c>
      <c r="M5524" s="83"/>
    </row>
    <row r="5525" spans="1:13" ht="12.75" customHeight="1" x14ac:dyDescent="0.25">
      <c r="A5525" s="277" t="s">
        <v>12473</v>
      </c>
      <c r="B5525" s="277" t="s">
        <v>12474</v>
      </c>
      <c r="C5525" s="277" t="s">
        <v>12475</v>
      </c>
      <c r="D5525" s="277" t="s">
        <v>12476</v>
      </c>
      <c r="E5525" s="278" t="s">
        <v>1043</v>
      </c>
      <c r="F5525" s="277" t="s">
        <v>1043</v>
      </c>
      <c r="G5525" s="279">
        <v>87885</v>
      </c>
      <c r="H5525" s="277" t="s">
        <v>12487</v>
      </c>
      <c r="I5525" s="277" t="s">
        <v>648</v>
      </c>
      <c r="J5525" s="277" t="s">
        <v>2642</v>
      </c>
      <c r="K5525" s="280">
        <v>5.81</v>
      </c>
      <c r="L5525" s="277" t="s">
        <v>2364</v>
      </c>
      <c r="M5525" s="83"/>
    </row>
    <row r="5526" spans="1:13" ht="12.75" customHeight="1" x14ac:dyDescent="0.25">
      <c r="A5526" s="277" t="s">
        <v>12473</v>
      </c>
      <c r="B5526" s="277" t="s">
        <v>12474</v>
      </c>
      <c r="C5526" s="277" t="s">
        <v>12475</v>
      </c>
      <c r="D5526" s="277" t="s">
        <v>12476</v>
      </c>
      <c r="E5526" s="278" t="s">
        <v>1043</v>
      </c>
      <c r="F5526" s="277" t="s">
        <v>1043</v>
      </c>
      <c r="G5526" s="279">
        <v>87886</v>
      </c>
      <c r="H5526" s="277" t="s">
        <v>12488</v>
      </c>
      <c r="I5526" s="277" t="s">
        <v>648</v>
      </c>
      <c r="J5526" s="277" t="s">
        <v>2642</v>
      </c>
      <c r="K5526" s="280">
        <v>17</v>
      </c>
      <c r="L5526" s="277" t="s">
        <v>2364</v>
      </c>
      <c r="M5526" s="83"/>
    </row>
    <row r="5527" spans="1:13" ht="12.75" customHeight="1" x14ac:dyDescent="0.25">
      <c r="A5527" s="277" t="s">
        <v>12473</v>
      </c>
      <c r="B5527" s="277" t="s">
        <v>12474</v>
      </c>
      <c r="C5527" s="277" t="s">
        <v>12475</v>
      </c>
      <c r="D5527" s="277" t="s">
        <v>12476</v>
      </c>
      <c r="E5527" s="278" t="s">
        <v>1043</v>
      </c>
      <c r="F5527" s="277" t="s">
        <v>1043</v>
      </c>
      <c r="G5527" s="279">
        <v>87887</v>
      </c>
      <c r="H5527" s="277" t="s">
        <v>12489</v>
      </c>
      <c r="I5527" s="277" t="s">
        <v>648</v>
      </c>
      <c r="J5527" s="277" t="s">
        <v>2642</v>
      </c>
      <c r="K5527" s="280">
        <v>16.420000000000002</v>
      </c>
      <c r="L5527" s="277" t="s">
        <v>2364</v>
      </c>
      <c r="M5527" s="83"/>
    </row>
    <row r="5528" spans="1:13" ht="12.75" customHeight="1" x14ac:dyDescent="0.25">
      <c r="A5528" s="277" t="s">
        <v>12473</v>
      </c>
      <c r="B5528" s="277" t="s">
        <v>12474</v>
      </c>
      <c r="C5528" s="277" t="s">
        <v>12475</v>
      </c>
      <c r="D5528" s="277" t="s">
        <v>12476</v>
      </c>
      <c r="E5528" s="278" t="s">
        <v>1043</v>
      </c>
      <c r="F5528" s="277" t="s">
        <v>1043</v>
      </c>
      <c r="G5528" s="279">
        <v>87888</v>
      </c>
      <c r="H5528" s="277" t="s">
        <v>12490</v>
      </c>
      <c r="I5528" s="277" t="s">
        <v>648</v>
      </c>
      <c r="J5528" s="277" t="s">
        <v>2642</v>
      </c>
      <c r="K5528" s="280">
        <v>5.61</v>
      </c>
      <c r="L5528" s="277" t="s">
        <v>2364</v>
      </c>
      <c r="M5528" s="83"/>
    </row>
    <row r="5529" spans="1:13" ht="12.75" customHeight="1" x14ac:dyDescent="0.25">
      <c r="A5529" s="277" t="s">
        <v>12473</v>
      </c>
      <c r="B5529" s="277" t="s">
        <v>12474</v>
      </c>
      <c r="C5529" s="277" t="s">
        <v>12475</v>
      </c>
      <c r="D5529" s="277" t="s">
        <v>12476</v>
      </c>
      <c r="E5529" s="278" t="s">
        <v>1043</v>
      </c>
      <c r="F5529" s="277" t="s">
        <v>1043</v>
      </c>
      <c r="G5529" s="279">
        <v>87889</v>
      </c>
      <c r="H5529" s="277" t="s">
        <v>12491</v>
      </c>
      <c r="I5529" s="277" t="s">
        <v>648</v>
      </c>
      <c r="J5529" s="277" t="s">
        <v>2642</v>
      </c>
      <c r="K5529" s="280">
        <v>5.5</v>
      </c>
      <c r="L5529" s="277" t="s">
        <v>2364</v>
      </c>
      <c r="M5529" s="83"/>
    </row>
    <row r="5530" spans="1:13" ht="12.75" customHeight="1" x14ac:dyDescent="0.25">
      <c r="A5530" s="277" t="s">
        <v>12473</v>
      </c>
      <c r="B5530" s="277" t="s">
        <v>12474</v>
      </c>
      <c r="C5530" s="277" t="s">
        <v>12475</v>
      </c>
      <c r="D5530" s="277" t="s">
        <v>12476</v>
      </c>
      <c r="E5530" s="278" t="s">
        <v>1043</v>
      </c>
      <c r="F5530" s="277" t="s">
        <v>1043</v>
      </c>
      <c r="G5530" s="279">
        <v>87891</v>
      </c>
      <c r="H5530" s="277" t="s">
        <v>12492</v>
      </c>
      <c r="I5530" s="277" t="s">
        <v>648</v>
      </c>
      <c r="J5530" s="277" t="s">
        <v>2642</v>
      </c>
      <c r="K5530" s="280">
        <v>7.2</v>
      </c>
      <c r="L5530" s="277" t="s">
        <v>2364</v>
      </c>
      <c r="M5530" s="83"/>
    </row>
    <row r="5531" spans="1:13" ht="12.75" customHeight="1" x14ac:dyDescent="0.25">
      <c r="A5531" s="277" t="s">
        <v>12473</v>
      </c>
      <c r="B5531" s="277" t="s">
        <v>12474</v>
      </c>
      <c r="C5531" s="277" t="s">
        <v>12475</v>
      </c>
      <c r="D5531" s="277" t="s">
        <v>12476</v>
      </c>
      <c r="E5531" s="278" t="s">
        <v>1043</v>
      </c>
      <c r="F5531" s="277" t="s">
        <v>1043</v>
      </c>
      <c r="G5531" s="279">
        <v>87892</v>
      </c>
      <c r="H5531" s="277" t="s">
        <v>12493</v>
      </c>
      <c r="I5531" s="277" t="s">
        <v>648</v>
      </c>
      <c r="J5531" s="277" t="s">
        <v>2642</v>
      </c>
      <c r="K5531" s="280">
        <v>6.94</v>
      </c>
      <c r="L5531" s="277" t="s">
        <v>2364</v>
      </c>
      <c r="M5531" s="83"/>
    </row>
    <row r="5532" spans="1:13" ht="12.75" customHeight="1" x14ac:dyDescent="0.25">
      <c r="A5532" s="277" t="s">
        <v>12473</v>
      </c>
      <c r="B5532" s="277" t="s">
        <v>12474</v>
      </c>
      <c r="C5532" s="277" t="s">
        <v>12475</v>
      </c>
      <c r="D5532" s="277" t="s">
        <v>12476</v>
      </c>
      <c r="E5532" s="278" t="s">
        <v>1043</v>
      </c>
      <c r="F5532" s="277" t="s">
        <v>1043</v>
      </c>
      <c r="G5532" s="279">
        <v>87893</v>
      </c>
      <c r="H5532" s="277" t="s">
        <v>12494</v>
      </c>
      <c r="I5532" s="277" t="s">
        <v>648</v>
      </c>
      <c r="J5532" s="277" t="s">
        <v>2642</v>
      </c>
      <c r="K5532" s="280">
        <v>5.13</v>
      </c>
      <c r="L5532" s="277" t="s">
        <v>2364</v>
      </c>
      <c r="M5532" s="83"/>
    </row>
    <row r="5533" spans="1:13" ht="12.75" customHeight="1" x14ac:dyDescent="0.25">
      <c r="A5533" s="277" t="s">
        <v>12473</v>
      </c>
      <c r="B5533" s="277" t="s">
        <v>12474</v>
      </c>
      <c r="C5533" s="277" t="s">
        <v>12475</v>
      </c>
      <c r="D5533" s="277" t="s">
        <v>12476</v>
      </c>
      <c r="E5533" s="278" t="s">
        <v>1043</v>
      </c>
      <c r="F5533" s="277" t="s">
        <v>1043</v>
      </c>
      <c r="G5533" s="279">
        <v>87894</v>
      </c>
      <c r="H5533" s="277" t="s">
        <v>12495</v>
      </c>
      <c r="I5533" s="277" t="s">
        <v>648</v>
      </c>
      <c r="J5533" s="277" t="s">
        <v>2642</v>
      </c>
      <c r="K5533" s="280">
        <v>4.75</v>
      </c>
      <c r="L5533" s="277" t="s">
        <v>2364</v>
      </c>
      <c r="M5533" s="83"/>
    </row>
    <row r="5534" spans="1:13" ht="12.75" customHeight="1" x14ac:dyDescent="0.25">
      <c r="A5534" s="277" t="s">
        <v>12473</v>
      </c>
      <c r="B5534" s="277" t="s">
        <v>12474</v>
      </c>
      <c r="C5534" s="277" t="s">
        <v>12475</v>
      </c>
      <c r="D5534" s="277" t="s">
        <v>12476</v>
      </c>
      <c r="E5534" s="278" t="s">
        <v>1043</v>
      </c>
      <c r="F5534" s="277" t="s">
        <v>1043</v>
      </c>
      <c r="G5534" s="279">
        <v>87896</v>
      </c>
      <c r="H5534" s="277" t="s">
        <v>12496</v>
      </c>
      <c r="I5534" s="277" t="s">
        <v>648</v>
      </c>
      <c r="J5534" s="277" t="s">
        <v>2363</v>
      </c>
      <c r="K5534" s="280">
        <v>4.66</v>
      </c>
      <c r="L5534" s="277" t="s">
        <v>2364</v>
      </c>
      <c r="M5534" s="83"/>
    </row>
    <row r="5535" spans="1:13" ht="12.75" customHeight="1" x14ac:dyDescent="0.25">
      <c r="A5535" s="277" t="s">
        <v>12473</v>
      </c>
      <c r="B5535" s="277" t="s">
        <v>12474</v>
      </c>
      <c r="C5535" s="277" t="s">
        <v>12475</v>
      </c>
      <c r="D5535" s="277" t="s">
        <v>12476</v>
      </c>
      <c r="E5535" s="278" t="s">
        <v>1043</v>
      </c>
      <c r="F5535" s="277" t="s">
        <v>1043</v>
      </c>
      <c r="G5535" s="279">
        <v>87897</v>
      </c>
      <c r="H5535" s="277" t="s">
        <v>12497</v>
      </c>
      <c r="I5535" s="277" t="s">
        <v>648</v>
      </c>
      <c r="J5535" s="277" t="s">
        <v>2363</v>
      </c>
      <c r="K5535" s="280">
        <v>4.28</v>
      </c>
      <c r="L5535" s="277" t="s">
        <v>2364</v>
      </c>
      <c r="M5535" s="83"/>
    </row>
    <row r="5536" spans="1:13" ht="12.75" customHeight="1" x14ac:dyDescent="0.25">
      <c r="A5536" s="277" t="s">
        <v>12473</v>
      </c>
      <c r="B5536" s="277" t="s">
        <v>12474</v>
      </c>
      <c r="C5536" s="277" t="s">
        <v>12475</v>
      </c>
      <c r="D5536" s="277" t="s">
        <v>12476</v>
      </c>
      <c r="E5536" s="278" t="s">
        <v>1043</v>
      </c>
      <c r="F5536" s="277" t="s">
        <v>1043</v>
      </c>
      <c r="G5536" s="279">
        <v>87899</v>
      </c>
      <c r="H5536" s="277" t="s">
        <v>12498</v>
      </c>
      <c r="I5536" s="277" t="s">
        <v>648</v>
      </c>
      <c r="J5536" s="277" t="s">
        <v>2642</v>
      </c>
      <c r="K5536" s="280">
        <v>6.55</v>
      </c>
      <c r="L5536" s="277" t="s">
        <v>2364</v>
      </c>
      <c r="M5536" s="83"/>
    </row>
    <row r="5537" spans="1:13" ht="12.75" customHeight="1" x14ac:dyDescent="0.25">
      <c r="A5537" s="277" t="s">
        <v>12473</v>
      </c>
      <c r="B5537" s="277" t="s">
        <v>12474</v>
      </c>
      <c r="C5537" s="277" t="s">
        <v>12475</v>
      </c>
      <c r="D5537" s="277" t="s">
        <v>12476</v>
      </c>
      <c r="E5537" s="278" t="s">
        <v>1043</v>
      </c>
      <c r="F5537" s="277" t="s">
        <v>1043</v>
      </c>
      <c r="G5537" s="279">
        <v>87900</v>
      </c>
      <c r="H5537" s="277" t="s">
        <v>12499</v>
      </c>
      <c r="I5537" s="277" t="s">
        <v>648</v>
      </c>
      <c r="J5537" s="277" t="s">
        <v>2642</v>
      </c>
      <c r="K5537" s="280">
        <v>6.44</v>
      </c>
      <c r="L5537" s="277" t="s">
        <v>2364</v>
      </c>
      <c r="M5537" s="83"/>
    </row>
    <row r="5538" spans="1:13" ht="12.75" customHeight="1" x14ac:dyDescent="0.25">
      <c r="A5538" s="277" t="s">
        <v>12473</v>
      </c>
      <c r="B5538" s="277" t="s">
        <v>12474</v>
      </c>
      <c r="C5538" s="277" t="s">
        <v>12475</v>
      </c>
      <c r="D5538" s="277" t="s">
        <v>12476</v>
      </c>
      <c r="E5538" s="278" t="s">
        <v>1043</v>
      </c>
      <c r="F5538" s="277" t="s">
        <v>1043</v>
      </c>
      <c r="G5538" s="279">
        <v>87902</v>
      </c>
      <c r="H5538" s="277" t="s">
        <v>12500</v>
      </c>
      <c r="I5538" s="277" t="s">
        <v>648</v>
      </c>
      <c r="J5538" s="277" t="s">
        <v>2642</v>
      </c>
      <c r="K5538" s="280">
        <v>8.14</v>
      </c>
      <c r="L5538" s="277" t="s">
        <v>2364</v>
      </c>
      <c r="M5538" s="83"/>
    </row>
    <row r="5539" spans="1:13" ht="12.75" customHeight="1" x14ac:dyDescent="0.25">
      <c r="A5539" s="277" t="s">
        <v>12473</v>
      </c>
      <c r="B5539" s="277" t="s">
        <v>12474</v>
      </c>
      <c r="C5539" s="277" t="s">
        <v>12475</v>
      </c>
      <c r="D5539" s="277" t="s">
        <v>12476</v>
      </c>
      <c r="E5539" s="278" t="s">
        <v>1043</v>
      </c>
      <c r="F5539" s="277" t="s">
        <v>1043</v>
      </c>
      <c r="G5539" s="279">
        <v>87903</v>
      </c>
      <c r="H5539" s="277" t="s">
        <v>12501</v>
      </c>
      <c r="I5539" s="277" t="s">
        <v>648</v>
      </c>
      <c r="J5539" s="277" t="s">
        <v>2642</v>
      </c>
      <c r="K5539" s="280">
        <v>7.88</v>
      </c>
      <c r="L5539" s="277" t="s">
        <v>2364</v>
      </c>
      <c r="M5539" s="83"/>
    </row>
    <row r="5540" spans="1:13" ht="12.75" customHeight="1" x14ac:dyDescent="0.25">
      <c r="A5540" s="277" t="s">
        <v>12473</v>
      </c>
      <c r="B5540" s="277" t="s">
        <v>12474</v>
      </c>
      <c r="C5540" s="277" t="s">
        <v>12475</v>
      </c>
      <c r="D5540" s="277" t="s">
        <v>12476</v>
      </c>
      <c r="E5540" s="278" t="s">
        <v>1043</v>
      </c>
      <c r="F5540" s="277" t="s">
        <v>1043</v>
      </c>
      <c r="G5540" s="279">
        <v>87904</v>
      </c>
      <c r="H5540" s="277" t="s">
        <v>12502</v>
      </c>
      <c r="I5540" s="277" t="s">
        <v>648</v>
      </c>
      <c r="J5540" s="277" t="s">
        <v>2642</v>
      </c>
      <c r="K5540" s="280">
        <v>6.68</v>
      </c>
      <c r="L5540" s="277" t="s">
        <v>2364</v>
      </c>
      <c r="M5540" s="83"/>
    </row>
    <row r="5541" spans="1:13" ht="12.75" customHeight="1" x14ac:dyDescent="0.25">
      <c r="A5541" s="277" t="s">
        <v>12473</v>
      </c>
      <c r="B5541" s="277" t="s">
        <v>12474</v>
      </c>
      <c r="C5541" s="277" t="s">
        <v>12475</v>
      </c>
      <c r="D5541" s="277" t="s">
        <v>12476</v>
      </c>
      <c r="E5541" s="278" t="s">
        <v>1043</v>
      </c>
      <c r="F5541" s="277" t="s">
        <v>1043</v>
      </c>
      <c r="G5541" s="279">
        <v>87905</v>
      </c>
      <c r="H5541" s="277" t="s">
        <v>12503</v>
      </c>
      <c r="I5541" s="277" t="s">
        <v>648</v>
      </c>
      <c r="J5541" s="277" t="s">
        <v>2642</v>
      </c>
      <c r="K5541" s="280">
        <v>6.3</v>
      </c>
      <c r="L5541" s="277" t="s">
        <v>2364</v>
      </c>
      <c r="M5541" s="83"/>
    </row>
    <row r="5542" spans="1:13" ht="12.75" customHeight="1" x14ac:dyDescent="0.25">
      <c r="A5542" s="277" t="s">
        <v>12473</v>
      </c>
      <c r="B5542" s="277" t="s">
        <v>12474</v>
      </c>
      <c r="C5542" s="277" t="s">
        <v>12475</v>
      </c>
      <c r="D5542" s="277" t="s">
        <v>12476</v>
      </c>
      <c r="E5542" s="278" t="s">
        <v>1043</v>
      </c>
      <c r="F5542" s="277" t="s">
        <v>1043</v>
      </c>
      <c r="G5542" s="279">
        <v>87907</v>
      </c>
      <c r="H5542" s="277" t="s">
        <v>12504</v>
      </c>
      <c r="I5542" s="277" t="s">
        <v>648</v>
      </c>
      <c r="J5542" s="277" t="s">
        <v>2363</v>
      </c>
      <c r="K5542" s="280">
        <v>6.02</v>
      </c>
      <c r="L5542" s="277" t="s">
        <v>2364</v>
      </c>
      <c r="M5542" s="83"/>
    </row>
    <row r="5543" spans="1:13" ht="12.75" customHeight="1" x14ac:dyDescent="0.25">
      <c r="A5543" s="277" t="s">
        <v>12473</v>
      </c>
      <c r="B5543" s="277" t="s">
        <v>12474</v>
      </c>
      <c r="C5543" s="277" t="s">
        <v>12475</v>
      </c>
      <c r="D5543" s="277" t="s">
        <v>12476</v>
      </c>
      <c r="E5543" s="278" t="s">
        <v>1043</v>
      </c>
      <c r="F5543" s="277" t="s">
        <v>1043</v>
      </c>
      <c r="G5543" s="279">
        <v>87908</v>
      </c>
      <c r="H5543" s="277" t="s">
        <v>12505</v>
      </c>
      <c r="I5543" s="277" t="s">
        <v>648</v>
      </c>
      <c r="J5543" s="277" t="s">
        <v>2363</v>
      </c>
      <c r="K5543" s="280">
        <v>5.64</v>
      </c>
      <c r="L5543" s="277" t="s">
        <v>2364</v>
      </c>
      <c r="M5543" s="83"/>
    </row>
    <row r="5544" spans="1:13" ht="12.75" customHeight="1" x14ac:dyDescent="0.25">
      <c r="A5544" s="277" t="s">
        <v>12473</v>
      </c>
      <c r="B5544" s="277" t="s">
        <v>12474</v>
      </c>
      <c r="C5544" s="277" t="s">
        <v>12475</v>
      </c>
      <c r="D5544" s="277" t="s">
        <v>12476</v>
      </c>
      <c r="E5544" s="278" t="s">
        <v>1043</v>
      </c>
      <c r="F5544" s="277" t="s">
        <v>1043</v>
      </c>
      <c r="G5544" s="279">
        <v>87910</v>
      </c>
      <c r="H5544" s="277" t="s">
        <v>12506</v>
      </c>
      <c r="I5544" s="277" t="s">
        <v>648</v>
      </c>
      <c r="J5544" s="277" t="s">
        <v>2642</v>
      </c>
      <c r="K5544" s="280">
        <v>16.77</v>
      </c>
      <c r="L5544" s="277" t="s">
        <v>2364</v>
      </c>
      <c r="M5544" s="83"/>
    </row>
    <row r="5545" spans="1:13" ht="12.75" customHeight="1" x14ac:dyDescent="0.25">
      <c r="A5545" s="277" t="s">
        <v>12473</v>
      </c>
      <c r="B5545" s="277" t="s">
        <v>12474</v>
      </c>
      <c r="C5545" s="277" t="s">
        <v>12475</v>
      </c>
      <c r="D5545" s="277" t="s">
        <v>12476</v>
      </c>
      <c r="E5545" s="278" t="s">
        <v>1043</v>
      </c>
      <c r="F5545" s="277" t="s">
        <v>1043</v>
      </c>
      <c r="G5545" s="279">
        <v>87911</v>
      </c>
      <c r="H5545" s="277" t="s">
        <v>12507</v>
      </c>
      <c r="I5545" s="277" t="s">
        <v>648</v>
      </c>
      <c r="J5545" s="277" t="s">
        <v>2642</v>
      </c>
      <c r="K5545" s="280">
        <v>16.190000000000001</v>
      </c>
      <c r="L5545" s="277" t="s">
        <v>2364</v>
      </c>
      <c r="M5545" s="83"/>
    </row>
    <row r="5546" spans="1:13" ht="12.75" customHeight="1" x14ac:dyDescent="0.25">
      <c r="A5546" s="277" t="s">
        <v>12473</v>
      </c>
      <c r="B5546" s="277" t="s">
        <v>12474</v>
      </c>
      <c r="C5546" s="277" t="s">
        <v>12508</v>
      </c>
      <c r="D5546" s="277" t="s">
        <v>12509</v>
      </c>
      <c r="E5546" s="278" t="s">
        <v>1043</v>
      </c>
      <c r="F5546" s="277" t="s">
        <v>1043</v>
      </c>
      <c r="G5546" s="279">
        <v>5991</v>
      </c>
      <c r="H5546" s="277" t="s">
        <v>12510</v>
      </c>
      <c r="I5546" s="277" t="s">
        <v>648</v>
      </c>
      <c r="J5546" s="277" t="s">
        <v>2642</v>
      </c>
      <c r="K5546" s="280">
        <v>39.770000000000003</v>
      </c>
      <c r="L5546" s="277" t="s">
        <v>2364</v>
      </c>
      <c r="M5546" s="83"/>
    </row>
    <row r="5547" spans="1:13" ht="12.75" customHeight="1" x14ac:dyDescent="0.25">
      <c r="A5547" s="277" t="s">
        <v>12473</v>
      </c>
      <c r="B5547" s="277" t="s">
        <v>12474</v>
      </c>
      <c r="C5547" s="277" t="s">
        <v>12508</v>
      </c>
      <c r="D5547" s="277" t="s">
        <v>12509</v>
      </c>
      <c r="E5547" s="278" t="s">
        <v>1043</v>
      </c>
      <c r="F5547" s="277" t="s">
        <v>1043</v>
      </c>
      <c r="G5547" s="279">
        <v>84023</v>
      </c>
      <c r="H5547" s="277" t="s">
        <v>12511</v>
      </c>
      <c r="I5547" s="277" t="s">
        <v>648</v>
      </c>
      <c r="J5547" s="277" t="s">
        <v>2642</v>
      </c>
      <c r="K5547" s="280">
        <v>36.74</v>
      </c>
      <c r="L5547" s="277" t="s">
        <v>2364</v>
      </c>
      <c r="M5547" s="83"/>
    </row>
    <row r="5548" spans="1:13" ht="12.75" customHeight="1" x14ac:dyDescent="0.25">
      <c r="A5548" s="277" t="s">
        <v>12473</v>
      </c>
      <c r="B5548" s="277" t="s">
        <v>12474</v>
      </c>
      <c r="C5548" s="277" t="s">
        <v>12508</v>
      </c>
      <c r="D5548" s="277" t="s">
        <v>12509</v>
      </c>
      <c r="E5548" s="278" t="s">
        <v>1043</v>
      </c>
      <c r="F5548" s="277" t="s">
        <v>1043</v>
      </c>
      <c r="G5548" s="279">
        <v>84024</v>
      </c>
      <c r="H5548" s="277" t="s">
        <v>12512</v>
      </c>
      <c r="I5548" s="277" t="s">
        <v>648</v>
      </c>
      <c r="J5548" s="277" t="s">
        <v>2642</v>
      </c>
      <c r="K5548" s="280">
        <v>34.72</v>
      </c>
      <c r="L5548" s="277" t="s">
        <v>2364</v>
      </c>
      <c r="M5548" s="83"/>
    </row>
    <row r="5549" spans="1:13" ht="12.75" customHeight="1" x14ac:dyDescent="0.25">
      <c r="A5549" s="277" t="s">
        <v>12473</v>
      </c>
      <c r="B5549" s="277" t="s">
        <v>12474</v>
      </c>
      <c r="C5549" s="277" t="s">
        <v>12508</v>
      </c>
      <c r="D5549" s="277" t="s">
        <v>12509</v>
      </c>
      <c r="E5549" s="278" t="s">
        <v>1043</v>
      </c>
      <c r="F5549" s="277" t="s">
        <v>1043</v>
      </c>
      <c r="G5549" s="279">
        <v>84026</v>
      </c>
      <c r="H5549" s="277" t="s">
        <v>12513</v>
      </c>
      <c r="I5549" s="277" t="s">
        <v>648</v>
      </c>
      <c r="J5549" s="277" t="s">
        <v>2642</v>
      </c>
      <c r="K5549" s="280">
        <v>43.59</v>
      </c>
      <c r="L5549" s="277" t="s">
        <v>2364</v>
      </c>
      <c r="M5549" s="83"/>
    </row>
    <row r="5550" spans="1:13" ht="12.75" customHeight="1" x14ac:dyDescent="0.25">
      <c r="A5550" s="277" t="s">
        <v>12473</v>
      </c>
      <c r="B5550" s="277" t="s">
        <v>12474</v>
      </c>
      <c r="C5550" s="277" t="s">
        <v>12508</v>
      </c>
      <c r="D5550" s="277" t="s">
        <v>12509</v>
      </c>
      <c r="E5550" s="278" t="s">
        <v>1043</v>
      </c>
      <c r="F5550" s="277" t="s">
        <v>1043</v>
      </c>
      <c r="G5550" s="279">
        <v>84027</v>
      </c>
      <c r="H5550" s="277" t="s">
        <v>12514</v>
      </c>
      <c r="I5550" s="277" t="s">
        <v>648</v>
      </c>
      <c r="J5550" s="277" t="s">
        <v>2642</v>
      </c>
      <c r="K5550" s="280">
        <v>29.32</v>
      </c>
      <c r="L5550" s="277" t="s">
        <v>2364</v>
      </c>
      <c r="M5550" s="83"/>
    </row>
    <row r="5551" spans="1:13" ht="12.75" customHeight="1" x14ac:dyDescent="0.25">
      <c r="A5551" s="277" t="s">
        <v>12473</v>
      </c>
      <c r="B5551" s="277" t="s">
        <v>12474</v>
      </c>
      <c r="C5551" s="277" t="s">
        <v>12508</v>
      </c>
      <c r="D5551" s="277" t="s">
        <v>12509</v>
      </c>
      <c r="E5551" s="278" t="s">
        <v>1043</v>
      </c>
      <c r="F5551" s="277" t="s">
        <v>1043</v>
      </c>
      <c r="G5551" s="279">
        <v>84028</v>
      </c>
      <c r="H5551" s="277" t="s">
        <v>12515</v>
      </c>
      <c r="I5551" s="277" t="s">
        <v>648</v>
      </c>
      <c r="J5551" s="277" t="s">
        <v>2642</v>
      </c>
      <c r="K5551" s="280">
        <v>48.61</v>
      </c>
      <c r="L5551" s="277" t="s">
        <v>2364</v>
      </c>
      <c r="M5551" s="83"/>
    </row>
    <row r="5552" spans="1:13" ht="12.75" customHeight="1" x14ac:dyDescent="0.25">
      <c r="A5552" s="277" t="s">
        <v>12473</v>
      </c>
      <c r="B5552" s="277" t="s">
        <v>12474</v>
      </c>
      <c r="C5552" s="277" t="s">
        <v>12508</v>
      </c>
      <c r="D5552" s="277" t="s">
        <v>12509</v>
      </c>
      <c r="E5552" s="278" t="s">
        <v>1043</v>
      </c>
      <c r="F5552" s="277" t="s">
        <v>1043</v>
      </c>
      <c r="G5552" s="279">
        <v>84072</v>
      </c>
      <c r="H5552" s="277" t="s">
        <v>12516</v>
      </c>
      <c r="I5552" s="277" t="s">
        <v>648</v>
      </c>
      <c r="J5552" s="277" t="s">
        <v>2642</v>
      </c>
      <c r="K5552" s="280">
        <v>29.76</v>
      </c>
      <c r="L5552" s="277" t="s">
        <v>2364</v>
      </c>
      <c r="M5552" s="83"/>
    </row>
    <row r="5553" spans="1:13" ht="12.75" customHeight="1" x14ac:dyDescent="0.25">
      <c r="A5553" s="277" t="s">
        <v>12473</v>
      </c>
      <c r="B5553" s="277" t="s">
        <v>12474</v>
      </c>
      <c r="C5553" s="277" t="s">
        <v>12508</v>
      </c>
      <c r="D5553" s="277" t="s">
        <v>12509</v>
      </c>
      <c r="E5553" s="278" t="s">
        <v>1043</v>
      </c>
      <c r="F5553" s="277" t="s">
        <v>1043</v>
      </c>
      <c r="G5553" s="279">
        <v>87411</v>
      </c>
      <c r="H5553" s="277" t="s">
        <v>12517</v>
      </c>
      <c r="I5553" s="277" t="s">
        <v>648</v>
      </c>
      <c r="J5553" s="277" t="s">
        <v>2642</v>
      </c>
      <c r="K5553" s="280">
        <v>12.48</v>
      </c>
      <c r="L5553" s="277" t="s">
        <v>2364</v>
      </c>
      <c r="M5553" s="83"/>
    </row>
    <row r="5554" spans="1:13" ht="12.75" customHeight="1" x14ac:dyDescent="0.25">
      <c r="A5554" s="277" t="s">
        <v>12473</v>
      </c>
      <c r="B5554" s="277" t="s">
        <v>12474</v>
      </c>
      <c r="C5554" s="277" t="s">
        <v>12508</v>
      </c>
      <c r="D5554" s="277" t="s">
        <v>12509</v>
      </c>
      <c r="E5554" s="278" t="s">
        <v>1043</v>
      </c>
      <c r="F5554" s="277" t="s">
        <v>1043</v>
      </c>
      <c r="G5554" s="279">
        <v>87412</v>
      </c>
      <c r="H5554" s="277" t="s">
        <v>12518</v>
      </c>
      <c r="I5554" s="277" t="s">
        <v>648</v>
      </c>
      <c r="J5554" s="277" t="s">
        <v>2642</v>
      </c>
      <c r="K5554" s="280">
        <v>17.600000000000001</v>
      </c>
      <c r="L5554" s="277" t="s">
        <v>2364</v>
      </c>
      <c r="M5554" s="83"/>
    </row>
    <row r="5555" spans="1:13" ht="12.75" customHeight="1" x14ac:dyDescent="0.25">
      <c r="A5555" s="277" t="s">
        <v>12473</v>
      </c>
      <c r="B5555" s="277" t="s">
        <v>12474</v>
      </c>
      <c r="C5555" s="277" t="s">
        <v>12508</v>
      </c>
      <c r="D5555" s="277" t="s">
        <v>12509</v>
      </c>
      <c r="E5555" s="278" t="s">
        <v>1043</v>
      </c>
      <c r="F5555" s="277" t="s">
        <v>1043</v>
      </c>
      <c r="G5555" s="279">
        <v>87413</v>
      </c>
      <c r="H5555" s="277" t="s">
        <v>12519</v>
      </c>
      <c r="I5555" s="277" t="s">
        <v>648</v>
      </c>
      <c r="J5555" s="277" t="s">
        <v>2642</v>
      </c>
      <c r="K5555" s="280">
        <v>20.53</v>
      </c>
      <c r="L5555" s="277" t="s">
        <v>2364</v>
      </c>
      <c r="M5555" s="83"/>
    </row>
    <row r="5556" spans="1:13" ht="12.75" customHeight="1" x14ac:dyDescent="0.25">
      <c r="A5556" s="277" t="s">
        <v>12473</v>
      </c>
      <c r="B5556" s="277" t="s">
        <v>12474</v>
      </c>
      <c r="C5556" s="277" t="s">
        <v>12508</v>
      </c>
      <c r="D5556" s="277" t="s">
        <v>12509</v>
      </c>
      <c r="E5556" s="278" t="s">
        <v>1043</v>
      </c>
      <c r="F5556" s="277" t="s">
        <v>1043</v>
      </c>
      <c r="G5556" s="279">
        <v>87414</v>
      </c>
      <c r="H5556" s="277" t="s">
        <v>12520</v>
      </c>
      <c r="I5556" s="277" t="s">
        <v>648</v>
      </c>
      <c r="J5556" s="277" t="s">
        <v>2642</v>
      </c>
      <c r="K5556" s="280">
        <v>18.66</v>
      </c>
      <c r="L5556" s="277" t="s">
        <v>2364</v>
      </c>
      <c r="M5556" s="83"/>
    </row>
    <row r="5557" spans="1:13" ht="12.75" customHeight="1" x14ac:dyDescent="0.25">
      <c r="A5557" s="277" t="s">
        <v>12473</v>
      </c>
      <c r="B5557" s="277" t="s">
        <v>12474</v>
      </c>
      <c r="C5557" s="277" t="s">
        <v>12508</v>
      </c>
      <c r="D5557" s="277" t="s">
        <v>12509</v>
      </c>
      <c r="E5557" s="278" t="s">
        <v>1043</v>
      </c>
      <c r="F5557" s="277" t="s">
        <v>1043</v>
      </c>
      <c r="G5557" s="279">
        <v>87415</v>
      </c>
      <c r="H5557" s="277" t="s">
        <v>12521</v>
      </c>
      <c r="I5557" s="277" t="s">
        <v>648</v>
      </c>
      <c r="J5557" s="277" t="s">
        <v>2642</v>
      </c>
      <c r="K5557" s="280">
        <v>23.65</v>
      </c>
      <c r="L5557" s="277" t="s">
        <v>2364</v>
      </c>
      <c r="M5557" s="83"/>
    </row>
    <row r="5558" spans="1:13" ht="12.75" customHeight="1" x14ac:dyDescent="0.25">
      <c r="A5558" s="277" t="s">
        <v>12473</v>
      </c>
      <c r="B5558" s="277" t="s">
        <v>12474</v>
      </c>
      <c r="C5558" s="277" t="s">
        <v>12508</v>
      </c>
      <c r="D5558" s="277" t="s">
        <v>12509</v>
      </c>
      <c r="E5558" s="278" t="s">
        <v>1043</v>
      </c>
      <c r="F5558" s="277" t="s">
        <v>1043</v>
      </c>
      <c r="G5558" s="279">
        <v>87416</v>
      </c>
      <c r="H5558" s="277" t="s">
        <v>12522</v>
      </c>
      <c r="I5558" s="277" t="s">
        <v>648</v>
      </c>
      <c r="J5558" s="277" t="s">
        <v>2642</v>
      </c>
      <c r="K5558" s="280">
        <v>26.76</v>
      </c>
      <c r="L5558" s="277" t="s">
        <v>2364</v>
      </c>
      <c r="M5558" s="83"/>
    </row>
    <row r="5559" spans="1:13" ht="12.75" customHeight="1" x14ac:dyDescent="0.25">
      <c r="A5559" s="277" t="s">
        <v>12473</v>
      </c>
      <c r="B5559" s="277" t="s">
        <v>12474</v>
      </c>
      <c r="C5559" s="277" t="s">
        <v>12508</v>
      </c>
      <c r="D5559" s="277" t="s">
        <v>12509</v>
      </c>
      <c r="E5559" s="278" t="s">
        <v>1043</v>
      </c>
      <c r="F5559" s="277" t="s">
        <v>1043</v>
      </c>
      <c r="G5559" s="279">
        <v>87417</v>
      </c>
      <c r="H5559" s="277" t="s">
        <v>12523</v>
      </c>
      <c r="I5559" s="277" t="s">
        <v>648</v>
      </c>
      <c r="J5559" s="277" t="s">
        <v>2642</v>
      </c>
      <c r="K5559" s="280">
        <v>13.2</v>
      </c>
      <c r="L5559" s="277" t="s">
        <v>2364</v>
      </c>
      <c r="M5559" s="83"/>
    </row>
    <row r="5560" spans="1:13" ht="12.75" customHeight="1" x14ac:dyDescent="0.25">
      <c r="A5560" s="277" t="s">
        <v>12473</v>
      </c>
      <c r="B5560" s="277" t="s">
        <v>12474</v>
      </c>
      <c r="C5560" s="277" t="s">
        <v>12508</v>
      </c>
      <c r="D5560" s="277" t="s">
        <v>12509</v>
      </c>
      <c r="E5560" s="278" t="s">
        <v>1043</v>
      </c>
      <c r="F5560" s="277" t="s">
        <v>1043</v>
      </c>
      <c r="G5560" s="279">
        <v>87418</v>
      </c>
      <c r="H5560" s="277" t="s">
        <v>12524</v>
      </c>
      <c r="I5560" s="277" t="s">
        <v>648</v>
      </c>
      <c r="J5560" s="277" t="s">
        <v>2642</v>
      </c>
      <c r="K5560" s="280">
        <v>13.58</v>
      </c>
      <c r="L5560" s="277" t="s">
        <v>2364</v>
      </c>
      <c r="M5560" s="83"/>
    </row>
    <row r="5561" spans="1:13" ht="12.75" customHeight="1" x14ac:dyDescent="0.25">
      <c r="A5561" s="277" t="s">
        <v>12473</v>
      </c>
      <c r="B5561" s="277" t="s">
        <v>12474</v>
      </c>
      <c r="C5561" s="277" t="s">
        <v>12508</v>
      </c>
      <c r="D5561" s="277" t="s">
        <v>12509</v>
      </c>
      <c r="E5561" s="278" t="s">
        <v>1043</v>
      </c>
      <c r="F5561" s="277" t="s">
        <v>1043</v>
      </c>
      <c r="G5561" s="279">
        <v>87419</v>
      </c>
      <c r="H5561" s="277" t="s">
        <v>12525</v>
      </c>
      <c r="I5561" s="277" t="s">
        <v>648</v>
      </c>
      <c r="J5561" s="277" t="s">
        <v>2642</v>
      </c>
      <c r="K5561" s="280">
        <v>14.68</v>
      </c>
      <c r="L5561" s="277" t="s">
        <v>2364</v>
      </c>
      <c r="M5561" s="83"/>
    </row>
    <row r="5562" spans="1:13" ht="12.75" customHeight="1" x14ac:dyDescent="0.25">
      <c r="A5562" s="277" t="s">
        <v>12473</v>
      </c>
      <c r="B5562" s="277" t="s">
        <v>12474</v>
      </c>
      <c r="C5562" s="277" t="s">
        <v>12508</v>
      </c>
      <c r="D5562" s="277" t="s">
        <v>12509</v>
      </c>
      <c r="E5562" s="278" t="s">
        <v>1043</v>
      </c>
      <c r="F5562" s="277" t="s">
        <v>1043</v>
      </c>
      <c r="G5562" s="279">
        <v>87420</v>
      </c>
      <c r="H5562" s="277" t="s">
        <v>12526</v>
      </c>
      <c r="I5562" s="277" t="s">
        <v>648</v>
      </c>
      <c r="J5562" s="277" t="s">
        <v>2642</v>
      </c>
      <c r="K5562" s="280">
        <v>19.96</v>
      </c>
      <c r="L5562" s="277" t="s">
        <v>2364</v>
      </c>
      <c r="M5562" s="83"/>
    </row>
    <row r="5563" spans="1:13" ht="12.75" customHeight="1" x14ac:dyDescent="0.25">
      <c r="A5563" s="277" t="s">
        <v>12473</v>
      </c>
      <c r="B5563" s="277" t="s">
        <v>12474</v>
      </c>
      <c r="C5563" s="277" t="s">
        <v>12508</v>
      </c>
      <c r="D5563" s="277" t="s">
        <v>12509</v>
      </c>
      <c r="E5563" s="278" t="s">
        <v>1043</v>
      </c>
      <c r="F5563" s="277" t="s">
        <v>1043</v>
      </c>
      <c r="G5563" s="279">
        <v>87421</v>
      </c>
      <c r="H5563" s="277" t="s">
        <v>12527</v>
      </c>
      <c r="I5563" s="277" t="s">
        <v>648</v>
      </c>
      <c r="J5563" s="277" t="s">
        <v>2642</v>
      </c>
      <c r="K5563" s="280">
        <v>20.350000000000001</v>
      </c>
      <c r="L5563" s="277" t="s">
        <v>2364</v>
      </c>
      <c r="M5563" s="83"/>
    </row>
    <row r="5564" spans="1:13" ht="12.75" customHeight="1" x14ac:dyDescent="0.25">
      <c r="A5564" s="277" t="s">
        <v>12473</v>
      </c>
      <c r="B5564" s="277" t="s">
        <v>12474</v>
      </c>
      <c r="C5564" s="277" t="s">
        <v>12508</v>
      </c>
      <c r="D5564" s="277" t="s">
        <v>12509</v>
      </c>
      <c r="E5564" s="278" t="s">
        <v>1043</v>
      </c>
      <c r="F5564" s="277" t="s">
        <v>1043</v>
      </c>
      <c r="G5564" s="279">
        <v>87422</v>
      </c>
      <c r="H5564" s="277" t="s">
        <v>12528</v>
      </c>
      <c r="I5564" s="277" t="s">
        <v>648</v>
      </c>
      <c r="J5564" s="277" t="s">
        <v>2642</v>
      </c>
      <c r="K5564" s="280">
        <v>21.45</v>
      </c>
      <c r="L5564" s="277" t="s">
        <v>2364</v>
      </c>
      <c r="M5564" s="83"/>
    </row>
    <row r="5565" spans="1:13" ht="12.75" customHeight="1" x14ac:dyDescent="0.25">
      <c r="A5565" s="277" t="s">
        <v>12473</v>
      </c>
      <c r="B5565" s="277" t="s">
        <v>12474</v>
      </c>
      <c r="C5565" s="277" t="s">
        <v>12508</v>
      </c>
      <c r="D5565" s="277" t="s">
        <v>12509</v>
      </c>
      <c r="E5565" s="278" t="s">
        <v>1043</v>
      </c>
      <c r="F5565" s="277" t="s">
        <v>1043</v>
      </c>
      <c r="G5565" s="279">
        <v>87423</v>
      </c>
      <c r="H5565" s="277" t="s">
        <v>12529</v>
      </c>
      <c r="I5565" s="277" t="s">
        <v>648</v>
      </c>
      <c r="J5565" s="277" t="s">
        <v>2642</v>
      </c>
      <c r="K5565" s="280">
        <v>26.19</v>
      </c>
      <c r="L5565" s="277" t="s">
        <v>2364</v>
      </c>
      <c r="M5565" s="83"/>
    </row>
    <row r="5566" spans="1:13" ht="12.75" customHeight="1" x14ac:dyDescent="0.25">
      <c r="A5566" s="277" t="s">
        <v>12473</v>
      </c>
      <c r="B5566" s="277" t="s">
        <v>12474</v>
      </c>
      <c r="C5566" s="277" t="s">
        <v>12508</v>
      </c>
      <c r="D5566" s="277" t="s">
        <v>12509</v>
      </c>
      <c r="E5566" s="278" t="s">
        <v>1043</v>
      </c>
      <c r="F5566" s="277" t="s">
        <v>1043</v>
      </c>
      <c r="G5566" s="279">
        <v>87424</v>
      </c>
      <c r="H5566" s="277" t="s">
        <v>12530</v>
      </c>
      <c r="I5566" s="277" t="s">
        <v>648</v>
      </c>
      <c r="J5566" s="277" t="s">
        <v>2642</v>
      </c>
      <c r="K5566" s="280">
        <v>26.76</v>
      </c>
      <c r="L5566" s="277" t="s">
        <v>2364</v>
      </c>
      <c r="M5566" s="83"/>
    </row>
    <row r="5567" spans="1:13" ht="12.75" customHeight="1" x14ac:dyDescent="0.25">
      <c r="A5567" s="277" t="s">
        <v>12473</v>
      </c>
      <c r="B5567" s="277" t="s">
        <v>12474</v>
      </c>
      <c r="C5567" s="277" t="s">
        <v>12508</v>
      </c>
      <c r="D5567" s="277" t="s">
        <v>12509</v>
      </c>
      <c r="E5567" s="278" t="s">
        <v>1043</v>
      </c>
      <c r="F5567" s="277" t="s">
        <v>1043</v>
      </c>
      <c r="G5567" s="279">
        <v>87425</v>
      </c>
      <c r="H5567" s="277" t="s">
        <v>12531</v>
      </c>
      <c r="I5567" s="277" t="s">
        <v>648</v>
      </c>
      <c r="J5567" s="277" t="s">
        <v>2642</v>
      </c>
      <c r="K5567" s="280">
        <v>27.67</v>
      </c>
      <c r="L5567" s="277" t="s">
        <v>2364</v>
      </c>
      <c r="M5567" s="83"/>
    </row>
    <row r="5568" spans="1:13" ht="12.75" customHeight="1" x14ac:dyDescent="0.25">
      <c r="A5568" s="277" t="s">
        <v>12473</v>
      </c>
      <c r="B5568" s="277" t="s">
        <v>12474</v>
      </c>
      <c r="C5568" s="277" t="s">
        <v>12508</v>
      </c>
      <c r="D5568" s="277" t="s">
        <v>12509</v>
      </c>
      <c r="E5568" s="278" t="s">
        <v>1043</v>
      </c>
      <c r="F5568" s="277" t="s">
        <v>1043</v>
      </c>
      <c r="G5568" s="279">
        <v>87426</v>
      </c>
      <c r="H5568" s="277" t="s">
        <v>12532</v>
      </c>
      <c r="I5568" s="277" t="s">
        <v>648</v>
      </c>
      <c r="J5568" s="277" t="s">
        <v>2642</v>
      </c>
      <c r="K5568" s="280">
        <v>30.91</v>
      </c>
      <c r="L5568" s="277" t="s">
        <v>2364</v>
      </c>
      <c r="M5568" s="83"/>
    </row>
    <row r="5569" spans="1:13" ht="12.75" customHeight="1" x14ac:dyDescent="0.25">
      <c r="A5569" s="277" t="s">
        <v>12473</v>
      </c>
      <c r="B5569" s="277" t="s">
        <v>12474</v>
      </c>
      <c r="C5569" s="277" t="s">
        <v>12508</v>
      </c>
      <c r="D5569" s="277" t="s">
        <v>12509</v>
      </c>
      <c r="E5569" s="278" t="s">
        <v>1043</v>
      </c>
      <c r="F5569" s="277" t="s">
        <v>1043</v>
      </c>
      <c r="G5569" s="279">
        <v>87427</v>
      </c>
      <c r="H5569" s="277" t="s">
        <v>12533</v>
      </c>
      <c r="I5569" s="277" t="s">
        <v>648</v>
      </c>
      <c r="J5569" s="277" t="s">
        <v>2642</v>
      </c>
      <c r="K5569" s="280">
        <v>31.48</v>
      </c>
      <c r="L5569" s="277" t="s">
        <v>2364</v>
      </c>
      <c r="M5569" s="83"/>
    </row>
    <row r="5570" spans="1:13" ht="12.75" customHeight="1" x14ac:dyDescent="0.25">
      <c r="A5570" s="277" t="s">
        <v>12473</v>
      </c>
      <c r="B5570" s="277" t="s">
        <v>12474</v>
      </c>
      <c r="C5570" s="277" t="s">
        <v>12508</v>
      </c>
      <c r="D5570" s="277" t="s">
        <v>12509</v>
      </c>
      <c r="E5570" s="278" t="s">
        <v>1043</v>
      </c>
      <c r="F5570" s="277" t="s">
        <v>1043</v>
      </c>
      <c r="G5570" s="279">
        <v>87428</v>
      </c>
      <c r="H5570" s="277" t="s">
        <v>12534</v>
      </c>
      <c r="I5570" s="277" t="s">
        <v>648</v>
      </c>
      <c r="J5570" s="277" t="s">
        <v>2642</v>
      </c>
      <c r="K5570" s="280">
        <v>32.4</v>
      </c>
      <c r="L5570" s="277" t="s">
        <v>2364</v>
      </c>
      <c r="M5570" s="83"/>
    </row>
    <row r="5571" spans="1:13" ht="12.75" customHeight="1" x14ac:dyDescent="0.25">
      <c r="A5571" s="277" t="s">
        <v>12473</v>
      </c>
      <c r="B5571" s="277" t="s">
        <v>12474</v>
      </c>
      <c r="C5571" s="277" t="s">
        <v>12508</v>
      </c>
      <c r="D5571" s="277" t="s">
        <v>12509</v>
      </c>
      <c r="E5571" s="278" t="s">
        <v>1043</v>
      </c>
      <c r="F5571" s="277" t="s">
        <v>1043</v>
      </c>
      <c r="G5571" s="279">
        <v>87429</v>
      </c>
      <c r="H5571" s="277" t="s">
        <v>12535</v>
      </c>
      <c r="I5571" s="277" t="s">
        <v>648</v>
      </c>
      <c r="J5571" s="277" t="s">
        <v>2642</v>
      </c>
      <c r="K5571" s="280">
        <v>14.92</v>
      </c>
      <c r="L5571" s="277" t="s">
        <v>2364</v>
      </c>
      <c r="M5571" s="83"/>
    </row>
    <row r="5572" spans="1:13" ht="12.75" customHeight="1" x14ac:dyDescent="0.25">
      <c r="A5572" s="277" t="s">
        <v>12473</v>
      </c>
      <c r="B5572" s="277" t="s">
        <v>12474</v>
      </c>
      <c r="C5572" s="277" t="s">
        <v>12508</v>
      </c>
      <c r="D5572" s="277" t="s">
        <v>12509</v>
      </c>
      <c r="E5572" s="278" t="s">
        <v>1043</v>
      </c>
      <c r="F5572" s="277" t="s">
        <v>1043</v>
      </c>
      <c r="G5572" s="279">
        <v>87430</v>
      </c>
      <c r="H5572" s="277" t="s">
        <v>12536</v>
      </c>
      <c r="I5572" s="277" t="s">
        <v>648</v>
      </c>
      <c r="J5572" s="277" t="s">
        <v>2642</v>
      </c>
      <c r="K5572" s="280">
        <v>15.3</v>
      </c>
      <c r="L5572" s="277" t="s">
        <v>2364</v>
      </c>
      <c r="M5572" s="83"/>
    </row>
    <row r="5573" spans="1:13" ht="12.75" customHeight="1" x14ac:dyDescent="0.25">
      <c r="A5573" s="277" t="s">
        <v>12473</v>
      </c>
      <c r="B5573" s="277" t="s">
        <v>12474</v>
      </c>
      <c r="C5573" s="277" t="s">
        <v>12508</v>
      </c>
      <c r="D5573" s="277" t="s">
        <v>12509</v>
      </c>
      <c r="E5573" s="278" t="s">
        <v>1043</v>
      </c>
      <c r="F5573" s="277" t="s">
        <v>1043</v>
      </c>
      <c r="G5573" s="279">
        <v>87431</v>
      </c>
      <c r="H5573" s="277" t="s">
        <v>12537</v>
      </c>
      <c r="I5573" s="277" t="s">
        <v>648</v>
      </c>
      <c r="J5573" s="277" t="s">
        <v>2642</v>
      </c>
      <c r="K5573" s="280">
        <v>15.49</v>
      </c>
      <c r="L5573" s="277" t="s">
        <v>2364</v>
      </c>
      <c r="M5573" s="83"/>
    </row>
    <row r="5574" spans="1:13" ht="12.75" customHeight="1" x14ac:dyDescent="0.25">
      <c r="A5574" s="277" t="s">
        <v>12473</v>
      </c>
      <c r="B5574" s="277" t="s">
        <v>12474</v>
      </c>
      <c r="C5574" s="277" t="s">
        <v>12508</v>
      </c>
      <c r="D5574" s="277" t="s">
        <v>12509</v>
      </c>
      <c r="E5574" s="278" t="s">
        <v>1043</v>
      </c>
      <c r="F5574" s="277" t="s">
        <v>1043</v>
      </c>
      <c r="G5574" s="279">
        <v>87432</v>
      </c>
      <c r="H5574" s="277" t="s">
        <v>12538</v>
      </c>
      <c r="I5574" s="277" t="s">
        <v>648</v>
      </c>
      <c r="J5574" s="277" t="s">
        <v>2642</v>
      </c>
      <c r="K5574" s="280">
        <v>21.7</v>
      </c>
      <c r="L5574" s="277" t="s">
        <v>2364</v>
      </c>
      <c r="M5574" s="83"/>
    </row>
    <row r="5575" spans="1:13" ht="12.75" customHeight="1" x14ac:dyDescent="0.25">
      <c r="A5575" s="277" t="s">
        <v>12473</v>
      </c>
      <c r="B5575" s="277" t="s">
        <v>12474</v>
      </c>
      <c r="C5575" s="277" t="s">
        <v>12508</v>
      </c>
      <c r="D5575" s="277" t="s">
        <v>12509</v>
      </c>
      <c r="E5575" s="278" t="s">
        <v>1043</v>
      </c>
      <c r="F5575" s="277" t="s">
        <v>1043</v>
      </c>
      <c r="G5575" s="279">
        <v>87433</v>
      </c>
      <c r="H5575" s="277" t="s">
        <v>12539</v>
      </c>
      <c r="I5575" s="277" t="s">
        <v>648</v>
      </c>
      <c r="J5575" s="277" t="s">
        <v>2642</v>
      </c>
      <c r="K5575" s="280">
        <v>22.47</v>
      </c>
      <c r="L5575" s="277" t="s">
        <v>2364</v>
      </c>
      <c r="M5575" s="83"/>
    </row>
    <row r="5576" spans="1:13" ht="12.75" customHeight="1" x14ac:dyDescent="0.25">
      <c r="A5576" s="277" t="s">
        <v>12473</v>
      </c>
      <c r="B5576" s="277" t="s">
        <v>12474</v>
      </c>
      <c r="C5576" s="277" t="s">
        <v>12508</v>
      </c>
      <c r="D5576" s="277" t="s">
        <v>12509</v>
      </c>
      <c r="E5576" s="278" t="s">
        <v>1043</v>
      </c>
      <c r="F5576" s="277" t="s">
        <v>1043</v>
      </c>
      <c r="G5576" s="279">
        <v>87434</v>
      </c>
      <c r="H5576" s="277" t="s">
        <v>12540</v>
      </c>
      <c r="I5576" s="277" t="s">
        <v>648</v>
      </c>
      <c r="J5576" s="277" t="s">
        <v>2642</v>
      </c>
      <c r="K5576" s="280">
        <v>23</v>
      </c>
      <c r="L5576" s="277" t="s">
        <v>2364</v>
      </c>
      <c r="M5576" s="83"/>
    </row>
    <row r="5577" spans="1:13" ht="12.75" customHeight="1" x14ac:dyDescent="0.25">
      <c r="A5577" s="277" t="s">
        <v>12473</v>
      </c>
      <c r="B5577" s="277" t="s">
        <v>12474</v>
      </c>
      <c r="C5577" s="277" t="s">
        <v>12508</v>
      </c>
      <c r="D5577" s="277" t="s">
        <v>12509</v>
      </c>
      <c r="E5577" s="278" t="s">
        <v>1043</v>
      </c>
      <c r="F5577" s="277" t="s">
        <v>1043</v>
      </c>
      <c r="G5577" s="279">
        <v>87435</v>
      </c>
      <c r="H5577" s="277" t="s">
        <v>12541</v>
      </c>
      <c r="I5577" s="277" t="s">
        <v>648</v>
      </c>
      <c r="J5577" s="277" t="s">
        <v>2642</v>
      </c>
      <c r="K5577" s="280">
        <v>24.1</v>
      </c>
      <c r="L5577" s="277" t="s">
        <v>2364</v>
      </c>
      <c r="M5577" s="83"/>
    </row>
    <row r="5578" spans="1:13" ht="12.75" customHeight="1" x14ac:dyDescent="0.25">
      <c r="A5578" s="277" t="s">
        <v>12473</v>
      </c>
      <c r="B5578" s="277" t="s">
        <v>12474</v>
      </c>
      <c r="C5578" s="277" t="s">
        <v>12508</v>
      </c>
      <c r="D5578" s="277" t="s">
        <v>12509</v>
      </c>
      <c r="E5578" s="278" t="s">
        <v>1043</v>
      </c>
      <c r="F5578" s="277" t="s">
        <v>1043</v>
      </c>
      <c r="G5578" s="279">
        <v>87436</v>
      </c>
      <c r="H5578" s="277" t="s">
        <v>12542</v>
      </c>
      <c r="I5578" s="277" t="s">
        <v>648</v>
      </c>
      <c r="J5578" s="277" t="s">
        <v>2642</v>
      </c>
      <c r="K5578" s="280">
        <v>25.39</v>
      </c>
      <c r="L5578" s="277" t="s">
        <v>2364</v>
      </c>
      <c r="M5578" s="83"/>
    </row>
    <row r="5579" spans="1:13" ht="12.75" customHeight="1" x14ac:dyDescent="0.25">
      <c r="A5579" s="277" t="s">
        <v>12473</v>
      </c>
      <c r="B5579" s="277" t="s">
        <v>12474</v>
      </c>
      <c r="C5579" s="277" t="s">
        <v>12508</v>
      </c>
      <c r="D5579" s="277" t="s">
        <v>12509</v>
      </c>
      <c r="E5579" s="278" t="s">
        <v>1043</v>
      </c>
      <c r="F5579" s="277" t="s">
        <v>1043</v>
      </c>
      <c r="G5579" s="279">
        <v>87437</v>
      </c>
      <c r="H5579" s="277" t="s">
        <v>12543</v>
      </c>
      <c r="I5579" s="277" t="s">
        <v>648</v>
      </c>
      <c r="J5579" s="277" t="s">
        <v>2642</v>
      </c>
      <c r="K5579" s="280">
        <v>26.31</v>
      </c>
      <c r="L5579" s="277" t="s">
        <v>2364</v>
      </c>
      <c r="M5579" s="83"/>
    </row>
    <row r="5580" spans="1:13" ht="12.75" customHeight="1" x14ac:dyDescent="0.25">
      <c r="A5580" s="277" t="s">
        <v>12473</v>
      </c>
      <c r="B5580" s="277" t="s">
        <v>12474</v>
      </c>
      <c r="C5580" s="277" t="s">
        <v>12508</v>
      </c>
      <c r="D5580" s="277" t="s">
        <v>12509</v>
      </c>
      <c r="E5580" s="278" t="s">
        <v>1043</v>
      </c>
      <c r="F5580" s="277" t="s">
        <v>1043</v>
      </c>
      <c r="G5580" s="279">
        <v>87438</v>
      </c>
      <c r="H5580" s="277" t="s">
        <v>12544</v>
      </c>
      <c r="I5580" s="277" t="s">
        <v>648</v>
      </c>
      <c r="J5580" s="277" t="s">
        <v>2642</v>
      </c>
      <c r="K5580" s="280">
        <v>29.81</v>
      </c>
      <c r="L5580" s="277" t="s">
        <v>2364</v>
      </c>
      <c r="M5580" s="83"/>
    </row>
    <row r="5581" spans="1:13" ht="12.75" customHeight="1" x14ac:dyDescent="0.25">
      <c r="A5581" s="277" t="s">
        <v>12473</v>
      </c>
      <c r="B5581" s="277" t="s">
        <v>12474</v>
      </c>
      <c r="C5581" s="277" t="s">
        <v>12508</v>
      </c>
      <c r="D5581" s="277" t="s">
        <v>12509</v>
      </c>
      <c r="E5581" s="278" t="s">
        <v>1043</v>
      </c>
      <c r="F5581" s="277" t="s">
        <v>1043</v>
      </c>
      <c r="G5581" s="279">
        <v>87439</v>
      </c>
      <c r="H5581" s="277" t="s">
        <v>12545</v>
      </c>
      <c r="I5581" s="277" t="s">
        <v>648</v>
      </c>
      <c r="J5581" s="277" t="s">
        <v>2642</v>
      </c>
      <c r="K5581" s="280">
        <v>31.44</v>
      </c>
      <c r="L5581" s="277" t="s">
        <v>2364</v>
      </c>
      <c r="M5581" s="83"/>
    </row>
    <row r="5582" spans="1:13" ht="12.75" customHeight="1" x14ac:dyDescent="0.25">
      <c r="A5582" s="277" t="s">
        <v>12473</v>
      </c>
      <c r="B5582" s="277" t="s">
        <v>12474</v>
      </c>
      <c r="C5582" s="277" t="s">
        <v>12508</v>
      </c>
      <c r="D5582" s="277" t="s">
        <v>12509</v>
      </c>
      <c r="E5582" s="278" t="s">
        <v>1043</v>
      </c>
      <c r="F5582" s="277" t="s">
        <v>1043</v>
      </c>
      <c r="G5582" s="279">
        <v>87440</v>
      </c>
      <c r="H5582" s="277" t="s">
        <v>12546</v>
      </c>
      <c r="I5582" s="277" t="s">
        <v>648</v>
      </c>
      <c r="J5582" s="277" t="s">
        <v>2642</v>
      </c>
      <c r="K5582" s="280">
        <v>32.21</v>
      </c>
      <c r="L5582" s="277" t="s">
        <v>2364</v>
      </c>
      <c r="M5582" s="83"/>
    </row>
    <row r="5583" spans="1:13" ht="12.75" customHeight="1" x14ac:dyDescent="0.25">
      <c r="A5583" s="277" t="s">
        <v>12473</v>
      </c>
      <c r="B5583" s="277" t="s">
        <v>12474</v>
      </c>
      <c r="C5583" s="277" t="s">
        <v>12508</v>
      </c>
      <c r="D5583" s="277" t="s">
        <v>12509</v>
      </c>
      <c r="E5583" s="278" t="s">
        <v>1043</v>
      </c>
      <c r="F5583" s="277" t="s">
        <v>1043</v>
      </c>
      <c r="G5583" s="279">
        <v>87527</v>
      </c>
      <c r="H5583" s="277" t="s">
        <v>12547</v>
      </c>
      <c r="I5583" s="277" t="s">
        <v>648</v>
      </c>
      <c r="J5583" s="277" t="s">
        <v>2642</v>
      </c>
      <c r="K5583" s="280">
        <v>29.43</v>
      </c>
      <c r="L5583" s="277" t="s">
        <v>2364</v>
      </c>
      <c r="M5583" s="83"/>
    </row>
    <row r="5584" spans="1:13" ht="12.75" customHeight="1" x14ac:dyDescent="0.25">
      <c r="A5584" s="277" t="s">
        <v>12473</v>
      </c>
      <c r="B5584" s="277" t="s">
        <v>12474</v>
      </c>
      <c r="C5584" s="277" t="s">
        <v>12508</v>
      </c>
      <c r="D5584" s="277" t="s">
        <v>12509</v>
      </c>
      <c r="E5584" s="278" t="s">
        <v>1043</v>
      </c>
      <c r="F5584" s="277" t="s">
        <v>1043</v>
      </c>
      <c r="G5584" s="279">
        <v>87528</v>
      </c>
      <c r="H5584" s="277" t="s">
        <v>12548</v>
      </c>
      <c r="I5584" s="277" t="s">
        <v>648</v>
      </c>
      <c r="J5584" s="277" t="s">
        <v>2642</v>
      </c>
      <c r="K5584" s="280">
        <v>32.6</v>
      </c>
      <c r="L5584" s="277" t="s">
        <v>2364</v>
      </c>
      <c r="M5584" s="83"/>
    </row>
    <row r="5585" spans="1:13" ht="12.75" customHeight="1" x14ac:dyDescent="0.25">
      <c r="A5585" s="277" t="s">
        <v>12473</v>
      </c>
      <c r="B5585" s="277" t="s">
        <v>12474</v>
      </c>
      <c r="C5585" s="277" t="s">
        <v>12508</v>
      </c>
      <c r="D5585" s="277" t="s">
        <v>12509</v>
      </c>
      <c r="E5585" s="278" t="s">
        <v>1043</v>
      </c>
      <c r="F5585" s="277" t="s">
        <v>1043</v>
      </c>
      <c r="G5585" s="279">
        <v>87529</v>
      </c>
      <c r="H5585" s="277" t="s">
        <v>12549</v>
      </c>
      <c r="I5585" s="277" t="s">
        <v>648</v>
      </c>
      <c r="J5585" s="277" t="s">
        <v>2642</v>
      </c>
      <c r="K5585" s="280">
        <v>26.74</v>
      </c>
      <c r="L5585" s="277" t="s">
        <v>2364</v>
      </c>
      <c r="M5585" s="83"/>
    </row>
    <row r="5586" spans="1:13" ht="12.75" customHeight="1" x14ac:dyDescent="0.25">
      <c r="A5586" s="277" t="s">
        <v>12473</v>
      </c>
      <c r="B5586" s="277" t="s">
        <v>12474</v>
      </c>
      <c r="C5586" s="277" t="s">
        <v>12508</v>
      </c>
      <c r="D5586" s="277" t="s">
        <v>12509</v>
      </c>
      <c r="E5586" s="278" t="s">
        <v>1043</v>
      </c>
      <c r="F5586" s="277" t="s">
        <v>1043</v>
      </c>
      <c r="G5586" s="279">
        <v>87530</v>
      </c>
      <c r="H5586" s="277" t="s">
        <v>12550</v>
      </c>
      <c r="I5586" s="277" t="s">
        <v>648</v>
      </c>
      <c r="J5586" s="277" t="s">
        <v>2642</v>
      </c>
      <c r="K5586" s="280">
        <v>29.91</v>
      </c>
      <c r="L5586" s="277" t="s">
        <v>2364</v>
      </c>
      <c r="M5586" s="83"/>
    </row>
    <row r="5587" spans="1:13" ht="12.75" customHeight="1" x14ac:dyDescent="0.25">
      <c r="A5587" s="277" t="s">
        <v>12473</v>
      </c>
      <c r="B5587" s="277" t="s">
        <v>12474</v>
      </c>
      <c r="C5587" s="277" t="s">
        <v>12508</v>
      </c>
      <c r="D5587" s="277" t="s">
        <v>12509</v>
      </c>
      <c r="E5587" s="278" t="s">
        <v>1043</v>
      </c>
      <c r="F5587" s="277" t="s">
        <v>1043</v>
      </c>
      <c r="G5587" s="279">
        <v>87531</v>
      </c>
      <c r="H5587" s="277" t="s">
        <v>12551</v>
      </c>
      <c r="I5587" s="277" t="s">
        <v>648</v>
      </c>
      <c r="J5587" s="277" t="s">
        <v>2642</v>
      </c>
      <c r="K5587" s="280">
        <v>25.78</v>
      </c>
      <c r="L5587" s="277" t="s">
        <v>2364</v>
      </c>
      <c r="M5587" s="83"/>
    </row>
    <row r="5588" spans="1:13" ht="12.75" customHeight="1" x14ac:dyDescent="0.25">
      <c r="A5588" s="277" t="s">
        <v>12473</v>
      </c>
      <c r="B5588" s="277" t="s">
        <v>12474</v>
      </c>
      <c r="C5588" s="277" t="s">
        <v>12508</v>
      </c>
      <c r="D5588" s="277" t="s">
        <v>12509</v>
      </c>
      <c r="E5588" s="278" t="s">
        <v>1043</v>
      </c>
      <c r="F5588" s="277" t="s">
        <v>1043</v>
      </c>
      <c r="G5588" s="279">
        <v>87532</v>
      </c>
      <c r="H5588" s="277" t="s">
        <v>12552</v>
      </c>
      <c r="I5588" s="277" t="s">
        <v>648</v>
      </c>
      <c r="J5588" s="277" t="s">
        <v>2642</v>
      </c>
      <c r="K5588" s="280">
        <v>28.95</v>
      </c>
      <c r="L5588" s="277" t="s">
        <v>2364</v>
      </c>
      <c r="M5588" s="83"/>
    </row>
    <row r="5589" spans="1:13" ht="12.75" customHeight="1" x14ac:dyDescent="0.25">
      <c r="A5589" s="277" t="s">
        <v>12473</v>
      </c>
      <c r="B5589" s="277" t="s">
        <v>12474</v>
      </c>
      <c r="C5589" s="277" t="s">
        <v>12508</v>
      </c>
      <c r="D5589" s="277" t="s">
        <v>12509</v>
      </c>
      <c r="E5589" s="278" t="s">
        <v>1043</v>
      </c>
      <c r="F5589" s="277" t="s">
        <v>1043</v>
      </c>
      <c r="G5589" s="279">
        <v>87535</v>
      </c>
      <c r="H5589" s="277" t="s">
        <v>12553</v>
      </c>
      <c r="I5589" s="277" t="s">
        <v>648</v>
      </c>
      <c r="J5589" s="277" t="s">
        <v>2642</v>
      </c>
      <c r="K5589" s="280">
        <v>23.09</v>
      </c>
      <c r="L5589" s="277" t="s">
        <v>2364</v>
      </c>
      <c r="M5589" s="83"/>
    </row>
    <row r="5590" spans="1:13" ht="12.75" customHeight="1" x14ac:dyDescent="0.25">
      <c r="A5590" s="277" t="s">
        <v>12473</v>
      </c>
      <c r="B5590" s="277" t="s">
        <v>12474</v>
      </c>
      <c r="C5590" s="277" t="s">
        <v>12508</v>
      </c>
      <c r="D5590" s="277" t="s">
        <v>12509</v>
      </c>
      <c r="E5590" s="278" t="s">
        <v>1043</v>
      </c>
      <c r="F5590" s="277" t="s">
        <v>1043</v>
      </c>
      <c r="G5590" s="279">
        <v>87536</v>
      </c>
      <c r="H5590" s="277" t="s">
        <v>12554</v>
      </c>
      <c r="I5590" s="277" t="s">
        <v>648</v>
      </c>
      <c r="J5590" s="277" t="s">
        <v>2642</v>
      </c>
      <c r="K5590" s="280">
        <v>26.26</v>
      </c>
      <c r="L5590" s="277" t="s">
        <v>2364</v>
      </c>
      <c r="M5590" s="83"/>
    </row>
    <row r="5591" spans="1:13" ht="12.75" customHeight="1" x14ac:dyDescent="0.25">
      <c r="A5591" s="277" t="s">
        <v>12473</v>
      </c>
      <c r="B5591" s="277" t="s">
        <v>12474</v>
      </c>
      <c r="C5591" s="277" t="s">
        <v>12508</v>
      </c>
      <c r="D5591" s="277" t="s">
        <v>12509</v>
      </c>
      <c r="E5591" s="278" t="s">
        <v>1043</v>
      </c>
      <c r="F5591" s="277" t="s">
        <v>1043</v>
      </c>
      <c r="G5591" s="279">
        <v>87537</v>
      </c>
      <c r="H5591" s="277" t="s">
        <v>12555</v>
      </c>
      <c r="I5591" s="277" t="s">
        <v>648</v>
      </c>
      <c r="J5591" s="277" t="s">
        <v>2642</v>
      </c>
      <c r="K5591" s="280">
        <v>38.28</v>
      </c>
      <c r="L5591" s="277" t="s">
        <v>2364</v>
      </c>
      <c r="M5591" s="83"/>
    </row>
    <row r="5592" spans="1:13" ht="12.75" customHeight="1" x14ac:dyDescent="0.25">
      <c r="A5592" s="277" t="s">
        <v>12473</v>
      </c>
      <c r="B5592" s="277" t="s">
        <v>12474</v>
      </c>
      <c r="C5592" s="277" t="s">
        <v>12508</v>
      </c>
      <c r="D5592" s="277" t="s">
        <v>12509</v>
      </c>
      <c r="E5592" s="278" t="s">
        <v>1043</v>
      </c>
      <c r="F5592" s="277" t="s">
        <v>1043</v>
      </c>
      <c r="G5592" s="279">
        <v>87538</v>
      </c>
      <c r="H5592" s="277" t="s">
        <v>12556</v>
      </c>
      <c r="I5592" s="277" t="s">
        <v>648</v>
      </c>
      <c r="J5592" s="277" t="s">
        <v>2642</v>
      </c>
      <c r="K5592" s="280">
        <v>35.96</v>
      </c>
      <c r="L5592" s="277" t="s">
        <v>2364</v>
      </c>
      <c r="M5592" s="83"/>
    </row>
    <row r="5593" spans="1:13" ht="12.75" customHeight="1" x14ac:dyDescent="0.25">
      <c r="A5593" s="277" t="s">
        <v>12473</v>
      </c>
      <c r="B5593" s="277" t="s">
        <v>12474</v>
      </c>
      <c r="C5593" s="277" t="s">
        <v>12508</v>
      </c>
      <c r="D5593" s="277" t="s">
        <v>12509</v>
      </c>
      <c r="E5593" s="278" t="s">
        <v>1043</v>
      </c>
      <c r="F5593" s="277" t="s">
        <v>1043</v>
      </c>
      <c r="G5593" s="279">
        <v>87539</v>
      </c>
      <c r="H5593" s="277" t="s">
        <v>12557</v>
      </c>
      <c r="I5593" s="277" t="s">
        <v>648</v>
      </c>
      <c r="J5593" s="277" t="s">
        <v>2642</v>
      </c>
      <c r="K5593" s="280">
        <v>35.130000000000003</v>
      </c>
      <c r="L5593" s="277" t="s">
        <v>2364</v>
      </c>
      <c r="M5593" s="83"/>
    </row>
    <row r="5594" spans="1:13" ht="12.75" customHeight="1" x14ac:dyDescent="0.25">
      <c r="A5594" s="277" t="s">
        <v>12473</v>
      </c>
      <c r="B5594" s="277" t="s">
        <v>12474</v>
      </c>
      <c r="C5594" s="277" t="s">
        <v>12508</v>
      </c>
      <c r="D5594" s="277" t="s">
        <v>12509</v>
      </c>
      <c r="E5594" s="278" t="s">
        <v>1043</v>
      </c>
      <c r="F5594" s="277" t="s">
        <v>1043</v>
      </c>
      <c r="G5594" s="279">
        <v>87541</v>
      </c>
      <c r="H5594" s="277" t="s">
        <v>12558</v>
      </c>
      <c r="I5594" s="277" t="s">
        <v>648</v>
      </c>
      <c r="J5594" s="277" t="s">
        <v>2642</v>
      </c>
      <c r="K5594" s="280">
        <v>32.81</v>
      </c>
      <c r="L5594" s="277" t="s">
        <v>2364</v>
      </c>
      <c r="M5594" s="83"/>
    </row>
    <row r="5595" spans="1:13" ht="12.75" customHeight="1" x14ac:dyDescent="0.25">
      <c r="A5595" s="277" t="s">
        <v>12473</v>
      </c>
      <c r="B5595" s="277" t="s">
        <v>12474</v>
      </c>
      <c r="C5595" s="277" t="s">
        <v>12508</v>
      </c>
      <c r="D5595" s="277" t="s">
        <v>12509</v>
      </c>
      <c r="E5595" s="278" t="s">
        <v>1043</v>
      </c>
      <c r="F5595" s="277" t="s">
        <v>1043</v>
      </c>
      <c r="G5595" s="279">
        <v>87543</v>
      </c>
      <c r="H5595" s="277" t="s">
        <v>12559</v>
      </c>
      <c r="I5595" s="277" t="s">
        <v>648</v>
      </c>
      <c r="J5595" s="277" t="s">
        <v>2642</v>
      </c>
      <c r="K5595" s="280">
        <v>12.29</v>
      </c>
      <c r="L5595" s="277" t="s">
        <v>2364</v>
      </c>
      <c r="M5595" s="83"/>
    </row>
    <row r="5596" spans="1:13" ht="12.75" customHeight="1" x14ac:dyDescent="0.25">
      <c r="A5596" s="277" t="s">
        <v>12473</v>
      </c>
      <c r="B5596" s="277" t="s">
        <v>12474</v>
      </c>
      <c r="C5596" s="277" t="s">
        <v>12508</v>
      </c>
      <c r="D5596" s="277" t="s">
        <v>12509</v>
      </c>
      <c r="E5596" s="278" t="s">
        <v>1043</v>
      </c>
      <c r="F5596" s="277" t="s">
        <v>1043</v>
      </c>
      <c r="G5596" s="279">
        <v>87545</v>
      </c>
      <c r="H5596" s="277" t="s">
        <v>735</v>
      </c>
      <c r="I5596" s="277" t="s">
        <v>648</v>
      </c>
      <c r="J5596" s="277" t="s">
        <v>2642</v>
      </c>
      <c r="K5596" s="280">
        <v>19.88</v>
      </c>
      <c r="L5596" s="277" t="s">
        <v>2364</v>
      </c>
      <c r="M5596" s="83"/>
    </row>
    <row r="5597" spans="1:13" ht="12.75" customHeight="1" x14ac:dyDescent="0.25">
      <c r="A5597" s="277" t="s">
        <v>12473</v>
      </c>
      <c r="B5597" s="277" t="s">
        <v>12474</v>
      </c>
      <c r="C5597" s="277" t="s">
        <v>12508</v>
      </c>
      <c r="D5597" s="277" t="s">
        <v>12509</v>
      </c>
      <c r="E5597" s="278" t="s">
        <v>1043</v>
      </c>
      <c r="F5597" s="277" t="s">
        <v>1043</v>
      </c>
      <c r="G5597" s="279">
        <v>87546</v>
      </c>
      <c r="H5597" s="277" t="s">
        <v>12560</v>
      </c>
      <c r="I5597" s="277" t="s">
        <v>648</v>
      </c>
      <c r="J5597" s="277" t="s">
        <v>2642</v>
      </c>
      <c r="K5597" s="280">
        <v>21.67</v>
      </c>
      <c r="L5597" s="277" t="s">
        <v>2364</v>
      </c>
      <c r="M5597" s="83"/>
    </row>
    <row r="5598" spans="1:13" ht="12.75" customHeight="1" x14ac:dyDescent="0.25">
      <c r="A5598" s="277" t="s">
        <v>12473</v>
      </c>
      <c r="B5598" s="277" t="s">
        <v>12474</v>
      </c>
      <c r="C5598" s="277" t="s">
        <v>12508</v>
      </c>
      <c r="D5598" s="277" t="s">
        <v>12509</v>
      </c>
      <c r="E5598" s="278" t="s">
        <v>1043</v>
      </c>
      <c r="F5598" s="277" t="s">
        <v>1043</v>
      </c>
      <c r="G5598" s="279">
        <v>87547</v>
      </c>
      <c r="H5598" s="277" t="s">
        <v>12561</v>
      </c>
      <c r="I5598" s="277" t="s">
        <v>648</v>
      </c>
      <c r="J5598" s="277" t="s">
        <v>2642</v>
      </c>
      <c r="K5598" s="280">
        <v>17.2</v>
      </c>
      <c r="L5598" s="277" t="s">
        <v>2364</v>
      </c>
      <c r="M5598" s="83"/>
    </row>
    <row r="5599" spans="1:13" ht="12.75" customHeight="1" x14ac:dyDescent="0.25">
      <c r="A5599" s="277" t="s">
        <v>12473</v>
      </c>
      <c r="B5599" s="277" t="s">
        <v>12474</v>
      </c>
      <c r="C5599" s="277" t="s">
        <v>12508</v>
      </c>
      <c r="D5599" s="277" t="s">
        <v>12509</v>
      </c>
      <c r="E5599" s="278" t="s">
        <v>1043</v>
      </c>
      <c r="F5599" s="277" t="s">
        <v>1043</v>
      </c>
      <c r="G5599" s="279">
        <v>87548</v>
      </c>
      <c r="H5599" s="277" t="s">
        <v>12562</v>
      </c>
      <c r="I5599" s="277" t="s">
        <v>648</v>
      </c>
      <c r="J5599" s="277" t="s">
        <v>2642</v>
      </c>
      <c r="K5599" s="280">
        <v>18.989999999999998</v>
      </c>
      <c r="L5599" s="277" t="s">
        <v>2364</v>
      </c>
      <c r="M5599" s="83"/>
    </row>
    <row r="5600" spans="1:13" ht="12.75" customHeight="1" x14ac:dyDescent="0.25">
      <c r="A5600" s="277" t="s">
        <v>12473</v>
      </c>
      <c r="B5600" s="277" t="s">
        <v>12474</v>
      </c>
      <c r="C5600" s="277" t="s">
        <v>12508</v>
      </c>
      <c r="D5600" s="277" t="s">
        <v>12509</v>
      </c>
      <c r="E5600" s="278" t="s">
        <v>1043</v>
      </c>
      <c r="F5600" s="277" t="s">
        <v>1043</v>
      </c>
      <c r="G5600" s="279">
        <v>87549</v>
      </c>
      <c r="H5600" s="277" t="s">
        <v>12563</v>
      </c>
      <c r="I5600" s="277" t="s">
        <v>648</v>
      </c>
      <c r="J5600" s="277" t="s">
        <v>2642</v>
      </c>
      <c r="K5600" s="280">
        <v>16.23</v>
      </c>
      <c r="L5600" s="277" t="s">
        <v>2364</v>
      </c>
      <c r="M5600" s="83"/>
    </row>
    <row r="5601" spans="1:13" ht="12.75" customHeight="1" x14ac:dyDescent="0.25">
      <c r="A5601" s="277" t="s">
        <v>12473</v>
      </c>
      <c r="B5601" s="277" t="s">
        <v>12474</v>
      </c>
      <c r="C5601" s="277" t="s">
        <v>12508</v>
      </c>
      <c r="D5601" s="277" t="s">
        <v>12509</v>
      </c>
      <c r="E5601" s="278" t="s">
        <v>1043</v>
      </c>
      <c r="F5601" s="277" t="s">
        <v>1043</v>
      </c>
      <c r="G5601" s="279">
        <v>87550</v>
      </c>
      <c r="H5601" s="277" t="s">
        <v>12564</v>
      </c>
      <c r="I5601" s="277" t="s">
        <v>648</v>
      </c>
      <c r="J5601" s="277" t="s">
        <v>2642</v>
      </c>
      <c r="K5601" s="280">
        <v>18.02</v>
      </c>
      <c r="L5601" s="277" t="s">
        <v>2364</v>
      </c>
      <c r="M5601" s="83"/>
    </row>
    <row r="5602" spans="1:13" ht="12.75" customHeight="1" x14ac:dyDescent="0.25">
      <c r="A5602" s="277" t="s">
        <v>12473</v>
      </c>
      <c r="B5602" s="277" t="s">
        <v>12474</v>
      </c>
      <c r="C5602" s="277" t="s">
        <v>12508</v>
      </c>
      <c r="D5602" s="277" t="s">
        <v>12509</v>
      </c>
      <c r="E5602" s="278" t="s">
        <v>1043</v>
      </c>
      <c r="F5602" s="277" t="s">
        <v>1043</v>
      </c>
      <c r="G5602" s="279">
        <v>87553</v>
      </c>
      <c r="H5602" s="277" t="s">
        <v>12565</v>
      </c>
      <c r="I5602" s="277" t="s">
        <v>648</v>
      </c>
      <c r="J5602" s="277" t="s">
        <v>2642</v>
      </c>
      <c r="K5602" s="280">
        <v>13.54</v>
      </c>
      <c r="L5602" s="277" t="s">
        <v>2364</v>
      </c>
      <c r="M5602" s="83"/>
    </row>
    <row r="5603" spans="1:13" ht="12.75" customHeight="1" x14ac:dyDescent="0.25">
      <c r="A5603" s="277" t="s">
        <v>12473</v>
      </c>
      <c r="B5603" s="277" t="s">
        <v>12474</v>
      </c>
      <c r="C5603" s="277" t="s">
        <v>12508</v>
      </c>
      <c r="D5603" s="277" t="s">
        <v>12509</v>
      </c>
      <c r="E5603" s="278" t="s">
        <v>1043</v>
      </c>
      <c r="F5603" s="277" t="s">
        <v>1043</v>
      </c>
      <c r="G5603" s="279">
        <v>87554</v>
      </c>
      <c r="H5603" s="277" t="s">
        <v>12566</v>
      </c>
      <c r="I5603" s="277" t="s">
        <v>648</v>
      </c>
      <c r="J5603" s="277" t="s">
        <v>2642</v>
      </c>
      <c r="K5603" s="280">
        <v>15.33</v>
      </c>
      <c r="L5603" s="277" t="s">
        <v>2364</v>
      </c>
      <c r="M5603" s="83"/>
    </row>
    <row r="5604" spans="1:13" ht="12.75" customHeight="1" x14ac:dyDescent="0.25">
      <c r="A5604" s="277" t="s">
        <v>12473</v>
      </c>
      <c r="B5604" s="277" t="s">
        <v>12474</v>
      </c>
      <c r="C5604" s="277" t="s">
        <v>12508</v>
      </c>
      <c r="D5604" s="277" t="s">
        <v>12509</v>
      </c>
      <c r="E5604" s="278" t="s">
        <v>1043</v>
      </c>
      <c r="F5604" s="277" t="s">
        <v>1043</v>
      </c>
      <c r="G5604" s="279">
        <v>87555</v>
      </c>
      <c r="H5604" s="277" t="s">
        <v>12567</v>
      </c>
      <c r="I5604" s="277" t="s">
        <v>648</v>
      </c>
      <c r="J5604" s="277" t="s">
        <v>2642</v>
      </c>
      <c r="K5604" s="280">
        <v>24.08</v>
      </c>
      <c r="L5604" s="277" t="s">
        <v>2364</v>
      </c>
      <c r="M5604" s="83"/>
    </row>
    <row r="5605" spans="1:13" ht="12.75" customHeight="1" x14ac:dyDescent="0.25">
      <c r="A5605" s="277" t="s">
        <v>12473</v>
      </c>
      <c r="B5605" s="277" t="s">
        <v>12474</v>
      </c>
      <c r="C5605" s="277" t="s">
        <v>12508</v>
      </c>
      <c r="D5605" s="277" t="s">
        <v>12509</v>
      </c>
      <c r="E5605" s="278" t="s">
        <v>1043</v>
      </c>
      <c r="F5605" s="277" t="s">
        <v>1043</v>
      </c>
      <c r="G5605" s="279">
        <v>87556</v>
      </c>
      <c r="H5605" s="277" t="s">
        <v>12568</v>
      </c>
      <c r="I5605" s="277" t="s">
        <v>648</v>
      </c>
      <c r="J5605" s="277" t="s">
        <v>2642</v>
      </c>
      <c r="K5605" s="280">
        <v>21.78</v>
      </c>
      <c r="L5605" s="277" t="s">
        <v>2364</v>
      </c>
      <c r="M5605" s="83"/>
    </row>
    <row r="5606" spans="1:13" ht="12.75" customHeight="1" x14ac:dyDescent="0.25">
      <c r="A5606" s="277" t="s">
        <v>12473</v>
      </c>
      <c r="B5606" s="277" t="s">
        <v>12474</v>
      </c>
      <c r="C5606" s="277" t="s">
        <v>12508</v>
      </c>
      <c r="D5606" s="277" t="s">
        <v>12509</v>
      </c>
      <c r="E5606" s="278" t="s">
        <v>1043</v>
      </c>
      <c r="F5606" s="277" t="s">
        <v>1043</v>
      </c>
      <c r="G5606" s="279">
        <v>87557</v>
      </c>
      <c r="H5606" s="277" t="s">
        <v>12569</v>
      </c>
      <c r="I5606" s="277" t="s">
        <v>648</v>
      </c>
      <c r="J5606" s="277" t="s">
        <v>2642</v>
      </c>
      <c r="K5606" s="280">
        <v>20.93</v>
      </c>
      <c r="L5606" s="277" t="s">
        <v>2364</v>
      </c>
      <c r="M5606" s="83"/>
    </row>
    <row r="5607" spans="1:13" ht="12.75" customHeight="1" x14ac:dyDescent="0.25">
      <c r="A5607" s="277" t="s">
        <v>12473</v>
      </c>
      <c r="B5607" s="277" t="s">
        <v>12474</v>
      </c>
      <c r="C5607" s="277" t="s">
        <v>12508</v>
      </c>
      <c r="D5607" s="277" t="s">
        <v>12509</v>
      </c>
      <c r="E5607" s="278" t="s">
        <v>1043</v>
      </c>
      <c r="F5607" s="277" t="s">
        <v>1043</v>
      </c>
      <c r="G5607" s="279">
        <v>87559</v>
      </c>
      <c r="H5607" s="277" t="s">
        <v>12570</v>
      </c>
      <c r="I5607" s="277" t="s">
        <v>648</v>
      </c>
      <c r="J5607" s="277" t="s">
        <v>2642</v>
      </c>
      <c r="K5607" s="280">
        <v>18.61</v>
      </c>
      <c r="L5607" s="277" t="s">
        <v>2364</v>
      </c>
      <c r="M5607" s="83"/>
    </row>
    <row r="5608" spans="1:13" ht="12.75" customHeight="1" x14ac:dyDescent="0.25">
      <c r="A5608" s="277" t="s">
        <v>12473</v>
      </c>
      <c r="B5608" s="277" t="s">
        <v>12474</v>
      </c>
      <c r="C5608" s="277" t="s">
        <v>12508</v>
      </c>
      <c r="D5608" s="277" t="s">
        <v>12509</v>
      </c>
      <c r="E5608" s="278" t="s">
        <v>1043</v>
      </c>
      <c r="F5608" s="277" t="s">
        <v>1043</v>
      </c>
      <c r="G5608" s="279">
        <v>87561</v>
      </c>
      <c r="H5608" s="277" t="s">
        <v>12571</v>
      </c>
      <c r="I5608" s="277" t="s">
        <v>648</v>
      </c>
      <c r="J5608" s="277" t="s">
        <v>2642</v>
      </c>
      <c r="K5608" s="280">
        <v>21.14</v>
      </c>
      <c r="L5608" s="277" t="s">
        <v>2364</v>
      </c>
      <c r="M5608" s="83"/>
    </row>
    <row r="5609" spans="1:13" ht="12.75" customHeight="1" x14ac:dyDescent="0.25">
      <c r="A5609" s="277" t="s">
        <v>12473</v>
      </c>
      <c r="B5609" s="277" t="s">
        <v>12474</v>
      </c>
      <c r="C5609" s="277" t="s">
        <v>12508</v>
      </c>
      <c r="D5609" s="277" t="s">
        <v>12509</v>
      </c>
      <c r="E5609" s="278" t="s">
        <v>1043</v>
      </c>
      <c r="F5609" s="277" t="s">
        <v>1043</v>
      </c>
      <c r="G5609" s="279">
        <v>87775</v>
      </c>
      <c r="H5609" s="277" t="s">
        <v>862</v>
      </c>
      <c r="I5609" s="277" t="s">
        <v>648</v>
      </c>
      <c r="J5609" s="277" t="s">
        <v>2642</v>
      </c>
      <c r="K5609" s="280">
        <v>40.590000000000003</v>
      </c>
      <c r="L5609" s="277" t="s">
        <v>2364</v>
      </c>
      <c r="M5609" s="83"/>
    </row>
    <row r="5610" spans="1:13" ht="12.75" customHeight="1" x14ac:dyDescent="0.25">
      <c r="A5610" s="277" t="s">
        <v>12473</v>
      </c>
      <c r="B5610" s="277" t="s">
        <v>12474</v>
      </c>
      <c r="C5610" s="277" t="s">
        <v>12508</v>
      </c>
      <c r="D5610" s="277" t="s">
        <v>12509</v>
      </c>
      <c r="E5610" s="278" t="s">
        <v>1043</v>
      </c>
      <c r="F5610" s="277" t="s">
        <v>1043</v>
      </c>
      <c r="G5610" s="279">
        <v>87777</v>
      </c>
      <c r="H5610" s="277" t="s">
        <v>12572</v>
      </c>
      <c r="I5610" s="277" t="s">
        <v>648</v>
      </c>
      <c r="J5610" s="277" t="s">
        <v>2642</v>
      </c>
      <c r="K5610" s="280">
        <v>43.23</v>
      </c>
      <c r="L5610" s="277" t="s">
        <v>2364</v>
      </c>
      <c r="M5610" s="83"/>
    </row>
    <row r="5611" spans="1:13" ht="12.75" customHeight="1" x14ac:dyDescent="0.25">
      <c r="A5611" s="277" t="s">
        <v>12473</v>
      </c>
      <c r="B5611" s="277" t="s">
        <v>12474</v>
      </c>
      <c r="C5611" s="277" t="s">
        <v>12508</v>
      </c>
      <c r="D5611" s="277" t="s">
        <v>12509</v>
      </c>
      <c r="E5611" s="278" t="s">
        <v>1043</v>
      </c>
      <c r="F5611" s="277" t="s">
        <v>1043</v>
      </c>
      <c r="G5611" s="279">
        <v>87778</v>
      </c>
      <c r="H5611" s="277" t="s">
        <v>12573</v>
      </c>
      <c r="I5611" s="277" t="s">
        <v>648</v>
      </c>
      <c r="J5611" s="277" t="s">
        <v>2642</v>
      </c>
      <c r="K5611" s="280">
        <v>45.96</v>
      </c>
      <c r="L5611" s="277" t="s">
        <v>2364</v>
      </c>
      <c r="M5611" s="83"/>
    </row>
    <row r="5612" spans="1:13" ht="12.75" customHeight="1" x14ac:dyDescent="0.25">
      <c r="A5612" s="277" t="s">
        <v>12473</v>
      </c>
      <c r="B5612" s="277" t="s">
        <v>12474</v>
      </c>
      <c r="C5612" s="277" t="s">
        <v>12508</v>
      </c>
      <c r="D5612" s="277" t="s">
        <v>12509</v>
      </c>
      <c r="E5612" s="278" t="s">
        <v>1043</v>
      </c>
      <c r="F5612" s="277" t="s">
        <v>1043</v>
      </c>
      <c r="G5612" s="279">
        <v>87779</v>
      </c>
      <c r="H5612" s="277" t="s">
        <v>12574</v>
      </c>
      <c r="I5612" s="277" t="s">
        <v>648</v>
      </c>
      <c r="J5612" s="277" t="s">
        <v>2642</v>
      </c>
      <c r="K5612" s="280">
        <v>47.61</v>
      </c>
      <c r="L5612" s="277" t="s">
        <v>2364</v>
      </c>
      <c r="M5612" s="83"/>
    </row>
    <row r="5613" spans="1:13" ht="12.75" customHeight="1" x14ac:dyDescent="0.25">
      <c r="A5613" s="277" t="s">
        <v>12473</v>
      </c>
      <c r="B5613" s="277" t="s">
        <v>12474</v>
      </c>
      <c r="C5613" s="277" t="s">
        <v>12508</v>
      </c>
      <c r="D5613" s="277" t="s">
        <v>12509</v>
      </c>
      <c r="E5613" s="278" t="s">
        <v>1043</v>
      </c>
      <c r="F5613" s="277" t="s">
        <v>1043</v>
      </c>
      <c r="G5613" s="279">
        <v>87781</v>
      </c>
      <c r="H5613" s="277" t="s">
        <v>12575</v>
      </c>
      <c r="I5613" s="277" t="s">
        <v>648</v>
      </c>
      <c r="J5613" s="277" t="s">
        <v>2642</v>
      </c>
      <c r="K5613" s="280">
        <v>51.15</v>
      </c>
      <c r="L5613" s="277" t="s">
        <v>2364</v>
      </c>
      <c r="M5613" s="83"/>
    </row>
    <row r="5614" spans="1:13" ht="12.75" customHeight="1" x14ac:dyDescent="0.25">
      <c r="A5614" s="277" t="s">
        <v>12473</v>
      </c>
      <c r="B5614" s="277" t="s">
        <v>12474</v>
      </c>
      <c r="C5614" s="277" t="s">
        <v>12508</v>
      </c>
      <c r="D5614" s="277" t="s">
        <v>12509</v>
      </c>
      <c r="E5614" s="278" t="s">
        <v>1043</v>
      </c>
      <c r="F5614" s="277" t="s">
        <v>1043</v>
      </c>
      <c r="G5614" s="279">
        <v>87783</v>
      </c>
      <c r="H5614" s="277" t="s">
        <v>12576</v>
      </c>
      <c r="I5614" s="277" t="s">
        <v>648</v>
      </c>
      <c r="J5614" s="277" t="s">
        <v>2642</v>
      </c>
      <c r="K5614" s="280">
        <v>56.31</v>
      </c>
      <c r="L5614" s="277" t="s">
        <v>2364</v>
      </c>
      <c r="M5614" s="83"/>
    </row>
    <row r="5615" spans="1:13" ht="12.75" customHeight="1" x14ac:dyDescent="0.25">
      <c r="A5615" s="277" t="s">
        <v>12473</v>
      </c>
      <c r="B5615" s="277" t="s">
        <v>12474</v>
      </c>
      <c r="C5615" s="277" t="s">
        <v>12508</v>
      </c>
      <c r="D5615" s="277" t="s">
        <v>12509</v>
      </c>
      <c r="E5615" s="278" t="s">
        <v>1043</v>
      </c>
      <c r="F5615" s="277" t="s">
        <v>1043</v>
      </c>
      <c r="G5615" s="279">
        <v>87784</v>
      </c>
      <c r="H5615" s="277" t="s">
        <v>12577</v>
      </c>
      <c r="I5615" s="277" t="s">
        <v>648</v>
      </c>
      <c r="J5615" s="277" t="s">
        <v>2642</v>
      </c>
      <c r="K5615" s="280">
        <v>54.63</v>
      </c>
      <c r="L5615" s="277" t="s">
        <v>2364</v>
      </c>
      <c r="M5615" s="83"/>
    </row>
    <row r="5616" spans="1:13" ht="12.75" customHeight="1" x14ac:dyDescent="0.25">
      <c r="A5616" s="277" t="s">
        <v>12473</v>
      </c>
      <c r="B5616" s="277" t="s">
        <v>12474</v>
      </c>
      <c r="C5616" s="277" t="s">
        <v>12508</v>
      </c>
      <c r="D5616" s="277" t="s">
        <v>12509</v>
      </c>
      <c r="E5616" s="278" t="s">
        <v>1043</v>
      </c>
      <c r="F5616" s="277" t="s">
        <v>1043</v>
      </c>
      <c r="G5616" s="279">
        <v>87786</v>
      </c>
      <c r="H5616" s="277" t="s">
        <v>12578</v>
      </c>
      <c r="I5616" s="277" t="s">
        <v>648</v>
      </c>
      <c r="J5616" s="277" t="s">
        <v>2642</v>
      </c>
      <c r="K5616" s="280">
        <v>59.08</v>
      </c>
      <c r="L5616" s="277" t="s">
        <v>2364</v>
      </c>
      <c r="M5616" s="83"/>
    </row>
    <row r="5617" spans="1:13" ht="12.75" customHeight="1" x14ac:dyDescent="0.25">
      <c r="A5617" s="277" t="s">
        <v>12473</v>
      </c>
      <c r="B5617" s="277" t="s">
        <v>12474</v>
      </c>
      <c r="C5617" s="277" t="s">
        <v>12508</v>
      </c>
      <c r="D5617" s="277" t="s">
        <v>12509</v>
      </c>
      <c r="E5617" s="278" t="s">
        <v>1043</v>
      </c>
      <c r="F5617" s="277" t="s">
        <v>1043</v>
      </c>
      <c r="G5617" s="279">
        <v>87787</v>
      </c>
      <c r="H5617" s="277" t="s">
        <v>12579</v>
      </c>
      <c r="I5617" s="277" t="s">
        <v>648</v>
      </c>
      <c r="J5617" s="277" t="s">
        <v>2642</v>
      </c>
      <c r="K5617" s="280">
        <v>66.66</v>
      </c>
      <c r="L5617" s="277" t="s">
        <v>2364</v>
      </c>
      <c r="M5617" s="83"/>
    </row>
    <row r="5618" spans="1:13" ht="12.75" customHeight="1" x14ac:dyDescent="0.25">
      <c r="A5618" s="277" t="s">
        <v>12473</v>
      </c>
      <c r="B5618" s="277" t="s">
        <v>12474</v>
      </c>
      <c r="C5618" s="277" t="s">
        <v>12508</v>
      </c>
      <c r="D5618" s="277" t="s">
        <v>12509</v>
      </c>
      <c r="E5618" s="278" t="s">
        <v>1043</v>
      </c>
      <c r="F5618" s="277" t="s">
        <v>1043</v>
      </c>
      <c r="G5618" s="279">
        <v>87788</v>
      </c>
      <c r="H5618" s="277" t="s">
        <v>12580</v>
      </c>
      <c r="I5618" s="277" t="s">
        <v>648</v>
      </c>
      <c r="J5618" s="277" t="s">
        <v>2642</v>
      </c>
      <c r="K5618" s="280">
        <v>69.89</v>
      </c>
      <c r="L5618" s="277" t="s">
        <v>2364</v>
      </c>
      <c r="M5618" s="83"/>
    </row>
    <row r="5619" spans="1:13" ht="12.75" customHeight="1" x14ac:dyDescent="0.25">
      <c r="A5619" s="277" t="s">
        <v>12473</v>
      </c>
      <c r="B5619" s="277" t="s">
        <v>12474</v>
      </c>
      <c r="C5619" s="277" t="s">
        <v>12508</v>
      </c>
      <c r="D5619" s="277" t="s">
        <v>12509</v>
      </c>
      <c r="E5619" s="278" t="s">
        <v>1043</v>
      </c>
      <c r="F5619" s="277" t="s">
        <v>1043</v>
      </c>
      <c r="G5619" s="279">
        <v>87790</v>
      </c>
      <c r="H5619" s="277" t="s">
        <v>12581</v>
      </c>
      <c r="I5619" s="277" t="s">
        <v>648</v>
      </c>
      <c r="J5619" s="277" t="s">
        <v>2642</v>
      </c>
      <c r="K5619" s="280">
        <v>74.78</v>
      </c>
      <c r="L5619" s="277" t="s">
        <v>2364</v>
      </c>
      <c r="M5619" s="83"/>
    </row>
    <row r="5620" spans="1:13" ht="12.75" customHeight="1" x14ac:dyDescent="0.25">
      <c r="A5620" s="277" t="s">
        <v>12473</v>
      </c>
      <c r="B5620" s="277" t="s">
        <v>12474</v>
      </c>
      <c r="C5620" s="277" t="s">
        <v>12508</v>
      </c>
      <c r="D5620" s="277" t="s">
        <v>12509</v>
      </c>
      <c r="E5620" s="278" t="s">
        <v>1043</v>
      </c>
      <c r="F5620" s="277" t="s">
        <v>1043</v>
      </c>
      <c r="G5620" s="279">
        <v>87791</v>
      </c>
      <c r="H5620" s="277" t="s">
        <v>12582</v>
      </c>
      <c r="I5620" s="277" t="s">
        <v>648</v>
      </c>
      <c r="J5620" s="277" t="s">
        <v>2642</v>
      </c>
      <c r="K5620" s="280">
        <v>80.53</v>
      </c>
      <c r="L5620" s="277" t="s">
        <v>2364</v>
      </c>
      <c r="M5620" s="83"/>
    </row>
    <row r="5621" spans="1:13" ht="12.75" customHeight="1" x14ac:dyDescent="0.25">
      <c r="A5621" s="277" t="s">
        <v>12473</v>
      </c>
      <c r="B5621" s="277" t="s">
        <v>12474</v>
      </c>
      <c r="C5621" s="277" t="s">
        <v>12508</v>
      </c>
      <c r="D5621" s="277" t="s">
        <v>12509</v>
      </c>
      <c r="E5621" s="278" t="s">
        <v>1043</v>
      </c>
      <c r="F5621" s="277" t="s">
        <v>1043</v>
      </c>
      <c r="G5621" s="279">
        <v>87792</v>
      </c>
      <c r="H5621" s="277" t="s">
        <v>12583</v>
      </c>
      <c r="I5621" s="277" t="s">
        <v>648</v>
      </c>
      <c r="J5621" s="277" t="s">
        <v>2642</v>
      </c>
      <c r="K5621" s="280">
        <v>27.17</v>
      </c>
      <c r="L5621" s="277" t="s">
        <v>2364</v>
      </c>
      <c r="M5621" s="83"/>
    </row>
    <row r="5622" spans="1:13" ht="12.75" customHeight="1" x14ac:dyDescent="0.25">
      <c r="A5622" s="277" t="s">
        <v>12473</v>
      </c>
      <c r="B5622" s="277" t="s">
        <v>12474</v>
      </c>
      <c r="C5622" s="277" t="s">
        <v>12508</v>
      </c>
      <c r="D5622" s="277" t="s">
        <v>12509</v>
      </c>
      <c r="E5622" s="278" t="s">
        <v>1043</v>
      </c>
      <c r="F5622" s="277" t="s">
        <v>1043</v>
      </c>
      <c r="G5622" s="279">
        <v>87794</v>
      </c>
      <c r="H5622" s="277" t="s">
        <v>12584</v>
      </c>
      <c r="I5622" s="277" t="s">
        <v>648</v>
      </c>
      <c r="J5622" s="277" t="s">
        <v>2642</v>
      </c>
      <c r="K5622" s="280">
        <v>29.63</v>
      </c>
      <c r="L5622" s="277" t="s">
        <v>2364</v>
      </c>
      <c r="M5622" s="83"/>
    </row>
    <row r="5623" spans="1:13" ht="12.75" customHeight="1" x14ac:dyDescent="0.25">
      <c r="A5623" s="277" t="s">
        <v>12473</v>
      </c>
      <c r="B5623" s="277" t="s">
        <v>12474</v>
      </c>
      <c r="C5623" s="277" t="s">
        <v>12508</v>
      </c>
      <c r="D5623" s="277" t="s">
        <v>12509</v>
      </c>
      <c r="E5623" s="278" t="s">
        <v>1043</v>
      </c>
      <c r="F5623" s="277" t="s">
        <v>1043</v>
      </c>
      <c r="G5623" s="279">
        <v>87795</v>
      </c>
      <c r="H5623" s="277" t="s">
        <v>12585</v>
      </c>
      <c r="I5623" s="277" t="s">
        <v>648</v>
      </c>
      <c r="J5623" s="277" t="s">
        <v>2642</v>
      </c>
      <c r="K5623" s="280">
        <v>31.89</v>
      </c>
      <c r="L5623" s="277" t="s">
        <v>2364</v>
      </c>
      <c r="M5623" s="83"/>
    </row>
    <row r="5624" spans="1:13" ht="12.75" customHeight="1" x14ac:dyDescent="0.25">
      <c r="A5624" s="277" t="s">
        <v>12473</v>
      </c>
      <c r="B5624" s="277" t="s">
        <v>12474</v>
      </c>
      <c r="C5624" s="277" t="s">
        <v>12508</v>
      </c>
      <c r="D5624" s="277" t="s">
        <v>12509</v>
      </c>
      <c r="E5624" s="278" t="s">
        <v>1043</v>
      </c>
      <c r="F5624" s="277" t="s">
        <v>1043</v>
      </c>
      <c r="G5624" s="279">
        <v>87797</v>
      </c>
      <c r="H5624" s="277" t="s">
        <v>12586</v>
      </c>
      <c r="I5624" s="277" t="s">
        <v>648</v>
      </c>
      <c r="J5624" s="277" t="s">
        <v>2642</v>
      </c>
      <c r="K5624" s="280">
        <v>33.909999999999997</v>
      </c>
      <c r="L5624" s="277" t="s">
        <v>2364</v>
      </c>
      <c r="M5624" s="83"/>
    </row>
    <row r="5625" spans="1:13" ht="12.75" customHeight="1" x14ac:dyDescent="0.25">
      <c r="A5625" s="277" t="s">
        <v>12473</v>
      </c>
      <c r="B5625" s="277" t="s">
        <v>12474</v>
      </c>
      <c r="C5625" s="277" t="s">
        <v>12508</v>
      </c>
      <c r="D5625" s="277" t="s">
        <v>12509</v>
      </c>
      <c r="E5625" s="278" t="s">
        <v>1043</v>
      </c>
      <c r="F5625" s="277" t="s">
        <v>1043</v>
      </c>
      <c r="G5625" s="279">
        <v>87799</v>
      </c>
      <c r="H5625" s="277" t="s">
        <v>12587</v>
      </c>
      <c r="I5625" s="277" t="s">
        <v>648</v>
      </c>
      <c r="J5625" s="277" t="s">
        <v>2642</v>
      </c>
      <c r="K5625" s="280">
        <v>37.22</v>
      </c>
      <c r="L5625" s="277" t="s">
        <v>2364</v>
      </c>
      <c r="M5625" s="83"/>
    </row>
    <row r="5626" spans="1:13" ht="12.75" customHeight="1" x14ac:dyDescent="0.25">
      <c r="A5626" s="277" t="s">
        <v>12473</v>
      </c>
      <c r="B5626" s="277" t="s">
        <v>12474</v>
      </c>
      <c r="C5626" s="277" t="s">
        <v>12508</v>
      </c>
      <c r="D5626" s="277" t="s">
        <v>12509</v>
      </c>
      <c r="E5626" s="278" t="s">
        <v>1043</v>
      </c>
      <c r="F5626" s="277" t="s">
        <v>1043</v>
      </c>
      <c r="G5626" s="279">
        <v>87800</v>
      </c>
      <c r="H5626" s="277" t="s">
        <v>12588</v>
      </c>
      <c r="I5626" s="277" t="s">
        <v>648</v>
      </c>
      <c r="J5626" s="277" t="s">
        <v>2642</v>
      </c>
      <c r="K5626" s="280">
        <v>41.74</v>
      </c>
      <c r="L5626" s="277" t="s">
        <v>2364</v>
      </c>
      <c r="M5626" s="83"/>
    </row>
    <row r="5627" spans="1:13" ht="12.75" customHeight="1" x14ac:dyDescent="0.25">
      <c r="A5627" s="277" t="s">
        <v>12473</v>
      </c>
      <c r="B5627" s="277" t="s">
        <v>12474</v>
      </c>
      <c r="C5627" s="277" t="s">
        <v>12508</v>
      </c>
      <c r="D5627" s="277" t="s">
        <v>12509</v>
      </c>
      <c r="E5627" s="278" t="s">
        <v>1043</v>
      </c>
      <c r="F5627" s="277" t="s">
        <v>1043</v>
      </c>
      <c r="G5627" s="279">
        <v>87801</v>
      </c>
      <c r="H5627" s="277" t="s">
        <v>12589</v>
      </c>
      <c r="I5627" s="277" t="s">
        <v>648</v>
      </c>
      <c r="J5627" s="277" t="s">
        <v>2642</v>
      </c>
      <c r="K5627" s="280">
        <v>40.67</v>
      </c>
      <c r="L5627" s="277" t="s">
        <v>2364</v>
      </c>
      <c r="M5627" s="83"/>
    </row>
    <row r="5628" spans="1:13" ht="12.75" customHeight="1" x14ac:dyDescent="0.25">
      <c r="A5628" s="277" t="s">
        <v>12473</v>
      </c>
      <c r="B5628" s="277" t="s">
        <v>12474</v>
      </c>
      <c r="C5628" s="277" t="s">
        <v>12508</v>
      </c>
      <c r="D5628" s="277" t="s">
        <v>12509</v>
      </c>
      <c r="E5628" s="278" t="s">
        <v>1043</v>
      </c>
      <c r="F5628" s="277" t="s">
        <v>1043</v>
      </c>
      <c r="G5628" s="279">
        <v>87803</v>
      </c>
      <c r="H5628" s="277" t="s">
        <v>12590</v>
      </c>
      <c r="I5628" s="277" t="s">
        <v>648</v>
      </c>
      <c r="J5628" s="277" t="s">
        <v>2642</v>
      </c>
      <c r="K5628" s="280">
        <v>44.82</v>
      </c>
      <c r="L5628" s="277" t="s">
        <v>2364</v>
      </c>
      <c r="M5628" s="83"/>
    </row>
    <row r="5629" spans="1:13" ht="12.75" customHeight="1" x14ac:dyDescent="0.25">
      <c r="A5629" s="277" t="s">
        <v>12473</v>
      </c>
      <c r="B5629" s="277" t="s">
        <v>12474</v>
      </c>
      <c r="C5629" s="277" t="s">
        <v>12508</v>
      </c>
      <c r="D5629" s="277" t="s">
        <v>12509</v>
      </c>
      <c r="E5629" s="278" t="s">
        <v>1043</v>
      </c>
      <c r="F5629" s="277" t="s">
        <v>1043</v>
      </c>
      <c r="G5629" s="279">
        <v>87804</v>
      </c>
      <c r="H5629" s="277" t="s">
        <v>12591</v>
      </c>
      <c r="I5629" s="277" t="s">
        <v>648</v>
      </c>
      <c r="J5629" s="277" t="s">
        <v>2642</v>
      </c>
      <c r="K5629" s="280">
        <v>51.59</v>
      </c>
      <c r="L5629" s="277" t="s">
        <v>2364</v>
      </c>
      <c r="M5629" s="83"/>
    </row>
    <row r="5630" spans="1:13" ht="12.75" customHeight="1" x14ac:dyDescent="0.25">
      <c r="A5630" s="277" t="s">
        <v>12473</v>
      </c>
      <c r="B5630" s="277" t="s">
        <v>12474</v>
      </c>
      <c r="C5630" s="277" t="s">
        <v>12508</v>
      </c>
      <c r="D5630" s="277" t="s">
        <v>12509</v>
      </c>
      <c r="E5630" s="278" t="s">
        <v>1043</v>
      </c>
      <c r="F5630" s="277" t="s">
        <v>1043</v>
      </c>
      <c r="G5630" s="279">
        <v>87805</v>
      </c>
      <c r="H5630" s="277" t="s">
        <v>12592</v>
      </c>
      <c r="I5630" s="277" t="s">
        <v>648</v>
      </c>
      <c r="J5630" s="277" t="s">
        <v>2642</v>
      </c>
      <c r="K5630" s="280">
        <v>46.72</v>
      </c>
      <c r="L5630" s="277" t="s">
        <v>2364</v>
      </c>
      <c r="M5630" s="83"/>
    </row>
    <row r="5631" spans="1:13" ht="12.75" customHeight="1" x14ac:dyDescent="0.25">
      <c r="A5631" s="277" t="s">
        <v>12473</v>
      </c>
      <c r="B5631" s="277" t="s">
        <v>12474</v>
      </c>
      <c r="C5631" s="277" t="s">
        <v>12508</v>
      </c>
      <c r="D5631" s="277" t="s">
        <v>12509</v>
      </c>
      <c r="E5631" s="278" t="s">
        <v>1043</v>
      </c>
      <c r="F5631" s="277" t="s">
        <v>1043</v>
      </c>
      <c r="G5631" s="279">
        <v>87807</v>
      </c>
      <c r="H5631" s="277" t="s">
        <v>12593</v>
      </c>
      <c r="I5631" s="277" t="s">
        <v>648</v>
      </c>
      <c r="J5631" s="277" t="s">
        <v>2642</v>
      </c>
      <c r="K5631" s="280">
        <v>51.29</v>
      </c>
      <c r="L5631" s="277" t="s">
        <v>2364</v>
      </c>
      <c r="M5631" s="83"/>
    </row>
    <row r="5632" spans="1:13" ht="12.75" customHeight="1" x14ac:dyDescent="0.25">
      <c r="A5632" s="277" t="s">
        <v>12473</v>
      </c>
      <c r="B5632" s="277" t="s">
        <v>12474</v>
      </c>
      <c r="C5632" s="277" t="s">
        <v>12508</v>
      </c>
      <c r="D5632" s="277" t="s">
        <v>12509</v>
      </c>
      <c r="E5632" s="278" t="s">
        <v>1043</v>
      </c>
      <c r="F5632" s="277" t="s">
        <v>1043</v>
      </c>
      <c r="G5632" s="279">
        <v>87808</v>
      </c>
      <c r="H5632" s="277" t="s">
        <v>12594</v>
      </c>
      <c r="I5632" s="277" t="s">
        <v>648</v>
      </c>
      <c r="J5632" s="277" t="s">
        <v>2642</v>
      </c>
      <c r="K5632" s="280">
        <v>56.18</v>
      </c>
      <c r="L5632" s="277" t="s">
        <v>2364</v>
      </c>
      <c r="M5632" s="83"/>
    </row>
    <row r="5633" spans="1:13" ht="12.75" customHeight="1" x14ac:dyDescent="0.25">
      <c r="A5633" s="277" t="s">
        <v>12473</v>
      </c>
      <c r="B5633" s="277" t="s">
        <v>12474</v>
      </c>
      <c r="C5633" s="277" t="s">
        <v>12508</v>
      </c>
      <c r="D5633" s="277" t="s">
        <v>12509</v>
      </c>
      <c r="E5633" s="278" t="s">
        <v>1043</v>
      </c>
      <c r="F5633" s="277" t="s">
        <v>1043</v>
      </c>
      <c r="G5633" s="279">
        <v>87809</v>
      </c>
      <c r="H5633" s="277" t="s">
        <v>12595</v>
      </c>
      <c r="I5633" s="277" t="s">
        <v>648</v>
      </c>
      <c r="J5633" s="277" t="s">
        <v>2642</v>
      </c>
      <c r="K5633" s="280">
        <v>63.99</v>
      </c>
      <c r="L5633" s="277" t="s">
        <v>2364</v>
      </c>
      <c r="M5633" s="83"/>
    </row>
    <row r="5634" spans="1:13" ht="12.75" customHeight="1" x14ac:dyDescent="0.25">
      <c r="A5634" s="277" t="s">
        <v>12473</v>
      </c>
      <c r="B5634" s="277" t="s">
        <v>12474</v>
      </c>
      <c r="C5634" s="277" t="s">
        <v>12508</v>
      </c>
      <c r="D5634" s="277" t="s">
        <v>12509</v>
      </c>
      <c r="E5634" s="278" t="s">
        <v>1043</v>
      </c>
      <c r="F5634" s="277" t="s">
        <v>1043</v>
      </c>
      <c r="G5634" s="279">
        <v>87811</v>
      </c>
      <c r="H5634" s="277" t="s">
        <v>12596</v>
      </c>
      <c r="I5634" s="277" t="s">
        <v>648</v>
      </c>
      <c r="J5634" s="277" t="s">
        <v>2642</v>
      </c>
      <c r="K5634" s="280">
        <v>66.45</v>
      </c>
      <c r="L5634" s="277" t="s">
        <v>2364</v>
      </c>
      <c r="M5634" s="83"/>
    </row>
    <row r="5635" spans="1:13" ht="12.75" customHeight="1" x14ac:dyDescent="0.25">
      <c r="A5635" s="277" t="s">
        <v>12473</v>
      </c>
      <c r="B5635" s="277" t="s">
        <v>12474</v>
      </c>
      <c r="C5635" s="277" t="s">
        <v>12508</v>
      </c>
      <c r="D5635" s="277" t="s">
        <v>12509</v>
      </c>
      <c r="E5635" s="278" t="s">
        <v>1043</v>
      </c>
      <c r="F5635" s="277" t="s">
        <v>1043</v>
      </c>
      <c r="G5635" s="279">
        <v>87812</v>
      </c>
      <c r="H5635" s="277" t="s">
        <v>12597</v>
      </c>
      <c r="I5635" s="277" t="s">
        <v>648</v>
      </c>
      <c r="J5635" s="277" t="s">
        <v>2642</v>
      </c>
      <c r="K5635" s="280">
        <v>68.38</v>
      </c>
      <c r="L5635" s="277" t="s">
        <v>2364</v>
      </c>
      <c r="M5635" s="83"/>
    </row>
    <row r="5636" spans="1:13" ht="12.75" customHeight="1" x14ac:dyDescent="0.25">
      <c r="A5636" s="277" t="s">
        <v>12473</v>
      </c>
      <c r="B5636" s="277" t="s">
        <v>12474</v>
      </c>
      <c r="C5636" s="277" t="s">
        <v>12508</v>
      </c>
      <c r="D5636" s="277" t="s">
        <v>12509</v>
      </c>
      <c r="E5636" s="278" t="s">
        <v>1043</v>
      </c>
      <c r="F5636" s="277" t="s">
        <v>1043</v>
      </c>
      <c r="G5636" s="279">
        <v>87813</v>
      </c>
      <c r="H5636" s="277" t="s">
        <v>12598</v>
      </c>
      <c r="I5636" s="277" t="s">
        <v>648</v>
      </c>
      <c r="J5636" s="277" t="s">
        <v>2642</v>
      </c>
      <c r="K5636" s="280">
        <v>70.739999999999995</v>
      </c>
      <c r="L5636" s="277" t="s">
        <v>2364</v>
      </c>
      <c r="M5636" s="83"/>
    </row>
    <row r="5637" spans="1:13" ht="12.75" customHeight="1" x14ac:dyDescent="0.25">
      <c r="A5637" s="277" t="s">
        <v>12473</v>
      </c>
      <c r="B5637" s="277" t="s">
        <v>12474</v>
      </c>
      <c r="C5637" s="277" t="s">
        <v>12508</v>
      </c>
      <c r="D5637" s="277" t="s">
        <v>12509</v>
      </c>
      <c r="E5637" s="278" t="s">
        <v>1043</v>
      </c>
      <c r="F5637" s="277" t="s">
        <v>1043</v>
      </c>
      <c r="G5637" s="279">
        <v>87815</v>
      </c>
      <c r="H5637" s="277" t="s">
        <v>12599</v>
      </c>
      <c r="I5637" s="277" t="s">
        <v>648</v>
      </c>
      <c r="J5637" s="277" t="s">
        <v>2642</v>
      </c>
      <c r="K5637" s="280">
        <v>74.05</v>
      </c>
      <c r="L5637" s="277" t="s">
        <v>2364</v>
      </c>
      <c r="M5637" s="83"/>
    </row>
    <row r="5638" spans="1:13" ht="12.75" customHeight="1" x14ac:dyDescent="0.25">
      <c r="A5638" s="277" t="s">
        <v>12473</v>
      </c>
      <c r="B5638" s="277" t="s">
        <v>12474</v>
      </c>
      <c r="C5638" s="277" t="s">
        <v>12508</v>
      </c>
      <c r="D5638" s="277" t="s">
        <v>12509</v>
      </c>
      <c r="E5638" s="278" t="s">
        <v>1043</v>
      </c>
      <c r="F5638" s="277" t="s">
        <v>1043</v>
      </c>
      <c r="G5638" s="279">
        <v>87816</v>
      </c>
      <c r="H5638" s="277" t="s">
        <v>12600</v>
      </c>
      <c r="I5638" s="277" t="s">
        <v>648</v>
      </c>
      <c r="J5638" s="277" t="s">
        <v>2642</v>
      </c>
      <c r="K5638" s="280">
        <v>78.23</v>
      </c>
      <c r="L5638" s="277" t="s">
        <v>2364</v>
      </c>
      <c r="M5638" s="83"/>
    </row>
    <row r="5639" spans="1:13" ht="12.75" customHeight="1" x14ac:dyDescent="0.25">
      <c r="A5639" s="277" t="s">
        <v>12473</v>
      </c>
      <c r="B5639" s="277" t="s">
        <v>12474</v>
      </c>
      <c r="C5639" s="277" t="s">
        <v>12508</v>
      </c>
      <c r="D5639" s="277" t="s">
        <v>12509</v>
      </c>
      <c r="E5639" s="278" t="s">
        <v>1043</v>
      </c>
      <c r="F5639" s="277" t="s">
        <v>1043</v>
      </c>
      <c r="G5639" s="279">
        <v>87817</v>
      </c>
      <c r="H5639" s="277" t="s">
        <v>12601</v>
      </c>
      <c r="I5639" s="277" t="s">
        <v>648</v>
      </c>
      <c r="J5639" s="277" t="s">
        <v>2642</v>
      </c>
      <c r="K5639" s="280">
        <v>77.150000000000006</v>
      </c>
      <c r="L5639" s="277" t="s">
        <v>2364</v>
      </c>
      <c r="M5639" s="83"/>
    </row>
    <row r="5640" spans="1:13" ht="12.75" customHeight="1" x14ac:dyDescent="0.25">
      <c r="A5640" s="277" t="s">
        <v>12473</v>
      </c>
      <c r="B5640" s="277" t="s">
        <v>12474</v>
      </c>
      <c r="C5640" s="277" t="s">
        <v>12508</v>
      </c>
      <c r="D5640" s="277" t="s">
        <v>12509</v>
      </c>
      <c r="E5640" s="278" t="s">
        <v>1043</v>
      </c>
      <c r="F5640" s="277" t="s">
        <v>1043</v>
      </c>
      <c r="G5640" s="279">
        <v>87819</v>
      </c>
      <c r="H5640" s="277" t="s">
        <v>12602</v>
      </c>
      <c r="I5640" s="277" t="s">
        <v>648</v>
      </c>
      <c r="J5640" s="277" t="s">
        <v>2642</v>
      </c>
      <c r="K5640" s="280">
        <v>81.3</v>
      </c>
      <c r="L5640" s="277" t="s">
        <v>2364</v>
      </c>
      <c r="M5640" s="83"/>
    </row>
    <row r="5641" spans="1:13" ht="12.75" customHeight="1" x14ac:dyDescent="0.25">
      <c r="A5641" s="277" t="s">
        <v>12473</v>
      </c>
      <c r="B5641" s="277" t="s">
        <v>12474</v>
      </c>
      <c r="C5641" s="277" t="s">
        <v>12508</v>
      </c>
      <c r="D5641" s="277" t="s">
        <v>12509</v>
      </c>
      <c r="E5641" s="278" t="s">
        <v>1043</v>
      </c>
      <c r="F5641" s="277" t="s">
        <v>1043</v>
      </c>
      <c r="G5641" s="279">
        <v>87820</v>
      </c>
      <c r="H5641" s="277" t="s">
        <v>12603</v>
      </c>
      <c r="I5641" s="277" t="s">
        <v>648</v>
      </c>
      <c r="J5641" s="277" t="s">
        <v>2642</v>
      </c>
      <c r="K5641" s="280">
        <v>88.08</v>
      </c>
      <c r="L5641" s="277" t="s">
        <v>2364</v>
      </c>
      <c r="M5641" s="83"/>
    </row>
    <row r="5642" spans="1:13" ht="12.75" customHeight="1" x14ac:dyDescent="0.25">
      <c r="A5642" s="277" t="s">
        <v>12473</v>
      </c>
      <c r="B5642" s="277" t="s">
        <v>12474</v>
      </c>
      <c r="C5642" s="277" t="s">
        <v>12508</v>
      </c>
      <c r="D5642" s="277" t="s">
        <v>12509</v>
      </c>
      <c r="E5642" s="278" t="s">
        <v>1043</v>
      </c>
      <c r="F5642" s="277" t="s">
        <v>1043</v>
      </c>
      <c r="G5642" s="279">
        <v>87821</v>
      </c>
      <c r="H5642" s="277" t="s">
        <v>12604</v>
      </c>
      <c r="I5642" s="277" t="s">
        <v>648</v>
      </c>
      <c r="J5642" s="277" t="s">
        <v>2642</v>
      </c>
      <c r="K5642" s="280">
        <v>110.45</v>
      </c>
      <c r="L5642" s="277" t="s">
        <v>2364</v>
      </c>
      <c r="M5642" s="83"/>
    </row>
    <row r="5643" spans="1:13" ht="12.75" customHeight="1" x14ac:dyDescent="0.25">
      <c r="A5643" s="277" t="s">
        <v>12473</v>
      </c>
      <c r="B5643" s="277" t="s">
        <v>12474</v>
      </c>
      <c r="C5643" s="277" t="s">
        <v>12508</v>
      </c>
      <c r="D5643" s="277" t="s">
        <v>12509</v>
      </c>
      <c r="E5643" s="278" t="s">
        <v>1043</v>
      </c>
      <c r="F5643" s="277" t="s">
        <v>1043</v>
      </c>
      <c r="G5643" s="279">
        <v>87823</v>
      </c>
      <c r="H5643" s="277" t="s">
        <v>12605</v>
      </c>
      <c r="I5643" s="277" t="s">
        <v>648</v>
      </c>
      <c r="J5643" s="277" t="s">
        <v>2642</v>
      </c>
      <c r="K5643" s="280">
        <v>115.02</v>
      </c>
      <c r="L5643" s="277" t="s">
        <v>2364</v>
      </c>
      <c r="M5643" s="83"/>
    </row>
    <row r="5644" spans="1:13" ht="12.75" customHeight="1" x14ac:dyDescent="0.25">
      <c r="A5644" s="277" t="s">
        <v>12473</v>
      </c>
      <c r="B5644" s="277" t="s">
        <v>12474</v>
      </c>
      <c r="C5644" s="277" t="s">
        <v>12508</v>
      </c>
      <c r="D5644" s="277" t="s">
        <v>12509</v>
      </c>
      <c r="E5644" s="278" t="s">
        <v>1043</v>
      </c>
      <c r="F5644" s="277" t="s">
        <v>1043</v>
      </c>
      <c r="G5644" s="279">
        <v>87824</v>
      </c>
      <c r="H5644" s="277" t="s">
        <v>12606</v>
      </c>
      <c r="I5644" s="277" t="s">
        <v>648</v>
      </c>
      <c r="J5644" s="277" t="s">
        <v>2642</v>
      </c>
      <c r="K5644" s="280">
        <v>119.57</v>
      </c>
      <c r="L5644" s="277" t="s">
        <v>2364</v>
      </c>
      <c r="M5644" s="83"/>
    </row>
    <row r="5645" spans="1:13" ht="12.75" customHeight="1" x14ac:dyDescent="0.25">
      <c r="A5645" s="277" t="s">
        <v>12473</v>
      </c>
      <c r="B5645" s="277" t="s">
        <v>12474</v>
      </c>
      <c r="C5645" s="277" t="s">
        <v>12508</v>
      </c>
      <c r="D5645" s="277" t="s">
        <v>12509</v>
      </c>
      <c r="E5645" s="278" t="s">
        <v>1043</v>
      </c>
      <c r="F5645" s="277" t="s">
        <v>1043</v>
      </c>
      <c r="G5645" s="279">
        <v>87825</v>
      </c>
      <c r="H5645" s="277" t="s">
        <v>12607</v>
      </c>
      <c r="I5645" s="277" t="s">
        <v>648</v>
      </c>
      <c r="J5645" s="277" t="s">
        <v>2642</v>
      </c>
      <c r="K5645" s="280">
        <v>51.2</v>
      </c>
      <c r="L5645" s="277" t="s">
        <v>2364</v>
      </c>
      <c r="M5645" s="83"/>
    </row>
    <row r="5646" spans="1:13" ht="12.75" customHeight="1" x14ac:dyDescent="0.25">
      <c r="A5646" s="277" t="s">
        <v>12473</v>
      </c>
      <c r="B5646" s="277" t="s">
        <v>12474</v>
      </c>
      <c r="C5646" s="277" t="s">
        <v>12508</v>
      </c>
      <c r="D5646" s="277" t="s">
        <v>12509</v>
      </c>
      <c r="E5646" s="278" t="s">
        <v>1043</v>
      </c>
      <c r="F5646" s="277" t="s">
        <v>1043</v>
      </c>
      <c r="G5646" s="279">
        <v>87827</v>
      </c>
      <c r="H5646" s="277" t="s">
        <v>12608</v>
      </c>
      <c r="I5646" s="277" t="s">
        <v>648</v>
      </c>
      <c r="J5646" s="277" t="s">
        <v>2642</v>
      </c>
      <c r="K5646" s="280">
        <v>54.22</v>
      </c>
      <c r="L5646" s="277" t="s">
        <v>2364</v>
      </c>
      <c r="M5646" s="83"/>
    </row>
    <row r="5647" spans="1:13" ht="12.75" customHeight="1" x14ac:dyDescent="0.25">
      <c r="A5647" s="277" t="s">
        <v>12473</v>
      </c>
      <c r="B5647" s="277" t="s">
        <v>12474</v>
      </c>
      <c r="C5647" s="277" t="s">
        <v>12508</v>
      </c>
      <c r="D5647" s="277" t="s">
        <v>12509</v>
      </c>
      <c r="E5647" s="278" t="s">
        <v>1043</v>
      </c>
      <c r="F5647" s="277" t="s">
        <v>1043</v>
      </c>
      <c r="G5647" s="279">
        <v>87828</v>
      </c>
      <c r="H5647" s="277" t="s">
        <v>12609</v>
      </c>
      <c r="I5647" s="277" t="s">
        <v>648</v>
      </c>
      <c r="J5647" s="277" t="s">
        <v>2642</v>
      </c>
      <c r="K5647" s="280">
        <v>57.97</v>
      </c>
      <c r="L5647" s="277" t="s">
        <v>2364</v>
      </c>
      <c r="M5647" s="83"/>
    </row>
    <row r="5648" spans="1:13" ht="12.75" customHeight="1" x14ac:dyDescent="0.25">
      <c r="A5648" s="277" t="s">
        <v>12473</v>
      </c>
      <c r="B5648" s="277" t="s">
        <v>12474</v>
      </c>
      <c r="C5648" s="277" t="s">
        <v>12508</v>
      </c>
      <c r="D5648" s="277" t="s">
        <v>12509</v>
      </c>
      <c r="E5648" s="278" t="s">
        <v>1043</v>
      </c>
      <c r="F5648" s="277" t="s">
        <v>1043</v>
      </c>
      <c r="G5648" s="279">
        <v>87829</v>
      </c>
      <c r="H5648" s="277" t="s">
        <v>12610</v>
      </c>
      <c r="I5648" s="277" t="s">
        <v>648</v>
      </c>
      <c r="J5648" s="277" t="s">
        <v>2642</v>
      </c>
      <c r="K5648" s="280">
        <v>58.84</v>
      </c>
      <c r="L5648" s="277" t="s">
        <v>2364</v>
      </c>
      <c r="M5648" s="83"/>
    </row>
    <row r="5649" spans="1:13" ht="12.75" customHeight="1" x14ac:dyDescent="0.25">
      <c r="A5649" s="277" t="s">
        <v>12473</v>
      </c>
      <c r="B5649" s="277" t="s">
        <v>12474</v>
      </c>
      <c r="C5649" s="277" t="s">
        <v>12508</v>
      </c>
      <c r="D5649" s="277" t="s">
        <v>12509</v>
      </c>
      <c r="E5649" s="278" t="s">
        <v>1043</v>
      </c>
      <c r="F5649" s="277" t="s">
        <v>1043</v>
      </c>
      <c r="G5649" s="279">
        <v>87831</v>
      </c>
      <c r="H5649" s="277" t="s">
        <v>12611</v>
      </c>
      <c r="I5649" s="277" t="s">
        <v>648</v>
      </c>
      <c r="J5649" s="277" t="s">
        <v>2642</v>
      </c>
      <c r="K5649" s="280">
        <v>62.89</v>
      </c>
      <c r="L5649" s="277" t="s">
        <v>2364</v>
      </c>
      <c r="M5649" s="83"/>
    </row>
    <row r="5650" spans="1:13" ht="12.75" customHeight="1" x14ac:dyDescent="0.25">
      <c r="A5650" s="277" t="s">
        <v>12473</v>
      </c>
      <c r="B5650" s="277" t="s">
        <v>12474</v>
      </c>
      <c r="C5650" s="277" t="s">
        <v>12508</v>
      </c>
      <c r="D5650" s="277" t="s">
        <v>12509</v>
      </c>
      <c r="E5650" s="278" t="s">
        <v>1043</v>
      </c>
      <c r="F5650" s="277" t="s">
        <v>1043</v>
      </c>
      <c r="G5650" s="279">
        <v>87832</v>
      </c>
      <c r="H5650" s="277" t="s">
        <v>12612</v>
      </c>
      <c r="I5650" s="277" t="s">
        <v>648</v>
      </c>
      <c r="J5650" s="277" t="s">
        <v>2642</v>
      </c>
      <c r="K5650" s="280">
        <v>69.400000000000006</v>
      </c>
      <c r="L5650" s="277" t="s">
        <v>2364</v>
      </c>
      <c r="M5650" s="83"/>
    </row>
    <row r="5651" spans="1:13" ht="12.75" customHeight="1" x14ac:dyDescent="0.25">
      <c r="A5651" s="277" t="s">
        <v>12473</v>
      </c>
      <c r="B5651" s="277" t="s">
        <v>12474</v>
      </c>
      <c r="C5651" s="277" t="s">
        <v>12508</v>
      </c>
      <c r="D5651" s="277" t="s">
        <v>12509</v>
      </c>
      <c r="E5651" s="278" t="s">
        <v>1043</v>
      </c>
      <c r="F5651" s="277" t="s">
        <v>1043</v>
      </c>
      <c r="G5651" s="279">
        <v>87834</v>
      </c>
      <c r="H5651" s="277" t="s">
        <v>12613</v>
      </c>
      <c r="I5651" s="277" t="s">
        <v>648</v>
      </c>
      <c r="J5651" s="277" t="s">
        <v>2363</v>
      </c>
      <c r="K5651" s="280">
        <v>103.94</v>
      </c>
      <c r="L5651" s="277" t="s">
        <v>2364</v>
      </c>
      <c r="M5651" s="83"/>
    </row>
    <row r="5652" spans="1:13" ht="12.75" customHeight="1" x14ac:dyDescent="0.25">
      <c r="A5652" s="277" t="s">
        <v>12473</v>
      </c>
      <c r="B5652" s="277" t="s">
        <v>12474</v>
      </c>
      <c r="C5652" s="277" t="s">
        <v>12508</v>
      </c>
      <c r="D5652" s="277" t="s">
        <v>12509</v>
      </c>
      <c r="E5652" s="278" t="s">
        <v>1043</v>
      </c>
      <c r="F5652" s="277" t="s">
        <v>1043</v>
      </c>
      <c r="G5652" s="279">
        <v>87835</v>
      </c>
      <c r="H5652" s="277" t="s">
        <v>12614</v>
      </c>
      <c r="I5652" s="277" t="s">
        <v>648</v>
      </c>
      <c r="J5652" s="277" t="s">
        <v>2363</v>
      </c>
      <c r="K5652" s="280">
        <v>70.5</v>
      </c>
      <c r="L5652" s="277" t="s">
        <v>2364</v>
      </c>
      <c r="M5652" s="83"/>
    </row>
    <row r="5653" spans="1:13" ht="12.75" customHeight="1" x14ac:dyDescent="0.25">
      <c r="A5653" s="277" t="s">
        <v>12473</v>
      </c>
      <c r="B5653" s="277" t="s">
        <v>12474</v>
      </c>
      <c r="C5653" s="277" t="s">
        <v>12508</v>
      </c>
      <c r="D5653" s="277" t="s">
        <v>12509</v>
      </c>
      <c r="E5653" s="278" t="s">
        <v>1043</v>
      </c>
      <c r="F5653" s="277" t="s">
        <v>1043</v>
      </c>
      <c r="G5653" s="279">
        <v>87836</v>
      </c>
      <c r="H5653" s="277" t="s">
        <v>12615</v>
      </c>
      <c r="I5653" s="277" t="s">
        <v>648</v>
      </c>
      <c r="J5653" s="277" t="s">
        <v>2363</v>
      </c>
      <c r="K5653" s="280">
        <v>98.13</v>
      </c>
      <c r="L5653" s="277" t="s">
        <v>2364</v>
      </c>
      <c r="M5653" s="83"/>
    </row>
    <row r="5654" spans="1:13" ht="12.75" customHeight="1" x14ac:dyDescent="0.25">
      <c r="A5654" s="277" t="s">
        <v>12473</v>
      </c>
      <c r="B5654" s="277" t="s">
        <v>12474</v>
      </c>
      <c r="C5654" s="277" t="s">
        <v>12508</v>
      </c>
      <c r="D5654" s="277" t="s">
        <v>12509</v>
      </c>
      <c r="E5654" s="278" t="s">
        <v>1043</v>
      </c>
      <c r="F5654" s="277" t="s">
        <v>1043</v>
      </c>
      <c r="G5654" s="279">
        <v>87837</v>
      </c>
      <c r="H5654" s="277" t="s">
        <v>12616</v>
      </c>
      <c r="I5654" s="277" t="s">
        <v>648</v>
      </c>
      <c r="J5654" s="277" t="s">
        <v>2363</v>
      </c>
      <c r="K5654" s="280">
        <v>65.349999999999994</v>
      </c>
      <c r="L5654" s="277" t="s">
        <v>2364</v>
      </c>
      <c r="M5654" s="83"/>
    </row>
    <row r="5655" spans="1:13" ht="12.75" customHeight="1" x14ac:dyDescent="0.25">
      <c r="A5655" s="277" t="s">
        <v>12473</v>
      </c>
      <c r="B5655" s="277" t="s">
        <v>12474</v>
      </c>
      <c r="C5655" s="277" t="s">
        <v>12508</v>
      </c>
      <c r="D5655" s="277" t="s">
        <v>12509</v>
      </c>
      <c r="E5655" s="278" t="s">
        <v>1043</v>
      </c>
      <c r="F5655" s="277" t="s">
        <v>1043</v>
      </c>
      <c r="G5655" s="279">
        <v>87838</v>
      </c>
      <c r="H5655" s="277" t="s">
        <v>12617</v>
      </c>
      <c r="I5655" s="277" t="s">
        <v>648</v>
      </c>
      <c r="J5655" s="277" t="s">
        <v>2363</v>
      </c>
      <c r="K5655" s="280">
        <v>110.34</v>
      </c>
      <c r="L5655" s="277" t="s">
        <v>2364</v>
      </c>
      <c r="M5655" s="83"/>
    </row>
    <row r="5656" spans="1:13" ht="12.75" customHeight="1" x14ac:dyDescent="0.25">
      <c r="A5656" s="277" t="s">
        <v>12473</v>
      </c>
      <c r="B5656" s="277" t="s">
        <v>12474</v>
      </c>
      <c r="C5656" s="277" t="s">
        <v>12508</v>
      </c>
      <c r="D5656" s="277" t="s">
        <v>12509</v>
      </c>
      <c r="E5656" s="278" t="s">
        <v>1043</v>
      </c>
      <c r="F5656" s="277" t="s">
        <v>1043</v>
      </c>
      <c r="G5656" s="279">
        <v>87839</v>
      </c>
      <c r="H5656" s="277" t="s">
        <v>12618</v>
      </c>
      <c r="I5656" s="277" t="s">
        <v>648</v>
      </c>
      <c r="J5656" s="277" t="s">
        <v>2363</v>
      </c>
      <c r="K5656" s="280">
        <v>74.8</v>
      </c>
      <c r="L5656" s="277" t="s">
        <v>2364</v>
      </c>
      <c r="M5656" s="83"/>
    </row>
    <row r="5657" spans="1:13" ht="12.75" customHeight="1" x14ac:dyDescent="0.25">
      <c r="A5657" s="277" t="s">
        <v>12473</v>
      </c>
      <c r="B5657" s="277" t="s">
        <v>12474</v>
      </c>
      <c r="C5657" s="277" t="s">
        <v>12508</v>
      </c>
      <c r="D5657" s="277" t="s">
        <v>12509</v>
      </c>
      <c r="E5657" s="278" t="s">
        <v>1043</v>
      </c>
      <c r="F5657" s="277" t="s">
        <v>1043</v>
      </c>
      <c r="G5657" s="279">
        <v>87840</v>
      </c>
      <c r="H5657" s="277" t="s">
        <v>12619</v>
      </c>
      <c r="I5657" s="277" t="s">
        <v>648</v>
      </c>
      <c r="J5657" s="277" t="s">
        <v>2363</v>
      </c>
      <c r="K5657" s="280">
        <v>103.22</v>
      </c>
      <c r="L5657" s="277" t="s">
        <v>2364</v>
      </c>
      <c r="M5657" s="83"/>
    </row>
    <row r="5658" spans="1:13" ht="12.75" customHeight="1" x14ac:dyDescent="0.25">
      <c r="A5658" s="277" t="s">
        <v>12473</v>
      </c>
      <c r="B5658" s="277" t="s">
        <v>12474</v>
      </c>
      <c r="C5658" s="277" t="s">
        <v>12508</v>
      </c>
      <c r="D5658" s="277" t="s">
        <v>12509</v>
      </c>
      <c r="E5658" s="278" t="s">
        <v>1043</v>
      </c>
      <c r="F5658" s="277" t="s">
        <v>1043</v>
      </c>
      <c r="G5658" s="279">
        <v>87841</v>
      </c>
      <c r="H5658" s="277" t="s">
        <v>12620</v>
      </c>
      <c r="I5658" s="277" t="s">
        <v>648</v>
      </c>
      <c r="J5658" s="277" t="s">
        <v>2363</v>
      </c>
      <c r="K5658" s="280">
        <v>68.319999999999993</v>
      </c>
      <c r="L5658" s="277" t="s">
        <v>2364</v>
      </c>
      <c r="M5658" s="83"/>
    </row>
    <row r="5659" spans="1:13" ht="12.75" customHeight="1" x14ac:dyDescent="0.25">
      <c r="A5659" s="277" t="s">
        <v>12473</v>
      </c>
      <c r="B5659" s="277" t="s">
        <v>12474</v>
      </c>
      <c r="C5659" s="277" t="s">
        <v>12508</v>
      </c>
      <c r="D5659" s="277" t="s">
        <v>12509</v>
      </c>
      <c r="E5659" s="278" t="s">
        <v>1043</v>
      </c>
      <c r="F5659" s="277" t="s">
        <v>1043</v>
      </c>
      <c r="G5659" s="279">
        <v>87842</v>
      </c>
      <c r="H5659" s="277" t="s">
        <v>12621</v>
      </c>
      <c r="I5659" s="277" t="s">
        <v>648</v>
      </c>
      <c r="J5659" s="277" t="s">
        <v>2642</v>
      </c>
      <c r="K5659" s="280">
        <v>107.92</v>
      </c>
      <c r="L5659" s="277" t="s">
        <v>2364</v>
      </c>
      <c r="M5659" s="83"/>
    </row>
    <row r="5660" spans="1:13" ht="12.75" customHeight="1" x14ac:dyDescent="0.25">
      <c r="A5660" s="277" t="s">
        <v>12473</v>
      </c>
      <c r="B5660" s="277" t="s">
        <v>12474</v>
      </c>
      <c r="C5660" s="277" t="s">
        <v>12508</v>
      </c>
      <c r="D5660" s="277" t="s">
        <v>12509</v>
      </c>
      <c r="E5660" s="278" t="s">
        <v>1043</v>
      </c>
      <c r="F5660" s="277" t="s">
        <v>1043</v>
      </c>
      <c r="G5660" s="279">
        <v>87843</v>
      </c>
      <c r="H5660" s="277" t="s">
        <v>12622</v>
      </c>
      <c r="I5660" s="277" t="s">
        <v>648</v>
      </c>
      <c r="J5660" s="277" t="s">
        <v>2642</v>
      </c>
      <c r="K5660" s="280">
        <v>81.23</v>
      </c>
      <c r="L5660" s="277" t="s">
        <v>2364</v>
      </c>
      <c r="M5660" s="83"/>
    </row>
    <row r="5661" spans="1:13" ht="12.75" customHeight="1" x14ac:dyDescent="0.25">
      <c r="A5661" s="277" t="s">
        <v>12473</v>
      </c>
      <c r="B5661" s="277" t="s">
        <v>12474</v>
      </c>
      <c r="C5661" s="277" t="s">
        <v>12508</v>
      </c>
      <c r="D5661" s="277" t="s">
        <v>12509</v>
      </c>
      <c r="E5661" s="278" t="s">
        <v>1043</v>
      </c>
      <c r="F5661" s="277" t="s">
        <v>1043</v>
      </c>
      <c r="G5661" s="279">
        <v>87844</v>
      </c>
      <c r="H5661" s="277" t="s">
        <v>12623</v>
      </c>
      <c r="I5661" s="277" t="s">
        <v>648</v>
      </c>
      <c r="J5661" s="277" t="s">
        <v>2642</v>
      </c>
      <c r="K5661" s="280">
        <v>97.3</v>
      </c>
      <c r="L5661" s="277" t="s">
        <v>2364</v>
      </c>
      <c r="M5661" s="83"/>
    </row>
    <row r="5662" spans="1:13" ht="12.75" customHeight="1" x14ac:dyDescent="0.25">
      <c r="A5662" s="277" t="s">
        <v>12473</v>
      </c>
      <c r="B5662" s="277" t="s">
        <v>12474</v>
      </c>
      <c r="C5662" s="277" t="s">
        <v>12508</v>
      </c>
      <c r="D5662" s="277" t="s">
        <v>12509</v>
      </c>
      <c r="E5662" s="278" t="s">
        <v>1043</v>
      </c>
      <c r="F5662" s="277" t="s">
        <v>1043</v>
      </c>
      <c r="G5662" s="279">
        <v>87845</v>
      </c>
      <c r="H5662" s="277" t="s">
        <v>12624</v>
      </c>
      <c r="I5662" s="277" t="s">
        <v>648</v>
      </c>
      <c r="J5662" s="277" t="s">
        <v>2642</v>
      </c>
      <c r="K5662" s="280">
        <v>71.290000000000006</v>
      </c>
      <c r="L5662" s="277" t="s">
        <v>2364</v>
      </c>
      <c r="M5662" s="83"/>
    </row>
    <row r="5663" spans="1:13" ht="12.75" customHeight="1" x14ac:dyDescent="0.25">
      <c r="A5663" s="277" t="s">
        <v>12473</v>
      </c>
      <c r="B5663" s="277" t="s">
        <v>12474</v>
      </c>
      <c r="C5663" s="277" t="s">
        <v>12508</v>
      </c>
      <c r="D5663" s="277" t="s">
        <v>12509</v>
      </c>
      <c r="E5663" s="278" t="s">
        <v>1043</v>
      </c>
      <c r="F5663" s="277" t="s">
        <v>1043</v>
      </c>
      <c r="G5663" s="279">
        <v>87846</v>
      </c>
      <c r="H5663" s="277" t="s">
        <v>12625</v>
      </c>
      <c r="I5663" s="277" t="s">
        <v>648</v>
      </c>
      <c r="J5663" s="277" t="s">
        <v>2363</v>
      </c>
      <c r="K5663" s="280">
        <v>113</v>
      </c>
      <c r="L5663" s="277" t="s">
        <v>2364</v>
      </c>
      <c r="M5663" s="83"/>
    </row>
    <row r="5664" spans="1:13" ht="12.75" customHeight="1" x14ac:dyDescent="0.25">
      <c r="A5664" s="277" t="s">
        <v>12473</v>
      </c>
      <c r="B5664" s="277" t="s">
        <v>12474</v>
      </c>
      <c r="C5664" s="277" t="s">
        <v>12508</v>
      </c>
      <c r="D5664" s="277" t="s">
        <v>12509</v>
      </c>
      <c r="E5664" s="278" t="s">
        <v>1043</v>
      </c>
      <c r="F5664" s="277" t="s">
        <v>1043</v>
      </c>
      <c r="G5664" s="279">
        <v>87847</v>
      </c>
      <c r="H5664" s="277" t="s">
        <v>12626</v>
      </c>
      <c r="I5664" s="277" t="s">
        <v>648</v>
      </c>
      <c r="J5664" s="277" t="s">
        <v>2363</v>
      </c>
      <c r="K5664" s="280">
        <v>79.56</v>
      </c>
      <c r="L5664" s="277" t="s">
        <v>2364</v>
      </c>
      <c r="M5664" s="83"/>
    </row>
    <row r="5665" spans="1:13" ht="12.75" customHeight="1" x14ac:dyDescent="0.25">
      <c r="A5665" s="277" t="s">
        <v>12473</v>
      </c>
      <c r="B5665" s="277" t="s">
        <v>12474</v>
      </c>
      <c r="C5665" s="277" t="s">
        <v>12508</v>
      </c>
      <c r="D5665" s="277" t="s">
        <v>12509</v>
      </c>
      <c r="E5665" s="278" t="s">
        <v>1043</v>
      </c>
      <c r="F5665" s="277" t="s">
        <v>1043</v>
      </c>
      <c r="G5665" s="279">
        <v>87848</v>
      </c>
      <c r="H5665" s="277" t="s">
        <v>12627</v>
      </c>
      <c r="I5665" s="277" t="s">
        <v>648</v>
      </c>
      <c r="J5665" s="277" t="s">
        <v>2363</v>
      </c>
      <c r="K5665" s="280">
        <v>106.16</v>
      </c>
      <c r="L5665" s="277" t="s">
        <v>2364</v>
      </c>
      <c r="M5665" s="83"/>
    </row>
    <row r="5666" spans="1:13" ht="12.75" customHeight="1" x14ac:dyDescent="0.25">
      <c r="A5666" s="277" t="s">
        <v>12473</v>
      </c>
      <c r="B5666" s="277" t="s">
        <v>12474</v>
      </c>
      <c r="C5666" s="277" t="s">
        <v>12508</v>
      </c>
      <c r="D5666" s="277" t="s">
        <v>12509</v>
      </c>
      <c r="E5666" s="278" t="s">
        <v>1043</v>
      </c>
      <c r="F5666" s="277" t="s">
        <v>1043</v>
      </c>
      <c r="G5666" s="279">
        <v>87849</v>
      </c>
      <c r="H5666" s="277" t="s">
        <v>12628</v>
      </c>
      <c r="I5666" s="277" t="s">
        <v>648</v>
      </c>
      <c r="J5666" s="277" t="s">
        <v>2363</v>
      </c>
      <c r="K5666" s="280">
        <v>73.38</v>
      </c>
      <c r="L5666" s="277" t="s">
        <v>2364</v>
      </c>
      <c r="M5666" s="83"/>
    </row>
    <row r="5667" spans="1:13" ht="12.75" customHeight="1" x14ac:dyDescent="0.25">
      <c r="A5667" s="277" t="s">
        <v>12473</v>
      </c>
      <c r="B5667" s="277" t="s">
        <v>12474</v>
      </c>
      <c r="C5667" s="277" t="s">
        <v>12508</v>
      </c>
      <c r="D5667" s="277" t="s">
        <v>12509</v>
      </c>
      <c r="E5667" s="278" t="s">
        <v>1043</v>
      </c>
      <c r="F5667" s="277" t="s">
        <v>1043</v>
      </c>
      <c r="G5667" s="279">
        <v>87850</v>
      </c>
      <c r="H5667" s="277" t="s">
        <v>12629</v>
      </c>
      <c r="I5667" s="277" t="s">
        <v>648</v>
      </c>
      <c r="J5667" s="277" t="s">
        <v>2363</v>
      </c>
      <c r="K5667" s="280">
        <v>119.43</v>
      </c>
      <c r="L5667" s="277" t="s">
        <v>2364</v>
      </c>
      <c r="M5667" s="83"/>
    </row>
    <row r="5668" spans="1:13" ht="12.75" customHeight="1" x14ac:dyDescent="0.25">
      <c r="A5668" s="277" t="s">
        <v>12473</v>
      </c>
      <c r="B5668" s="277" t="s">
        <v>12474</v>
      </c>
      <c r="C5668" s="277" t="s">
        <v>12508</v>
      </c>
      <c r="D5668" s="277" t="s">
        <v>12509</v>
      </c>
      <c r="E5668" s="278" t="s">
        <v>1043</v>
      </c>
      <c r="F5668" s="277" t="s">
        <v>1043</v>
      </c>
      <c r="G5668" s="279">
        <v>87851</v>
      </c>
      <c r="H5668" s="277" t="s">
        <v>12630</v>
      </c>
      <c r="I5668" s="277" t="s">
        <v>648</v>
      </c>
      <c r="J5668" s="277" t="s">
        <v>2363</v>
      </c>
      <c r="K5668" s="280">
        <v>83.88</v>
      </c>
      <c r="L5668" s="277" t="s">
        <v>2364</v>
      </c>
      <c r="M5668" s="83"/>
    </row>
    <row r="5669" spans="1:13" ht="12.75" customHeight="1" x14ac:dyDescent="0.25">
      <c r="A5669" s="277" t="s">
        <v>12473</v>
      </c>
      <c r="B5669" s="277" t="s">
        <v>12474</v>
      </c>
      <c r="C5669" s="277" t="s">
        <v>12508</v>
      </c>
      <c r="D5669" s="277" t="s">
        <v>12509</v>
      </c>
      <c r="E5669" s="278" t="s">
        <v>1043</v>
      </c>
      <c r="F5669" s="277" t="s">
        <v>1043</v>
      </c>
      <c r="G5669" s="279">
        <v>87852</v>
      </c>
      <c r="H5669" s="277" t="s">
        <v>12631</v>
      </c>
      <c r="I5669" s="277" t="s">
        <v>648</v>
      </c>
      <c r="J5669" s="277" t="s">
        <v>2363</v>
      </c>
      <c r="K5669" s="280">
        <v>111.23</v>
      </c>
      <c r="L5669" s="277" t="s">
        <v>2364</v>
      </c>
      <c r="M5669" s="83"/>
    </row>
    <row r="5670" spans="1:13" ht="12.75" customHeight="1" x14ac:dyDescent="0.25">
      <c r="A5670" s="277" t="s">
        <v>12473</v>
      </c>
      <c r="B5670" s="277" t="s">
        <v>12474</v>
      </c>
      <c r="C5670" s="277" t="s">
        <v>12508</v>
      </c>
      <c r="D5670" s="277" t="s">
        <v>12509</v>
      </c>
      <c r="E5670" s="278" t="s">
        <v>1043</v>
      </c>
      <c r="F5670" s="277" t="s">
        <v>1043</v>
      </c>
      <c r="G5670" s="279">
        <v>87853</v>
      </c>
      <c r="H5670" s="277" t="s">
        <v>12632</v>
      </c>
      <c r="I5670" s="277" t="s">
        <v>648</v>
      </c>
      <c r="J5670" s="277" t="s">
        <v>2363</v>
      </c>
      <c r="K5670" s="280">
        <v>76.33</v>
      </c>
      <c r="L5670" s="277" t="s">
        <v>2364</v>
      </c>
      <c r="M5670" s="83"/>
    </row>
    <row r="5671" spans="1:13" ht="12.75" customHeight="1" x14ac:dyDescent="0.25">
      <c r="A5671" s="277" t="s">
        <v>12473</v>
      </c>
      <c r="B5671" s="277" t="s">
        <v>12474</v>
      </c>
      <c r="C5671" s="277" t="s">
        <v>12508</v>
      </c>
      <c r="D5671" s="277" t="s">
        <v>12509</v>
      </c>
      <c r="E5671" s="278" t="s">
        <v>1043</v>
      </c>
      <c r="F5671" s="277" t="s">
        <v>1043</v>
      </c>
      <c r="G5671" s="279">
        <v>87854</v>
      </c>
      <c r="H5671" s="277" t="s">
        <v>12633</v>
      </c>
      <c r="I5671" s="277" t="s">
        <v>648</v>
      </c>
      <c r="J5671" s="277" t="s">
        <v>2642</v>
      </c>
      <c r="K5671" s="280">
        <v>116.99</v>
      </c>
      <c r="L5671" s="277" t="s">
        <v>2364</v>
      </c>
      <c r="M5671" s="83"/>
    </row>
    <row r="5672" spans="1:13" ht="12.75" customHeight="1" x14ac:dyDescent="0.25">
      <c r="A5672" s="277" t="s">
        <v>12473</v>
      </c>
      <c r="B5672" s="277" t="s">
        <v>12474</v>
      </c>
      <c r="C5672" s="277" t="s">
        <v>12508</v>
      </c>
      <c r="D5672" s="277" t="s">
        <v>12509</v>
      </c>
      <c r="E5672" s="278" t="s">
        <v>1043</v>
      </c>
      <c r="F5672" s="277" t="s">
        <v>1043</v>
      </c>
      <c r="G5672" s="279">
        <v>87855</v>
      </c>
      <c r="H5672" s="277" t="s">
        <v>12634</v>
      </c>
      <c r="I5672" s="277" t="s">
        <v>648</v>
      </c>
      <c r="J5672" s="277" t="s">
        <v>2642</v>
      </c>
      <c r="K5672" s="280">
        <v>90.31</v>
      </c>
      <c r="L5672" s="277" t="s">
        <v>2364</v>
      </c>
      <c r="M5672" s="83"/>
    </row>
    <row r="5673" spans="1:13" ht="12.75" customHeight="1" x14ac:dyDescent="0.25">
      <c r="A5673" s="277" t="s">
        <v>12473</v>
      </c>
      <c r="B5673" s="277" t="s">
        <v>12474</v>
      </c>
      <c r="C5673" s="277" t="s">
        <v>12508</v>
      </c>
      <c r="D5673" s="277" t="s">
        <v>12509</v>
      </c>
      <c r="E5673" s="278" t="s">
        <v>1043</v>
      </c>
      <c r="F5673" s="277" t="s">
        <v>1043</v>
      </c>
      <c r="G5673" s="279">
        <v>87856</v>
      </c>
      <c r="H5673" s="277" t="s">
        <v>12635</v>
      </c>
      <c r="I5673" s="277" t="s">
        <v>648</v>
      </c>
      <c r="J5673" s="277" t="s">
        <v>2642</v>
      </c>
      <c r="K5673" s="280">
        <v>105.34</v>
      </c>
      <c r="L5673" s="277" t="s">
        <v>2364</v>
      </c>
      <c r="M5673" s="83"/>
    </row>
    <row r="5674" spans="1:13" ht="12.75" customHeight="1" x14ac:dyDescent="0.25">
      <c r="A5674" s="277" t="s">
        <v>12473</v>
      </c>
      <c r="B5674" s="277" t="s">
        <v>12474</v>
      </c>
      <c r="C5674" s="277" t="s">
        <v>12508</v>
      </c>
      <c r="D5674" s="277" t="s">
        <v>12509</v>
      </c>
      <c r="E5674" s="278" t="s">
        <v>1043</v>
      </c>
      <c r="F5674" s="277" t="s">
        <v>1043</v>
      </c>
      <c r="G5674" s="279">
        <v>87857</v>
      </c>
      <c r="H5674" s="277" t="s">
        <v>12636</v>
      </c>
      <c r="I5674" s="277" t="s">
        <v>648</v>
      </c>
      <c r="J5674" s="277" t="s">
        <v>2642</v>
      </c>
      <c r="K5674" s="280">
        <v>79.31</v>
      </c>
      <c r="L5674" s="277" t="s">
        <v>2364</v>
      </c>
      <c r="M5674" s="83"/>
    </row>
    <row r="5675" spans="1:13" ht="12.75" customHeight="1" x14ac:dyDescent="0.25">
      <c r="A5675" s="277" t="s">
        <v>12473</v>
      </c>
      <c r="B5675" s="277" t="s">
        <v>12474</v>
      </c>
      <c r="C5675" s="277" t="s">
        <v>12508</v>
      </c>
      <c r="D5675" s="277" t="s">
        <v>12509</v>
      </c>
      <c r="E5675" s="278" t="s">
        <v>1043</v>
      </c>
      <c r="F5675" s="277" t="s">
        <v>1043</v>
      </c>
      <c r="G5675" s="279">
        <v>87858</v>
      </c>
      <c r="H5675" s="277" t="s">
        <v>12637</v>
      </c>
      <c r="I5675" s="277" t="s">
        <v>648</v>
      </c>
      <c r="J5675" s="277" t="s">
        <v>2363</v>
      </c>
      <c r="K5675" s="280">
        <v>77.59</v>
      </c>
      <c r="L5675" s="277" t="s">
        <v>2364</v>
      </c>
      <c r="M5675" s="83"/>
    </row>
    <row r="5676" spans="1:13" ht="12.75" customHeight="1" x14ac:dyDescent="0.25">
      <c r="A5676" s="277" t="s">
        <v>12473</v>
      </c>
      <c r="B5676" s="277" t="s">
        <v>12474</v>
      </c>
      <c r="C5676" s="277" t="s">
        <v>12508</v>
      </c>
      <c r="D5676" s="277" t="s">
        <v>12509</v>
      </c>
      <c r="E5676" s="278" t="s">
        <v>1043</v>
      </c>
      <c r="F5676" s="277" t="s">
        <v>1043</v>
      </c>
      <c r="G5676" s="279">
        <v>87859</v>
      </c>
      <c r="H5676" s="277" t="s">
        <v>12638</v>
      </c>
      <c r="I5676" s="277" t="s">
        <v>648</v>
      </c>
      <c r="J5676" s="277" t="s">
        <v>2363</v>
      </c>
      <c r="K5676" s="280">
        <v>91.08</v>
      </c>
      <c r="L5676" s="277" t="s">
        <v>2364</v>
      </c>
      <c r="M5676" s="83"/>
    </row>
    <row r="5677" spans="1:13" ht="12.75" customHeight="1" x14ac:dyDescent="0.25">
      <c r="A5677" s="277" t="s">
        <v>12473</v>
      </c>
      <c r="B5677" s="277" t="s">
        <v>12474</v>
      </c>
      <c r="C5677" s="277" t="s">
        <v>12508</v>
      </c>
      <c r="D5677" s="277" t="s">
        <v>12509</v>
      </c>
      <c r="E5677" s="278" t="s">
        <v>1043</v>
      </c>
      <c r="F5677" s="277" t="s">
        <v>1043</v>
      </c>
      <c r="G5677" s="279">
        <v>89048</v>
      </c>
      <c r="H5677" s="277" t="s">
        <v>12639</v>
      </c>
      <c r="I5677" s="277" t="s">
        <v>648</v>
      </c>
      <c r="J5677" s="277" t="s">
        <v>2642</v>
      </c>
      <c r="K5677" s="280">
        <v>27.32</v>
      </c>
      <c r="L5677" s="277" t="s">
        <v>2364</v>
      </c>
      <c r="M5677" s="83"/>
    </row>
    <row r="5678" spans="1:13" ht="12.75" customHeight="1" x14ac:dyDescent="0.25">
      <c r="A5678" s="277" t="s">
        <v>12473</v>
      </c>
      <c r="B5678" s="277" t="s">
        <v>12474</v>
      </c>
      <c r="C5678" s="277" t="s">
        <v>12508</v>
      </c>
      <c r="D5678" s="277" t="s">
        <v>12509</v>
      </c>
      <c r="E5678" s="278" t="s">
        <v>1043</v>
      </c>
      <c r="F5678" s="277" t="s">
        <v>1043</v>
      </c>
      <c r="G5678" s="279">
        <v>89049</v>
      </c>
      <c r="H5678" s="277" t="s">
        <v>12640</v>
      </c>
      <c r="I5678" s="277" t="s">
        <v>648</v>
      </c>
      <c r="J5678" s="277" t="s">
        <v>2642</v>
      </c>
      <c r="K5678" s="280">
        <v>17.170000000000002</v>
      </c>
      <c r="L5678" s="277" t="s">
        <v>2364</v>
      </c>
      <c r="M5678" s="83"/>
    </row>
    <row r="5679" spans="1:13" ht="12.75" customHeight="1" x14ac:dyDescent="0.25">
      <c r="A5679" s="277" t="s">
        <v>12473</v>
      </c>
      <c r="B5679" s="277" t="s">
        <v>12474</v>
      </c>
      <c r="C5679" s="277" t="s">
        <v>12508</v>
      </c>
      <c r="D5679" s="277" t="s">
        <v>12509</v>
      </c>
      <c r="E5679" s="278" t="s">
        <v>1043</v>
      </c>
      <c r="F5679" s="277" t="s">
        <v>1043</v>
      </c>
      <c r="G5679" s="279">
        <v>89173</v>
      </c>
      <c r="H5679" s="277" t="s">
        <v>12641</v>
      </c>
      <c r="I5679" s="277" t="s">
        <v>648</v>
      </c>
      <c r="J5679" s="277" t="s">
        <v>2642</v>
      </c>
      <c r="K5679" s="280">
        <v>26.88</v>
      </c>
      <c r="L5679" s="277" t="s">
        <v>2364</v>
      </c>
      <c r="M5679" s="83"/>
    </row>
    <row r="5680" spans="1:13" ht="12.75" customHeight="1" x14ac:dyDescent="0.25">
      <c r="A5680" s="277" t="s">
        <v>12473</v>
      </c>
      <c r="B5680" s="277" t="s">
        <v>12474</v>
      </c>
      <c r="C5680" s="277" t="s">
        <v>12508</v>
      </c>
      <c r="D5680" s="277" t="s">
        <v>12509</v>
      </c>
      <c r="E5680" s="278" t="s">
        <v>1043</v>
      </c>
      <c r="F5680" s="277" t="s">
        <v>1043</v>
      </c>
      <c r="G5680" s="279">
        <v>90406</v>
      </c>
      <c r="H5680" s="277" t="s">
        <v>12642</v>
      </c>
      <c r="I5680" s="277" t="s">
        <v>648</v>
      </c>
      <c r="J5680" s="277" t="s">
        <v>2642</v>
      </c>
      <c r="K5680" s="280">
        <v>34.61</v>
      </c>
      <c r="L5680" s="277" t="s">
        <v>2364</v>
      </c>
      <c r="M5680" s="83"/>
    </row>
    <row r="5681" spans="1:13" ht="12.75" customHeight="1" x14ac:dyDescent="0.25">
      <c r="A5681" s="277" t="s">
        <v>12473</v>
      </c>
      <c r="B5681" s="277" t="s">
        <v>12474</v>
      </c>
      <c r="C5681" s="277" t="s">
        <v>12508</v>
      </c>
      <c r="D5681" s="277" t="s">
        <v>12509</v>
      </c>
      <c r="E5681" s="278" t="s">
        <v>1043</v>
      </c>
      <c r="F5681" s="277" t="s">
        <v>1043</v>
      </c>
      <c r="G5681" s="279">
        <v>90407</v>
      </c>
      <c r="H5681" s="277" t="s">
        <v>12643</v>
      </c>
      <c r="I5681" s="277" t="s">
        <v>648</v>
      </c>
      <c r="J5681" s="277" t="s">
        <v>2642</v>
      </c>
      <c r="K5681" s="280">
        <v>37.78</v>
      </c>
      <c r="L5681" s="277" t="s">
        <v>2364</v>
      </c>
      <c r="M5681" s="83"/>
    </row>
    <row r="5682" spans="1:13" ht="12.75" customHeight="1" x14ac:dyDescent="0.25">
      <c r="A5682" s="277" t="s">
        <v>12473</v>
      </c>
      <c r="B5682" s="277" t="s">
        <v>12474</v>
      </c>
      <c r="C5682" s="277" t="s">
        <v>12508</v>
      </c>
      <c r="D5682" s="277" t="s">
        <v>12509</v>
      </c>
      <c r="E5682" s="278" t="s">
        <v>1043</v>
      </c>
      <c r="F5682" s="277" t="s">
        <v>1043</v>
      </c>
      <c r="G5682" s="279">
        <v>90408</v>
      </c>
      <c r="H5682" s="277" t="s">
        <v>12644</v>
      </c>
      <c r="I5682" s="277" t="s">
        <v>648</v>
      </c>
      <c r="J5682" s="277" t="s">
        <v>2642</v>
      </c>
      <c r="K5682" s="280">
        <v>24.82</v>
      </c>
      <c r="L5682" s="277" t="s">
        <v>2364</v>
      </c>
      <c r="M5682" s="83"/>
    </row>
    <row r="5683" spans="1:13" ht="12.75" customHeight="1" x14ac:dyDescent="0.25">
      <c r="A5683" s="277" t="s">
        <v>12473</v>
      </c>
      <c r="B5683" s="277" t="s">
        <v>12474</v>
      </c>
      <c r="C5683" s="277" t="s">
        <v>12508</v>
      </c>
      <c r="D5683" s="277" t="s">
        <v>12509</v>
      </c>
      <c r="E5683" s="278" t="s">
        <v>1043</v>
      </c>
      <c r="F5683" s="277" t="s">
        <v>1043</v>
      </c>
      <c r="G5683" s="279">
        <v>90409</v>
      </c>
      <c r="H5683" s="277" t="s">
        <v>12645</v>
      </c>
      <c r="I5683" s="277" t="s">
        <v>648</v>
      </c>
      <c r="J5683" s="277" t="s">
        <v>2642</v>
      </c>
      <c r="K5683" s="280">
        <v>26.61</v>
      </c>
      <c r="L5683" s="277" t="s">
        <v>2364</v>
      </c>
      <c r="M5683" s="83"/>
    </row>
    <row r="5684" spans="1:13" ht="12.75" customHeight="1" x14ac:dyDescent="0.25">
      <c r="A5684" s="277" t="s">
        <v>12473</v>
      </c>
      <c r="B5684" s="277" t="s">
        <v>12474</v>
      </c>
      <c r="C5684" s="277" t="s">
        <v>12646</v>
      </c>
      <c r="D5684" s="277" t="s">
        <v>12647</v>
      </c>
      <c r="E5684" s="278" t="s">
        <v>1043</v>
      </c>
      <c r="F5684" s="277" t="s">
        <v>1043</v>
      </c>
      <c r="G5684" s="279">
        <v>5998</v>
      </c>
      <c r="H5684" s="277" t="s">
        <v>12648</v>
      </c>
      <c r="I5684" s="277" t="s">
        <v>648</v>
      </c>
      <c r="J5684" s="277" t="s">
        <v>2642</v>
      </c>
      <c r="K5684" s="280">
        <v>0.67</v>
      </c>
      <c r="L5684" s="277" t="s">
        <v>2364</v>
      </c>
      <c r="M5684" s="83"/>
    </row>
    <row r="5685" spans="1:13" ht="12.75" customHeight="1" x14ac:dyDescent="0.25">
      <c r="A5685" s="277" t="s">
        <v>12473</v>
      </c>
      <c r="B5685" s="277" t="s">
        <v>12474</v>
      </c>
      <c r="C5685" s="277" t="s">
        <v>12649</v>
      </c>
      <c r="D5685" s="277" t="s">
        <v>12650</v>
      </c>
      <c r="E5685" s="278" t="s">
        <v>1043</v>
      </c>
      <c r="F5685" s="277" t="s">
        <v>1043</v>
      </c>
      <c r="G5685" s="279">
        <v>84084</v>
      </c>
      <c r="H5685" s="277" t="s">
        <v>12651</v>
      </c>
      <c r="I5685" s="277" t="s">
        <v>648</v>
      </c>
      <c r="J5685" s="277" t="s">
        <v>4167</v>
      </c>
      <c r="K5685" s="280">
        <v>5.74</v>
      </c>
      <c r="L5685" s="277" t="s">
        <v>2364</v>
      </c>
      <c r="M5685" s="83"/>
    </row>
    <row r="5686" spans="1:13" ht="12.75" customHeight="1" x14ac:dyDescent="0.25">
      <c r="A5686" s="277" t="s">
        <v>12473</v>
      </c>
      <c r="B5686" s="277" t="s">
        <v>12474</v>
      </c>
      <c r="C5686" s="277" t="s">
        <v>12649</v>
      </c>
      <c r="D5686" s="277" t="s">
        <v>12650</v>
      </c>
      <c r="E5686" s="278" t="s">
        <v>1043</v>
      </c>
      <c r="F5686" s="277" t="s">
        <v>1043</v>
      </c>
      <c r="G5686" s="279">
        <v>87242</v>
      </c>
      <c r="H5686" s="277" t="s">
        <v>12652</v>
      </c>
      <c r="I5686" s="277" t="s">
        <v>648</v>
      </c>
      <c r="J5686" s="277" t="s">
        <v>2642</v>
      </c>
      <c r="K5686" s="280">
        <v>193.3</v>
      </c>
      <c r="L5686" s="277" t="s">
        <v>2364</v>
      </c>
      <c r="M5686" s="83"/>
    </row>
    <row r="5687" spans="1:13" ht="12.75" customHeight="1" x14ac:dyDescent="0.25">
      <c r="A5687" s="277" t="s">
        <v>12473</v>
      </c>
      <c r="B5687" s="277" t="s">
        <v>12474</v>
      </c>
      <c r="C5687" s="277" t="s">
        <v>12649</v>
      </c>
      <c r="D5687" s="277" t="s">
        <v>12650</v>
      </c>
      <c r="E5687" s="278" t="s">
        <v>1043</v>
      </c>
      <c r="F5687" s="277" t="s">
        <v>1043</v>
      </c>
      <c r="G5687" s="279">
        <v>87243</v>
      </c>
      <c r="H5687" s="277" t="s">
        <v>12653</v>
      </c>
      <c r="I5687" s="277" t="s">
        <v>648</v>
      </c>
      <c r="J5687" s="277" t="s">
        <v>2642</v>
      </c>
      <c r="K5687" s="280">
        <v>177.49</v>
      </c>
      <c r="L5687" s="277" t="s">
        <v>2364</v>
      </c>
      <c r="M5687" s="83"/>
    </row>
    <row r="5688" spans="1:13" ht="12.75" customHeight="1" x14ac:dyDescent="0.25">
      <c r="A5688" s="277" t="s">
        <v>12473</v>
      </c>
      <c r="B5688" s="277" t="s">
        <v>12474</v>
      </c>
      <c r="C5688" s="277" t="s">
        <v>12649</v>
      </c>
      <c r="D5688" s="277" t="s">
        <v>12650</v>
      </c>
      <c r="E5688" s="278" t="s">
        <v>1043</v>
      </c>
      <c r="F5688" s="277" t="s">
        <v>1043</v>
      </c>
      <c r="G5688" s="279">
        <v>87244</v>
      </c>
      <c r="H5688" s="277" t="s">
        <v>12654</v>
      </c>
      <c r="I5688" s="277" t="s">
        <v>648</v>
      </c>
      <c r="J5688" s="277" t="s">
        <v>2642</v>
      </c>
      <c r="K5688" s="280">
        <v>186.79</v>
      </c>
      <c r="L5688" s="277" t="s">
        <v>2364</v>
      </c>
      <c r="M5688" s="83"/>
    </row>
    <row r="5689" spans="1:13" ht="12.75" customHeight="1" x14ac:dyDescent="0.25">
      <c r="A5689" s="277" t="s">
        <v>12473</v>
      </c>
      <c r="B5689" s="277" t="s">
        <v>12474</v>
      </c>
      <c r="C5689" s="277" t="s">
        <v>12649</v>
      </c>
      <c r="D5689" s="277" t="s">
        <v>12650</v>
      </c>
      <c r="E5689" s="278" t="s">
        <v>1043</v>
      </c>
      <c r="F5689" s="277" t="s">
        <v>1043</v>
      </c>
      <c r="G5689" s="279">
        <v>87245</v>
      </c>
      <c r="H5689" s="277" t="s">
        <v>12655</v>
      </c>
      <c r="I5689" s="277" t="s">
        <v>648</v>
      </c>
      <c r="J5689" s="277" t="s">
        <v>2642</v>
      </c>
      <c r="K5689" s="280">
        <v>225.45</v>
      </c>
      <c r="L5689" s="277" t="s">
        <v>2364</v>
      </c>
      <c r="M5689" s="83"/>
    </row>
    <row r="5690" spans="1:13" ht="12.75" customHeight="1" x14ac:dyDescent="0.25">
      <c r="A5690" s="277" t="s">
        <v>12473</v>
      </c>
      <c r="B5690" s="277" t="s">
        <v>12474</v>
      </c>
      <c r="C5690" s="277" t="s">
        <v>12649</v>
      </c>
      <c r="D5690" s="277" t="s">
        <v>12650</v>
      </c>
      <c r="E5690" s="278" t="s">
        <v>1043</v>
      </c>
      <c r="F5690" s="277" t="s">
        <v>1043</v>
      </c>
      <c r="G5690" s="279">
        <v>87264</v>
      </c>
      <c r="H5690" s="277" t="s">
        <v>12656</v>
      </c>
      <c r="I5690" s="277" t="s">
        <v>648</v>
      </c>
      <c r="J5690" s="277" t="s">
        <v>2642</v>
      </c>
      <c r="K5690" s="280">
        <v>58.92</v>
      </c>
      <c r="L5690" s="277" t="s">
        <v>2364</v>
      </c>
      <c r="M5690" s="83"/>
    </row>
    <row r="5691" spans="1:13" ht="12.75" customHeight="1" x14ac:dyDescent="0.25">
      <c r="A5691" s="277" t="s">
        <v>12473</v>
      </c>
      <c r="B5691" s="277" t="s">
        <v>12474</v>
      </c>
      <c r="C5691" s="277" t="s">
        <v>12649</v>
      </c>
      <c r="D5691" s="277" t="s">
        <v>12650</v>
      </c>
      <c r="E5691" s="278" t="s">
        <v>1043</v>
      </c>
      <c r="F5691" s="277" t="s">
        <v>1043</v>
      </c>
      <c r="G5691" s="279">
        <v>87265</v>
      </c>
      <c r="H5691" s="277" t="s">
        <v>12657</v>
      </c>
      <c r="I5691" s="277" t="s">
        <v>648</v>
      </c>
      <c r="J5691" s="277" t="s">
        <v>2642</v>
      </c>
      <c r="K5691" s="280">
        <v>52.86</v>
      </c>
      <c r="L5691" s="277" t="s">
        <v>2364</v>
      </c>
      <c r="M5691" s="83"/>
    </row>
    <row r="5692" spans="1:13" ht="12.75" customHeight="1" x14ac:dyDescent="0.25">
      <c r="A5692" s="277" t="s">
        <v>12473</v>
      </c>
      <c r="B5692" s="277" t="s">
        <v>12474</v>
      </c>
      <c r="C5692" s="277" t="s">
        <v>12649</v>
      </c>
      <c r="D5692" s="277" t="s">
        <v>12650</v>
      </c>
      <c r="E5692" s="278" t="s">
        <v>1043</v>
      </c>
      <c r="F5692" s="277" t="s">
        <v>1043</v>
      </c>
      <c r="G5692" s="279">
        <v>87266</v>
      </c>
      <c r="H5692" s="277" t="s">
        <v>12658</v>
      </c>
      <c r="I5692" s="277" t="s">
        <v>648</v>
      </c>
      <c r="J5692" s="277" t="s">
        <v>2642</v>
      </c>
      <c r="K5692" s="280">
        <v>61.04</v>
      </c>
      <c r="L5692" s="277" t="s">
        <v>2364</v>
      </c>
      <c r="M5692" s="83"/>
    </row>
    <row r="5693" spans="1:13" ht="12.75" customHeight="1" x14ac:dyDescent="0.25">
      <c r="A5693" s="277" t="s">
        <v>12473</v>
      </c>
      <c r="B5693" s="277" t="s">
        <v>12474</v>
      </c>
      <c r="C5693" s="277" t="s">
        <v>12649</v>
      </c>
      <c r="D5693" s="277" t="s">
        <v>12650</v>
      </c>
      <c r="E5693" s="278" t="s">
        <v>1043</v>
      </c>
      <c r="F5693" s="277" t="s">
        <v>1043</v>
      </c>
      <c r="G5693" s="279">
        <v>87267</v>
      </c>
      <c r="H5693" s="277" t="s">
        <v>12659</v>
      </c>
      <c r="I5693" s="277" t="s">
        <v>648</v>
      </c>
      <c r="J5693" s="277" t="s">
        <v>2642</v>
      </c>
      <c r="K5693" s="280">
        <v>58.4</v>
      </c>
      <c r="L5693" s="277" t="s">
        <v>2364</v>
      </c>
      <c r="M5693" s="83"/>
    </row>
    <row r="5694" spans="1:13" ht="12.75" customHeight="1" x14ac:dyDescent="0.25">
      <c r="A5694" s="277" t="s">
        <v>12473</v>
      </c>
      <c r="B5694" s="277" t="s">
        <v>12474</v>
      </c>
      <c r="C5694" s="277" t="s">
        <v>12649</v>
      </c>
      <c r="D5694" s="277" t="s">
        <v>12650</v>
      </c>
      <c r="E5694" s="278" t="s">
        <v>1043</v>
      </c>
      <c r="F5694" s="277" t="s">
        <v>1043</v>
      </c>
      <c r="G5694" s="279">
        <v>87268</v>
      </c>
      <c r="H5694" s="277" t="s">
        <v>12660</v>
      </c>
      <c r="I5694" s="277" t="s">
        <v>648</v>
      </c>
      <c r="J5694" s="277" t="s">
        <v>2642</v>
      </c>
      <c r="K5694" s="280">
        <v>62.84</v>
      </c>
      <c r="L5694" s="277" t="s">
        <v>2364</v>
      </c>
      <c r="M5694" s="83"/>
    </row>
    <row r="5695" spans="1:13" ht="12.75" customHeight="1" x14ac:dyDescent="0.25">
      <c r="A5695" s="277" t="s">
        <v>12473</v>
      </c>
      <c r="B5695" s="277" t="s">
        <v>12474</v>
      </c>
      <c r="C5695" s="277" t="s">
        <v>12649</v>
      </c>
      <c r="D5695" s="277" t="s">
        <v>12650</v>
      </c>
      <c r="E5695" s="278" t="s">
        <v>1043</v>
      </c>
      <c r="F5695" s="277" t="s">
        <v>1043</v>
      </c>
      <c r="G5695" s="279">
        <v>87269</v>
      </c>
      <c r="H5695" s="277" t="s">
        <v>12661</v>
      </c>
      <c r="I5695" s="277" t="s">
        <v>648</v>
      </c>
      <c r="J5695" s="277" t="s">
        <v>2642</v>
      </c>
      <c r="K5695" s="280">
        <v>56.27</v>
      </c>
      <c r="L5695" s="277" t="s">
        <v>2364</v>
      </c>
      <c r="M5695" s="83"/>
    </row>
    <row r="5696" spans="1:13" ht="12.75" customHeight="1" x14ac:dyDescent="0.25">
      <c r="A5696" s="277" t="s">
        <v>12473</v>
      </c>
      <c r="B5696" s="277" t="s">
        <v>12474</v>
      </c>
      <c r="C5696" s="277" t="s">
        <v>12649</v>
      </c>
      <c r="D5696" s="277" t="s">
        <v>12650</v>
      </c>
      <c r="E5696" s="278" t="s">
        <v>1043</v>
      </c>
      <c r="F5696" s="277" t="s">
        <v>1043</v>
      </c>
      <c r="G5696" s="279">
        <v>87270</v>
      </c>
      <c r="H5696" s="277" t="s">
        <v>12662</v>
      </c>
      <c r="I5696" s="277" t="s">
        <v>648</v>
      </c>
      <c r="J5696" s="277" t="s">
        <v>2642</v>
      </c>
      <c r="K5696" s="280">
        <v>64.61</v>
      </c>
      <c r="L5696" s="277" t="s">
        <v>2364</v>
      </c>
      <c r="M5696" s="83"/>
    </row>
    <row r="5697" spans="1:13" ht="12.75" customHeight="1" x14ac:dyDescent="0.25">
      <c r="A5697" s="277" t="s">
        <v>12473</v>
      </c>
      <c r="B5697" s="277" t="s">
        <v>12474</v>
      </c>
      <c r="C5697" s="277" t="s">
        <v>12649</v>
      </c>
      <c r="D5697" s="277" t="s">
        <v>12650</v>
      </c>
      <c r="E5697" s="278" t="s">
        <v>1043</v>
      </c>
      <c r="F5697" s="277" t="s">
        <v>1043</v>
      </c>
      <c r="G5697" s="279">
        <v>87271</v>
      </c>
      <c r="H5697" s="277" t="s">
        <v>12663</v>
      </c>
      <c r="I5697" s="277" t="s">
        <v>648</v>
      </c>
      <c r="J5697" s="277" t="s">
        <v>2642</v>
      </c>
      <c r="K5697" s="280">
        <v>61.45</v>
      </c>
      <c r="L5697" s="277" t="s">
        <v>2364</v>
      </c>
      <c r="M5697" s="83"/>
    </row>
    <row r="5698" spans="1:13" ht="12.75" customHeight="1" x14ac:dyDescent="0.25">
      <c r="A5698" s="277" t="s">
        <v>12473</v>
      </c>
      <c r="B5698" s="277" t="s">
        <v>12474</v>
      </c>
      <c r="C5698" s="277" t="s">
        <v>12649</v>
      </c>
      <c r="D5698" s="277" t="s">
        <v>12650</v>
      </c>
      <c r="E5698" s="278" t="s">
        <v>1043</v>
      </c>
      <c r="F5698" s="277" t="s">
        <v>1043</v>
      </c>
      <c r="G5698" s="279">
        <v>87272</v>
      </c>
      <c r="H5698" s="277" t="s">
        <v>12664</v>
      </c>
      <c r="I5698" s="277" t="s">
        <v>648</v>
      </c>
      <c r="J5698" s="277" t="s">
        <v>2642</v>
      </c>
      <c r="K5698" s="280">
        <v>66.209999999999994</v>
      </c>
      <c r="L5698" s="277" t="s">
        <v>2364</v>
      </c>
      <c r="M5698" s="83"/>
    </row>
    <row r="5699" spans="1:13" ht="12.75" customHeight="1" x14ac:dyDescent="0.25">
      <c r="A5699" s="277" t="s">
        <v>12473</v>
      </c>
      <c r="B5699" s="277" t="s">
        <v>12474</v>
      </c>
      <c r="C5699" s="277" t="s">
        <v>12649</v>
      </c>
      <c r="D5699" s="277" t="s">
        <v>12650</v>
      </c>
      <c r="E5699" s="278" t="s">
        <v>1043</v>
      </c>
      <c r="F5699" s="277" t="s">
        <v>1043</v>
      </c>
      <c r="G5699" s="279">
        <v>87273</v>
      </c>
      <c r="H5699" s="277" t="s">
        <v>12665</v>
      </c>
      <c r="I5699" s="277" t="s">
        <v>648</v>
      </c>
      <c r="J5699" s="277" t="s">
        <v>2642</v>
      </c>
      <c r="K5699" s="280">
        <v>58.18</v>
      </c>
      <c r="L5699" s="277" t="s">
        <v>2364</v>
      </c>
      <c r="M5699" s="83"/>
    </row>
    <row r="5700" spans="1:13" ht="12.75" customHeight="1" x14ac:dyDescent="0.25">
      <c r="A5700" s="277" t="s">
        <v>12473</v>
      </c>
      <c r="B5700" s="277" t="s">
        <v>12474</v>
      </c>
      <c r="C5700" s="277" t="s">
        <v>12649</v>
      </c>
      <c r="D5700" s="277" t="s">
        <v>12650</v>
      </c>
      <c r="E5700" s="278" t="s">
        <v>1043</v>
      </c>
      <c r="F5700" s="277" t="s">
        <v>1043</v>
      </c>
      <c r="G5700" s="279">
        <v>87274</v>
      </c>
      <c r="H5700" s="277" t="s">
        <v>12666</v>
      </c>
      <c r="I5700" s="277" t="s">
        <v>648</v>
      </c>
      <c r="J5700" s="277" t="s">
        <v>2642</v>
      </c>
      <c r="K5700" s="280">
        <v>67.459999999999994</v>
      </c>
      <c r="L5700" s="277" t="s">
        <v>2364</v>
      </c>
      <c r="M5700" s="83"/>
    </row>
    <row r="5701" spans="1:13" ht="12.75" customHeight="1" x14ac:dyDescent="0.25">
      <c r="A5701" s="277" t="s">
        <v>12473</v>
      </c>
      <c r="B5701" s="277" t="s">
        <v>12474</v>
      </c>
      <c r="C5701" s="277" t="s">
        <v>12649</v>
      </c>
      <c r="D5701" s="277" t="s">
        <v>12650</v>
      </c>
      <c r="E5701" s="278" t="s">
        <v>1043</v>
      </c>
      <c r="F5701" s="277" t="s">
        <v>1043</v>
      </c>
      <c r="G5701" s="279">
        <v>87275</v>
      </c>
      <c r="H5701" s="277" t="s">
        <v>12667</v>
      </c>
      <c r="I5701" s="277" t="s">
        <v>648</v>
      </c>
      <c r="J5701" s="277" t="s">
        <v>2642</v>
      </c>
      <c r="K5701" s="280">
        <v>64.77</v>
      </c>
      <c r="L5701" s="277" t="s">
        <v>2364</v>
      </c>
      <c r="M5701" s="83"/>
    </row>
    <row r="5702" spans="1:13" ht="12.75" customHeight="1" x14ac:dyDescent="0.25">
      <c r="A5702" s="277" t="s">
        <v>12473</v>
      </c>
      <c r="B5702" s="277" t="s">
        <v>12474</v>
      </c>
      <c r="C5702" s="277" t="s">
        <v>12649</v>
      </c>
      <c r="D5702" s="277" t="s">
        <v>12650</v>
      </c>
      <c r="E5702" s="278" t="s">
        <v>1043</v>
      </c>
      <c r="F5702" s="277" t="s">
        <v>1043</v>
      </c>
      <c r="G5702" s="279">
        <v>88786</v>
      </c>
      <c r="H5702" s="277" t="s">
        <v>12668</v>
      </c>
      <c r="I5702" s="277" t="s">
        <v>648</v>
      </c>
      <c r="J5702" s="277" t="s">
        <v>2642</v>
      </c>
      <c r="K5702" s="280">
        <v>214.39</v>
      </c>
      <c r="L5702" s="277" t="s">
        <v>2364</v>
      </c>
      <c r="M5702" s="83"/>
    </row>
    <row r="5703" spans="1:13" ht="12.75" customHeight="1" x14ac:dyDescent="0.25">
      <c r="A5703" s="277" t="s">
        <v>12473</v>
      </c>
      <c r="B5703" s="277" t="s">
        <v>12474</v>
      </c>
      <c r="C5703" s="277" t="s">
        <v>12649</v>
      </c>
      <c r="D5703" s="277" t="s">
        <v>12650</v>
      </c>
      <c r="E5703" s="278" t="s">
        <v>1043</v>
      </c>
      <c r="F5703" s="277" t="s">
        <v>1043</v>
      </c>
      <c r="G5703" s="279">
        <v>88787</v>
      </c>
      <c r="H5703" s="277" t="s">
        <v>12669</v>
      </c>
      <c r="I5703" s="277" t="s">
        <v>648</v>
      </c>
      <c r="J5703" s="277" t="s">
        <v>2642</v>
      </c>
      <c r="K5703" s="280">
        <v>197.53</v>
      </c>
      <c r="L5703" s="277" t="s">
        <v>2364</v>
      </c>
      <c r="M5703" s="83"/>
    </row>
    <row r="5704" spans="1:13" ht="12.75" customHeight="1" x14ac:dyDescent="0.25">
      <c r="A5704" s="277" t="s">
        <v>12473</v>
      </c>
      <c r="B5704" s="277" t="s">
        <v>12474</v>
      </c>
      <c r="C5704" s="277" t="s">
        <v>12649</v>
      </c>
      <c r="D5704" s="277" t="s">
        <v>12650</v>
      </c>
      <c r="E5704" s="278" t="s">
        <v>1043</v>
      </c>
      <c r="F5704" s="277" t="s">
        <v>1043</v>
      </c>
      <c r="G5704" s="279">
        <v>88788</v>
      </c>
      <c r="H5704" s="277" t="s">
        <v>12670</v>
      </c>
      <c r="I5704" s="277" t="s">
        <v>648</v>
      </c>
      <c r="J5704" s="277" t="s">
        <v>2642</v>
      </c>
      <c r="K5704" s="280">
        <v>206.83</v>
      </c>
      <c r="L5704" s="277" t="s">
        <v>2364</v>
      </c>
      <c r="M5704" s="83"/>
    </row>
    <row r="5705" spans="1:13" ht="12.75" customHeight="1" x14ac:dyDescent="0.25">
      <c r="A5705" s="277" t="s">
        <v>12473</v>
      </c>
      <c r="B5705" s="277" t="s">
        <v>12474</v>
      </c>
      <c r="C5705" s="277" t="s">
        <v>12649</v>
      </c>
      <c r="D5705" s="277" t="s">
        <v>12650</v>
      </c>
      <c r="E5705" s="278" t="s">
        <v>1043</v>
      </c>
      <c r="F5705" s="277" t="s">
        <v>1043</v>
      </c>
      <c r="G5705" s="279">
        <v>88789</v>
      </c>
      <c r="H5705" s="277" t="s">
        <v>12671</v>
      </c>
      <c r="I5705" s="277" t="s">
        <v>648</v>
      </c>
      <c r="J5705" s="277" t="s">
        <v>2642</v>
      </c>
      <c r="K5705" s="280">
        <v>249.09</v>
      </c>
      <c r="L5705" s="277" t="s">
        <v>2364</v>
      </c>
      <c r="M5705" s="83"/>
    </row>
    <row r="5706" spans="1:13" ht="12.75" customHeight="1" x14ac:dyDescent="0.25">
      <c r="A5706" s="277" t="s">
        <v>12473</v>
      </c>
      <c r="B5706" s="277" t="s">
        <v>12474</v>
      </c>
      <c r="C5706" s="277" t="s">
        <v>12649</v>
      </c>
      <c r="D5706" s="277" t="s">
        <v>12650</v>
      </c>
      <c r="E5706" s="278" t="s">
        <v>1043</v>
      </c>
      <c r="F5706" s="277" t="s">
        <v>1043</v>
      </c>
      <c r="G5706" s="279">
        <v>89045</v>
      </c>
      <c r="H5706" s="277" t="s">
        <v>12672</v>
      </c>
      <c r="I5706" s="277" t="s">
        <v>648</v>
      </c>
      <c r="J5706" s="277" t="s">
        <v>2642</v>
      </c>
      <c r="K5706" s="280">
        <v>58.77</v>
      </c>
      <c r="L5706" s="277" t="s">
        <v>2364</v>
      </c>
      <c r="M5706" s="83"/>
    </row>
    <row r="5707" spans="1:13" ht="12.75" customHeight="1" x14ac:dyDescent="0.25">
      <c r="A5707" s="277" t="s">
        <v>12473</v>
      </c>
      <c r="B5707" s="277" t="s">
        <v>12474</v>
      </c>
      <c r="C5707" s="277" t="s">
        <v>12649</v>
      </c>
      <c r="D5707" s="277" t="s">
        <v>12650</v>
      </c>
      <c r="E5707" s="278" t="s">
        <v>1043</v>
      </c>
      <c r="F5707" s="277" t="s">
        <v>1043</v>
      </c>
      <c r="G5707" s="279">
        <v>89170</v>
      </c>
      <c r="H5707" s="277" t="s">
        <v>12673</v>
      </c>
      <c r="I5707" s="277" t="s">
        <v>648</v>
      </c>
      <c r="J5707" s="277" t="s">
        <v>2642</v>
      </c>
      <c r="K5707" s="280">
        <v>57.24</v>
      </c>
      <c r="L5707" s="277" t="s">
        <v>2364</v>
      </c>
      <c r="M5707" s="83"/>
    </row>
    <row r="5708" spans="1:13" ht="12.75" customHeight="1" x14ac:dyDescent="0.25">
      <c r="A5708" s="277" t="s">
        <v>12473</v>
      </c>
      <c r="B5708" s="277" t="s">
        <v>12474</v>
      </c>
      <c r="C5708" s="277" t="s">
        <v>12649</v>
      </c>
      <c r="D5708" s="277" t="s">
        <v>12650</v>
      </c>
      <c r="E5708" s="278" t="s">
        <v>1043</v>
      </c>
      <c r="F5708" s="277" t="s">
        <v>1043</v>
      </c>
      <c r="G5708" s="279">
        <v>93392</v>
      </c>
      <c r="H5708" s="277" t="s">
        <v>12674</v>
      </c>
      <c r="I5708" s="277" t="s">
        <v>648</v>
      </c>
      <c r="J5708" s="277" t="s">
        <v>2642</v>
      </c>
      <c r="K5708" s="280">
        <v>43.83</v>
      </c>
      <c r="L5708" s="277" t="s">
        <v>2364</v>
      </c>
      <c r="M5708" s="83"/>
    </row>
    <row r="5709" spans="1:13" ht="12.75" customHeight="1" x14ac:dyDescent="0.25">
      <c r="A5709" s="277" t="s">
        <v>12473</v>
      </c>
      <c r="B5709" s="277" t="s">
        <v>12474</v>
      </c>
      <c r="C5709" s="277" t="s">
        <v>12649</v>
      </c>
      <c r="D5709" s="277" t="s">
        <v>12650</v>
      </c>
      <c r="E5709" s="278" t="s">
        <v>1043</v>
      </c>
      <c r="F5709" s="277" t="s">
        <v>1043</v>
      </c>
      <c r="G5709" s="279">
        <v>93393</v>
      </c>
      <c r="H5709" s="277" t="s">
        <v>12675</v>
      </c>
      <c r="I5709" s="277" t="s">
        <v>648</v>
      </c>
      <c r="J5709" s="277" t="s">
        <v>2642</v>
      </c>
      <c r="K5709" s="280">
        <v>37.92</v>
      </c>
      <c r="L5709" s="277" t="s">
        <v>2364</v>
      </c>
      <c r="M5709" s="83"/>
    </row>
    <row r="5710" spans="1:13" ht="12.75" customHeight="1" x14ac:dyDescent="0.25">
      <c r="A5710" s="277" t="s">
        <v>12473</v>
      </c>
      <c r="B5710" s="277" t="s">
        <v>12474</v>
      </c>
      <c r="C5710" s="277" t="s">
        <v>12649</v>
      </c>
      <c r="D5710" s="277" t="s">
        <v>12650</v>
      </c>
      <c r="E5710" s="278" t="s">
        <v>1043</v>
      </c>
      <c r="F5710" s="277" t="s">
        <v>1043</v>
      </c>
      <c r="G5710" s="279">
        <v>93394</v>
      </c>
      <c r="H5710" s="277" t="s">
        <v>12676</v>
      </c>
      <c r="I5710" s="277" t="s">
        <v>648</v>
      </c>
      <c r="J5710" s="277" t="s">
        <v>2642</v>
      </c>
      <c r="K5710" s="280">
        <v>45.95</v>
      </c>
      <c r="L5710" s="277" t="s">
        <v>2364</v>
      </c>
      <c r="M5710" s="83"/>
    </row>
    <row r="5711" spans="1:13" ht="12.75" customHeight="1" x14ac:dyDescent="0.25">
      <c r="A5711" s="277" t="s">
        <v>12473</v>
      </c>
      <c r="B5711" s="277" t="s">
        <v>12474</v>
      </c>
      <c r="C5711" s="277" t="s">
        <v>12649</v>
      </c>
      <c r="D5711" s="277" t="s">
        <v>12650</v>
      </c>
      <c r="E5711" s="278" t="s">
        <v>1043</v>
      </c>
      <c r="F5711" s="277" t="s">
        <v>1043</v>
      </c>
      <c r="G5711" s="279">
        <v>93395</v>
      </c>
      <c r="H5711" s="277" t="s">
        <v>12677</v>
      </c>
      <c r="I5711" s="277" t="s">
        <v>648</v>
      </c>
      <c r="J5711" s="277" t="s">
        <v>2642</v>
      </c>
      <c r="K5711" s="280">
        <v>43.31</v>
      </c>
      <c r="L5711" s="277" t="s">
        <v>2364</v>
      </c>
      <c r="M5711" s="83"/>
    </row>
    <row r="5712" spans="1:13" ht="12.75" customHeight="1" x14ac:dyDescent="0.25">
      <c r="A5712" s="277" t="s">
        <v>12473</v>
      </c>
      <c r="B5712" s="277" t="s">
        <v>12474</v>
      </c>
      <c r="C5712" s="277" t="s">
        <v>12649</v>
      </c>
      <c r="D5712" s="277" t="s">
        <v>12650</v>
      </c>
      <c r="E5712" s="278" t="s">
        <v>1043</v>
      </c>
      <c r="F5712" s="277" t="s">
        <v>1043</v>
      </c>
      <c r="G5712" s="279">
        <v>99194</v>
      </c>
      <c r="H5712" s="277" t="s">
        <v>12678</v>
      </c>
      <c r="I5712" s="277" t="s">
        <v>648</v>
      </c>
      <c r="J5712" s="277" t="s">
        <v>2642</v>
      </c>
      <c r="K5712" s="280">
        <v>47.62</v>
      </c>
      <c r="L5712" s="277" t="s">
        <v>2364</v>
      </c>
      <c r="M5712" s="83"/>
    </row>
    <row r="5713" spans="1:13" ht="12.75" customHeight="1" x14ac:dyDescent="0.25">
      <c r="A5713" s="277" t="s">
        <v>12473</v>
      </c>
      <c r="B5713" s="277" t="s">
        <v>12474</v>
      </c>
      <c r="C5713" s="277" t="s">
        <v>12649</v>
      </c>
      <c r="D5713" s="277" t="s">
        <v>12650</v>
      </c>
      <c r="E5713" s="278" t="s">
        <v>1043</v>
      </c>
      <c r="F5713" s="277" t="s">
        <v>1043</v>
      </c>
      <c r="G5713" s="279">
        <v>99195</v>
      </c>
      <c r="H5713" s="277" t="s">
        <v>12679</v>
      </c>
      <c r="I5713" s="277" t="s">
        <v>648</v>
      </c>
      <c r="J5713" s="277" t="s">
        <v>2642</v>
      </c>
      <c r="K5713" s="280">
        <v>41.71</v>
      </c>
      <c r="L5713" s="277" t="s">
        <v>2364</v>
      </c>
      <c r="M5713" s="83"/>
    </row>
    <row r="5714" spans="1:13" ht="12.75" customHeight="1" x14ac:dyDescent="0.25">
      <c r="A5714" s="277" t="s">
        <v>12473</v>
      </c>
      <c r="B5714" s="277" t="s">
        <v>12474</v>
      </c>
      <c r="C5714" s="277" t="s">
        <v>12649</v>
      </c>
      <c r="D5714" s="277" t="s">
        <v>12650</v>
      </c>
      <c r="E5714" s="278" t="s">
        <v>1043</v>
      </c>
      <c r="F5714" s="277" t="s">
        <v>1043</v>
      </c>
      <c r="G5714" s="279">
        <v>99196</v>
      </c>
      <c r="H5714" s="277" t="s">
        <v>12680</v>
      </c>
      <c r="I5714" s="277" t="s">
        <v>648</v>
      </c>
      <c r="J5714" s="277" t="s">
        <v>2642</v>
      </c>
      <c r="K5714" s="280">
        <v>49.74</v>
      </c>
      <c r="L5714" s="277" t="s">
        <v>2364</v>
      </c>
      <c r="M5714" s="83"/>
    </row>
    <row r="5715" spans="1:13" ht="12.75" customHeight="1" x14ac:dyDescent="0.25">
      <c r="A5715" s="277" t="s">
        <v>12473</v>
      </c>
      <c r="B5715" s="277" t="s">
        <v>12474</v>
      </c>
      <c r="C5715" s="277" t="s">
        <v>12649</v>
      </c>
      <c r="D5715" s="277" t="s">
        <v>12650</v>
      </c>
      <c r="E5715" s="278" t="s">
        <v>1043</v>
      </c>
      <c r="F5715" s="277" t="s">
        <v>1043</v>
      </c>
      <c r="G5715" s="279">
        <v>99198</v>
      </c>
      <c r="H5715" s="277" t="s">
        <v>12681</v>
      </c>
      <c r="I5715" s="277" t="s">
        <v>648</v>
      </c>
      <c r="J5715" s="277" t="s">
        <v>2642</v>
      </c>
      <c r="K5715" s="280">
        <v>47.1</v>
      </c>
      <c r="L5715" s="277" t="s">
        <v>2364</v>
      </c>
      <c r="M5715" s="83"/>
    </row>
    <row r="5716" spans="1:13" ht="12.75" customHeight="1" x14ac:dyDescent="0.25">
      <c r="A5716" s="277" t="s">
        <v>12473</v>
      </c>
      <c r="B5716" s="277" t="s">
        <v>12474</v>
      </c>
      <c r="C5716" s="277" t="s">
        <v>12682</v>
      </c>
      <c r="D5716" s="277" t="s">
        <v>12683</v>
      </c>
      <c r="E5716" s="278" t="s">
        <v>1043</v>
      </c>
      <c r="F5716" s="277" t="s">
        <v>1043</v>
      </c>
      <c r="G5716" s="279">
        <v>84088</v>
      </c>
      <c r="H5716" s="277" t="s">
        <v>12684</v>
      </c>
      <c r="I5716" s="277" t="s">
        <v>871</v>
      </c>
      <c r="J5716" s="277" t="s">
        <v>2642</v>
      </c>
      <c r="K5716" s="280">
        <v>56.49</v>
      </c>
      <c r="L5716" s="277" t="s">
        <v>2364</v>
      </c>
      <c r="M5716" s="83"/>
    </row>
    <row r="5717" spans="1:13" ht="12.75" customHeight="1" x14ac:dyDescent="0.25">
      <c r="A5717" s="277" t="s">
        <v>12473</v>
      </c>
      <c r="B5717" s="277" t="s">
        <v>12474</v>
      </c>
      <c r="C5717" s="277" t="s">
        <v>12682</v>
      </c>
      <c r="D5717" s="277" t="s">
        <v>12683</v>
      </c>
      <c r="E5717" s="278" t="s">
        <v>1043</v>
      </c>
      <c r="F5717" s="277" t="s">
        <v>1043</v>
      </c>
      <c r="G5717" s="279">
        <v>84089</v>
      </c>
      <c r="H5717" s="277" t="s">
        <v>12685</v>
      </c>
      <c r="I5717" s="277" t="s">
        <v>871</v>
      </c>
      <c r="J5717" s="277" t="s">
        <v>2642</v>
      </c>
      <c r="K5717" s="280">
        <v>80.28</v>
      </c>
      <c r="L5717" s="277" t="s">
        <v>2364</v>
      </c>
      <c r="M5717" s="83"/>
    </row>
    <row r="5718" spans="1:13" ht="12.75" customHeight="1" x14ac:dyDescent="0.25">
      <c r="A5718" s="277" t="s">
        <v>12473</v>
      </c>
      <c r="B5718" s="277" t="s">
        <v>12474</v>
      </c>
      <c r="C5718" s="277" t="s">
        <v>12686</v>
      </c>
      <c r="D5718" s="277" t="s">
        <v>12687</v>
      </c>
      <c r="E5718" s="278" t="s">
        <v>1043</v>
      </c>
      <c r="F5718" s="277" t="s">
        <v>1043</v>
      </c>
      <c r="G5718" s="279">
        <v>40675</v>
      </c>
      <c r="H5718" s="277" t="s">
        <v>12688</v>
      </c>
      <c r="I5718" s="277" t="s">
        <v>871</v>
      </c>
      <c r="J5718" s="277" t="s">
        <v>4167</v>
      </c>
      <c r="K5718" s="280">
        <v>3.96</v>
      </c>
      <c r="L5718" s="277" t="s">
        <v>2364</v>
      </c>
      <c r="M5718" s="83"/>
    </row>
    <row r="5719" spans="1:13" ht="12.75" customHeight="1" x14ac:dyDescent="0.25">
      <c r="A5719" s="277" t="s">
        <v>12473</v>
      </c>
      <c r="B5719" s="277" t="s">
        <v>12474</v>
      </c>
      <c r="C5719" s="277" t="s">
        <v>12689</v>
      </c>
      <c r="D5719" s="277" t="s">
        <v>12690</v>
      </c>
      <c r="E5719" s="278" t="s">
        <v>1043</v>
      </c>
      <c r="F5719" s="277" t="s">
        <v>1043</v>
      </c>
      <c r="G5719" s="279">
        <v>84093</v>
      </c>
      <c r="H5719" s="277" t="s">
        <v>12691</v>
      </c>
      <c r="I5719" s="277" t="s">
        <v>871</v>
      </c>
      <c r="J5719" s="277" t="s">
        <v>2642</v>
      </c>
      <c r="K5719" s="280">
        <v>36.42</v>
      </c>
      <c r="L5719" s="277" t="s">
        <v>2364</v>
      </c>
      <c r="M5719" s="83"/>
    </row>
    <row r="5720" spans="1:13" ht="12.75" customHeight="1" x14ac:dyDescent="0.25">
      <c r="A5720" s="277" t="s">
        <v>12473</v>
      </c>
      <c r="B5720" s="277" t="s">
        <v>12474</v>
      </c>
      <c r="C5720" s="277" t="s">
        <v>12689</v>
      </c>
      <c r="D5720" s="277" t="s">
        <v>12690</v>
      </c>
      <c r="E5720" s="278" t="s">
        <v>1043</v>
      </c>
      <c r="F5720" s="277" t="s">
        <v>1043</v>
      </c>
      <c r="G5720" s="279">
        <v>96112</v>
      </c>
      <c r="H5720" s="277" t="s">
        <v>12692</v>
      </c>
      <c r="I5720" s="277" t="s">
        <v>648</v>
      </c>
      <c r="J5720" s="277" t="s">
        <v>2642</v>
      </c>
      <c r="K5720" s="280">
        <v>99.28</v>
      </c>
      <c r="L5720" s="277" t="s">
        <v>2364</v>
      </c>
      <c r="M5720" s="83"/>
    </row>
    <row r="5721" spans="1:13" ht="12.75" customHeight="1" x14ac:dyDescent="0.25">
      <c r="A5721" s="277" t="s">
        <v>12473</v>
      </c>
      <c r="B5721" s="277" t="s">
        <v>12474</v>
      </c>
      <c r="C5721" s="277" t="s">
        <v>12689</v>
      </c>
      <c r="D5721" s="277" t="s">
        <v>12690</v>
      </c>
      <c r="E5721" s="278" t="s">
        <v>1043</v>
      </c>
      <c r="F5721" s="277" t="s">
        <v>1043</v>
      </c>
      <c r="G5721" s="279">
        <v>96117</v>
      </c>
      <c r="H5721" s="277" t="s">
        <v>12693</v>
      </c>
      <c r="I5721" s="277" t="s">
        <v>648</v>
      </c>
      <c r="J5721" s="277" t="s">
        <v>2642</v>
      </c>
      <c r="K5721" s="280">
        <v>123.96</v>
      </c>
      <c r="L5721" s="277" t="s">
        <v>2364</v>
      </c>
      <c r="M5721" s="83"/>
    </row>
    <row r="5722" spans="1:13" ht="12.75" customHeight="1" x14ac:dyDescent="0.25">
      <c r="A5722" s="277" t="s">
        <v>12473</v>
      </c>
      <c r="B5722" s="277" t="s">
        <v>12474</v>
      </c>
      <c r="C5722" s="277" t="s">
        <v>12689</v>
      </c>
      <c r="D5722" s="277" t="s">
        <v>12690</v>
      </c>
      <c r="E5722" s="278" t="s">
        <v>1043</v>
      </c>
      <c r="F5722" s="277" t="s">
        <v>1043</v>
      </c>
      <c r="G5722" s="279">
        <v>96122</v>
      </c>
      <c r="H5722" s="277" t="s">
        <v>12694</v>
      </c>
      <c r="I5722" s="277" t="s">
        <v>871</v>
      </c>
      <c r="J5722" s="277" t="s">
        <v>2642</v>
      </c>
      <c r="K5722" s="280">
        <v>29.8</v>
      </c>
      <c r="L5722" s="277" t="s">
        <v>2364</v>
      </c>
      <c r="M5722" s="83"/>
    </row>
    <row r="5723" spans="1:13" ht="12.75" customHeight="1" x14ac:dyDescent="0.25">
      <c r="A5723" s="277" t="s">
        <v>12473</v>
      </c>
      <c r="B5723" s="277" t="s">
        <v>12474</v>
      </c>
      <c r="C5723" s="277" t="s">
        <v>12695</v>
      </c>
      <c r="D5723" s="277" t="s">
        <v>12696</v>
      </c>
      <c r="E5723" s="278" t="s">
        <v>1043</v>
      </c>
      <c r="F5723" s="277" t="s">
        <v>1043</v>
      </c>
      <c r="G5723" s="279">
        <v>96109</v>
      </c>
      <c r="H5723" s="277" t="s">
        <v>12697</v>
      </c>
      <c r="I5723" s="277" t="s">
        <v>648</v>
      </c>
      <c r="J5723" s="277" t="s">
        <v>2642</v>
      </c>
      <c r="K5723" s="280">
        <v>37.03</v>
      </c>
      <c r="L5723" s="277" t="s">
        <v>2364</v>
      </c>
      <c r="M5723" s="83"/>
    </row>
    <row r="5724" spans="1:13" ht="12.75" customHeight="1" x14ac:dyDescent="0.25">
      <c r="A5724" s="277" t="s">
        <v>12473</v>
      </c>
      <c r="B5724" s="277" t="s">
        <v>12474</v>
      </c>
      <c r="C5724" s="277" t="s">
        <v>12695</v>
      </c>
      <c r="D5724" s="277" t="s">
        <v>12696</v>
      </c>
      <c r="E5724" s="278" t="s">
        <v>1043</v>
      </c>
      <c r="F5724" s="277" t="s">
        <v>1043</v>
      </c>
      <c r="G5724" s="279">
        <v>96110</v>
      </c>
      <c r="H5724" s="277" t="s">
        <v>12698</v>
      </c>
      <c r="I5724" s="277" t="s">
        <v>648</v>
      </c>
      <c r="J5724" s="277" t="s">
        <v>2642</v>
      </c>
      <c r="K5724" s="280">
        <v>54.09</v>
      </c>
      <c r="L5724" s="277" t="s">
        <v>2364</v>
      </c>
      <c r="M5724" s="83"/>
    </row>
    <row r="5725" spans="1:13" ht="12.75" customHeight="1" x14ac:dyDescent="0.25">
      <c r="A5725" s="277" t="s">
        <v>12473</v>
      </c>
      <c r="B5725" s="277" t="s">
        <v>12474</v>
      </c>
      <c r="C5725" s="277" t="s">
        <v>12695</v>
      </c>
      <c r="D5725" s="277" t="s">
        <v>12696</v>
      </c>
      <c r="E5725" s="278" t="s">
        <v>1043</v>
      </c>
      <c r="F5725" s="277" t="s">
        <v>1043</v>
      </c>
      <c r="G5725" s="279">
        <v>96113</v>
      </c>
      <c r="H5725" s="277" t="s">
        <v>12699</v>
      </c>
      <c r="I5725" s="277" t="s">
        <v>648</v>
      </c>
      <c r="J5725" s="277" t="s">
        <v>2642</v>
      </c>
      <c r="K5725" s="280">
        <v>33.28</v>
      </c>
      <c r="L5725" s="277" t="s">
        <v>2364</v>
      </c>
      <c r="M5725" s="83"/>
    </row>
    <row r="5726" spans="1:13" ht="12.75" customHeight="1" x14ac:dyDescent="0.25">
      <c r="A5726" s="277" t="s">
        <v>12473</v>
      </c>
      <c r="B5726" s="277" t="s">
        <v>12474</v>
      </c>
      <c r="C5726" s="277" t="s">
        <v>12695</v>
      </c>
      <c r="D5726" s="277" t="s">
        <v>12696</v>
      </c>
      <c r="E5726" s="278" t="s">
        <v>1043</v>
      </c>
      <c r="F5726" s="277" t="s">
        <v>1043</v>
      </c>
      <c r="G5726" s="279">
        <v>96114</v>
      </c>
      <c r="H5726" s="277" t="s">
        <v>12700</v>
      </c>
      <c r="I5726" s="277" t="s">
        <v>648</v>
      </c>
      <c r="J5726" s="277" t="s">
        <v>2642</v>
      </c>
      <c r="K5726" s="280">
        <v>55.18</v>
      </c>
      <c r="L5726" s="277" t="s">
        <v>2364</v>
      </c>
      <c r="M5726" s="83"/>
    </row>
    <row r="5727" spans="1:13" ht="12.75" customHeight="1" x14ac:dyDescent="0.25">
      <c r="A5727" s="277" t="s">
        <v>12473</v>
      </c>
      <c r="B5727" s="277" t="s">
        <v>12474</v>
      </c>
      <c r="C5727" s="277" t="s">
        <v>12695</v>
      </c>
      <c r="D5727" s="277" t="s">
        <v>12696</v>
      </c>
      <c r="E5727" s="278" t="s">
        <v>1043</v>
      </c>
      <c r="F5727" s="277" t="s">
        <v>1043</v>
      </c>
      <c r="G5727" s="279">
        <v>96120</v>
      </c>
      <c r="H5727" s="277" t="s">
        <v>12701</v>
      </c>
      <c r="I5727" s="277" t="s">
        <v>871</v>
      </c>
      <c r="J5727" s="277" t="s">
        <v>2642</v>
      </c>
      <c r="K5727" s="280">
        <v>2.58</v>
      </c>
      <c r="L5727" s="277" t="s">
        <v>2364</v>
      </c>
      <c r="M5727" s="83"/>
    </row>
    <row r="5728" spans="1:13" ht="12.75" customHeight="1" x14ac:dyDescent="0.25">
      <c r="A5728" s="277" t="s">
        <v>12473</v>
      </c>
      <c r="B5728" s="277" t="s">
        <v>12474</v>
      </c>
      <c r="C5728" s="277" t="s">
        <v>12695</v>
      </c>
      <c r="D5728" s="277" t="s">
        <v>12696</v>
      </c>
      <c r="E5728" s="278" t="s">
        <v>1043</v>
      </c>
      <c r="F5728" s="277" t="s">
        <v>1043</v>
      </c>
      <c r="G5728" s="279">
        <v>96123</v>
      </c>
      <c r="H5728" s="277" t="s">
        <v>12702</v>
      </c>
      <c r="I5728" s="277" t="s">
        <v>871</v>
      </c>
      <c r="J5728" s="277" t="s">
        <v>2642</v>
      </c>
      <c r="K5728" s="280">
        <v>21.74</v>
      </c>
      <c r="L5728" s="277" t="s">
        <v>2364</v>
      </c>
      <c r="M5728" s="83"/>
    </row>
    <row r="5729" spans="1:13" ht="12.75" customHeight="1" x14ac:dyDescent="0.25">
      <c r="A5729" s="277" t="s">
        <v>12473</v>
      </c>
      <c r="B5729" s="277" t="s">
        <v>12474</v>
      </c>
      <c r="C5729" s="277" t="s">
        <v>12695</v>
      </c>
      <c r="D5729" s="277" t="s">
        <v>12696</v>
      </c>
      <c r="E5729" s="278" t="s">
        <v>1043</v>
      </c>
      <c r="F5729" s="277" t="s">
        <v>1043</v>
      </c>
      <c r="G5729" s="279">
        <v>99054</v>
      </c>
      <c r="H5729" s="277" t="s">
        <v>12703</v>
      </c>
      <c r="I5729" s="277" t="s">
        <v>648</v>
      </c>
      <c r="J5729" s="277" t="s">
        <v>2642</v>
      </c>
      <c r="K5729" s="280">
        <v>44.97</v>
      </c>
      <c r="L5729" s="277" t="s">
        <v>2364</v>
      </c>
      <c r="M5729" s="83"/>
    </row>
    <row r="5730" spans="1:13" ht="12.75" customHeight="1" x14ac:dyDescent="0.25">
      <c r="A5730" s="277" t="s">
        <v>12473</v>
      </c>
      <c r="B5730" s="277" t="s">
        <v>12474</v>
      </c>
      <c r="C5730" s="277" t="s">
        <v>12704</v>
      </c>
      <c r="D5730" s="277" t="s">
        <v>12705</v>
      </c>
      <c r="E5730" s="278" t="s">
        <v>1043</v>
      </c>
      <c r="F5730" s="277" t="s">
        <v>1043</v>
      </c>
      <c r="G5730" s="279">
        <v>72200</v>
      </c>
      <c r="H5730" s="277" t="s">
        <v>12706</v>
      </c>
      <c r="I5730" s="277" t="s">
        <v>648</v>
      </c>
      <c r="J5730" s="277" t="s">
        <v>2642</v>
      </c>
      <c r="K5730" s="280">
        <v>91.4</v>
      </c>
      <c r="L5730" s="277" t="s">
        <v>2364</v>
      </c>
      <c r="M5730" s="83"/>
    </row>
    <row r="5731" spans="1:13" ht="12.75" customHeight="1" x14ac:dyDescent="0.25">
      <c r="A5731" s="277" t="s">
        <v>12473</v>
      </c>
      <c r="B5731" s="277" t="s">
        <v>12474</v>
      </c>
      <c r="C5731" s="277" t="s">
        <v>12707</v>
      </c>
      <c r="D5731" s="277" t="s">
        <v>12708</v>
      </c>
      <c r="E5731" s="278">
        <v>73807</v>
      </c>
      <c r="F5731" s="277" t="s">
        <v>12709</v>
      </c>
      <c r="G5731" s="279" t="s">
        <v>12710</v>
      </c>
      <c r="H5731" s="277" t="s">
        <v>12711</v>
      </c>
      <c r="I5731" s="277" t="s">
        <v>871</v>
      </c>
      <c r="J5731" s="277" t="s">
        <v>2642</v>
      </c>
      <c r="K5731" s="280">
        <v>81.31</v>
      </c>
      <c r="L5731" s="277" t="s">
        <v>2364</v>
      </c>
      <c r="M5731" s="83"/>
    </row>
    <row r="5732" spans="1:13" ht="12.75" customHeight="1" x14ac:dyDescent="0.25">
      <c r="A5732" s="277" t="s">
        <v>12473</v>
      </c>
      <c r="B5732" s="277" t="s">
        <v>12474</v>
      </c>
      <c r="C5732" s="277" t="s">
        <v>12712</v>
      </c>
      <c r="D5732" s="277" t="s">
        <v>12713</v>
      </c>
      <c r="E5732" s="278" t="s">
        <v>1043</v>
      </c>
      <c r="F5732" s="277" t="s">
        <v>1043</v>
      </c>
      <c r="G5732" s="279">
        <v>72201</v>
      </c>
      <c r="H5732" s="277" t="s">
        <v>12714</v>
      </c>
      <c r="I5732" s="277" t="s">
        <v>648</v>
      </c>
      <c r="J5732" s="277" t="s">
        <v>2642</v>
      </c>
      <c r="K5732" s="280">
        <v>10.039999999999999</v>
      </c>
      <c r="L5732" s="277" t="s">
        <v>2364</v>
      </c>
      <c r="M5732" s="83"/>
    </row>
    <row r="5733" spans="1:13" ht="12.75" customHeight="1" x14ac:dyDescent="0.25">
      <c r="A5733" s="277" t="s">
        <v>12473</v>
      </c>
      <c r="B5733" s="277" t="s">
        <v>12474</v>
      </c>
      <c r="C5733" s="277" t="s">
        <v>12712</v>
      </c>
      <c r="D5733" s="277" t="s">
        <v>12713</v>
      </c>
      <c r="E5733" s="278" t="s">
        <v>1043</v>
      </c>
      <c r="F5733" s="277" t="s">
        <v>1043</v>
      </c>
      <c r="G5733" s="279">
        <v>96111</v>
      </c>
      <c r="H5733" s="277" t="s">
        <v>12715</v>
      </c>
      <c r="I5733" s="277" t="s">
        <v>648</v>
      </c>
      <c r="J5733" s="277" t="s">
        <v>2642</v>
      </c>
      <c r="K5733" s="280">
        <v>32.5</v>
      </c>
      <c r="L5733" s="277" t="s">
        <v>2364</v>
      </c>
      <c r="M5733" s="83"/>
    </row>
    <row r="5734" spans="1:13" ht="12.75" customHeight="1" x14ac:dyDescent="0.25">
      <c r="A5734" s="277" t="s">
        <v>12473</v>
      </c>
      <c r="B5734" s="277" t="s">
        <v>12474</v>
      </c>
      <c r="C5734" s="277" t="s">
        <v>12712</v>
      </c>
      <c r="D5734" s="277" t="s">
        <v>12713</v>
      </c>
      <c r="E5734" s="278" t="s">
        <v>1043</v>
      </c>
      <c r="F5734" s="277" t="s">
        <v>1043</v>
      </c>
      <c r="G5734" s="279">
        <v>96116</v>
      </c>
      <c r="H5734" s="277" t="s">
        <v>12716</v>
      </c>
      <c r="I5734" s="277" t="s">
        <v>648</v>
      </c>
      <c r="J5734" s="277" t="s">
        <v>2642</v>
      </c>
      <c r="K5734" s="280">
        <v>35.42</v>
      </c>
      <c r="L5734" s="277" t="s">
        <v>2364</v>
      </c>
      <c r="M5734" s="83"/>
    </row>
    <row r="5735" spans="1:13" ht="12.75" customHeight="1" x14ac:dyDescent="0.25">
      <c r="A5735" s="277" t="s">
        <v>12473</v>
      </c>
      <c r="B5735" s="277" t="s">
        <v>12474</v>
      </c>
      <c r="C5735" s="277" t="s">
        <v>12712</v>
      </c>
      <c r="D5735" s="277" t="s">
        <v>12713</v>
      </c>
      <c r="E5735" s="278" t="s">
        <v>1043</v>
      </c>
      <c r="F5735" s="277" t="s">
        <v>1043</v>
      </c>
      <c r="G5735" s="279">
        <v>96121</v>
      </c>
      <c r="H5735" s="277" t="s">
        <v>12717</v>
      </c>
      <c r="I5735" s="277" t="s">
        <v>871</v>
      </c>
      <c r="J5735" s="277" t="s">
        <v>2642</v>
      </c>
      <c r="K5735" s="280">
        <v>7.04</v>
      </c>
      <c r="L5735" s="277" t="s">
        <v>2364</v>
      </c>
      <c r="M5735" s="83"/>
    </row>
    <row r="5736" spans="1:13" ht="12.75" customHeight="1" x14ac:dyDescent="0.25">
      <c r="A5736" s="277" t="s">
        <v>12473</v>
      </c>
      <c r="B5736" s="277" t="s">
        <v>12474</v>
      </c>
      <c r="C5736" s="277" t="s">
        <v>12712</v>
      </c>
      <c r="D5736" s="277" t="s">
        <v>12713</v>
      </c>
      <c r="E5736" s="278" t="s">
        <v>1043</v>
      </c>
      <c r="F5736" s="277" t="s">
        <v>1043</v>
      </c>
      <c r="G5736" s="279">
        <v>96485</v>
      </c>
      <c r="H5736" s="277" t="s">
        <v>12718</v>
      </c>
      <c r="I5736" s="277" t="s">
        <v>648</v>
      </c>
      <c r="J5736" s="277" t="s">
        <v>2642</v>
      </c>
      <c r="K5736" s="280">
        <v>37.26</v>
      </c>
      <c r="L5736" s="277" t="s">
        <v>2364</v>
      </c>
      <c r="M5736" s="83"/>
    </row>
    <row r="5737" spans="1:13" ht="12.75" customHeight="1" x14ac:dyDescent="0.25">
      <c r="A5737" s="277" t="s">
        <v>12473</v>
      </c>
      <c r="B5737" s="277" t="s">
        <v>12474</v>
      </c>
      <c r="C5737" s="277" t="s">
        <v>12712</v>
      </c>
      <c r="D5737" s="277" t="s">
        <v>12713</v>
      </c>
      <c r="E5737" s="278" t="s">
        <v>1043</v>
      </c>
      <c r="F5737" s="277" t="s">
        <v>1043</v>
      </c>
      <c r="G5737" s="279">
        <v>96486</v>
      </c>
      <c r="H5737" s="277" t="s">
        <v>12719</v>
      </c>
      <c r="I5737" s="277" t="s">
        <v>648</v>
      </c>
      <c r="J5737" s="277" t="s">
        <v>2642</v>
      </c>
      <c r="K5737" s="280">
        <v>40.47</v>
      </c>
      <c r="L5737" s="277" t="s">
        <v>2364</v>
      </c>
      <c r="M5737" s="83"/>
    </row>
    <row r="5738" spans="1:13" ht="12.75" customHeight="1" x14ac:dyDescent="0.25">
      <c r="A5738" s="277" t="s">
        <v>12473</v>
      </c>
      <c r="B5738" s="277" t="s">
        <v>12474</v>
      </c>
      <c r="C5738" s="277" t="s">
        <v>12720</v>
      </c>
      <c r="D5738" s="277" t="s">
        <v>12721</v>
      </c>
      <c r="E5738" s="278" t="s">
        <v>1043</v>
      </c>
      <c r="F5738" s="277" t="s">
        <v>1043</v>
      </c>
      <c r="G5738" s="279">
        <v>72198</v>
      </c>
      <c r="H5738" s="277" t="s">
        <v>12722</v>
      </c>
      <c r="I5738" s="277" t="s">
        <v>648</v>
      </c>
      <c r="J5738" s="277" t="s">
        <v>2363</v>
      </c>
      <c r="K5738" s="280">
        <v>107.75</v>
      </c>
      <c r="L5738" s="277" t="s">
        <v>2364</v>
      </c>
      <c r="M5738" s="83"/>
    </row>
    <row r="5739" spans="1:13" ht="12.75" customHeight="1" x14ac:dyDescent="0.25">
      <c r="A5739" s="277" t="s">
        <v>12473</v>
      </c>
      <c r="B5739" s="277" t="s">
        <v>12474</v>
      </c>
      <c r="C5739" s="277" t="s">
        <v>12720</v>
      </c>
      <c r="D5739" s="277" t="s">
        <v>12721</v>
      </c>
      <c r="E5739" s="278">
        <v>73833</v>
      </c>
      <c r="F5739" s="277" t="s">
        <v>12723</v>
      </c>
      <c r="G5739" s="279" t="s">
        <v>12724</v>
      </c>
      <c r="H5739" s="277" t="s">
        <v>12725</v>
      </c>
      <c r="I5739" s="277" t="s">
        <v>648</v>
      </c>
      <c r="J5739" s="277" t="s">
        <v>2363</v>
      </c>
      <c r="K5739" s="280">
        <v>60.95</v>
      </c>
      <c r="L5739" s="277" t="s">
        <v>2364</v>
      </c>
      <c r="M5739" s="83"/>
    </row>
    <row r="5740" spans="1:13" ht="12.75" customHeight="1" x14ac:dyDescent="0.25">
      <c r="A5740" s="277" t="s">
        <v>12473</v>
      </c>
      <c r="B5740" s="277" t="s">
        <v>12474</v>
      </c>
      <c r="C5740" s="277" t="s">
        <v>12726</v>
      </c>
      <c r="D5740" s="277" t="s">
        <v>12727</v>
      </c>
      <c r="E5740" s="278" t="s">
        <v>1043</v>
      </c>
      <c r="F5740" s="277" t="s">
        <v>1043</v>
      </c>
      <c r="G5740" s="279">
        <v>83730</v>
      </c>
      <c r="H5740" s="277" t="s">
        <v>12728</v>
      </c>
      <c r="I5740" s="277" t="s">
        <v>648</v>
      </c>
      <c r="J5740" s="277" t="s">
        <v>2642</v>
      </c>
      <c r="K5740" s="280">
        <v>193.88</v>
      </c>
      <c r="L5740" s="277" t="s">
        <v>2364</v>
      </c>
      <c r="M5740" s="83"/>
    </row>
    <row r="5741" spans="1:13" ht="12.75" customHeight="1" x14ac:dyDescent="0.25">
      <c r="A5741" s="277" t="s">
        <v>12473</v>
      </c>
      <c r="B5741" s="277" t="s">
        <v>12474</v>
      </c>
      <c r="C5741" s="277" t="s">
        <v>12726</v>
      </c>
      <c r="D5741" s="277" t="s">
        <v>12727</v>
      </c>
      <c r="E5741" s="278" t="s">
        <v>1043</v>
      </c>
      <c r="F5741" s="277" t="s">
        <v>1043</v>
      </c>
      <c r="G5741" s="279">
        <v>83736</v>
      </c>
      <c r="H5741" s="277" t="s">
        <v>12729</v>
      </c>
      <c r="I5741" s="277" t="s">
        <v>648</v>
      </c>
      <c r="J5741" s="277" t="s">
        <v>2642</v>
      </c>
      <c r="K5741" s="280">
        <v>178.24</v>
      </c>
      <c r="L5741" s="277" t="s">
        <v>2364</v>
      </c>
      <c r="M5741" s="83"/>
    </row>
    <row r="5742" spans="1:13" ht="12.75" customHeight="1" x14ac:dyDescent="0.25">
      <c r="A5742" s="277" t="s">
        <v>12473</v>
      </c>
      <c r="B5742" s="277" t="s">
        <v>12474</v>
      </c>
      <c r="C5742" s="277" t="s">
        <v>12726</v>
      </c>
      <c r="D5742" s="277" t="s">
        <v>12727</v>
      </c>
      <c r="E5742" s="278" t="s">
        <v>1043</v>
      </c>
      <c r="F5742" s="277" t="s">
        <v>1043</v>
      </c>
      <c r="G5742" s="279">
        <v>91514</v>
      </c>
      <c r="H5742" s="277" t="s">
        <v>12730</v>
      </c>
      <c r="I5742" s="277" t="s">
        <v>648</v>
      </c>
      <c r="J5742" s="277" t="s">
        <v>2642</v>
      </c>
      <c r="K5742" s="280">
        <v>4.9800000000000004</v>
      </c>
      <c r="L5742" s="277" t="s">
        <v>2364</v>
      </c>
      <c r="M5742" s="83"/>
    </row>
    <row r="5743" spans="1:13" ht="12.75" customHeight="1" x14ac:dyDescent="0.25">
      <c r="A5743" s="277" t="s">
        <v>12473</v>
      </c>
      <c r="B5743" s="277" t="s">
        <v>12474</v>
      </c>
      <c r="C5743" s="277" t="s">
        <v>12726</v>
      </c>
      <c r="D5743" s="277" t="s">
        <v>12727</v>
      </c>
      <c r="E5743" s="278" t="s">
        <v>1043</v>
      </c>
      <c r="F5743" s="277" t="s">
        <v>1043</v>
      </c>
      <c r="G5743" s="279">
        <v>91515</v>
      </c>
      <c r="H5743" s="277" t="s">
        <v>12731</v>
      </c>
      <c r="I5743" s="277" t="s">
        <v>648</v>
      </c>
      <c r="J5743" s="277" t="s">
        <v>2642</v>
      </c>
      <c r="K5743" s="280">
        <v>6.59</v>
      </c>
      <c r="L5743" s="277" t="s">
        <v>2364</v>
      </c>
      <c r="M5743" s="83"/>
    </row>
    <row r="5744" spans="1:13" ht="12.75" customHeight="1" x14ac:dyDescent="0.25">
      <c r="A5744" s="277" t="s">
        <v>12473</v>
      </c>
      <c r="B5744" s="277" t="s">
        <v>12474</v>
      </c>
      <c r="C5744" s="277" t="s">
        <v>12726</v>
      </c>
      <c r="D5744" s="277" t="s">
        <v>12727</v>
      </c>
      <c r="E5744" s="278" t="s">
        <v>1043</v>
      </c>
      <c r="F5744" s="277" t="s">
        <v>1043</v>
      </c>
      <c r="G5744" s="279">
        <v>91516</v>
      </c>
      <c r="H5744" s="277" t="s">
        <v>12732</v>
      </c>
      <c r="I5744" s="277" t="s">
        <v>648</v>
      </c>
      <c r="J5744" s="277" t="s">
        <v>2642</v>
      </c>
      <c r="K5744" s="280">
        <v>9.64</v>
      </c>
      <c r="L5744" s="277" t="s">
        <v>2364</v>
      </c>
      <c r="M5744" s="83"/>
    </row>
    <row r="5745" spans="1:13" ht="12.75" customHeight="1" x14ac:dyDescent="0.25">
      <c r="A5745" s="277" t="s">
        <v>12473</v>
      </c>
      <c r="B5745" s="277" t="s">
        <v>12474</v>
      </c>
      <c r="C5745" s="277" t="s">
        <v>12726</v>
      </c>
      <c r="D5745" s="277" t="s">
        <v>12727</v>
      </c>
      <c r="E5745" s="278" t="s">
        <v>1043</v>
      </c>
      <c r="F5745" s="277" t="s">
        <v>1043</v>
      </c>
      <c r="G5745" s="279">
        <v>91517</v>
      </c>
      <c r="H5745" s="277" t="s">
        <v>12733</v>
      </c>
      <c r="I5745" s="277" t="s">
        <v>648</v>
      </c>
      <c r="J5745" s="277" t="s">
        <v>2642</v>
      </c>
      <c r="K5745" s="280">
        <v>10.75</v>
      </c>
      <c r="L5745" s="277" t="s">
        <v>2364</v>
      </c>
      <c r="M5745" s="83"/>
    </row>
    <row r="5746" spans="1:13" ht="12.75" customHeight="1" x14ac:dyDescent="0.25">
      <c r="A5746" s="277" t="s">
        <v>12473</v>
      </c>
      <c r="B5746" s="277" t="s">
        <v>12474</v>
      </c>
      <c r="C5746" s="277" t="s">
        <v>12726</v>
      </c>
      <c r="D5746" s="277" t="s">
        <v>12727</v>
      </c>
      <c r="E5746" s="278" t="s">
        <v>1043</v>
      </c>
      <c r="F5746" s="277" t="s">
        <v>1043</v>
      </c>
      <c r="G5746" s="279">
        <v>91519</v>
      </c>
      <c r="H5746" s="277" t="s">
        <v>12734</v>
      </c>
      <c r="I5746" s="277" t="s">
        <v>648</v>
      </c>
      <c r="J5746" s="277" t="s">
        <v>2642</v>
      </c>
      <c r="K5746" s="280">
        <v>12.35</v>
      </c>
      <c r="L5746" s="277" t="s">
        <v>2364</v>
      </c>
      <c r="M5746" s="83"/>
    </row>
    <row r="5747" spans="1:13" ht="12.75" customHeight="1" x14ac:dyDescent="0.25">
      <c r="A5747" s="277" t="s">
        <v>12473</v>
      </c>
      <c r="B5747" s="277" t="s">
        <v>12474</v>
      </c>
      <c r="C5747" s="277" t="s">
        <v>12726</v>
      </c>
      <c r="D5747" s="277" t="s">
        <v>12727</v>
      </c>
      <c r="E5747" s="278" t="s">
        <v>1043</v>
      </c>
      <c r="F5747" s="277" t="s">
        <v>1043</v>
      </c>
      <c r="G5747" s="279">
        <v>91520</v>
      </c>
      <c r="H5747" s="277" t="s">
        <v>12735</v>
      </c>
      <c r="I5747" s="277" t="s">
        <v>648</v>
      </c>
      <c r="J5747" s="277" t="s">
        <v>2642</v>
      </c>
      <c r="K5747" s="280">
        <v>1.78</v>
      </c>
      <c r="L5747" s="277" t="s">
        <v>2364</v>
      </c>
      <c r="M5747" s="83"/>
    </row>
    <row r="5748" spans="1:13" ht="12.75" customHeight="1" x14ac:dyDescent="0.25">
      <c r="A5748" s="277" t="s">
        <v>12473</v>
      </c>
      <c r="B5748" s="277" t="s">
        <v>12474</v>
      </c>
      <c r="C5748" s="277" t="s">
        <v>12726</v>
      </c>
      <c r="D5748" s="277" t="s">
        <v>12727</v>
      </c>
      <c r="E5748" s="278" t="s">
        <v>1043</v>
      </c>
      <c r="F5748" s="277" t="s">
        <v>1043</v>
      </c>
      <c r="G5748" s="279">
        <v>91522</v>
      </c>
      <c r="H5748" s="277" t="s">
        <v>12736</v>
      </c>
      <c r="I5748" s="277" t="s">
        <v>648</v>
      </c>
      <c r="J5748" s="277" t="s">
        <v>2642</v>
      </c>
      <c r="K5748" s="280">
        <v>2.15</v>
      </c>
      <c r="L5748" s="277" t="s">
        <v>2364</v>
      </c>
      <c r="M5748" s="83"/>
    </row>
    <row r="5749" spans="1:13" ht="12.75" customHeight="1" x14ac:dyDescent="0.25">
      <c r="A5749" s="277" t="s">
        <v>12473</v>
      </c>
      <c r="B5749" s="277" t="s">
        <v>12474</v>
      </c>
      <c r="C5749" s="277" t="s">
        <v>12726</v>
      </c>
      <c r="D5749" s="277" t="s">
        <v>12727</v>
      </c>
      <c r="E5749" s="278" t="s">
        <v>1043</v>
      </c>
      <c r="F5749" s="277" t="s">
        <v>1043</v>
      </c>
      <c r="G5749" s="279">
        <v>91525</v>
      </c>
      <c r="H5749" s="277" t="s">
        <v>12737</v>
      </c>
      <c r="I5749" s="277" t="s">
        <v>648</v>
      </c>
      <c r="J5749" s="277" t="s">
        <v>2642</v>
      </c>
      <c r="K5749" s="280">
        <v>3.85</v>
      </c>
      <c r="L5749" s="277" t="s">
        <v>2364</v>
      </c>
      <c r="M5749" s="83"/>
    </row>
    <row r="5750" spans="1:13" ht="12.75" customHeight="1" x14ac:dyDescent="0.25">
      <c r="A5750" s="277" t="s">
        <v>9673</v>
      </c>
      <c r="B5750" s="277" t="s">
        <v>12738</v>
      </c>
      <c r="C5750" s="277" t="s">
        <v>12739</v>
      </c>
      <c r="D5750" s="277" t="s">
        <v>12740</v>
      </c>
      <c r="E5750" s="278" t="s">
        <v>1043</v>
      </c>
      <c r="F5750" s="277" t="s">
        <v>1043</v>
      </c>
      <c r="G5750" s="279">
        <v>73548</v>
      </c>
      <c r="H5750" s="277" t="s">
        <v>12741</v>
      </c>
      <c r="I5750" s="277" t="s">
        <v>694</v>
      </c>
      <c r="J5750" s="277" t="s">
        <v>2642</v>
      </c>
      <c r="K5750" s="280">
        <v>493.88</v>
      </c>
      <c r="L5750" s="277" t="s">
        <v>2364</v>
      </c>
      <c r="M5750" s="83"/>
    </row>
    <row r="5751" spans="1:13" ht="12.75" customHeight="1" x14ac:dyDescent="0.25">
      <c r="A5751" s="277" t="s">
        <v>9673</v>
      </c>
      <c r="B5751" s="277" t="s">
        <v>12738</v>
      </c>
      <c r="C5751" s="277" t="s">
        <v>12739</v>
      </c>
      <c r="D5751" s="277" t="s">
        <v>12740</v>
      </c>
      <c r="E5751" s="278" t="s">
        <v>1043</v>
      </c>
      <c r="F5751" s="277" t="s">
        <v>1043</v>
      </c>
      <c r="G5751" s="279">
        <v>73549</v>
      </c>
      <c r="H5751" s="277" t="s">
        <v>12742</v>
      </c>
      <c r="I5751" s="277" t="s">
        <v>694</v>
      </c>
      <c r="J5751" s="277" t="s">
        <v>2642</v>
      </c>
      <c r="K5751" s="280">
        <v>480.98</v>
      </c>
      <c r="L5751" s="277" t="s">
        <v>2364</v>
      </c>
      <c r="M5751" s="83"/>
    </row>
    <row r="5752" spans="1:13" ht="12.75" customHeight="1" x14ac:dyDescent="0.25">
      <c r="A5752" s="277" t="s">
        <v>9673</v>
      </c>
      <c r="B5752" s="277" t="s">
        <v>12738</v>
      </c>
      <c r="C5752" s="277" t="s">
        <v>12739</v>
      </c>
      <c r="D5752" s="277" t="s">
        <v>12740</v>
      </c>
      <c r="E5752" s="278" t="s">
        <v>1043</v>
      </c>
      <c r="F5752" s="277" t="s">
        <v>1043</v>
      </c>
      <c r="G5752" s="279">
        <v>87280</v>
      </c>
      <c r="H5752" s="277" t="s">
        <v>12743</v>
      </c>
      <c r="I5752" s="277" t="s">
        <v>694</v>
      </c>
      <c r="J5752" s="277" t="s">
        <v>2642</v>
      </c>
      <c r="K5752" s="280">
        <v>304.17</v>
      </c>
      <c r="L5752" s="277" t="s">
        <v>2364</v>
      </c>
      <c r="M5752" s="83"/>
    </row>
    <row r="5753" spans="1:13" ht="12.75" customHeight="1" x14ac:dyDescent="0.25">
      <c r="A5753" s="277" t="s">
        <v>9673</v>
      </c>
      <c r="B5753" s="277" t="s">
        <v>12738</v>
      </c>
      <c r="C5753" s="277" t="s">
        <v>12739</v>
      </c>
      <c r="D5753" s="277" t="s">
        <v>12740</v>
      </c>
      <c r="E5753" s="278" t="s">
        <v>1043</v>
      </c>
      <c r="F5753" s="277" t="s">
        <v>1043</v>
      </c>
      <c r="G5753" s="279">
        <v>87281</v>
      </c>
      <c r="H5753" s="277" t="s">
        <v>12744</v>
      </c>
      <c r="I5753" s="277" t="s">
        <v>694</v>
      </c>
      <c r="J5753" s="277" t="s">
        <v>2642</v>
      </c>
      <c r="K5753" s="280">
        <v>302.35000000000002</v>
      </c>
      <c r="L5753" s="277" t="s">
        <v>2364</v>
      </c>
      <c r="M5753" s="83"/>
    </row>
    <row r="5754" spans="1:13" ht="12.75" customHeight="1" x14ac:dyDescent="0.25">
      <c r="A5754" s="277" t="s">
        <v>9673</v>
      </c>
      <c r="B5754" s="277" t="s">
        <v>12738</v>
      </c>
      <c r="C5754" s="277" t="s">
        <v>12739</v>
      </c>
      <c r="D5754" s="277" t="s">
        <v>12740</v>
      </c>
      <c r="E5754" s="278" t="s">
        <v>1043</v>
      </c>
      <c r="F5754" s="277" t="s">
        <v>1043</v>
      </c>
      <c r="G5754" s="279">
        <v>87283</v>
      </c>
      <c r="H5754" s="277" t="s">
        <v>12745</v>
      </c>
      <c r="I5754" s="277" t="s">
        <v>694</v>
      </c>
      <c r="J5754" s="277" t="s">
        <v>2642</v>
      </c>
      <c r="K5754" s="280">
        <v>322.44</v>
      </c>
      <c r="L5754" s="277" t="s">
        <v>2364</v>
      </c>
      <c r="M5754" s="83"/>
    </row>
    <row r="5755" spans="1:13" ht="12.75" customHeight="1" x14ac:dyDescent="0.25">
      <c r="A5755" s="277" t="s">
        <v>9673</v>
      </c>
      <c r="B5755" s="277" t="s">
        <v>12738</v>
      </c>
      <c r="C5755" s="277" t="s">
        <v>12739</v>
      </c>
      <c r="D5755" s="277" t="s">
        <v>12740</v>
      </c>
      <c r="E5755" s="278" t="s">
        <v>1043</v>
      </c>
      <c r="F5755" s="277" t="s">
        <v>1043</v>
      </c>
      <c r="G5755" s="279">
        <v>87284</v>
      </c>
      <c r="H5755" s="277" t="s">
        <v>12746</v>
      </c>
      <c r="I5755" s="277" t="s">
        <v>694</v>
      </c>
      <c r="J5755" s="277" t="s">
        <v>2642</v>
      </c>
      <c r="K5755" s="280">
        <v>307.68</v>
      </c>
      <c r="L5755" s="277" t="s">
        <v>2364</v>
      </c>
      <c r="M5755" s="83"/>
    </row>
    <row r="5756" spans="1:13" ht="12.75" customHeight="1" x14ac:dyDescent="0.25">
      <c r="A5756" s="277" t="s">
        <v>9673</v>
      </c>
      <c r="B5756" s="277" t="s">
        <v>12738</v>
      </c>
      <c r="C5756" s="277" t="s">
        <v>12739</v>
      </c>
      <c r="D5756" s="277" t="s">
        <v>12740</v>
      </c>
      <c r="E5756" s="278" t="s">
        <v>1043</v>
      </c>
      <c r="F5756" s="277" t="s">
        <v>1043</v>
      </c>
      <c r="G5756" s="279">
        <v>87286</v>
      </c>
      <c r="H5756" s="277" t="s">
        <v>12747</v>
      </c>
      <c r="I5756" s="277" t="s">
        <v>694</v>
      </c>
      <c r="J5756" s="277" t="s">
        <v>2642</v>
      </c>
      <c r="K5756" s="280">
        <v>332.01</v>
      </c>
      <c r="L5756" s="277" t="s">
        <v>2364</v>
      </c>
      <c r="M5756" s="83"/>
    </row>
    <row r="5757" spans="1:13" ht="12.75" customHeight="1" x14ac:dyDescent="0.25">
      <c r="A5757" s="277" t="s">
        <v>9673</v>
      </c>
      <c r="B5757" s="277" t="s">
        <v>12738</v>
      </c>
      <c r="C5757" s="277" t="s">
        <v>12739</v>
      </c>
      <c r="D5757" s="277" t="s">
        <v>12740</v>
      </c>
      <c r="E5757" s="278" t="s">
        <v>1043</v>
      </c>
      <c r="F5757" s="277" t="s">
        <v>1043</v>
      </c>
      <c r="G5757" s="279">
        <v>87287</v>
      </c>
      <c r="H5757" s="277" t="s">
        <v>12748</v>
      </c>
      <c r="I5757" s="277" t="s">
        <v>694</v>
      </c>
      <c r="J5757" s="277" t="s">
        <v>2642</v>
      </c>
      <c r="K5757" s="280">
        <v>390.01</v>
      </c>
      <c r="L5757" s="277" t="s">
        <v>2364</v>
      </c>
      <c r="M5757" s="83"/>
    </row>
    <row r="5758" spans="1:13" ht="12.75" customHeight="1" x14ac:dyDescent="0.25">
      <c r="A5758" s="277" t="s">
        <v>9673</v>
      </c>
      <c r="B5758" s="277" t="s">
        <v>12738</v>
      </c>
      <c r="C5758" s="277" t="s">
        <v>12739</v>
      </c>
      <c r="D5758" s="277" t="s">
        <v>12740</v>
      </c>
      <c r="E5758" s="278" t="s">
        <v>1043</v>
      </c>
      <c r="F5758" s="277" t="s">
        <v>1043</v>
      </c>
      <c r="G5758" s="279">
        <v>87289</v>
      </c>
      <c r="H5758" s="277" t="s">
        <v>12749</v>
      </c>
      <c r="I5758" s="277" t="s">
        <v>694</v>
      </c>
      <c r="J5758" s="277" t="s">
        <v>2642</v>
      </c>
      <c r="K5758" s="280">
        <v>384.95</v>
      </c>
      <c r="L5758" s="277" t="s">
        <v>2364</v>
      </c>
      <c r="M5758" s="83"/>
    </row>
    <row r="5759" spans="1:13" ht="12.75" customHeight="1" x14ac:dyDescent="0.25">
      <c r="A5759" s="277" t="s">
        <v>9673</v>
      </c>
      <c r="B5759" s="277" t="s">
        <v>12738</v>
      </c>
      <c r="C5759" s="277" t="s">
        <v>12739</v>
      </c>
      <c r="D5759" s="277" t="s">
        <v>12740</v>
      </c>
      <c r="E5759" s="278" t="s">
        <v>1043</v>
      </c>
      <c r="F5759" s="277" t="s">
        <v>1043</v>
      </c>
      <c r="G5759" s="279">
        <v>87290</v>
      </c>
      <c r="H5759" s="277" t="s">
        <v>12750</v>
      </c>
      <c r="I5759" s="277" t="s">
        <v>694</v>
      </c>
      <c r="J5759" s="277" t="s">
        <v>2642</v>
      </c>
      <c r="K5759" s="280">
        <v>382.72</v>
      </c>
      <c r="L5759" s="277" t="s">
        <v>2364</v>
      </c>
      <c r="M5759" s="83"/>
    </row>
    <row r="5760" spans="1:13" ht="12.75" customHeight="1" x14ac:dyDescent="0.25">
      <c r="A5760" s="277" t="s">
        <v>9673</v>
      </c>
      <c r="B5760" s="277" t="s">
        <v>12738</v>
      </c>
      <c r="C5760" s="277" t="s">
        <v>12739</v>
      </c>
      <c r="D5760" s="277" t="s">
        <v>12740</v>
      </c>
      <c r="E5760" s="278" t="s">
        <v>1043</v>
      </c>
      <c r="F5760" s="277" t="s">
        <v>1043</v>
      </c>
      <c r="G5760" s="279">
        <v>87292</v>
      </c>
      <c r="H5760" s="277" t="s">
        <v>12751</v>
      </c>
      <c r="I5760" s="277" t="s">
        <v>694</v>
      </c>
      <c r="J5760" s="277" t="s">
        <v>2642</v>
      </c>
      <c r="K5760" s="280">
        <v>405.49</v>
      </c>
      <c r="L5760" s="277" t="s">
        <v>2364</v>
      </c>
      <c r="M5760" s="83"/>
    </row>
    <row r="5761" spans="1:13" ht="12.75" customHeight="1" x14ac:dyDescent="0.25">
      <c r="A5761" s="277" t="s">
        <v>9673</v>
      </c>
      <c r="B5761" s="277" t="s">
        <v>12738</v>
      </c>
      <c r="C5761" s="277" t="s">
        <v>12739</v>
      </c>
      <c r="D5761" s="277" t="s">
        <v>12740</v>
      </c>
      <c r="E5761" s="278" t="s">
        <v>1043</v>
      </c>
      <c r="F5761" s="277" t="s">
        <v>1043</v>
      </c>
      <c r="G5761" s="279">
        <v>87294</v>
      </c>
      <c r="H5761" s="277" t="s">
        <v>12752</v>
      </c>
      <c r="I5761" s="277" t="s">
        <v>694</v>
      </c>
      <c r="J5761" s="277" t="s">
        <v>2642</v>
      </c>
      <c r="K5761" s="280">
        <v>388.17</v>
      </c>
      <c r="L5761" s="277" t="s">
        <v>2364</v>
      </c>
      <c r="M5761" s="83"/>
    </row>
    <row r="5762" spans="1:13" ht="12.75" customHeight="1" x14ac:dyDescent="0.25">
      <c r="A5762" s="277" t="s">
        <v>9673</v>
      </c>
      <c r="B5762" s="277" t="s">
        <v>12738</v>
      </c>
      <c r="C5762" s="277" t="s">
        <v>12739</v>
      </c>
      <c r="D5762" s="277" t="s">
        <v>12740</v>
      </c>
      <c r="E5762" s="278" t="s">
        <v>1043</v>
      </c>
      <c r="F5762" s="277" t="s">
        <v>1043</v>
      </c>
      <c r="G5762" s="279">
        <v>87295</v>
      </c>
      <c r="H5762" s="277" t="s">
        <v>12753</v>
      </c>
      <c r="I5762" s="277" t="s">
        <v>694</v>
      </c>
      <c r="J5762" s="277" t="s">
        <v>2642</v>
      </c>
      <c r="K5762" s="280">
        <v>399.28</v>
      </c>
      <c r="L5762" s="277" t="s">
        <v>2364</v>
      </c>
      <c r="M5762" s="83"/>
    </row>
    <row r="5763" spans="1:13" ht="12.75" customHeight="1" x14ac:dyDescent="0.25">
      <c r="A5763" s="277" t="s">
        <v>9673</v>
      </c>
      <c r="B5763" s="277" t="s">
        <v>12738</v>
      </c>
      <c r="C5763" s="277" t="s">
        <v>12739</v>
      </c>
      <c r="D5763" s="277" t="s">
        <v>12740</v>
      </c>
      <c r="E5763" s="278" t="s">
        <v>1043</v>
      </c>
      <c r="F5763" s="277" t="s">
        <v>1043</v>
      </c>
      <c r="G5763" s="279">
        <v>87296</v>
      </c>
      <c r="H5763" s="277" t="s">
        <v>12754</v>
      </c>
      <c r="I5763" s="277" t="s">
        <v>694</v>
      </c>
      <c r="J5763" s="277" t="s">
        <v>2642</v>
      </c>
      <c r="K5763" s="280">
        <v>385.34</v>
      </c>
      <c r="L5763" s="277" t="s">
        <v>2364</v>
      </c>
      <c r="M5763" s="83"/>
    </row>
    <row r="5764" spans="1:13" ht="12.75" customHeight="1" x14ac:dyDescent="0.25">
      <c r="A5764" s="277" t="s">
        <v>9673</v>
      </c>
      <c r="B5764" s="277" t="s">
        <v>12738</v>
      </c>
      <c r="C5764" s="277" t="s">
        <v>12739</v>
      </c>
      <c r="D5764" s="277" t="s">
        <v>12740</v>
      </c>
      <c r="E5764" s="278" t="s">
        <v>1043</v>
      </c>
      <c r="F5764" s="277" t="s">
        <v>1043</v>
      </c>
      <c r="G5764" s="279">
        <v>87298</v>
      </c>
      <c r="H5764" s="277" t="s">
        <v>12755</v>
      </c>
      <c r="I5764" s="277" t="s">
        <v>694</v>
      </c>
      <c r="J5764" s="277" t="s">
        <v>2642</v>
      </c>
      <c r="K5764" s="280">
        <v>430.27</v>
      </c>
      <c r="L5764" s="277" t="s">
        <v>2364</v>
      </c>
      <c r="M5764" s="83"/>
    </row>
    <row r="5765" spans="1:13" ht="12.75" customHeight="1" x14ac:dyDescent="0.25">
      <c r="A5765" s="277" t="s">
        <v>9673</v>
      </c>
      <c r="B5765" s="277" t="s">
        <v>12738</v>
      </c>
      <c r="C5765" s="277" t="s">
        <v>12739</v>
      </c>
      <c r="D5765" s="277" t="s">
        <v>12740</v>
      </c>
      <c r="E5765" s="278" t="s">
        <v>1043</v>
      </c>
      <c r="F5765" s="277" t="s">
        <v>1043</v>
      </c>
      <c r="G5765" s="279">
        <v>87299</v>
      </c>
      <c r="H5765" s="277" t="s">
        <v>12756</v>
      </c>
      <c r="I5765" s="277" t="s">
        <v>694</v>
      </c>
      <c r="J5765" s="277" t="s">
        <v>2642</v>
      </c>
      <c r="K5765" s="280">
        <v>419.49</v>
      </c>
      <c r="L5765" s="277" t="s">
        <v>2364</v>
      </c>
      <c r="M5765" s="83"/>
    </row>
    <row r="5766" spans="1:13" ht="12.75" customHeight="1" x14ac:dyDescent="0.25">
      <c r="A5766" s="277" t="s">
        <v>9673</v>
      </c>
      <c r="B5766" s="277" t="s">
        <v>12738</v>
      </c>
      <c r="C5766" s="277" t="s">
        <v>12739</v>
      </c>
      <c r="D5766" s="277" t="s">
        <v>12740</v>
      </c>
      <c r="E5766" s="278" t="s">
        <v>1043</v>
      </c>
      <c r="F5766" s="277" t="s">
        <v>1043</v>
      </c>
      <c r="G5766" s="279">
        <v>87301</v>
      </c>
      <c r="H5766" s="277" t="s">
        <v>12757</v>
      </c>
      <c r="I5766" s="277" t="s">
        <v>694</v>
      </c>
      <c r="J5766" s="277" t="s">
        <v>2642</v>
      </c>
      <c r="K5766" s="280">
        <v>393.7</v>
      </c>
      <c r="L5766" s="277" t="s">
        <v>2364</v>
      </c>
      <c r="M5766" s="83"/>
    </row>
    <row r="5767" spans="1:13" ht="12.75" customHeight="1" x14ac:dyDescent="0.25">
      <c r="A5767" s="277" t="s">
        <v>9673</v>
      </c>
      <c r="B5767" s="277" t="s">
        <v>12738</v>
      </c>
      <c r="C5767" s="277" t="s">
        <v>12739</v>
      </c>
      <c r="D5767" s="277" t="s">
        <v>12740</v>
      </c>
      <c r="E5767" s="278" t="s">
        <v>1043</v>
      </c>
      <c r="F5767" s="277" t="s">
        <v>1043</v>
      </c>
      <c r="G5767" s="279">
        <v>87302</v>
      </c>
      <c r="H5767" s="277" t="s">
        <v>12758</v>
      </c>
      <c r="I5767" s="277" t="s">
        <v>694</v>
      </c>
      <c r="J5767" s="277" t="s">
        <v>2642</v>
      </c>
      <c r="K5767" s="280">
        <v>385.24</v>
      </c>
      <c r="L5767" s="277" t="s">
        <v>2364</v>
      </c>
      <c r="M5767" s="83"/>
    </row>
    <row r="5768" spans="1:13" ht="12.75" customHeight="1" x14ac:dyDescent="0.25">
      <c r="A5768" s="277" t="s">
        <v>9673</v>
      </c>
      <c r="B5768" s="277" t="s">
        <v>12738</v>
      </c>
      <c r="C5768" s="277" t="s">
        <v>12739</v>
      </c>
      <c r="D5768" s="277" t="s">
        <v>12740</v>
      </c>
      <c r="E5768" s="278" t="s">
        <v>1043</v>
      </c>
      <c r="F5768" s="277" t="s">
        <v>1043</v>
      </c>
      <c r="G5768" s="279">
        <v>87304</v>
      </c>
      <c r="H5768" s="277" t="s">
        <v>12759</v>
      </c>
      <c r="I5768" s="277" t="s">
        <v>694</v>
      </c>
      <c r="J5768" s="277" t="s">
        <v>2642</v>
      </c>
      <c r="K5768" s="280">
        <v>372.69</v>
      </c>
      <c r="L5768" s="277" t="s">
        <v>2364</v>
      </c>
      <c r="M5768" s="83"/>
    </row>
    <row r="5769" spans="1:13" ht="12.75" customHeight="1" x14ac:dyDescent="0.25">
      <c r="A5769" s="277" t="s">
        <v>9673</v>
      </c>
      <c r="B5769" s="277" t="s">
        <v>12738</v>
      </c>
      <c r="C5769" s="277" t="s">
        <v>12739</v>
      </c>
      <c r="D5769" s="277" t="s">
        <v>12740</v>
      </c>
      <c r="E5769" s="278" t="s">
        <v>1043</v>
      </c>
      <c r="F5769" s="277" t="s">
        <v>1043</v>
      </c>
      <c r="G5769" s="279">
        <v>87305</v>
      </c>
      <c r="H5769" s="277" t="s">
        <v>12760</v>
      </c>
      <c r="I5769" s="277" t="s">
        <v>694</v>
      </c>
      <c r="J5769" s="277" t="s">
        <v>2642</v>
      </c>
      <c r="K5769" s="280">
        <v>364.22</v>
      </c>
      <c r="L5769" s="277" t="s">
        <v>2364</v>
      </c>
      <c r="M5769" s="83"/>
    </row>
    <row r="5770" spans="1:13" ht="12.75" customHeight="1" x14ac:dyDescent="0.25">
      <c r="A5770" s="277" t="s">
        <v>9673</v>
      </c>
      <c r="B5770" s="277" t="s">
        <v>12738</v>
      </c>
      <c r="C5770" s="277" t="s">
        <v>12739</v>
      </c>
      <c r="D5770" s="277" t="s">
        <v>12740</v>
      </c>
      <c r="E5770" s="278" t="s">
        <v>1043</v>
      </c>
      <c r="F5770" s="277" t="s">
        <v>1043</v>
      </c>
      <c r="G5770" s="279">
        <v>87307</v>
      </c>
      <c r="H5770" s="277" t="s">
        <v>12761</v>
      </c>
      <c r="I5770" s="277" t="s">
        <v>694</v>
      </c>
      <c r="J5770" s="277" t="s">
        <v>2642</v>
      </c>
      <c r="K5770" s="280">
        <v>353.39</v>
      </c>
      <c r="L5770" s="277" t="s">
        <v>2364</v>
      </c>
      <c r="M5770" s="83"/>
    </row>
    <row r="5771" spans="1:13" ht="12.75" customHeight="1" x14ac:dyDescent="0.25">
      <c r="A5771" s="277" t="s">
        <v>9673</v>
      </c>
      <c r="B5771" s="277" t="s">
        <v>12738</v>
      </c>
      <c r="C5771" s="277" t="s">
        <v>12739</v>
      </c>
      <c r="D5771" s="277" t="s">
        <v>12740</v>
      </c>
      <c r="E5771" s="278" t="s">
        <v>1043</v>
      </c>
      <c r="F5771" s="277" t="s">
        <v>1043</v>
      </c>
      <c r="G5771" s="279">
        <v>87308</v>
      </c>
      <c r="H5771" s="277" t="s">
        <v>12762</v>
      </c>
      <c r="I5771" s="277" t="s">
        <v>694</v>
      </c>
      <c r="J5771" s="277" t="s">
        <v>2642</v>
      </c>
      <c r="K5771" s="280">
        <v>346.31</v>
      </c>
      <c r="L5771" s="277" t="s">
        <v>2364</v>
      </c>
      <c r="M5771" s="83"/>
    </row>
    <row r="5772" spans="1:13" ht="12.75" customHeight="1" x14ac:dyDescent="0.25">
      <c r="A5772" s="277" t="s">
        <v>9673</v>
      </c>
      <c r="B5772" s="277" t="s">
        <v>12738</v>
      </c>
      <c r="C5772" s="277" t="s">
        <v>12739</v>
      </c>
      <c r="D5772" s="277" t="s">
        <v>12740</v>
      </c>
      <c r="E5772" s="278" t="s">
        <v>1043</v>
      </c>
      <c r="F5772" s="277" t="s">
        <v>1043</v>
      </c>
      <c r="G5772" s="279">
        <v>87310</v>
      </c>
      <c r="H5772" s="277" t="s">
        <v>12763</v>
      </c>
      <c r="I5772" s="277" t="s">
        <v>694</v>
      </c>
      <c r="J5772" s="277" t="s">
        <v>2642</v>
      </c>
      <c r="K5772" s="280">
        <v>313.7</v>
      </c>
      <c r="L5772" s="277" t="s">
        <v>2364</v>
      </c>
      <c r="M5772" s="83"/>
    </row>
    <row r="5773" spans="1:13" ht="12.75" customHeight="1" x14ac:dyDescent="0.25">
      <c r="A5773" s="277" t="s">
        <v>9673</v>
      </c>
      <c r="B5773" s="277" t="s">
        <v>12738</v>
      </c>
      <c r="C5773" s="277" t="s">
        <v>12739</v>
      </c>
      <c r="D5773" s="277" t="s">
        <v>12740</v>
      </c>
      <c r="E5773" s="278" t="s">
        <v>1043</v>
      </c>
      <c r="F5773" s="277" t="s">
        <v>1043</v>
      </c>
      <c r="G5773" s="279">
        <v>87311</v>
      </c>
      <c r="H5773" s="277" t="s">
        <v>12764</v>
      </c>
      <c r="I5773" s="277" t="s">
        <v>694</v>
      </c>
      <c r="J5773" s="277" t="s">
        <v>2642</v>
      </c>
      <c r="K5773" s="280">
        <v>308.99</v>
      </c>
      <c r="L5773" s="277" t="s">
        <v>2364</v>
      </c>
      <c r="M5773" s="83"/>
    </row>
    <row r="5774" spans="1:13" ht="12.75" customHeight="1" x14ac:dyDescent="0.25">
      <c r="A5774" s="277" t="s">
        <v>9673</v>
      </c>
      <c r="B5774" s="277" t="s">
        <v>12738</v>
      </c>
      <c r="C5774" s="277" t="s">
        <v>12739</v>
      </c>
      <c r="D5774" s="277" t="s">
        <v>12740</v>
      </c>
      <c r="E5774" s="278" t="s">
        <v>1043</v>
      </c>
      <c r="F5774" s="277" t="s">
        <v>1043</v>
      </c>
      <c r="G5774" s="279">
        <v>87313</v>
      </c>
      <c r="H5774" s="277" t="s">
        <v>12765</v>
      </c>
      <c r="I5774" s="277" t="s">
        <v>694</v>
      </c>
      <c r="J5774" s="277" t="s">
        <v>2642</v>
      </c>
      <c r="K5774" s="280">
        <v>353.69</v>
      </c>
      <c r="L5774" s="277" t="s">
        <v>2364</v>
      </c>
      <c r="M5774" s="83"/>
    </row>
    <row r="5775" spans="1:13" ht="12.75" customHeight="1" x14ac:dyDescent="0.25">
      <c r="A5775" s="277" t="s">
        <v>9673</v>
      </c>
      <c r="B5775" s="277" t="s">
        <v>12738</v>
      </c>
      <c r="C5775" s="277" t="s">
        <v>12739</v>
      </c>
      <c r="D5775" s="277" t="s">
        <v>12740</v>
      </c>
      <c r="E5775" s="278" t="s">
        <v>1043</v>
      </c>
      <c r="F5775" s="277" t="s">
        <v>1043</v>
      </c>
      <c r="G5775" s="279">
        <v>87314</v>
      </c>
      <c r="H5775" s="277" t="s">
        <v>12766</v>
      </c>
      <c r="I5775" s="277" t="s">
        <v>694</v>
      </c>
      <c r="J5775" s="277" t="s">
        <v>2642</v>
      </c>
      <c r="K5775" s="280">
        <v>349.73</v>
      </c>
      <c r="L5775" s="277" t="s">
        <v>2364</v>
      </c>
      <c r="M5775" s="83"/>
    </row>
    <row r="5776" spans="1:13" ht="12.75" customHeight="1" x14ac:dyDescent="0.25">
      <c r="A5776" s="277" t="s">
        <v>9673</v>
      </c>
      <c r="B5776" s="277" t="s">
        <v>12738</v>
      </c>
      <c r="C5776" s="277" t="s">
        <v>12739</v>
      </c>
      <c r="D5776" s="277" t="s">
        <v>12740</v>
      </c>
      <c r="E5776" s="278" t="s">
        <v>1043</v>
      </c>
      <c r="F5776" s="277" t="s">
        <v>1043</v>
      </c>
      <c r="G5776" s="279">
        <v>87316</v>
      </c>
      <c r="H5776" s="277" t="s">
        <v>12767</v>
      </c>
      <c r="I5776" s="277" t="s">
        <v>694</v>
      </c>
      <c r="J5776" s="277" t="s">
        <v>2642</v>
      </c>
      <c r="K5776" s="280">
        <v>333.3</v>
      </c>
      <c r="L5776" s="277" t="s">
        <v>2364</v>
      </c>
      <c r="M5776" s="83"/>
    </row>
    <row r="5777" spans="1:13" ht="12.75" customHeight="1" x14ac:dyDescent="0.25">
      <c r="A5777" s="277" t="s">
        <v>9673</v>
      </c>
      <c r="B5777" s="277" t="s">
        <v>12738</v>
      </c>
      <c r="C5777" s="277" t="s">
        <v>12739</v>
      </c>
      <c r="D5777" s="277" t="s">
        <v>12740</v>
      </c>
      <c r="E5777" s="278" t="s">
        <v>1043</v>
      </c>
      <c r="F5777" s="277" t="s">
        <v>1043</v>
      </c>
      <c r="G5777" s="279">
        <v>87317</v>
      </c>
      <c r="H5777" s="277" t="s">
        <v>12768</v>
      </c>
      <c r="I5777" s="277" t="s">
        <v>694</v>
      </c>
      <c r="J5777" s="277" t="s">
        <v>2642</v>
      </c>
      <c r="K5777" s="280">
        <v>325.89</v>
      </c>
      <c r="L5777" s="277" t="s">
        <v>2364</v>
      </c>
      <c r="M5777" s="83"/>
    </row>
    <row r="5778" spans="1:13" ht="12.75" customHeight="1" x14ac:dyDescent="0.25">
      <c r="A5778" s="277" t="s">
        <v>9673</v>
      </c>
      <c r="B5778" s="277" t="s">
        <v>12738</v>
      </c>
      <c r="C5778" s="277" t="s">
        <v>12739</v>
      </c>
      <c r="D5778" s="277" t="s">
        <v>12740</v>
      </c>
      <c r="E5778" s="278" t="s">
        <v>1043</v>
      </c>
      <c r="F5778" s="277" t="s">
        <v>1043</v>
      </c>
      <c r="G5778" s="279">
        <v>87319</v>
      </c>
      <c r="H5778" s="277" t="s">
        <v>12769</v>
      </c>
      <c r="I5778" s="277" t="s">
        <v>694</v>
      </c>
      <c r="J5778" s="277" t="s">
        <v>2642</v>
      </c>
      <c r="K5778" s="280">
        <v>2379.42</v>
      </c>
      <c r="L5778" s="277" t="s">
        <v>2364</v>
      </c>
      <c r="M5778" s="83"/>
    </row>
    <row r="5779" spans="1:13" ht="12.75" customHeight="1" x14ac:dyDescent="0.25">
      <c r="A5779" s="277" t="s">
        <v>9673</v>
      </c>
      <c r="B5779" s="277" t="s">
        <v>12738</v>
      </c>
      <c r="C5779" s="277" t="s">
        <v>12739</v>
      </c>
      <c r="D5779" s="277" t="s">
        <v>12740</v>
      </c>
      <c r="E5779" s="278" t="s">
        <v>1043</v>
      </c>
      <c r="F5779" s="277" t="s">
        <v>1043</v>
      </c>
      <c r="G5779" s="279">
        <v>87320</v>
      </c>
      <c r="H5779" s="277" t="s">
        <v>12770</v>
      </c>
      <c r="I5779" s="277" t="s">
        <v>694</v>
      </c>
      <c r="J5779" s="277" t="s">
        <v>2642</v>
      </c>
      <c r="K5779" s="280">
        <v>2384.44</v>
      </c>
      <c r="L5779" s="277" t="s">
        <v>2364</v>
      </c>
      <c r="M5779" s="83"/>
    </row>
    <row r="5780" spans="1:13" ht="12.75" customHeight="1" x14ac:dyDescent="0.25">
      <c r="A5780" s="277" t="s">
        <v>9673</v>
      </c>
      <c r="B5780" s="277" t="s">
        <v>12738</v>
      </c>
      <c r="C5780" s="277" t="s">
        <v>12739</v>
      </c>
      <c r="D5780" s="277" t="s">
        <v>12740</v>
      </c>
      <c r="E5780" s="278" t="s">
        <v>1043</v>
      </c>
      <c r="F5780" s="277" t="s">
        <v>1043</v>
      </c>
      <c r="G5780" s="279">
        <v>87322</v>
      </c>
      <c r="H5780" s="277" t="s">
        <v>12771</v>
      </c>
      <c r="I5780" s="277" t="s">
        <v>694</v>
      </c>
      <c r="J5780" s="277" t="s">
        <v>2642</v>
      </c>
      <c r="K5780" s="280">
        <v>2430.92</v>
      </c>
      <c r="L5780" s="277" t="s">
        <v>2364</v>
      </c>
      <c r="M5780" s="83"/>
    </row>
    <row r="5781" spans="1:13" ht="12.75" customHeight="1" x14ac:dyDescent="0.25">
      <c r="A5781" s="277" t="s">
        <v>9673</v>
      </c>
      <c r="B5781" s="277" t="s">
        <v>12738</v>
      </c>
      <c r="C5781" s="277" t="s">
        <v>12739</v>
      </c>
      <c r="D5781" s="277" t="s">
        <v>12740</v>
      </c>
      <c r="E5781" s="278" t="s">
        <v>1043</v>
      </c>
      <c r="F5781" s="277" t="s">
        <v>1043</v>
      </c>
      <c r="G5781" s="279">
        <v>87323</v>
      </c>
      <c r="H5781" s="277" t="s">
        <v>12772</v>
      </c>
      <c r="I5781" s="277" t="s">
        <v>694</v>
      </c>
      <c r="J5781" s="277" t="s">
        <v>2642</v>
      </c>
      <c r="K5781" s="280">
        <v>2419.69</v>
      </c>
      <c r="L5781" s="277" t="s">
        <v>2364</v>
      </c>
      <c r="M5781" s="83"/>
    </row>
    <row r="5782" spans="1:13" ht="12.75" customHeight="1" x14ac:dyDescent="0.25">
      <c r="A5782" s="277" t="s">
        <v>9673</v>
      </c>
      <c r="B5782" s="277" t="s">
        <v>12738</v>
      </c>
      <c r="C5782" s="277" t="s">
        <v>12739</v>
      </c>
      <c r="D5782" s="277" t="s">
        <v>12740</v>
      </c>
      <c r="E5782" s="278" t="s">
        <v>1043</v>
      </c>
      <c r="F5782" s="277" t="s">
        <v>1043</v>
      </c>
      <c r="G5782" s="279">
        <v>87325</v>
      </c>
      <c r="H5782" s="277" t="s">
        <v>12773</v>
      </c>
      <c r="I5782" s="277" t="s">
        <v>694</v>
      </c>
      <c r="J5782" s="277" t="s">
        <v>2642</v>
      </c>
      <c r="K5782" s="280">
        <v>2397.46</v>
      </c>
      <c r="L5782" s="277" t="s">
        <v>2364</v>
      </c>
      <c r="M5782" s="83"/>
    </row>
    <row r="5783" spans="1:13" ht="12.75" customHeight="1" x14ac:dyDescent="0.25">
      <c r="A5783" s="277" t="s">
        <v>9673</v>
      </c>
      <c r="B5783" s="277" t="s">
        <v>12738</v>
      </c>
      <c r="C5783" s="277" t="s">
        <v>12739</v>
      </c>
      <c r="D5783" s="277" t="s">
        <v>12740</v>
      </c>
      <c r="E5783" s="278" t="s">
        <v>1043</v>
      </c>
      <c r="F5783" s="277" t="s">
        <v>1043</v>
      </c>
      <c r="G5783" s="279">
        <v>87326</v>
      </c>
      <c r="H5783" s="277" t="s">
        <v>12774</v>
      </c>
      <c r="I5783" s="277" t="s">
        <v>694</v>
      </c>
      <c r="J5783" s="277" t="s">
        <v>2642</v>
      </c>
      <c r="K5783" s="280">
        <v>2394.94</v>
      </c>
      <c r="L5783" s="277" t="s">
        <v>2364</v>
      </c>
      <c r="M5783" s="83"/>
    </row>
    <row r="5784" spans="1:13" ht="12.75" customHeight="1" x14ac:dyDescent="0.25">
      <c r="A5784" s="277" t="s">
        <v>9673</v>
      </c>
      <c r="B5784" s="277" t="s">
        <v>12738</v>
      </c>
      <c r="C5784" s="277" t="s">
        <v>12739</v>
      </c>
      <c r="D5784" s="277" t="s">
        <v>12740</v>
      </c>
      <c r="E5784" s="278" t="s">
        <v>1043</v>
      </c>
      <c r="F5784" s="277" t="s">
        <v>1043</v>
      </c>
      <c r="G5784" s="279">
        <v>87327</v>
      </c>
      <c r="H5784" s="277" t="s">
        <v>12775</v>
      </c>
      <c r="I5784" s="277" t="s">
        <v>694</v>
      </c>
      <c r="J5784" s="277" t="s">
        <v>2642</v>
      </c>
      <c r="K5784" s="280">
        <v>319.64999999999998</v>
      </c>
      <c r="L5784" s="277" t="s">
        <v>2364</v>
      </c>
      <c r="M5784" s="83"/>
    </row>
    <row r="5785" spans="1:13" ht="12.75" customHeight="1" x14ac:dyDescent="0.25">
      <c r="A5785" s="277" t="s">
        <v>9673</v>
      </c>
      <c r="B5785" s="277" t="s">
        <v>12738</v>
      </c>
      <c r="C5785" s="277" t="s">
        <v>12739</v>
      </c>
      <c r="D5785" s="277" t="s">
        <v>12740</v>
      </c>
      <c r="E5785" s="278" t="s">
        <v>1043</v>
      </c>
      <c r="F5785" s="277" t="s">
        <v>1043</v>
      </c>
      <c r="G5785" s="279">
        <v>87328</v>
      </c>
      <c r="H5785" s="277" t="s">
        <v>12776</v>
      </c>
      <c r="I5785" s="277" t="s">
        <v>694</v>
      </c>
      <c r="J5785" s="277" t="s">
        <v>2642</v>
      </c>
      <c r="K5785" s="280">
        <v>289.55</v>
      </c>
      <c r="L5785" s="277" t="s">
        <v>2364</v>
      </c>
      <c r="M5785" s="83"/>
    </row>
    <row r="5786" spans="1:13" ht="12.75" customHeight="1" x14ac:dyDescent="0.25">
      <c r="A5786" s="277" t="s">
        <v>9673</v>
      </c>
      <c r="B5786" s="277" t="s">
        <v>12738</v>
      </c>
      <c r="C5786" s="277" t="s">
        <v>12739</v>
      </c>
      <c r="D5786" s="277" t="s">
        <v>12740</v>
      </c>
      <c r="E5786" s="278" t="s">
        <v>1043</v>
      </c>
      <c r="F5786" s="277" t="s">
        <v>1043</v>
      </c>
      <c r="G5786" s="279">
        <v>87329</v>
      </c>
      <c r="H5786" s="277" t="s">
        <v>12777</v>
      </c>
      <c r="I5786" s="277" t="s">
        <v>694</v>
      </c>
      <c r="J5786" s="277" t="s">
        <v>2642</v>
      </c>
      <c r="K5786" s="280">
        <v>339.13</v>
      </c>
      <c r="L5786" s="277" t="s">
        <v>2364</v>
      </c>
      <c r="M5786" s="83"/>
    </row>
    <row r="5787" spans="1:13" ht="12.75" customHeight="1" x14ac:dyDescent="0.25">
      <c r="A5787" s="277" t="s">
        <v>9673</v>
      </c>
      <c r="B5787" s="277" t="s">
        <v>12738</v>
      </c>
      <c r="C5787" s="277" t="s">
        <v>12739</v>
      </c>
      <c r="D5787" s="277" t="s">
        <v>12740</v>
      </c>
      <c r="E5787" s="278" t="s">
        <v>1043</v>
      </c>
      <c r="F5787" s="277" t="s">
        <v>1043</v>
      </c>
      <c r="G5787" s="279">
        <v>87330</v>
      </c>
      <c r="H5787" s="277" t="s">
        <v>12778</v>
      </c>
      <c r="I5787" s="277" t="s">
        <v>694</v>
      </c>
      <c r="J5787" s="277" t="s">
        <v>2642</v>
      </c>
      <c r="K5787" s="280">
        <v>306.25</v>
      </c>
      <c r="L5787" s="277" t="s">
        <v>2364</v>
      </c>
      <c r="M5787" s="83"/>
    </row>
    <row r="5788" spans="1:13" ht="12.75" customHeight="1" x14ac:dyDescent="0.25">
      <c r="A5788" s="277" t="s">
        <v>9673</v>
      </c>
      <c r="B5788" s="277" t="s">
        <v>12738</v>
      </c>
      <c r="C5788" s="277" t="s">
        <v>12739</v>
      </c>
      <c r="D5788" s="277" t="s">
        <v>12740</v>
      </c>
      <c r="E5788" s="278" t="s">
        <v>1043</v>
      </c>
      <c r="F5788" s="277" t="s">
        <v>1043</v>
      </c>
      <c r="G5788" s="279">
        <v>87331</v>
      </c>
      <c r="H5788" s="277" t="s">
        <v>12779</v>
      </c>
      <c r="I5788" s="277" t="s">
        <v>694</v>
      </c>
      <c r="J5788" s="277" t="s">
        <v>2642</v>
      </c>
      <c r="K5788" s="280">
        <v>406.21</v>
      </c>
      <c r="L5788" s="277" t="s">
        <v>2364</v>
      </c>
      <c r="M5788" s="83"/>
    </row>
    <row r="5789" spans="1:13" ht="12.75" customHeight="1" x14ac:dyDescent="0.25">
      <c r="A5789" s="277" t="s">
        <v>9673</v>
      </c>
      <c r="B5789" s="277" t="s">
        <v>12738</v>
      </c>
      <c r="C5789" s="277" t="s">
        <v>12739</v>
      </c>
      <c r="D5789" s="277" t="s">
        <v>12740</v>
      </c>
      <c r="E5789" s="278" t="s">
        <v>1043</v>
      </c>
      <c r="F5789" s="277" t="s">
        <v>1043</v>
      </c>
      <c r="G5789" s="279">
        <v>87332</v>
      </c>
      <c r="H5789" s="277" t="s">
        <v>12780</v>
      </c>
      <c r="I5789" s="277" t="s">
        <v>694</v>
      </c>
      <c r="J5789" s="277" t="s">
        <v>2642</v>
      </c>
      <c r="K5789" s="280">
        <v>373.74</v>
      </c>
      <c r="L5789" s="277" t="s">
        <v>2364</v>
      </c>
      <c r="M5789" s="83"/>
    </row>
    <row r="5790" spans="1:13" ht="12.75" customHeight="1" x14ac:dyDescent="0.25">
      <c r="A5790" s="277" t="s">
        <v>9673</v>
      </c>
      <c r="B5790" s="277" t="s">
        <v>12738</v>
      </c>
      <c r="C5790" s="277" t="s">
        <v>12739</v>
      </c>
      <c r="D5790" s="277" t="s">
        <v>12740</v>
      </c>
      <c r="E5790" s="278" t="s">
        <v>1043</v>
      </c>
      <c r="F5790" s="277" t="s">
        <v>1043</v>
      </c>
      <c r="G5790" s="279">
        <v>87333</v>
      </c>
      <c r="H5790" s="277" t="s">
        <v>12781</v>
      </c>
      <c r="I5790" s="277" t="s">
        <v>694</v>
      </c>
      <c r="J5790" s="277" t="s">
        <v>2642</v>
      </c>
      <c r="K5790" s="280">
        <v>388.92</v>
      </c>
      <c r="L5790" s="277" t="s">
        <v>2364</v>
      </c>
      <c r="M5790" s="83"/>
    </row>
    <row r="5791" spans="1:13" ht="12.75" customHeight="1" x14ac:dyDescent="0.25">
      <c r="A5791" s="277" t="s">
        <v>9673</v>
      </c>
      <c r="B5791" s="277" t="s">
        <v>12738</v>
      </c>
      <c r="C5791" s="277" t="s">
        <v>12739</v>
      </c>
      <c r="D5791" s="277" t="s">
        <v>12740</v>
      </c>
      <c r="E5791" s="278" t="s">
        <v>1043</v>
      </c>
      <c r="F5791" s="277" t="s">
        <v>1043</v>
      </c>
      <c r="G5791" s="279">
        <v>87334</v>
      </c>
      <c r="H5791" s="277" t="s">
        <v>12782</v>
      </c>
      <c r="I5791" s="277" t="s">
        <v>694</v>
      </c>
      <c r="J5791" s="277" t="s">
        <v>2642</v>
      </c>
      <c r="K5791" s="280">
        <v>365.32</v>
      </c>
      <c r="L5791" s="277" t="s">
        <v>2364</v>
      </c>
      <c r="M5791" s="83"/>
    </row>
    <row r="5792" spans="1:13" ht="12.75" customHeight="1" x14ac:dyDescent="0.25">
      <c r="A5792" s="277" t="s">
        <v>9673</v>
      </c>
      <c r="B5792" s="277" t="s">
        <v>12738</v>
      </c>
      <c r="C5792" s="277" t="s">
        <v>12739</v>
      </c>
      <c r="D5792" s="277" t="s">
        <v>12740</v>
      </c>
      <c r="E5792" s="278" t="s">
        <v>1043</v>
      </c>
      <c r="F5792" s="277" t="s">
        <v>1043</v>
      </c>
      <c r="G5792" s="279">
        <v>87335</v>
      </c>
      <c r="H5792" s="277" t="s">
        <v>12783</v>
      </c>
      <c r="I5792" s="277" t="s">
        <v>694</v>
      </c>
      <c r="J5792" s="277" t="s">
        <v>2642</v>
      </c>
      <c r="K5792" s="280">
        <v>400.51</v>
      </c>
      <c r="L5792" s="277" t="s">
        <v>2364</v>
      </c>
      <c r="M5792" s="83"/>
    </row>
    <row r="5793" spans="1:13" ht="12.75" customHeight="1" x14ac:dyDescent="0.25">
      <c r="A5793" s="277" t="s">
        <v>9673</v>
      </c>
      <c r="B5793" s="277" t="s">
        <v>12738</v>
      </c>
      <c r="C5793" s="277" t="s">
        <v>12739</v>
      </c>
      <c r="D5793" s="277" t="s">
        <v>12740</v>
      </c>
      <c r="E5793" s="278" t="s">
        <v>1043</v>
      </c>
      <c r="F5793" s="277" t="s">
        <v>1043</v>
      </c>
      <c r="G5793" s="279">
        <v>87336</v>
      </c>
      <c r="H5793" s="277" t="s">
        <v>12784</v>
      </c>
      <c r="I5793" s="277" t="s">
        <v>694</v>
      </c>
      <c r="J5793" s="277" t="s">
        <v>2642</v>
      </c>
      <c r="K5793" s="280">
        <v>383.73</v>
      </c>
      <c r="L5793" s="277" t="s">
        <v>2364</v>
      </c>
      <c r="M5793" s="83"/>
    </row>
    <row r="5794" spans="1:13" ht="12.75" customHeight="1" x14ac:dyDescent="0.25">
      <c r="A5794" s="277" t="s">
        <v>9673</v>
      </c>
      <c r="B5794" s="277" t="s">
        <v>12738</v>
      </c>
      <c r="C5794" s="277" t="s">
        <v>12739</v>
      </c>
      <c r="D5794" s="277" t="s">
        <v>12740</v>
      </c>
      <c r="E5794" s="278" t="s">
        <v>1043</v>
      </c>
      <c r="F5794" s="277" t="s">
        <v>1043</v>
      </c>
      <c r="G5794" s="279">
        <v>87337</v>
      </c>
      <c r="H5794" s="277" t="s">
        <v>12785</v>
      </c>
      <c r="I5794" s="277" t="s">
        <v>694</v>
      </c>
      <c r="J5794" s="277" t="s">
        <v>2642</v>
      </c>
      <c r="K5794" s="280">
        <v>383.49</v>
      </c>
      <c r="L5794" s="277" t="s">
        <v>2364</v>
      </c>
      <c r="M5794" s="83"/>
    </row>
    <row r="5795" spans="1:13" ht="12.75" customHeight="1" x14ac:dyDescent="0.25">
      <c r="A5795" s="277" t="s">
        <v>9673</v>
      </c>
      <c r="B5795" s="277" t="s">
        <v>12738</v>
      </c>
      <c r="C5795" s="277" t="s">
        <v>12739</v>
      </c>
      <c r="D5795" s="277" t="s">
        <v>12740</v>
      </c>
      <c r="E5795" s="278" t="s">
        <v>1043</v>
      </c>
      <c r="F5795" s="277" t="s">
        <v>1043</v>
      </c>
      <c r="G5795" s="279">
        <v>87338</v>
      </c>
      <c r="H5795" s="277" t="s">
        <v>12786</v>
      </c>
      <c r="I5795" s="277" t="s">
        <v>694</v>
      </c>
      <c r="J5795" s="277" t="s">
        <v>2642</v>
      </c>
      <c r="K5795" s="280">
        <v>379.8</v>
      </c>
      <c r="L5795" s="277" t="s">
        <v>2364</v>
      </c>
      <c r="M5795" s="83"/>
    </row>
    <row r="5796" spans="1:13" ht="12.75" customHeight="1" x14ac:dyDescent="0.25">
      <c r="A5796" s="277" t="s">
        <v>9673</v>
      </c>
      <c r="B5796" s="277" t="s">
        <v>12738</v>
      </c>
      <c r="C5796" s="277" t="s">
        <v>12739</v>
      </c>
      <c r="D5796" s="277" t="s">
        <v>12740</v>
      </c>
      <c r="E5796" s="278" t="s">
        <v>1043</v>
      </c>
      <c r="F5796" s="277" t="s">
        <v>1043</v>
      </c>
      <c r="G5796" s="279">
        <v>87339</v>
      </c>
      <c r="H5796" s="277" t="s">
        <v>12787</v>
      </c>
      <c r="I5796" s="277" t="s">
        <v>694</v>
      </c>
      <c r="J5796" s="277" t="s">
        <v>2642</v>
      </c>
      <c r="K5796" s="280">
        <v>494.61</v>
      </c>
      <c r="L5796" s="277" t="s">
        <v>2364</v>
      </c>
      <c r="M5796" s="83"/>
    </row>
    <row r="5797" spans="1:13" ht="12.75" customHeight="1" x14ac:dyDescent="0.25">
      <c r="A5797" s="277" t="s">
        <v>9673</v>
      </c>
      <c r="B5797" s="277" t="s">
        <v>12738</v>
      </c>
      <c r="C5797" s="277" t="s">
        <v>12739</v>
      </c>
      <c r="D5797" s="277" t="s">
        <v>12740</v>
      </c>
      <c r="E5797" s="278" t="s">
        <v>1043</v>
      </c>
      <c r="F5797" s="277" t="s">
        <v>1043</v>
      </c>
      <c r="G5797" s="279">
        <v>87340</v>
      </c>
      <c r="H5797" s="277" t="s">
        <v>12788</v>
      </c>
      <c r="I5797" s="277" t="s">
        <v>694</v>
      </c>
      <c r="J5797" s="277" t="s">
        <v>2642</v>
      </c>
      <c r="K5797" s="280">
        <v>420.34</v>
      </c>
      <c r="L5797" s="277" t="s">
        <v>2364</v>
      </c>
      <c r="M5797" s="83"/>
    </row>
    <row r="5798" spans="1:13" ht="12.75" customHeight="1" x14ac:dyDescent="0.25">
      <c r="A5798" s="277" t="s">
        <v>9673</v>
      </c>
      <c r="B5798" s="277" t="s">
        <v>12738</v>
      </c>
      <c r="C5798" s="277" t="s">
        <v>12739</v>
      </c>
      <c r="D5798" s="277" t="s">
        <v>12740</v>
      </c>
      <c r="E5798" s="278" t="s">
        <v>1043</v>
      </c>
      <c r="F5798" s="277" t="s">
        <v>1043</v>
      </c>
      <c r="G5798" s="279">
        <v>87341</v>
      </c>
      <c r="H5798" s="277" t="s">
        <v>12789</v>
      </c>
      <c r="I5798" s="277" t="s">
        <v>694</v>
      </c>
      <c r="J5798" s="277" t="s">
        <v>2642</v>
      </c>
      <c r="K5798" s="280">
        <v>406.88</v>
      </c>
      <c r="L5798" s="277" t="s">
        <v>2364</v>
      </c>
      <c r="M5798" s="83"/>
    </row>
    <row r="5799" spans="1:13" ht="12.75" customHeight="1" x14ac:dyDescent="0.25">
      <c r="A5799" s="277" t="s">
        <v>9673</v>
      </c>
      <c r="B5799" s="277" t="s">
        <v>12738</v>
      </c>
      <c r="C5799" s="277" t="s">
        <v>12739</v>
      </c>
      <c r="D5799" s="277" t="s">
        <v>12740</v>
      </c>
      <c r="E5799" s="278" t="s">
        <v>1043</v>
      </c>
      <c r="F5799" s="277" t="s">
        <v>1043</v>
      </c>
      <c r="G5799" s="279">
        <v>87342</v>
      </c>
      <c r="H5799" s="277" t="s">
        <v>12790</v>
      </c>
      <c r="I5799" s="277" t="s">
        <v>694</v>
      </c>
      <c r="J5799" s="277" t="s">
        <v>2642</v>
      </c>
      <c r="K5799" s="280">
        <v>439.06</v>
      </c>
      <c r="L5799" s="277" t="s">
        <v>2364</v>
      </c>
      <c r="M5799" s="83"/>
    </row>
    <row r="5800" spans="1:13" ht="12.75" customHeight="1" x14ac:dyDescent="0.25">
      <c r="A5800" s="277" t="s">
        <v>9673</v>
      </c>
      <c r="B5800" s="277" t="s">
        <v>12738</v>
      </c>
      <c r="C5800" s="277" t="s">
        <v>12739</v>
      </c>
      <c r="D5800" s="277" t="s">
        <v>12740</v>
      </c>
      <c r="E5800" s="278" t="s">
        <v>1043</v>
      </c>
      <c r="F5800" s="277" t="s">
        <v>1043</v>
      </c>
      <c r="G5800" s="279">
        <v>87343</v>
      </c>
      <c r="H5800" s="277" t="s">
        <v>758</v>
      </c>
      <c r="I5800" s="277" t="s">
        <v>694</v>
      </c>
      <c r="J5800" s="277" t="s">
        <v>2642</v>
      </c>
      <c r="K5800" s="280">
        <v>391.23</v>
      </c>
      <c r="L5800" s="277" t="s">
        <v>2364</v>
      </c>
      <c r="M5800" s="83"/>
    </row>
    <row r="5801" spans="1:13" ht="12.75" customHeight="1" x14ac:dyDescent="0.25">
      <c r="A5801" s="277" t="s">
        <v>9673</v>
      </c>
      <c r="B5801" s="277" t="s">
        <v>12738</v>
      </c>
      <c r="C5801" s="277" t="s">
        <v>12739</v>
      </c>
      <c r="D5801" s="277" t="s">
        <v>12740</v>
      </c>
      <c r="E5801" s="278" t="s">
        <v>1043</v>
      </c>
      <c r="F5801" s="277" t="s">
        <v>1043</v>
      </c>
      <c r="G5801" s="279">
        <v>87344</v>
      </c>
      <c r="H5801" s="277" t="s">
        <v>12791</v>
      </c>
      <c r="I5801" s="277" t="s">
        <v>694</v>
      </c>
      <c r="J5801" s="277" t="s">
        <v>2642</v>
      </c>
      <c r="K5801" s="280">
        <v>372.29</v>
      </c>
      <c r="L5801" s="277" t="s">
        <v>2364</v>
      </c>
      <c r="M5801" s="83"/>
    </row>
    <row r="5802" spans="1:13" ht="12.75" customHeight="1" x14ac:dyDescent="0.25">
      <c r="A5802" s="277" t="s">
        <v>9673</v>
      </c>
      <c r="B5802" s="277" t="s">
        <v>12738</v>
      </c>
      <c r="C5802" s="277" t="s">
        <v>12739</v>
      </c>
      <c r="D5802" s="277" t="s">
        <v>12740</v>
      </c>
      <c r="E5802" s="278" t="s">
        <v>1043</v>
      </c>
      <c r="F5802" s="277" t="s">
        <v>1043</v>
      </c>
      <c r="G5802" s="279">
        <v>87345</v>
      </c>
      <c r="H5802" s="277" t="s">
        <v>12792</v>
      </c>
      <c r="I5802" s="277" t="s">
        <v>694</v>
      </c>
      <c r="J5802" s="277" t="s">
        <v>2642</v>
      </c>
      <c r="K5802" s="280">
        <v>395.05</v>
      </c>
      <c r="L5802" s="277" t="s">
        <v>2364</v>
      </c>
      <c r="M5802" s="83"/>
    </row>
    <row r="5803" spans="1:13" ht="12.75" customHeight="1" x14ac:dyDescent="0.25">
      <c r="A5803" s="277" t="s">
        <v>9673</v>
      </c>
      <c r="B5803" s="277" t="s">
        <v>12738</v>
      </c>
      <c r="C5803" s="277" t="s">
        <v>12739</v>
      </c>
      <c r="D5803" s="277" t="s">
        <v>12740</v>
      </c>
      <c r="E5803" s="278" t="s">
        <v>1043</v>
      </c>
      <c r="F5803" s="277" t="s">
        <v>1043</v>
      </c>
      <c r="G5803" s="279">
        <v>87346</v>
      </c>
      <c r="H5803" s="277" t="s">
        <v>12793</v>
      </c>
      <c r="I5803" s="277" t="s">
        <v>694</v>
      </c>
      <c r="J5803" s="277" t="s">
        <v>2642</v>
      </c>
      <c r="K5803" s="280">
        <v>362.36</v>
      </c>
      <c r="L5803" s="277" t="s">
        <v>2364</v>
      </c>
      <c r="M5803" s="83"/>
    </row>
    <row r="5804" spans="1:13" ht="12.75" customHeight="1" x14ac:dyDescent="0.25">
      <c r="A5804" s="277" t="s">
        <v>9673</v>
      </c>
      <c r="B5804" s="277" t="s">
        <v>12738</v>
      </c>
      <c r="C5804" s="277" t="s">
        <v>12739</v>
      </c>
      <c r="D5804" s="277" t="s">
        <v>12740</v>
      </c>
      <c r="E5804" s="278" t="s">
        <v>1043</v>
      </c>
      <c r="F5804" s="277" t="s">
        <v>1043</v>
      </c>
      <c r="G5804" s="279">
        <v>87347</v>
      </c>
      <c r="H5804" s="277" t="s">
        <v>12794</v>
      </c>
      <c r="I5804" s="277" t="s">
        <v>694</v>
      </c>
      <c r="J5804" s="277" t="s">
        <v>2642</v>
      </c>
      <c r="K5804" s="280">
        <v>352.41</v>
      </c>
      <c r="L5804" s="277" t="s">
        <v>2364</v>
      </c>
      <c r="M5804" s="83"/>
    </row>
    <row r="5805" spans="1:13" ht="12.75" customHeight="1" x14ac:dyDescent="0.25">
      <c r="A5805" s="277" t="s">
        <v>9673</v>
      </c>
      <c r="B5805" s="277" t="s">
        <v>12738</v>
      </c>
      <c r="C5805" s="277" t="s">
        <v>12739</v>
      </c>
      <c r="D5805" s="277" t="s">
        <v>12740</v>
      </c>
      <c r="E5805" s="278" t="s">
        <v>1043</v>
      </c>
      <c r="F5805" s="277" t="s">
        <v>1043</v>
      </c>
      <c r="G5805" s="279">
        <v>87348</v>
      </c>
      <c r="H5805" s="277" t="s">
        <v>12795</v>
      </c>
      <c r="I5805" s="277" t="s">
        <v>694</v>
      </c>
      <c r="J5805" s="277" t="s">
        <v>2642</v>
      </c>
      <c r="K5805" s="280">
        <v>373.87</v>
      </c>
      <c r="L5805" s="277" t="s">
        <v>2364</v>
      </c>
      <c r="M5805" s="83"/>
    </row>
    <row r="5806" spans="1:13" ht="12.75" customHeight="1" x14ac:dyDescent="0.25">
      <c r="A5806" s="277" t="s">
        <v>9673</v>
      </c>
      <c r="B5806" s="277" t="s">
        <v>12738</v>
      </c>
      <c r="C5806" s="277" t="s">
        <v>12739</v>
      </c>
      <c r="D5806" s="277" t="s">
        <v>12740</v>
      </c>
      <c r="E5806" s="278" t="s">
        <v>1043</v>
      </c>
      <c r="F5806" s="277" t="s">
        <v>1043</v>
      </c>
      <c r="G5806" s="279">
        <v>87349</v>
      </c>
      <c r="H5806" s="277" t="s">
        <v>12796</v>
      </c>
      <c r="I5806" s="277" t="s">
        <v>694</v>
      </c>
      <c r="J5806" s="277" t="s">
        <v>2642</v>
      </c>
      <c r="K5806" s="280">
        <v>332.77</v>
      </c>
      <c r="L5806" s="277" t="s">
        <v>2364</v>
      </c>
      <c r="M5806" s="83"/>
    </row>
    <row r="5807" spans="1:13" ht="12.75" customHeight="1" x14ac:dyDescent="0.25">
      <c r="A5807" s="277" t="s">
        <v>9673</v>
      </c>
      <c r="B5807" s="277" t="s">
        <v>12738</v>
      </c>
      <c r="C5807" s="277" t="s">
        <v>12739</v>
      </c>
      <c r="D5807" s="277" t="s">
        <v>12740</v>
      </c>
      <c r="E5807" s="278" t="s">
        <v>1043</v>
      </c>
      <c r="F5807" s="277" t="s">
        <v>1043</v>
      </c>
      <c r="G5807" s="279">
        <v>87350</v>
      </c>
      <c r="H5807" s="277" t="s">
        <v>12797</v>
      </c>
      <c r="I5807" s="277" t="s">
        <v>694</v>
      </c>
      <c r="J5807" s="277" t="s">
        <v>2642</v>
      </c>
      <c r="K5807" s="280">
        <v>337.87</v>
      </c>
      <c r="L5807" s="277" t="s">
        <v>2364</v>
      </c>
      <c r="M5807" s="83"/>
    </row>
    <row r="5808" spans="1:13" ht="12.75" customHeight="1" x14ac:dyDescent="0.25">
      <c r="A5808" s="277" t="s">
        <v>9673</v>
      </c>
      <c r="B5808" s="277" t="s">
        <v>12738</v>
      </c>
      <c r="C5808" s="277" t="s">
        <v>12739</v>
      </c>
      <c r="D5808" s="277" t="s">
        <v>12740</v>
      </c>
      <c r="E5808" s="278" t="s">
        <v>1043</v>
      </c>
      <c r="F5808" s="277" t="s">
        <v>1043</v>
      </c>
      <c r="G5808" s="279">
        <v>87351</v>
      </c>
      <c r="H5808" s="277" t="s">
        <v>12798</v>
      </c>
      <c r="I5808" s="277" t="s">
        <v>694</v>
      </c>
      <c r="J5808" s="277" t="s">
        <v>2642</v>
      </c>
      <c r="K5808" s="280">
        <v>307.19</v>
      </c>
      <c r="L5808" s="277" t="s">
        <v>2364</v>
      </c>
      <c r="M5808" s="83"/>
    </row>
    <row r="5809" spans="1:13" ht="12.75" customHeight="1" x14ac:dyDescent="0.25">
      <c r="A5809" s="277" t="s">
        <v>9673</v>
      </c>
      <c r="B5809" s="277" t="s">
        <v>12738</v>
      </c>
      <c r="C5809" s="277" t="s">
        <v>12739</v>
      </c>
      <c r="D5809" s="277" t="s">
        <v>12740</v>
      </c>
      <c r="E5809" s="278" t="s">
        <v>1043</v>
      </c>
      <c r="F5809" s="277" t="s">
        <v>1043</v>
      </c>
      <c r="G5809" s="279">
        <v>87352</v>
      </c>
      <c r="H5809" s="277" t="s">
        <v>12799</v>
      </c>
      <c r="I5809" s="277" t="s">
        <v>694</v>
      </c>
      <c r="J5809" s="277" t="s">
        <v>2642</v>
      </c>
      <c r="K5809" s="280">
        <v>399.93</v>
      </c>
      <c r="L5809" s="277" t="s">
        <v>2364</v>
      </c>
      <c r="M5809" s="83"/>
    </row>
    <row r="5810" spans="1:13" ht="12.75" customHeight="1" x14ac:dyDescent="0.25">
      <c r="A5810" s="277" t="s">
        <v>9673</v>
      </c>
      <c r="B5810" s="277" t="s">
        <v>12738</v>
      </c>
      <c r="C5810" s="277" t="s">
        <v>12739</v>
      </c>
      <c r="D5810" s="277" t="s">
        <v>12740</v>
      </c>
      <c r="E5810" s="278" t="s">
        <v>1043</v>
      </c>
      <c r="F5810" s="277" t="s">
        <v>1043</v>
      </c>
      <c r="G5810" s="279">
        <v>87353</v>
      </c>
      <c r="H5810" s="277" t="s">
        <v>12800</v>
      </c>
      <c r="I5810" s="277" t="s">
        <v>694</v>
      </c>
      <c r="J5810" s="277" t="s">
        <v>2642</v>
      </c>
      <c r="K5810" s="280">
        <v>356.99</v>
      </c>
      <c r="L5810" s="277" t="s">
        <v>2364</v>
      </c>
      <c r="M5810" s="83"/>
    </row>
    <row r="5811" spans="1:13" ht="12.75" customHeight="1" x14ac:dyDescent="0.25">
      <c r="A5811" s="277" t="s">
        <v>9673</v>
      </c>
      <c r="B5811" s="277" t="s">
        <v>12738</v>
      </c>
      <c r="C5811" s="277" t="s">
        <v>12739</v>
      </c>
      <c r="D5811" s="277" t="s">
        <v>12740</v>
      </c>
      <c r="E5811" s="278" t="s">
        <v>1043</v>
      </c>
      <c r="F5811" s="277" t="s">
        <v>1043</v>
      </c>
      <c r="G5811" s="279">
        <v>87354</v>
      </c>
      <c r="H5811" s="277" t="s">
        <v>12801</v>
      </c>
      <c r="I5811" s="277" t="s">
        <v>694</v>
      </c>
      <c r="J5811" s="277" t="s">
        <v>2642</v>
      </c>
      <c r="K5811" s="280">
        <v>337.99</v>
      </c>
      <c r="L5811" s="277" t="s">
        <v>2364</v>
      </c>
      <c r="M5811" s="83"/>
    </row>
    <row r="5812" spans="1:13" ht="12.75" customHeight="1" x14ac:dyDescent="0.25">
      <c r="A5812" s="277" t="s">
        <v>9673</v>
      </c>
      <c r="B5812" s="277" t="s">
        <v>12738</v>
      </c>
      <c r="C5812" s="277" t="s">
        <v>12739</v>
      </c>
      <c r="D5812" s="277" t="s">
        <v>12740</v>
      </c>
      <c r="E5812" s="278" t="s">
        <v>1043</v>
      </c>
      <c r="F5812" s="277" t="s">
        <v>1043</v>
      </c>
      <c r="G5812" s="279">
        <v>87355</v>
      </c>
      <c r="H5812" s="277" t="s">
        <v>12802</v>
      </c>
      <c r="I5812" s="277" t="s">
        <v>694</v>
      </c>
      <c r="J5812" s="277" t="s">
        <v>2642</v>
      </c>
      <c r="K5812" s="280">
        <v>359.88</v>
      </c>
      <c r="L5812" s="277" t="s">
        <v>2364</v>
      </c>
      <c r="M5812" s="83"/>
    </row>
    <row r="5813" spans="1:13" ht="12.75" customHeight="1" x14ac:dyDescent="0.25">
      <c r="A5813" s="277" t="s">
        <v>9673</v>
      </c>
      <c r="B5813" s="277" t="s">
        <v>12738</v>
      </c>
      <c r="C5813" s="277" t="s">
        <v>12739</v>
      </c>
      <c r="D5813" s="277" t="s">
        <v>12740</v>
      </c>
      <c r="E5813" s="278" t="s">
        <v>1043</v>
      </c>
      <c r="F5813" s="277" t="s">
        <v>1043</v>
      </c>
      <c r="G5813" s="279">
        <v>87356</v>
      </c>
      <c r="H5813" s="277" t="s">
        <v>12803</v>
      </c>
      <c r="I5813" s="277" t="s">
        <v>694</v>
      </c>
      <c r="J5813" s="277" t="s">
        <v>2642</v>
      </c>
      <c r="K5813" s="280">
        <v>325.16000000000003</v>
      </c>
      <c r="L5813" s="277" t="s">
        <v>2364</v>
      </c>
      <c r="M5813" s="83"/>
    </row>
    <row r="5814" spans="1:13" ht="12.75" customHeight="1" x14ac:dyDescent="0.25">
      <c r="A5814" s="277" t="s">
        <v>9673</v>
      </c>
      <c r="B5814" s="277" t="s">
        <v>12738</v>
      </c>
      <c r="C5814" s="277" t="s">
        <v>12739</v>
      </c>
      <c r="D5814" s="277" t="s">
        <v>12740</v>
      </c>
      <c r="E5814" s="278" t="s">
        <v>1043</v>
      </c>
      <c r="F5814" s="277" t="s">
        <v>1043</v>
      </c>
      <c r="G5814" s="279">
        <v>87357</v>
      </c>
      <c r="H5814" s="277" t="s">
        <v>12804</v>
      </c>
      <c r="I5814" s="277" t="s">
        <v>694</v>
      </c>
      <c r="J5814" s="277" t="s">
        <v>2642</v>
      </c>
      <c r="K5814" s="280">
        <v>317.52999999999997</v>
      </c>
      <c r="L5814" s="277" t="s">
        <v>2364</v>
      </c>
      <c r="M5814" s="83"/>
    </row>
    <row r="5815" spans="1:13" ht="12.75" customHeight="1" x14ac:dyDescent="0.25">
      <c r="A5815" s="277" t="s">
        <v>9673</v>
      </c>
      <c r="B5815" s="277" t="s">
        <v>12738</v>
      </c>
      <c r="C5815" s="277" t="s">
        <v>12739</v>
      </c>
      <c r="D5815" s="277" t="s">
        <v>12740</v>
      </c>
      <c r="E5815" s="278" t="s">
        <v>1043</v>
      </c>
      <c r="F5815" s="277" t="s">
        <v>1043</v>
      </c>
      <c r="G5815" s="279">
        <v>87358</v>
      </c>
      <c r="H5815" s="277" t="s">
        <v>12805</v>
      </c>
      <c r="I5815" s="277" t="s">
        <v>694</v>
      </c>
      <c r="J5815" s="277" t="s">
        <v>2642</v>
      </c>
      <c r="K5815" s="280">
        <v>2342.9499999999998</v>
      </c>
      <c r="L5815" s="277" t="s">
        <v>2364</v>
      </c>
      <c r="M5815" s="83"/>
    </row>
    <row r="5816" spans="1:13" ht="12.75" customHeight="1" x14ac:dyDescent="0.25">
      <c r="A5816" s="277" t="s">
        <v>9673</v>
      </c>
      <c r="B5816" s="277" t="s">
        <v>12738</v>
      </c>
      <c r="C5816" s="277" t="s">
        <v>12739</v>
      </c>
      <c r="D5816" s="277" t="s">
        <v>12740</v>
      </c>
      <c r="E5816" s="278" t="s">
        <v>1043</v>
      </c>
      <c r="F5816" s="277" t="s">
        <v>1043</v>
      </c>
      <c r="G5816" s="279">
        <v>87359</v>
      </c>
      <c r="H5816" s="277" t="s">
        <v>12806</v>
      </c>
      <c r="I5816" s="277" t="s">
        <v>694</v>
      </c>
      <c r="J5816" s="277" t="s">
        <v>2642</v>
      </c>
      <c r="K5816" s="280">
        <v>2331.88</v>
      </c>
      <c r="L5816" s="277" t="s">
        <v>2364</v>
      </c>
      <c r="M5816" s="83"/>
    </row>
    <row r="5817" spans="1:13" ht="12.75" customHeight="1" x14ac:dyDescent="0.25">
      <c r="A5817" s="277" t="s">
        <v>9673</v>
      </c>
      <c r="B5817" s="277" t="s">
        <v>12738</v>
      </c>
      <c r="C5817" s="277" t="s">
        <v>12739</v>
      </c>
      <c r="D5817" s="277" t="s">
        <v>12740</v>
      </c>
      <c r="E5817" s="278" t="s">
        <v>1043</v>
      </c>
      <c r="F5817" s="277" t="s">
        <v>1043</v>
      </c>
      <c r="G5817" s="279">
        <v>87360</v>
      </c>
      <c r="H5817" s="277" t="s">
        <v>12807</v>
      </c>
      <c r="I5817" s="277" t="s">
        <v>694</v>
      </c>
      <c r="J5817" s="277" t="s">
        <v>2642</v>
      </c>
      <c r="K5817" s="280">
        <v>2401.0300000000002</v>
      </c>
      <c r="L5817" s="277" t="s">
        <v>2364</v>
      </c>
      <c r="M5817" s="83"/>
    </row>
    <row r="5818" spans="1:13" ht="12.75" customHeight="1" x14ac:dyDescent="0.25">
      <c r="A5818" s="277" t="s">
        <v>9673</v>
      </c>
      <c r="B5818" s="277" t="s">
        <v>12738</v>
      </c>
      <c r="C5818" s="277" t="s">
        <v>12739</v>
      </c>
      <c r="D5818" s="277" t="s">
        <v>12740</v>
      </c>
      <c r="E5818" s="278" t="s">
        <v>1043</v>
      </c>
      <c r="F5818" s="277" t="s">
        <v>1043</v>
      </c>
      <c r="G5818" s="279">
        <v>87361</v>
      </c>
      <c r="H5818" s="277" t="s">
        <v>12808</v>
      </c>
      <c r="I5818" s="277" t="s">
        <v>694</v>
      </c>
      <c r="J5818" s="277" t="s">
        <v>2642</v>
      </c>
      <c r="K5818" s="280">
        <v>2380.64</v>
      </c>
      <c r="L5818" s="277" t="s">
        <v>2364</v>
      </c>
      <c r="M5818" s="83"/>
    </row>
    <row r="5819" spans="1:13" ht="12.75" customHeight="1" x14ac:dyDescent="0.25">
      <c r="A5819" s="277" t="s">
        <v>9673</v>
      </c>
      <c r="B5819" s="277" t="s">
        <v>12738</v>
      </c>
      <c r="C5819" s="277" t="s">
        <v>12739</v>
      </c>
      <c r="D5819" s="277" t="s">
        <v>12740</v>
      </c>
      <c r="E5819" s="278" t="s">
        <v>1043</v>
      </c>
      <c r="F5819" s="277" t="s">
        <v>1043</v>
      </c>
      <c r="G5819" s="279">
        <v>87362</v>
      </c>
      <c r="H5819" s="277" t="s">
        <v>12809</v>
      </c>
      <c r="I5819" s="277" t="s">
        <v>694</v>
      </c>
      <c r="J5819" s="277" t="s">
        <v>2642</v>
      </c>
      <c r="K5819" s="280">
        <v>2378.2199999999998</v>
      </c>
      <c r="L5819" s="277" t="s">
        <v>2364</v>
      </c>
      <c r="M5819" s="83"/>
    </row>
    <row r="5820" spans="1:13" ht="12.75" customHeight="1" x14ac:dyDescent="0.25">
      <c r="A5820" s="277" t="s">
        <v>9673</v>
      </c>
      <c r="B5820" s="277" t="s">
        <v>12738</v>
      </c>
      <c r="C5820" s="277" t="s">
        <v>12739</v>
      </c>
      <c r="D5820" s="277" t="s">
        <v>12740</v>
      </c>
      <c r="E5820" s="278" t="s">
        <v>1043</v>
      </c>
      <c r="F5820" s="277" t="s">
        <v>1043</v>
      </c>
      <c r="G5820" s="279">
        <v>87363</v>
      </c>
      <c r="H5820" s="277" t="s">
        <v>12810</v>
      </c>
      <c r="I5820" s="277" t="s">
        <v>694</v>
      </c>
      <c r="J5820" s="277" t="s">
        <v>2642</v>
      </c>
      <c r="K5820" s="280">
        <v>2378.06</v>
      </c>
      <c r="L5820" s="277" t="s">
        <v>2364</v>
      </c>
      <c r="M5820" s="83"/>
    </row>
    <row r="5821" spans="1:13" ht="12.75" customHeight="1" x14ac:dyDescent="0.25">
      <c r="A5821" s="277" t="s">
        <v>9673</v>
      </c>
      <c r="B5821" s="277" t="s">
        <v>12738</v>
      </c>
      <c r="C5821" s="277" t="s">
        <v>12739</v>
      </c>
      <c r="D5821" s="277" t="s">
        <v>12740</v>
      </c>
      <c r="E5821" s="278" t="s">
        <v>1043</v>
      </c>
      <c r="F5821" s="277" t="s">
        <v>1043</v>
      </c>
      <c r="G5821" s="279">
        <v>87364</v>
      </c>
      <c r="H5821" s="277" t="s">
        <v>12811</v>
      </c>
      <c r="I5821" s="277" t="s">
        <v>694</v>
      </c>
      <c r="J5821" s="277" t="s">
        <v>2642</v>
      </c>
      <c r="K5821" s="280">
        <v>2347.79</v>
      </c>
      <c r="L5821" s="277" t="s">
        <v>2364</v>
      </c>
      <c r="M5821" s="83"/>
    </row>
    <row r="5822" spans="1:13" ht="12.75" customHeight="1" x14ac:dyDescent="0.25">
      <c r="A5822" s="277" t="s">
        <v>9673</v>
      </c>
      <c r="B5822" s="277" t="s">
        <v>12738</v>
      </c>
      <c r="C5822" s="277" t="s">
        <v>12739</v>
      </c>
      <c r="D5822" s="277" t="s">
        <v>12740</v>
      </c>
      <c r="E5822" s="278" t="s">
        <v>1043</v>
      </c>
      <c r="F5822" s="277" t="s">
        <v>1043</v>
      </c>
      <c r="G5822" s="279">
        <v>87365</v>
      </c>
      <c r="H5822" s="277" t="s">
        <v>12812</v>
      </c>
      <c r="I5822" s="277" t="s">
        <v>694</v>
      </c>
      <c r="J5822" s="277" t="s">
        <v>2642</v>
      </c>
      <c r="K5822" s="280">
        <v>388.51</v>
      </c>
      <c r="L5822" s="277" t="s">
        <v>2364</v>
      </c>
      <c r="M5822" s="83"/>
    </row>
    <row r="5823" spans="1:13" ht="12.75" customHeight="1" x14ac:dyDescent="0.25">
      <c r="A5823" s="277" t="s">
        <v>9673</v>
      </c>
      <c r="B5823" s="277" t="s">
        <v>12738</v>
      </c>
      <c r="C5823" s="277" t="s">
        <v>12739</v>
      </c>
      <c r="D5823" s="277" t="s">
        <v>12740</v>
      </c>
      <c r="E5823" s="278" t="s">
        <v>1043</v>
      </c>
      <c r="F5823" s="277" t="s">
        <v>1043</v>
      </c>
      <c r="G5823" s="279">
        <v>87366</v>
      </c>
      <c r="H5823" s="277" t="s">
        <v>12813</v>
      </c>
      <c r="I5823" s="277" t="s">
        <v>694</v>
      </c>
      <c r="J5823" s="277" t="s">
        <v>2642</v>
      </c>
      <c r="K5823" s="280">
        <v>400.48</v>
      </c>
      <c r="L5823" s="277" t="s">
        <v>2364</v>
      </c>
      <c r="M5823" s="83"/>
    </row>
    <row r="5824" spans="1:13" ht="12.75" customHeight="1" x14ac:dyDescent="0.25">
      <c r="A5824" s="277" t="s">
        <v>9673</v>
      </c>
      <c r="B5824" s="277" t="s">
        <v>12738</v>
      </c>
      <c r="C5824" s="277" t="s">
        <v>12739</v>
      </c>
      <c r="D5824" s="277" t="s">
        <v>12740</v>
      </c>
      <c r="E5824" s="278" t="s">
        <v>1043</v>
      </c>
      <c r="F5824" s="277" t="s">
        <v>1043</v>
      </c>
      <c r="G5824" s="279">
        <v>87367</v>
      </c>
      <c r="H5824" s="277" t="s">
        <v>12814</v>
      </c>
      <c r="I5824" s="277" t="s">
        <v>694</v>
      </c>
      <c r="J5824" s="277" t="s">
        <v>2642</v>
      </c>
      <c r="K5824" s="280">
        <v>471.2</v>
      </c>
      <c r="L5824" s="277" t="s">
        <v>2364</v>
      </c>
      <c r="M5824" s="83"/>
    </row>
    <row r="5825" spans="1:13" ht="12.75" customHeight="1" x14ac:dyDescent="0.25">
      <c r="A5825" s="277" t="s">
        <v>9673</v>
      </c>
      <c r="B5825" s="277" t="s">
        <v>12738</v>
      </c>
      <c r="C5825" s="277" t="s">
        <v>12739</v>
      </c>
      <c r="D5825" s="277" t="s">
        <v>12740</v>
      </c>
      <c r="E5825" s="278" t="s">
        <v>1043</v>
      </c>
      <c r="F5825" s="277" t="s">
        <v>1043</v>
      </c>
      <c r="G5825" s="279">
        <v>87368</v>
      </c>
      <c r="H5825" s="277" t="s">
        <v>12815</v>
      </c>
      <c r="I5825" s="277" t="s">
        <v>694</v>
      </c>
      <c r="J5825" s="277" t="s">
        <v>2642</v>
      </c>
      <c r="K5825" s="280">
        <v>473.27</v>
      </c>
      <c r="L5825" s="277" t="s">
        <v>2364</v>
      </c>
      <c r="M5825" s="83"/>
    </row>
    <row r="5826" spans="1:13" ht="12.75" customHeight="1" x14ac:dyDescent="0.25">
      <c r="A5826" s="277" t="s">
        <v>9673</v>
      </c>
      <c r="B5826" s="277" t="s">
        <v>12738</v>
      </c>
      <c r="C5826" s="277" t="s">
        <v>12739</v>
      </c>
      <c r="D5826" s="277" t="s">
        <v>12740</v>
      </c>
      <c r="E5826" s="278" t="s">
        <v>1043</v>
      </c>
      <c r="F5826" s="277" t="s">
        <v>1043</v>
      </c>
      <c r="G5826" s="279">
        <v>87369</v>
      </c>
      <c r="H5826" s="277" t="s">
        <v>12816</v>
      </c>
      <c r="I5826" s="277" t="s">
        <v>694</v>
      </c>
      <c r="J5826" s="277" t="s">
        <v>2642</v>
      </c>
      <c r="K5826" s="280">
        <v>489.66</v>
      </c>
      <c r="L5826" s="277" t="s">
        <v>2364</v>
      </c>
      <c r="M5826" s="83"/>
    </row>
    <row r="5827" spans="1:13" ht="12.75" customHeight="1" x14ac:dyDescent="0.25">
      <c r="A5827" s="277" t="s">
        <v>9673</v>
      </c>
      <c r="B5827" s="277" t="s">
        <v>12738</v>
      </c>
      <c r="C5827" s="277" t="s">
        <v>12739</v>
      </c>
      <c r="D5827" s="277" t="s">
        <v>12740</v>
      </c>
      <c r="E5827" s="278" t="s">
        <v>1043</v>
      </c>
      <c r="F5827" s="277" t="s">
        <v>1043</v>
      </c>
      <c r="G5827" s="279">
        <v>87370</v>
      </c>
      <c r="H5827" s="277" t="s">
        <v>12817</v>
      </c>
      <c r="I5827" s="277" t="s">
        <v>694</v>
      </c>
      <c r="J5827" s="277" t="s">
        <v>2642</v>
      </c>
      <c r="K5827" s="280">
        <v>473.75</v>
      </c>
      <c r="L5827" s="277" t="s">
        <v>2364</v>
      </c>
      <c r="M5827" s="83"/>
    </row>
    <row r="5828" spans="1:13" ht="12.75" customHeight="1" x14ac:dyDescent="0.25">
      <c r="A5828" s="277" t="s">
        <v>9673</v>
      </c>
      <c r="B5828" s="277" t="s">
        <v>12738</v>
      </c>
      <c r="C5828" s="277" t="s">
        <v>12739</v>
      </c>
      <c r="D5828" s="277" t="s">
        <v>12740</v>
      </c>
      <c r="E5828" s="278" t="s">
        <v>1043</v>
      </c>
      <c r="F5828" s="277" t="s">
        <v>1043</v>
      </c>
      <c r="G5828" s="279">
        <v>87371</v>
      </c>
      <c r="H5828" s="277" t="s">
        <v>12818</v>
      </c>
      <c r="I5828" s="277" t="s">
        <v>694</v>
      </c>
      <c r="J5828" s="277" t="s">
        <v>2642</v>
      </c>
      <c r="K5828" s="280">
        <v>474.71</v>
      </c>
      <c r="L5828" s="277" t="s">
        <v>2364</v>
      </c>
      <c r="M5828" s="83"/>
    </row>
    <row r="5829" spans="1:13" ht="12.75" customHeight="1" x14ac:dyDescent="0.25">
      <c r="A5829" s="277" t="s">
        <v>9673</v>
      </c>
      <c r="B5829" s="277" t="s">
        <v>12738</v>
      </c>
      <c r="C5829" s="277" t="s">
        <v>12739</v>
      </c>
      <c r="D5829" s="277" t="s">
        <v>12740</v>
      </c>
      <c r="E5829" s="278" t="s">
        <v>1043</v>
      </c>
      <c r="F5829" s="277" t="s">
        <v>1043</v>
      </c>
      <c r="G5829" s="279">
        <v>87372</v>
      </c>
      <c r="H5829" s="277" t="s">
        <v>12819</v>
      </c>
      <c r="I5829" s="277" t="s">
        <v>694</v>
      </c>
      <c r="J5829" s="277" t="s">
        <v>2642</v>
      </c>
      <c r="K5829" s="280">
        <v>512.94000000000005</v>
      </c>
      <c r="L5829" s="277" t="s">
        <v>2364</v>
      </c>
      <c r="M5829" s="83"/>
    </row>
    <row r="5830" spans="1:13" ht="12.75" customHeight="1" x14ac:dyDescent="0.25">
      <c r="A5830" s="277" t="s">
        <v>9673</v>
      </c>
      <c r="B5830" s="277" t="s">
        <v>12738</v>
      </c>
      <c r="C5830" s="277" t="s">
        <v>12739</v>
      </c>
      <c r="D5830" s="277" t="s">
        <v>12740</v>
      </c>
      <c r="E5830" s="278" t="s">
        <v>1043</v>
      </c>
      <c r="F5830" s="277" t="s">
        <v>1043</v>
      </c>
      <c r="G5830" s="279">
        <v>87373</v>
      </c>
      <c r="H5830" s="277" t="s">
        <v>12820</v>
      </c>
      <c r="I5830" s="277" t="s">
        <v>694</v>
      </c>
      <c r="J5830" s="277" t="s">
        <v>2642</v>
      </c>
      <c r="K5830" s="280">
        <v>477.99</v>
      </c>
      <c r="L5830" s="277" t="s">
        <v>2364</v>
      </c>
      <c r="M5830" s="83"/>
    </row>
    <row r="5831" spans="1:13" ht="12.75" customHeight="1" x14ac:dyDescent="0.25">
      <c r="A5831" s="277" t="s">
        <v>9673</v>
      </c>
      <c r="B5831" s="277" t="s">
        <v>12738</v>
      </c>
      <c r="C5831" s="277" t="s">
        <v>12739</v>
      </c>
      <c r="D5831" s="277" t="s">
        <v>12740</v>
      </c>
      <c r="E5831" s="278" t="s">
        <v>1043</v>
      </c>
      <c r="F5831" s="277" t="s">
        <v>1043</v>
      </c>
      <c r="G5831" s="279">
        <v>87374</v>
      </c>
      <c r="H5831" s="277" t="s">
        <v>12821</v>
      </c>
      <c r="I5831" s="277" t="s">
        <v>694</v>
      </c>
      <c r="J5831" s="277" t="s">
        <v>2642</v>
      </c>
      <c r="K5831" s="280">
        <v>454.58</v>
      </c>
      <c r="L5831" s="277" t="s">
        <v>2364</v>
      </c>
      <c r="M5831" s="83"/>
    </row>
    <row r="5832" spans="1:13" ht="12.75" customHeight="1" x14ac:dyDescent="0.25">
      <c r="A5832" s="277" t="s">
        <v>9673</v>
      </c>
      <c r="B5832" s="277" t="s">
        <v>12738</v>
      </c>
      <c r="C5832" s="277" t="s">
        <v>12739</v>
      </c>
      <c r="D5832" s="277" t="s">
        <v>12740</v>
      </c>
      <c r="E5832" s="278" t="s">
        <v>1043</v>
      </c>
      <c r="F5832" s="277" t="s">
        <v>1043</v>
      </c>
      <c r="G5832" s="279">
        <v>87375</v>
      </c>
      <c r="H5832" s="277" t="s">
        <v>12822</v>
      </c>
      <c r="I5832" s="277" t="s">
        <v>694</v>
      </c>
      <c r="J5832" s="277" t="s">
        <v>2642</v>
      </c>
      <c r="K5832" s="280">
        <v>433.89</v>
      </c>
      <c r="L5832" s="277" t="s">
        <v>2364</v>
      </c>
      <c r="M5832" s="83"/>
    </row>
    <row r="5833" spans="1:13" ht="12.75" customHeight="1" x14ac:dyDescent="0.25">
      <c r="A5833" s="277" t="s">
        <v>9673</v>
      </c>
      <c r="B5833" s="277" t="s">
        <v>12738</v>
      </c>
      <c r="C5833" s="277" t="s">
        <v>12739</v>
      </c>
      <c r="D5833" s="277" t="s">
        <v>12740</v>
      </c>
      <c r="E5833" s="278" t="s">
        <v>1043</v>
      </c>
      <c r="F5833" s="277" t="s">
        <v>1043</v>
      </c>
      <c r="G5833" s="279">
        <v>87376</v>
      </c>
      <c r="H5833" s="277" t="s">
        <v>12823</v>
      </c>
      <c r="I5833" s="277" t="s">
        <v>694</v>
      </c>
      <c r="J5833" s="277" t="s">
        <v>2642</v>
      </c>
      <c r="K5833" s="280">
        <v>404.54</v>
      </c>
      <c r="L5833" s="277" t="s">
        <v>2364</v>
      </c>
      <c r="M5833" s="83"/>
    </row>
    <row r="5834" spans="1:13" ht="12.75" customHeight="1" x14ac:dyDescent="0.25">
      <c r="A5834" s="277" t="s">
        <v>9673</v>
      </c>
      <c r="B5834" s="277" t="s">
        <v>12738</v>
      </c>
      <c r="C5834" s="277" t="s">
        <v>12739</v>
      </c>
      <c r="D5834" s="277" t="s">
        <v>12740</v>
      </c>
      <c r="E5834" s="278" t="s">
        <v>1043</v>
      </c>
      <c r="F5834" s="277" t="s">
        <v>1043</v>
      </c>
      <c r="G5834" s="279">
        <v>87377</v>
      </c>
      <c r="H5834" s="277" t="s">
        <v>12824</v>
      </c>
      <c r="I5834" s="277" t="s">
        <v>694</v>
      </c>
      <c r="J5834" s="277" t="s">
        <v>2642</v>
      </c>
      <c r="K5834" s="280">
        <v>442.98</v>
      </c>
      <c r="L5834" s="277" t="s">
        <v>2364</v>
      </c>
      <c r="M5834" s="83"/>
    </row>
    <row r="5835" spans="1:13" ht="12.75" customHeight="1" x14ac:dyDescent="0.25">
      <c r="A5835" s="277" t="s">
        <v>9673</v>
      </c>
      <c r="B5835" s="277" t="s">
        <v>12738</v>
      </c>
      <c r="C5835" s="277" t="s">
        <v>12739</v>
      </c>
      <c r="D5835" s="277" t="s">
        <v>12740</v>
      </c>
      <c r="E5835" s="278" t="s">
        <v>1043</v>
      </c>
      <c r="F5835" s="277" t="s">
        <v>1043</v>
      </c>
      <c r="G5835" s="279">
        <v>87378</v>
      </c>
      <c r="H5835" s="277" t="s">
        <v>12825</v>
      </c>
      <c r="I5835" s="277" t="s">
        <v>694</v>
      </c>
      <c r="J5835" s="277" t="s">
        <v>2642</v>
      </c>
      <c r="K5835" s="280">
        <v>419.78</v>
      </c>
      <c r="L5835" s="277" t="s">
        <v>2364</v>
      </c>
      <c r="M5835" s="83"/>
    </row>
    <row r="5836" spans="1:13" ht="12.75" customHeight="1" x14ac:dyDescent="0.25">
      <c r="A5836" s="277" t="s">
        <v>9673</v>
      </c>
      <c r="B5836" s="277" t="s">
        <v>12738</v>
      </c>
      <c r="C5836" s="277" t="s">
        <v>12739</v>
      </c>
      <c r="D5836" s="277" t="s">
        <v>12740</v>
      </c>
      <c r="E5836" s="278" t="s">
        <v>1043</v>
      </c>
      <c r="F5836" s="277" t="s">
        <v>1043</v>
      </c>
      <c r="G5836" s="279">
        <v>87379</v>
      </c>
      <c r="H5836" s="277" t="s">
        <v>12826</v>
      </c>
      <c r="I5836" s="277" t="s">
        <v>694</v>
      </c>
      <c r="J5836" s="277" t="s">
        <v>2642</v>
      </c>
      <c r="K5836" s="280">
        <v>2450.83</v>
      </c>
      <c r="L5836" s="277" t="s">
        <v>2364</v>
      </c>
      <c r="M5836" s="83"/>
    </row>
    <row r="5837" spans="1:13" ht="12.75" customHeight="1" x14ac:dyDescent="0.25">
      <c r="A5837" s="277" t="s">
        <v>9673</v>
      </c>
      <c r="B5837" s="277" t="s">
        <v>12738</v>
      </c>
      <c r="C5837" s="277" t="s">
        <v>12739</v>
      </c>
      <c r="D5837" s="277" t="s">
        <v>12740</v>
      </c>
      <c r="E5837" s="278" t="s">
        <v>1043</v>
      </c>
      <c r="F5837" s="277" t="s">
        <v>1043</v>
      </c>
      <c r="G5837" s="279">
        <v>87380</v>
      </c>
      <c r="H5837" s="277" t="s">
        <v>12827</v>
      </c>
      <c r="I5837" s="277" t="s">
        <v>694</v>
      </c>
      <c r="J5837" s="277" t="s">
        <v>2642</v>
      </c>
      <c r="K5837" s="280">
        <v>2495.85</v>
      </c>
      <c r="L5837" s="277" t="s">
        <v>2364</v>
      </c>
      <c r="M5837" s="83"/>
    </row>
    <row r="5838" spans="1:13" ht="12.75" customHeight="1" x14ac:dyDescent="0.25">
      <c r="A5838" s="277" t="s">
        <v>9673</v>
      </c>
      <c r="B5838" s="277" t="s">
        <v>12738</v>
      </c>
      <c r="C5838" s="277" t="s">
        <v>12739</v>
      </c>
      <c r="D5838" s="277" t="s">
        <v>12740</v>
      </c>
      <c r="E5838" s="278" t="s">
        <v>1043</v>
      </c>
      <c r="F5838" s="277" t="s">
        <v>1043</v>
      </c>
      <c r="G5838" s="279">
        <v>87381</v>
      </c>
      <c r="H5838" s="277" t="s">
        <v>12828</v>
      </c>
      <c r="I5838" s="277" t="s">
        <v>694</v>
      </c>
      <c r="J5838" s="277" t="s">
        <v>2642</v>
      </c>
      <c r="K5838" s="280">
        <v>2469.62</v>
      </c>
      <c r="L5838" s="277" t="s">
        <v>2364</v>
      </c>
      <c r="M5838" s="83"/>
    </row>
    <row r="5839" spans="1:13" ht="12.75" customHeight="1" x14ac:dyDescent="0.25">
      <c r="A5839" s="277" t="s">
        <v>9673</v>
      </c>
      <c r="B5839" s="277" t="s">
        <v>12738</v>
      </c>
      <c r="C5839" s="277" t="s">
        <v>12739</v>
      </c>
      <c r="D5839" s="277" t="s">
        <v>12740</v>
      </c>
      <c r="E5839" s="278" t="s">
        <v>1043</v>
      </c>
      <c r="F5839" s="277" t="s">
        <v>1043</v>
      </c>
      <c r="G5839" s="279">
        <v>87382</v>
      </c>
      <c r="H5839" s="277" t="s">
        <v>12829</v>
      </c>
      <c r="I5839" s="277" t="s">
        <v>694</v>
      </c>
      <c r="J5839" s="277" t="s">
        <v>2642</v>
      </c>
      <c r="K5839" s="280">
        <v>703.31</v>
      </c>
      <c r="L5839" s="277" t="s">
        <v>2364</v>
      </c>
      <c r="M5839" s="83"/>
    </row>
    <row r="5840" spans="1:13" ht="12.75" customHeight="1" x14ac:dyDescent="0.25">
      <c r="A5840" s="277" t="s">
        <v>9673</v>
      </c>
      <c r="B5840" s="277" t="s">
        <v>12738</v>
      </c>
      <c r="C5840" s="277" t="s">
        <v>12739</v>
      </c>
      <c r="D5840" s="277" t="s">
        <v>12740</v>
      </c>
      <c r="E5840" s="278" t="s">
        <v>1043</v>
      </c>
      <c r="F5840" s="277" t="s">
        <v>1043</v>
      </c>
      <c r="G5840" s="279">
        <v>87383</v>
      </c>
      <c r="H5840" s="277" t="s">
        <v>12830</v>
      </c>
      <c r="I5840" s="277" t="s">
        <v>694</v>
      </c>
      <c r="J5840" s="277" t="s">
        <v>2642</v>
      </c>
      <c r="K5840" s="280">
        <v>696.17</v>
      </c>
      <c r="L5840" s="277" t="s">
        <v>2364</v>
      </c>
      <c r="M5840" s="83"/>
    </row>
    <row r="5841" spans="1:13" ht="12.75" customHeight="1" x14ac:dyDescent="0.25">
      <c r="A5841" s="277" t="s">
        <v>9673</v>
      </c>
      <c r="B5841" s="277" t="s">
        <v>12738</v>
      </c>
      <c r="C5841" s="277" t="s">
        <v>12739</v>
      </c>
      <c r="D5841" s="277" t="s">
        <v>12740</v>
      </c>
      <c r="E5841" s="278" t="s">
        <v>1043</v>
      </c>
      <c r="F5841" s="277" t="s">
        <v>1043</v>
      </c>
      <c r="G5841" s="279">
        <v>87384</v>
      </c>
      <c r="H5841" s="277" t="s">
        <v>12831</v>
      </c>
      <c r="I5841" s="277" t="s">
        <v>694</v>
      </c>
      <c r="J5841" s="277" t="s">
        <v>2642</v>
      </c>
      <c r="K5841" s="280">
        <v>689.93</v>
      </c>
      <c r="L5841" s="277" t="s">
        <v>2364</v>
      </c>
      <c r="M5841" s="83"/>
    </row>
    <row r="5842" spans="1:13" ht="12.75" customHeight="1" x14ac:dyDescent="0.25">
      <c r="A5842" s="277" t="s">
        <v>9673</v>
      </c>
      <c r="B5842" s="277" t="s">
        <v>12738</v>
      </c>
      <c r="C5842" s="277" t="s">
        <v>12739</v>
      </c>
      <c r="D5842" s="277" t="s">
        <v>12740</v>
      </c>
      <c r="E5842" s="278" t="s">
        <v>1043</v>
      </c>
      <c r="F5842" s="277" t="s">
        <v>1043</v>
      </c>
      <c r="G5842" s="279">
        <v>87385</v>
      </c>
      <c r="H5842" s="277" t="s">
        <v>12832</v>
      </c>
      <c r="I5842" s="277" t="s">
        <v>694</v>
      </c>
      <c r="J5842" s="277" t="s">
        <v>2642</v>
      </c>
      <c r="K5842" s="280">
        <v>989.81</v>
      </c>
      <c r="L5842" s="277" t="s">
        <v>2364</v>
      </c>
      <c r="M5842" s="83"/>
    </row>
    <row r="5843" spans="1:13" ht="12.75" customHeight="1" x14ac:dyDescent="0.25">
      <c r="A5843" s="277" t="s">
        <v>9673</v>
      </c>
      <c r="B5843" s="277" t="s">
        <v>12738</v>
      </c>
      <c r="C5843" s="277" t="s">
        <v>12739</v>
      </c>
      <c r="D5843" s="277" t="s">
        <v>12740</v>
      </c>
      <c r="E5843" s="278" t="s">
        <v>1043</v>
      </c>
      <c r="F5843" s="277" t="s">
        <v>1043</v>
      </c>
      <c r="G5843" s="279">
        <v>87386</v>
      </c>
      <c r="H5843" s="277" t="s">
        <v>12833</v>
      </c>
      <c r="I5843" s="277" t="s">
        <v>694</v>
      </c>
      <c r="J5843" s="277" t="s">
        <v>2642</v>
      </c>
      <c r="K5843" s="280">
        <v>981.16</v>
      </c>
      <c r="L5843" s="277" t="s">
        <v>2364</v>
      </c>
      <c r="M5843" s="83"/>
    </row>
    <row r="5844" spans="1:13" ht="12.75" customHeight="1" x14ac:dyDescent="0.25">
      <c r="A5844" s="277" t="s">
        <v>9673</v>
      </c>
      <c r="B5844" s="277" t="s">
        <v>12738</v>
      </c>
      <c r="C5844" s="277" t="s">
        <v>12739</v>
      </c>
      <c r="D5844" s="277" t="s">
        <v>12740</v>
      </c>
      <c r="E5844" s="278" t="s">
        <v>1043</v>
      </c>
      <c r="F5844" s="277" t="s">
        <v>1043</v>
      </c>
      <c r="G5844" s="279">
        <v>87387</v>
      </c>
      <c r="H5844" s="277" t="s">
        <v>12834</v>
      </c>
      <c r="I5844" s="277" t="s">
        <v>694</v>
      </c>
      <c r="J5844" s="277" t="s">
        <v>2642</v>
      </c>
      <c r="K5844" s="280">
        <v>977.02</v>
      </c>
      <c r="L5844" s="277" t="s">
        <v>2364</v>
      </c>
      <c r="M5844" s="83"/>
    </row>
    <row r="5845" spans="1:13" ht="12.75" customHeight="1" x14ac:dyDescent="0.25">
      <c r="A5845" s="277" t="s">
        <v>9673</v>
      </c>
      <c r="B5845" s="277" t="s">
        <v>12738</v>
      </c>
      <c r="C5845" s="277" t="s">
        <v>12739</v>
      </c>
      <c r="D5845" s="277" t="s">
        <v>12740</v>
      </c>
      <c r="E5845" s="278" t="s">
        <v>1043</v>
      </c>
      <c r="F5845" s="277" t="s">
        <v>1043</v>
      </c>
      <c r="G5845" s="279">
        <v>87388</v>
      </c>
      <c r="H5845" s="277" t="s">
        <v>12835</v>
      </c>
      <c r="I5845" s="277" t="s">
        <v>694</v>
      </c>
      <c r="J5845" s="277" t="s">
        <v>2642</v>
      </c>
      <c r="K5845" s="280">
        <v>2307.7399999999998</v>
      </c>
      <c r="L5845" s="277" t="s">
        <v>2364</v>
      </c>
      <c r="M5845" s="83"/>
    </row>
    <row r="5846" spans="1:13" ht="12.75" customHeight="1" x14ac:dyDescent="0.25">
      <c r="A5846" s="277" t="s">
        <v>9673</v>
      </c>
      <c r="B5846" s="277" t="s">
        <v>12738</v>
      </c>
      <c r="C5846" s="277" t="s">
        <v>12739</v>
      </c>
      <c r="D5846" s="277" t="s">
        <v>12740</v>
      </c>
      <c r="E5846" s="278" t="s">
        <v>1043</v>
      </c>
      <c r="F5846" s="277" t="s">
        <v>1043</v>
      </c>
      <c r="G5846" s="279">
        <v>87389</v>
      </c>
      <c r="H5846" s="277" t="s">
        <v>12836</v>
      </c>
      <c r="I5846" s="277" t="s">
        <v>694</v>
      </c>
      <c r="J5846" s="277" t="s">
        <v>2642</v>
      </c>
      <c r="K5846" s="280">
        <v>2313.15</v>
      </c>
      <c r="L5846" s="277" t="s">
        <v>2364</v>
      </c>
      <c r="M5846" s="83"/>
    </row>
    <row r="5847" spans="1:13" ht="12.75" customHeight="1" x14ac:dyDescent="0.25">
      <c r="A5847" s="277" t="s">
        <v>9673</v>
      </c>
      <c r="B5847" s="277" t="s">
        <v>12738</v>
      </c>
      <c r="C5847" s="277" t="s">
        <v>12739</v>
      </c>
      <c r="D5847" s="277" t="s">
        <v>12740</v>
      </c>
      <c r="E5847" s="278" t="s">
        <v>1043</v>
      </c>
      <c r="F5847" s="277" t="s">
        <v>1043</v>
      </c>
      <c r="G5847" s="279">
        <v>87390</v>
      </c>
      <c r="H5847" s="277" t="s">
        <v>12837</v>
      </c>
      <c r="I5847" s="277" t="s">
        <v>694</v>
      </c>
      <c r="J5847" s="277" t="s">
        <v>2642</v>
      </c>
      <c r="K5847" s="280">
        <v>2316.2399999999998</v>
      </c>
      <c r="L5847" s="277" t="s">
        <v>2364</v>
      </c>
      <c r="M5847" s="83"/>
    </row>
    <row r="5848" spans="1:13" ht="12.75" customHeight="1" x14ac:dyDescent="0.25">
      <c r="A5848" s="277" t="s">
        <v>9673</v>
      </c>
      <c r="B5848" s="277" t="s">
        <v>12738</v>
      </c>
      <c r="C5848" s="277" t="s">
        <v>12739</v>
      </c>
      <c r="D5848" s="277" t="s">
        <v>12740</v>
      </c>
      <c r="E5848" s="278" t="s">
        <v>1043</v>
      </c>
      <c r="F5848" s="277" t="s">
        <v>1043</v>
      </c>
      <c r="G5848" s="279">
        <v>87391</v>
      </c>
      <c r="H5848" s="277" t="s">
        <v>12838</v>
      </c>
      <c r="I5848" s="277" t="s">
        <v>694</v>
      </c>
      <c r="J5848" s="277" t="s">
        <v>2642</v>
      </c>
      <c r="K5848" s="280">
        <v>3321.07</v>
      </c>
      <c r="L5848" s="277" t="s">
        <v>2364</v>
      </c>
      <c r="M5848" s="83"/>
    </row>
    <row r="5849" spans="1:13" ht="12.75" customHeight="1" x14ac:dyDescent="0.25">
      <c r="A5849" s="277" t="s">
        <v>9673</v>
      </c>
      <c r="B5849" s="277" t="s">
        <v>12738</v>
      </c>
      <c r="C5849" s="277" t="s">
        <v>12739</v>
      </c>
      <c r="D5849" s="277" t="s">
        <v>12740</v>
      </c>
      <c r="E5849" s="278" t="s">
        <v>1043</v>
      </c>
      <c r="F5849" s="277" t="s">
        <v>1043</v>
      </c>
      <c r="G5849" s="279">
        <v>87393</v>
      </c>
      <c r="H5849" s="277" t="s">
        <v>12839</v>
      </c>
      <c r="I5849" s="277" t="s">
        <v>694</v>
      </c>
      <c r="J5849" s="277" t="s">
        <v>2642</v>
      </c>
      <c r="K5849" s="280">
        <v>3355.29</v>
      </c>
      <c r="L5849" s="277" t="s">
        <v>2364</v>
      </c>
      <c r="M5849" s="83"/>
    </row>
    <row r="5850" spans="1:13" ht="12.75" customHeight="1" x14ac:dyDescent="0.25">
      <c r="A5850" s="277" t="s">
        <v>9673</v>
      </c>
      <c r="B5850" s="277" t="s">
        <v>12738</v>
      </c>
      <c r="C5850" s="277" t="s">
        <v>12739</v>
      </c>
      <c r="D5850" s="277" t="s">
        <v>12740</v>
      </c>
      <c r="E5850" s="278" t="s">
        <v>1043</v>
      </c>
      <c r="F5850" s="277" t="s">
        <v>1043</v>
      </c>
      <c r="G5850" s="279">
        <v>87394</v>
      </c>
      <c r="H5850" s="277" t="s">
        <v>12840</v>
      </c>
      <c r="I5850" s="277" t="s">
        <v>694</v>
      </c>
      <c r="J5850" s="277" t="s">
        <v>2642</v>
      </c>
      <c r="K5850" s="280">
        <v>3367.96</v>
      </c>
      <c r="L5850" s="277" t="s">
        <v>2364</v>
      </c>
      <c r="M5850" s="83"/>
    </row>
    <row r="5851" spans="1:13" ht="12.75" customHeight="1" x14ac:dyDescent="0.25">
      <c r="A5851" s="277" t="s">
        <v>9673</v>
      </c>
      <c r="B5851" s="277" t="s">
        <v>12738</v>
      </c>
      <c r="C5851" s="277" t="s">
        <v>12739</v>
      </c>
      <c r="D5851" s="277" t="s">
        <v>12740</v>
      </c>
      <c r="E5851" s="278" t="s">
        <v>1043</v>
      </c>
      <c r="F5851" s="277" t="s">
        <v>1043</v>
      </c>
      <c r="G5851" s="279">
        <v>87395</v>
      </c>
      <c r="H5851" s="277" t="s">
        <v>12841</v>
      </c>
      <c r="I5851" s="277" t="s">
        <v>694</v>
      </c>
      <c r="J5851" s="277" t="s">
        <v>2642</v>
      </c>
      <c r="K5851" s="280">
        <v>2627.02</v>
      </c>
      <c r="L5851" s="277" t="s">
        <v>2364</v>
      </c>
      <c r="M5851" s="83"/>
    </row>
    <row r="5852" spans="1:13" ht="12.75" customHeight="1" x14ac:dyDescent="0.25">
      <c r="A5852" s="277" t="s">
        <v>9673</v>
      </c>
      <c r="B5852" s="277" t="s">
        <v>12738</v>
      </c>
      <c r="C5852" s="277" t="s">
        <v>12739</v>
      </c>
      <c r="D5852" s="277" t="s">
        <v>12740</v>
      </c>
      <c r="E5852" s="278" t="s">
        <v>1043</v>
      </c>
      <c r="F5852" s="277" t="s">
        <v>1043</v>
      </c>
      <c r="G5852" s="279">
        <v>87396</v>
      </c>
      <c r="H5852" s="277" t="s">
        <v>12842</v>
      </c>
      <c r="I5852" s="277" t="s">
        <v>694</v>
      </c>
      <c r="J5852" s="277" t="s">
        <v>2642</v>
      </c>
      <c r="K5852" s="280">
        <v>2652.14</v>
      </c>
      <c r="L5852" s="277" t="s">
        <v>2364</v>
      </c>
      <c r="M5852" s="83"/>
    </row>
    <row r="5853" spans="1:13" ht="12.75" customHeight="1" x14ac:dyDescent="0.25">
      <c r="A5853" s="277" t="s">
        <v>9673</v>
      </c>
      <c r="B5853" s="277" t="s">
        <v>12738</v>
      </c>
      <c r="C5853" s="277" t="s">
        <v>12739</v>
      </c>
      <c r="D5853" s="277" t="s">
        <v>12740</v>
      </c>
      <c r="E5853" s="278" t="s">
        <v>1043</v>
      </c>
      <c r="F5853" s="277" t="s">
        <v>1043</v>
      </c>
      <c r="G5853" s="279">
        <v>87397</v>
      </c>
      <c r="H5853" s="277" t="s">
        <v>12843</v>
      </c>
      <c r="I5853" s="277" t="s">
        <v>694</v>
      </c>
      <c r="J5853" s="277" t="s">
        <v>2642</v>
      </c>
      <c r="K5853" s="280">
        <v>2657.91</v>
      </c>
      <c r="L5853" s="277" t="s">
        <v>2364</v>
      </c>
      <c r="M5853" s="83"/>
    </row>
    <row r="5854" spans="1:13" ht="12.75" customHeight="1" x14ac:dyDescent="0.25">
      <c r="A5854" s="277" t="s">
        <v>9673</v>
      </c>
      <c r="B5854" s="277" t="s">
        <v>12738</v>
      </c>
      <c r="C5854" s="277" t="s">
        <v>12739</v>
      </c>
      <c r="D5854" s="277" t="s">
        <v>12740</v>
      </c>
      <c r="E5854" s="278" t="s">
        <v>1043</v>
      </c>
      <c r="F5854" s="277" t="s">
        <v>1043</v>
      </c>
      <c r="G5854" s="279">
        <v>87398</v>
      </c>
      <c r="H5854" s="277" t="s">
        <v>12844</v>
      </c>
      <c r="I5854" s="277" t="s">
        <v>694</v>
      </c>
      <c r="J5854" s="277" t="s">
        <v>2642</v>
      </c>
      <c r="K5854" s="280">
        <v>838.47</v>
      </c>
      <c r="L5854" s="277" t="s">
        <v>2364</v>
      </c>
      <c r="M5854" s="83"/>
    </row>
    <row r="5855" spans="1:13" ht="12.75" customHeight="1" x14ac:dyDescent="0.25">
      <c r="A5855" s="277" t="s">
        <v>9673</v>
      </c>
      <c r="B5855" s="277" t="s">
        <v>12738</v>
      </c>
      <c r="C5855" s="277" t="s">
        <v>12739</v>
      </c>
      <c r="D5855" s="277" t="s">
        <v>12740</v>
      </c>
      <c r="E5855" s="278" t="s">
        <v>1043</v>
      </c>
      <c r="F5855" s="277" t="s">
        <v>1043</v>
      </c>
      <c r="G5855" s="279">
        <v>87399</v>
      </c>
      <c r="H5855" s="277" t="s">
        <v>12845</v>
      </c>
      <c r="I5855" s="277" t="s">
        <v>694</v>
      </c>
      <c r="J5855" s="277" t="s">
        <v>2642</v>
      </c>
      <c r="K5855" s="280">
        <v>1136.67</v>
      </c>
      <c r="L5855" s="277" t="s">
        <v>2364</v>
      </c>
      <c r="M5855" s="83"/>
    </row>
    <row r="5856" spans="1:13" ht="12.75" customHeight="1" x14ac:dyDescent="0.25">
      <c r="A5856" s="277" t="s">
        <v>9673</v>
      </c>
      <c r="B5856" s="277" t="s">
        <v>12738</v>
      </c>
      <c r="C5856" s="277" t="s">
        <v>12739</v>
      </c>
      <c r="D5856" s="277" t="s">
        <v>12740</v>
      </c>
      <c r="E5856" s="278" t="s">
        <v>1043</v>
      </c>
      <c r="F5856" s="277" t="s">
        <v>1043</v>
      </c>
      <c r="G5856" s="279">
        <v>87401</v>
      </c>
      <c r="H5856" s="277" t="s">
        <v>12846</v>
      </c>
      <c r="I5856" s="277" t="s">
        <v>694</v>
      </c>
      <c r="J5856" s="277" t="s">
        <v>2642</v>
      </c>
      <c r="K5856" s="280">
        <v>3530.13</v>
      </c>
      <c r="L5856" s="277" t="s">
        <v>2364</v>
      </c>
      <c r="M5856" s="83"/>
    </row>
    <row r="5857" spans="1:13" ht="12.75" customHeight="1" x14ac:dyDescent="0.25">
      <c r="A5857" s="277" t="s">
        <v>9673</v>
      </c>
      <c r="B5857" s="277" t="s">
        <v>12738</v>
      </c>
      <c r="C5857" s="277" t="s">
        <v>12739</v>
      </c>
      <c r="D5857" s="277" t="s">
        <v>12740</v>
      </c>
      <c r="E5857" s="278" t="s">
        <v>1043</v>
      </c>
      <c r="F5857" s="277" t="s">
        <v>1043</v>
      </c>
      <c r="G5857" s="279">
        <v>87402</v>
      </c>
      <c r="H5857" s="277" t="s">
        <v>12847</v>
      </c>
      <c r="I5857" s="277" t="s">
        <v>694</v>
      </c>
      <c r="J5857" s="277" t="s">
        <v>2642</v>
      </c>
      <c r="K5857" s="280">
        <v>2831.88</v>
      </c>
      <c r="L5857" s="277" t="s">
        <v>2364</v>
      </c>
      <c r="M5857" s="83"/>
    </row>
    <row r="5858" spans="1:13" ht="12.75" customHeight="1" x14ac:dyDescent="0.25">
      <c r="A5858" s="277" t="s">
        <v>9673</v>
      </c>
      <c r="B5858" s="277" t="s">
        <v>12738</v>
      </c>
      <c r="C5858" s="277" t="s">
        <v>12739</v>
      </c>
      <c r="D5858" s="277" t="s">
        <v>12740</v>
      </c>
      <c r="E5858" s="278" t="s">
        <v>1043</v>
      </c>
      <c r="F5858" s="277" t="s">
        <v>1043</v>
      </c>
      <c r="G5858" s="279">
        <v>87404</v>
      </c>
      <c r="H5858" s="277" t="s">
        <v>12848</v>
      </c>
      <c r="I5858" s="277" t="s">
        <v>694</v>
      </c>
      <c r="J5858" s="277" t="s">
        <v>2642</v>
      </c>
      <c r="K5858" s="280">
        <v>2401.37</v>
      </c>
      <c r="L5858" s="277" t="s">
        <v>2364</v>
      </c>
      <c r="M5858" s="83"/>
    </row>
    <row r="5859" spans="1:13" ht="12.75" customHeight="1" x14ac:dyDescent="0.25">
      <c r="A5859" s="277" t="s">
        <v>9673</v>
      </c>
      <c r="B5859" s="277" t="s">
        <v>12738</v>
      </c>
      <c r="C5859" s="277" t="s">
        <v>12739</v>
      </c>
      <c r="D5859" s="277" t="s">
        <v>12740</v>
      </c>
      <c r="E5859" s="278" t="s">
        <v>1043</v>
      </c>
      <c r="F5859" s="277" t="s">
        <v>1043</v>
      </c>
      <c r="G5859" s="279">
        <v>87405</v>
      </c>
      <c r="H5859" s="277" t="s">
        <v>12849</v>
      </c>
      <c r="I5859" s="277" t="s">
        <v>694</v>
      </c>
      <c r="J5859" s="277" t="s">
        <v>2642</v>
      </c>
      <c r="K5859" s="280">
        <v>2398.91</v>
      </c>
      <c r="L5859" s="277" t="s">
        <v>2364</v>
      </c>
      <c r="M5859" s="83"/>
    </row>
    <row r="5860" spans="1:13" ht="12.75" customHeight="1" x14ac:dyDescent="0.25">
      <c r="A5860" s="277" t="s">
        <v>9673</v>
      </c>
      <c r="B5860" s="277" t="s">
        <v>12738</v>
      </c>
      <c r="C5860" s="277" t="s">
        <v>12739</v>
      </c>
      <c r="D5860" s="277" t="s">
        <v>12740</v>
      </c>
      <c r="E5860" s="278" t="s">
        <v>1043</v>
      </c>
      <c r="F5860" s="277" t="s">
        <v>1043</v>
      </c>
      <c r="G5860" s="279">
        <v>87407</v>
      </c>
      <c r="H5860" s="277" t="s">
        <v>12850</v>
      </c>
      <c r="I5860" s="277" t="s">
        <v>694</v>
      </c>
      <c r="J5860" s="277" t="s">
        <v>2642</v>
      </c>
      <c r="K5860" s="280">
        <v>716</v>
      </c>
      <c r="L5860" s="277" t="s">
        <v>2364</v>
      </c>
      <c r="M5860" s="83"/>
    </row>
    <row r="5861" spans="1:13" ht="12.75" customHeight="1" x14ac:dyDescent="0.25">
      <c r="A5861" s="277" t="s">
        <v>9673</v>
      </c>
      <c r="B5861" s="277" t="s">
        <v>12738</v>
      </c>
      <c r="C5861" s="277" t="s">
        <v>12739</v>
      </c>
      <c r="D5861" s="277" t="s">
        <v>12740</v>
      </c>
      <c r="E5861" s="278" t="s">
        <v>1043</v>
      </c>
      <c r="F5861" s="277" t="s">
        <v>1043</v>
      </c>
      <c r="G5861" s="279">
        <v>87408</v>
      </c>
      <c r="H5861" s="277" t="s">
        <v>12851</v>
      </c>
      <c r="I5861" s="277" t="s">
        <v>694</v>
      </c>
      <c r="J5861" s="277" t="s">
        <v>2642</v>
      </c>
      <c r="K5861" s="280">
        <v>704.01</v>
      </c>
      <c r="L5861" s="277" t="s">
        <v>2364</v>
      </c>
      <c r="M5861" s="83"/>
    </row>
    <row r="5862" spans="1:13" ht="12.75" customHeight="1" x14ac:dyDescent="0.25">
      <c r="A5862" s="277" t="s">
        <v>9673</v>
      </c>
      <c r="B5862" s="277" t="s">
        <v>12738</v>
      </c>
      <c r="C5862" s="277" t="s">
        <v>12739</v>
      </c>
      <c r="D5862" s="277" t="s">
        <v>12740</v>
      </c>
      <c r="E5862" s="278" t="s">
        <v>1043</v>
      </c>
      <c r="F5862" s="277" t="s">
        <v>1043</v>
      </c>
      <c r="G5862" s="279">
        <v>87410</v>
      </c>
      <c r="H5862" s="277" t="s">
        <v>12852</v>
      </c>
      <c r="I5862" s="277" t="s">
        <v>694</v>
      </c>
      <c r="J5862" s="277" t="s">
        <v>2642</v>
      </c>
      <c r="K5862" s="280">
        <v>783.73</v>
      </c>
      <c r="L5862" s="277" t="s">
        <v>2364</v>
      </c>
      <c r="M5862" s="83"/>
    </row>
    <row r="5863" spans="1:13" ht="12.75" customHeight="1" x14ac:dyDescent="0.25">
      <c r="A5863" s="277" t="s">
        <v>9673</v>
      </c>
      <c r="B5863" s="277" t="s">
        <v>12738</v>
      </c>
      <c r="C5863" s="277" t="s">
        <v>12739</v>
      </c>
      <c r="D5863" s="277" t="s">
        <v>12740</v>
      </c>
      <c r="E5863" s="278" t="s">
        <v>1043</v>
      </c>
      <c r="F5863" s="277" t="s">
        <v>1043</v>
      </c>
      <c r="G5863" s="279">
        <v>88626</v>
      </c>
      <c r="H5863" s="277" t="s">
        <v>12853</v>
      </c>
      <c r="I5863" s="277" t="s">
        <v>694</v>
      </c>
      <c r="J5863" s="277" t="s">
        <v>2642</v>
      </c>
      <c r="K5863" s="280">
        <v>349.73</v>
      </c>
      <c r="L5863" s="277" t="s">
        <v>2364</v>
      </c>
      <c r="M5863" s="83"/>
    </row>
    <row r="5864" spans="1:13" ht="12.75" customHeight="1" x14ac:dyDescent="0.25">
      <c r="A5864" s="277" t="s">
        <v>9673</v>
      </c>
      <c r="B5864" s="277" t="s">
        <v>12738</v>
      </c>
      <c r="C5864" s="277" t="s">
        <v>12739</v>
      </c>
      <c r="D5864" s="277" t="s">
        <v>12740</v>
      </c>
      <c r="E5864" s="278" t="s">
        <v>1043</v>
      </c>
      <c r="F5864" s="277" t="s">
        <v>1043</v>
      </c>
      <c r="G5864" s="279">
        <v>88627</v>
      </c>
      <c r="H5864" s="277" t="s">
        <v>12854</v>
      </c>
      <c r="I5864" s="277" t="s">
        <v>694</v>
      </c>
      <c r="J5864" s="277" t="s">
        <v>2642</v>
      </c>
      <c r="K5864" s="280">
        <v>416.96</v>
      </c>
      <c r="L5864" s="277" t="s">
        <v>2364</v>
      </c>
      <c r="M5864" s="83"/>
    </row>
    <row r="5865" spans="1:13" ht="12.75" customHeight="1" x14ac:dyDescent="0.25">
      <c r="A5865" s="277" t="s">
        <v>9673</v>
      </c>
      <c r="B5865" s="277" t="s">
        <v>12738</v>
      </c>
      <c r="C5865" s="277" t="s">
        <v>12739</v>
      </c>
      <c r="D5865" s="277" t="s">
        <v>12740</v>
      </c>
      <c r="E5865" s="278" t="s">
        <v>1043</v>
      </c>
      <c r="F5865" s="277" t="s">
        <v>1043</v>
      </c>
      <c r="G5865" s="279">
        <v>88628</v>
      </c>
      <c r="H5865" s="277" t="s">
        <v>12855</v>
      </c>
      <c r="I5865" s="277" t="s">
        <v>694</v>
      </c>
      <c r="J5865" s="277" t="s">
        <v>2642</v>
      </c>
      <c r="K5865" s="280">
        <v>334.54</v>
      </c>
      <c r="L5865" s="277" t="s">
        <v>2364</v>
      </c>
      <c r="M5865" s="83"/>
    </row>
    <row r="5866" spans="1:13" ht="12.75" customHeight="1" x14ac:dyDescent="0.25">
      <c r="A5866" s="277" t="s">
        <v>9673</v>
      </c>
      <c r="B5866" s="277" t="s">
        <v>12738</v>
      </c>
      <c r="C5866" s="277" t="s">
        <v>12739</v>
      </c>
      <c r="D5866" s="277" t="s">
        <v>12740</v>
      </c>
      <c r="E5866" s="278" t="s">
        <v>1043</v>
      </c>
      <c r="F5866" s="277" t="s">
        <v>1043</v>
      </c>
      <c r="G5866" s="279">
        <v>88629</v>
      </c>
      <c r="H5866" s="277" t="s">
        <v>12856</v>
      </c>
      <c r="I5866" s="277" t="s">
        <v>694</v>
      </c>
      <c r="J5866" s="277" t="s">
        <v>2642</v>
      </c>
      <c r="K5866" s="280">
        <v>405.32</v>
      </c>
      <c r="L5866" s="277" t="s">
        <v>2364</v>
      </c>
      <c r="M5866" s="83"/>
    </row>
    <row r="5867" spans="1:13" ht="12.75" customHeight="1" x14ac:dyDescent="0.25">
      <c r="A5867" s="277" t="s">
        <v>9673</v>
      </c>
      <c r="B5867" s="277" t="s">
        <v>12738</v>
      </c>
      <c r="C5867" s="277" t="s">
        <v>12739</v>
      </c>
      <c r="D5867" s="277" t="s">
        <v>12740</v>
      </c>
      <c r="E5867" s="278" t="s">
        <v>1043</v>
      </c>
      <c r="F5867" s="277" t="s">
        <v>1043</v>
      </c>
      <c r="G5867" s="279">
        <v>88630</v>
      </c>
      <c r="H5867" s="277" t="s">
        <v>12857</v>
      </c>
      <c r="I5867" s="277" t="s">
        <v>694</v>
      </c>
      <c r="J5867" s="277" t="s">
        <v>2642</v>
      </c>
      <c r="K5867" s="280">
        <v>305.47000000000003</v>
      </c>
      <c r="L5867" s="277" t="s">
        <v>2364</v>
      </c>
      <c r="M5867" s="83"/>
    </row>
    <row r="5868" spans="1:13" ht="12.75" customHeight="1" x14ac:dyDescent="0.25">
      <c r="A5868" s="277" t="s">
        <v>9673</v>
      </c>
      <c r="B5868" s="277" t="s">
        <v>12738</v>
      </c>
      <c r="C5868" s="277" t="s">
        <v>12739</v>
      </c>
      <c r="D5868" s="277" t="s">
        <v>12740</v>
      </c>
      <c r="E5868" s="278" t="s">
        <v>1043</v>
      </c>
      <c r="F5868" s="277" t="s">
        <v>1043</v>
      </c>
      <c r="G5868" s="279">
        <v>88631</v>
      </c>
      <c r="H5868" s="277" t="s">
        <v>12858</v>
      </c>
      <c r="I5868" s="277" t="s">
        <v>694</v>
      </c>
      <c r="J5868" s="277" t="s">
        <v>2642</v>
      </c>
      <c r="K5868" s="280">
        <v>378.58</v>
      </c>
      <c r="L5868" s="277" t="s">
        <v>2364</v>
      </c>
      <c r="M5868" s="83"/>
    </row>
    <row r="5869" spans="1:13" ht="12.75" customHeight="1" x14ac:dyDescent="0.25">
      <c r="A5869" s="277" t="s">
        <v>9673</v>
      </c>
      <c r="B5869" s="277" t="s">
        <v>12738</v>
      </c>
      <c r="C5869" s="277" t="s">
        <v>12739</v>
      </c>
      <c r="D5869" s="277" t="s">
        <v>12740</v>
      </c>
      <c r="E5869" s="278" t="s">
        <v>1043</v>
      </c>
      <c r="F5869" s="277" t="s">
        <v>1043</v>
      </c>
      <c r="G5869" s="279">
        <v>88715</v>
      </c>
      <c r="H5869" s="277" t="s">
        <v>12859</v>
      </c>
      <c r="I5869" s="277" t="s">
        <v>694</v>
      </c>
      <c r="J5869" s="277" t="s">
        <v>2642</v>
      </c>
      <c r="K5869" s="280">
        <v>387.14</v>
      </c>
      <c r="L5869" s="277" t="s">
        <v>2364</v>
      </c>
      <c r="M5869" s="83"/>
    </row>
    <row r="5870" spans="1:13" ht="12.75" customHeight="1" x14ac:dyDescent="0.25">
      <c r="A5870" s="277" t="s">
        <v>9673</v>
      </c>
      <c r="B5870" s="277" t="s">
        <v>12738</v>
      </c>
      <c r="C5870" s="277" t="s">
        <v>12739</v>
      </c>
      <c r="D5870" s="277" t="s">
        <v>12740</v>
      </c>
      <c r="E5870" s="278" t="s">
        <v>1043</v>
      </c>
      <c r="F5870" s="277" t="s">
        <v>1043</v>
      </c>
      <c r="G5870" s="279">
        <v>95563</v>
      </c>
      <c r="H5870" s="277" t="s">
        <v>12860</v>
      </c>
      <c r="I5870" s="277" t="s">
        <v>694</v>
      </c>
      <c r="J5870" s="277" t="s">
        <v>2642</v>
      </c>
      <c r="K5870" s="280">
        <v>508.19</v>
      </c>
      <c r="L5870" s="277" t="s">
        <v>2364</v>
      </c>
      <c r="M5870" s="83"/>
    </row>
    <row r="5871" spans="1:13" ht="12.75" customHeight="1" x14ac:dyDescent="0.25">
      <c r="A5871" s="277" t="s">
        <v>9673</v>
      </c>
      <c r="B5871" s="277" t="s">
        <v>12738</v>
      </c>
      <c r="C5871" s="277" t="s">
        <v>12739</v>
      </c>
      <c r="D5871" s="277" t="s">
        <v>12740</v>
      </c>
      <c r="E5871" s="278" t="s">
        <v>1043</v>
      </c>
      <c r="F5871" s="277" t="s">
        <v>1043</v>
      </c>
      <c r="G5871" s="279">
        <v>96920</v>
      </c>
      <c r="H5871" s="277" t="s">
        <v>12861</v>
      </c>
      <c r="I5871" s="277" t="s">
        <v>694</v>
      </c>
      <c r="J5871" s="277" t="s">
        <v>2642</v>
      </c>
      <c r="K5871" s="280">
        <v>423.1</v>
      </c>
      <c r="L5871" s="277" t="s">
        <v>2364</v>
      </c>
      <c r="M5871" s="83"/>
    </row>
    <row r="5872" spans="1:13" ht="12.75" customHeight="1" x14ac:dyDescent="0.25">
      <c r="A5872" s="277" t="s">
        <v>9673</v>
      </c>
      <c r="B5872" s="277" t="s">
        <v>12738</v>
      </c>
      <c r="C5872" s="277" t="s">
        <v>12862</v>
      </c>
      <c r="D5872" s="277" t="s">
        <v>12863</v>
      </c>
      <c r="E5872" s="278" t="s">
        <v>1043</v>
      </c>
      <c r="F5872" s="277" t="s">
        <v>1043</v>
      </c>
      <c r="G5872" s="279">
        <v>92121</v>
      </c>
      <c r="H5872" s="277" t="s">
        <v>12864</v>
      </c>
      <c r="I5872" s="277" t="s">
        <v>694</v>
      </c>
      <c r="J5872" s="277" t="s">
        <v>2642</v>
      </c>
      <c r="K5872" s="280">
        <v>20.53</v>
      </c>
      <c r="L5872" s="277" t="s">
        <v>2364</v>
      </c>
      <c r="M5872" s="83"/>
    </row>
    <row r="5873" spans="1:13" ht="12.75" customHeight="1" x14ac:dyDescent="0.25">
      <c r="A5873" s="277" t="s">
        <v>9673</v>
      </c>
      <c r="B5873" s="277" t="s">
        <v>12738</v>
      </c>
      <c r="C5873" s="277" t="s">
        <v>12862</v>
      </c>
      <c r="D5873" s="277" t="s">
        <v>12863</v>
      </c>
      <c r="E5873" s="278" t="s">
        <v>1043</v>
      </c>
      <c r="F5873" s="277" t="s">
        <v>1043</v>
      </c>
      <c r="G5873" s="279">
        <v>92122</v>
      </c>
      <c r="H5873" s="277" t="s">
        <v>12865</v>
      </c>
      <c r="I5873" s="277" t="s">
        <v>694</v>
      </c>
      <c r="J5873" s="277" t="s">
        <v>4167</v>
      </c>
      <c r="K5873" s="280">
        <v>34.43</v>
      </c>
      <c r="L5873" s="277" t="s">
        <v>2364</v>
      </c>
      <c r="M5873" s="83"/>
    </row>
    <row r="5874" spans="1:13" ht="12.75" customHeight="1" x14ac:dyDescent="0.25">
      <c r="A5874" s="277" t="s">
        <v>9673</v>
      </c>
      <c r="B5874" s="277" t="s">
        <v>12738</v>
      </c>
      <c r="C5874" s="277" t="s">
        <v>12862</v>
      </c>
      <c r="D5874" s="277" t="s">
        <v>12863</v>
      </c>
      <c r="E5874" s="278" t="s">
        <v>1043</v>
      </c>
      <c r="F5874" s="277" t="s">
        <v>1043</v>
      </c>
      <c r="G5874" s="279">
        <v>92123</v>
      </c>
      <c r="H5874" s="277" t="s">
        <v>12866</v>
      </c>
      <c r="I5874" s="277" t="s">
        <v>694</v>
      </c>
      <c r="J5874" s="277" t="s">
        <v>2642</v>
      </c>
      <c r="K5874" s="280">
        <v>35.58</v>
      </c>
      <c r="L5874" s="277" t="s">
        <v>2364</v>
      </c>
      <c r="M5874" s="83"/>
    </row>
    <row r="5875" spans="1:13" ht="12.75" customHeight="1" x14ac:dyDescent="0.25">
      <c r="A5875" s="277" t="s">
        <v>9673</v>
      </c>
      <c r="B5875" s="277" t="s">
        <v>12738</v>
      </c>
      <c r="C5875" s="277" t="s">
        <v>12862</v>
      </c>
      <c r="D5875" s="277" t="s">
        <v>12863</v>
      </c>
      <c r="E5875" s="278" t="s">
        <v>1043</v>
      </c>
      <c r="F5875" s="277" t="s">
        <v>1043</v>
      </c>
      <c r="G5875" s="279">
        <v>100195</v>
      </c>
      <c r="H5875" s="277" t="s">
        <v>12867</v>
      </c>
      <c r="I5875" s="277" t="s">
        <v>12868</v>
      </c>
      <c r="J5875" s="277" t="s">
        <v>4167</v>
      </c>
      <c r="K5875" s="280">
        <v>0.52</v>
      </c>
      <c r="L5875" s="277" t="s">
        <v>2364</v>
      </c>
      <c r="M5875" s="83"/>
    </row>
    <row r="5876" spans="1:13" ht="12.75" customHeight="1" x14ac:dyDescent="0.25">
      <c r="A5876" s="277" t="s">
        <v>9673</v>
      </c>
      <c r="B5876" s="277" t="s">
        <v>12738</v>
      </c>
      <c r="C5876" s="277" t="s">
        <v>12862</v>
      </c>
      <c r="D5876" s="277" t="s">
        <v>12863</v>
      </c>
      <c r="E5876" s="278" t="s">
        <v>1043</v>
      </c>
      <c r="F5876" s="277" t="s">
        <v>1043</v>
      </c>
      <c r="G5876" s="279">
        <v>100196</v>
      </c>
      <c r="H5876" s="277" t="s">
        <v>12869</v>
      </c>
      <c r="I5876" s="277" t="s">
        <v>12868</v>
      </c>
      <c r="J5876" s="277" t="s">
        <v>4167</v>
      </c>
      <c r="K5876" s="280">
        <v>0.87</v>
      </c>
      <c r="L5876" s="277" t="s">
        <v>2364</v>
      </c>
      <c r="M5876" s="83"/>
    </row>
    <row r="5877" spans="1:13" ht="12.75" customHeight="1" x14ac:dyDescent="0.25">
      <c r="A5877" s="277" t="s">
        <v>9673</v>
      </c>
      <c r="B5877" s="277" t="s">
        <v>12738</v>
      </c>
      <c r="C5877" s="277" t="s">
        <v>12862</v>
      </c>
      <c r="D5877" s="277" t="s">
        <v>12863</v>
      </c>
      <c r="E5877" s="278" t="s">
        <v>1043</v>
      </c>
      <c r="F5877" s="277" t="s">
        <v>1043</v>
      </c>
      <c r="G5877" s="279">
        <v>100197</v>
      </c>
      <c r="H5877" s="277" t="s">
        <v>12870</v>
      </c>
      <c r="I5877" s="277" t="s">
        <v>12868</v>
      </c>
      <c r="J5877" s="277" t="s">
        <v>4167</v>
      </c>
      <c r="K5877" s="280">
        <v>1.31</v>
      </c>
      <c r="L5877" s="277" t="s">
        <v>2364</v>
      </c>
      <c r="M5877" s="83"/>
    </row>
    <row r="5878" spans="1:13" ht="12.75" customHeight="1" x14ac:dyDescent="0.25">
      <c r="A5878" s="277" t="s">
        <v>9673</v>
      </c>
      <c r="B5878" s="277" t="s">
        <v>12738</v>
      </c>
      <c r="C5878" s="277" t="s">
        <v>12862</v>
      </c>
      <c r="D5878" s="277" t="s">
        <v>12863</v>
      </c>
      <c r="E5878" s="278" t="s">
        <v>1043</v>
      </c>
      <c r="F5878" s="277" t="s">
        <v>1043</v>
      </c>
      <c r="G5878" s="279">
        <v>100198</v>
      </c>
      <c r="H5878" s="277" t="s">
        <v>12871</v>
      </c>
      <c r="I5878" s="277" t="s">
        <v>12868</v>
      </c>
      <c r="J5878" s="277" t="s">
        <v>4167</v>
      </c>
      <c r="K5878" s="280">
        <v>0.18</v>
      </c>
      <c r="L5878" s="277" t="s">
        <v>2364</v>
      </c>
      <c r="M5878" s="83"/>
    </row>
    <row r="5879" spans="1:13" ht="12.75" customHeight="1" x14ac:dyDescent="0.25">
      <c r="A5879" s="277" t="s">
        <v>9673</v>
      </c>
      <c r="B5879" s="277" t="s">
        <v>12738</v>
      </c>
      <c r="C5879" s="277" t="s">
        <v>12862</v>
      </c>
      <c r="D5879" s="277" t="s">
        <v>12863</v>
      </c>
      <c r="E5879" s="278" t="s">
        <v>1043</v>
      </c>
      <c r="F5879" s="277" t="s">
        <v>1043</v>
      </c>
      <c r="G5879" s="279">
        <v>100199</v>
      </c>
      <c r="H5879" s="277" t="s">
        <v>12872</v>
      </c>
      <c r="I5879" s="277" t="s">
        <v>12868</v>
      </c>
      <c r="J5879" s="277" t="s">
        <v>4167</v>
      </c>
      <c r="K5879" s="280">
        <v>0.22</v>
      </c>
      <c r="L5879" s="277" t="s">
        <v>2364</v>
      </c>
      <c r="M5879" s="83"/>
    </row>
    <row r="5880" spans="1:13" ht="12.75" customHeight="1" x14ac:dyDescent="0.25">
      <c r="A5880" s="277" t="s">
        <v>9673</v>
      </c>
      <c r="B5880" s="277" t="s">
        <v>12738</v>
      </c>
      <c r="C5880" s="277" t="s">
        <v>12862</v>
      </c>
      <c r="D5880" s="277" t="s">
        <v>12863</v>
      </c>
      <c r="E5880" s="278" t="s">
        <v>1043</v>
      </c>
      <c r="F5880" s="277" t="s">
        <v>1043</v>
      </c>
      <c r="G5880" s="279">
        <v>100200</v>
      </c>
      <c r="H5880" s="277" t="s">
        <v>12873</v>
      </c>
      <c r="I5880" s="277" t="s">
        <v>12868</v>
      </c>
      <c r="J5880" s="277" t="s">
        <v>4167</v>
      </c>
      <c r="K5880" s="280">
        <v>0.26</v>
      </c>
      <c r="L5880" s="277" t="s">
        <v>2364</v>
      </c>
      <c r="M5880" s="83"/>
    </row>
    <row r="5881" spans="1:13" ht="12.75" customHeight="1" x14ac:dyDescent="0.25">
      <c r="A5881" s="277" t="s">
        <v>9673</v>
      </c>
      <c r="B5881" s="277" t="s">
        <v>12738</v>
      </c>
      <c r="C5881" s="277" t="s">
        <v>12862</v>
      </c>
      <c r="D5881" s="277" t="s">
        <v>12863</v>
      </c>
      <c r="E5881" s="278" t="s">
        <v>1043</v>
      </c>
      <c r="F5881" s="277" t="s">
        <v>1043</v>
      </c>
      <c r="G5881" s="279">
        <v>100201</v>
      </c>
      <c r="H5881" s="277" t="s">
        <v>12874</v>
      </c>
      <c r="I5881" s="277" t="s">
        <v>12868</v>
      </c>
      <c r="J5881" s="277" t="s">
        <v>4167</v>
      </c>
      <c r="K5881" s="280">
        <v>0.53</v>
      </c>
      <c r="L5881" s="277" t="s">
        <v>2364</v>
      </c>
      <c r="M5881" s="83"/>
    </row>
    <row r="5882" spans="1:13" ht="12.75" customHeight="1" x14ac:dyDescent="0.25">
      <c r="A5882" s="277" t="s">
        <v>9673</v>
      </c>
      <c r="B5882" s="277" t="s">
        <v>12738</v>
      </c>
      <c r="C5882" s="277" t="s">
        <v>12862</v>
      </c>
      <c r="D5882" s="277" t="s">
        <v>12863</v>
      </c>
      <c r="E5882" s="278" t="s">
        <v>1043</v>
      </c>
      <c r="F5882" s="277" t="s">
        <v>1043</v>
      </c>
      <c r="G5882" s="279">
        <v>100202</v>
      </c>
      <c r="H5882" s="277" t="s">
        <v>12875</v>
      </c>
      <c r="I5882" s="277" t="s">
        <v>12868</v>
      </c>
      <c r="J5882" s="277" t="s">
        <v>4167</v>
      </c>
      <c r="K5882" s="280">
        <v>0.62</v>
      </c>
      <c r="L5882" s="277" t="s">
        <v>2364</v>
      </c>
      <c r="M5882" s="83"/>
    </row>
    <row r="5883" spans="1:13" ht="12.75" customHeight="1" x14ac:dyDescent="0.25">
      <c r="A5883" s="277" t="s">
        <v>9673</v>
      </c>
      <c r="B5883" s="277" t="s">
        <v>12738</v>
      </c>
      <c r="C5883" s="277" t="s">
        <v>12862</v>
      </c>
      <c r="D5883" s="277" t="s">
        <v>12863</v>
      </c>
      <c r="E5883" s="278" t="s">
        <v>1043</v>
      </c>
      <c r="F5883" s="277" t="s">
        <v>1043</v>
      </c>
      <c r="G5883" s="279">
        <v>100203</v>
      </c>
      <c r="H5883" s="277" t="s">
        <v>12876</v>
      </c>
      <c r="I5883" s="277" t="s">
        <v>12868</v>
      </c>
      <c r="J5883" s="277" t="s">
        <v>4167</v>
      </c>
      <c r="K5883" s="280">
        <v>0.74</v>
      </c>
      <c r="L5883" s="277" t="s">
        <v>2364</v>
      </c>
      <c r="M5883" s="83"/>
    </row>
    <row r="5884" spans="1:13" ht="12.75" customHeight="1" x14ac:dyDescent="0.25">
      <c r="A5884" s="277" t="s">
        <v>9673</v>
      </c>
      <c r="B5884" s="277" t="s">
        <v>12738</v>
      </c>
      <c r="C5884" s="277" t="s">
        <v>12862</v>
      </c>
      <c r="D5884" s="277" t="s">
        <v>12863</v>
      </c>
      <c r="E5884" s="278" t="s">
        <v>1043</v>
      </c>
      <c r="F5884" s="277" t="s">
        <v>1043</v>
      </c>
      <c r="G5884" s="279">
        <v>100204</v>
      </c>
      <c r="H5884" s="277" t="s">
        <v>12877</v>
      </c>
      <c r="I5884" s="277" t="s">
        <v>12868</v>
      </c>
      <c r="J5884" s="277" t="s">
        <v>2363</v>
      </c>
      <c r="K5884" s="280">
        <v>0.08</v>
      </c>
      <c r="L5884" s="277" t="s">
        <v>2364</v>
      </c>
      <c r="M5884" s="83"/>
    </row>
    <row r="5885" spans="1:13" ht="12.75" customHeight="1" x14ac:dyDescent="0.25">
      <c r="A5885" s="277" t="s">
        <v>9673</v>
      </c>
      <c r="B5885" s="277" t="s">
        <v>12738</v>
      </c>
      <c r="C5885" s="277" t="s">
        <v>12862</v>
      </c>
      <c r="D5885" s="277" t="s">
        <v>12863</v>
      </c>
      <c r="E5885" s="278" t="s">
        <v>1043</v>
      </c>
      <c r="F5885" s="277" t="s">
        <v>1043</v>
      </c>
      <c r="G5885" s="279">
        <v>100205</v>
      </c>
      <c r="H5885" s="277" t="s">
        <v>12878</v>
      </c>
      <c r="I5885" s="277" t="s">
        <v>691</v>
      </c>
      <c r="J5885" s="277" t="s">
        <v>4167</v>
      </c>
      <c r="K5885" s="280">
        <v>980.88</v>
      </c>
      <c r="L5885" s="277" t="s">
        <v>2364</v>
      </c>
      <c r="M5885" s="83"/>
    </row>
    <row r="5886" spans="1:13" ht="12.75" customHeight="1" x14ac:dyDescent="0.25">
      <c r="A5886" s="277" t="s">
        <v>9673</v>
      </c>
      <c r="B5886" s="277" t="s">
        <v>12738</v>
      </c>
      <c r="C5886" s="277" t="s">
        <v>12862</v>
      </c>
      <c r="D5886" s="277" t="s">
        <v>12863</v>
      </c>
      <c r="E5886" s="278" t="s">
        <v>1043</v>
      </c>
      <c r="F5886" s="277" t="s">
        <v>1043</v>
      </c>
      <c r="G5886" s="279">
        <v>100206</v>
      </c>
      <c r="H5886" s="277" t="s">
        <v>12879</v>
      </c>
      <c r="I5886" s="277" t="s">
        <v>691</v>
      </c>
      <c r="J5886" s="277" t="s">
        <v>4167</v>
      </c>
      <c r="K5886" s="280">
        <v>709.01</v>
      </c>
      <c r="L5886" s="277" t="s">
        <v>2364</v>
      </c>
      <c r="M5886" s="83"/>
    </row>
    <row r="5887" spans="1:13" ht="12.75" customHeight="1" x14ac:dyDescent="0.25">
      <c r="A5887" s="277" t="s">
        <v>9673</v>
      </c>
      <c r="B5887" s="277" t="s">
        <v>12738</v>
      </c>
      <c r="C5887" s="277" t="s">
        <v>12862</v>
      </c>
      <c r="D5887" s="277" t="s">
        <v>12863</v>
      </c>
      <c r="E5887" s="278" t="s">
        <v>1043</v>
      </c>
      <c r="F5887" s="277" t="s">
        <v>1043</v>
      </c>
      <c r="G5887" s="279">
        <v>100207</v>
      </c>
      <c r="H5887" s="277" t="s">
        <v>12880</v>
      </c>
      <c r="I5887" s="277" t="s">
        <v>691</v>
      </c>
      <c r="J5887" s="277" t="s">
        <v>2363</v>
      </c>
      <c r="K5887" s="280">
        <v>271.24</v>
      </c>
      <c r="L5887" s="277" t="s">
        <v>2364</v>
      </c>
      <c r="M5887" s="83"/>
    </row>
    <row r="5888" spans="1:13" ht="12.75" customHeight="1" x14ac:dyDescent="0.25">
      <c r="A5888" s="277" t="s">
        <v>9673</v>
      </c>
      <c r="B5888" s="277" t="s">
        <v>12738</v>
      </c>
      <c r="C5888" s="277" t="s">
        <v>12862</v>
      </c>
      <c r="D5888" s="277" t="s">
        <v>12863</v>
      </c>
      <c r="E5888" s="278" t="s">
        <v>1043</v>
      </c>
      <c r="F5888" s="277" t="s">
        <v>1043</v>
      </c>
      <c r="G5888" s="279">
        <v>100208</v>
      </c>
      <c r="H5888" s="277" t="s">
        <v>12881</v>
      </c>
      <c r="I5888" s="277" t="s">
        <v>12882</v>
      </c>
      <c r="J5888" s="277" t="s">
        <v>4167</v>
      </c>
      <c r="K5888" s="280">
        <v>12.97</v>
      </c>
      <c r="L5888" s="277" t="s">
        <v>2364</v>
      </c>
      <c r="M5888" s="83"/>
    </row>
    <row r="5889" spans="1:13" ht="12.75" customHeight="1" x14ac:dyDescent="0.25">
      <c r="A5889" s="277" t="s">
        <v>9673</v>
      </c>
      <c r="B5889" s="277" t="s">
        <v>12738</v>
      </c>
      <c r="C5889" s="277" t="s">
        <v>12862</v>
      </c>
      <c r="D5889" s="277" t="s">
        <v>12863</v>
      </c>
      <c r="E5889" s="278" t="s">
        <v>1043</v>
      </c>
      <c r="F5889" s="277" t="s">
        <v>1043</v>
      </c>
      <c r="G5889" s="279">
        <v>100209</v>
      </c>
      <c r="H5889" s="277" t="s">
        <v>12883</v>
      </c>
      <c r="I5889" s="277" t="s">
        <v>12882</v>
      </c>
      <c r="J5889" s="277" t="s">
        <v>4167</v>
      </c>
      <c r="K5889" s="280">
        <v>6.48</v>
      </c>
      <c r="L5889" s="277" t="s">
        <v>2364</v>
      </c>
      <c r="M5889" s="83"/>
    </row>
    <row r="5890" spans="1:13" ht="12.75" customHeight="1" x14ac:dyDescent="0.25">
      <c r="A5890" s="277" t="s">
        <v>9673</v>
      </c>
      <c r="B5890" s="277" t="s">
        <v>12738</v>
      </c>
      <c r="C5890" s="277" t="s">
        <v>12862</v>
      </c>
      <c r="D5890" s="277" t="s">
        <v>12863</v>
      </c>
      <c r="E5890" s="278" t="s">
        <v>1043</v>
      </c>
      <c r="F5890" s="277" t="s">
        <v>1043</v>
      </c>
      <c r="G5890" s="279">
        <v>100210</v>
      </c>
      <c r="H5890" s="277" t="s">
        <v>12884</v>
      </c>
      <c r="I5890" s="277" t="s">
        <v>12882</v>
      </c>
      <c r="J5890" s="277" t="s">
        <v>4167</v>
      </c>
      <c r="K5890" s="280">
        <v>11.95</v>
      </c>
      <c r="L5890" s="277" t="s">
        <v>2364</v>
      </c>
      <c r="M5890" s="83"/>
    </row>
    <row r="5891" spans="1:13" ht="12.75" customHeight="1" x14ac:dyDescent="0.25">
      <c r="A5891" s="277" t="s">
        <v>9673</v>
      </c>
      <c r="B5891" s="277" t="s">
        <v>12738</v>
      </c>
      <c r="C5891" s="277" t="s">
        <v>12862</v>
      </c>
      <c r="D5891" s="277" t="s">
        <v>12863</v>
      </c>
      <c r="E5891" s="278" t="s">
        <v>1043</v>
      </c>
      <c r="F5891" s="277" t="s">
        <v>1043</v>
      </c>
      <c r="G5891" s="279">
        <v>100211</v>
      </c>
      <c r="H5891" s="277" t="s">
        <v>12885</v>
      </c>
      <c r="I5891" s="277" t="s">
        <v>12882</v>
      </c>
      <c r="J5891" s="277" t="s">
        <v>4167</v>
      </c>
      <c r="K5891" s="280">
        <v>4.6100000000000003</v>
      </c>
      <c r="L5891" s="277" t="s">
        <v>2364</v>
      </c>
      <c r="M5891" s="83"/>
    </row>
    <row r="5892" spans="1:13" ht="12.75" customHeight="1" x14ac:dyDescent="0.25">
      <c r="A5892" s="277" t="s">
        <v>9673</v>
      </c>
      <c r="B5892" s="277" t="s">
        <v>12738</v>
      </c>
      <c r="C5892" s="277" t="s">
        <v>12862</v>
      </c>
      <c r="D5892" s="277" t="s">
        <v>12863</v>
      </c>
      <c r="E5892" s="278" t="s">
        <v>1043</v>
      </c>
      <c r="F5892" s="277" t="s">
        <v>1043</v>
      </c>
      <c r="G5892" s="279">
        <v>100212</v>
      </c>
      <c r="H5892" s="277" t="s">
        <v>12886</v>
      </c>
      <c r="I5892" s="277" t="s">
        <v>12882</v>
      </c>
      <c r="J5892" s="277" t="s">
        <v>4167</v>
      </c>
      <c r="K5892" s="280">
        <v>5.09</v>
      </c>
      <c r="L5892" s="277" t="s">
        <v>2364</v>
      </c>
      <c r="M5892" s="83"/>
    </row>
    <row r="5893" spans="1:13" ht="12.75" customHeight="1" x14ac:dyDescent="0.25">
      <c r="A5893" s="277" t="s">
        <v>9673</v>
      </c>
      <c r="B5893" s="277" t="s">
        <v>12738</v>
      </c>
      <c r="C5893" s="277" t="s">
        <v>12862</v>
      </c>
      <c r="D5893" s="277" t="s">
        <v>12863</v>
      </c>
      <c r="E5893" s="278" t="s">
        <v>1043</v>
      </c>
      <c r="F5893" s="277" t="s">
        <v>1043</v>
      </c>
      <c r="G5893" s="279">
        <v>100213</v>
      </c>
      <c r="H5893" s="277" t="s">
        <v>12887</v>
      </c>
      <c r="I5893" s="277" t="s">
        <v>12882</v>
      </c>
      <c r="J5893" s="277" t="s">
        <v>4167</v>
      </c>
      <c r="K5893" s="280">
        <v>1.83</v>
      </c>
      <c r="L5893" s="277" t="s">
        <v>2364</v>
      </c>
      <c r="M5893" s="83"/>
    </row>
    <row r="5894" spans="1:13" ht="12.75" customHeight="1" x14ac:dyDescent="0.25">
      <c r="A5894" s="277" t="s">
        <v>9673</v>
      </c>
      <c r="B5894" s="277" t="s">
        <v>12738</v>
      </c>
      <c r="C5894" s="277" t="s">
        <v>12862</v>
      </c>
      <c r="D5894" s="277" t="s">
        <v>12863</v>
      </c>
      <c r="E5894" s="278" t="s">
        <v>1043</v>
      </c>
      <c r="F5894" s="277" t="s">
        <v>1043</v>
      </c>
      <c r="G5894" s="279">
        <v>100214</v>
      </c>
      <c r="H5894" s="277" t="s">
        <v>12888</v>
      </c>
      <c r="I5894" s="277" t="s">
        <v>12882</v>
      </c>
      <c r="J5894" s="277" t="s">
        <v>4167</v>
      </c>
      <c r="K5894" s="280">
        <v>2.81</v>
      </c>
      <c r="L5894" s="277" t="s">
        <v>2364</v>
      </c>
      <c r="M5894" s="83"/>
    </row>
    <row r="5895" spans="1:13" ht="12.75" customHeight="1" x14ac:dyDescent="0.25">
      <c r="A5895" s="277" t="s">
        <v>9673</v>
      </c>
      <c r="B5895" s="277" t="s">
        <v>12738</v>
      </c>
      <c r="C5895" s="277" t="s">
        <v>12862</v>
      </c>
      <c r="D5895" s="277" t="s">
        <v>12863</v>
      </c>
      <c r="E5895" s="278" t="s">
        <v>1043</v>
      </c>
      <c r="F5895" s="277" t="s">
        <v>1043</v>
      </c>
      <c r="G5895" s="279">
        <v>100215</v>
      </c>
      <c r="H5895" s="277" t="s">
        <v>12889</v>
      </c>
      <c r="I5895" s="277" t="s">
        <v>12882</v>
      </c>
      <c r="J5895" s="277" t="s">
        <v>4167</v>
      </c>
      <c r="K5895" s="280">
        <v>2.4</v>
      </c>
      <c r="L5895" s="277" t="s">
        <v>2364</v>
      </c>
      <c r="M5895" s="83"/>
    </row>
    <row r="5896" spans="1:13" ht="12.75" customHeight="1" x14ac:dyDescent="0.25">
      <c r="A5896" s="277" t="s">
        <v>9673</v>
      </c>
      <c r="B5896" s="277" t="s">
        <v>12738</v>
      </c>
      <c r="C5896" s="277" t="s">
        <v>12862</v>
      </c>
      <c r="D5896" s="277" t="s">
        <v>12863</v>
      </c>
      <c r="E5896" s="278" t="s">
        <v>1043</v>
      </c>
      <c r="F5896" s="277" t="s">
        <v>1043</v>
      </c>
      <c r="G5896" s="279">
        <v>100216</v>
      </c>
      <c r="H5896" s="277" t="s">
        <v>12890</v>
      </c>
      <c r="I5896" s="277" t="s">
        <v>12882</v>
      </c>
      <c r="J5896" s="277" t="s">
        <v>4167</v>
      </c>
      <c r="K5896" s="280">
        <v>0.64</v>
      </c>
      <c r="L5896" s="277" t="s">
        <v>2364</v>
      </c>
      <c r="M5896" s="83"/>
    </row>
    <row r="5897" spans="1:13" ht="12.75" customHeight="1" x14ac:dyDescent="0.25">
      <c r="A5897" s="277" t="s">
        <v>9673</v>
      </c>
      <c r="B5897" s="277" t="s">
        <v>12738</v>
      </c>
      <c r="C5897" s="277" t="s">
        <v>12862</v>
      </c>
      <c r="D5897" s="277" t="s">
        <v>12863</v>
      </c>
      <c r="E5897" s="278" t="s">
        <v>1043</v>
      </c>
      <c r="F5897" s="277" t="s">
        <v>1043</v>
      </c>
      <c r="G5897" s="279">
        <v>100217</v>
      </c>
      <c r="H5897" s="277" t="s">
        <v>12891</v>
      </c>
      <c r="I5897" s="277" t="s">
        <v>12882</v>
      </c>
      <c r="J5897" s="277" t="s">
        <v>2363</v>
      </c>
      <c r="K5897" s="280">
        <v>2.3199999999999998</v>
      </c>
      <c r="L5897" s="277" t="s">
        <v>2364</v>
      </c>
      <c r="M5897" s="83"/>
    </row>
    <row r="5898" spans="1:13" ht="12.75" customHeight="1" x14ac:dyDescent="0.25">
      <c r="A5898" s="277" t="s">
        <v>9673</v>
      </c>
      <c r="B5898" s="277" t="s">
        <v>12738</v>
      </c>
      <c r="C5898" s="277" t="s">
        <v>12862</v>
      </c>
      <c r="D5898" s="277" t="s">
        <v>12863</v>
      </c>
      <c r="E5898" s="278" t="s">
        <v>1043</v>
      </c>
      <c r="F5898" s="277" t="s">
        <v>1043</v>
      </c>
      <c r="G5898" s="279">
        <v>100218</v>
      </c>
      <c r="H5898" s="277" t="s">
        <v>12892</v>
      </c>
      <c r="I5898" s="277" t="s">
        <v>12882</v>
      </c>
      <c r="J5898" s="277" t="s">
        <v>2363</v>
      </c>
      <c r="K5898" s="280">
        <v>1.58</v>
      </c>
      <c r="L5898" s="277" t="s">
        <v>2364</v>
      </c>
      <c r="M5898" s="83"/>
    </row>
    <row r="5899" spans="1:13" ht="12.75" customHeight="1" x14ac:dyDescent="0.25">
      <c r="A5899" s="277" t="s">
        <v>9673</v>
      </c>
      <c r="B5899" s="277" t="s">
        <v>12738</v>
      </c>
      <c r="C5899" s="277" t="s">
        <v>12862</v>
      </c>
      <c r="D5899" s="277" t="s">
        <v>12863</v>
      </c>
      <c r="E5899" s="278" t="s">
        <v>1043</v>
      </c>
      <c r="F5899" s="277" t="s">
        <v>1043</v>
      </c>
      <c r="G5899" s="279">
        <v>100219</v>
      </c>
      <c r="H5899" s="277" t="s">
        <v>12893</v>
      </c>
      <c r="I5899" s="277" t="s">
        <v>12882</v>
      </c>
      <c r="J5899" s="277" t="s">
        <v>2363</v>
      </c>
      <c r="K5899" s="280">
        <v>0.35</v>
      </c>
      <c r="L5899" s="277" t="s">
        <v>2364</v>
      </c>
      <c r="M5899" s="83"/>
    </row>
    <row r="5900" spans="1:13" ht="12.75" customHeight="1" x14ac:dyDescent="0.25">
      <c r="A5900" s="277" t="s">
        <v>9673</v>
      </c>
      <c r="B5900" s="277" t="s">
        <v>12738</v>
      </c>
      <c r="C5900" s="277" t="s">
        <v>12862</v>
      </c>
      <c r="D5900" s="277" t="s">
        <v>12863</v>
      </c>
      <c r="E5900" s="278" t="s">
        <v>1043</v>
      </c>
      <c r="F5900" s="277" t="s">
        <v>1043</v>
      </c>
      <c r="G5900" s="279">
        <v>100220</v>
      </c>
      <c r="H5900" s="277" t="s">
        <v>12894</v>
      </c>
      <c r="I5900" s="277" t="s">
        <v>12895</v>
      </c>
      <c r="J5900" s="277" t="s">
        <v>4167</v>
      </c>
      <c r="K5900" s="280">
        <v>18.64</v>
      </c>
      <c r="L5900" s="277" t="s">
        <v>2364</v>
      </c>
      <c r="M5900" s="83"/>
    </row>
    <row r="5901" spans="1:13" ht="12.75" customHeight="1" x14ac:dyDescent="0.25">
      <c r="A5901" s="277" t="s">
        <v>9673</v>
      </c>
      <c r="B5901" s="277" t="s">
        <v>12738</v>
      </c>
      <c r="C5901" s="277" t="s">
        <v>12862</v>
      </c>
      <c r="D5901" s="277" t="s">
        <v>12863</v>
      </c>
      <c r="E5901" s="278" t="s">
        <v>1043</v>
      </c>
      <c r="F5901" s="277" t="s">
        <v>1043</v>
      </c>
      <c r="G5901" s="279">
        <v>100221</v>
      </c>
      <c r="H5901" s="277" t="s">
        <v>12896</v>
      </c>
      <c r="I5901" s="277" t="s">
        <v>12895</v>
      </c>
      <c r="J5901" s="277" t="s">
        <v>4167</v>
      </c>
      <c r="K5901" s="280">
        <v>21.13</v>
      </c>
      <c r="L5901" s="277" t="s">
        <v>2364</v>
      </c>
      <c r="M5901" s="83"/>
    </row>
    <row r="5902" spans="1:13" ht="12.75" customHeight="1" x14ac:dyDescent="0.25">
      <c r="A5902" s="277" t="s">
        <v>9673</v>
      </c>
      <c r="B5902" s="277" t="s">
        <v>12738</v>
      </c>
      <c r="C5902" s="277" t="s">
        <v>12862</v>
      </c>
      <c r="D5902" s="277" t="s">
        <v>12863</v>
      </c>
      <c r="E5902" s="278" t="s">
        <v>1043</v>
      </c>
      <c r="F5902" s="277" t="s">
        <v>1043</v>
      </c>
      <c r="G5902" s="279">
        <v>100222</v>
      </c>
      <c r="H5902" s="277" t="s">
        <v>12897</v>
      </c>
      <c r="I5902" s="277" t="s">
        <v>12895</v>
      </c>
      <c r="J5902" s="277" t="s">
        <v>4167</v>
      </c>
      <c r="K5902" s="280">
        <v>8</v>
      </c>
      <c r="L5902" s="277" t="s">
        <v>2364</v>
      </c>
      <c r="M5902" s="83"/>
    </row>
    <row r="5903" spans="1:13" ht="12.75" customHeight="1" x14ac:dyDescent="0.25">
      <c r="A5903" s="277" t="s">
        <v>9673</v>
      </c>
      <c r="B5903" s="277" t="s">
        <v>12738</v>
      </c>
      <c r="C5903" s="277" t="s">
        <v>12862</v>
      </c>
      <c r="D5903" s="277" t="s">
        <v>12863</v>
      </c>
      <c r="E5903" s="278" t="s">
        <v>1043</v>
      </c>
      <c r="F5903" s="277" t="s">
        <v>1043</v>
      </c>
      <c r="G5903" s="279">
        <v>100223</v>
      </c>
      <c r="H5903" s="277" t="s">
        <v>12898</v>
      </c>
      <c r="I5903" s="277" t="s">
        <v>12895</v>
      </c>
      <c r="J5903" s="277" t="s">
        <v>4167</v>
      </c>
      <c r="K5903" s="280">
        <v>3.74</v>
      </c>
      <c r="L5903" s="277" t="s">
        <v>2364</v>
      </c>
      <c r="M5903" s="83"/>
    </row>
    <row r="5904" spans="1:13" ht="12.75" customHeight="1" x14ac:dyDescent="0.25">
      <c r="A5904" s="277" t="s">
        <v>9673</v>
      </c>
      <c r="B5904" s="277" t="s">
        <v>12738</v>
      </c>
      <c r="C5904" s="277" t="s">
        <v>12862</v>
      </c>
      <c r="D5904" s="277" t="s">
        <v>12863</v>
      </c>
      <c r="E5904" s="278" t="s">
        <v>1043</v>
      </c>
      <c r="F5904" s="277" t="s">
        <v>1043</v>
      </c>
      <c r="G5904" s="279">
        <v>100224</v>
      </c>
      <c r="H5904" s="277" t="s">
        <v>12899</v>
      </c>
      <c r="I5904" s="277" t="s">
        <v>12895</v>
      </c>
      <c r="J5904" s="277" t="s">
        <v>2363</v>
      </c>
      <c r="K5904" s="280">
        <v>2.3199999999999998</v>
      </c>
      <c r="L5904" s="277" t="s">
        <v>2364</v>
      </c>
      <c r="M5904" s="83"/>
    </row>
    <row r="5905" spans="1:13" ht="12.75" customHeight="1" x14ac:dyDescent="0.25">
      <c r="A5905" s="277" t="s">
        <v>9673</v>
      </c>
      <c r="B5905" s="277" t="s">
        <v>12738</v>
      </c>
      <c r="C5905" s="277" t="s">
        <v>12862</v>
      </c>
      <c r="D5905" s="277" t="s">
        <v>12863</v>
      </c>
      <c r="E5905" s="278" t="s">
        <v>1043</v>
      </c>
      <c r="F5905" s="277" t="s">
        <v>1043</v>
      </c>
      <c r="G5905" s="279">
        <v>100225</v>
      </c>
      <c r="H5905" s="277" t="s">
        <v>12900</v>
      </c>
      <c r="I5905" s="277" t="s">
        <v>12901</v>
      </c>
      <c r="J5905" s="277" t="s">
        <v>4167</v>
      </c>
      <c r="K5905" s="280">
        <v>1.46</v>
      </c>
      <c r="L5905" s="277" t="s">
        <v>2364</v>
      </c>
      <c r="M5905" s="83"/>
    </row>
    <row r="5906" spans="1:13" ht="12.75" customHeight="1" x14ac:dyDescent="0.25">
      <c r="A5906" s="277" t="s">
        <v>9673</v>
      </c>
      <c r="B5906" s="277" t="s">
        <v>12738</v>
      </c>
      <c r="C5906" s="277" t="s">
        <v>12862</v>
      </c>
      <c r="D5906" s="277" t="s">
        <v>12863</v>
      </c>
      <c r="E5906" s="278" t="s">
        <v>1043</v>
      </c>
      <c r="F5906" s="277" t="s">
        <v>1043</v>
      </c>
      <c r="G5906" s="279">
        <v>100226</v>
      </c>
      <c r="H5906" s="277" t="s">
        <v>12902</v>
      </c>
      <c r="I5906" s="277" t="s">
        <v>12901</v>
      </c>
      <c r="J5906" s="277" t="s">
        <v>4167</v>
      </c>
      <c r="K5906" s="280">
        <v>0.46</v>
      </c>
      <c r="L5906" s="277" t="s">
        <v>2364</v>
      </c>
      <c r="M5906" s="83"/>
    </row>
    <row r="5907" spans="1:13" ht="12.75" customHeight="1" x14ac:dyDescent="0.25">
      <c r="A5907" s="277" t="s">
        <v>9673</v>
      </c>
      <c r="B5907" s="277" t="s">
        <v>12738</v>
      </c>
      <c r="C5907" s="277" t="s">
        <v>12862</v>
      </c>
      <c r="D5907" s="277" t="s">
        <v>12863</v>
      </c>
      <c r="E5907" s="278" t="s">
        <v>1043</v>
      </c>
      <c r="F5907" s="277" t="s">
        <v>1043</v>
      </c>
      <c r="G5907" s="279">
        <v>100227</v>
      </c>
      <c r="H5907" s="277" t="s">
        <v>12903</v>
      </c>
      <c r="I5907" s="277" t="s">
        <v>12901</v>
      </c>
      <c r="J5907" s="277" t="s">
        <v>4167</v>
      </c>
      <c r="K5907" s="280">
        <v>0.68</v>
      </c>
      <c r="L5907" s="277" t="s">
        <v>2364</v>
      </c>
      <c r="M5907" s="83"/>
    </row>
    <row r="5908" spans="1:13" ht="12.75" customHeight="1" x14ac:dyDescent="0.25">
      <c r="A5908" s="277" t="s">
        <v>9673</v>
      </c>
      <c r="B5908" s="277" t="s">
        <v>12738</v>
      </c>
      <c r="C5908" s="277" t="s">
        <v>12862</v>
      </c>
      <c r="D5908" s="277" t="s">
        <v>12863</v>
      </c>
      <c r="E5908" s="278" t="s">
        <v>1043</v>
      </c>
      <c r="F5908" s="277" t="s">
        <v>1043</v>
      </c>
      <c r="G5908" s="279">
        <v>100228</v>
      </c>
      <c r="H5908" s="277" t="s">
        <v>12904</v>
      </c>
      <c r="I5908" s="277" t="s">
        <v>12901</v>
      </c>
      <c r="J5908" s="277" t="s">
        <v>2363</v>
      </c>
      <c r="K5908" s="280">
        <v>0.23</v>
      </c>
      <c r="L5908" s="277" t="s">
        <v>2364</v>
      </c>
      <c r="M5908" s="83"/>
    </row>
    <row r="5909" spans="1:13" ht="12.75" customHeight="1" x14ac:dyDescent="0.25">
      <c r="A5909" s="277" t="s">
        <v>9673</v>
      </c>
      <c r="B5909" s="277" t="s">
        <v>12738</v>
      </c>
      <c r="C5909" s="277" t="s">
        <v>12862</v>
      </c>
      <c r="D5909" s="277" t="s">
        <v>12863</v>
      </c>
      <c r="E5909" s="278" t="s">
        <v>1043</v>
      </c>
      <c r="F5909" s="277" t="s">
        <v>1043</v>
      </c>
      <c r="G5909" s="279">
        <v>100229</v>
      </c>
      <c r="H5909" s="277" t="s">
        <v>12905</v>
      </c>
      <c r="I5909" s="277" t="s">
        <v>650</v>
      </c>
      <c r="J5909" s="277" t="s">
        <v>4167</v>
      </c>
      <c r="K5909" s="280">
        <v>0.01</v>
      </c>
      <c r="L5909" s="277" t="s">
        <v>2364</v>
      </c>
      <c r="M5909" s="83"/>
    </row>
    <row r="5910" spans="1:13" ht="12.75" customHeight="1" x14ac:dyDescent="0.25">
      <c r="A5910" s="277" t="s">
        <v>9673</v>
      </c>
      <c r="B5910" s="277" t="s">
        <v>12738</v>
      </c>
      <c r="C5910" s="277" t="s">
        <v>12862</v>
      </c>
      <c r="D5910" s="277" t="s">
        <v>12863</v>
      </c>
      <c r="E5910" s="278" t="s">
        <v>1043</v>
      </c>
      <c r="F5910" s="277" t="s">
        <v>1043</v>
      </c>
      <c r="G5910" s="279">
        <v>100230</v>
      </c>
      <c r="H5910" s="277" t="s">
        <v>12906</v>
      </c>
      <c r="I5910" s="277" t="s">
        <v>650</v>
      </c>
      <c r="J5910" s="277" t="s">
        <v>4167</v>
      </c>
      <c r="K5910" s="280">
        <v>0.01</v>
      </c>
      <c r="L5910" s="277" t="s">
        <v>2364</v>
      </c>
      <c r="M5910" s="83"/>
    </row>
    <row r="5911" spans="1:13" ht="12.75" customHeight="1" x14ac:dyDescent="0.25">
      <c r="A5911" s="277" t="s">
        <v>9673</v>
      </c>
      <c r="B5911" s="277" t="s">
        <v>12738</v>
      </c>
      <c r="C5911" s="277" t="s">
        <v>12862</v>
      </c>
      <c r="D5911" s="277" t="s">
        <v>12863</v>
      </c>
      <c r="E5911" s="278" t="s">
        <v>1043</v>
      </c>
      <c r="F5911" s="277" t="s">
        <v>1043</v>
      </c>
      <c r="G5911" s="279">
        <v>100231</v>
      </c>
      <c r="H5911" s="277" t="s">
        <v>12907</v>
      </c>
      <c r="I5911" s="277" t="s">
        <v>650</v>
      </c>
      <c r="J5911" s="277" t="s">
        <v>4167</v>
      </c>
      <c r="K5911" s="280">
        <v>0.02</v>
      </c>
      <c r="L5911" s="277" t="s">
        <v>2364</v>
      </c>
      <c r="M5911" s="83"/>
    </row>
    <row r="5912" spans="1:13" ht="12.75" customHeight="1" x14ac:dyDescent="0.25">
      <c r="A5912" s="277" t="s">
        <v>9673</v>
      </c>
      <c r="B5912" s="277" t="s">
        <v>12738</v>
      </c>
      <c r="C5912" s="277" t="s">
        <v>12862</v>
      </c>
      <c r="D5912" s="277" t="s">
        <v>12863</v>
      </c>
      <c r="E5912" s="278" t="s">
        <v>1043</v>
      </c>
      <c r="F5912" s="277" t="s">
        <v>1043</v>
      </c>
      <c r="G5912" s="279">
        <v>100232</v>
      </c>
      <c r="H5912" s="277" t="s">
        <v>12908</v>
      </c>
      <c r="I5912" s="277" t="s">
        <v>833</v>
      </c>
      <c r="J5912" s="277" t="s">
        <v>4167</v>
      </c>
      <c r="K5912" s="280">
        <v>0.24</v>
      </c>
      <c r="L5912" s="277" t="s">
        <v>2364</v>
      </c>
      <c r="M5912" s="83"/>
    </row>
    <row r="5913" spans="1:13" ht="12.75" customHeight="1" x14ac:dyDescent="0.25">
      <c r="A5913" s="277" t="s">
        <v>9673</v>
      </c>
      <c r="B5913" s="277" t="s">
        <v>12738</v>
      </c>
      <c r="C5913" s="277" t="s">
        <v>12862</v>
      </c>
      <c r="D5913" s="277" t="s">
        <v>12863</v>
      </c>
      <c r="E5913" s="278" t="s">
        <v>1043</v>
      </c>
      <c r="F5913" s="277" t="s">
        <v>1043</v>
      </c>
      <c r="G5913" s="279">
        <v>100233</v>
      </c>
      <c r="H5913" s="277" t="s">
        <v>12909</v>
      </c>
      <c r="I5913" s="277" t="s">
        <v>833</v>
      </c>
      <c r="J5913" s="277" t="s">
        <v>4167</v>
      </c>
      <c r="K5913" s="280">
        <v>0.12</v>
      </c>
      <c r="L5913" s="277" t="s">
        <v>2364</v>
      </c>
      <c r="M5913" s="83"/>
    </row>
    <row r="5914" spans="1:13" ht="12.75" customHeight="1" x14ac:dyDescent="0.25">
      <c r="A5914" s="277" t="s">
        <v>9673</v>
      </c>
      <c r="B5914" s="277" t="s">
        <v>12738</v>
      </c>
      <c r="C5914" s="277" t="s">
        <v>12862</v>
      </c>
      <c r="D5914" s="277" t="s">
        <v>12863</v>
      </c>
      <c r="E5914" s="278" t="s">
        <v>1043</v>
      </c>
      <c r="F5914" s="277" t="s">
        <v>1043</v>
      </c>
      <c r="G5914" s="279">
        <v>100234</v>
      </c>
      <c r="H5914" s="277" t="s">
        <v>12910</v>
      </c>
      <c r="I5914" s="277" t="s">
        <v>648</v>
      </c>
      <c r="J5914" s="277" t="s">
        <v>4167</v>
      </c>
      <c r="K5914" s="280">
        <v>0.36</v>
      </c>
      <c r="L5914" s="277" t="s">
        <v>2364</v>
      </c>
      <c r="M5914" s="83"/>
    </row>
    <row r="5915" spans="1:13" ht="12.75" customHeight="1" x14ac:dyDescent="0.25">
      <c r="A5915" s="277" t="s">
        <v>9673</v>
      </c>
      <c r="B5915" s="277" t="s">
        <v>12738</v>
      </c>
      <c r="C5915" s="277" t="s">
        <v>12862</v>
      </c>
      <c r="D5915" s="277" t="s">
        <v>12863</v>
      </c>
      <c r="E5915" s="278" t="s">
        <v>1043</v>
      </c>
      <c r="F5915" s="277" t="s">
        <v>1043</v>
      </c>
      <c r="G5915" s="279">
        <v>100235</v>
      </c>
      <c r="H5915" s="277" t="s">
        <v>12911</v>
      </c>
      <c r="I5915" s="277" t="s">
        <v>12912</v>
      </c>
      <c r="J5915" s="277" t="s">
        <v>4167</v>
      </c>
      <c r="K5915" s="280">
        <v>0.02</v>
      </c>
      <c r="L5915" s="277" t="s">
        <v>2364</v>
      </c>
      <c r="M5915" s="83"/>
    </row>
    <row r="5916" spans="1:13" ht="12.75" customHeight="1" x14ac:dyDescent="0.25">
      <c r="A5916" s="277" t="s">
        <v>9673</v>
      </c>
      <c r="B5916" s="277" t="s">
        <v>12738</v>
      </c>
      <c r="C5916" s="277" t="s">
        <v>12862</v>
      </c>
      <c r="D5916" s="277" t="s">
        <v>12863</v>
      </c>
      <c r="E5916" s="278" t="s">
        <v>1043</v>
      </c>
      <c r="F5916" s="277" t="s">
        <v>1043</v>
      </c>
      <c r="G5916" s="279">
        <v>100236</v>
      </c>
      <c r="H5916" s="277" t="s">
        <v>12913</v>
      </c>
      <c r="I5916" s="277" t="s">
        <v>12914</v>
      </c>
      <c r="J5916" s="277" t="s">
        <v>4167</v>
      </c>
      <c r="K5916" s="280">
        <v>1.85</v>
      </c>
      <c r="L5916" s="277" t="s">
        <v>2364</v>
      </c>
      <c r="M5916" s="83"/>
    </row>
    <row r="5917" spans="1:13" ht="12.75" customHeight="1" x14ac:dyDescent="0.25">
      <c r="A5917" s="277" t="s">
        <v>9673</v>
      </c>
      <c r="B5917" s="277" t="s">
        <v>12738</v>
      </c>
      <c r="C5917" s="277" t="s">
        <v>12862</v>
      </c>
      <c r="D5917" s="277" t="s">
        <v>12863</v>
      </c>
      <c r="E5917" s="278" t="s">
        <v>1043</v>
      </c>
      <c r="F5917" s="277" t="s">
        <v>1043</v>
      </c>
      <c r="G5917" s="279">
        <v>100237</v>
      </c>
      <c r="H5917" s="277" t="s">
        <v>12915</v>
      </c>
      <c r="I5917" s="277" t="s">
        <v>12914</v>
      </c>
      <c r="J5917" s="277" t="s">
        <v>4167</v>
      </c>
      <c r="K5917" s="280">
        <v>2.23</v>
      </c>
      <c r="L5917" s="277" t="s">
        <v>2364</v>
      </c>
      <c r="M5917" s="83"/>
    </row>
    <row r="5918" spans="1:13" ht="12.75" customHeight="1" x14ac:dyDescent="0.25">
      <c r="A5918" s="277" t="s">
        <v>9673</v>
      </c>
      <c r="B5918" s="277" t="s">
        <v>12738</v>
      </c>
      <c r="C5918" s="277" t="s">
        <v>12862</v>
      </c>
      <c r="D5918" s="277" t="s">
        <v>12863</v>
      </c>
      <c r="E5918" s="278" t="s">
        <v>1043</v>
      </c>
      <c r="F5918" s="277" t="s">
        <v>1043</v>
      </c>
      <c r="G5918" s="279">
        <v>100238</v>
      </c>
      <c r="H5918" s="277" t="s">
        <v>12916</v>
      </c>
      <c r="I5918" s="277" t="s">
        <v>12914</v>
      </c>
      <c r="J5918" s="277" t="s">
        <v>4167</v>
      </c>
      <c r="K5918" s="280">
        <v>3.56</v>
      </c>
      <c r="L5918" s="277" t="s">
        <v>2364</v>
      </c>
      <c r="M5918" s="83"/>
    </row>
    <row r="5919" spans="1:13" ht="12.75" customHeight="1" x14ac:dyDescent="0.25">
      <c r="A5919" s="277" t="s">
        <v>9673</v>
      </c>
      <c r="B5919" s="277" t="s">
        <v>12738</v>
      </c>
      <c r="C5919" s="277" t="s">
        <v>12862</v>
      </c>
      <c r="D5919" s="277" t="s">
        <v>12863</v>
      </c>
      <c r="E5919" s="278" t="s">
        <v>1043</v>
      </c>
      <c r="F5919" s="277" t="s">
        <v>1043</v>
      </c>
      <c r="G5919" s="279">
        <v>100239</v>
      </c>
      <c r="H5919" s="277" t="s">
        <v>12917</v>
      </c>
      <c r="I5919" s="277" t="s">
        <v>12914</v>
      </c>
      <c r="J5919" s="277" t="s">
        <v>4167</v>
      </c>
      <c r="K5919" s="280">
        <v>4.46</v>
      </c>
      <c r="L5919" s="277" t="s">
        <v>2364</v>
      </c>
      <c r="M5919" s="83"/>
    </row>
    <row r="5920" spans="1:13" ht="12.75" customHeight="1" x14ac:dyDescent="0.25">
      <c r="A5920" s="277" t="s">
        <v>9673</v>
      </c>
      <c r="B5920" s="277" t="s">
        <v>12738</v>
      </c>
      <c r="C5920" s="277" t="s">
        <v>12862</v>
      </c>
      <c r="D5920" s="277" t="s">
        <v>12863</v>
      </c>
      <c r="E5920" s="278" t="s">
        <v>1043</v>
      </c>
      <c r="F5920" s="277" t="s">
        <v>1043</v>
      </c>
      <c r="G5920" s="279">
        <v>100240</v>
      </c>
      <c r="H5920" s="277" t="s">
        <v>12918</v>
      </c>
      <c r="I5920" s="277" t="s">
        <v>12914</v>
      </c>
      <c r="J5920" s="277" t="s">
        <v>4167</v>
      </c>
      <c r="K5920" s="280">
        <v>2.67</v>
      </c>
      <c r="L5920" s="277" t="s">
        <v>2364</v>
      </c>
      <c r="M5920" s="83"/>
    </row>
    <row r="5921" spans="1:13" ht="12.75" customHeight="1" x14ac:dyDescent="0.25">
      <c r="A5921" s="277" t="s">
        <v>9673</v>
      </c>
      <c r="B5921" s="277" t="s">
        <v>12738</v>
      </c>
      <c r="C5921" s="277" t="s">
        <v>12862</v>
      </c>
      <c r="D5921" s="277" t="s">
        <v>12863</v>
      </c>
      <c r="E5921" s="278" t="s">
        <v>1043</v>
      </c>
      <c r="F5921" s="277" t="s">
        <v>1043</v>
      </c>
      <c r="G5921" s="279">
        <v>100241</v>
      </c>
      <c r="H5921" s="277" t="s">
        <v>12919</v>
      </c>
      <c r="I5921" s="277" t="s">
        <v>12914</v>
      </c>
      <c r="J5921" s="277" t="s">
        <v>4167</v>
      </c>
      <c r="K5921" s="280">
        <v>4.46</v>
      </c>
      <c r="L5921" s="277" t="s">
        <v>2364</v>
      </c>
      <c r="M5921" s="83"/>
    </row>
    <row r="5922" spans="1:13" ht="12.75" customHeight="1" x14ac:dyDescent="0.25">
      <c r="A5922" s="277" t="s">
        <v>9673</v>
      </c>
      <c r="B5922" s="277" t="s">
        <v>12738</v>
      </c>
      <c r="C5922" s="277" t="s">
        <v>12862</v>
      </c>
      <c r="D5922" s="277" t="s">
        <v>12863</v>
      </c>
      <c r="E5922" s="278" t="s">
        <v>1043</v>
      </c>
      <c r="F5922" s="277" t="s">
        <v>1043</v>
      </c>
      <c r="G5922" s="279">
        <v>100242</v>
      </c>
      <c r="H5922" s="277" t="s">
        <v>12920</v>
      </c>
      <c r="I5922" s="277" t="s">
        <v>12914</v>
      </c>
      <c r="J5922" s="277" t="s">
        <v>4167</v>
      </c>
      <c r="K5922" s="280">
        <v>13.17</v>
      </c>
      <c r="L5922" s="277" t="s">
        <v>2364</v>
      </c>
      <c r="M5922" s="83"/>
    </row>
    <row r="5923" spans="1:13" ht="12.75" customHeight="1" x14ac:dyDescent="0.25">
      <c r="A5923" s="277" t="s">
        <v>9673</v>
      </c>
      <c r="B5923" s="277" t="s">
        <v>12738</v>
      </c>
      <c r="C5923" s="277" t="s">
        <v>12862</v>
      </c>
      <c r="D5923" s="277" t="s">
        <v>12863</v>
      </c>
      <c r="E5923" s="278" t="s">
        <v>1043</v>
      </c>
      <c r="F5923" s="277" t="s">
        <v>1043</v>
      </c>
      <c r="G5923" s="279">
        <v>100243</v>
      </c>
      <c r="H5923" s="277" t="s">
        <v>12921</v>
      </c>
      <c r="I5923" s="277" t="s">
        <v>12914</v>
      </c>
      <c r="J5923" s="277" t="s">
        <v>4167</v>
      </c>
      <c r="K5923" s="280">
        <v>2.14</v>
      </c>
      <c r="L5923" s="277" t="s">
        <v>2364</v>
      </c>
      <c r="M5923" s="83"/>
    </row>
    <row r="5924" spans="1:13" ht="12.75" customHeight="1" x14ac:dyDescent="0.25">
      <c r="A5924" s="277" t="s">
        <v>9673</v>
      </c>
      <c r="B5924" s="277" t="s">
        <v>12738</v>
      </c>
      <c r="C5924" s="277" t="s">
        <v>12862</v>
      </c>
      <c r="D5924" s="277" t="s">
        <v>12863</v>
      </c>
      <c r="E5924" s="278" t="s">
        <v>1043</v>
      </c>
      <c r="F5924" s="277" t="s">
        <v>1043</v>
      </c>
      <c r="G5924" s="279">
        <v>100244</v>
      </c>
      <c r="H5924" s="277" t="s">
        <v>12922</v>
      </c>
      <c r="I5924" s="277" t="s">
        <v>12914</v>
      </c>
      <c r="J5924" s="277" t="s">
        <v>4167</v>
      </c>
      <c r="K5924" s="280">
        <v>2.67</v>
      </c>
      <c r="L5924" s="277" t="s">
        <v>2364</v>
      </c>
      <c r="M5924" s="83"/>
    </row>
    <row r="5925" spans="1:13" ht="12.75" customHeight="1" x14ac:dyDescent="0.25">
      <c r="A5925" s="277" t="s">
        <v>9673</v>
      </c>
      <c r="B5925" s="277" t="s">
        <v>12738</v>
      </c>
      <c r="C5925" s="277" t="s">
        <v>12862</v>
      </c>
      <c r="D5925" s="277" t="s">
        <v>12863</v>
      </c>
      <c r="E5925" s="278" t="s">
        <v>1043</v>
      </c>
      <c r="F5925" s="277" t="s">
        <v>1043</v>
      </c>
      <c r="G5925" s="279">
        <v>100245</v>
      </c>
      <c r="H5925" s="277" t="s">
        <v>12923</v>
      </c>
      <c r="I5925" s="277" t="s">
        <v>12914</v>
      </c>
      <c r="J5925" s="277" t="s">
        <v>4167</v>
      </c>
      <c r="K5925" s="280">
        <v>5.35</v>
      </c>
      <c r="L5925" s="277" t="s">
        <v>2364</v>
      </c>
      <c r="M5925" s="83"/>
    </row>
    <row r="5926" spans="1:13" ht="12.75" customHeight="1" x14ac:dyDescent="0.25">
      <c r="A5926" s="277" t="s">
        <v>9673</v>
      </c>
      <c r="B5926" s="277" t="s">
        <v>12738</v>
      </c>
      <c r="C5926" s="277" t="s">
        <v>12862</v>
      </c>
      <c r="D5926" s="277" t="s">
        <v>12863</v>
      </c>
      <c r="E5926" s="278" t="s">
        <v>1043</v>
      </c>
      <c r="F5926" s="277" t="s">
        <v>1043</v>
      </c>
      <c r="G5926" s="279">
        <v>100246</v>
      </c>
      <c r="H5926" s="277" t="s">
        <v>12924</v>
      </c>
      <c r="I5926" s="277" t="s">
        <v>12914</v>
      </c>
      <c r="J5926" s="277" t="s">
        <v>4167</v>
      </c>
      <c r="K5926" s="280">
        <v>1.78</v>
      </c>
      <c r="L5926" s="277" t="s">
        <v>2364</v>
      </c>
      <c r="M5926" s="83"/>
    </row>
    <row r="5927" spans="1:13" ht="12.75" customHeight="1" x14ac:dyDescent="0.25">
      <c r="A5927" s="277" t="s">
        <v>9673</v>
      </c>
      <c r="B5927" s="277" t="s">
        <v>12738</v>
      </c>
      <c r="C5927" s="277" t="s">
        <v>12862</v>
      </c>
      <c r="D5927" s="277" t="s">
        <v>12863</v>
      </c>
      <c r="E5927" s="278" t="s">
        <v>1043</v>
      </c>
      <c r="F5927" s="277" t="s">
        <v>1043</v>
      </c>
      <c r="G5927" s="279">
        <v>100247</v>
      </c>
      <c r="H5927" s="277" t="s">
        <v>12925</v>
      </c>
      <c r="I5927" s="277" t="s">
        <v>12914</v>
      </c>
      <c r="J5927" s="277" t="s">
        <v>4167</v>
      </c>
      <c r="K5927" s="280">
        <v>2.23</v>
      </c>
      <c r="L5927" s="277" t="s">
        <v>2364</v>
      </c>
      <c r="M5927" s="83"/>
    </row>
    <row r="5928" spans="1:13" ht="12.75" customHeight="1" x14ac:dyDescent="0.25">
      <c r="A5928" s="277" t="s">
        <v>9673</v>
      </c>
      <c r="B5928" s="277" t="s">
        <v>12738</v>
      </c>
      <c r="C5928" s="277" t="s">
        <v>12862</v>
      </c>
      <c r="D5928" s="277" t="s">
        <v>12863</v>
      </c>
      <c r="E5928" s="278" t="s">
        <v>1043</v>
      </c>
      <c r="F5928" s="277" t="s">
        <v>1043</v>
      </c>
      <c r="G5928" s="279">
        <v>100248</v>
      </c>
      <c r="H5928" s="277" t="s">
        <v>12926</v>
      </c>
      <c r="I5928" s="277" t="s">
        <v>12914</v>
      </c>
      <c r="J5928" s="277" t="s">
        <v>4167</v>
      </c>
      <c r="K5928" s="280">
        <v>8.7799999999999994</v>
      </c>
      <c r="L5928" s="277" t="s">
        <v>2364</v>
      </c>
      <c r="M5928" s="83"/>
    </row>
    <row r="5929" spans="1:13" ht="12.75" customHeight="1" x14ac:dyDescent="0.25">
      <c r="A5929" s="277" t="s">
        <v>9673</v>
      </c>
      <c r="B5929" s="277" t="s">
        <v>12738</v>
      </c>
      <c r="C5929" s="277" t="s">
        <v>12862</v>
      </c>
      <c r="D5929" s="277" t="s">
        <v>12863</v>
      </c>
      <c r="E5929" s="278" t="s">
        <v>1043</v>
      </c>
      <c r="F5929" s="277" t="s">
        <v>1043</v>
      </c>
      <c r="G5929" s="279">
        <v>100249</v>
      </c>
      <c r="H5929" s="277" t="s">
        <v>12927</v>
      </c>
      <c r="I5929" s="277" t="s">
        <v>12914</v>
      </c>
      <c r="J5929" s="277" t="s">
        <v>4167</v>
      </c>
      <c r="K5929" s="280">
        <v>1.78</v>
      </c>
      <c r="L5929" s="277" t="s">
        <v>2364</v>
      </c>
      <c r="M5929" s="83"/>
    </row>
    <row r="5930" spans="1:13" ht="12.75" customHeight="1" x14ac:dyDescent="0.25">
      <c r="A5930" s="277" t="s">
        <v>9673</v>
      </c>
      <c r="B5930" s="277" t="s">
        <v>12738</v>
      </c>
      <c r="C5930" s="277" t="s">
        <v>12862</v>
      </c>
      <c r="D5930" s="277" t="s">
        <v>12863</v>
      </c>
      <c r="E5930" s="278" t="s">
        <v>1043</v>
      </c>
      <c r="F5930" s="277" t="s">
        <v>1043</v>
      </c>
      <c r="G5930" s="279">
        <v>100250</v>
      </c>
      <c r="H5930" s="277" t="s">
        <v>12928</v>
      </c>
      <c r="I5930" s="277" t="s">
        <v>12914</v>
      </c>
      <c r="J5930" s="277" t="s">
        <v>4167</v>
      </c>
      <c r="K5930" s="280">
        <v>2.97</v>
      </c>
      <c r="L5930" s="277" t="s">
        <v>2364</v>
      </c>
      <c r="M5930" s="83"/>
    </row>
    <row r="5931" spans="1:13" ht="12.75" customHeight="1" x14ac:dyDescent="0.25">
      <c r="A5931" s="277" t="s">
        <v>9673</v>
      </c>
      <c r="B5931" s="277" t="s">
        <v>12738</v>
      </c>
      <c r="C5931" s="277" t="s">
        <v>12862</v>
      </c>
      <c r="D5931" s="277" t="s">
        <v>12863</v>
      </c>
      <c r="E5931" s="278" t="s">
        <v>1043</v>
      </c>
      <c r="F5931" s="277" t="s">
        <v>1043</v>
      </c>
      <c r="G5931" s="279">
        <v>100251</v>
      </c>
      <c r="H5931" s="277" t="s">
        <v>12929</v>
      </c>
      <c r="I5931" s="277" t="s">
        <v>12914</v>
      </c>
      <c r="J5931" s="277" t="s">
        <v>4167</v>
      </c>
      <c r="K5931" s="280">
        <v>8.7799999999999994</v>
      </c>
      <c r="L5931" s="277" t="s">
        <v>2364</v>
      </c>
      <c r="M5931" s="83"/>
    </row>
    <row r="5932" spans="1:13" ht="12.75" customHeight="1" x14ac:dyDescent="0.25">
      <c r="A5932" s="277" t="s">
        <v>9673</v>
      </c>
      <c r="B5932" s="277" t="s">
        <v>12738</v>
      </c>
      <c r="C5932" s="277" t="s">
        <v>12862</v>
      </c>
      <c r="D5932" s="277" t="s">
        <v>12863</v>
      </c>
      <c r="E5932" s="278" t="s">
        <v>1043</v>
      </c>
      <c r="F5932" s="277" t="s">
        <v>1043</v>
      </c>
      <c r="G5932" s="279">
        <v>100252</v>
      </c>
      <c r="H5932" s="277" t="s">
        <v>12930</v>
      </c>
      <c r="I5932" s="277" t="s">
        <v>12914</v>
      </c>
      <c r="J5932" s="277" t="s">
        <v>4167</v>
      </c>
      <c r="K5932" s="280">
        <v>13.17</v>
      </c>
      <c r="L5932" s="277" t="s">
        <v>2364</v>
      </c>
      <c r="M5932" s="83"/>
    </row>
    <row r="5933" spans="1:13" ht="12.75" customHeight="1" x14ac:dyDescent="0.25">
      <c r="A5933" s="277" t="s">
        <v>9673</v>
      </c>
      <c r="B5933" s="277" t="s">
        <v>12738</v>
      </c>
      <c r="C5933" s="277" t="s">
        <v>12862</v>
      </c>
      <c r="D5933" s="277" t="s">
        <v>12863</v>
      </c>
      <c r="E5933" s="278" t="s">
        <v>1043</v>
      </c>
      <c r="F5933" s="277" t="s">
        <v>1043</v>
      </c>
      <c r="G5933" s="279">
        <v>100253</v>
      </c>
      <c r="H5933" s="277" t="s">
        <v>12931</v>
      </c>
      <c r="I5933" s="277" t="s">
        <v>12914</v>
      </c>
      <c r="J5933" s="277" t="s">
        <v>4167</v>
      </c>
      <c r="K5933" s="280">
        <v>17.57</v>
      </c>
      <c r="L5933" s="277" t="s">
        <v>2364</v>
      </c>
      <c r="M5933" s="83"/>
    </row>
    <row r="5934" spans="1:13" ht="12.75" customHeight="1" x14ac:dyDescent="0.25">
      <c r="A5934" s="277" t="s">
        <v>9673</v>
      </c>
      <c r="B5934" s="277" t="s">
        <v>12738</v>
      </c>
      <c r="C5934" s="277" t="s">
        <v>12862</v>
      </c>
      <c r="D5934" s="277" t="s">
        <v>12863</v>
      </c>
      <c r="E5934" s="278" t="s">
        <v>1043</v>
      </c>
      <c r="F5934" s="277" t="s">
        <v>1043</v>
      </c>
      <c r="G5934" s="279">
        <v>100254</v>
      </c>
      <c r="H5934" s="277" t="s">
        <v>12932</v>
      </c>
      <c r="I5934" s="277" t="s">
        <v>12914</v>
      </c>
      <c r="J5934" s="277" t="s">
        <v>4167</v>
      </c>
      <c r="K5934" s="280">
        <v>26.35</v>
      </c>
      <c r="L5934" s="277" t="s">
        <v>2364</v>
      </c>
      <c r="M5934" s="83"/>
    </row>
    <row r="5935" spans="1:13" ht="12.75" customHeight="1" x14ac:dyDescent="0.25">
      <c r="A5935" s="277" t="s">
        <v>9673</v>
      </c>
      <c r="B5935" s="277" t="s">
        <v>12738</v>
      </c>
      <c r="C5935" s="277" t="s">
        <v>12862</v>
      </c>
      <c r="D5935" s="277" t="s">
        <v>12863</v>
      </c>
      <c r="E5935" s="278" t="s">
        <v>1043</v>
      </c>
      <c r="F5935" s="277" t="s">
        <v>1043</v>
      </c>
      <c r="G5935" s="279">
        <v>100255</v>
      </c>
      <c r="H5935" s="277" t="s">
        <v>12933</v>
      </c>
      <c r="I5935" s="277" t="s">
        <v>12914</v>
      </c>
      <c r="J5935" s="277" t="s">
        <v>4167</v>
      </c>
      <c r="K5935" s="280">
        <v>8.91</v>
      </c>
      <c r="L5935" s="277" t="s">
        <v>2364</v>
      </c>
      <c r="M5935" s="83"/>
    </row>
    <row r="5936" spans="1:13" ht="12.75" customHeight="1" x14ac:dyDescent="0.25">
      <c r="A5936" s="277" t="s">
        <v>9673</v>
      </c>
      <c r="B5936" s="277" t="s">
        <v>12738</v>
      </c>
      <c r="C5936" s="277" t="s">
        <v>12862</v>
      </c>
      <c r="D5936" s="277" t="s">
        <v>12863</v>
      </c>
      <c r="E5936" s="278" t="s">
        <v>1043</v>
      </c>
      <c r="F5936" s="277" t="s">
        <v>1043</v>
      </c>
      <c r="G5936" s="279">
        <v>100256</v>
      </c>
      <c r="H5936" s="277" t="s">
        <v>12934</v>
      </c>
      <c r="I5936" s="277" t="s">
        <v>12914</v>
      </c>
      <c r="J5936" s="277" t="s">
        <v>4167</v>
      </c>
      <c r="K5936" s="280">
        <v>5.94</v>
      </c>
      <c r="L5936" s="277" t="s">
        <v>2364</v>
      </c>
      <c r="M5936" s="83"/>
    </row>
    <row r="5937" spans="1:13" ht="12.75" customHeight="1" x14ac:dyDescent="0.25">
      <c r="A5937" s="277" t="s">
        <v>9673</v>
      </c>
      <c r="B5937" s="277" t="s">
        <v>12738</v>
      </c>
      <c r="C5937" s="277" t="s">
        <v>12862</v>
      </c>
      <c r="D5937" s="277" t="s">
        <v>12863</v>
      </c>
      <c r="E5937" s="278" t="s">
        <v>1043</v>
      </c>
      <c r="F5937" s="277" t="s">
        <v>1043</v>
      </c>
      <c r="G5937" s="279">
        <v>100257</v>
      </c>
      <c r="H5937" s="277" t="s">
        <v>12935</v>
      </c>
      <c r="I5937" s="277" t="s">
        <v>12914</v>
      </c>
      <c r="J5937" s="277" t="s">
        <v>4167</v>
      </c>
      <c r="K5937" s="280">
        <v>3.56</v>
      </c>
      <c r="L5937" s="277" t="s">
        <v>2364</v>
      </c>
      <c r="M5937" s="83"/>
    </row>
    <row r="5938" spans="1:13" ht="12.75" customHeight="1" x14ac:dyDescent="0.25">
      <c r="A5938" s="277" t="s">
        <v>9673</v>
      </c>
      <c r="B5938" s="277" t="s">
        <v>12738</v>
      </c>
      <c r="C5938" s="277" t="s">
        <v>12862</v>
      </c>
      <c r="D5938" s="277" t="s">
        <v>12863</v>
      </c>
      <c r="E5938" s="278" t="s">
        <v>1043</v>
      </c>
      <c r="F5938" s="277" t="s">
        <v>1043</v>
      </c>
      <c r="G5938" s="279">
        <v>100258</v>
      </c>
      <c r="H5938" s="277" t="s">
        <v>12936</v>
      </c>
      <c r="I5938" s="277" t="s">
        <v>12914</v>
      </c>
      <c r="J5938" s="277" t="s">
        <v>4167</v>
      </c>
      <c r="K5938" s="280">
        <v>8.91</v>
      </c>
      <c r="L5938" s="277" t="s">
        <v>2364</v>
      </c>
      <c r="M5938" s="83"/>
    </row>
    <row r="5939" spans="1:13" ht="12.75" customHeight="1" x14ac:dyDescent="0.25">
      <c r="A5939" s="277" t="s">
        <v>9673</v>
      </c>
      <c r="B5939" s="277" t="s">
        <v>12738</v>
      </c>
      <c r="C5939" s="277" t="s">
        <v>12862</v>
      </c>
      <c r="D5939" s="277" t="s">
        <v>12863</v>
      </c>
      <c r="E5939" s="278" t="s">
        <v>1043</v>
      </c>
      <c r="F5939" s="277" t="s">
        <v>1043</v>
      </c>
      <c r="G5939" s="279">
        <v>100259</v>
      </c>
      <c r="H5939" s="277" t="s">
        <v>12937</v>
      </c>
      <c r="I5939" s="277" t="s">
        <v>12914</v>
      </c>
      <c r="J5939" s="277" t="s">
        <v>4167</v>
      </c>
      <c r="K5939" s="280">
        <v>17.57</v>
      </c>
      <c r="L5939" s="277" t="s">
        <v>2364</v>
      </c>
      <c r="M5939" s="83"/>
    </row>
    <row r="5940" spans="1:13" ht="12.75" customHeight="1" x14ac:dyDescent="0.25">
      <c r="A5940" s="277" t="s">
        <v>9673</v>
      </c>
      <c r="B5940" s="277" t="s">
        <v>12738</v>
      </c>
      <c r="C5940" s="277" t="s">
        <v>12862</v>
      </c>
      <c r="D5940" s="277" t="s">
        <v>12863</v>
      </c>
      <c r="E5940" s="278" t="s">
        <v>1043</v>
      </c>
      <c r="F5940" s="277" t="s">
        <v>1043</v>
      </c>
      <c r="G5940" s="279">
        <v>100260</v>
      </c>
      <c r="H5940" s="277" t="s">
        <v>12938</v>
      </c>
      <c r="I5940" s="277" t="s">
        <v>12868</v>
      </c>
      <c r="J5940" s="277" t="s">
        <v>4167</v>
      </c>
      <c r="K5940" s="280">
        <v>5.79</v>
      </c>
      <c r="L5940" s="277" t="s">
        <v>2364</v>
      </c>
      <c r="M5940" s="83"/>
    </row>
    <row r="5941" spans="1:13" ht="12.75" customHeight="1" x14ac:dyDescent="0.25">
      <c r="A5941" s="277" t="s">
        <v>9673</v>
      </c>
      <c r="B5941" s="277" t="s">
        <v>12738</v>
      </c>
      <c r="C5941" s="277" t="s">
        <v>12862</v>
      </c>
      <c r="D5941" s="277" t="s">
        <v>12863</v>
      </c>
      <c r="E5941" s="278" t="s">
        <v>1043</v>
      </c>
      <c r="F5941" s="277" t="s">
        <v>1043</v>
      </c>
      <c r="G5941" s="279">
        <v>100261</v>
      </c>
      <c r="H5941" s="277" t="s">
        <v>12939</v>
      </c>
      <c r="I5941" s="277" t="s">
        <v>12868</v>
      </c>
      <c r="J5941" s="277" t="s">
        <v>4167</v>
      </c>
      <c r="K5941" s="280">
        <v>3.64</v>
      </c>
      <c r="L5941" s="277" t="s">
        <v>2364</v>
      </c>
      <c r="M5941" s="83"/>
    </row>
    <row r="5942" spans="1:13" ht="12.75" customHeight="1" x14ac:dyDescent="0.25">
      <c r="A5942" s="277" t="s">
        <v>9673</v>
      </c>
      <c r="B5942" s="277" t="s">
        <v>12738</v>
      </c>
      <c r="C5942" s="277" t="s">
        <v>12862</v>
      </c>
      <c r="D5942" s="277" t="s">
        <v>12863</v>
      </c>
      <c r="E5942" s="278" t="s">
        <v>1043</v>
      </c>
      <c r="F5942" s="277" t="s">
        <v>1043</v>
      </c>
      <c r="G5942" s="279">
        <v>100262</v>
      </c>
      <c r="H5942" s="277" t="s">
        <v>12940</v>
      </c>
      <c r="I5942" s="277" t="s">
        <v>12868</v>
      </c>
      <c r="J5942" s="277" t="s">
        <v>4167</v>
      </c>
      <c r="K5942" s="280">
        <v>2.25</v>
      </c>
      <c r="L5942" s="277" t="s">
        <v>2364</v>
      </c>
      <c r="M5942" s="83"/>
    </row>
    <row r="5943" spans="1:13" ht="12.75" customHeight="1" x14ac:dyDescent="0.25">
      <c r="A5943" s="277" t="s">
        <v>9673</v>
      </c>
      <c r="B5943" s="277" t="s">
        <v>12738</v>
      </c>
      <c r="C5943" s="277" t="s">
        <v>12862</v>
      </c>
      <c r="D5943" s="277" t="s">
        <v>12863</v>
      </c>
      <c r="E5943" s="278" t="s">
        <v>1043</v>
      </c>
      <c r="F5943" s="277" t="s">
        <v>1043</v>
      </c>
      <c r="G5943" s="279">
        <v>100263</v>
      </c>
      <c r="H5943" s="277" t="s">
        <v>12941</v>
      </c>
      <c r="I5943" s="277" t="s">
        <v>12868</v>
      </c>
      <c r="J5943" s="277" t="s">
        <v>4167</v>
      </c>
      <c r="K5943" s="280">
        <v>1.44</v>
      </c>
      <c r="L5943" s="277" t="s">
        <v>2364</v>
      </c>
      <c r="M5943" s="83"/>
    </row>
    <row r="5944" spans="1:13" ht="12.75" customHeight="1" x14ac:dyDescent="0.25">
      <c r="A5944" s="277" t="s">
        <v>9673</v>
      </c>
      <c r="B5944" s="277" t="s">
        <v>12738</v>
      </c>
      <c r="C5944" s="277" t="s">
        <v>12862</v>
      </c>
      <c r="D5944" s="277" t="s">
        <v>12863</v>
      </c>
      <c r="E5944" s="278" t="s">
        <v>1043</v>
      </c>
      <c r="F5944" s="277" t="s">
        <v>1043</v>
      </c>
      <c r="G5944" s="279">
        <v>100264</v>
      </c>
      <c r="H5944" s="277" t="s">
        <v>12942</v>
      </c>
      <c r="I5944" s="277" t="s">
        <v>12895</v>
      </c>
      <c r="J5944" s="277" t="s">
        <v>4167</v>
      </c>
      <c r="K5944" s="280">
        <v>26.31</v>
      </c>
      <c r="L5944" s="277" t="s">
        <v>2364</v>
      </c>
      <c r="M5944" s="83"/>
    </row>
    <row r="5945" spans="1:13" ht="12.75" customHeight="1" x14ac:dyDescent="0.25">
      <c r="A5945" s="277" t="s">
        <v>9673</v>
      </c>
      <c r="B5945" s="277" t="s">
        <v>12738</v>
      </c>
      <c r="C5945" s="277" t="s">
        <v>12862</v>
      </c>
      <c r="D5945" s="277" t="s">
        <v>12863</v>
      </c>
      <c r="E5945" s="278" t="s">
        <v>1043</v>
      </c>
      <c r="F5945" s="277" t="s">
        <v>1043</v>
      </c>
      <c r="G5945" s="279">
        <v>100265</v>
      </c>
      <c r="H5945" s="277" t="s">
        <v>12943</v>
      </c>
      <c r="I5945" s="277" t="s">
        <v>648</v>
      </c>
      <c r="J5945" s="277" t="s">
        <v>4167</v>
      </c>
      <c r="K5945" s="280">
        <v>0.55000000000000004</v>
      </c>
      <c r="L5945" s="277" t="s">
        <v>2364</v>
      </c>
      <c r="M5945" s="83"/>
    </row>
    <row r="5946" spans="1:13" ht="12.75" customHeight="1" x14ac:dyDescent="0.25">
      <c r="A5946" s="277" t="s">
        <v>9673</v>
      </c>
      <c r="B5946" s="277" t="s">
        <v>12738</v>
      </c>
      <c r="C5946" s="277" t="s">
        <v>12862</v>
      </c>
      <c r="D5946" s="277" t="s">
        <v>12863</v>
      </c>
      <c r="E5946" s="278" t="s">
        <v>1043</v>
      </c>
      <c r="F5946" s="277" t="s">
        <v>1043</v>
      </c>
      <c r="G5946" s="279">
        <v>100266</v>
      </c>
      <c r="H5946" s="277" t="s">
        <v>12944</v>
      </c>
      <c r="I5946" s="277" t="s">
        <v>12882</v>
      </c>
      <c r="J5946" s="277" t="s">
        <v>4167</v>
      </c>
      <c r="K5946" s="280">
        <v>55.92</v>
      </c>
      <c r="L5946" s="277" t="s">
        <v>2364</v>
      </c>
      <c r="M5946" s="83"/>
    </row>
    <row r="5947" spans="1:13" ht="12.75" customHeight="1" x14ac:dyDescent="0.25">
      <c r="A5947" s="277" t="s">
        <v>9673</v>
      </c>
      <c r="B5947" s="277" t="s">
        <v>12738</v>
      </c>
      <c r="C5947" s="277" t="s">
        <v>12862</v>
      </c>
      <c r="D5947" s="277" t="s">
        <v>12863</v>
      </c>
      <c r="E5947" s="278" t="s">
        <v>1043</v>
      </c>
      <c r="F5947" s="277" t="s">
        <v>1043</v>
      </c>
      <c r="G5947" s="279">
        <v>100267</v>
      </c>
      <c r="H5947" s="277" t="s">
        <v>12945</v>
      </c>
      <c r="I5947" s="277" t="s">
        <v>833</v>
      </c>
      <c r="J5947" s="277" t="s">
        <v>4167</v>
      </c>
      <c r="K5947" s="280">
        <v>1.1000000000000001</v>
      </c>
      <c r="L5947" s="277" t="s">
        <v>2364</v>
      </c>
      <c r="M5947" s="83"/>
    </row>
    <row r="5948" spans="1:13" ht="12.75" customHeight="1" x14ac:dyDescent="0.25">
      <c r="A5948" s="277" t="s">
        <v>9673</v>
      </c>
      <c r="B5948" s="277" t="s">
        <v>12738</v>
      </c>
      <c r="C5948" s="277" t="s">
        <v>12862</v>
      </c>
      <c r="D5948" s="277" t="s">
        <v>12863</v>
      </c>
      <c r="E5948" s="278" t="s">
        <v>1043</v>
      </c>
      <c r="F5948" s="277" t="s">
        <v>1043</v>
      </c>
      <c r="G5948" s="279">
        <v>100268</v>
      </c>
      <c r="H5948" s="277" t="s">
        <v>12946</v>
      </c>
      <c r="I5948" s="277" t="s">
        <v>12882</v>
      </c>
      <c r="J5948" s="277" t="s">
        <v>4167</v>
      </c>
      <c r="K5948" s="280">
        <v>55.92</v>
      </c>
      <c r="L5948" s="277" t="s">
        <v>2364</v>
      </c>
      <c r="M5948" s="83"/>
    </row>
    <row r="5949" spans="1:13" ht="12.75" customHeight="1" x14ac:dyDescent="0.25">
      <c r="A5949" s="277" t="s">
        <v>9673</v>
      </c>
      <c r="B5949" s="277" t="s">
        <v>12738</v>
      </c>
      <c r="C5949" s="277" t="s">
        <v>12862</v>
      </c>
      <c r="D5949" s="277" t="s">
        <v>12863</v>
      </c>
      <c r="E5949" s="278" t="s">
        <v>1043</v>
      </c>
      <c r="F5949" s="277" t="s">
        <v>1043</v>
      </c>
      <c r="G5949" s="279">
        <v>100269</v>
      </c>
      <c r="H5949" s="277" t="s">
        <v>12947</v>
      </c>
      <c r="I5949" s="277" t="s">
        <v>833</v>
      </c>
      <c r="J5949" s="277" t="s">
        <v>4167</v>
      </c>
      <c r="K5949" s="280">
        <v>1.1000000000000001</v>
      </c>
      <c r="L5949" s="277" t="s">
        <v>2364</v>
      </c>
      <c r="M5949" s="83"/>
    </row>
    <row r="5950" spans="1:13" ht="12.75" customHeight="1" x14ac:dyDescent="0.25">
      <c r="A5950" s="277" t="s">
        <v>9673</v>
      </c>
      <c r="B5950" s="277" t="s">
        <v>12738</v>
      </c>
      <c r="C5950" s="277" t="s">
        <v>12862</v>
      </c>
      <c r="D5950" s="277" t="s">
        <v>12863</v>
      </c>
      <c r="E5950" s="278" t="s">
        <v>1043</v>
      </c>
      <c r="F5950" s="277" t="s">
        <v>1043</v>
      </c>
      <c r="G5950" s="279">
        <v>100270</v>
      </c>
      <c r="H5950" s="277" t="s">
        <v>12948</v>
      </c>
      <c r="I5950" s="277" t="s">
        <v>12882</v>
      </c>
      <c r="J5950" s="277" t="s">
        <v>4167</v>
      </c>
      <c r="K5950" s="280">
        <v>41.92</v>
      </c>
      <c r="L5950" s="277" t="s">
        <v>2364</v>
      </c>
      <c r="M5950" s="83"/>
    </row>
    <row r="5951" spans="1:13" ht="12.75" customHeight="1" x14ac:dyDescent="0.25">
      <c r="A5951" s="277" t="s">
        <v>9673</v>
      </c>
      <c r="B5951" s="277" t="s">
        <v>12738</v>
      </c>
      <c r="C5951" s="277" t="s">
        <v>12862</v>
      </c>
      <c r="D5951" s="277" t="s">
        <v>12863</v>
      </c>
      <c r="E5951" s="278" t="s">
        <v>1043</v>
      </c>
      <c r="F5951" s="277" t="s">
        <v>1043</v>
      </c>
      <c r="G5951" s="279">
        <v>100271</v>
      </c>
      <c r="H5951" s="277" t="s">
        <v>12949</v>
      </c>
      <c r="I5951" s="277" t="s">
        <v>12895</v>
      </c>
      <c r="J5951" s="277" t="s">
        <v>4167</v>
      </c>
      <c r="K5951" s="280">
        <v>41.94</v>
      </c>
      <c r="L5951" s="277" t="s">
        <v>2364</v>
      </c>
      <c r="M5951" s="83"/>
    </row>
    <row r="5952" spans="1:13" ht="12.75" customHeight="1" x14ac:dyDescent="0.25">
      <c r="A5952" s="277" t="s">
        <v>9673</v>
      </c>
      <c r="B5952" s="277" t="s">
        <v>12738</v>
      </c>
      <c r="C5952" s="277" t="s">
        <v>12862</v>
      </c>
      <c r="D5952" s="277" t="s">
        <v>12863</v>
      </c>
      <c r="E5952" s="278" t="s">
        <v>1043</v>
      </c>
      <c r="F5952" s="277" t="s">
        <v>1043</v>
      </c>
      <c r="G5952" s="279">
        <v>100272</v>
      </c>
      <c r="H5952" s="277" t="s">
        <v>12950</v>
      </c>
      <c r="I5952" s="277" t="s">
        <v>648</v>
      </c>
      <c r="J5952" s="277" t="s">
        <v>4167</v>
      </c>
      <c r="K5952" s="280">
        <v>0.83</v>
      </c>
      <c r="L5952" s="277" t="s">
        <v>2364</v>
      </c>
      <c r="M5952" s="83"/>
    </row>
    <row r="5953" spans="1:13" ht="12.75" customHeight="1" x14ac:dyDescent="0.25">
      <c r="A5953" s="277" t="s">
        <v>9673</v>
      </c>
      <c r="B5953" s="277" t="s">
        <v>12738</v>
      </c>
      <c r="C5953" s="277" t="s">
        <v>12862</v>
      </c>
      <c r="D5953" s="277" t="s">
        <v>12863</v>
      </c>
      <c r="E5953" s="278" t="s">
        <v>1043</v>
      </c>
      <c r="F5953" s="277" t="s">
        <v>1043</v>
      </c>
      <c r="G5953" s="279">
        <v>100273</v>
      </c>
      <c r="H5953" s="277" t="s">
        <v>12951</v>
      </c>
      <c r="I5953" s="277" t="s">
        <v>12868</v>
      </c>
      <c r="J5953" s="277" t="s">
        <v>4167</v>
      </c>
      <c r="K5953" s="280">
        <v>2.1800000000000002</v>
      </c>
      <c r="L5953" s="277" t="s">
        <v>2364</v>
      </c>
      <c r="M5953" s="83"/>
    </row>
    <row r="5954" spans="1:13" ht="12.75" customHeight="1" x14ac:dyDescent="0.25">
      <c r="A5954" s="277" t="s">
        <v>9673</v>
      </c>
      <c r="B5954" s="277" t="s">
        <v>12738</v>
      </c>
      <c r="C5954" s="277" t="s">
        <v>12862</v>
      </c>
      <c r="D5954" s="277" t="s">
        <v>12863</v>
      </c>
      <c r="E5954" s="278" t="s">
        <v>1043</v>
      </c>
      <c r="F5954" s="277" t="s">
        <v>1043</v>
      </c>
      <c r="G5954" s="279">
        <v>100274</v>
      </c>
      <c r="H5954" s="277" t="s">
        <v>12952</v>
      </c>
      <c r="I5954" s="277" t="s">
        <v>12895</v>
      </c>
      <c r="J5954" s="277" t="s">
        <v>4167</v>
      </c>
      <c r="K5954" s="280">
        <v>18.649999999999999</v>
      </c>
      <c r="L5954" s="277" t="s">
        <v>2364</v>
      </c>
      <c r="M5954" s="83"/>
    </row>
    <row r="5955" spans="1:13" ht="12.75" customHeight="1" x14ac:dyDescent="0.25">
      <c r="A5955" s="277" t="s">
        <v>9673</v>
      </c>
      <c r="B5955" s="277" t="s">
        <v>12738</v>
      </c>
      <c r="C5955" s="277" t="s">
        <v>12862</v>
      </c>
      <c r="D5955" s="277" t="s">
        <v>12863</v>
      </c>
      <c r="E5955" s="278" t="s">
        <v>1043</v>
      </c>
      <c r="F5955" s="277" t="s">
        <v>1043</v>
      </c>
      <c r="G5955" s="279">
        <v>100275</v>
      </c>
      <c r="H5955" s="277" t="s">
        <v>12953</v>
      </c>
      <c r="I5955" s="277" t="s">
        <v>12895</v>
      </c>
      <c r="J5955" s="277" t="s">
        <v>4167</v>
      </c>
      <c r="K5955" s="280">
        <v>12.05</v>
      </c>
      <c r="L5955" s="277" t="s">
        <v>2364</v>
      </c>
      <c r="M5955" s="83"/>
    </row>
    <row r="5956" spans="1:13" ht="12.75" customHeight="1" x14ac:dyDescent="0.25">
      <c r="A5956" s="277" t="s">
        <v>9673</v>
      </c>
      <c r="B5956" s="277" t="s">
        <v>12738</v>
      </c>
      <c r="C5956" s="277" t="s">
        <v>12862</v>
      </c>
      <c r="D5956" s="277" t="s">
        <v>12863</v>
      </c>
      <c r="E5956" s="278" t="s">
        <v>1043</v>
      </c>
      <c r="F5956" s="277" t="s">
        <v>1043</v>
      </c>
      <c r="G5956" s="279">
        <v>100276</v>
      </c>
      <c r="H5956" s="277" t="s">
        <v>12954</v>
      </c>
      <c r="I5956" s="277" t="s">
        <v>12895</v>
      </c>
      <c r="J5956" s="277" t="s">
        <v>4167</v>
      </c>
      <c r="K5956" s="280">
        <v>22</v>
      </c>
      <c r="L5956" s="277" t="s">
        <v>2364</v>
      </c>
      <c r="M5956" s="83"/>
    </row>
    <row r="5957" spans="1:13" ht="12.75" customHeight="1" x14ac:dyDescent="0.25">
      <c r="A5957" s="277" t="s">
        <v>9673</v>
      </c>
      <c r="B5957" s="277" t="s">
        <v>12738</v>
      </c>
      <c r="C5957" s="277" t="s">
        <v>12862</v>
      </c>
      <c r="D5957" s="277" t="s">
        <v>12863</v>
      </c>
      <c r="E5957" s="278" t="s">
        <v>1043</v>
      </c>
      <c r="F5957" s="277" t="s">
        <v>1043</v>
      </c>
      <c r="G5957" s="279">
        <v>100277</v>
      </c>
      <c r="H5957" s="277" t="s">
        <v>12955</v>
      </c>
      <c r="I5957" s="277" t="s">
        <v>12895</v>
      </c>
      <c r="J5957" s="277" t="s">
        <v>2363</v>
      </c>
      <c r="K5957" s="280">
        <v>1.48</v>
      </c>
      <c r="L5957" s="277" t="s">
        <v>2364</v>
      </c>
      <c r="M5957" s="83"/>
    </row>
    <row r="5958" spans="1:13" ht="12.75" customHeight="1" x14ac:dyDescent="0.25">
      <c r="A5958" s="277" t="s">
        <v>9673</v>
      </c>
      <c r="B5958" s="277" t="s">
        <v>12738</v>
      </c>
      <c r="C5958" s="277" t="s">
        <v>12862</v>
      </c>
      <c r="D5958" s="277" t="s">
        <v>12863</v>
      </c>
      <c r="E5958" s="278" t="s">
        <v>1043</v>
      </c>
      <c r="F5958" s="277" t="s">
        <v>1043</v>
      </c>
      <c r="G5958" s="279">
        <v>100278</v>
      </c>
      <c r="H5958" s="277" t="s">
        <v>12956</v>
      </c>
      <c r="I5958" s="277" t="s">
        <v>12882</v>
      </c>
      <c r="J5958" s="277" t="s">
        <v>4167</v>
      </c>
      <c r="K5958" s="280">
        <v>26.75</v>
      </c>
      <c r="L5958" s="277" t="s">
        <v>2364</v>
      </c>
      <c r="M5958" s="83"/>
    </row>
    <row r="5959" spans="1:13" ht="12.75" customHeight="1" x14ac:dyDescent="0.25">
      <c r="A5959" s="277" t="s">
        <v>9673</v>
      </c>
      <c r="B5959" s="277" t="s">
        <v>12738</v>
      </c>
      <c r="C5959" s="277" t="s">
        <v>12862</v>
      </c>
      <c r="D5959" s="277" t="s">
        <v>12863</v>
      </c>
      <c r="E5959" s="278" t="s">
        <v>1043</v>
      </c>
      <c r="F5959" s="277" t="s">
        <v>1043</v>
      </c>
      <c r="G5959" s="279">
        <v>100279</v>
      </c>
      <c r="H5959" s="277" t="s">
        <v>12957</v>
      </c>
      <c r="I5959" s="277" t="s">
        <v>833</v>
      </c>
      <c r="J5959" s="277" t="s">
        <v>4167</v>
      </c>
      <c r="K5959" s="280">
        <v>0.51</v>
      </c>
      <c r="L5959" s="277" t="s">
        <v>2364</v>
      </c>
      <c r="M5959" s="83"/>
    </row>
    <row r="5960" spans="1:13" ht="12.75" customHeight="1" x14ac:dyDescent="0.25">
      <c r="A5960" s="277" t="s">
        <v>9673</v>
      </c>
      <c r="B5960" s="277" t="s">
        <v>12738</v>
      </c>
      <c r="C5960" s="277" t="s">
        <v>12862</v>
      </c>
      <c r="D5960" s="277" t="s">
        <v>12863</v>
      </c>
      <c r="E5960" s="278" t="s">
        <v>1043</v>
      </c>
      <c r="F5960" s="277" t="s">
        <v>1043</v>
      </c>
      <c r="G5960" s="279">
        <v>100280</v>
      </c>
      <c r="H5960" s="277" t="s">
        <v>12958</v>
      </c>
      <c r="I5960" s="277" t="s">
        <v>12882</v>
      </c>
      <c r="J5960" s="277" t="s">
        <v>4167</v>
      </c>
      <c r="K5960" s="280">
        <v>12.28</v>
      </c>
      <c r="L5960" s="277" t="s">
        <v>2364</v>
      </c>
      <c r="M5960" s="83"/>
    </row>
    <row r="5961" spans="1:13" ht="12.75" customHeight="1" x14ac:dyDescent="0.25">
      <c r="A5961" s="277" t="s">
        <v>9673</v>
      </c>
      <c r="B5961" s="277" t="s">
        <v>12738</v>
      </c>
      <c r="C5961" s="277" t="s">
        <v>12862</v>
      </c>
      <c r="D5961" s="277" t="s">
        <v>12863</v>
      </c>
      <c r="E5961" s="278" t="s">
        <v>1043</v>
      </c>
      <c r="F5961" s="277" t="s">
        <v>1043</v>
      </c>
      <c r="G5961" s="279">
        <v>100281</v>
      </c>
      <c r="H5961" s="277" t="s">
        <v>12959</v>
      </c>
      <c r="I5961" s="277" t="s">
        <v>12882</v>
      </c>
      <c r="J5961" s="277" t="s">
        <v>2363</v>
      </c>
      <c r="K5961" s="280">
        <v>2.84</v>
      </c>
      <c r="L5961" s="277" t="s">
        <v>2364</v>
      </c>
      <c r="M5961" s="83"/>
    </row>
    <row r="5962" spans="1:13" ht="12.75" customHeight="1" x14ac:dyDescent="0.25">
      <c r="A5962" s="277" t="s">
        <v>9673</v>
      </c>
      <c r="B5962" s="277" t="s">
        <v>12738</v>
      </c>
      <c r="C5962" s="277" t="s">
        <v>12862</v>
      </c>
      <c r="D5962" s="277" t="s">
        <v>12863</v>
      </c>
      <c r="E5962" s="278" t="s">
        <v>1043</v>
      </c>
      <c r="F5962" s="277" t="s">
        <v>1043</v>
      </c>
      <c r="G5962" s="279">
        <v>100282</v>
      </c>
      <c r="H5962" s="277" t="s">
        <v>12960</v>
      </c>
      <c r="I5962" s="277" t="s">
        <v>12895</v>
      </c>
      <c r="J5962" s="277" t="s">
        <v>4167</v>
      </c>
      <c r="K5962" s="280">
        <v>104.78</v>
      </c>
      <c r="L5962" s="277" t="s">
        <v>2364</v>
      </c>
      <c r="M5962" s="83"/>
    </row>
    <row r="5963" spans="1:13" ht="12.75" customHeight="1" x14ac:dyDescent="0.25">
      <c r="A5963" s="277" t="s">
        <v>9673</v>
      </c>
      <c r="B5963" s="277" t="s">
        <v>12738</v>
      </c>
      <c r="C5963" s="277" t="s">
        <v>12862</v>
      </c>
      <c r="D5963" s="277" t="s">
        <v>12863</v>
      </c>
      <c r="E5963" s="278" t="s">
        <v>1043</v>
      </c>
      <c r="F5963" s="277" t="s">
        <v>1043</v>
      </c>
      <c r="G5963" s="279">
        <v>100283</v>
      </c>
      <c r="H5963" s="277" t="s">
        <v>12961</v>
      </c>
      <c r="I5963" s="277" t="s">
        <v>12895</v>
      </c>
      <c r="J5963" s="277" t="s">
        <v>4167</v>
      </c>
      <c r="K5963" s="280">
        <v>16.920000000000002</v>
      </c>
      <c r="L5963" s="277" t="s">
        <v>2364</v>
      </c>
      <c r="M5963" s="83"/>
    </row>
    <row r="5964" spans="1:13" ht="12.75" customHeight="1" x14ac:dyDescent="0.25">
      <c r="A5964" s="277" t="s">
        <v>9673</v>
      </c>
      <c r="B5964" s="277" t="s">
        <v>12738</v>
      </c>
      <c r="C5964" s="277" t="s">
        <v>12862</v>
      </c>
      <c r="D5964" s="277" t="s">
        <v>12863</v>
      </c>
      <c r="E5964" s="278" t="s">
        <v>1043</v>
      </c>
      <c r="F5964" s="277" t="s">
        <v>1043</v>
      </c>
      <c r="G5964" s="279">
        <v>100284</v>
      </c>
      <c r="H5964" s="277" t="s">
        <v>12962</v>
      </c>
      <c r="I5964" s="277" t="s">
        <v>12895</v>
      </c>
      <c r="J5964" s="277" t="s">
        <v>2363</v>
      </c>
      <c r="K5964" s="280">
        <v>8.2899999999999991</v>
      </c>
      <c r="L5964" s="277" t="s">
        <v>2364</v>
      </c>
      <c r="M5964" s="83"/>
    </row>
    <row r="5965" spans="1:13" ht="12.75" customHeight="1" x14ac:dyDescent="0.25">
      <c r="A5965" s="277" t="s">
        <v>9673</v>
      </c>
      <c r="B5965" s="277" t="s">
        <v>12738</v>
      </c>
      <c r="C5965" s="277" t="s">
        <v>12862</v>
      </c>
      <c r="D5965" s="277" t="s">
        <v>12863</v>
      </c>
      <c r="E5965" s="278" t="s">
        <v>1043</v>
      </c>
      <c r="F5965" s="277" t="s">
        <v>1043</v>
      </c>
      <c r="G5965" s="279">
        <v>100285</v>
      </c>
      <c r="H5965" s="277" t="s">
        <v>12963</v>
      </c>
      <c r="I5965" s="277" t="s">
        <v>12914</v>
      </c>
      <c r="J5965" s="277" t="s">
        <v>4167</v>
      </c>
      <c r="K5965" s="280">
        <v>28.15</v>
      </c>
      <c r="L5965" s="277" t="s">
        <v>2364</v>
      </c>
      <c r="M5965" s="83"/>
    </row>
    <row r="5966" spans="1:13" ht="12.75" customHeight="1" x14ac:dyDescent="0.25">
      <c r="A5966" s="277" t="s">
        <v>9673</v>
      </c>
      <c r="B5966" s="277" t="s">
        <v>12738</v>
      </c>
      <c r="C5966" s="277" t="s">
        <v>12862</v>
      </c>
      <c r="D5966" s="277" t="s">
        <v>12863</v>
      </c>
      <c r="E5966" s="278" t="s">
        <v>1043</v>
      </c>
      <c r="F5966" s="277" t="s">
        <v>1043</v>
      </c>
      <c r="G5966" s="279">
        <v>100286</v>
      </c>
      <c r="H5966" s="277" t="s">
        <v>12964</v>
      </c>
      <c r="I5966" s="277" t="s">
        <v>12914</v>
      </c>
      <c r="J5966" s="277" t="s">
        <v>4167</v>
      </c>
      <c r="K5966" s="280">
        <v>9.17</v>
      </c>
      <c r="L5966" s="277" t="s">
        <v>2364</v>
      </c>
      <c r="M5966" s="83"/>
    </row>
    <row r="5967" spans="1:13" ht="12.75" customHeight="1" x14ac:dyDescent="0.25">
      <c r="A5967" s="277" t="s">
        <v>9673</v>
      </c>
      <c r="B5967" s="277" t="s">
        <v>12738</v>
      </c>
      <c r="C5967" s="277" t="s">
        <v>12862</v>
      </c>
      <c r="D5967" s="277" t="s">
        <v>12863</v>
      </c>
      <c r="E5967" s="278" t="s">
        <v>1043</v>
      </c>
      <c r="F5967" s="277" t="s">
        <v>1043</v>
      </c>
      <c r="G5967" s="279">
        <v>100287</v>
      </c>
      <c r="H5967" s="277" t="s">
        <v>12965</v>
      </c>
      <c r="I5967" s="277" t="s">
        <v>12914</v>
      </c>
      <c r="J5967" s="277" t="s">
        <v>4167</v>
      </c>
      <c r="K5967" s="280">
        <v>8.7799999999999994</v>
      </c>
      <c r="L5967" s="277" t="s">
        <v>2364</v>
      </c>
      <c r="M5967" s="83"/>
    </row>
    <row r="5968" spans="1:13" ht="12.75" customHeight="1" x14ac:dyDescent="0.25">
      <c r="A5968" s="277" t="s">
        <v>9673</v>
      </c>
      <c r="B5968" s="277" t="s">
        <v>12738</v>
      </c>
      <c r="C5968" s="277" t="s">
        <v>12966</v>
      </c>
      <c r="D5968" s="277" t="s">
        <v>12967</v>
      </c>
      <c r="E5968" s="278" t="s">
        <v>1043</v>
      </c>
      <c r="F5968" s="277" t="s">
        <v>1043</v>
      </c>
      <c r="G5968" s="279">
        <v>84117</v>
      </c>
      <c r="H5968" s="277" t="s">
        <v>12968</v>
      </c>
      <c r="I5968" s="277" t="s">
        <v>648</v>
      </c>
      <c r="J5968" s="277" t="s">
        <v>2642</v>
      </c>
      <c r="K5968" s="280">
        <v>17.88</v>
      </c>
      <c r="L5968" s="277" t="s">
        <v>2364</v>
      </c>
      <c r="M5968" s="83"/>
    </row>
    <row r="5969" spans="1:13" ht="12.75" customHeight="1" x14ac:dyDescent="0.25">
      <c r="A5969" s="277" t="s">
        <v>9673</v>
      </c>
      <c r="B5969" s="277" t="s">
        <v>12738</v>
      </c>
      <c r="C5969" s="277" t="s">
        <v>12966</v>
      </c>
      <c r="D5969" s="277" t="s">
        <v>12967</v>
      </c>
      <c r="E5969" s="278" t="s">
        <v>1043</v>
      </c>
      <c r="F5969" s="277" t="s">
        <v>1043</v>
      </c>
      <c r="G5969" s="279">
        <v>84120</v>
      </c>
      <c r="H5969" s="277" t="s">
        <v>12969</v>
      </c>
      <c r="I5969" s="277" t="s">
        <v>648</v>
      </c>
      <c r="J5969" s="277" t="s">
        <v>2642</v>
      </c>
      <c r="K5969" s="280">
        <v>12.61</v>
      </c>
      <c r="L5969" s="277" t="s">
        <v>2364</v>
      </c>
      <c r="M5969" s="83"/>
    </row>
    <row r="5970" spans="1:13" ht="12.75" customHeight="1" x14ac:dyDescent="0.25">
      <c r="A5970" s="277" t="s">
        <v>9673</v>
      </c>
      <c r="B5970" s="277" t="s">
        <v>12738</v>
      </c>
      <c r="C5970" s="277" t="s">
        <v>12966</v>
      </c>
      <c r="D5970" s="277" t="s">
        <v>12967</v>
      </c>
      <c r="E5970" s="278" t="s">
        <v>1043</v>
      </c>
      <c r="F5970" s="277" t="s">
        <v>1043</v>
      </c>
      <c r="G5970" s="279">
        <v>99802</v>
      </c>
      <c r="H5970" s="277" t="s">
        <v>12970</v>
      </c>
      <c r="I5970" s="277" t="s">
        <v>648</v>
      </c>
      <c r="J5970" s="277" t="s">
        <v>4167</v>
      </c>
      <c r="K5970" s="280">
        <v>0.35</v>
      </c>
      <c r="L5970" s="277" t="s">
        <v>2364</v>
      </c>
      <c r="M5970" s="83"/>
    </row>
    <row r="5971" spans="1:13" ht="12.75" customHeight="1" x14ac:dyDescent="0.25">
      <c r="A5971" s="277" t="s">
        <v>9673</v>
      </c>
      <c r="B5971" s="277" t="s">
        <v>12738</v>
      </c>
      <c r="C5971" s="277" t="s">
        <v>12966</v>
      </c>
      <c r="D5971" s="277" t="s">
        <v>12967</v>
      </c>
      <c r="E5971" s="278" t="s">
        <v>1043</v>
      </c>
      <c r="F5971" s="277" t="s">
        <v>1043</v>
      </c>
      <c r="G5971" s="279">
        <v>99803</v>
      </c>
      <c r="H5971" s="277" t="s">
        <v>12971</v>
      </c>
      <c r="I5971" s="277" t="s">
        <v>648</v>
      </c>
      <c r="J5971" s="277" t="s">
        <v>4167</v>
      </c>
      <c r="K5971" s="280">
        <v>1.39</v>
      </c>
      <c r="L5971" s="277" t="s">
        <v>2364</v>
      </c>
      <c r="M5971" s="83"/>
    </row>
    <row r="5972" spans="1:13" ht="12.75" customHeight="1" x14ac:dyDescent="0.25">
      <c r="A5972" s="277" t="s">
        <v>9673</v>
      </c>
      <c r="B5972" s="277" t="s">
        <v>12738</v>
      </c>
      <c r="C5972" s="277" t="s">
        <v>12966</v>
      </c>
      <c r="D5972" s="277" t="s">
        <v>12967</v>
      </c>
      <c r="E5972" s="278" t="s">
        <v>1043</v>
      </c>
      <c r="F5972" s="277" t="s">
        <v>1043</v>
      </c>
      <c r="G5972" s="279">
        <v>99805</v>
      </c>
      <c r="H5972" s="277" t="s">
        <v>12972</v>
      </c>
      <c r="I5972" s="277" t="s">
        <v>648</v>
      </c>
      <c r="J5972" s="277" t="s">
        <v>2642</v>
      </c>
      <c r="K5972" s="280">
        <v>7.25</v>
      </c>
      <c r="L5972" s="277" t="s">
        <v>2364</v>
      </c>
      <c r="M5972" s="83"/>
    </row>
    <row r="5973" spans="1:13" ht="12.75" customHeight="1" x14ac:dyDescent="0.25">
      <c r="A5973" s="277" t="s">
        <v>9673</v>
      </c>
      <c r="B5973" s="277" t="s">
        <v>12738</v>
      </c>
      <c r="C5973" s="277" t="s">
        <v>12966</v>
      </c>
      <c r="D5973" s="277" t="s">
        <v>12967</v>
      </c>
      <c r="E5973" s="278" t="s">
        <v>1043</v>
      </c>
      <c r="F5973" s="277" t="s">
        <v>1043</v>
      </c>
      <c r="G5973" s="279">
        <v>99806</v>
      </c>
      <c r="H5973" s="277" t="s">
        <v>12973</v>
      </c>
      <c r="I5973" s="277" t="s">
        <v>648</v>
      </c>
      <c r="J5973" s="277" t="s">
        <v>4167</v>
      </c>
      <c r="K5973" s="280">
        <v>0.56999999999999995</v>
      </c>
      <c r="L5973" s="277" t="s">
        <v>2364</v>
      </c>
      <c r="M5973" s="83"/>
    </row>
    <row r="5974" spans="1:13" ht="12.75" customHeight="1" x14ac:dyDescent="0.25">
      <c r="A5974" s="277" t="s">
        <v>9673</v>
      </c>
      <c r="B5974" s="277" t="s">
        <v>12738</v>
      </c>
      <c r="C5974" s="277" t="s">
        <v>12966</v>
      </c>
      <c r="D5974" s="277" t="s">
        <v>12967</v>
      </c>
      <c r="E5974" s="278" t="s">
        <v>1043</v>
      </c>
      <c r="F5974" s="277" t="s">
        <v>1043</v>
      </c>
      <c r="G5974" s="279">
        <v>99808</v>
      </c>
      <c r="H5974" s="277" t="s">
        <v>12974</v>
      </c>
      <c r="I5974" s="277" t="s">
        <v>648</v>
      </c>
      <c r="J5974" s="277" t="s">
        <v>2642</v>
      </c>
      <c r="K5974" s="280">
        <v>2.37</v>
      </c>
      <c r="L5974" s="277" t="s">
        <v>2364</v>
      </c>
      <c r="M5974" s="83"/>
    </row>
    <row r="5975" spans="1:13" ht="12.75" customHeight="1" x14ac:dyDescent="0.25">
      <c r="A5975" s="277" t="s">
        <v>9673</v>
      </c>
      <c r="B5975" s="277" t="s">
        <v>12738</v>
      </c>
      <c r="C5975" s="277" t="s">
        <v>12966</v>
      </c>
      <c r="D5975" s="277" t="s">
        <v>12967</v>
      </c>
      <c r="E5975" s="278" t="s">
        <v>1043</v>
      </c>
      <c r="F5975" s="277" t="s">
        <v>1043</v>
      </c>
      <c r="G5975" s="279">
        <v>99809</v>
      </c>
      <c r="H5975" s="277" t="s">
        <v>12975</v>
      </c>
      <c r="I5975" s="277" t="s">
        <v>648</v>
      </c>
      <c r="J5975" s="277" t="s">
        <v>4167</v>
      </c>
      <c r="K5975" s="280">
        <v>3.96</v>
      </c>
      <c r="L5975" s="277" t="s">
        <v>2364</v>
      </c>
      <c r="M5975" s="83"/>
    </row>
    <row r="5976" spans="1:13" ht="12.75" customHeight="1" x14ac:dyDescent="0.25">
      <c r="A5976" s="277" t="s">
        <v>9673</v>
      </c>
      <c r="B5976" s="277" t="s">
        <v>12738</v>
      </c>
      <c r="C5976" s="277" t="s">
        <v>12966</v>
      </c>
      <c r="D5976" s="277" t="s">
        <v>12967</v>
      </c>
      <c r="E5976" s="278" t="s">
        <v>1043</v>
      </c>
      <c r="F5976" s="277" t="s">
        <v>1043</v>
      </c>
      <c r="G5976" s="279">
        <v>99811</v>
      </c>
      <c r="H5976" s="277" t="s">
        <v>12976</v>
      </c>
      <c r="I5976" s="277" t="s">
        <v>648</v>
      </c>
      <c r="J5976" s="277" t="s">
        <v>4167</v>
      </c>
      <c r="K5976" s="280">
        <v>2.36</v>
      </c>
      <c r="L5976" s="277" t="s">
        <v>2364</v>
      </c>
      <c r="M5976" s="83"/>
    </row>
    <row r="5977" spans="1:13" ht="12.75" customHeight="1" x14ac:dyDescent="0.25">
      <c r="A5977" s="277" t="s">
        <v>9673</v>
      </c>
      <c r="B5977" s="277" t="s">
        <v>12738</v>
      </c>
      <c r="C5977" s="277" t="s">
        <v>12966</v>
      </c>
      <c r="D5977" s="277" t="s">
        <v>12967</v>
      </c>
      <c r="E5977" s="278" t="s">
        <v>1043</v>
      </c>
      <c r="F5977" s="277" t="s">
        <v>1043</v>
      </c>
      <c r="G5977" s="279">
        <v>99812</v>
      </c>
      <c r="H5977" s="277" t="s">
        <v>12977</v>
      </c>
      <c r="I5977" s="277" t="s">
        <v>648</v>
      </c>
      <c r="J5977" s="277" t="s">
        <v>4167</v>
      </c>
      <c r="K5977" s="280">
        <v>0.76</v>
      </c>
      <c r="L5977" s="277" t="s">
        <v>2364</v>
      </c>
      <c r="M5977" s="83"/>
    </row>
    <row r="5978" spans="1:13" ht="12.75" customHeight="1" x14ac:dyDescent="0.25">
      <c r="A5978" s="277" t="s">
        <v>9673</v>
      </c>
      <c r="B5978" s="277" t="s">
        <v>12738</v>
      </c>
      <c r="C5978" s="277" t="s">
        <v>12966</v>
      </c>
      <c r="D5978" s="277" t="s">
        <v>12967</v>
      </c>
      <c r="E5978" s="278" t="s">
        <v>1043</v>
      </c>
      <c r="F5978" s="277" t="s">
        <v>1043</v>
      </c>
      <c r="G5978" s="279">
        <v>99814</v>
      </c>
      <c r="H5978" s="277" t="s">
        <v>12978</v>
      </c>
      <c r="I5978" s="277" t="s">
        <v>648</v>
      </c>
      <c r="J5978" s="277" t="s">
        <v>2642</v>
      </c>
      <c r="K5978" s="280">
        <v>1.28</v>
      </c>
      <c r="L5978" s="277" t="s">
        <v>2364</v>
      </c>
      <c r="M5978" s="83"/>
    </row>
    <row r="5979" spans="1:13" ht="12.75" customHeight="1" x14ac:dyDescent="0.25">
      <c r="A5979" s="277" t="s">
        <v>9673</v>
      </c>
      <c r="B5979" s="277" t="s">
        <v>12738</v>
      </c>
      <c r="C5979" s="277" t="s">
        <v>12966</v>
      </c>
      <c r="D5979" s="277" t="s">
        <v>12967</v>
      </c>
      <c r="E5979" s="278" t="s">
        <v>1043</v>
      </c>
      <c r="F5979" s="277" t="s">
        <v>1043</v>
      </c>
      <c r="G5979" s="279">
        <v>99822</v>
      </c>
      <c r="H5979" s="277" t="s">
        <v>12979</v>
      </c>
      <c r="I5979" s="277" t="s">
        <v>648</v>
      </c>
      <c r="J5979" s="277" t="s">
        <v>4167</v>
      </c>
      <c r="K5979" s="280">
        <v>0.67</v>
      </c>
      <c r="L5979" s="277" t="s">
        <v>2364</v>
      </c>
      <c r="M5979" s="83"/>
    </row>
    <row r="5980" spans="1:13" ht="12.75" customHeight="1" x14ac:dyDescent="0.25">
      <c r="A5980" s="277" t="s">
        <v>9673</v>
      </c>
      <c r="B5980" s="277" t="s">
        <v>12738</v>
      </c>
      <c r="C5980" s="277" t="s">
        <v>12966</v>
      </c>
      <c r="D5980" s="277" t="s">
        <v>12967</v>
      </c>
      <c r="E5980" s="278" t="s">
        <v>1043</v>
      </c>
      <c r="F5980" s="277" t="s">
        <v>1043</v>
      </c>
      <c r="G5980" s="279">
        <v>99826</v>
      </c>
      <c r="H5980" s="277" t="s">
        <v>12980</v>
      </c>
      <c r="I5980" s="277" t="s">
        <v>648</v>
      </c>
      <c r="J5980" s="277" t="s">
        <v>4167</v>
      </c>
      <c r="K5980" s="280">
        <v>1.03</v>
      </c>
      <c r="L5980" s="277" t="s">
        <v>2364</v>
      </c>
      <c r="M5980" s="83"/>
    </row>
    <row r="5981" spans="1:13" ht="12.75" customHeight="1" x14ac:dyDescent="0.25">
      <c r="A5981" s="277" t="s">
        <v>9673</v>
      </c>
      <c r="B5981" s="277" t="s">
        <v>12738</v>
      </c>
      <c r="C5981" s="277" t="s">
        <v>12981</v>
      </c>
      <c r="D5981" s="277" t="s">
        <v>12982</v>
      </c>
      <c r="E5981" s="278">
        <v>74163</v>
      </c>
      <c r="F5981" s="277" t="s">
        <v>12983</v>
      </c>
      <c r="G5981" s="279" t="s">
        <v>12984</v>
      </c>
      <c r="H5981" s="277" t="s">
        <v>12985</v>
      </c>
      <c r="I5981" s="277" t="s">
        <v>871</v>
      </c>
      <c r="J5981" s="277" t="s">
        <v>2363</v>
      </c>
      <c r="K5981" s="280">
        <v>39.979999999999997</v>
      </c>
      <c r="L5981" s="277" t="s">
        <v>2364</v>
      </c>
      <c r="M5981" s="83"/>
    </row>
    <row r="5982" spans="1:13" ht="12.75" customHeight="1" x14ac:dyDescent="0.25">
      <c r="A5982" s="277" t="s">
        <v>9673</v>
      </c>
      <c r="B5982" s="277" t="s">
        <v>12738</v>
      </c>
      <c r="C5982" s="277" t="s">
        <v>12981</v>
      </c>
      <c r="D5982" s="277" t="s">
        <v>12982</v>
      </c>
      <c r="E5982" s="278">
        <v>74163</v>
      </c>
      <c r="F5982" s="277" t="s">
        <v>12983</v>
      </c>
      <c r="G5982" s="279" t="s">
        <v>12986</v>
      </c>
      <c r="H5982" s="277" t="s">
        <v>12987</v>
      </c>
      <c r="I5982" s="277" t="s">
        <v>871</v>
      </c>
      <c r="J5982" s="277" t="s">
        <v>2363</v>
      </c>
      <c r="K5982" s="280">
        <v>67.88</v>
      </c>
      <c r="L5982" s="277" t="s">
        <v>2364</v>
      </c>
      <c r="M5982" s="83"/>
    </row>
    <row r="5983" spans="1:13" ht="12.75" customHeight="1" x14ac:dyDescent="0.25">
      <c r="A5983" s="277" t="s">
        <v>9673</v>
      </c>
      <c r="B5983" s="277" t="s">
        <v>12738</v>
      </c>
      <c r="C5983" s="277" t="s">
        <v>12981</v>
      </c>
      <c r="D5983" s="277" t="s">
        <v>12982</v>
      </c>
      <c r="E5983" s="278" t="s">
        <v>1043</v>
      </c>
      <c r="F5983" s="277" t="s">
        <v>1043</v>
      </c>
      <c r="G5983" s="279">
        <v>84127</v>
      </c>
      <c r="H5983" s="277" t="s">
        <v>12988</v>
      </c>
      <c r="I5983" s="277" t="s">
        <v>871</v>
      </c>
      <c r="J5983" s="277" t="s">
        <v>2642</v>
      </c>
      <c r="K5983" s="280">
        <v>365.05</v>
      </c>
      <c r="L5983" s="277" t="s">
        <v>2364</v>
      </c>
      <c r="M5983" s="83"/>
    </row>
    <row r="5984" spans="1:13" ht="12.75" customHeight="1" x14ac:dyDescent="0.25">
      <c r="A5984" s="277" t="s">
        <v>9673</v>
      </c>
      <c r="B5984" s="277" t="s">
        <v>12738</v>
      </c>
      <c r="C5984" s="277" t="s">
        <v>12989</v>
      </c>
      <c r="D5984" s="277" t="s">
        <v>12990</v>
      </c>
      <c r="E5984" s="278" t="s">
        <v>1043</v>
      </c>
      <c r="F5984" s="277" t="s">
        <v>1043</v>
      </c>
      <c r="G5984" s="279">
        <v>40841</v>
      </c>
      <c r="H5984" s="277" t="s">
        <v>12991</v>
      </c>
      <c r="I5984" s="277" t="s">
        <v>833</v>
      </c>
      <c r="J5984" s="277" t="s">
        <v>2363</v>
      </c>
      <c r="K5984" s="280">
        <v>104.05</v>
      </c>
      <c r="L5984" s="277" t="s">
        <v>2364</v>
      </c>
      <c r="M5984" s="83"/>
    </row>
    <row r="5985" spans="1:13" ht="12.75" customHeight="1" x14ac:dyDescent="0.25">
      <c r="A5985" s="277" t="s">
        <v>9673</v>
      </c>
      <c r="B5985" s="277" t="s">
        <v>12738</v>
      </c>
      <c r="C5985" s="277" t="s">
        <v>12992</v>
      </c>
      <c r="D5985" s="277" t="s">
        <v>12993</v>
      </c>
      <c r="E5985" s="278" t="s">
        <v>1043</v>
      </c>
      <c r="F5985" s="277" t="s">
        <v>1043</v>
      </c>
      <c r="G5985" s="279">
        <v>71516</v>
      </c>
      <c r="H5985" s="277" t="s">
        <v>12994</v>
      </c>
      <c r="I5985" s="277" t="s">
        <v>833</v>
      </c>
      <c r="J5985" s="277" t="s">
        <v>4167</v>
      </c>
      <c r="K5985" s="280">
        <v>472.38</v>
      </c>
      <c r="L5985" s="277" t="s">
        <v>2364</v>
      </c>
      <c r="M5985" s="83"/>
    </row>
    <row r="5986" spans="1:13" ht="12.75" customHeight="1" x14ac:dyDescent="0.25">
      <c r="A5986" s="277" t="s">
        <v>9673</v>
      </c>
      <c r="B5986" s="277" t="s">
        <v>12738</v>
      </c>
      <c r="C5986" s="277" t="s">
        <v>12992</v>
      </c>
      <c r="D5986" s="277" t="s">
        <v>12993</v>
      </c>
      <c r="E5986" s="278" t="s">
        <v>1043</v>
      </c>
      <c r="F5986" s="277" t="s">
        <v>1043</v>
      </c>
      <c r="G5986" s="279">
        <v>73361</v>
      </c>
      <c r="H5986" s="277" t="s">
        <v>12995</v>
      </c>
      <c r="I5986" s="277" t="s">
        <v>694</v>
      </c>
      <c r="J5986" s="277" t="s">
        <v>2363</v>
      </c>
      <c r="K5986" s="280">
        <v>370.16</v>
      </c>
      <c r="L5986" s="277" t="s">
        <v>2364</v>
      </c>
      <c r="M5986" s="83"/>
    </row>
    <row r="5987" spans="1:13" ht="12.75" customHeight="1" x14ac:dyDescent="0.25">
      <c r="A5987" s="277" t="s">
        <v>9673</v>
      </c>
      <c r="B5987" s="277" t="s">
        <v>12738</v>
      </c>
      <c r="C5987" s="277" t="s">
        <v>12992</v>
      </c>
      <c r="D5987" s="277" t="s">
        <v>12993</v>
      </c>
      <c r="E5987" s="278" t="s">
        <v>1043</v>
      </c>
      <c r="F5987" s="277" t="s">
        <v>1043</v>
      </c>
      <c r="G5987" s="279">
        <v>73714</v>
      </c>
      <c r="H5987" s="277" t="s">
        <v>12996</v>
      </c>
      <c r="I5987" s="277" t="s">
        <v>833</v>
      </c>
      <c r="J5987" s="277" t="s">
        <v>2363</v>
      </c>
      <c r="K5987" s="280">
        <v>1292.51</v>
      </c>
      <c r="L5987" s="277" t="s">
        <v>2364</v>
      </c>
      <c r="M5987" s="83"/>
    </row>
    <row r="5988" spans="1:13" ht="12.75" customHeight="1" x14ac:dyDescent="0.25">
      <c r="A5988" s="277" t="s">
        <v>9673</v>
      </c>
      <c r="B5988" s="277" t="s">
        <v>12738</v>
      </c>
      <c r="C5988" s="277" t="s">
        <v>12992</v>
      </c>
      <c r="D5988" s="277" t="s">
        <v>12993</v>
      </c>
      <c r="E5988" s="278" t="s">
        <v>1043</v>
      </c>
      <c r="F5988" s="277" t="s">
        <v>1043</v>
      </c>
      <c r="G5988" s="279">
        <v>86957</v>
      </c>
      <c r="H5988" s="277" t="s">
        <v>12997</v>
      </c>
      <c r="I5988" s="277" t="s">
        <v>833</v>
      </c>
      <c r="J5988" s="277" t="s">
        <v>2642</v>
      </c>
      <c r="K5988" s="280">
        <v>21.02</v>
      </c>
      <c r="L5988" s="277" t="s">
        <v>2364</v>
      </c>
      <c r="M5988" s="83"/>
    </row>
    <row r="5989" spans="1:13" ht="12.75" customHeight="1" x14ac:dyDescent="0.25">
      <c r="A5989" s="277" t="s">
        <v>9673</v>
      </c>
      <c r="B5989" s="277" t="s">
        <v>12738</v>
      </c>
      <c r="C5989" s="277" t="s">
        <v>12992</v>
      </c>
      <c r="D5989" s="277" t="s">
        <v>12993</v>
      </c>
      <c r="E5989" s="278" t="s">
        <v>1043</v>
      </c>
      <c r="F5989" s="277" t="s">
        <v>1043</v>
      </c>
      <c r="G5989" s="279">
        <v>86958</v>
      </c>
      <c r="H5989" s="277" t="s">
        <v>12998</v>
      </c>
      <c r="I5989" s="277" t="s">
        <v>833</v>
      </c>
      <c r="J5989" s="277" t="s">
        <v>2642</v>
      </c>
      <c r="K5989" s="280">
        <v>17.22</v>
      </c>
      <c r="L5989" s="277" t="s">
        <v>2364</v>
      </c>
      <c r="M5989" s="83"/>
    </row>
    <row r="5990" spans="1:13" ht="12.75" customHeight="1" x14ac:dyDescent="0.25">
      <c r="A5990" s="277" t="s">
        <v>9673</v>
      </c>
      <c r="B5990" s="277" t="s">
        <v>12738</v>
      </c>
      <c r="C5990" s="277" t="s">
        <v>12992</v>
      </c>
      <c r="D5990" s="277" t="s">
        <v>12993</v>
      </c>
      <c r="E5990" s="278" t="s">
        <v>1043</v>
      </c>
      <c r="F5990" s="277" t="s">
        <v>1043</v>
      </c>
      <c r="G5990" s="279">
        <v>97010</v>
      </c>
      <c r="H5990" s="277" t="s">
        <v>12999</v>
      </c>
      <c r="I5990" s="277" t="s">
        <v>871</v>
      </c>
      <c r="J5990" s="277" t="s">
        <v>2363</v>
      </c>
      <c r="K5990" s="280">
        <v>47.64</v>
      </c>
      <c r="L5990" s="277" t="s">
        <v>2364</v>
      </c>
      <c r="M5990" s="83"/>
    </row>
    <row r="5991" spans="1:13" ht="12.75" customHeight="1" x14ac:dyDescent="0.25">
      <c r="A5991" s="277" t="s">
        <v>9673</v>
      </c>
      <c r="B5991" s="277" t="s">
        <v>12738</v>
      </c>
      <c r="C5991" s="277" t="s">
        <v>12992</v>
      </c>
      <c r="D5991" s="277" t="s">
        <v>12993</v>
      </c>
      <c r="E5991" s="278" t="s">
        <v>1043</v>
      </c>
      <c r="F5991" s="277" t="s">
        <v>1043</v>
      </c>
      <c r="G5991" s="279">
        <v>97011</v>
      </c>
      <c r="H5991" s="277" t="s">
        <v>13000</v>
      </c>
      <c r="I5991" s="277" t="s">
        <v>871</v>
      </c>
      <c r="J5991" s="277" t="s">
        <v>2363</v>
      </c>
      <c r="K5991" s="280">
        <v>36.520000000000003</v>
      </c>
      <c r="L5991" s="277" t="s">
        <v>2364</v>
      </c>
      <c r="M5991" s="83"/>
    </row>
    <row r="5992" spans="1:13" ht="12.75" customHeight="1" x14ac:dyDescent="0.25">
      <c r="A5992" s="277" t="s">
        <v>9673</v>
      </c>
      <c r="B5992" s="277" t="s">
        <v>12738</v>
      </c>
      <c r="C5992" s="277" t="s">
        <v>12992</v>
      </c>
      <c r="D5992" s="277" t="s">
        <v>12993</v>
      </c>
      <c r="E5992" s="278" t="s">
        <v>1043</v>
      </c>
      <c r="F5992" s="277" t="s">
        <v>1043</v>
      </c>
      <c r="G5992" s="279">
        <v>97012</v>
      </c>
      <c r="H5992" s="277" t="s">
        <v>13001</v>
      </c>
      <c r="I5992" s="277" t="s">
        <v>871</v>
      </c>
      <c r="J5992" s="277" t="s">
        <v>2363</v>
      </c>
      <c r="K5992" s="280">
        <v>30.95</v>
      </c>
      <c r="L5992" s="277" t="s">
        <v>2364</v>
      </c>
      <c r="M5992" s="83"/>
    </row>
    <row r="5993" spans="1:13" ht="12.75" customHeight="1" x14ac:dyDescent="0.25">
      <c r="A5993" s="277" t="s">
        <v>9673</v>
      </c>
      <c r="B5993" s="277" t="s">
        <v>12738</v>
      </c>
      <c r="C5993" s="277" t="s">
        <v>12992</v>
      </c>
      <c r="D5993" s="277" t="s">
        <v>12993</v>
      </c>
      <c r="E5993" s="278" t="s">
        <v>1043</v>
      </c>
      <c r="F5993" s="277" t="s">
        <v>1043</v>
      </c>
      <c r="G5993" s="279">
        <v>97013</v>
      </c>
      <c r="H5993" s="277" t="s">
        <v>13002</v>
      </c>
      <c r="I5993" s="277" t="s">
        <v>871</v>
      </c>
      <c r="J5993" s="277" t="s">
        <v>2642</v>
      </c>
      <c r="K5993" s="280">
        <v>54.85</v>
      </c>
      <c r="L5993" s="277" t="s">
        <v>2364</v>
      </c>
      <c r="M5993" s="83"/>
    </row>
    <row r="5994" spans="1:13" ht="12.75" customHeight="1" x14ac:dyDescent="0.25">
      <c r="A5994" s="277" t="s">
        <v>9673</v>
      </c>
      <c r="B5994" s="277" t="s">
        <v>12738</v>
      </c>
      <c r="C5994" s="277" t="s">
        <v>12992</v>
      </c>
      <c r="D5994" s="277" t="s">
        <v>12993</v>
      </c>
      <c r="E5994" s="278" t="s">
        <v>1043</v>
      </c>
      <c r="F5994" s="277" t="s">
        <v>1043</v>
      </c>
      <c r="G5994" s="279">
        <v>97014</v>
      </c>
      <c r="H5994" s="277" t="s">
        <v>13003</v>
      </c>
      <c r="I5994" s="277" t="s">
        <v>871</v>
      </c>
      <c r="J5994" s="277" t="s">
        <v>2642</v>
      </c>
      <c r="K5994" s="280">
        <v>41.52</v>
      </c>
      <c r="L5994" s="277" t="s">
        <v>2364</v>
      </c>
      <c r="M5994" s="83"/>
    </row>
    <row r="5995" spans="1:13" ht="12.75" customHeight="1" x14ac:dyDescent="0.25">
      <c r="A5995" s="277" t="s">
        <v>9673</v>
      </c>
      <c r="B5995" s="277" t="s">
        <v>12738</v>
      </c>
      <c r="C5995" s="277" t="s">
        <v>12992</v>
      </c>
      <c r="D5995" s="277" t="s">
        <v>12993</v>
      </c>
      <c r="E5995" s="278" t="s">
        <v>1043</v>
      </c>
      <c r="F5995" s="277" t="s">
        <v>1043</v>
      </c>
      <c r="G5995" s="279">
        <v>97015</v>
      </c>
      <c r="H5995" s="277" t="s">
        <v>13004</v>
      </c>
      <c r="I5995" s="277" t="s">
        <v>871</v>
      </c>
      <c r="J5995" s="277" t="s">
        <v>2642</v>
      </c>
      <c r="K5995" s="280">
        <v>34.75</v>
      </c>
      <c r="L5995" s="277" t="s">
        <v>2364</v>
      </c>
      <c r="M5995" s="83"/>
    </row>
    <row r="5996" spans="1:13" ht="12.75" customHeight="1" x14ac:dyDescent="0.25">
      <c r="A5996" s="277" t="s">
        <v>9673</v>
      </c>
      <c r="B5996" s="277" t="s">
        <v>12738</v>
      </c>
      <c r="C5996" s="277" t="s">
        <v>12992</v>
      </c>
      <c r="D5996" s="277" t="s">
        <v>12993</v>
      </c>
      <c r="E5996" s="278" t="s">
        <v>1043</v>
      </c>
      <c r="F5996" s="277" t="s">
        <v>1043</v>
      </c>
      <c r="G5996" s="279">
        <v>97016</v>
      </c>
      <c r="H5996" s="277" t="s">
        <v>13005</v>
      </c>
      <c r="I5996" s="277" t="s">
        <v>871</v>
      </c>
      <c r="J5996" s="277" t="s">
        <v>2363</v>
      </c>
      <c r="K5996" s="280">
        <v>42.13</v>
      </c>
      <c r="L5996" s="277" t="s">
        <v>2364</v>
      </c>
      <c r="M5996" s="83"/>
    </row>
    <row r="5997" spans="1:13" ht="12.75" customHeight="1" x14ac:dyDescent="0.25">
      <c r="A5997" s="277" t="s">
        <v>9673</v>
      </c>
      <c r="B5997" s="277" t="s">
        <v>12738</v>
      </c>
      <c r="C5997" s="277" t="s">
        <v>12992</v>
      </c>
      <c r="D5997" s="277" t="s">
        <v>12993</v>
      </c>
      <c r="E5997" s="278" t="s">
        <v>1043</v>
      </c>
      <c r="F5997" s="277" t="s">
        <v>1043</v>
      </c>
      <c r="G5997" s="279">
        <v>97017</v>
      </c>
      <c r="H5997" s="277" t="s">
        <v>13006</v>
      </c>
      <c r="I5997" s="277" t="s">
        <v>871</v>
      </c>
      <c r="J5997" s="277" t="s">
        <v>2363</v>
      </c>
      <c r="K5997" s="280">
        <v>31.58</v>
      </c>
      <c r="L5997" s="277" t="s">
        <v>2364</v>
      </c>
      <c r="M5997" s="83"/>
    </row>
    <row r="5998" spans="1:13" ht="12.75" customHeight="1" x14ac:dyDescent="0.25">
      <c r="A5998" s="277" t="s">
        <v>9673</v>
      </c>
      <c r="B5998" s="277" t="s">
        <v>12738</v>
      </c>
      <c r="C5998" s="277" t="s">
        <v>12992</v>
      </c>
      <c r="D5998" s="277" t="s">
        <v>12993</v>
      </c>
      <c r="E5998" s="278" t="s">
        <v>1043</v>
      </c>
      <c r="F5998" s="277" t="s">
        <v>1043</v>
      </c>
      <c r="G5998" s="279">
        <v>97018</v>
      </c>
      <c r="H5998" s="277" t="s">
        <v>13007</v>
      </c>
      <c r="I5998" s="277" t="s">
        <v>871</v>
      </c>
      <c r="J5998" s="277" t="s">
        <v>2363</v>
      </c>
      <c r="K5998" s="280">
        <v>26.08</v>
      </c>
      <c r="L5998" s="277" t="s">
        <v>2364</v>
      </c>
      <c r="M5998" s="83"/>
    </row>
    <row r="5999" spans="1:13" ht="12.75" customHeight="1" x14ac:dyDescent="0.25">
      <c r="A5999" s="277" t="s">
        <v>9673</v>
      </c>
      <c r="B5999" s="277" t="s">
        <v>12738</v>
      </c>
      <c r="C5999" s="277" t="s">
        <v>12992</v>
      </c>
      <c r="D5999" s="277" t="s">
        <v>12993</v>
      </c>
      <c r="E5999" s="278" t="s">
        <v>1043</v>
      </c>
      <c r="F5999" s="277" t="s">
        <v>1043</v>
      </c>
      <c r="G5999" s="279">
        <v>97031</v>
      </c>
      <c r="H5999" s="277" t="s">
        <v>13008</v>
      </c>
      <c r="I5999" s="277" t="s">
        <v>871</v>
      </c>
      <c r="J5999" s="277" t="s">
        <v>2363</v>
      </c>
      <c r="K5999" s="280">
        <v>66.73</v>
      </c>
      <c r="L5999" s="277" t="s">
        <v>2364</v>
      </c>
      <c r="M5999" s="83"/>
    </row>
    <row r="6000" spans="1:13" ht="12.75" customHeight="1" x14ac:dyDescent="0.25">
      <c r="A6000" s="277" t="s">
        <v>9673</v>
      </c>
      <c r="B6000" s="277" t="s">
        <v>12738</v>
      </c>
      <c r="C6000" s="277" t="s">
        <v>12992</v>
      </c>
      <c r="D6000" s="277" t="s">
        <v>12993</v>
      </c>
      <c r="E6000" s="278" t="s">
        <v>1043</v>
      </c>
      <c r="F6000" s="277" t="s">
        <v>1043</v>
      </c>
      <c r="G6000" s="279">
        <v>97032</v>
      </c>
      <c r="H6000" s="277" t="s">
        <v>13009</v>
      </c>
      <c r="I6000" s="277" t="s">
        <v>871</v>
      </c>
      <c r="J6000" s="277" t="s">
        <v>2363</v>
      </c>
      <c r="K6000" s="280">
        <v>40.96</v>
      </c>
      <c r="L6000" s="277" t="s">
        <v>2364</v>
      </c>
      <c r="M6000" s="83"/>
    </row>
    <row r="6001" spans="1:13" ht="12.75" customHeight="1" x14ac:dyDescent="0.25">
      <c r="A6001" s="277" t="s">
        <v>9673</v>
      </c>
      <c r="B6001" s="277" t="s">
        <v>12738</v>
      </c>
      <c r="C6001" s="277" t="s">
        <v>12992</v>
      </c>
      <c r="D6001" s="277" t="s">
        <v>12993</v>
      </c>
      <c r="E6001" s="278" t="s">
        <v>1043</v>
      </c>
      <c r="F6001" s="277" t="s">
        <v>1043</v>
      </c>
      <c r="G6001" s="279">
        <v>97033</v>
      </c>
      <c r="H6001" s="277" t="s">
        <v>13010</v>
      </c>
      <c r="I6001" s="277" t="s">
        <v>871</v>
      </c>
      <c r="J6001" s="277" t="s">
        <v>2363</v>
      </c>
      <c r="K6001" s="280">
        <v>72.86</v>
      </c>
      <c r="L6001" s="277" t="s">
        <v>2364</v>
      </c>
      <c r="M6001" s="83"/>
    </row>
    <row r="6002" spans="1:13" ht="12.75" customHeight="1" x14ac:dyDescent="0.25">
      <c r="A6002" s="277" t="s">
        <v>9673</v>
      </c>
      <c r="B6002" s="277" t="s">
        <v>12738</v>
      </c>
      <c r="C6002" s="277" t="s">
        <v>12992</v>
      </c>
      <c r="D6002" s="277" t="s">
        <v>12993</v>
      </c>
      <c r="E6002" s="278" t="s">
        <v>1043</v>
      </c>
      <c r="F6002" s="277" t="s">
        <v>1043</v>
      </c>
      <c r="G6002" s="279">
        <v>97034</v>
      </c>
      <c r="H6002" s="277" t="s">
        <v>13011</v>
      </c>
      <c r="I6002" s="277" t="s">
        <v>871</v>
      </c>
      <c r="J6002" s="277" t="s">
        <v>2363</v>
      </c>
      <c r="K6002" s="280">
        <v>43.4</v>
      </c>
      <c r="L6002" s="277" t="s">
        <v>2364</v>
      </c>
      <c r="M6002" s="83"/>
    </row>
    <row r="6003" spans="1:13" ht="12.75" customHeight="1" x14ac:dyDescent="0.25">
      <c r="A6003" s="277" t="s">
        <v>9673</v>
      </c>
      <c r="B6003" s="277" t="s">
        <v>12738</v>
      </c>
      <c r="C6003" s="277" t="s">
        <v>12992</v>
      </c>
      <c r="D6003" s="277" t="s">
        <v>12993</v>
      </c>
      <c r="E6003" s="278" t="s">
        <v>1043</v>
      </c>
      <c r="F6003" s="277" t="s">
        <v>1043</v>
      </c>
      <c r="G6003" s="279">
        <v>97039</v>
      </c>
      <c r="H6003" s="277" t="s">
        <v>13012</v>
      </c>
      <c r="I6003" s="277" t="s">
        <v>648</v>
      </c>
      <c r="J6003" s="277" t="s">
        <v>2642</v>
      </c>
      <c r="K6003" s="280">
        <v>27.17</v>
      </c>
      <c r="L6003" s="277" t="s">
        <v>2364</v>
      </c>
      <c r="M6003" s="83"/>
    </row>
    <row r="6004" spans="1:13" ht="12.75" customHeight="1" x14ac:dyDescent="0.25">
      <c r="A6004" s="277" t="s">
        <v>9673</v>
      </c>
      <c r="B6004" s="277" t="s">
        <v>12738</v>
      </c>
      <c r="C6004" s="277" t="s">
        <v>12992</v>
      </c>
      <c r="D6004" s="277" t="s">
        <v>12993</v>
      </c>
      <c r="E6004" s="278" t="s">
        <v>1043</v>
      </c>
      <c r="F6004" s="277" t="s">
        <v>1043</v>
      </c>
      <c r="G6004" s="279">
        <v>97040</v>
      </c>
      <c r="H6004" s="277" t="s">
        <v>13013</v>
      </c>
      <c r="I6004" s="277" t="s">
        <v>648</v>
      </c>
      <c r="J6004" s="277" t="s">
        <v>2642</v>
      </c>
      <c r="K6004" s="280">
        <v>10.220000000000001</v>
      </c>
      <c r="L6004" s="277" t="s">
        <v>2364</v>
      </c>
      <c r="M6004" s="83"/>
    </row>
    <row r="6005" spans="1:13" ht="12.75" customHeight="1" x14ac:dyDescent="0.25">
      <c r="A6005" s="277" t="s">
        <v>9673</v>
      </c>
      <c r="B6005" s="277" t="s">
        <v>12738</v>
      </c>
      <c r="C6005" s="277" t="s">
        <v>12992</v>
      </c>
      <c r="D6005" s="277" t="s">
        <v>12993</v>
      </c>
      <c r="E6005" s="278" t="s">
        <v>1043</v>
      </c>
      <c r="F6005" s="277" t="s">
        <v>1043</v>
      </c>
      <c r="G6005" s="279">
        <v>97041</v>
      </c>
      <c r="H6005" s="277" t="s">
        <v>13014</v>
      </c>
      <c r="I6005" s="277" t="s">
        <v>648</v>
      </c>
      <c r="J6005" s="277" t="s">
        <v>2642</v>
      </c>
      <c r="K6005" s="280">
        <v>146.31</v>
      </c>
      <c r="L6005" s="277" t="s">
        <v>2364</v>
      </c>
      <c r="M6005" s="83"/>
    </row>
    <row r="6006" spans="1:13" ht="12.75" customHeight="1" x14ac:dyDescent="0.25">
      <c r="A6006" s="277" t="s">
        <v>9673</v>
      </c>
      <c r="B6006" s="277" t="s">
        <v>12738</v>
      </c>
      <c r="C6006" s="277" t="s">
        <v>12992</v>
      </c>
      <c r="D6006" s="277" t="s">
        <v>12993</v>
      </c>
      <c r="E6006" s="278" t="s">
        <v>1043</v>
      </c>
      <c r="F6006" s="277" t="s">
        <v>1043</v>
      </c>
      <c r="G6006" s="279">
        <v>97046</v>
      </c>
      <c r="H6006" s="277" t="s">
        <v>13015</v>
      </c>
      <c r="I6006" s="277" t="s">
        <v>648</v>
      </c>
      <c r="J6006" s="277" t="s">
        <v>2363</v>
      </c>
      <c r="K6006" s="280">
        <v>0.26</v>
      </c>
      <c r="L6006" s="277" t="s">
        <v>2364</v>
      </c>
      <c r="M6006" s="83"/>
    </row>
    <row r="6007" spans="1:13" ht="12.75" customHeight="1" x14ac:dyDescent="0.25">
      <c r="A6007" s="277" t="s">
        <v>9673</v>
      </c>
      <c r="B6007" s="277" t="s">
        <v>12738</v>
      </c>
      <c r="C6007" s="277" t="s">
        <v>12992</v>
      </c>
      <c r="D6007" s="277" t="s">
        <v>12993</v>
      </c>
      <c r="E6007" s="278" t="s">
        <v>1043</v>
      </c>
      <c r="F6007" s="277" t="s">
        <v>1043</v>
      </c>
      <c r="G6007" s="279">
        <v>97047</v>
      </c>
      <c r="H6007" s="277" t="s">
        <v>13016</v>
      </c>
      <c r="I6007" s="277" t="s">
        <v>648</v>
      </c>
      <c r="J6007" s="277" t="s">
        <v>2363</v>
      </c>
      <c r="K6007" s="280">
        <v>0.1</v>
      </c>
      <c r="L6007" s="277" t="s">
        <v>2364</v>
      </c>
      <c r="M6007" s="83"/>
    </row>
    <row r="6008" spans="1:13" ht="12.75" customHeight="1" x14ac:dyDescent="0.25">
      <c r="A6008" s="277" t="s">
        <v>9673</v>
      </c>
      <c r="B6008" s="277" t="s">
        <v>12738</v>
      </c>
      <c r="C6008" s="277" t="s">
        <v>12992</v>
      </c>
      <c r="D6008" s="277" t="s">
        <v>12993</v>
      </c>
      <c r="E6008" s="278" t="s">
        <v>1043</v>
      </c>
      <c r="F6008" s="277" t="s">
        <v>1043</v>
      </c>
      <c r="G6008" s="279">
        <v>97048</v>
      </c>
      <c r="H6008" s="277" t="s">
        <v>13017</v>
      </c>
      <c r="I6008" s="277" t="s">
        <v>648</v>
      </c>
      <c r="J6008" s="277" t="s">
        <v>2363</v>
      </c>
      <c r="K6008" s="280">
        <v>7.0000000000000007E-2</v>
      </c>
      <c r="L6008" s="277" t="s">
        <v>2364</v>
      </c>
      <c r="M6008" s="83"/>
    </row>
    <row r="6009" spans="1:13" ht="12.75" customHeight="1" x14ac:dyDescent="0.25">
      <c r="A6009" s="277" t="s">
        <v>9673</v>
      </c>
      <c r="B6009" s="277" t="s">
        <v>12738</v>
      </c>
      <c r="C6009" s="277" t="s">
        <v>12992</v>
      </c>
      <c r="D6009" s="277" t="s">
        <v>12993</v>
      </c>
      <c r="E6009" s="278" t="s">
        <v>1043</v>
      </c>
      <c r="F6009" s="277" t="s">
        <v>1043</v>
      </c>
      <c r="G6009" s="279">
        <v>97051</v>
      </c>
      <c r="H6009" s="277" t="s">
        <v>13018</v>
      </c>
      <c r="I6009" s="277" t="s">
        <v>871</v>
      </c>
      <c r="J6009" s="277" t="s">
        <v>2363</v>
      </c>
      <c r="K6009" s="280">
        <v>0.49</v>
      </c>
      <c r="L6009" s="277" t="s">
        <v>2364</v>
      </c>
      <c r="M6009" s="83"/>
    </row>
    <row r="6010" spans="1:13" ht="12.75" customHeight="1" x14ac:dyDescent="0.25">
      <c r="A6010" s="277" t="s">
        <v>9673</v>
      </c>
      <c r="B6010" s="277" t="s">
        <v>12738</v>
      </c>
      <c r="C6010" s="277" t="s">
        <v>12992</v>
      </c>
      <c r="D6010" s="277" t="s">
        <v>12993</v>
      </c>
      <c r="E6010" s="278" t="s">
        <v>1043</v>
      </c>
      <c r="F6010" s="277" t="s">
        <v>1043</v>
      </c>
      <c r="G6010" s="279">
        <v>97053</v>
      </c>
      <c r="H6010" s="277" t="s">
        <v>13019</v>
      </c>
      <c r="I6010" s="277" t="s">
        <v>871</v>
      </c>
      <c r="J6010" s="277" t="s">
        <v>2363</v>
      </c>
      <c r="K6010" s="280">
        <v>24.13</v>
      </c>
      <c r="L6010" s="277" t="s">
        <v>2364</v>
      </c>
      <c r="M6010" s="83"/>
    </row>
    <row r="6011" spans="1:13" ht="12.75" customHeight="1" x14ac:dyDescent="0.25">
      <c r="A6011" s="277" t="s">
        <v>9673</v>
      </c>
      <c r="B6011" s="277" t="s">
        <v>12738</v>
      </c>
      <c r="C6011" s="277" t="s">
        <v>12992</v>
      </c>
      <c r="D6011" s="277" t="s">
        <v>12993</v>
      </c>
      <c r="E6011" s="278" t="s">
        <v>1043</v>
      </c>
      <c r="F6011" s="277" t="s">
        <v>1043</v>
      </c>
      <c r="G6011" s="279">
        <v>97062</v>
      </c>
      <c r="H6011" s="277" t="s">
        <v>13020</v>
      </c>
      <c r="I6011" s="277" t="s">
        <v>648</v>
      </c>
      <c r="J6011" s="277" t="s">
        <v>2363</v>
      </c>
      <c r="K6011" s="280">
        <v>5.04</v>
      </c>
      <c r="L6011" s="277" t="s">
        <v>2364</v>
      </c>
      <c r="M6011" s="83"/>
    </row>
    <row r="6012" spans="1:13" ht="12.75" customHeight="1" x14ac:dyDescent="0.25">
      <c r="A6012" s="277" t="s">
        <v>9673</v>
      </c>
      <c r="B6012" s="277" t="s">
        <v>12738</v>
      </c>
      <c r="C6012" s="277" t="s">
        <v>12992</v>
      </c>
      <c r="D6012" s="277" t="s">
        <v>12993</v>
      </c>
      <c r="E6012" s="278" t="s">
        <v>1043</v>
      </c>
      <c r="F6012" s="277" t="s">
        <v>1043</v>
      </c>
      <c r="G6012" s="279">
        <v>97063</v>
      </c>
      <c r="H6012" s="277" t="s">
        <v>13021</v>
      </c>
      <c r="I6012" s="277" t="s">
        <v>648</v>
      </c>
      <c r="J6012" s="277" t="s">
        <v>2642</v>
      </c>
      <c r="K6012" s="280">
        <v>6.65</v>
      </c>
      <c r="L6012" s="277" t="s">
        <v>2364</v>
      </c>
      <c r="M6012" s="83"/>
    </row>
    <row r="6013" spans="1:13" ht="12.75" customHeight="1" x14ac:dyDescent="0.25">
      <c r="A6013" s="277" t="s">
        <v>9673</v>
      </c>
      <c r="B6013" s="277" t="s">
        <v>12738</v>
      </c>
      <c r="C6013" s="277" t="s">
        <v>12992</v>
      </c>
      <c r="D6013" s="277" t="s">
        <v>12993</v>
      </c>
      <c r="E6013" s="278" t="s">
        <v>1043</v>
      </c>
      <c r="F6013" s="277" t="s">
        <v>1043</v>
      </c>
      <c r="G6013" s="279">
        <v>97064</v>
      </c>
      <c r="H6013" s="277" t="s">
        <v>13022</v>
      </c>
      <c r="I6013" s="277" t="s">
        <v>871</v>
      </c>
      <c r="J6013" s="277" t="s">
        <v>2642</v>
      </c>
      <c r="K6013" s="280">
        <v>12.33</v>
      </c>
      <c r="L6013" s="277" t="s">
        <v>2364</v>
      </c>
      <c r="M6013" s="83"/>
    </row>
    <row r="6014" spans="1:13" ht="12.75" customHeight="1" x14ac:dyDescent="0.25">
      <c r="A6014" s="277" t="s">
        <v>9673</v>
      </c>
      <c r="B6014" s="277" t="s">
        <v>12738</v>
      </c>
      <c r="C6014" s="277" t="s">
        <v>12992</v>
      </c>
      <c r="D6014" s="277" t="s">
        <v>12993</v>
      </c>
      <c r="E6014" s="278" t="s">
        <v>1043</v>
      </c>
      <c r="F6014" s="277" t="s">
        <v>1043</v>
      </c>
      <c r="G6014" s="279">
        <v>97065</v>
      </c>
      <c r="H6014" s="277" t="s">
        <v>13023</v>
      </c>
      <c r="I6014" s="277" t="s">
        <v>694</v>
      </c>
      <c r="J6014" s="277" t="s">
        <v>2642</v>
      </c>
      <c r="K6014" s="280">
        <v>4.32</v>
      </c>
      <c r="L6014" s="277" t="s">
        <v>2364</v>
      </c>
      <c r="M6014" s="83"/>
    </row>
    <row r="6015" spans="1:13" ht="12.75" customHeight="1" x14ac:dyDescent="0.25">
      <c r="A6015" s="277" t="s">
        <v>9673</v>
      </c>
      <c r="B6015" s="277" t="s">
        <v>12738</v>
      </c>
      <c r="C6015" s="277" t="s">
        <v>12992</v>
      </c>
      <c r="D6015" s="277" t="s">
        <v>12993</v>
      </c>
      <c r="E6015" s="278" t="s">
        <v>1043</v>
      </c>
      <c r="F6015" s="277" t="s">
        <v>1043</v>
      </c>
      <c r="G6015" s="279">
        <v>97066</v>
      </c>
      <c r="H6015" s="277" t="s">
        <v>13024</v>
      </c>
      <c r="I6015" s="277" t="s">
        <v>648</v>
      </c>
      <c r="J6015" s="277" t="s">
        <v>2642</v>
      </c>
      <c r="K6015" s="280">
        <v>49.98</v>
      </c>
      <c r="L6015" s="277" t="s">
        <v>2364</v>
      </c>
      <c r="M6015" s="83"/>
    </row>
    <row r="6016" spans="1:13" ht="12.75" customHeight="1" x14ac:dyDescent="0.25">
      <c r="A6016" s="277" t="s">
        <v>9673</v>
      </c>
      <c r="B6016" s="277" t="s">
        <v>12738</v>
      </c>
      <c r="C6016" s="277" t="s">
        <v>12992</v>
      </c>
      <c r="D6016" s="277" t="s">
        <v>12993</v>
      </c>
      <c r="E6016" s="278" t="s">
        <v>1043</v>
      </c>
      <c r="F6016" s="277" t="s">
        <v>1043</v>
      </c>
      <c r="G6016" s="279">
        <v>97067</v>
      </c>
      <c r="H6016" s="277" t="s">
        <v>13025</v>
      </c>
      <c r="I6016" s="277" t="s">
        <v>871</v>
      </c>
      <c r="J6016" s="277" t="s">
        <v>2642</v>
      </c>
      <c r="K6016" s="280">
        <v>567.84</v>
      </c>
      <c r="L6016" s="277" t="s">
        <v>2364</v>
      </c>
      <c r="M6016" s="83"/>
    </row>
    <row r="6017" spans="1:13" ht="12.75" customHeight="1" x14ac:dyDescent="0.25">
      <c r="A6017" s="277" t="s">
        <v>9673</v>
      </c>
      <c r="B6017" s="277" t="s">
        <v>12738</v>
      </c>
      <c r="C6017" s="277" t="s">
        <v>13026</v>
      </c>
      <c r="D6017" s="277" t="s">
        <v>13027</v>
      </c>
      <c r="E6017" s="278">
        <v>73916</v>
      </c>
      <c r="F6017" s="277" t="s">
        <v>13028</v>
      </c>
      <c r="G6017" s="279" t="s">
        <v>13029</v>
      </c>
      <c r="H6017" s="277" t="s">
        <v>13030</v>
      </c>
      <c r="I6017" s="277" t="s">
        <v>833</v>
      </c>
      <c r="J6017" s="277" t="s">
        <v>2642</v>
      </c>
      <c r="K6017" s="280">
        <v>93.99</v>
      </c>
      <c r="L6017" s="277" t="s">
        <v>2364</v>
      </c>
      <c r="M6017" s="83"/>
    </row>
    <row r="6018" spans="1:13" ht="12.75" customHeight="1" x14ac:dyDescent="0.25">
      <c r="A6018" s="277" t="s">
        <v>13031</v>
      </c>
      <c r="B6018" s="277" t="s">
        <v>13032</v>
      </c>
      <c r="C6018" s="277" t="s">
        <v>13033</v>
      </c>
      <c r="D6018" s="277" t="s">
        <v>13034</v>
      </c>
      <c r="E6018" s="278" t="s">
        <v>1043</v>
      </c>
      <c r="F6018" s="277" t="s">
        <v>1043</v>
      </c>
      <c r="G6018" s="279">
        <v>73672</v>
      </c>
      <c r="H6018" s="277" t="s">
        <v>13035</v>
      </c>
      <c r="I6018" s="277" t="s">
        <v>648</v>
      </c>
      <c r="J6018" s="277" t="s">
        <v>2363</v>
      </c>
      <c r="K6018" s="280">
        <v>0.33</v>
      </c>
      <c r="L6018" s="277" t="s">
        <v>2364</v>
      </c>
      <c r="M6018" s="83"/>
    </row>
    <row r="6019" spans="1:13" ht="12.75" customHeight="1" x14ac:dyDescent="0.25">
      <c r="A6019" s="277" t="s">
        <v>13031</v>
      </c>
      <c r="B6019" s="277" t="s">
        <v>13032</v>
      </c>
      <c r="C6019" s="277" t="s">
        <v>13033</v>
      </c>
      <c r="D6019" s="277" t="s">
        <v>13034</v>
      </c>
      <c r="E6019" s="278">
        <v>73822</v>
      </c>
      <c r="F6019" s="277" t="s">
        <v>13036</v>
      </c>
      <c r="G6019" s="279" t="s">
        <v>52</v>
      </c>
      <c r="H6019" s="277" t="s">
        <v>13037</v>
      </c>
      <c r="I6019" s="277" t="s">
        <v>648</v>
      </c>
      <c r="J6019" s="277" t="s">
        <v>2363</v>
      </c>
      <c r="K6019" s="280">
        <v>0.47</v>
      </c>
      <c r="L6019" s="277" t="s">
        <v>2364</v>
      </c>
      <c r="M6019" s="83"/>
    </row>
    <row r="6020" spans="1:13" ht="12.75" customHeight="1" x14ac:dyDescent="0.25">
      <c r="A6020" s="277" t="s">
        <v>13031</v>
      </c>
      <c r="B6020" s="277" t="s">
        <v>13032</v>
      </c>
      <c r="C6020" s="277" t="s">
        <v>13033</v>
      </c>
      <c r="D6020" s="277" t="s">
        <v>13034</v>
      </c>
      <c r="E6020" s="278">
        <v>73859</v>
      </c>
      <c r="F6020" s="277" t="s">
        <v>13038</v>
      </c>
      <c r="G6020" s="279" t="s">
        <v>13039</v>
      </c>
      <c r="H6020" s="277" t="s">
        <v>13040</v>
      </c>
      <c r="I6020" s="277" t="s">
        <v>648</v>
      </c>
      <c r="J6020" s="277" t="s">
        <v>2363</v>
      </c>
      <c r="K6020" s="280">
        <v>0.12</v>
      </c>
      <c r="L6020" s="277" t="s">
        <v>2364</v>
      </c>
      <c r="M6020" s="83"/>
    </row>
    <row r="6021" spans="1:13" ht="12.75" customHeight="1" x14ac:dyDescent="0.25">
      <c r="A6021" s="277" t="s">
        <v>13031</v>
      </c>
      <c r="B6021" s="277" t="s">
        <v>13032</v>
      </c>
      <c r="C6021" s="277" t="s">
        <v>13033</v>
      </c>
      <c r="D6021" s="277" t="s">
        <v>13034</v>
      </c>
      <c r="E6021" s="278">
        <v>73859</v>
      </c>
      <c r="F6021" s="277" t="s">
        <v>13038</v>
      </c>
      <c r="G6021" s="279" t="s">
        <v>13041</v>
      </c>
      <c r="H6021" s="277" t="s">
        <v>13042</v>
      </c>
      <c r="I6021" s="277" t="s">
        <v>648</v>
      </c>
      <c r="J6021" s="277" t="s">
        <v>4167</v>
      </c>
      <c r="K6021" s="280">
        <v>1.1399999999999999</v>
      </c>
      <c r="L6021" s="277" t="s">
        <v>2364</v>
      </c>
      <c r="M6021" s="83"/>
    </row>
    <row r="6022" spans="1:13" ht="12.75" customHeight="1" x14ac:dyDescent="0.25">
      <c r="A6022" s="277" t="s">
        <v>13031</v>
      </c>
      <c r="B6022" s="277" t="s">
        <v>13032</v>
      </c>
      <c r="C6022" s="277" t="s">
        <v>13033</v>
      </c>
      <c r="D6022" s="277" t="s">
        <v>13034</v>
      </c>
      <c r="E6022" s="278" t="s">
        <v>1043</v>
      </c>
      <c r="F6022" s="277" t="s">
        <v>1043</v>
      </c>
      <c r="G6022" s="279">
        <v>85331</v>
      </c>
      <c r="H6022" s="277" t="s">
        <v>13043</v>
      </c>
      <c r="I6022" s="277" t="s">
        <v>648</v>
      </c>
      <c r="J6022" s="277" t="s">
        <v>4167</v>
      </c>
      <c r="K6022" s="280">
        <v>1.1100000000000001</v>
      </c>
      <c r="L6022" s="277" t="s">
        <v>2364</v>
      </c>
      <c r="M6022" s="83"/>
    </row>
    <row r="6023" spans="1:13" ht="12.75" customHeight="1" x14ac:dyDescent="0.25">
      <c r="A6023" s="277" t="s">
        <v>13031</v>
      </c>
      <c r="B6023" s="277" t="s">
        <v>13032</v>
      </c>
      <c r="C6023" s="277" t="s">
        <v>13033</v>
      </c>
      <c r="D6023" s="277" t="s">
        <v>13034</v>
      </c>
      <c r="E6023" s="278" t="s">
        <v>1043</v>
      </c>
      <c r="F6023" s="277" t="s">
        <v>1043</v>
      </c>
      <c r="G6023" s="279">
        <v>85422</v>
      </c>
      <c r="H6023" s="277" t="s">
        <v>13044</v>
      </c>
      <c r="I6023" s="277" t="s">
        <v>648</v>
      </c>
      <c r="J6023" s="277" t="s">
        <v>4167</v>
      </c>
      <c r="K6023" s="280">
        <v>5.74</v>
      </c>
      <c r="L6023" s="277" t="s">
        <v>2364</v>
      </c>
      <c r="M6023" s="83"/>
    </row>
    <row r="6024" spans="1:13" ht="12.75" customHeight="1" x14ac:dyDescent="0.25">
      <c r="A6024" s="277" t="s">
        <v>13031</v>
      </c>
      <c r="B6024" s="277" t="s">
        <v>13032</v>
      </c>
      <c r="C6024" s="277" t="s">
        <v>13045</v>
      </c>
      <c r="D6024" s="277" t="s">
        <v>13046</v>
      </c>
      <c r="E6024" s="278">
        <v>74220</v>
      </c>
      <c r="F6024" s="277" t="s">
        <v>13047</v>
      </c>
      <c r="G6024" s="279" t="s">
        <v>13048</v>
      </c>
      <c r="H6024" s="277" t="s">
        <v>13049</v>
      </c>
      <c r="I6024" s="277" t="s">
        <v>648</v>
      </c>
      <c r="J6024" s="277" t="s">
        <v>2642</v>
      </c>
      <c r="K6024" s="280">
        <v>48.19</v>
      </c>
      <c r="L6024" s="277" t="s">
        <v>2364</v>
      </c>
      <c r="M6024" s="83"/>
    </row>
    <row r="6025" spans="1:13" ht="12.75" customHeight="1" x14ac:dyDescent="0.25">
      <c r="A6025" s="277" t="s">
        <v>13031</v>
      </c>
      <c r="B6025" s="277" t="s">
        <v>13032</v>
      </c>
      <c r="C6025" s="277" t="s">
        <v>13045</v>
      </c>
      <c r="D6025" s="277" t="s">
        <v>13046</v>
      </c>
      <c r="E6025" s="278">
        <v>74221</v>
      </c>
      <c r="F6025" s="277" t="s">
        <v>13050</v>
      </c>
      <c r="G6025" s="279" t="s">
        <v>13051</v>
      </c>
      <c r="H6025" s="277" t="s">
        <v>13052</v>
      </c>
      <c r="I6025" s="277" t="s">
        <v>871</v>
      </c>
      <c r="J6025" s="277" t="s">
        <v>2363</v>
      </c>
      <c r="K6025" s="280">
        <v>2.4300000000000002</v>
      </c>
      <c r="L6025" s="277" t="s">
        <v>2364</v>
      </c>
      <c r="M6025" s="83"/>
    </row>
    <row r="6026" spans="1:13" ht="12.75" customHeight="1" x14ac:dyDescent="0.25">
      <c r="A6026" s="277" t="s">
        <v>13031</v>
      </c>
      <c r="B6026" s="277" t="s">
        <v>13032</v>
      </c>
      <c r="C6026" s="277" t="s">
        <v>13053</v>
      </c>
      <c r="D6026" s="277" t="s">
        <v>13054</v>
      </c>
      <c r="E6026" s="278">
        <v>74219</v>
      </c>
      <c r="F6026" s="277" t="s">
        <v>13055</v>
      </c>
      <c r="G6026" s="279" t="s">
        <v>13056</v>
      </c>
      <c r="H6026" s="277" t="s">
        <v>13057</v>
      </c>
      <c r="I6026" s="277" t="s">
        <v>648</v>
      </c>
      <c r="J6026" s="277" t="s">
        <v>2642</v>
      </c>
      <c r="K6026" s="280">
        <v>59.27</v>
      </c>
      <c r="L6026" s="277" t="s">
        <v>2364</v>
      </c>
      <c r="M6026" s="83"/>
    </row>
    <row r="6027" spans="1:13" ht="12.75" customHeight="1" x14ac:dyDescent="0.25">
      <c r="A6027" s="277" t="s">
        <v>13031</v>
      </c>
      <c r="B6027" s="277" t="s">
        <v>13032</v>
      </c>
      <c r="C6027" s="277" t="s">
        <v>13053</v>
      </c>
      <c r="D6027" s="277" t="s">
        <v>13054</v>
      </c>
      <c r="E6027" s="278">
        <v>74219</v>
      </c>
      <c r="F6027" s="277" t="s">
        <v>13055</v>
      </c>
      <c r="G6027" s="279" t="s">
        <v>13058</v>
      </c>
      <c r="H6027" s="277" t="s">
        <v>13059</v>
      </c>
      <c r="I6027" s="277" t="s">
        <v>648</v>
      </c>
      <c r="J6027" s="277" t="s">
        <v>2642</v>
      </c>
      <c r="K6027" s="280">
        <v>49.96</v>
      </c>
      <c r="L6027" s="277" t="s">
        <v>2364</v>
      </c>
      <c r="M6027" s="83"/>
    </row>
    <row r="6028" spans="1:13" ht="12.75" customHeight="1" x14ac:dyDescent="0.25">
      <c r="A6028" s="277" t="s">
        <v>13031</v>
      </c>
      <c r="B6028" s="277" t="s">
        <v>13032</v>
      </c>
      <c r="C6028" s="277" t="s">
        <v>13053</v>
      </c>
      <c r="D6028" s="277" t="s">
        <v>13054</v>
      </c>
      <c r="E6028" s="278" t="s">
        <v>1043</v>
      </c>
      <c r="F6028" s="277" t="s">
        <v>1043</v>
      </c>
      <c r="G6028" s="279">
        <v>84126</v>
      </c>
      <c r="H6028" s="277" t="s">
        <v>13060</v>
      </c>
      <c r="I6028" s="277" t="s">
        <v>648</v>
      </c>
      <c r="J6028" s="277" t="s">
        <v>2642</v>
      </c>
      <c r="K6028" s="280">
        <v>32.520000000000003</v>
      </c>
      <c r="L6028" s="277" t="s">
        <v>2364</v>
      </c>
      <c r="M6028" s="83"/>
    </row>
    <row r="6029" spans="1:13" ht="12.75" customHeight="1" x14ac:dyDescent="0.25">
      <c r="A6029" s="277" t="s">
        <v>13031</v>
      </c>
      <c r="B6029" s="277" t="s">
        <v>13032</v>
      </c>
      <c r="C6029" s="277" t="s">
        <v>13061</v>
      </c>
      <c r="D6029" s="277" t="s">
        <v>13062</v>
      </c>
      <c r="E6029" s="278" t="s">
        <v>1043</v>
      </c>
      <c r="F6029" s="277" t="s">
        <v>1043</v>
      </c>
      <c r="G6029" s="279">
        <v>85421</v>
      </c>
      <c r="H6029" s="277" t="s">
        <v>13063</v>
      </c>
      <c r="I6029" s="277" t="s">
        <v>648</v>
      </c>
      <c r="J6029" s="277" t="s">
        <v>2642</v>
      </c>
      <c r="K6029" s="280">
        <v>11.84</v>
      </c>
      <c r="L6029" s="277" t="s">
        <v>2364</v>
      </c>
      <c r="M6029" s="83"/>
    </row>
    <row r="6030" spans="1:13" ht="12.75" customHeight="1" x14ac:dyDescent="0.25">
      <c r="A6030" s="277" t="s">
        <v>13031</v>
      </c>
      <c r="B6030" s="277" t="s">
        <v>13032</v>
      </c>
      <c r="C6030" s="277" t="s">
        <v>13061</v>
      </c>
      <c r="D6030" s="277" t="s">
        <v>13062</v>
      </c>
      <c r="E6030" s="278" t="s">
        <v>1043</v>
      </c>
      <c r="F6030" s="277" t="s">
        <v>1043</v>
      </c>
      <c r="G6030" s="279">
        <v>97621</v>
      </c>
      <c r="H6030" s="277" t="s">
        <v>13064</v>
      </c>
      <c r="I6030" s="277" t="s">
        <v>694</v>
      </c>
      <c r="J6030" s="277" t="s">
        <v>4167</v>
      </c>
      <c r="K6030" s="280">
        <v>77.38</v>
      </c>
      <c r="L6030" s="277" t="s">
        <v>2364</v>
      </c>
      <c r="M6030" s="83"/>
    </row>
    <row r="6031" spans="1:13" ht="12.75" customHeight="1" x14ac:dyDescent="0.25">
      <c r="A6031" s="277" t="s">
        <v>13031</v>
      </c>
      <c r="B6031" s="277" t="s">
        <v>13032</v>
      </c>
      <c r="C6031" s="277" t="s">
        <v>13061</v>
      </c>
      <c r="D6031" s="277" t="s">
        <v>13062</v>
      </c>
      <c r="E6031" s="278" t="s">
        <v>1043</v>
      </c>
      <c r="F6031" s="277" t="s">
        <v>1043</v>
      </c>
      <c r="G6031" s="279">
        <v>97622</v>
      </c>
      <c r="H6031" s="277" t="s">
        <v>13065</v>
      </c>
      <c r="I6031" s="277" t="s">
        <v>694</v>
      </c>
      <c r="J6031" s="277" t="s">
        <v>4167</v>
      </c>
      <c r="K6031" s="280">
        <v>37.71</v>
      </c>
      <c r="L6031" s="277" t="s">
        <v>2364</v>
      </c>
      <c r="M6031" s="83"/>
    </row>
    <row r="6032" spans="1:13" ht="12.75" customHeight="1" x14ac:dyDescent="0.25">
      <c r="A6032" s="277" t="s">
        <v>13031</v>
      </c>
      <c r="B6032" s="277" t="s">
        <v>13032</v>
      </c>
      <c r="C6032" s="277" t="s">
        <v>13061</v>
      </c>
      <c r="D6032" s="277" t="s">
        <v>13062</v>
      </c>
      <c r="E6032" s="278" t="s">
        <v>1043</v>
      </c>
      <c r="F6032" s="277" t="s">
        <v>1043</v>
      </c>
      <c r="G6032" s="279">
        <v>97623</v>
      </c>
      <c r="H6032" s="277" t="s">
        <v>13066</v>
      </c>
      <c r="I6032" s="277" t="s">
        <v>694</v>
      </c>
      <c r="J6032" s="277" t="s">
        <v>4167</v>
      </c>
      <c r="K6032" s="280">
        <v>115.52</v>
      </c>
      <c r="L6032" s="277" t="s">
        <v>2364</v>
      </c>
      <c r="M6032" s="83"/>
    </row>
    <row r="6033" spans="1:13" ht="12.75" customHeight="1" x14ac:dyDescent="0.25">
      <c r="A6033" s="277" t="s">
        <v>13031</v>
      </c>
      <c r="B6033" s="277" t="s">
        <v>13032</v>
      </c>
      <c r="C6033" s="277" t="s">
        <v>13061</v>
      </c>
      <c r="D6033" s="277" t="s">
        <v>13062</v>
      </c>
      <c r="E6033" s="278" t="s">
        <v>1043</v>
      </c>
      <c r="F6033" s="277" t="s">
        <v>1043</v>
      </c>
      <c r="G6033" s="279">
        <v>97624</v>
      </c>
      <c r="H6033" s="277" t="s">
        <v>13067</v>
      </c>
      <c r="I6033" s="277" t="s">
        <v>694</v>
      </c>
      <c r="J6033" s="277" t="s">
        <v>4167</v>
      </c>
      <c r="K6033" s="280">
        <v>70.91</v>
      </c>
      <c r="L6033" s="277" t="s">
        <v>2364</v>
      </c>
      <c r="M6033" s="83"/>
    </row>
    <row r="6034" spans="1:13" ht="12.75" customHeight="1" x14ac:dyDescent="0.25">
      <c r="A6034" s="277" t="s">
        <v>13031</v>
      </c>
      <c r="B6034" s="277" t="s">
        <v>13032</v>
      </c>
      <c r="C6034" s="277" t="s">
        <v>13061</v>
      </c>
      <c r="D6034" s="277" t="s">
        <v>13062</v>
      </c>
      <c r="E6034" s="278" t="s">
        <v>1043</v>
      </c>
      <c r="F6034" s="277" t="s">
        <v>1043</v>
      </c>
      <c r="G6034" s="279">
        <v>97625</v>
      </c>
      <c r="H6034" s="277" t="s">
        <v>13068</v>
      </c>
      <c r="I6034" s="277" t="s">
        <v>694</v>
      </c>
      <c r="J6034" s="277" t="s">
        <v>2363</v>
      </c>
      <c r="K6034" s="280">
        <v>37.39</v>
      </c>
      <c r="L6034" s="277" t="s">
        <v>2364</v>
      </c>
      <c r="M6034" s="83"/>
    </row>
    <row r="6035" spans="1:13" ht="12.75" customHeight="1" x14ac:dyDescent="0.25">
      <c r="A6035" s="277" t="s">
        <v>13031</v>
      </c>
      <c r="B6035" s="277" t="s">
        <v>13032</v>
      </c>
      <c r="C6035" s="277" t="s">
        <v>13061</v>
      </c>
      <c r="D6035" s="277" t="s">
        <v>13062</v>
      </c>
      <c r="E6035" s="278" t="s">
        <v>1043</v>
      </c>
      <c r="F6035" s="277" t="s">
        <v>1043</v>
      </c>
      <c r="G6035" s="279">
        <v>97626</v>
      </c>
      <c r="H6035" s="277" t="s">
        <v>13069</v>
      </c>
      <c r="I6035" s="277" t="s">
        <v>694</v>
      </c>
      <c r="J6035" s="277" t="s">
        <v>2642</v>
      </c>
      <c r="K6035" s="280">
        <v>391.81</v>
      </c>
      <c r="L6035" s="277" t="s">
        <v>2364</v>
      </c>
      <c r="M6035" s="83"/>
    </row>
    <row r="6036" spans="1:13" ht="12.75" customHeight="1" x14ac:dyDescent="0.25">
      <c r="A6036" s="277" t="s">
        <v>13031</v>
      </c>
      <c r="B6036" s="277" t="s">
        <v>13032</v>
      </c>
      <c r="C6036" s="277" t="s">
        <v>13061</v>
      </c>
      <c r="D6036" s="277" t="s">
        <v>13062</v>
      </c>
      <c r="E6036" s="278" t="s">
        <v>1043</v>
      </c>
      <c r="F6036" s="277" t="s">
        <v>1043</v>
      </c>
      <c r="G6036" s="279">
        <v>97627</v>
      </c>
      <c r="H6036" s="277" t="s">
        <v>13070</v>
      </c>
      <c r="I6036" s="277" t="s">
        <v>694</v>
      </c>
      <c r="J6036" s="277" t="s">
        <v>2363</v>
      </c>
      <c r="K6036" s="280">
        <v>181.38</v>
      </c>
      <c r="L6036" s="277" t="s">
        <v>2364</v>
      </c>
      <c r="M6036" s="83"/>
    </row>
    <row r="6037" spans="1:13" ht="12.75" customHeight="1" x14ac:dyDescent="0.25">
      <c r="A6037" s="277" t="s">
        <v>13031</v>
      </c>
      <c r="B6037" s="277" t="s">
        <v>13032</v>
      </c>
      <c r="C6037" s="277" t="s">
        <v>13061</v>
      </c>
      <c r="D6037" s="277" t="s">
        <v>13062</v>
      </c>
      <c r="E6037" s="278" t="s">
        <v>1043</v>
      </c>
      <c r="F6037" s="277" t="s">
        <v>1043</v>
      </c>
      <c r="G6037" s="279">
        <v>97628</v>
      </c>
      <c r="H6037" s="277" t="s">
        <v>13071</v>
      </c>
      <c r="I6037" s="277" t="s">
        <v>694</v>
      </c>
      <c r="J6037" s="277" t="s">
        <v>4167</v>
      </c>
      <c r="K6037" s="280">
        <v>186.39</v>
      </c>
      <c r="L6037" s="277" t="s">
        <v>2364</v>
      </c>
      <c r="M6037" s="83"/>
    </row>
    <row r="6038" spans="1:13" ht="12.75" customHeight="1" x14ac:dyDescent="0.25">
      <c r="A6038" s="277" t="s">
        <v>13031</v>
      </c>
      <c r="B6038" s="277" t="s">
        <v>13032</v>
      </c>
      <c r="C6038" s="277" t="s">
        <v>13061</v>
      </c>
      <c r="D6038" s="277" t="s">
        <v>13062</v>
      </c>
      <c r="E6038" s="278" t="s">
        <v>1043</v>
      </c>
      <c r="F6038" s="277" t="s">
        <v>1043</v>
      </c>
      <c r="G6038" s="279">
        <v>97629</v>
      </c>
      <c r="H6038" s="277" t="s">
        <v>13072</v>
      </c>
      <c r="I6038" s="277" t="s">
        <v>694</v>
      </c>
      <c r="J6038" s="277" t="s">
        <v>2363</v>
      </c>
      <c r="K6038" s="280">
        <v>85.51</v>
      </c>
      <c r="L6038" s="277" t="s">
        <v>2364</v>
      </c>
      <c r="M6038" s="83"/>
    </row>
    <row r="6039" spans="1:13" ht="12.75" customHeight="1" x14ac:dyDescent="0.25">
      <c r="A6039" s="277" t="s">
        <v>13031</v>
      </c>
      <c r="B6039" s="277" t="s">
        <v>13032</v>
      </c>
      <c r="C6039" s="277" t="s">
        <v>13061</v>
      </c>
      <c r="D6039" s="277" t="s">
        <v>13062</v>
      </c>
      <c r="E6039" s="278" t="s">
        <v>1043</v>
      </c>
      <c r="F6039" s="277" t="s">
        <v>1043</v>
      </c>
      <c r="G6039" s="279">
        <v>97631</v>
      </c>
      <c r="H6039" s="277" t="s">
        <v>13073</v>
      </c>
      <c r="I6039" s="277" t="s">
        <v>648</v>
      </c>
      <c r="J6039" s="277" t="s">
        <v>4167</v>
      </c>
      <c r="K6039" s="280">
        <v>2.23</v>
      </c>
      <c r="L6039" s="277" t="s">
        <v>2364</v>
      </c>
      <c r="M6039" s="83"/>
    </row>
    <row r="6040" spans="1:13" ht="12.75" customHeight="1" x14ac:dyDescent="0.25">
      <c r="A6040" s="277" t="s">
        <v>13031</v>
      </c>
      <c r="B6040" s="277" t="s">
        <v>13032</v>
      </c>
      <c r="C6040" s="277" t="s">
        <v>13061</v>
      </c>
      <c r="D6040" s="277" t="s">
        <v>13062</v>
      </c>
      <c r="E6040" s="278" t="s">
        <v>1043</v>
      </c>
      <c r="F6040" s="277" t="s">
        <v>1043</v>
      </c>
      <c r="G6040" s="279">
        <v>97632</v>
      </c>
      <c r="H6040" s="277" t="s">
        <v>13074</v>
      </c>
      <c r="I6040" s="277" t="s">
        <v>871</v>
      </c>
      <c r="J6040" s="277" t="s">
        <v>2642</v>
      </c>
      <c r="K6040" s="280">
        <v>1.74</v>
      </c>
      <c r="L6040" s="277" t="s">
        <v>2364</v>
      </c>
      <c r="M6040" s="83"/>
    </row>
    <row r="6041" spans="1:13" ht="12.75" customHeight="1" x14ac:dyDescent="0.25">
      <c r="A6041" s="277" t="s">
        <v>13031</v>
      </c>
      <c r="B6041" s="277" t="s">
        <v>13032</v>
      </c>
      <c r="C6041" s="277" t="s">
        <v>13061</v>
      </c>
      <c r="D6041" s="277" t="s">
        <v>13062</v>
      </c>
      <c r="E6041" s="278" t="s">
        <v>1043</v>
      </c>
      <c r="F6041" s="277" t="s">
        <v>1043</v>
      </c>
      <c r="G6041" s="279">
        <v>97633</v>
      </c>
      <c r="H6041" s="277" t="s">
        <v>13075</v>
      </c>
      <c r="I6041" s="277" t="s">
        <v>648</v>
      </c>
      <c r="J6041" s="277" t="s">
        <v>2642</v>
      </c>
      <c r="K6041" s="280">
        <v>15.23</v>
      </c>
      <c r="L6041" s="277" t="s">
        <v>2364</v>
      </c>
      <c r="M6041" s="83"/>
    </row>
    <row r="6042" spans="1:13" ht="12.75" customHeight="1" x14ac:dyDescent="0.25">
      <c r="A6042" s="277" t="s">
        <v>13031</v>
      </c>
      <c r="B6042" s="277" t="s">
        <v>13032</v>
      </c>
      <c r="C6042" s="277" t="s">
        <v>13061</v>
      </c>
      <c r="D6042" s="277" t="s">
        <v>13062</v>
      </c>
      <c r="E6042" s="278" t="s">
        <v>1043</v>
      </c>
      <c r="F6042" s="277" t="s">
        <v>1043</v>
      </c>
      <c r="G6042" s="279">
        <v>97634</v>
      </c>
      <c r="H6042" s="277" t="s">
        <v>13076</v>
      </c>
      <c r="I6042" s="277" t="s">
        <v>648</v>
      </c>
      <c r="J6042" s="277" t="s">
        <v>2363</v>
      </c>
      <c r="K6042" s="280">
        <v>8.27</v>
      </c>
      <c r="L6042" s="277" t="s">
        <v>2364</v>
      </c>
      <c r="M6042" s="83"/>
    </row>
    <row r="6043" spans="1:13" ht="12.75" customHeight="1" x14ac:dyDescent="0.25">
      <c r="A6043" s="277" t="s">
        <v>13031</v>
      </c>
      <c r="B6043" s="277" t="s">
        <v>13032</v>
      </c>
      <c r="C6043" s="277" t="s">
        <v>13061</v>
      </c>
      <c r="D6043" s="277" t="s">
        <v>13062</v>
      </c>
      <c r="E6043" s="278" t="s">
        <v>1043</v>
      </c>
      <c r="F6043" s="277" t="s">
        <v>1043</v>
      </c>
      <c r="G6043" s="279">
        <v>97635</v>
      </c>
      <c r="H6043" s="277" t="s">
        <v>13077</v>
      </c>
      <c r="I6043" s="277" t="s">
        <v>648</v>
      </c>
      <c r="J6043" s="277" t="s">
        <v>2642</v>
      </c>
      <c r="K6043" s="280">
        <v>10.59</v>
      </c>
      <c r="L6043" s="277" t="s">
        <v>2364</v>
      </c>
      <c r="M6043" s="83"/>
    </row>
    <row r="6044" spans="1:13" ht="12.75" customHeight="1" x14ac:dyDescent="0.25">
      <c r="A6044" s="277" t="s">
        <v>13031</v>
      </c>
      <c r="B6044" s="277" t="s">
        <v>13032</v>
      </c>
      <c r="C6044" s="277" t="s">
        <v>13061</v>
      </c>
      <c r="D6044" s="277" t="s">
        <v>13062</v>
      </c>
      <c r="E6044" s="278" t="s">
        <v>1043</v>
      </c>
      <c r="F6044" s="277" t="s">
        <v>1043</v>
      </c>
      <c r="G6044" s="279">
        <v>97636</v>
      </c>
      <c r="H6044" s="277" t="s">
        <v>13078</v>
      </c>
      <c r="I6044" s="277" t="s">
        <v>648</v>
      </c>
      <c r="J6044" s="277" t="s">
        <v>2363</v>
      </c>
      <c r="K6044" s="280">
        <v>8.99</v>
      </c>
      <c r="L6044" s="277" t="s">
        <v>2364</v>
      </c>
      <c r="M6044" s="83"/>
    </row>
    <row r="6045" spans="1:13" ht="12.75" customHeight="1" x14ac:dyDescent="0.25">
      <c r="A6045" s="277" t="s">
        <v>13031</v>
      </c>
      <c r="B6045" s="277" t="s">
        <v>13032</v>
      </c>
      <c r="C6045" s="277" t="s">
        <v>13061</v>
      </c>
      <c r="D6045" s="277" t="s">
        <v>13062</v>
      </c>
      <c r="E6045" s="278" t="s">
        <v>1043</v>
      </c>
      <c r="F6045" s="277" t="s">
        <v>1043</v>
      </c>
      <c r="G6045" s="279">
        <v>97637</v>
      </c>
      <c r="H6045" s="277" t="s">
        <v>13079</v>
      </c>
      <c r="I6045" s="277" t="s">
        <v>648</v>
      </c>
      <c r="J6045" s="277" t="s">
        <v>2642</v>
      </c>
      <c r="K6045" s="280">
        <v>1.75</v>
      </c>
      <c r="L6045" s="277" t="s">
        <v>2364</v>
      </c>
      <c r="M6045" s="83"/>
    </row>
    <row r="6046" spans="1:13" ht="12.75" customHeight="1" x14ac:dyDescent="0.25">
      <c r="A6046" s="277" t="s">
        <v>13031</v>
      </c>
      <c r="B6046" s="277" t="s">
        <v>13032</v>
      </c>
      <c r="C6046" s="277" t="s">
        <v>13061</v>
      </c>
      <c r="D6046" s="277" t="s">
        <v>13062</v>
      </c>
      <c r="E6046" s="278" t="s">
        <v>1043</v>
      </c>
      <c r="F6046" s="277" t="s">
        <v>1043</v>
      </c>
      <c r="G6046" s="279">
        <v>97638</v>
      </c>
      <c r="H6046" s="277" t="s">
        <v>13080</v>
      </c>
      <c r="I6046" s="277" t="s">
        <v>648</v>
      </c>
      <c r="J6046" s="277" t="s">
        <v>2642</v>
      </c>
      <c r="K6046" s="280">
        <v>5.09</v>
      </c>
      <c r="L6046" s="277" t="s">
        <v>2364</v>
      </c>
      <c r="M6046" s="83"/>
    </row>
    <row r="6047" spans="1:13" ht="12.75" customHeight="1" x14ac:dyDescent="0.25">
      <c r="A6047" s="277" t="s">
        <v>13031</v>
      </c>
      <c r="B6047" s="277" t="s">
        <v>13032</v>
      </c>
      <c r="C6047" s="277" t="s">
        <v>13061</v>
      </c>
      <c r="D6047" s="277" t="s">
        <v>13062</v>
      </c>
      <c r="E6047" s="278" t="s">
        <v>1043</v>
      </c>
      <c r="F6047" s="277" t="s">
        <v>1043</v>
      </c>
      <c r="G6047" s="279">
        <v>97639</v>
      </c>
      <c r="H6047" s="277" t="s">
        <v>13081</v>
      </c>
      <c r="I6047" s="277" t="s">
        <v>648</v>
      </c>
      <c r="J6047" s="277" t="s">
        <v>4167</v>
      </c>
      <c r="K6047" s="280">
        <v>13.5</v>
      </c>
      <c r="L6047" s="277" t="s">
        <v>2364</v>
      </c>
      <c r="M6047" s="83"/>
    </row>
    <row r="6048" spans="1:13" ht="12.75" customHeight="1" x14ac:dyDescent="0.25">
      <c r="A6048" s="277" t="s">
        <v>13031</v>
      </c>
      <c r="B6048" s="277" t="s">
        <v>13032</v>
      </c>
      <c r="C6048" s="277" t="s">
        <v>13061</v>
      </c>
      <c r="D6048" s="277" t="s">
        <v>13062</v>
      </c>
      <c r="E6048" s="278" t="s">
        <v>1043</v>
      </c>
      <c r="F6048" s="277" t="s">
        <v>1043</v>
      </c>
      <c r="G6048" s="279">
        <v>97640</v>
      </c>
      <c r="H6048" s="277" t="s">
        <v>13082</v>
      </c>
      <c r="I6048" s="277" t="s">
        <v>648</v>
      </c>
      <c r="J6048" s="277" t="s">
        <v>2642</v>
      </c>
      <c r="K6048" s="280">
        <v>1.1000000000000001</v>
      </c>
      <c r="L6048" s="277" t="s">
        <v>2364</v>
      </c>
      <c r="M6048" s="83"/>
    </row>
    <row r="6049" spans="1:13" ht="12.75" customHeight="1" x14ac:dyDescent="0.25">
      <c r="A6049" s="277" t="s">
        <v>13031</v>
      </c>
      <c r="B6049" s="277" t="s">
        <v>13032</v>
      </c>
      <c r="C6049" s="277" t="s">
        <v>13061</v>
      </c>
      <c r="D6049" s="277" t="s">
        <v>13062</v>
      </c>
      <c r="E6049" s="278" t="s">
        <v>1043</v>
      </c>
      <c r="F6049" s="277" t="s">
        <v>1043</v>
      </c>
      <c r="G6049" s="279">
        <v>97641</v>
      </c>
      <c r="H6049" s="277" t="s">
        <v>13083</v>
      </c>
      <c r="I6049" s="277" t="s">
        <v>648</v>
      </c>
      <c r="J6049" s="277" t="s">
        <v>2642</v>
      </c>
      <c r="K6049" s="280">
        <v>3.37</v>
      </c>
      <c r="L6049" s="277" t="s">
        <v>2364</v>
      </c>
      <c r="M6049" s="83"/>
    </row>
    <row r="6050" spans="1:13" ht="12.75" customHeight="1" x14ac:dyDescent="0.25">
      <c r="A6050" s="277" t="s">
        <v>13031</v>
      </c>
      <c r="B6050" s="277" t="s">
        <v>13032</v>
      </c>
      <c r="C6050" s="277" t="s">
        <v>13061</v>
      </c>
      <c r="D6050" s="277" t="s">
        <v>13062</v>
      </c>
      <c r="E6050" s="278" t="s">
        <v>1043</v>
      </c>
      <c r="F6050" s="277" t="s">
        <v>1043</v>
      </c>
      <c r="G6050" s="279">
        <v>97642</v>
      </c>
      <c r="H6050" s="277" t="s">
        <v>13084</v>
      </c>
      <c r="I6050" s="277" t="s">
        <v>648</v>
      </c>
      <c r="J6050" s="277" t="s">
        <v>2642</v>
      </c>
      <c r="K6050" s="280">
        <v>1.97</v>
      </c>
      <c r="L6050" s="277" t="s">
        <v>2364</v>
      </c>
      <c r="M6050" s="83"/>
    </row>
    <row r="6051" spans="1:13" ht="12.75" customHeight="1" x14ac:dyDescent="0.25">
      <c r="A6051" s="277" t="s">
        <v>13031</v>
      </c>
      <c r="B6051" s="277" t="s">
        <v>13032</v>
      </c>
      <c r="C6051" s="277" t="s">
        <v>13061</v>
      </c>
      <c r="D6051" s="277" t="s">
        <v>13062</v>
      </c>
      <c r="E6051" s="278" t="s">
        <v>1043</v>
      </c>
      <c r="F6051" s="277" t="s">
        <v>1043</v>
      </c>
      <c r="G6051" s="279">
        <v>97643</v>
      </c>
      <c r="H6051" s="277" t="s">
        <v>13085</v>
      </c>
      <c r="I6051" s="277" t="s">
        <v>648</v>
      </c>
      <c r="J6051" s="277" t="s">
        <v>4167</v>
      </c>
      <c r="K6051" s="280">
        <v>16.559999999999999</v>
      </c>
      <c r="L6051" s="277" t="s">
        <v>2364</v>
      </c>
      <c r="M6051" s="83"/>
    </row>
    <row r="6052" spans="1:13" ht="12.75" customHeight="1" x14ac:dyDescent="0.25">
      <c r="A6052" s="277" t="s">
        <v>13031</v>
      </c>
      <c r="B6052" s="277" t="s">
        <v>13032</v>
      </c>
      <c r="C6052" s="277" t="s">
        <v>13061</v>
      </c>
      <c r="D6052" s="277" t="s">
        <v>13062</v>
      </c>
      <c r="E6052" s="278" t="s">
        <v>1043</v>
      </c>
      <c r="F6052" s="277" t="s">
        <v>1043</v>
      </c>
      <c r="G6052" s="279">
        <v>97644</v>
      </c>
      <c r="H6052" s="277" t="s">
        <v>13086</v>
      </c>
      <c r="I6052" s="277" t="s">
        <v>648</v>
      </c>
      <c r="J6052" s="277" t="s">
        <v>4167</v>
      </c>
      <c r="K6052" s="280">
        <v>6.23</v>
      </c>
      <c r="L6052" s="277" t="s">
        <v>2364</v>
      </c>
      <c r="M6052" s="83"/>
    </row>
    <row r="6053" spans="1:13" ht="12.75" customHeight="1" x14ac:dyDescent="0.25">
      <c r="A6053" s="277" t="s">
        <v>13031</v>
      </c>
      <c r="B6053" s="277" t="s">
        <v>13032</v>
      </c>
      <c r="C6053" s="277" t="s">
        <v>13061</v>
      </c>
      <c r="D6053" s="277" t="s">
        <v>13062</v>
      </c>
      <c r="E6053" s="278" t="s">
        <v>1043</v>
      </c>
      <c r="F6053" s="277" t="s">
        <v>1043</v>
      </c>
      <c r="G6053" s="279">
        <v>97645</v>
      </c>
      <c r="H6053" s="277" t="s">
        <v>13087</v>
      </c>
      <c r="I6053" s="277" t="s">
        <v>648</v>
      </c>
      <c r="J6053" s="277" t="s">
        <v>2642</v>
      </c>
      <c r="K6053" s="280">
        <v>18.3</v>
      </c>
      <c r="L6053" s="277" t="s">
        <v>2364</v>
      </c>
      <c r="M6053" s="83"/>
    </row>
    <row r="6054" spans="1:13" ht="12.75" customHeight="1" x14ac:dyDescent="0.25">
      <c r="A6054" s="277" t="s">
        <v>13031</v>
      </c>
      <c r="B6054" s="277" t="s">
        <v>13032</v>
      </c>
      <c r="C6054" s="277" t="s">
        <v>13061</v>
      </c>
      <c r="D6054" s="277" t="s">
        <v>13062</v>
      </c>
      <c r="E6054" s="278" t="s">
        <v>1043</v>
      </c>
      <c r="F6054" s="277" t="s">
        <v>1043</v>
      </c>
      <c r="G6054" s="279">
        <v>97647</v>
      </c>
      <c r="H6054" s="277" t="s">
        <v>13088</v>
      </c>
      <c r="I6054" s="277" t="s">
        <v>648</v>
      </c>
      <c r="J6054" s="277" t="s">
        <v>2642</v>
      </c>
      <c r="K6054" s="280">
        <v>2.39</v>
      </c>
      <c r="L6054" s="277" t="s">
        <v>2364</v>
      </c>
      <c r="M6054" s="83"/>
    </row>
    <row r="6055" spans="1:13" ht="12.75" customHeight="1" x14ac:dyDescent="0.25">
      <c r="A6055" s="277" t="s">
        <v>13031</v>
      </c>
      <c r="B6055" s="277" t="s">
        <v>13032</v>
      </c>
      <c r="C6055" s="277" t="s">
        <v>13061</v>
      </c>
      <c r="D6055" s="277" t="s">
        <v>13062</v>
      </c>
      <c r="E6055" s="278" t="s">
        <v>1043</v>
      </c>
      <c r="F6055" s="277" t="s">
        <v>1043</v>
      </c>
      <c r="G6055" s="279">
        <v>97648</v>
      </c>
      <c r="H6055" s="277" t="s">
        <v>13089</v>
      </c>
      <c r="I6055" s="277" t="s">
        <v>648</v>
      </c>
      <c r="J6055" s="277" t="s">
        <v>2642</v>
      </c>
      <c r="K6055" s="280">
        <v>1.38</v>
      </c>
      <c r="L6055" s="277" t="s">
        <v>2364</v>
      </c>
      <c r="M6055" s="83"/>
    </row>
    <row r="6056" spans="1:13" ht="12.75" customHeight="1" x14ac:dyDescent="0.25">
      <c r="A6056" s="277" t="s">
        <v>13031</v>
      </c>
      <c r="B6056" s="277" t="s">
        <v>13032</v>
      </c>
      <c r="C6056" s="277" t="s">
        <v>13061</v>
      </c>
      <c r="D6056" s="277" t="s">
        <v>13062</v>
      </c>
      <c r="E6056" s="278" t="s">
        <v>1043</v>
      </c>
      <c r="F6056" s="277" t="s">
        <v>1043</v>
      </c>
      <c r="G6056" s="279">
        <v>97649</v>
      </c>
      <c r="H6056" s="277" t="s">
        <v>13090</v>
      </c>
      <c r="I6056" s="277" t="s">
        <v>648</v>
      </c>
      <c r="J6056" s="277" t="s">
        <v>2363</v>
      </c>
      <c r="K6056" s="280">
        <v>2.96</v>
      </c>
      <c r="L6056" s="277" t="s">
        <v>2364</v>
      </c>
      <c r="M6056" s="83"/>
    </row>
    <row r="6057" spans="1:13" ht="12.75" customHeight="1" x14ac:dyDescent="0.25">
      <c r="A6057" s="277" t="s">
        <v>13031</v>
      </c>
      <c r="B6057" s="277" t="s">
        <v>13032</v>
      </c>
      <c r="C6057" s="277" t="s">
        <v>13061</v>
      </c>
      <c r="D6057" s="277" t="s">
        <v>13062</v>
      </c>
      <c r="E6057" s="278" t="s">
        <v>1043</v>
      </c>
      <c r="F6057" s="277" t="s">
        <v>1043</v>
      </c>
      <c r="G6057" s="279">
        <v>97650</v>
      </c>
      <c r="H6057" s="277" t="s">
        <v>13091</v>
      </c>
      <c r="I6057" s="277" t="s">
        <v>648</v>
      </c>
      <c r="J6057" s="277" t="s">
        <v>2642</v>
      </c>
      <c r="K6057" s="280">
        <v>5.15</v>
      </c>
      <c r="L6057" s="277" t="s">
        <v>2364</v>
      </c>
      <c r="M6057" s="83"/>
    </row>
    <row r="6058" spans="1:13" ht="12.75" customHeight="1" x14ac:dyDescent="0.25">
      <c r="A6058" s="277" t="s">
        <v>13031</v>
      </c>
      <c r="B6058" s="277" t="s">
        <v>13032</v>
      </c>
      <c r="C6058" s="277" t="s">
        <v>13061</v>
      </c>
      <c r="D6058" s="277" t="s">
        <v>13062</v>
      </c>
      <c r="E6058" s="278" t="s">
        <v>1043</v>
      </c>
      <c r="F6058" s="277" t="s">
        <v>1043</v>
      </c>
      <c r="G6058" s="279">
        <v>97651</v>
      </c>
      <c r="H6058" s="277" t="s">
        <v>13092</v>
      </c>
      <c r="I6058" s="277" t="s">
        <v>833</v>
      </c>
      <c r="J6058" s="277" t="s">
        <v>2642</v>
      </c>
      <c r="K6058" s="280">
        <v>57.04</v>
      </c>
      <c r="L6058" s="277" t="s">
        <v>2364</v>
      </c>
      <c r="M6058" s="83"/>
    </row>
    <row r="6059" spans="1:13" ht="12.75" customHeight="1" x14ac:dyDescent="0.25">
      <c r="A6059" s="277" t="s">
        <v>13031</v>
      </c>
      <c r="B6059" s="277" t="s">
        <v>13032</v>
      </c>
      <c r="C6059" s="277" t="s">
        <v>13061</v>
      </c>
      <c r="D6059" s="277" t="s">
        <v>13062</v>
      </c>
      <c r="E6059" s="278" t="s">
        <v>1043</v>
      </c>
      <c r="F6059" s="277" t="s">
        <v>1043</v>
      </c>
      <c r="G6059" s="279">
        <v>97652</v>
      </c>
      <c r="H6059" s="277" t="s">
        <v>13093</v>
      </c>
      <c r="I6059" s="277" t="s">
        <v>833</v>
      </c>
      <c r="J6059" s="277" t="s">
        <v>2642</v>
      </c>
      <c r="K6059" s="280">
        <v>129.32</v>
      </c>
      <c r="L6059" s="277" t="s">
        <v>2364</v>
      </c>
      <c r="M6059" s="83"/>
    </row>
    <row r="6060" spans="1:13" ht="12.75" customHeight="1" x14ac:dyDescent="0.25">
      <c r="A6060" s="277" t="s">
        <v>13031</v>
      </c>
      <c r="B6060" s="277" t="s">
        <v>13032</v>
      </c>
      <c r="C6060" s="277" t="s">
        <v>13061</v>
      </c>
      <c r="D6060" s="277" t="s">
        <v>13062</v>
      </c>
      <c r="E6060" s="278" t="s">
        <v>1043</v>
      </c>
      <c r="F6060" s="277" t="s">
        <v>1043</v>
      </c>
      <c r="G6060" s="279">
        <v>97653</v>
      </c>
      <c r="H6060" s="277" t="s">
        <v>13094</v>
      </c>
      <c r="I6060" s="277" t="s">
        <v>833</v>
      </c>
      <c r="J6060" s="277" t="s">
        <v>2363</v>
      </c>
      <c r="K6060" s="280">
        <v>82.22</v>
      </c>
      <c r="L6060" s="277" t="s">
        <v>2364</v>
      </c>
      <c r="M6060" s="83"/>
    </row>
    <row r="6061" spans="1:13" ht="12.75" customHeight="1" x14ac:dyDescent="0.25">
      <c r="A6061" s="277" t="s">
        <v>13031</v>
      </c>
      <c r="B6061" s="277" t="s">
        <v>13032</v>
      </c>
      <c r="C6061" s="277" t="s">
        <v>13061</v>
      </c>
      <c r="D6061" s="277" t="s">
        <v>13062</v>
      </c>
      <c r="E6061" s="278" t="s">
        <v>1043</v>
      </c>
      <c r="F6061" s="277" t="s">
        <v>1043</v>
      </c>
      <c r="G6061" s="279">
        <v>97654</v>
      </c>
      <c r="H6061" s="277" t="s">
        <v>13095</v>
      </c>
      <c r="I6061" s="277" t="s">
        <v>833</v>
      </c>
      <c r="J6061" s="277" t="s">
        <v>2363</v>
      </c>
      <c r="K6061" s="280">
        <v>102.01</v>
      </c>
      <c r="L6061" s="277" t="s">
        <v>2364</v>
      </c>
      <c r="M6061" s="83"/>
    </row>
    <row r="6062" spans="1:13" ht="12.75" customHeight="1" x14ac:dyDescent="0.25">
      <c r="A6062" s="277" t="s">
        <v>13031</v>
      </c>
      <c r="B6062" s="277" t="s">
        <v>13032</v>
      </c>
      <c r="C6062" s="277" t="s">
        <v>13061</v>
      </c>
      <c r="D6062" s="277" t="s">
        <v>13062</v>
      </c>
      <c r="E6062" s="278" t="s">
        <v>1043</v>
      </c>
      <c r="F6062" s="277" t="s">
        <v>1043</v>
      </c>
      <c r="G6062" s="279">
        <v>97655</v>
      </c>
      <c r="H6062" s="277" t="s">
        <v>13096</v>
      </c>
      <c r="I6062" s="277" t="s">
        <v>648</v>
      </c>
      <c r="J6062" s="277" t="s">
        <v>2363</v>
      </c>
      <c r="K6062" s="280">
        <v>14.7</v>
      </c>
      <c r="L6062" s="277" t="s">
        <v>2364</v>
      </c>
      <c r="M6062" s="83"/>
    </row>
    <row r="6063" spans="1:13" ht="12.75" customHeight="1" x14ac:dyDescent="0.25">
      <c r="A6063" s="277" t="s">
        <v>13031</v>
      </c>
      <c r="B6063" s="277" t="s">
        <v>13032</v>
      </c>
      <c r="C6063" s="277" t="s">
        <v>13061</v>
      </c>
      <c r="D6063" s="277" t="s">
        <v>13062</v>
      </c>
      <c r="E6063" s="278" t="s">
        <v>1043</v>
      </c>
      <c r="F6063" s="277" t="s">
        <v>1043</v>
      </c>
      <c r="G6063" s="279">
        <v>97656</v>
      </c>
      <c r="H6063" s="277" t="s">
        <v>13097</v>
      </c>
      <c r="I6063" s="277" t="s">
        <v>833</v>
      </c>
      <c r="J6063" s="277" t="s">
        <v>2363</v>
      </c>
      <c r="K6063" s="280">
        <v>147.79</v>
      </c>
      <c r="L6063" s="277" t="s">
        <v>2364</v>
      </c>
      <c r="M6063" s="83"/>
    </row>
    <row r="6064" spans="1:13" ht="12.75" customHeight="1" x14ac:dyDescent="0.25">
      <c r="A6064" s="277" t="s">
        <v>13031</v>
      </c>
      <c r="B6064" s="277" t="s">
        <v>13032</v>
      </c>
      <c r="C6064" s="277" t="s">
        <v>13061</v>
      </c>
      <c r="D6064" s="277" t="s">
        <v>13062</v>
      </c>
      <c r="E6064" s="278" t="s">
        <v>1043</v>
      </c>
      <c r="F6064" s="277" t="s">
        <v>1043</v>
      </c>
      <c r="G6064" s="279">
        <v>97657</v>
      </c>
      <c r="H6064" s="277" t="s">
        <v>13098</v>
      </c>
      <c r="I6064" s="277" t="s">
        <v>833</v>
      </c>
      <c r="J6064" s="277" t="s">
        <v>2363</v>
      </c>
      <c r="K6064" s="280">
        <v>292.95</v>
      </c>
      <c r="L6064" s="277" t="s">
        <v>2364</v>
      </c>
      <c r="M6064" s="83"/>
    </row>
    <row r="6065" spans="1:13" ht="12.75" customHeight="1" x14ac:dyDescent="0.25">
      <c r="A6065" s="277" t="s">
        <v>13031</v>
      </c>
      <c r="B6065" s="277" t="s">
        <v>13032</v>
      </c>
      <c r="C6065" s="277" t="s">
        <v>13061</v>
      </c>
      <c r="D6065" s="277" t="s">
        <v>13062</v>
      </c>
      <c r="E6065" s="278" t="s">
        <v>1043</v>
      </c>
      <c r="F6065" s="277" t="s">
        <v>1043</v>
      </c>
      <c r="G6065" s="279">
        <v>97658</v>
      </c>
      <c r="H6065" s="277" t="s">
        <v>13099</v>
      </c>
      <c r="I6065" s="277" t="s">
        <v>833</v>
      </c>
      <c r="J6065" s="277" t="s">
        <v>2363</v>
      </c>
      <c r="K6065" s="280">
        <v>118.08</v>
      </c>
      <c r="L6065" s="277" t="s">
        <v>2364</v>
      </c>
      <c r="M6065" s="83"/>
    </row>
    <row r="6066" spans="1:13" ht="12.75" customHeight="1" x14ac:dyDescent="0.25">
      <c r="A6066" s="277" t="s">
        <v>13031</v>
      </c>
      <c r="B6066" s="277" t="s">
        <v>13032</v>
      </c>
      <c r="C6066" s="277" t="s">
        <v>13061</v>
      </c>
      <c r="D6066" s="277" t="s">
        <v>13062</v>
      </c>
      <c r="E6066" s="278" t="s">
        <v>1043</v>
      </c>
      <c r="F6066" s="277" t="s">
        <v>1043</v>
      </c>
      <c r="G6066" s="279">
        <v>97659</v>
      </c>
      <c r="H6066" s="277" t="s">
        <v>13100</v>
      </c>
      <c r="I6066" s="277" t="s">
        <v>833</v>
      </c>
      <c r="J6066" s="277" t="s">
        <v>2363</v>
      </c>
      <c r="K6066" s="280">
        <v>159.83000000000001</v>
      </c>
      <c r="L6066" s="277" t="s">
        <v>2364</v>
      </c>
      <c r="M6066" s="83"/>
    </row>
    <row r="6067" spans="1:13" ht="12.75" customHeight="1" x14ac:dyDescent="0.25">
      <c r="A6067" s="277" t="s">
        <v>13031</v>
      </c>
      <c r="B6067" s="277" t="s">
        <v>13032</v>
      </c>
      <c r="C6067" s="277" t="s">
        <v>13061</v>
      </c>
      <c r="D6067" s="277" t="s">
        <v>13062</v>
      </c>
      <c r="E6067" s="278" t="s">
        <v>1043</v>
      </c>
      <c r="F6067" s="277" t="s">
        <v>1043</v>
      </c>
      <c r="G6067" s="279">
        <v>97660</v>
      </c>
      <c r="H6067" s="277" t="s">
        <v>13101</v>
      </c>
      <c r="I6067" s="277" t="s">
        <v>833</v>
      </c>
      <c r="J6067" s="277" t="s">
        <v>4167</v>
      </c>
      <c r="K6067" s="280">
        <v>0.44</v>
      </c>
      <c r="L6067" s="277" t="s">
        <v>2364</v>
      </c>
      <c r="M6067" s="83"/>
    </row>
    <row r="6068" spans="1:13" ht="12.75" customHeight="1" x14ac:dyDescent="0.25">
      <c r="A6068" s="277" t="s">
        <v>13031</v>
      </c>
      <c r="B6068" s="277" t="s">
        <v>13032</v>
      </c>
      <c r="C6068" s="277" t="s">
        <v>13061</v>
      </c>
      <c r="D6068" s="277" t="s">
        <v>13062</v>
      </c>
      <c r="E6068" s="278" t="s">
        <v>1043</v>
      </c>
      <c r="F6068" s="277" t="s">
        <v>1043</v>
      </c>
      <c r="G6068" s="279">
        <v>97661</v>
      </c>
      <c r="H6068" s="277" t="s">
        <v>13102</v>
      </c>
      <c r="I6068" s="277" t="s">
        <v>871</v>
      </c>
      <c r="J6068" s="277" t="s">
        <v>4167</v>
      </c>
      <c r="K6068" s="280">
        <v>0.44</v>
      </c>
      <c r="L6068" s="277" t="s">
        <v>2364</v>
      </c>
      <c r="M6068" s="83"/>
    </row>
    <row r="6069" spans="1:13" ht="12.75" customHeight="1" x14ac:dyDescent="0.25">
      <c r="A6069" s="277" t="s">
        <v>13031</v>
      </c>
      <c r="B6069" s="277" t="s">
        <v>13032</v>
      </c>
      <c r="C6069" s="277" t="s">
        <v>13061</v>
      </c>
      <c r="D6069" s="277" t="s">
        <v>13062</v>
      </c>
      <c r="E6069" s="278" t="s">
        <v>1043</v>
      </c>
      <c r="F6069" s="277" t="s">
        <v>1043</v>
      </c>
      <c r="G6069" s="279">
        <v>97662</v>
      </c>
      <c r="H6069" s="277" t="s">
        <v>13103</v>
      </c>
      <c r="I6069" s="277" t="s">
        <v>871</v>
      </c>
      <c r="J6069" s="277" t="s">
        <v>4167</v>
      </c>
      <c r="K6069" s="280">
        <v>0.33</v>
      </c>
      <c r="L6069" s="277" t="s">
        <v>2364</v>
      </c>
      <c r="M6069" s="83"/>
    </row>
    <row r="6070" spans="1:13" ht="12.75" customHeight="1" x14ac:dyDescent="0.25">
      <c r="A6070" s="277" t="s">
        <v>13031</v>
      </c>
      <c r="B6070" s="277" t="s">
        <v>13032</v>
      </c>
      <c r="C6070" s="277" t="s">
        <v>13061</v>
      </c>
      <c r="D6070" s="277" t="s">
        <v>13062</v>
      </c>
      <c r="E6070" s="278" t="s">
        <v>1043</v>
      </c>
      <c r="F6070" s="277" t="s">
        <v>1043</v>
      </c>
      <c r="G6070" s="279">
        <v>97663</v>
      </c>
      <c r="H6070" s="277" t="s">
        <v>13104</v>
      </c>
      <c r="I6070" s="277" t="s">
        <v>833</v>
      </c>
      <c r="J6070" s="277" t="s">
        <v>4167</v>
      </c>
      <c r="K6070" s="280">
        <v>8.25</v>
      </c>
      <c r="L6070" s="277" t="s">
        <v>2364</v>
      </c>
      <c r="M6070" s="83"/>
    </row>
    <row r="6071" spans="1:13" ht="12.75" customHeight="1" x14ac:dyDescent="0.25">
      <c r="A6071" s="277" t="s">
        <v>13031</v>
      </c>
      <c r="B6071" s="277" t="s">
        <v>13032</v>
      </c>
      <c r="C6071" s="277" t="s">
        <v>13061</v>
      </c>
      <c r="D6071" s="277" t="s">
        <v>13062</v>
      </c>
      <c r="E6071" s="278" t="s">
        <v>1043</v>
      </c>
      <c r="F6071" s="277" t="s">
        <v>1043</v>
      </c>
      <c r="G6071" s="279">
        <v>97664</v>
      </c>
      <c r="H6071" s="277" t="s">
        <v>13105</v>
      </c>
      <c r="I6071" s="277" t="s">
        <v>833</v>
      </c>
      <c r="J6071" s="277" t="s">
        <v>4167</v>
      </c>
      <c r="K6071" s="280">
        <v>1.02</v>
      </c>
      <c r="L6071" s="277" t="s">
        <v>2364</v>
      </c>
      <c r="M6071" s="83"/>
    </row>
    <row r="6072" spans="1:13" ht="12.75" customHeight="1" x14ac:dyDescent="0.25">
      <c r="A6072" s="277" t="s">
        <v>13031</v>
      </c>
      <c r="B6072" s="277" t="s">
        <v>13032</v>
      </c>
      <c r="C6072" s="277" t="s">
        <v>13061</v>
      </c>
      <c r="D6072" s="277" t="s">
        <v>13062</v>
      </c>
      <c r="E6072" s="278" t="s">
        <v>1043</v>
      </c>
      <c r="F6072" s="277" t="s">
        <v>1043</v>
      </c>
      <c r="G6072" s="279">
        <v>97665</v>
      </c>
      <c r="H6072" s="277" t="s">
        <v>13106</v>
      </c>
      <c r="I6072" s="277" t="s">
        <v>833</v>
      </c>
      <c r="J6072" s="277" t="s">
        <v>4167</v>
      </c>
      <c r="K6072" s="280">
        <v>0.86</v>
      </c>
      <c r="L6072" s="277" t="s">
        <v>2364</v>
      </c>
      <c r="M6072" s="83"/>
    </row>
    <row r="6073" spans="1:13" ht="12.75" customHeight="1" x14ac:dyDescent="0.25">
      <c r="A6073" s="277" t="s">
        <v>13031</v>
      </c>
      <c r="B6073" s="277" t="s">
        <v>13032</v>
      </c>
      <c r="C6073" s="277" t="s">
        <v>13061</v>
      </c>
      <c r="D6073" s="277" t="s">
        <v>13062</v>
      </c>
      <c r="E6073" s="278" t="s">
        <v>1043</v>
      </c>
      <c r="F6073" s="277" t="s">
        <v>1043</v>
      </c>
      <c r="G6073" s="279">
        <v>97666</v>
      </c>
      <c r="H6073" s="277" t="s">
        <v>13107</v>
      </c>
      <c r="I6073" s="277" t="s">
        <v>833</v>
      </c>
      <c r="J6073" s="277" t="s">
        <v>4167</v>
      </c>
      <c r="K6073" s="280">
        <v>6.02</v>
      </c>
      <c r="L6073" s="277" t="s">
        <v>2364</v>
      </c>
      <c r="M6073" s="83"/>
    </row>
    <row r="6074" spans="1:13" ht="12.75" customHeight="1" x14ac:dyDescent="0.25">
      <c r="A6074" s="277" t="s">
        <v>13031</v>
      </c>
      <c r="B6074" s="277" t="s">
        <v>13032</v>
      </c>
      <c r="C6074" s="277" t="s">
        <v>13108</v>
      </c>
      <c r="D6074" s="277" t="s">
        <v>13109</v>
      </c>
      <c r="E6074" s="278" t="s">
        <v>1043</v>
      </c>
      <c r="F6074" s="277" t="s">
        <v>1043</v>
      </c>
      <c r="G6074" s="279">
        <v>85423</v>
      </c>
      <c r="H6074" s="277" t="s">
        <v>13110</v>
      </c>
      <c r="I6074" s="277" t="s">
        <v>648</v>
      </c>
      <c r="J6074" s="277" t="s">
        <v>2363</v>
      </c>
      <c r="K6074" s="280">
        <v>6.65</v>
      </c>
      <c r="L6074" s="277" t="s">
        <v>2364</v>
      </c>
      <c r="M6074" s="83"/>
    </row>
    <row r="6075" spans="1:13" ht="12.75" customHeight="1" x14ac:dyDescent="0.25">
      <c r="A6075" s="277" t="s">
        <v>13031</v>
      </c>
      <c r="B6075" s="277" t="s">
        <v>13032</v>
      </c>
      <c r="C6075" s="277" t="s">
        <v>13108</v>
      </c>
      <c r="D6075" s="277" t="s">
        <v>13109</v>
      </c>
      <c r="E6075" s="278" t="s">
        <v>1043</v>
      </c>
      <c r="F6075" s="277" t="s">
        <v>1043</v>
      </c>
      <c r="G6075" s="279">
        <v>85424</v>
      </c>
      <c r="H6075" s="277" t="s">
        <v>13111</v>
      </c>
      <c r="I6075" s="277" t="s">
        <v>648</v>
      </c>
      <c r="J6075" s="277" t="s">
        <v>2363</v>
      </c>
      <c r="K6075" s="280">
        <v>19.899999999999999</v>
      </c>
      <c r="L6075" s="277" t="s">
        <v>2364</v>
      </c>
      <c r="M6075" s="83"/>
    </row>
    <row r="6076" spans="1:13" ht="12.75" customHeight="1" x14ac:dyDescent="0.25">
      <c r="A6076" s="277" t="s">
        <v>13112</v>
      </c>
      <c r="B6076" s="277" t="s">
        <v>13113</v>
      </c>
      <c r="C6076" s="277" t="s">
        <v>13114</v>
      </c>
      <c r="D6076" s="277" t="s">
        <v>13115</v>
      </c>
      <c r="E6076" s="278" t="s">
        <v>1043</v>
      </c>
      <c r="F6076" s="277" t="s">
        <v>1043</v>
      </c>
      <c r="G6076" s="279">
        <v>95967</v>
      </c>
      <c r="H6076" s="277" t="s">
        <v>13116</v>
      </c>
      <c r="I6076" s="277" t="s">
        <v>565</v>
      </c>
      <c r="J6076" s="277" t="s">
        <v>2642</v>
      </c>
      <c r="K6076" s="280">
        <v>101.74</v>
      </c>
      <c r="L6076" s="277" t="s">
        <v>2364</v>
      </c>
      <c r="M6076" s="83"/>
    </row>
    <row r="6077" spans="1:13" ht="12.75" customHeight="1" x14ac:dyDescent="0.25">
      <c r="A6077" s="277" t="s">
        <v>13112</v>
      </c>
      <c r="B6077" s="277" t="s">
        <v>13113</v>
      </c>
      <c r="C6077" s="277" t="s">
        <v>13117</v>
      </c>
      <c r="D6077" s="277" t="s">
        <v>13118</v>
      </c>
      <c r="E6077" s="278" t="s">
        <v>1043</v>
      </c>
      <c r="F6077" s="277" t="s">
        <v>1043</v>
      </c>
      <c r="G6077" s="279">
        <v>99058</v>
      </c>
      <c r="H6077" s="277" t="s">
        <v>13119</v>
      </c>
      <c r="I6077" s="277" t="s">
        <v>833</v>
      </c>
      <c r="J6077" s="277" t="s">
        <v>2363</v>
      </c>
      <c r="K6077" s="280">
        <v>6.2</v>
      </c>
      <c r="L6077" s="277" t="s">
        <v>2364</v>
      </c>
      <c r="M6077" s="83"/>
    </row>
    <row r="6078" spans="1:13" ht="12.75" customHeight="1" x14ac:dyDescent="0.25">
      <c r="A6078" s="277" t="s">
        <v>13112</v>
      </c>
      <c r="B6078" s="277" t="s">
        <v>13113</v>
      </c>
      <c r="C6078" s="277" t="s">
        <v>13117</v>
      </c>
      <c r="D6078" s="277" t="s">
        <v>13118</v>
      </c>
      <c r="E6078" s="278" t="s">
        <v>1043</v>
      </c>
      <c r="F6078" s="277" t="s">
        <v>1043</v>
      </c>
      <c r="G6078" s="279">
        <v>99059</v>
      </c>
      <c r="H6078" s="277" t="s">
        <v>13120</v>
      </c>
      <c r="I6078" s="277" t="s">
        <v>871</v>
      </c>
      <c r="J6078" s="277" t="s">
        <v>2642</v>
      </c>
      <c r="K6078" s="280">
        <v>36.86</v>
      </c>
      <c r="L6078" s="277" t="s">
        <v>2364</v>
      </c>
      <c r="M6078" s="83"/>
    </row>
    <row r="6079" spans="1:13" ht="12.75" customHeight="1" x14ac:dyDescent="0.25">
      <c r="A6079" s="277" t="s">
        <v>13112</v>
      </c>
      <c r="B6079" s="277" t="s">
        <v>13113</v>
      </c>
      <c r="C6079" s="277" t="s">
        <v>13117</v>
      </c>
      <c r="D6079" s="277" t="s">
        <v>13118</v>
      </c>
      <c r="E6079" s="278" t="s">
        <v>1043</v>
      </c>
      <c r="F6079" s="277" t="s">
        <v>1043</v>
      </c>
      <c r="G6079" s="279">
        <v>99060</v>
      </c>
      <c r="H6079" s="277" t="s">
        <v>13121</v>
      </c>
      <c r="I6079" s="277" t="s">
        <v>833</v>
      </c>
      <c r="J6079" s="277" t="s">
        <v>2642</v>
      </c>
      <c r="K6079" s="280">
        <v>97.17</v>
      </c>
      <c r="L6079" s="277" t="s">
        <v>2364</v>
      </c>
      <c r="M6079" s="83"/>
    </row>
    <row r="6080" spans="1:13" ht="12.75" customHeight="1" x14ac:dyDescent="0.25">
      <c r="A6080" s="277" t="s">
        <v>13112</v>
      </c>
      <c r="B6080" s="277" t="s">
        <v>13113</v>
      </c>
      <c r="C6080" s="277" t="s">
        <v>13117</v>
      </c>
      <c r="D6080" s="277" t="s">
        <v>13118</v>
      </c>
      <c r="E6080" s="278" t="s">
        <v>1043</v>
      </c>
      <c r="F6080" s="277" t="s">
        <v>1043</v>
      </c>
      <c r="G6080" s="279">
        <v>99061</v>
      </c>
      <c r="H6080" s="277" t="s">
        <v>13122</v>
      </c>
      <c r="I6080" s="277" t="s">
        <v>833</v>
      </c>
      <c r="J6080" s="277" t="s">
        <v>2642</v>
      </c>
      <c r="K6080" s="280">
        <v>64.14</v>
      </c>
      <c r="L6080" s="277" t="s">
        <v>2364</v>
      </c>
      <c r="M6080" s="83"/>
    </row>
    <row r="6081" spans="1:13" ht="12.75" customHeight="1" x14ac:dyDescent="0.25">
      <c r="A6081" s="277" t="s">
        <v>13112</v>
      </c>
      <c r="B6081" s="277" t="s">
        <v>13113</v>
      </c>
      <c r="C6081" s="277" t="s">
        <v>13117</v>
      </c>
      <c r="D6081" s="277" t="s">
        <v>13118</v>
      </c>
      <c r="E6081" s="278" t="s">
        <v>1043</v>
      </c>
      <c r="F6081" s="277" t="s">
        <v>1043</v>
      </c>
      <c r="G6081" s="279">
        <v>99062</v>
      </c>
      <c r="H6081" s="277" t="s">
        <v>13123</v>
      </c>
      <c r="I6081" s="277" t="s">
        <v>833</v>
      </c>
      <c r="J6081" s="277" t="s">
        <v>2642</v>
      </c>
      <c r="K6081" s="280">
        <v>1.78</v>
      </c>
      <c r="L6081" s="277" t="s">
        <v>2364</v>
      </c>
      <c r="M6081" s="83"/>
    </row>
    <row r="6082" spans="1:13" ht="12.75" customHeight="1" x14ac:dyDescent="0.25">
      <c r="A6082" s="277" t="s">
        <v>13112</v>
      </c>
      <c r="B6082" s="277" t="s">
        <v>13113</v>
      </c>
      <c r="C6082" s="277" t="s">
        <v>13117</v>
      </c>
      <c r="D6082" s="277" t="s">
        <v>13118</v>
      </c>
      <c r="E6082" s="278" t="s">
        <v>1043</v>
      </c>
      <c r="F6082" s="277" t="s">
        <v>1043</v>
      </c>
      <c r="G6082" s="279">
        <v>99063</v>
      </c>
      <c r="H6082" s="277" t="s">
        <v>13124</v>
      </c>
      <c r="I6082" s="277" t="s">
        <v>871</v>
      </c>
      <c r="J6082" s="277" t="s">
        <v>2642</v>
      </c>
      <c r="K6082" s="280">
        <v>3.2</v>
      </c>
      <c r="L6082" s="277" t="s">
        <v>2364</v>
      </c>
      <c r="M6082" s="83"/>
    </row>
    <row r="6083" spans="1:13" ht="12.75" customHeight="1" x14ac:dyDescent="0.25">
      <c r="A6083" s="277" t="s">
        <v>13112</v>
      </c>
      <c r="B6083" s="277" t="s">
        <v>13113</v>
      </c>
      <c r="C6083" s="277" t="s">
        <v>13117</v>
      </c>
      <c r="D6083" s="277" t="s">
        <v>13118</v>
      </c>
      <c r="E6083" s="278" t="s">
        <v>1043</v>
      </c>
      <c r="F6083" s="277" t="s">
        <v>1043</v>
      </c>
      <c r="G6083" s="279">
        <v>99064</v>
      </c>
      <c r="H6083" s="277" t="s">
        <v>13125</v>
      </c>
      <c r="I6083" s="277" t="s">
        <v>871</v>
      </c>
      <c r="J6083" s="277" t="s">
        <v>2363</v>
      </c>
      <c r="K6083" s="280">
        <v>0.31</v>
      </c>
      <c r="L6083" s="277" t="s">
        <v>2364</v>
      </c>
      <c r="M6083" s="83"/>
    </row>
    <row r="6084" spans="1:13" ht="12.75" customHeight="1" x14ac:dyDescent="0.25">
      <c r="A6084" s="277" t="s">
        <v>13112</v>
      </c>
      <c r="B6084" s="277" t="s">
        <v>13113</v>
      </c>
      <c r="C6084" s="277" t="s">
        <v>13126</v>
      </c>
      <c r="D6084" s="277" t="s">
        <v>13127</v>
      </c>
      <c r="E6084" s="278" t="s">
        <v>1043</v>
      </c>
      <c r="F6084" s="277" t="s">
        <v>1043</v>
      </c>
      <c r="G6084" s="279">
        <v>78472</v>
      </c>
      <c r="H6084" s="277" t="s">
        <v>13128</v>
      </c>
      <c r="I6084" s="277" t="s">
        <v>648</v>
      </c>
      <c r="J6084" s="277" t="s">
        <v>2642</v>
      </c>
      <c r="K6084" s="280">
        <v>0.3</v>
      </c>
      <c r="L6084" s="277" t="s">
        <v>2364</v>
      </c>
      <c r="M6084" s="83"/>
    </row>
    <row r="6085" spans="1:13" ht="12.75" customHeight="1" x14ac:dyDescent="0.25">
      <c r="A6085" s="277" t="s">
        <v>13129</v>
      </c>
      <c r="B6085" s="277" t="s">
        <v>13130</v>
      </c>
      <c r="C6085" s="277" t="s">
        <v>13131</v>
      </c>
      <c r="D6085" s="277" t="s">
        <v>13132</v>
      </c>
      <c r="E6085" s="278" t="s">
        <v>1043</v>
      </c>
      <c r="F6085" s="277" t="s">
        <v>1043</v>
      </c>
      <c r="G6085" s="279">
        <v>93588</v>
      </c>
      <c r="H6085" s="277" t="s">
        <v>13133</v>
      </c>
      <c r="I6085" s="277" t="s">
        <v>691</v>
      </c>
      <c r="J6085" s="277" t="s">
        <v>2363</v>
      </c>
      <c r="K6085" s="280">
        <v>1.56</v>
      </c>
      <c r="L6085" s="277" t="s">
        <v>2364</v>
      </c>
      <c r="M6085" s="83"/>
    </row>
    <row r="6086" spans="1:13" ht="12.75" customHeight="1" x14ac:dyDescent="0.25">
      <c r="A6086" s="277" t="s">
        <v>13129</v>
      </c>
      <c r="B6086" s="277" t="s">
        <v>13130</v>
      </c>
      <c r="C6086" s="277" t="s">
        <v>13131</v>
      </c>
      <c r="D6086" s="277" t="s">
        <v>13132</v>
      </c>
      <c r="E6086" s="278" t="s">
        <v>1043</v>
      </c>
      <c r="F6086" s="277" t="s">
        <v>1043</v>
      </c>
      <c r="G6086" s="279">
        <v>93589</v>
      </c>
      <c r="H6086" s="277" t="s">
        <v>13134</v>
      </c>
      <c r="I6086" s="277" t="s">
        <v>691</v>
      </c>
      <c r="J6086" s="277" t="s">
        <v>2363</v>
      </c>
      <c r="K6086" s="280">
        <v>1.19</v>
      </c>
      <c r="L6086" s="277" t="s">
        <v>2364</v>
      </c>
      <c r="M6086" s="83"/>
    </row>
    <row r="6087" spans="1:13" ht="12.75" customHeight="1" x14ac:dyDescent="0.25">
      <c r="A6087" s="277" t="s">
        <v>13129</v>
      </c>
      <c r="B6087" s="277" t="s">
        <v>13130</v>
      </c>
      <c r="C6087" s="277" t="s">
        <v>13131</v>
      </c>
      <c r="D6087" s="277" t="s">
        <v>13132</v>
      </c>
      <c r="E6087" s="278" t="s">
        <v>1043</v>
      </c>
      <c r="F6087" s="277" t="s">
        <v>1043</v>
      </c>
      <c r="G6087" s="279">
        <v>93590</v>
      </c>
      <c r="H6087" s="277" t="s">
        <v>13135</v>
      </c>
      <c r="I6087" s="277" t="s">
        <v>691</v>
      </c>
      <c r="J6087" s="277" t="s">
        <v>2363</v>
      </c>
      <c r="K6087" s="280">
        <v>0.79</v>
      </c>
      <c r="L6087" s="277" t="s">
        <v>2364</v>
      </c>
      <c r="M6087" s="83"/>
    </row>
    <row r="6088" spans="1:13" ht="12.75" customHeight="1" x14ac:dyDescent="0.25">
      <c r="A6088" s="277" t="s">
        <v>13129</v>
      </c>
      <c r="B6088" s="277" t="s">
        <v>13130</v>
      </c>
      <c r="C6088" s="277" t="s">
        <v>13131</v>
      </c>
      <c r="D6088" s="277" t="s">
        <v>13132</v>
      </c>
      <c r="E6088" s="278" t="s">
        <v>1043</v>
      </c>
      <c r="F6088" s="277" t="s">
        <v>1043</v>
      </c>
      <c r="G6088" s="279">
        <v>93591</v>
      </c>
      <c r="H6088" s="277" t="s">
        <v>13136</v>
      </c>
      <c r="I6088" s="277" t="s">
        <v>691</v>
      </c>
      <c r="J6088" s="277" t="s">
        <v>2363</v>
      </c>
      <c r="K6088" s="280">
        <v>1.36</v>
      </c>
      <c r="L6088" s="277" t="s">
        <v>2364</v>
      </c>
      <c r="M6088" s="83"/>
    </row>
    <row r="6089" spans="1:13" ht="12.75" customHeight="1" x14ac:dyDescent="0.25">
      <c r="A6089" s="277" t="s">
        <v>13129</v>
      </c>
      <c r="B6089" s="277" t="s">
        <v>13130</v>
      </c>
      <c r="C6089" s="277" t="s">
        <v>13131</v>
      </c>
      <c r="D6089" s="277" t="s">
        <v>13132</v>
      </c>
      <c r="E6089" s="278" t="s">
        <v>1043</v>
      </c>
      <c r="F6089" s="277" t="s">
        <v>1043</v>
      </c>
      <c r="G6089" s="279">
        <v>93592</v>
      </c>
      <c r="H6089" s="277" t="s">
        <v>13137</v>
      </c>
      <c r="I6089" s="277" t="s">
        <v>691</v>
      </c>
      <c r="J6089" s="277" t="s">
        <v>2363</v>
      </c>
      <c r="K6089" s="280">
        <v>1.03</v>
      </c>
      <c r="L6089" s="277" t="s">
        <v>2364</v>
      </c>
      <c r="M6089" s="83"/>
    </row>
    <row r="6090" spans="1:13" ht="12.75" customHeight="1" x14ac:dyDescent="0.25">
      <c r="A6090" s="277" t="s">
        <v>13129</v>
      </c>
      <c r="B6090" s="277" t="s">
        <v>13130</v>
      </c>
      <c r="C6090" s="277" t="s">
        <v>13131</v>
      </c>
      <c r="D6090" s="277" t="s">
        <v>13132</v>
      </c>
      <c r="E6090" s="278" t="s">
        <v>1043</v>
      </c>
      <c r="F6090" s="277" t="s">
        <v>1043</v>
      </c>
      <c r="G6090" s="279">
        <v>93593</v>
      </c>
      <c r="H6090" s="277" t="s">
        <v>13138</v>
      </c>
      <c r="I6090" s="277" t="s">
        <v>691</v>
      </c>
      <c r="J6090" s="277" t="s">
        <v>2363</v>
      </c>
      <c r="K6090" s="280">
        <v>0.69</v>
      </c>
      <c r="L6090" s="277" t="s">
        <v>2364</v>
      </c>
      <c r="M6090" s="83"/>
    </row>
    <row r="6091" spans="1:13" ht="12.75" customHeight="1" x14ac:dyDescent="0.25">
      <c r="A6091" s="277" t="s">
        <v>13129</v>
      </c>
      <c r="B6091" s="277" t="s">
        <v>13130</v>
      </c>
      <c r="C6091" s="277" t="s">
        <v>13131</v>
      </c>
      <c r="D6091" s="277" t="s">
        <v>13132</v>
      </c>
      <c r="E6091" s="278" t="s">
        <v>1043</v>
      </c>
      <c r="F6091" s="277" t="s">
        <v>1043</v>
      </c>
      <c r="G6091" s="279">
        <v>93594</v>
      </c>
      <c r="H6091" s="277" t="s">
        <v>13139</v>
      </c>
      <c r="I6091" s="277" t="s">
        <v>11718</v>
      </c>
      <c r="J6091" s="277" t="s">
        <v>2363</v>
      </c>
      <c r="K6091" s="280">
        <v>1.04</v>
      </c>
      <c r="L6091" s="277" t="s">
        <v>2364</v>
      </c>
      <c r="M6091" s="83"/>
    </row>
    <row r="6092" spans="1:13" ht="12.75" customHeight="1" x14ac:dyDescent="0.25">
      <c r="A6092" s="277" t="s">
        <v>13129</v>
      </c>
      <c r="B6092" s="277" t="s">
        <v>13130</v>
      </c>
      <c r="C6092" s="277" t="s">
        <v>13131</v>
      </c>
      <c r="D6092" s="277" t="s">
        <v>13132</v>
      </c>
      <c r="E6092" s="278" t="s">
        <v>1043</v>
      </c>
      <c r="F6092" s="277" t="s">
        <v>1043</v>
      </c>
      <c r="G6092" s="279">
        <v>93595</v>
      </c>
      <c r="H6092" s="277" t="s">
        <v>13140</v>
      </c>
      <c r="I6092" s="277" t="s">
        <v>11718</v>
      </c>
      <c r="J6092" s="277" t="s">
        <v>2363</v>
      </c>
      <c r="K6092" s="280">
        <v>0.79</v>
      </c>
      <c r="L6092" s="277" t="s">
        <v>2364</v>
      </c>
      <c r="M6092" s="83"/>
    </row>
    <row r="6093" spans="1:13" ht="12.75" customHeight="1" x14ac:dyDescent="0.25">
      <c r="A6093" s="277" t="s">
        <v>13129</v>
      </c>
      <c r="B6093" s="277" t="s">
        <v>13130</v>
      </c>
      <c r="C6093" s="277" t="s">
        <v>13131</v>
      </c>
      <c r="D6093" s="277" t="s">
        <v>13132</v>
      </c>
      <c r="E6093" s="278" t="s">
        <v>1043</v>
      </c>
      <c r="F6093" s="277" t="s">
        <v>1043</v>
      </c>
      <c r="G6093" s="279">
        <v>93596</v>
      </c>
      <c r="H6093" s="277" t="s">
        <v>13141</v>
      </c>
      <c r="I6093" s="277" t="s">
        <v>11718</v>
      </c>
      <c r="J6093" s="277" t="s">
        <v>2363</v>
      </c>
      <c r="K6093" s="280">
        <v>0.53</v>
      </c>
      <c r="L6093" s="277" t="s">
        <v>2364</v>
      </c>
      <c r="M6093" s="83"/>
    </row>
    <row r="6094" spans="1:13" ht="12.75" customHeight="1" x14ac:dyDescent="0.25">
      <c r="A6094" s="277" t="s">
        <v>13129</v>
      </c>
      <c r="B6094" s="277" t="s">
        <v>13130</v>
      </c>
      <c r="C6094" s="277" t="s">
        <v>13131</v>
      </c>
      <c r="D6094" s="277" t="s">
        <v>13132</v>
      </c>
      <c r="E6094" s="278" t="s">
        <v>1043</v>
      </c>
      <c r="F6094" s="277" t="s">
        <v>1043</v>
      </c>
      <c r="G6094" s="279">
        <v>93597</v>
      </c>
      <c r="H6094" s="277" t="s">
        <v>13142</v>
      </c>
      <c r="I6094" s="277" t="s">
        <v>11718</v>
      </c>
      <c r="J6094" s="277" t="s">
        <v>2363</v>
      </c>
      <c r="K6094" s="280">
        <v>0.9</v>
      </c>
      <c r="L6094" s="277" t="s">
        <v>2364</v>
      </c>
      <c r="M6094" s="83"/>
    </row>
    <row r="6095" spans="1:13" ht="12.75" customHeight="1" x14ac:dyDescent="0.25">
      <c r="A6095" s="277" t="s">
        <v>13129</v>
      </c>
      <c r="B6095" s="277" t="s">
        <v>13130</v>
      </c>
      <c r="C6095" s="277" t="s">
        <v>13131</v>
      </c>
      <c r="D6095" s="277" t="s">
        <v>13132</v>
      </c>
      <c r="E6095" s="278" t="s">
        <v>1043</v>
      </c>
      <c r="F6095" s="277" t="s">
        <v>1043</v>
      </c>
      <c r="G6095" s="279">
        <v>93598</v>
      </c>
      <c r="H6095" s="277" t="s">
        <v>13143</v>
      </c>
      <c r="I6095" s="277" t="s">
        <v>11718</v>
      </c>
      <c r="J6095" s="277" t="s">
        <v>2363</v>
      </c>
      <c r="K6095" s="280">
        <v>0.69</v>
      </c>
      <c r="L6095" s="277" t="s">
        <v>2364</v>
      </c>
      <c r="M6095" s="83"/>
    </row>
    <row r="6096" spans="1:13" ht="12.75" customHeight="1" x14ac:dyDescent="0.25">
      <c r="A6096" s="277" t="s">
        <v>13129</v>
      </c>
      <c r="B6096" s="277" t="s">
        <v>13130</v>
      </c>
      <c r="C6096" s="277" t="s">
        <v>13131</v>
      </c>
      <c r="D6096" s="277" t="s">
        <v>13132</v>
      </c>
      <c r="E6096" s="278" t="s">
        <v>1043</v>
      </c>
      <c r="F6096" s="277" t="s">
        <v>1043</v>
      </c>
      <c r="G6096" s="279">
        <v>93599</v>
      </c>
      <c r="H6096" s="277" t="s">
        <v>13144</v>
      </c>
      <c r="I6096" s="277" t="s">
        <v>11718</v>
      </c>
      <c r="J6096" s="277" t="s">
        <v>2363</v>
      </c>
      <c r="K6096" s="280">
        <v>0.46</v>
      </c>
      <c r="L6096" s="277" t="s">
        <v>2364</v>
      </c>
      <c r="M6096" s="83"/>
    </row>
    <row r="6097" spans="1:13" ht="12.75" customHeight="1" x14ac:dyDescent="0.25">
      <c r="A6097" s="277" t="s">
        <v>13129</v>
      </c>
      <c r="B6097" s="277" t="s">
        <v>13130</v>
      </c>
      <c r="C6097" s="277" t="s">
        <v>13131</v>
      </c>
      <c r="D6097" s="277" t="s">
        <v>13132</v>
      </c>
      <c r="E6097" s="278" t="s">
        <v>1043</v>
      </c>
      <c r="F6097" s="277" t="s">
        <v>1043</v>
      </c>
      <c r="G6097" s="279">
        <v>95425</v>
      </c>
      <c r="H6097" s="277" t="s">
        <v>13145</v>
      </c>
      <c r="I6097" s="277" t="s">
        <v>691</v>
      </c>
      <c r="J6097" s="277" t="s">
        <v>2363</v>
      </c>
      <c r="K6097" s="280">
        <v>1.17</v>
      </c>
      <c r="L6097" s="277" t="s">
        <v>2364</v>
      </c>
      <c r="M6097" s="83"/>
    </row>
    <row r="6098" spans="1:13" ht="12.75" customHeight="1" x14ac:dyDescent="0.25">
      <c r="A6098" s="277" t="s">
        <v>13129</v>
      </c>
      <c r="B6098" s="277" t="s">
        <v>13130</v>
      </c>
      <c r="C6098" s="277" t="s">
        <v>13131</v>
      </c>
      <c r="D6098" s="277" t="s">
        <v>13132</v>
      </c>
      <c r="E6098" s="278" t="s">
        <v>1043</v>
      </c>
      <c r="F6098" s="277" t="s">
        <v>1043</v>
      </c>
      <c r="G6098" s="279">
        <v>95426</v>
      </c>
      <c r="H6098" s="277" t="s">
        <v>13146</v>
      </c>
      <c r="I6098" s="277" t="s">
        <v>691</v>
      </c>
      <c r="J6098" s="277" t="s">
        <v>2363</v>
      </c>
      <c r="K6098" s="280">
        <v>0.89</v>
      </c>
      <c r="L6098" s="277" t="s">
        <v>2364</v>
      </c>
      <c r="M6098" s="83"/>
    </row>
    <row r="6099" spans="1:13" ht="12.75" customHeight="1" x14ac:dyDescent="0.25">
      <c r="A6099" s="277" t="s">
        <v>13129</v>
      </c>
      <c r="B6099" s="277" t="s">
        <v>13130</v>
      </c>
      <c r="C6099" s="277" t="s">
        <v>13131</v>
      </c>
      <c r="D6099" s="277" t="s">
        <v>13132</v>
      </c>
      <c r="E6099" s="278" t="s">
        <v>1043</v>
      </c>
      <c r="F6099" s="277" t="s">
        <v>1043</v>
      </c>
      <c r="G6099" s="279">
        <v>95427</v>
      </c>
      <c r="H6099" s="277" t="s">
        <v>13147</v>
      </c>
      <c r="I6099" s="277" t="s">
        <v>691</v>
      </c>
      <c r="J6099" s="277" t="s">
        <v>2363</v>
      </c>
      <c r="K6099" s="280">
        <v>0.59</v>
      </c>
      <c r="L6099" s="277" t="s">
        <v>2364</v>
      </c>
      <c r="M6099" s="83"/>
    </row>
    <row r="6100" spans="1:13" ht="12.75" customHeight="1" x14ac:dyDescent="0.25">
      <c r="A6100" s="277" t="s">
        <v>13129</v>
      </c>
      <c r="B6100" s="277" t="s">
        <v>13130</v>
      </c>
      <c r="C6100" s="277" t="s">
        <v>13131</v>
      </c>
      <c r="D6100" s="277" t="s">
        <v>13132</v>
      </c>
      <c r="E6100" s="278" t="s">
        <v>1043</v>
      </c>
      <c r="F6100" s="277" t="s">
        <v>1043</v>
      </c>
      <c r="G6100" s="279">
        <v>95428</v>
      </c>
      <c r="H6100" s="277" t="s">
        <v>13148</v>
      </c>
      <c r="I6100" s="277" t="s">
        <v>11718</v>
      </c>
      <c r="J6100" s="277" t="s">
        <v>2363</v>
      </c>
      <c r="K6100" s="280">
        <v>0.78</v>
      </c>
      <c r="L6100" s="277" t="s">
        <v>2364</v>
      </c>
      <c r="M6100" s="83"/>
    </row>
    <row r="6101" spans="1:13" ht="12.75" customHeight="1" x14ac:dyDescent="0.25">
      <c r="A6101" s="277" t="s">
        <v>13129</v>
      </c>
      <c r="B6101" s="277" t="s">
        <v>13130</v>
      </c>
      <c r="C6101" s="277" t="s">
        <v>13131</v>
      </c>
      <c r="D6101" s="277" t="s">
        <v>13132</v>
      </c>
      <c r="E6101" s="278" t="s">
        <v>1043</v>
      </c>
      <c r="F6101" s="277" t="s">
        <v>1043</v>
      </c>
      <c r="G6101" s="279">
        <v>95429</v>
      </c>
      <c r="H6101" s="277" t="s">
        <v>13149</v>
      </c>
      <c r="I6101" s="277" t="s">
        <v>11718</v>
      </c>
      <c r="J6101" s="277" t="s">
        <v>2363</v>
      </c>
      <c r="K6101" s="280">
        <v>0.59</v>
      </c>
      <c r="L6101" s="277" t="s">
        <v>2364</v>
      </c>
      <c r="M6101" s="83"/>
    </row>
    <row r="6102" spans="1:13" ht="12.75" customHeight="1" x14ac:dyDescent="0.25">
      <c r="A6102" s="277" t="s">
        <v>13129</v>
      </c>
      <c r="B6102" s="277" t="s">
        <v>13130</v>
      </c>
      <c r="C6102" s="277" t="s">
        <v>13131</v>
      </c>
      <c r="D6102" s="277" t="s">
        <v>13132</v>
      </c>
      <c r="E6102" s="278" t="s">
        <v>1043</v>
      </c>
      <c r="F6102" s="277" t="s">
        <v>1043</v>
      </c>
      <c r="G6102" s="279">
        <v>95430</v>
      </c>
      <c r="H6102" s="277" t="s">
        <v>13150</v>
      </c>
      <c r="I6102" s="277" t="s">
        <v>11718</v>
      </c>
      <c r="J6102" s="277" t="s">
        <v>2363</v>
      </c>
      <c r="K6102" s="280">
        <v>0.39</v>
      </c>
      <c r="L6102" s="277" t="s">
        <v>2364</v>
      </c>
      <c r="M6102" s="83"/>
    </row>
    <row r="6103" spans="1:13" ht="12.75" customHeight="1" x14ac:dyDescent="0.25">
      <c r="A6103" s="277" t="s">
        <v>13129</v>
      </c>
      <c r="B6103" s="277" t="s">
        <v>13130</v>
      </c>
      <c r="C6103" s="277" t="s">
        <v>13131</v>
      </c>
      <c r="D6103" s="277" t="s">
        <v>13132</v>
      </c>
      <c r="E6103" s="278" t="s">
        <v>1043</v>
      </c>
      <c r="F6103" s="277" t="s">
        <v>1043</v>
      </c>
      <c r="G6103" s="279">
        <v>95875</v>
      </c>
      <c r="H6103" s="277" t="s">
        <v>13151</v>
      </c>
      <c r="I6103" s="277" t="s">
        <v>691</v>
      </c>
      <c r="J6103" s="277" t="s">
        <v>2363</v>
      </c>
      <c r="K6103" s="280">
        <v>1.1200000000000001</v>
      </c>
      <c r="L6103" s="277" t="s">
        <v>2364</v>
      </c>
      <c r="M6103" s="83"/>
    </row>
    <row r="6104" spans="1:13" ht="12.75" customHeight="1" x14ac:dyDescent="0.25">
      <c r="A6104" s="277" t="s">
        <v>13129</v>
      </c>
      <c r="B6104" s="277" t="s">
        <v>13130</v>
      </c>
      <c r="C6104" s="277" t="s">
        <v>13131</v>
      </c>
      <c r="D6104" s="277" t="s">
        <v>13132</v>
      </c>
      <c r="E6104" s="278" t="s">
        <v>1043</v>
      </c>
      <c r="F6104" s="277" t="s">
        <v>1043</v>
      </c>
      <c r="G6104" s="279">
        <v>95876</v>
      </c>
      <c r="H6104" s="277" t="s">
        <v>13152</v>
      </c>
      <c r="I6104" s="277" t="s">
        <v>691</v>
      </c>
      <c r="J6104" s="277" t="s">
        <v>2363</v>
      </c>
      <c r="K6104" s="280">
        <v>0.97</v>
      </c>
      <c r="L6104" s="277" t="s">
        <v>2364</v>
      </c>
      <c r="M6104" s="83"/>
    </row>
    <row r="6105" spans="1:13" ht="12.75" customHeight="1" x14ac:dyDescent="0.25">
      <c r="A6105" s="277" t="s">
        <v>13129</v>
      </c>
      <c r="B6105" s="277" t="s">
        <v>13130</v>
      </c>
      <c r="C6105" s="277" t="s">
        <v>13131</v>
      </c>
      <c r="D6105" s="277" t="s">
        <v>13132</v>
      </c>
      <c r="E6105" s="278" t="s">
        <v>1043</v>
      </c>
      <c r="F6105" s="277" t="s">
        <v>1043</v>
      </c>
      <c r="G6105" s="279">
        <v>95877</v>
      </c>
      <c r="H6105" s="277" t="s">
        <v>13153</v>
      </c>
      <c r="I6105" s="277" t="s">
        <v>691</v>
      </c>
      <c r="J6105" s="277" t="s">
        <v>2363</v>
      </c>
      <c r="K6105" s="280">
        <v>0.84</v>
      </c>
      <c r="L6105" s="277" t="s">
        <v>2364</v>
      </c>
      <c r="M6105" s="83"/>
    </row>
    <row r="6106" spans="1:13" ht="12.75" customHeight="1" x14ac:dyDescent="0.25">
      <c r="A6106" s="277" t="s">
        <v>13129</v>
      </c>
      <c r="B6106" s="277" t="s">
        <v>13130</v>
      </c>
      <c r="C6106" s="277" t="s">
        <v>13131</v>
      </c>
      <c r="D6106" s="277" t="s">
        <v>13132</v>
      </c>
      <c r="E6106" s="278" t="s">
        <v>1043</v>
      </c>
      <c r="F6106" s="277" t="s">
        <v>1043</v>
      </c>
      <c r="G6106" s="279">
        <v>95878</v>
      </c>
      <c r="H6106" s="277" t="s">
        <v>13154</v>
      </c>
      <c r="I6106" s="277" t="s">
        <v>11718</v>
      </c>
      <c r="J6106" s="277" t="s">
        <v>2363</v>
      </c>
      <c r="K6106" s="280">
        <v>0.74</v>
      </c>
      <c r="L6106" s="277" t="s">
        <v>2364</v>
      </c>
      <c r="M6106" s="83"/>
    </row>
    <row r="6107" spans="1:13" ht="12.75" customHeight="1" x14ac:dyDescent="0.25">
      <c r="A6107" s="277" t="s">
        <v>13129</v>
      </c>
      <c r="B6107" s="277" t="s">
        <v>13130</v>
      </c>
      <c r="C6107" s="277" t="s">
        <v>13131</v>
      </c>
      <c r="D6107" s="277" t="s">
        <v>13132</v>
      </c>
      <c r="E6107" s="278" t="s">
        <v>1043</v>
      </c>
      <c r="F6107" s="277" t="s">
        <v>1043</v>
      </c>
      <c r="G6107" s="279">
        <v>95879</v>
      </c>
      <c r="H6107" s="277" t="s">
        <v>13155</v>
      </c>
      <c r="I6107" s="277" t="s">
        <v>11718</v>
      </c>
      <c r="J6107" s="277" t="s">
        <v>2363</v>
      </c>
      <c r="K6107" s="280">
        <v>0.64</v>
      </c>
      <c r="L6107" s="277" t="s">
        <v>2364</v>
      </c>
      <c r="M6107" s="83"/>
    </row>
    <row r="6108" spans="1:13" ht="12.75" customHeight="1" x14ac:dyDescent="0.25">
      <c r="A6108" s="277" t="s">
        <v>13129</v>
      </c>
      <c r="B6108" s="277" t="s">
        <v>13130</v>
      </c>
      <c r="C6108" s="277" t="s">
        <v>13131</v>
      </c>
      <c r="D6108" s="277" t="s">
        <v>13132</v>
      </c>
      <c r="E6108" s="278" t="s">
        <v>1043</v>
      </c>
      <c r="F6108" s="277" t="s">
        <v>1043</v>
      </c>
      <c r="G6108" s="279">
        <v>95880</v>
      </c>
      <c r="H6108" s="277" t="s">
        <v>13156</v>
      </c>
      <c r="I6108" s="277" t="s">
        <v>11718</v>
      </c>
      <c r="J6108" s="277" t="s">
        <v>2363</v>
      </c>
      <c r="K6108" s="280">
        <v>0.56000000000000005</v>
      </c>
      <c r="L6108" s="277" t="s">
        <v>2364</v>
      </c>
      <c r="M6108" s="83"/>
    </row>
    <row r="6109" spans="1:13" ht="12.75" customHeight="1" x14ac:dyDescent="0.25">
      <c r="A6109" s="277" t="s">
        <v>13129</v>
      </c>
      <c r="B6109" s="277" t="s">
        <v>13130</v>
      </c>
      <c r="C6109" s="277" t="s">
        <v>13157</v>
      </c>
      <c r="D6109" s="277" t="s">
        <v>13158</v>
      </c>
      <c r="E6109" s="278" t="s">
        <v>1043</v>
      </c>
      <c r="F6109" s="277" t="s">
        <v>1043</v>
      </c>
      <c r="G6109" s="279">
        <v>93176</v>
      </c>
      <c r="H6109" s="277" t="s">
        <v>13159</v>
      </c>
      <c r="I6109" s="277" t="s">
        <v>11718</v>
      </c>
      <c r="J6109" s="277" t="s">
        <v>2363</v>
      </c>
      <c r="K6109" s="280">
        <v>0.45</v>
      </c>
      <c r="L6109" s="277" t="s">
        <v>2364</v>
      </c>
      <c r="M6109" s="83"/>
    </row>
    <row r="6110" spans="1:13" ht="12.75" customHeight="1" x14ac:dyDescent="0.25">
      <c r="A6110" s="277" t="s">
        <v>13129</v>
      </c>
      <c r="B6110" s="277" t="s">
        <v>13130</v>
      </c>
      <c r="C6110" s="277" t="s">
        <v>13157</v>
      </c>
      <c r="D6110" s="277" t="s">
        <v>13158</v>
      </c>
      <c r="E6110" s="278" t="s">
        <v>1043</v>
      </c>
      <c r="F6110" s="277" t="s">
        <v>1043</v>
      </c>
      <c r="G6110" s="279">
        <v>93177</v>
      </c>
      <c r="H6110" s="277" t="s">
        <v>13160</v>
      </c>
      <c r="I6110" s="277" t="s">
        <v>11718</v>
      </c>
      <c r="J6110" s="277" t="s">
        <v>2363</v>
      </c>
      <c r="K6110" s="280">
        <v>1.6</v>
      </c>
      <c r="L6110" s="277" t="s">
        <v>2364</v>
      </c>
      <c r="M6110" s="83"/>
    </row>
    <row r="6111" spans="1:13" ht="12.75" customHeight="1" x14ac:dyDescent="0.25">
      <c r="A6111" s="277" t="s">
        <v>13129</v>
      </c>
      <c r="B6111" s="277" t="s">
        <v>13130</v>
      </c>
      <c r="C6111" s="277" t="s">
        <v>13157</v>
      </c>
      <c r="D6111" s="277" t="s">
        <v>13158</v>
      </c>
      <c r="E6111" s="278" t="s">
        <v>1043</v>
      </c>
      <c r="F6111" s="277" t="s">
        <v>1043</v>
      </c>
      <c r="G6111" s="279">
        <v>93178</v>
      </c>
      <c r="H6111" s="277" t="s">
        <v>13161</v>
      </c>
      <c r="I6111" s="277" t="s">
        <v>11718</v>
      </c>
      <c r="J6111" s="277" t="s">
        <v>2363</v>
      </c>
      <c r="K6111" s="280">
        <v>0.52</v>
      </c>
      <c r="L6111" s="277" t="s">
        <v>2364</v>
      </c>
      <c r="M6111" s="83"/>
    </row>
    <row r="6112" spans="1:13" ht="12.75" customHeight="1" x14ac:dyDescent="0.25">
      <c r="A6112" s="277" t="s">
        <v>13129</v>
      </c>
      <c r="B6112" s="277" t="s">
        <v>13130</v>
      </c>
      <c r="C6112" s="277" t="s">
        <v>13157</v>
      </c>
      <c r="D6112" s="277" t="s">
        <v>13158</v>
      </c>
      <c r="E6112" s="278" t="s">
        <v>1043</v>
      </c>
      <c r="F6112" s="277" t="s">
        <v>1043</v>
      </c>
      <c r="G6112" s="279">
        <v>93179</v>
      </c>
      <c r="H6112" s="277" t="s">
        <v>13162</v>
      </c>
      <c r="I6112" s="277" t="s">
        <v>11718</v>
      </c>
      <c r="J6112" s="277" t="s">
        <v>2363</v>
      </c>
      <c r="K6112" s="280">
        <v>1.78</v>
      </c>
      <c r="L6112" s="277" t="s">
        <v>2364</v>
      </c>
      <c r="M6112" s="83"/>
    </row>
    <row r="6113" spans="1:13" ht="12.75" customHeight="1" x14ac:dyDescent="0.25">
      <c r="A6113" s="277" t="s">
        <v>13163</v>
      </c>
      <c r="B6113" s="277" t="s">
        <v>13164</v>
      </c>
      <c r="C6113" s="277" t="s">
        <v>13165</v>
      </c>
      <c r="D6113" s="277" t="s">
        <v>13166</v>
      </c>
      <c r="E6113" s="278">
        <v>74038</v>
      </c>
      <c r="F6113" s="277" t="s">
        <v>13167</v>
      </c>
      <c r="G6113" s="279" t="s">
        <v>13168</v>
      </c>
      <c r="H6113" s="277" t="s">
        <v>13169</v>
      </c>
      <c r="I6113" s="277" t="s">
        <v>871</v>
      </c>
      <c r="J6113" s="277" t="s">
        <v>2363</v>
      </c>
      <c r="K6113" s="280">
        <v>27.25</v>
      </c>
      <c r="L6113" s="277" t="s">
        <v>2364</v>
      </c>
      <c r="M6113" s="83"/>
    </row>
    <row r="6114" spans="1:13" ht="12.75" customHeight="1" x14ac:dyDescent="0.25">
      <c r="A6114" s="277" t="s">
        <v>13163</v>
      </c>
      <c r="B6114" s="277" t="s">
        <v>13164</v>
      </c>
      <c r="C6114" s="277" t="s">
        <v>13165</v>
      </c>
      <c r="D6114" s="277" t="s">
        <v>13166</v>
      </c>
      <c r="E6114" s="278">
        <v>74039</v>
      </c>
      <c r="F6114" s="277" t="s">
        <v>13170</v>
      </c>
      <c r="G6114" s="279" t="s">
        <v>13171</v>
      </c>
      <c r="H6114" s="277" t="s">
        <v>13172</v>
      </c>
      <c r="I6114" s="277" t="s">
        <v>871</v>
      </c>
      <c r="J6114" s="277" t="s">
        <v>2363</v>
      </c>
      <c r="K6114" s="280">
        <v>27.25</v>
      </c>
      <c r="L6114" s="277" t="s">
        <v>2364</v>
      </c>
      <c r="M6114" s="83"/>
    </row>
    <row r="6115" spans="1:13" ht="12.75" customHeight="1" x14ac:dyDescent="0.25">
      <c r="A6115" s="277" t="s">
        <v>13163</v>
      </c>
      <c r="B6115" s="277" t="s">
        <v>13164</v>
      </c>
      <c r="C6115" s="277" t="s">
        <v>13165</v>
      </c>
      <c r="D6115" s="277" t="s">
        <v>13166</v>
      </c>
      <c r="E6115" s="278">
        <v>74142</v>
      </c>
      <c r="F6115" s="277" t="s">
        <v>13173</v>
      </c>
      <c r="G6115" s="279" t="s">
        <v>13174</v>
      </c>
      <c r="H6115" s="277" t="s">
        <v>13175</v>
      </c>
      <c r="I6115" s="277" t="s">
        <v>871</v>
      </c>
      <c r="J6115" s="277" t="s">
        <v>2642</v>
      </c>
      <c r="K6115" s="280">
        <v>44</v>
      </c>
      <c r="L6115" s="277" t="s">
        <v>2364</v>
      </c>
      <c r="M6115" s="83"/>
    </row>
    <row r="6116" spans="1:13" ht="12.75" customHeight="1" x14ac:dyDescent="0.25">
      <c r="A6116" s="277" t="s">
        <v>13163</v>
      </c>
      <c r="B6116" s="277" t="s">
        <v>13164</v>
      </c>
      <c r="C6116" s="277" t="s">
        <v>13165</v>
      </c>
      <c r="D6116" s="277" t="s">
        <v>13166</v>
      </c>
      <c r="E6116" s="278">
        <v>74142</v>
      </c>
      <c r="F6116" s="277" t="s">
        <v>13173</v>
      </c>
      <c r="G6116" s="279" t="s">
        <v>13176</v>
      </c>
      <c r="H6116" s="277" t="s">
        <v>13177</v>
      </c>
      <c r="I6116" s="277" t="s">
        <v>871</v>
      </c>
      <c r="J6116" s="277" t="s">
        <v>2642</v>
      </c>
      <c r="K6116" s="280">
        <v>23.13</v>
      </c>
      <c r="L6116" s="277" t="s">
        <v>2364</v>
      </c>
      <c r="M6116" s="83"/>
    </row>
    <row r="6117" spans="1:13" ht="12.75" customHeight="1" x14ac:dyDescent="0.25">
      <c r="A6117" s="277" t="s">
        <v>13163</v>
      </c>
      <c r="B6117" s="277" t="s">
        <v>13164</v>
      </c>
      <c r="C6117" s="277" t="s">
        <v>13165</v>
      </c>
      <c r="D6117" s="277" t="s">
        <v>13166</v>
      </c>
      <c r="E6117" s="278">
        <v>74142</v>
      </c>
      <c r="F6117" s="277" t="s">
        <v>13173</v>
      </c>
      <c r="G6117" s="279" t="s">
        <v>13178</v>
      </c>
      <c r="H6117" s="277" t="s">
        <v>13179</v>
      </c>
      <c r="I6117" s="277" t="s">
        <v>871</v>
      </c>
      <c r="J6117" s="277" t="s">
        <v>2642</v>
      </c>
      <c r="K6117" s="280">
        <v>34.369999999999997</v>
      </c>
      <c r="L6117" s="277" t="s">
        <v>2364</v>
      </c>
      <c r="M6117" s="83"/>
    </row>
    <row r="6118" spans="1:13" ht="12.75" customHeight="1" x14ac:dyDescent="0.25">
      <c r="A6118" s="277" t="s">
        <v>13163</v>
      </c>
      <c r="B6118" s="277" t="s">
        <v>13164</v>
      </c>
      <c r="C6118" s="277" t="s">
        <v>13165</v>
      </c>
      <c r="D6118" s="277" t="s">
        <v>13166</v>
      </c>
      <c r="E6118" s="278">
        <v>74142</v>
      </c>
      <c r="F6118" s="277" t="s">
        <v>13173</v>
      </c>
      <c r="G6118" s="279" t="s">
        <v>13180</v>
      </c>
      <c r="H6118" s="277" t="s">
        <v>13181</v>
      </c>
      <c r="I6118" s="277" t="s">
        <v>871</v>
      </c>
      <c r="J6118" s="277" t="s">
        <v>2642</v>
      </c>
      <c r="K6118" s="280">
        <v>55.15</v>
      </c>
      <c r="L6118" s="277" t="s">
        <v>2364</v>
      </c>
      <c r="M6118" s="83"/>
    </row>
    <row r="6119" spans="1:13" ht="12.75" customHeight="1" x14ac:dyDescent="0.25">
      <c r="A6119" s="277" t="s">
        <v>13163</v>
      </c>
      <c r="B6119" s="277" t="s">
        <v>13164</v>
      </c>
      <c r="C6119" s="277" t="s">
        <v>13165</v>
      </c>
      <c r="D6119" s="277" t="s">
        <v>13166</v>
      </c>
      <c r="E6119" s="278">
        <v>74143</v>
      </c>
      <c r="F6119" s="277" t="s">
        <v>13182</v>
      </c>
      <c r="G6119" s="279" t="s">
        <v>13183</v>
      </c>
      <c r="H6119" s="277" t="s">
        <v>13184</v>
      </c>
      <c r="I6119" s="277" t="s">
        <v>871</v>
      </c>
      <c r="J6119" s="277" t="s">
        <v>2642</v>
      </c>
      <c r="K6119" s="280">
        <v>53.54</v>
      </c>
      <c r="L6119" s="277" t="s">
        <v>2364</v>
      </c>
      <c r="M6119" s="83"/>
    </row>
    <row r="6120" spans="1:13" ht="12.75" customHeight="1" x14ac:dyDescent="0.25">
      <c r="A6120" s="277" t="s">
        <v>13163</v>
      </c>
      <c r="B6120" s="277" t="s">
        <v>13164</v>
      </c>
      <c r="C6120" s="277" t="s">
        <v>13165</v>
      </c>
      <c r="D6120" s="277" t="s">
        <v>13166</v>
      </c>
      <c r="E6120" s="278">
        <v>74143</v>
      </c>
      <c r="F6120" s="277" t="s">
        <v>13182</v>
      </c>
      <c r="G6120" s="279" t="s">
        <v>13185</v>
      </c>
      <c r="H6120" s="277" t="s">
        <v>13186</v>
      </c>
      <c r="I6120" s="277" t="s">
        <v>871</v>
      </c>
      <c r="J6120" s="277" t="s">
        <v>2642</v>
      </c>
      <c r="K6120" s="280">
        <v>51.13</v>
      </c>
      <c r="L6120" s="277" t="s">
        <v>2364</v>
      </c>
      <c r="M6120" s="83"/>
    </row>
    <row r="6121" spans="1:13" ht="12.75" customHeight="1" x14ac:dyDescent="0.25">
      <c r="A6121" s="277" t="s">
        <v>13163</v>
      </c>
      <c r="B6121" s="277" t="s">
        <v>13164</v>
      </c>
      <c r="C6121" s="277" t="s">
        <v>13165</v>
      </c>
      <c r="D6121" s="277" t="s">
        <v>13166</v>
      </c>
      <c r="E6121" s="278" t="s">
        <v>1043</v>
      </c>
      <c r="F6121" s="277" t="s">
        <v>1043</v>
      </c>
      <c r="G6121" s="279">
        <v>85171</v>
      </c>
      <c r="H6121" s="277" t="s">
        <v>13187</v>
      </c>
      <c r="I6121" s="277" t="s">
        <v>871</v>
      </c>
      <c r="J6121" s="277" t="s">
        <v>2642</v>
      </c>
      <c r="K6121" s="280">
        <v>3.69</v>
      </c>
      <c r="L6121" s="277" t="s">
        <v>2364</v>
      </c>
      <c r="M6121" s="83"/>
    </row>
    <row r="6122" spans="1:13" ht="12.75" customHeight="1" x14ac:dyDescent="0.25">
      <c r="A6122" s="277" t="s">
        <v>13163</v>
      </c>
      <c r="B6122" s="277" t="s">
        <v>13164</v>
      </c>
      <c r="C6122" s="277" t="s">
        <v>13188</v>
      </c>
      <c r="D6122" s="277" t="s">
        <v>13189</v>
      </c>
      <c r="E6122" s="278">
        <v>73787</v>
      </c>
      <c r="F6122" s="277" t="s">
        <v>13188</v>
      </c>
      <c r="G6122" s="279" t="s">
        <v>13190</v>
      </c>
      <c r="H6122" s="277" t="s">
        <v>13191</v>
      </c>
      <c r="I6122" s="277" t="s">
        <v>648</v>
      </c>
      <c r="J6122" s="277" t="s">
        <v>2642</v>
      </c>
      <c r="K6122" s="280">
        <v>181.65</v>
      </c>
      <c r="L6122" s="277" t="s">
        <v>2364</v>
      </c>
      <c r="M6122" s="83"/>
    </row>
    <row r="6123" spans="1:13" ht="12.75" customHeight="1" x14ac:dyDescent="0.25">
      <c r="A6123" s="277" t="s">
        <v>13163</v>
      </c>
      <c r="B6123" s="277" t="s">
        <v>13164</v>
      </c>
      <c r="C6123" s="277" t="s">
        <v>13188</v>
      </c>
      <c r="D6123" s="277" t="s">
        <v>13189</v>
      </c>
      <c r="E6123" s="278">
        <v>74244</v>
      </c>
      <c r="F6123" s="277" t="s">
        <v>13192</v>
      </c>
      <c r="G6123" s="279" t="s">
        <v>13193</v>
      </c>
      <c r="H6123" s="277" t="s">
        <v>13194</v>
      </c>
      <c r="I6123" s="277" t="s">
        <v>648</v>
      </c>
      <c r="J6123" s="277" t="s">
        <v>2642</v>
      </c>
      <c r="K6123" s="280">
        <v>119.84</v>
      </c>
      <c r="L6123" s="277" t="s">
        <v>2364</v>
      </c>
      <c r="M6123" s="83"/>
    </row>
    <row r="6124" spans="1:13" ht="12.75" customHeight="1" x14ac:dyDescent="0.25">
      <c r="A6124" s="277" t="s">
        <v>13163</v>
      </c>
      <c r="B6124" s="277" t="s">
        <v>13164</v>
      </c>
      <c r="C6124" s="277" t="s">
        <v>13195</v>
      </c>
      <c r="D6124" s="277" t="s">
        <v>13196</v>
      </c>
      <c r="E6124" s="278">
        <v>73788</v>
      </c>
      <c r="F6124" s="277" t="s">
        <v>13197</v>
      </c>
      <c r="G6124" s="279" t="s">
        <v>13198</v>
      </c>
      <c r="H6124" s="277" t="s">
        <v>13199</v>
      </c>
      <c r="I6124" s="277" t="s">
        <v>833</v>
      </c>
      <c r="J6124" s="277" t="s">
        <v>2642</v>
      </c>
      <c r="K6124" s="280">
        <v>103.34</v>
      </c>
      <c r="L6124" s="277" t="s">
        <v>2364</v>
      </c>
      <c r="M6124" s="83"/>
    </row>
    <row r="6125" spans="1:13" ht="12.75" customHeight="1" x14ac:dyDescent="0.25">
      <c r="A6125" s="277" t="s">
        <v>13163</v>
      </c>
      <c r="B6125" s="277" t="s">
        <v>13164</v>
      </c>
      <c r="C6125" s="277" t="s">
        <v>13195</v>
      </c>
      <c r="D6125" s="277" t="s">
        <v>13196</v>
      </c>
      <c r="E6125" s="278" t="s">
        <v>1043</v>
      </c>
      <c r="F6125" s="277" t="s">
        <v>1043</v>
      </c>
      <c r="G6125" s="279">
        <v>98509</v>
      </c>
      <c r="H6125" s="277" t="s">
        <v>13200</v>
      </c>
      <c r="I6125" s="277" t="s">
        <v>833</v>
      </c>
      <c r="J6125" s="277" t="s">
        <v>2642</v>
      </c>
      <c r="K6125" s="280">
        <v>31.68</v>
      </c>
      <c r="L6125" s="277" t="s">
        <v>2364</v>
      </c>
      <c r="M6125" s="83"/>
    </row>
    <row r="6126" spans="1:13" ht="12.75" customHeight="1" x14ac:dyDescent="0.25">
      <c r="A6126" s="277" t="s">
        <v>13163</v>
      </c>
      <c r="B6126" s="277" t="s">
        <v>13164</v>
      </c>
      <c r="C6126" s="277" t="s">
        <v>13195</v>
      </c>
      <c r="D6126" s="277" t="s">
        <v>13196</v>
      </c>
      <c r="E6126" s="278" t="s">
        <v>1043</v>
      </c>
      <c r="F6126" s="277" t="s">
        <v>1043</v>
      </c>
      <c r="G6126" s="279">
        <v>98510</v>
      </c>
      <c r="H6126" s="277" t="s">
        <v>13201</v>
      </c>
      <c r="I6126" s="277" t="s">
        <v>833</v>
      </c>
      <c r="J6126" s="277" t="s">
        <v>2642</v>
      </c>
      <c r="K6126" s="280">
        <v>49.34</v>
      </c>
      <c r="L6126" s="277" t="s">
        <v>2364</v>
      </c>
      <c r="M6126" s="83"/>
    </row>
    <row r="6127" spans="1:13" ht="12.75" customHeight="1" x14ac:dyDescent="0.25">
      <c r="A6127" s="277" t="s">
        <v>13163</v>
      </c>
      <c r="B6127" s="277" t="s">
        <v>13164</v>
      </c>
      <c r="C6127" s="277" t="s">
        <v>13195</v>
      </c>
      <c r="D6127" s="277" t="s">
        <v>13196</v>
      </c>
      <c r="E6127" s="278" t="s">
        <v>1043</v>
      </c>
      <c r="F6127" s="277" t="s">
        <v>1043</v>
      </c>
      <c r="G6127" s="279">
        <v>98511</v>
      </c>
      <c r="H6127" s="277" t="s">
        <v>13202</v>
      </c>
      <c r="I6127" s="277" t="s">
        <v>833</v>
      </c>
      <c r="J6127" s="277" t="s">
        <v>2642</v>
      </c>
      <c r="K6127" s="280">
        <v>92.71</v>
      </c>
      <c r="L6127" s="277" t="s">
        <v>2364</v>
      </c>
      <c r="M6127" s="83"/>
    </row>
    <row r="6128" spans="1:13" ht="12.75" customHeight="1" x14ac:dyDescent="0.25">
      <c r="A6128" s="277" t="s">
        <v>13163</v>
      </c>
      <c r="B6128" s="277" t="s">
        <v>13164</v>
      </c>
      <c r="C6128" s="277" t="s">
        <v>13195</v>
      </c>
      <c r="D6128" s="277" t="s">
        <v>13196</v>
      </c>
      <c r="E6128" s="278" t="s">
        <v>1043</v>
      </c>
      <c r="F6128" s="277" t="s">
        <v>1043</v>
      </c>
      <c r="G6128" s="279">
        <v>98516</v>
      </c>
      <c r="H6128" s="277" t="s">
        <v>13203</v>
      </c>
      <c r="I6128" s="277" t="s">
        <v>833</v>
      </c>
      <c r="J6128" s="277" t="s">
        <v>2363</v>
      </c>
      <c r="K6128" s="280">
        <v>225.86</v>
      </c>
      <c r="L6128" s="277" t="s">
        <v>2364</v>
      </c>
      <c r="M6128" s="83"/>
    </row>
    <row r="6129" spans="1:13" ht="12.75" customHeight="1" x14ac:dyDescent="0.25">
      <c r="A6129" s="277" t="s">
        <v>13163</v>
      </c>
      <c r="B6129" s="277" t="s">
        <v>13164</v>
      </c>
      <c r="C6129" s="277" t="s">
        <v>13195</v>
      </c>
      <c r="D6129" s="277" t="s">
        <v>13196</v>
      </c>
      <c r="E6129" s="278" t="s">
        <v>1043</v>
      </c>
      <c r="F6129" s="277" t="s">
        <v>1043</v>
      </c>
      <c r="G6129" s="279">
        <v>98519</v>
      </c>
      <c r="H6129" s="277" t="s">
        <v>13204</v>
      </c>
      <c r="I6129" s="277" t="s">
        <v>648</v>
      </c>
      <c r="J6129" s="277" t="s">
        <v>2642</v>
      </c>
      <c r="K6129" s="280">
        <v>1.43</v>
      </c>
      <c r="L6129" s="277" t="s">
        <v>2364</v>
      </c>
      <c r="M6129" s="83"/>
    </row>
    <row r="6130" spans="1:13" ht="12.75" customHeight="1" x14ac:dyDescent="0.25">
      <c r="A6130" s="277" t="s">
        <v>13163</v>
      </c>
      <c r="B6130" s="277" t="s">
        <v>13164</v>
      </c>
      <c r="C6130" s="277" t="s">
        <v>13195</v>
      </c>
      <c r="D6130" s="277" t="s">
        <v>13196</v>
      </c>
      <c r="E6130" s="278" t="s">
        <v>1043</v>
      </c>
      <c r="F6130" s="277" t="s">
        <v>1043</v>
      </c>
      <c r="G6130" s="279">
        <v>98520</v>
      </c>
      <c r="H6130" s="277" t="s">
        <v>13205</v>
      </c>
      <c r="I6130" s="277" t="s">
        <v>648</v>
      </c>
      <c r="J6130" s="277" t="s">
        <v>2642</v>
      </c>
      <c r="K6130" s="280">
        <v>3.54</v>
      </c>
      <c r="L6130" s="277" t="s">
        <v>2364</v>
      </c>
      <c r="M6130" s="83"/>
    </row>
    <row r="6131" spans="1:13" ht="12.75" customHeight="1" x14ac:dyDescent="0.25">
      <c r="A6131" s="277" t="s">
        <v>13163</v>
      </c>
      <c r="B6131" s="277" t="s">
        <v>13164</v>
      </c>
      <c r="C6131" s="277" t="s">
        <v>13195</v>
      </c>
      <c r="D6131" s="277" t="s">
        <v>13196</v>
      </c>
      <c r="E6131" s="278" t="s">
        <v>1043</v>
      </c>
      <c r="F6131" s="277" t="s">
        <v>1043</v>
      </c>
      <c r="G6131" s="279">
        <v>98521</v>
      </c>
      <c r="H6131" s="277" t="s">
        <v>13206</v>
      </c>
      <c r="I6131" s="277" t="s">
        <v>648</v>
      </c>
      <c r="J6131" s="277" t="s">
        <v>2642</v>
      </c>
      <c r="K6131" s="280">
        <v>0.26</v>
      </c>
      <c r="L6131" s="277" t="s">
        <v>2364</v>
      </c>
      <c r="M6131" s="83"/>
    </row>
    <row r="6132" spans="1:13" ht="12.75" customHeight="1" x14ac:dyDescent="0.25">
      <c r="A6132" s="277" t="s">
        <v>13163</v>
      </c>
      <c r="B6132" s="277" t="s">
        <v>13164</v>
      </c>
      <c r="C6132" s="277" t="s">
        <v>13195</v>
      </c>
      <c r="D6132" s="277" t="s">
        <v>13196</v>
      </c>
      <c r="E6132" s="278" t="s">
        <v>1043</v>
      </c>
      <c r="F6132" s="277" t="s">
        <v>1043</v>
      </c>
      <c r="G6132" s="279">
        <v>98522</v>
      </c>
      <c r="H6132" s="277" t="s">
        <v>13207</v>
      </c>
      <c r="I6132" s="277" t="s">
        <v>871</v>
      </c>
      <c r="J6132" s="277" t="s">
        <v>2642</v>
      </c>
      <c r="K6132" s="280">
        <v>115.72</v>
      </c>
      <c r="L6132" s="277" t="s">
        <v>2364</v>
      </c>
      <c r="M6132" s="83"/>
    </row>
    <row r="6133" spans="1:13" ht="12.75" customHeight="1" x14ac:dyDescent="0.25">
      <c r="A6133" s="277" t="s">
        <v>13163</v>
      </c>
      <c r="B6133" s="277" t="s">
        <v>13164</v>
      </c>
      <c r="C6133" s="277" t="s">
        <v>13195</v>
      </c>
      <c r="D6133" s="277" t="s">
        <v>13196</v>
      </c>
      <c r="E6133" s="278" t="s">
        <v>1043</v>
      </c>
      <c r="F6133" s="277" t="s">
        <v>1043</v>
      </c>
      <c r="G6133" s="279">
        <v>98524</v>
      </c>
      <c r="H6133" s="277" t="s">
        <v>13208</v>
      </c>
      <c r="I6133" s="277" t="s">
        <v>648</v>
      </c>
      <c r="J6133" s="277" t="s">
        <v>2642</v>
      </c>
      <c r="K6133" s="280">
        <v>2.36</v>
      </c>
      <c r="L6133" s="277" t="s">
        <v>2364</v>
      </c>
      <c r="M6133" s="83"/>
    </row>
    <row r="6134" spans="1:13" ht="12.75" customHeight="1" x14ac:dyDescent="0.25">
      <c r="A6134" s="277" t="s">
        <v>13163</v>
      </c>
      <c r="B6134" s="277" t="s">
        <v>13164</v>
      </c>
      <c r="C6134" s="277" t="s">
        <v>13209</v>
      </c>
      <c r="D6134" s="277" t="s">
        <v>13210</v>
      </c>
      <c r="E6134" s="278" t="s">
        <v>1043</v>
      </c>
      <c r="F6134" s="277" t="s">
        <v>1043</v>
      </c>
      <c r="G6134" s="279">
        <v>85179</v>
      </c>
      <c r="H6134" s="277" t="s">
        <v>13211</v>
      </c>
      <c r="I6134" s="277" t="s">
        <v>648</v>
      </c>
      <c r="J6134" s="277" t="s">
        <v>2642</v>
      </c>
      <c r="K6134" s="280">
        <v>12.1</v>
      </c>
      <c r="L6134" s="277" t="s">
        <v>2364</v>
      </c>
      <c r="M6134" s="83"/>
    </row>
    <row r="6135" spans="1:13" ht="12.75" customHeight="1" x14ac:dyDescent="0.25">
      <c r="A6135" s="277" t="s">
        <v>13163</v>
      </c>
      <c r="B6135" s="277" t="s">
        <v>13164</v>
      </c>
      <c r="C6135" s="277" t="s">
        <v>13209</v>
      </c>
      <c r="D6135" s="277" t="s">
        <v>13210</v>
      </c>
      <c r="E6135" s="278" t="s">
        <v>1043</v>
      </c>
      <c r="F6135" s="277" t="s">
        <v>1043</v>
      </c>
      <c r="G6135" s="279">
        <v>85180</v>
      </c>
      <c r="H6135" s="277" t="s">
        <v>13212</v>
      </c>
      <c r="I6135" s="277" t="s">
        <v>648</v>
      </c>
      <c r="J6135" s="277" t="s">
        <v>2642</v>
      </c>
      <c r="K6135" s="280">
        <v>12.1</v>
      </c>
      <c r="L6135" s="277" t="s">
        <v>2364</v>
      </c>
      <c r="M6135" s="83"/>
    </row>
    <row r="6136" spans="1:13" ht="12.75" customHeight="1" x14ac:dyDescent="0.25">
      <c r="A6136" s="277" t="s">
        <v>13163</v>
      </c>
      <c r="B6136" s="277" t="s">
        <v>13164</v>
      </c>
      <c r="C6136" s="277" t="s">
        <v>13209</v>
      </c>
      <c r="D6136" s="277" t="s">
        <v>13210</v>
      </c>
      <c r="E6136" s="278" t="s">
        <v>1043</v>
      </c>
      <c r="F6136" s="277" t="s">
        <v>1043</v>
      </c>
      <c r="G6136" s="279">
        <v>98503</v>
      </c>
      <c r="H6136" s="277" t="s">
        <v>13213</v>
      </c>
      <c r="I6136" s="277" t="s">
        <v>648</v>
      </c>
      <c r="J6136" s="277" t="s">
        <v>2642</v>
      </c>
      <c r="K6136" s="280">
        <v>12.24</v>
      </c>
      <c r="L6136" s="277" t="s">
        <v>2364</v>
      </c>
      <c r="M6136" s="83"/>
    </row>
    <row r="6137" spans="1:13" ht="12.75" customHeight="1" x14ac:dyDescent="0.25">
      <c r="A6137" s="277" t="s">
        <v>13163</v>
      </c>
      <c r="B6137" s="277" t="s">
        <v>13164</v>
      </c>
      <c r="C6137" s="277" t="s">
        <v>13209</v>
      </c>
      <c r="D6137" s="277" t="s">
        <v>13210</v>
      </c>
      <c r="E6137" s="278" t="s">
        <v>1043</v>
      </c>
      <c r="F6137" s="277" t="s">
        <v>1043</v>
      </c>
      <c r="G6137" s="279">
        <v>98504</v>
      </c>
      <c r="H6137" s="277" t="s">
        <v>13214</v>
      </c>
      <c r="I6137" s="277" t="s">
        <v>648</v>
      </c>
      <c r="J6137" s="277" t="s">
        <v>2642</v>
      </c>
      <c r="K6137" s="280">
        <v>7.24</v>
      </c>
      <c r="L6137" s="277" t="s">
        <v>2364</v>
      </c>
      <c r="M6137" s="83"/>
    </row>
    <row r="6138" spans="1:13" ht="12.75" customHeight="1" x14ac:dyDescent="0.25">
      <c r="A6138" s="277" t="s">
        <v>13163</v>
      </c>
      <c r="B6138" s="277" t="s">
        <v>13164</v>
      </c>
      <c r="C6138" s="277" t="s">
        <v>13209</v>
      </c>
      <c r="D6138" s="277" t="s">
        <v>13210</v>
      </c>
      <c r="E6138" s="278" t="s">
        <v>1043</v>
      </c>
      <c r="F6138" s="277" t="s">
        <v>1043</v>
      </c>
      <c r="G6138" s="279">
        <v>98505</v>
      </c>
      <c r="H6138" s="277" t="s">
        <v>13215</v>
      </c>
      <c r="I6138" s="277" t="s">
        <v>648</v>
      </c>
      <c r="J6138" s="277" t="s">
        <v>2642</v>
      </c>
      <c r="K6138" s="280">
        <v>45.75</v>
      </c>
      <c r="L6138" s="277" t="s">
        <v>2364</v>
      </c>
      <c r="M6138" s="83"/>
    </row>
    <row r="6139" spans="1:13" ht="12.75" customHeight="1" x14ac:dyDescent="0.25">
      <c r="A6139" s="277" t="s">
        <v>13163</v>
      </c>
      <c r="B6139" s="277" t="s">
        <v>13164</v>
      </c>
      <c r="C6139" s="277" t="s">
        <v>13216</v>
      </c>
      <c r="D6139" s="277" t="s">
        <v>13217</v>
      </c>
      <c r="E6139" s="278" t="s">
        <v>1043</v>
      </c>
      <c r="F6139" s="277" t="s">
        <v>1043</v>
      </c>
      <c r="G6139" s="279">
        <v>85184</v>
      </c>
      <c r="H6139" s="277" t="s">
        <v>13218</v>
      </c>
      <c r="I6139" s="277" t="s">
        <v>648</v>
      </c>
      <c r="J6139" s="277" t="s">
        <v>4167</v>
      </c>
      <c r="K6139" s="280">
        <v>3.59</v>
      </c>
      <c r="L6139" s="277" t="s">
        <v>2364</v>
      </c>
      <c r="M6139" s="83"/>
    </row>
    <row r="6140" spans="1:13" ht="12.75" customHeight="1" x14ac:dyDescent="0.25">
      <c r="A6140" s="277" t="s">
        <v>13163</v>
      </c>
      <c r="B6140" s="277" t="s">
        <v>13164</v>
      </c>
      <c r="C6140" s="277" t="s">
        <v>13216</v>
      </c>
      <c r="D6140" s="277" t="s">
        <v>13217</v>
      </c>
      <c r="E6140" s="278" t="s">
        <v>1043</v>
      </c>
      <c r="F6140" s="277" t="s">
        <v>1043</v>
      </c>
      <c r="G6140" s="279">
        <v>85185</v>
      </c>
      <c r="H6140" s="277" t="s">
        <v>13219</v>
      </c>
      <c r="I6140" s="277" t="s">
        <v>648</v>
      </c>
      <c r="J6140" s="277" t="s">
        <v>2642</v>
      </c>
      <c r="K6140" s="280">
        <v>4.66</v>
      </c>
      <c r="L6140" s="277" t="s">
        <v>2364</v>
      </c>
      <c r="M6140" s="83"/>
    </row>
    <row r="6141" spans="1:13" ht="12.75" customHeight="1" x14ac:dyDescent="0.25">
      <c r="A6141" s="277" t="s">
        <v>13163</v>
      </c>
      <c r="B6141" s="277" t="s">
        <v>13164</v>
      </c>
      <c r="C6141" s="277" t="s">
        <v>13216</v>
      </c>
      <c r="D6141" s="277" t="s">
        <v>13217</v>
      </c>
      <c r="E6141" s="278" t="s">
        <v>1043</v>
      </c>
      <c r="F6141" s="277" t="s">
        <v>1043</v>
      </c>
      <c r="G6141" s="279">
        <v>98525</v>
      </c>
      <c r="H6141" s="277" t="s">
        <v>13220</v>
      </c>
      <c r="I6141" s="277" t="s">
        <v>648</v>
      </c>
      <c r="J6141" s="277" t="s">
        <v>2363</v>
      </c>
      <c r="K6141" s="280">
        <v>0.25</v>
      </c>
      <c r="L6141" s="277" t="s">
        <v>2364</v>
      </c>
      <c r="M6141" s="83"/>
    </row>
    <row r="6142" spans="1:13" ht="12.75" customHeight="1" x14ac:dyDescent="0.25">
      <c r="A6142" s="277" t="s">
        <v>13163</v>
      </c>
      <c r="B6142" s="277" t="s">
        <v>13164</v>
      </c>
      <c r="C6142" s="277" t="s">
        <v>13216</v>
      </c>
      <c r="D6142" s="277" t="s">
        <v>13217</v>
      </c>
      <c r="E6142" s="278" t="s">
        <v>1043</v>
      </c>
      <c r="F6142" s="277" t="s">
        <v>1043</v>
      </c>
      <c r="G6142" s="279">
        <v>98526</v>
      </c>
      <c r="H6142" s="277" t="s">
        <v>13221</v>
      </c>
      <c r="I6142" s="277" t="s">
        <v>833</v>
      </c>
      <c r="J6142" s="277" t="s">
        <v>2363</v>
      </c>
      <c r="K6142" s="280">
        <v>53.79</v>
      </c>
      <c r="L6142" s="277" t="s">
        <v>2364</v>
      </c>
      <c r="M6142" s="83"/>
    </row>
    <row r="6143" spans="1:13" ht="12.75" customHeight="1" x14ac:dyDescent="0.25">
      <c r="A6143" s="277" t="s">
        <v>13163</v>
      </c>
      <c r="B6143" s="277" t="s">
        <v>13164</v>
      </c>
      <c r="C6143" s="277" t="s">
        <v>13216</v>
      </c>
      <c r="D6143" s="277" t="s">
        <v>13217</v>
      </c>
      <c r="E6143" s="278" t="s">
        <v>1043</v>
      </c>
      <c r="F6143" s="277" t="s">
        <v>1043</v>
      </c>
      <c r="G6143" s="279">
        <v>98527</v>
      </c>
      <c r="H6143" s="277" t="s">
        <v>13222</v>
      </c>
      <c r="I6143" s="277" t="s">
        <v>833</v>
      </c>
      <c r="J6143" s="277" t="s">
        <v>2363</v>
      </c>
      <c r="K6143" s="280">
        <v>115.82</v>
      </c>
      <c r="L6143" s="277" t="s">
        <v>2364</v>
      </c>
      <c r="M6143" s="83"/>
    </row>
    <row r="6144" spans="1:13" ht="12.75" customHeight="1" x14ac:dyDescent="0.25">
      <c r="A6144" s="277" t="s">
        <v>13163</v>
      </c>
      <c r="B6144" s="277" t="s">
        <v>13164</v>
      </c>
      <c r="C6144" s="277" t="s">
        <v>13216</v>
      </c>
      <c r="D6144" s="277" t="s">
        <v>13217</v>
      </c>
      <c r="E6144" s="278" t="s">
        <v>1043</v>
      </c>
      <c r="F6144" s="277" t="s">
        <v>1043</v>
      </c>
      <c r="G6144" s="279">
        <v>98528</v>
      </c>
      <c r="H6144" s="277" t="s">
        <v>13223</v>
      </c>
      <c r="I6144" s="277" t="s">
        <v>833</v>
      </c>
      <c r="J6144" s="277" t="s">
        <v>2363</v>
      </c>
      <c r="K6144" s="280">
        <v>169.38</v>
      </c>
      <c r="L6144" s="277" t="s">
        <v>2364</v>
      </c>
      <c r="M6144" s="83"/>
    </row>
    <row r="6145" spans="1:13" ht="12.75" customHeight="1" x14ac:dyDescent="0.25">
      <c r="A6145" s="277" t="s">
        <v>13163</v>
      </c>
      <c r="B6145" s="277" t="s">
        <v>13164</v>
      </c>
      <c r="C6145" s="277" t="s">
        <v>13216</v>
      </c>
      <c r="D6145" s="277" t="s">
        <v>13217</v>
      </c>
      <c r="E6145" s="278" t="s">
        <v>1043</v>
      </c>
      <c r="F6145" s="277" t="s">
        <v>1043</v>
      </c>
      <c r="G6145" s="279">
        <v>98529</v>
      </c>
      <c r="H6145" s="277" t="s">
        <v>13224</v>
      </c>
      <c r="I6145" s="277" t="s">
        <v>833</v>
      </c>
      <c r="J6145" s="277" t="s">
        <v>2642</v>
      </c>
      <c r="K6145" s="280">
        <v>50.97</v>
      </c>
      <c r="L6145" s="277" t="s">
        <v>2364</v>
      </c>
      <c r="M6145" s="83"/>
    </row>
    <row r="6146" spans="1:13" ht="12.75" customHeight="1" x14ac:dyDescent="0.25">
      <c r="A6146" s="277" t="s">
        <v>13163</v>
      </c>
      <c r="B6146" s="277" t="s">
        <v>13164</v>
      </c>
      <c r="C6146" s="277" t="s">
        <v>13216</v>
      </c>
      <c r="D6146" s="277" t="s">
        <v>13217</v>
      </c>
      <c r="E6146" s="278" t="s">
        <v>1043</v>
      </c>
      <c r="F6146" s="277" t="s">
        <v>1043</v>
      </c>
      <c r="G6146" s="279">
        <v>98530</v>
      </c>
      <c r="H6146" s="277" t="s">
        <v>13225</v>
      </c>
      <c r="I6146" s="277" t="s">
        <v>833</v>
      </c>
      <c r="J6146" s="277" t="s">
        <v>2642</v>
      </c>
      <c r="K6146" s="280">
        <v>90.8</v>
      </c>
      <c r="L6146" s="277" t="s">
        <v>2364</v>
      </c>
      <c r="M6146" s="83"/>
    </row>
    <row r="6147" spans="1:13" ht="12.75" customHeight="1" x14ac:dyDescent="0.25">
      <c r="A6147" s="277" t="s">
        <v>13163</v>
      </c>
      <c r="B6147" s="277" t="s">
        <v>13164</v>
      </c>
      <c r="C6147" s="277" t="s">
        <v>13216</v>
      </c>
      <c r="D6147" s="277" t="s">
        <v>13217</v>
      </c>
      <c r="E6147" s="278" t="s">
        <v>1043</v>
      </c>
      <c r="F6147" s="277" t="s">
        <v>1043</v>
      </c>
      <c r="G6147" s="279">
        <v>98531</v>
      </c>
      <c r="H6147" s="277" t="s">
        <v>13226</v>
      </c>
      <c r="I6147" s="277" t="s">
        <v>833</v>
      </c>
      <c r="J6147" s="277" t="s">
        <v>2363</v>
      </c>
      <c r="K6147" s="280">
        <v>191.37</v>
      </c>
      <c r="L6147" s="277" t="s">
        <v>2364</v>
      </c>
      <c r="M6147" s="83"/>
    </row>
    <row r="6148" spans="1:13" ht="12.75" customHeight="1" x14ac:dyDescent="0.25">
      <c r="A6148" s="277" t="s">
        <v>13163</v>
      </c>
      <c r="B6148" s="277" t="s">
        <v>13164</v>
      </c>
      <c r="C6148" s="277" t="s">
        <v>13216</v>
      </c>
      <c r="D6148" s="277" t="s">
        <v>13217</v>
      </c>
      <c r="E6148" s="278" t="s">
        <v>1043</v>
      </c>
      <c r="F6148" s="277" t="s">
        <v>1043</v>
      </c>
      <c r="G6148" s="279">
        <v>98532</v>
      </c>
      <c r="H6148" s="277" t="s">
        <v>13227</v>
      </c>
      <c r="I6148" s="277" t="s">
        <v>833</v>
      </c>
      <c r="J6148" s="277" t="s">
        <v>2363</v>
      </c>
      <c r="K6148" s="280">
        <v>65.37</v>
      </c>
      <c r="L6148" s="277" t="s">
        <v>2364</v>
      </c>
      <c r="M6148" s="83"/>
    </row>
    <row r="6149" spans="1:13" ht="12.75" customHeight="1" x14ac:dyDescent="0.25">
      <c r="A6149" s="277" t="s">
        <v>13163</v>
      </c>
      <c r="B6149" s="277" t="s">
        <v>13164</v>
      </c>
      <c r="C6149" s="277" t="s">
        <v>13216</v>
      </c>
      <c r="D6149" s="277" t="s">
        <v>13217</v>
      </c>
      <c r="E6149" s="278" t="s">
        <v>1043</v>
      </c>
      <c r="F6149" s="277" t="s">
        <v>1043</v>
      </c>
      <c r="G6149" s="279">
        <v>98533</v>
      </c>
      <c r="H6149" s="277" t="s">
        <v>13228</v>
      </c>
      <c r="I6149" s="277" t="s">
        <v>833</v>
      </c>
      <c r="J6149" s="277" t="s">
        <v>2363</v>
      </c>
      <c r="K6149" s="280">
        <v>178.86</v>
      </c>
      <c r="L6149" s="277" t="s">
        <v>2364</v>
      </c>
      <c r="M6149" s="83"/>
    </row>
    <row r="6150" spans="1:13" ht="12.75" customHeight="1" x14ac:dyDescent="0.25">
      <c r="A6150" s="277" t="s">
        <v>13163</v>
      </c>
      <c r="B6150" s="277" t="s">
        <v>13164</v>
      </c>
      <c r="C6150" s="277" t="s">
        <v>13216</v>
      </c>
      <c r="D6150" s="277" t="s">
        <v>13217</v>
      </c>
      <c r="E6150" s="278" t="s">
        <v>1043</v>
      </c>
      <c r="F6150" s="277" t="s">
        <v>1043</v>
      </c>
      <c r="G6150" s="279">
        <v>98534</v>
      </c>
      <c r="H6150" s="277" t="s">
        <v>13229</v>
      </c>
      <c r="I6150" s="277" t="s">
        <v>833</v>
      </c>
      <c r="J6150" s="277" t="s">
        <v>2363</v>
      </c>
      <c r="K6150" s="280">
        <v>458.45</v>
      </c>
      <c r="L6150" s="277" t="s">
        <v>2364</v>
      </c>
      <c r="M6150" s="83"/>
    </row>
    <row r="6151" spans="1:13" ht="12.75" customHeight="1" x14ac:dyDescent="0.25">
      <c r="A6151" s="277" t="s">
        <v>13163</v>
      </c>
      <c r="B6151" s="277" t="s">
        <v>13164</v>
      </c>
      <c r="C6151" s="277" t="s">
        <v>13216</v>
      </c>
      <c r="D6151" s="277" t="s">
        <v>13217</v>
      </c>
      <c r="E6151" s="278" t="s">
        <v>1043</v>
      </c>
      <c r="F6151" s="277" t="s">
        <v>1043</v>
      </c>
      <c r="G6151" s="279">
        <v>98535</v>
      </c>
      <c r="H6151" s="277" t="s">
        <v>13230</v>
      </c>
      <c r="I6151" s="277" t="s">
        <v>833</v>
      </c>
      <c r="J6151" s="277" t="s">
        <v>2363</v>
      </c>
      <c r="K6151" s="280">
        <v>725.23</v>
      </c>
      <c r="L6151" s="277" t="s">
        <v>2364</v>
      </c>
      <c r="M6151" s="83"/>
    </row>
    <row r="6152" spans="1:13" ht="12.75" customHeight="1" x14ac:dyDescent="0.25">
      <c r="A6152" s="277" t="s">
        <v>9673</v>
      </c>
      <c r="B6152" s="277" t="s">
        <v>12738</v>
      </c>
      <c r="C6152" s="277" t="s">
        <v>12992</v>
      </c>
      <c r="D6152" s="277" t="s">
        <v>12993</v>
      </c>
      <c r="E6152" s="278" t="s">
        <v>1043</v>
      </c>
      <c r="F6152" s="277" t="s">
        <v>1043</v>
      </c>
      <c r="G6152" s="279">
        <v>88238</v>
      </c>
      <c r="H6152" s="277" t="s">
        <v>13231</v>
      </c>
      <c r="I6152" s="277" t="s">
        <v>565</v>
      </c>
      <c r="J6152" s="277" t="s">
        <v>2642</v>
      </c>
      <c r="K6152" s="280">
        <v>15.03</v>
      </c>
      <c r="L6152" s="277" t="s">
        <v>13232</v>
      </c>
      <c r="M6152" s="83"/>
    </row>
    <row r="6153" spans="1:13" ht="12.75" customHeight="1" x14ac:dyDescent="0.25">
      <c r="A6153" s="277" t="s">
        <v>9673</v>
      </c>
      <c r="B6153" s="277" t="s">
        <v>12738</v>
      </c>
      <c r="C6153" s="277" t="s">
        <v>12992</v>
      </c>
      <c r="D6153" s="277" t="s">
        <v>12993</v>
      </c>
      <c r="E6153" s="278" t="s">
        <v>1043</v>
      </c>
      <c r="F6153" s="277" t="s">
        <v>1043</v>
      </c>
      <c r="G6153" s="279">
        <v>88239</v>
      </c>
      <c r="H6153" s="277" t="s">
        <v>591</v>
      </c>
      <c r="I6153" s="277" t="s">
        <v>565</v>
      </c>
      <c r="J6153" s="277" t="s">
        <v>2642</v>
      </c>
      <c r="K6153" s="280">
        <v>16.239999999999998</v>
      </c>
      <c r="L6153" s="277" t="s">
        <v>13232</v>
      </c>
      <c r="M6153" s="83"/>
    </row>
    <row r="6154" spans="1:13" ht="12.75" customHeight="1" x14ac:dyDescent="0.25">
      <c r="A6154" s="277" t="s">
        <v>9673</v>
      </c>
      <c r="B6154" s="277" t="s">
        <v>12738</v>
      </c>
      <c r="C6154" s="277" t="s">
        <v>12992</v>
      </c>
      <c r="D6154" s="277" t="s">
        <v>12993</v>
      </c>
      <c r="E6154" s="278" t="s">
        <v>1043</v>
      </c>
      <c r="F6154" s="277" t="s">
        <v>1043</v>
      </c>
      <c r="G6154" s="279">
        <v>88240</v>
      </c>
      <c r="H6154" s="277" t="s">
        <v>13233</v>
      </c>
      <c r="I6154" s="277" t="s">
        <v>565</v>
      </c>
      <c r="J6154" s="277" t="s">
        <v>2642</v>
      </c>
      <c r="K6154" s="280">
        <v>11.91</v>
      </c>
      <c r="L6154" s="277" t="s">
        <v>13232</v>
      </c>
      <c r="M6154" s="83"/>
    </row>
    <row r="6155" spans="1:13" ht="12.75" customHeight="1" x14ac:dyDescent="0.25">
      <c r="A6155" s="277" t="s">
        <v>9673</v>
      </c>
      <c r="B6155" s="277" t="s">
        <v>12738</v>
      </c>
      <c r="C6155" s="277" t="s">
        <v>12992</v>
      </c>
      <c r="D6155" s="277" t="s">
        <v>12993</v>
      </c>
      <c r="E6155" s="278" t="s">
        <v>1043</v>
      </c>
      <c r="F6155" s="277" t="s">
        <v>1043</v>
      </c>
      <c r="G6155" s="279">
        <v>88241</v>
      </c>
      <c r="H6155" s="277" t="s">
        <v>13234</v>
      </c>
      <c r="I6155" s="277" t="s">
        <v>565</v>
      </c>
      <c r="J6155" s="277" t="s">
        <v>2642</v>
      </c>
      <c r="K6155" s="280">
        <v>15.35</v>
      </c>
      <c r="L6155" s="277" t="s">
        <v>13232</v>
      </c>
      <c r="M6155" s="83"/>
    </row>
    <row r="6156" spans="1:13" ht="12.75" customHeight="1" x14ac:dyDescent="0.25">
      <c r="A6156" s="277" t="s">
        <v>9673</v>
      </c>
      <c r="B6156" s="277" t="s">
        <v>12738</v>
      </c>
      <c r="C6156" s="277" t="s">
        <v>12992</v>
      </c>
      <c r="D6156" s="277" t="s">
        <v>12993</v>
      </c>
      <c r="E6156" s="278" t="s">
        <v>1043</v>
      </c>
      <c r="F6156" s="277" t="s">
        <v>1043</v>
      </c>
      <c r="G6156" s="279">
        <v>88242</v>
      </c>
      <c r="H6156" s="277" t="s">
        <v>13235</v>
      </c>
      <c r="I6156" s="277" t="s">
        <v>565</v>
      </c>
      <c r="J6156" s="277" t="s">
        <v>2642</v>
      </c>
      <c r="K6156" s="280">
        <v>14.38</v>
      </c>
      <c r="L6156" s="277" t="s">
        <v>13232</v>
      </c>
      <c r="M6156" s="83"/>
    </row>
    <row r="6157" spans="1:13" ht="12.75" customHeight="1" x14ac:dyDescent="0.25">
      <c r="A6157" s="277" t="s">
        <v>9673</v>
      </c>
      <c r="B6157" s="277" t="s">
        <v>12738</v>
      </c>
      <c r="C6157" s="277" t="s">
        <v>12992</v>
      </c>
      <c r="D6157" s="277" t="s">
        <v>12993</v>
      </c>
      <c r="E6157" s="278" t="s">
        <v>1043</v>
      </c>
      <c r="F6157" s="277" t="s">
        <v>1043</v>
      </c>
      <c r="G6157" s="279">
        <v>88243</v>
      </c>
      <c r="H6157" s="277" t="s">
        <v>13236</v>
      </c>
      <c r="I6157" s="277" t="s">
        <v>565</v>
      </c>
      <c r="J6157" s="277" t="s">
        <v>2642</v>
      </c>
      <c r="K6157" s="280">
        <v>16.93</v>
      </c>
      <c r="L6157" s="277" t="s">
        <v>13232</v>
      </c>
      <c r="M6157" s="83"/>
    </row>
    <row r="6158" spans="1:13" ht="12.75" customHeight="1" x14ac:dyDescent="0.25">
      <c r="A6158" s="277" t="s">
        <v>9673</v>
      </c>
      <c r="B6158" s="277" t="s">
        <v>12738</v>
      </c>
      <c r="C6158" s="277" t="s">
        <v>12992</v>
      </c>
      <c r="D6158" s="277" t="s">
        <v>12993</v>
      </c>
      <c r="E6158" s="278" t="s">
        <v>1043</v>
      </c>
      <c r="F6158" s="277" t="s">
        <v>1043</v>
      </c>
      <c r="G6158" s="279">
        <v>88245</v>
      </c>
      <c r="H6158" s="277" t="s">
        <v>13237</v>
      </c>
      <c r="I6158" s="277" t="s">
        <v>565</v>
      </c>
      <c r="J6158" s="277" t="s">
        <v>2642</v>
      </c>
      <c r="K6158" s="280">
        <v>19.16</v>
      </c>
      <c r="L6158" s="277" t="s">
        <v>13232</v>
      </c>
      <c r="M6158" s="83"/>
    </row>
    <row r="6159" spans="1:13" ht="12.75" customHeight="1" x14ac:dyDescent="0.25">
      <c r="A6159" s="277" t="s">
        <v>9673</v>
      </c>
      <c r="B6159" s="277" t="s">
        <v>12738</v>
      </c>
      <c r="C6159" s="277" t="s">
        <v>12992</v>
      </c>
      <c r="D6159" s="277" t="s">
        <v>12993</v>
      </c>
      <c r="E6159" s="278" t="s">
        <v>1043</v>
      </c>
      <c r="F6159" s="277" t="s">
        <v>1043</v>
      </c>
      <c r="G6159" s="279">
        <v>88246</v>
      </c>
      <c r="H6159" s="277" t="s">
        <v>719</v>
      </c>
      <c r="I6159" s="277" t="s">
        <v>565</v>
      </c>
      <c r="J6159" s="277" t="s">
        <v>2642</v>
      </c>
      <c r="K6159" s="280">
        <v>15.11</v>
      </c>
      <c r="L6159" s="277" t="s">
        <v>13232</v>
      </c>
      <c r="M6159" s="83"/>
    </row>
    <row r="6160" spans="1:13" ht="12.75" customHeight="1" x14ac:dyDescent="0.25">
      <c r="A6160" s="277" t="s">
        <v>9673</v>
      </c>
      <c r="B6160" s="277" t="s">
        <v>12738</v>
      </c>
      <c r="C6160" s="277" t="s">
        <v>12992</v>
      </c>
      <c r="D6160" s="277" t="s">
        <v>12993</v>
      </c>
      <c r="E6160" s="278" t="s">
        <v>1043</v>
      </c>
      <c r="F6160" s="277" t="s">
        <v>1043</v>
      </c>
      <c r="G6160" s="279">
        <v>88247</v>
      </c>
      <c r="H6160" s="277" t="s">
        <v>825</v>
      </c>
      <c r="I6160" s="277" t="s">
        <v>565</v>
      </c>
      <c r="J6160" s="277" t="s">
        <v>2642</v>
      </c>
      <c r="K6160" s="280">
        <v>15.34</v>
      </c>
      <c r="L6160" s="277" t="s">
        <v>13232</v>
      </c>
      <c r="M6160" s="83"/>
    </row>
    <row r="6161" spans="1:13" ht="12.75" customHeight="1" x14ac:dyDescent="0.25">
      <c r="A6161" s="277" t="s">
        <v>9673</v>
      </c>
      <c r="B6161" s="277" t="s">
        <v>12738</v>
      </c>
      <c r="C6161" s="277" t="s">
        <v>12992</v>
      </c>
      <c r="D6161" s="277" t="s">
        <v>12993</v>
      </c>
      <c r="E6161" s="278" t="s">
        <v>1043</v>
      </c>
      <c r="F6161" s="277" t="s">
        <v>1043</v>
      </c>
      <c r="G6161" s="279">
        <v>88248</v>
      </c>
      <c r="H6161" s="277" t="s">
        <v>564</v>
      </c>
      <c r="I6161" s="277" t="s">
        <v>565</v>
      </c>
      <c r="J6161" s="277" t="s">
        <v>2642</v>
      </c>
      <c r="K6161" s="280">
        <v>14.85</v>
      </c>
      <c r="L6161" s="277" t="s">
        <v>13232</v>
      </c>
      <c r="M6161" s="83"/>
    </row>
    <row r="6162" spans="1:13" ht="12.75" customHeight="1" x14ac:dyDescent="0.25">
      <c r="A6162" s="277" t="s">
        <v>9673</v>
      </c>
      <c r="B6162" s="277" t="s">
        <v>12738</v>
      </c>
      <c r="C6162" s="277" t="s">
        <v>12992</v>
      </c>
      <c r="D6162" s="277" t="s">
        <v>12993</v>
      </c>
      <c r="E6162" s="278" t="s">
        <v>1043</v>
      </c>
      <c r="F6162" s="277" t="s">
        <v>1043</v>
      </c>
      <c r="G6162" s="279">
        <v>88249</v>
      </c>
      <c r="H6162" s="277" t="s">
        <v>902</v>
      </c>
      <c r="I6162" s="277" t="s">
        <v>565</v>
      </c>
      <c r="J6162" s="277" t="s">
        <v>2642</v>
      </c>
      <c r="K6162" s="280">
        <v>30.15</v>
      </c>
      <c r="L6162" s="277" t="s">
        <v>13232</v>
      </c>
      <c r="M6162" s="83"/>
    </row>
    <row r="6163" spans="1:13" ht="12.75" customHeight="1" x14ac:dyDescent="0.25">
      <c r="A6163" s="277" t="s">
        <v>9673</v>
      </c>
      <c r="B6163" s="277" t="s">
        <v>12738</v>
      </c>
      <c r="C6163" s="277" t="s">
        <v>12992</v>
      </c>
      <c r="D6163" s="277" t="s">
        <v>12993</v>
      </c>
      <c r="E6163" s="278" t="s">
        <v>1043</v>
      </c>
      <c r="F6163" s="277" t="s">
        <v>1043</v>
      </c>
      <c r="G6163" s="279">
        <v>88250</v>
      </c>
      <c r="H6163" s="277" t="s">
        <v>13238</v>
      </c>
      <c r="I6163" s="277" t="s">
        <v>565</v>
      </c>
      <c r="J6163" s="277" t="s">
        <v>2642</v>
      </c>
      <c r="K6163" s="280">
        <v>13.55</v>
      </c>
      <c r="L6163" s="277" t="s">
        <v>13232</v>
      </c>
      <c r="M6163" s="83"/>
    </row>
    <row r="6164" spans="1:13" ht="12.75" customHeight="1" x14ac:dyDescent="0.25">
      <c r="A6164" s="277" t="s">
        <v>9673</v>
      </c>
      <c r="B6164" s="277" t="s">
        <v>12738</v>
      </c>
      <c r="C6164" s="277" t="s">
        <v>12992</v>
      </c>
      <c r="D6164" s="277" t="s">
        <v>12993</v>
      </c>
      <c r="E6164" s="278" t="s">
        <v>1043</v>
      </c>
      <c r="F6164" s="277" t="s">
        <v>1043</v>
      </c>
      <c r="G6164" s="279">
        <v>88251</v>
      </c>
      <c r="H6164" s="277" t="s">
        <v>749</v>
      </c>
      <c r="I6164" s="277" t="s">
        <v>565</v>
      </c>
      <c r="J6164" s="277" t="s">
        <v>2642</v>
      </c>
      <c r="K6164" s="280">
        <v>15.72</v>
      </c>
      <c r="L6164" s="277" t="s">
        <v>13232</v>
      </c>
      <c r="M6164" s="83"/>
    </row>
    <row r="6165" spans="1:13" ht="12.75" customHeight="1" x14ac:dyDescent="0.25">
      <c r="A6165" s="277" t="s">
        <v>9673</v>
      </c>
      <c r="B6165" s="277" t="s">
        <v>12738</v>
      </c>
      <c r="C6165" s="277" t="s">
        <v>12992</v>
      </c>
      <c r="D6165" s="277" t="s">
        <v>12993</v>
      </c>
      <c r="E6165" s="278" t="s">
        <v>1043</v>
      </c>
      <c r="F6165" s="277" t="s">
        <v>1043</v>
      </c>
      <c r="G6165" s="279">
        <v>88252</v>
      </c>
      <c r="H6165" s="277" t="s">
        <v>13239</v>
      </c>
      <c r="I6165" s="277" t="s">
        <v>565</v>
      </c>
      <c r="J6165" s="277" t="s">
        <v>2642</v>
      </c>
      <c r="K6165" s="280">
        <v>14.95</v>
      </c>
      <c r="L6165" s="277" t="s">
        <v>13232</v>
      </c>
      <c r="M6165" s="83"/>
    </row>
    <row r="6166" spans="1:13" ht="12.75" customHeight="1" x14ac:dyDescent="0.25">
      <c r="A6166" s="277" t="s">
        <v>9673</v>
      </c>
      <c r="B6166" s="277" t="s">
        <v>12738</v>
      </c>
      <c r="C6166" s="277" t="s">
        <v>12992</v>
      </c>
      <c r="D6166" s="277" t="s">
        <v>12993</v>
      </c>
      <c r="E6166" s="278" t="s">
        <v>1043</v>
      </c>
      <c r="F6166" s="277" t="s">
        <v>1043</v>
      </c>
      <c r="G6166" s="279">
        <v>88253</v>
      </c>
      <c r="H6166" s="277" t="s">
        <v>13240</v>
      </c>
      <c r="I6166" s="277" t="s">
        <v>565</v>
      </c>
      <c r="J6166" s="277" t="s">
        <v>2642</v>
      </c>
      <c r="K6166" s="280">
        <v>10.18</v>
      </c>
      <c r="L6166" s="277" t="s">
        <v>13232</v>
      </c>
      <c r="M6166" s="83"/>
    </row>
    <row r="6167" spans="1:13" ht="12.75" customHeight="1" x14ac:dyDescent="0.25">
      <c r="A6167" s="277" t="s">
        <v>9673</v>
      </c>
      <c r="B6167" s="277" t="s">
        <v>12738</v>
      </c>
      <c r="C6167" s="277" t="s">
        <v>12992</v>
      </c>
      <c r="D6167" s="277" t="s">
        <v>12993</v>
      </c>
      <c r="E6167" s="278" t="s">
        <v>1043</v>
      </c>
      <c r="F6167" s="277" t="s">
        <v>1043</v>
      </c>
      <c r="G6167" s="279">
        <v>88255</v>
      </c>
      <c r="H6167" s="277" t="s">
        <v>13241</v>
      </c>
      <c r="I6167" s="277" t="s">
        <v>565</v>
      </c>
      <c r="J6167" s="277" t="s">
        <v>2642</v>
      </c>
      <c r="K6167" s="280">
        <v>32.76</v>
      </c>
      <c r="L6167" s="277" t="s">
        <v>13232</v>
      </c>
      <c r="M6167" s="83"/>
    </row>
    <row r="6168" spans="1:13" ht="12.75" customHeight="1" x14ac:dyDescent="0.25">
      <c r="A6168" s="277" t="s">
        <v>9673</v>
      </c>
      <c r="B6168" s="277" t="s">
        <v>12738</v>
      </c>
      <c r="C6168" s="277" t="s">
        <v>12992</v>
      </c>
      <c r="D6168" s="277" t="s">
        <v>12993</v>
      </c>
      <c r="E6168" s="278" t="s">
        <v>1043</v>
      </c>
      <c r="F6168" s="277" t="s">
        <v>1043</v>
      </c>
      <c r="G6168" s="279">
        <v>88256</v>
      </c>
      <c r="H6168" s="277" t="s">
        <v>13242</v>
      </c>
      <c r="I6168" s="277" t="s">
        <v>565</v>
      </c>
      <c r="J6168" s="277" t="s">
        <v>2642</v>
      </c>
      <c r="K6168" s="280">
        <v>19.2</v>
      </c>
      <c r="L6168" s="277" t="s">
        <v>13232</v>
      </c>
      <c r="M6168" s="83"/>
    </row>
    <row r="6169" spans="1:13" ht="12.75" customHeight="1" x14ac:dyDescent="0.25">
      <c r="A6169" s="277" t="s">
        <v>9673</v>
      </c>
      <c r="B6169" s="277" t="s">
        <v>12738</v>
      </c>
      <c r="C6169" s="277" t="s">
        <v>12992</v>
      </c>
      <c r="D6169" s="277" t="s">
        <v>12993</v>
      </c>
      <c r="E6169" s="278" t="s">
        <v>1043</v>
      </c>
      <c r="F6169" s="277" t="s">
        <v>1043</v>
      </c>
      <c r="G6169" s="279">
        <v>88257</v>
      </c>
      <c r="H6169" s="277" t="s">
        <v>13243</v>
      </c>
      <c r="I6169" s="277" t="s">
        <v>565</v>
      </c>
      <c r="J6169" s="277" t="s">
        <v>2642</v>
      </c>
      <c r="K6169" s="280">
        <v>14.34</v>
      </c>
      <c r="L6169" s="277" t="s">
        <v>13232</v>
      </c>
      <c r="M6169" s="83"/>
    </row>
    <row r="6170" spans="1:13" ht="12.75" customHeight="1" x14ac:dyDescent="0.25">
      <c r="A6170" s="277" t="s">
        <v>9673</v>
      </c>
      <c r="B6170" s="277" t="s">
        <v>12738</v>
      </c>
      <c r="C6170" s="277" t="s">
        <v>12992</v>
      </c>
      <c r="D6170" s="277" t="s">
        <v>12993</v>
      </c>
      <c r="E6170" s="278" t="s">
        <v>1043</v>
      </c>
      <c r="F6170" s="277" t="s">
        <v>1043</v>
      </c>
      <c r="G6170" s="279">
        <v>88258</v>
      </c>
      <c r="H6170" s="277" t="s">
        <v>13244</v>
      </c>
      <c r="I6170" s="277" t="s">
        <v>565</v>
      </c>
      <c r="J6170" s="277" t="s">
        <v>2642</v>
      </c>
      <c r="K6170" s="280">
        <v>24.23</v>
      </c>
      <c r="L6170" s="277" t="s">
        <v>13232</v>
      </c>
      <c r="M6170" s="83"/>
    </row>
    <row r="6171" spans="1:13" ht="12.75" customHeight="1" x14ac:dyDescent="0.25">
      <c r="A6171" s="277" t="s">
        <v>9673</v>
      </c>
      <c r="B6171" s="277" t="s">
        <v>12738</v>
      </c>
      <c r="C6171" s="277" t="s">
        <v>12992</v>
      </c>
      <c r="D6171" s="277" t="s">
        <v>12993</v>
      </c>
      <c r="E6171" s="278" t="s">
        <v>1043</v>
      </c>
      <c r="F6171" s="277" t="s">
        <v>1043</v>
      </c>
      <c r="G6171" s="279">
        <v>88259</v>
      </c>
      <c r="H6171" s="277" t="s">
        <v>13245</v>
      </c>
      <c r="I6171" s="277" t="s">
        <v>565</v>
      </c>
      <c r="J6171" s="277" t="s">
        <v>2642</v>
      </c>
      <c r="K6171" s="280">
        <v>22.19</v>
      </c>
      <c r="L6171" s="277" t="s">
        <v>13232</v>
      </c>
      <c r="M6171" s="83"/>
    </row>
    <row r="6172" spans="1:13" ht="12.75" customHeight="1" x14ac:dyDescent="0.25">
      <c r="A6172" s="277" t="s">
        <v>9673</v>
      </c>
      <c r="B6172" s="277" t="s">
        <v>12738</v>
      </c>
      <c r="C6172" s="277" t="s">
        <v>12992</v>
      </c>
      <c r="D6172" s="277" t="s">
        <v>12993</v>
      </c>
      <c r="E6172" s="278" t="s">
        <v>1043</v>
      </c>
      <c r="F6172" s="277" t="s">
        <v>1043</v>
      </c>
      <c r="G6172" s="279">
        <v>88260</v>
      </c>
      <c r="H6172" s="277" t="s">
        <v>13246</v>
      </c>
      <c r="I6172" s="277" t="s">
        <v>565</v>
      </c>
      <c r="J6172" s="277" t="s">
        <v>2642</v>
      </c>
      <c r="K6172" s="280">
        <v>18.14</v>
      </c>
      <c r="L6172" s="277" t="s">
        <v>13232</v>
      </c>
      <c r="M6172" s="83"/>
    </row>
    <row r="6173" spans="1:13" ht="12.75" customHeight="1" x14ac:dyDescent="0.25">
      <c r="A6173" s="277" t="s">
        <v>9673</v>
      </c>
      <c r="B6173" s="277" t="s">
        <v>12738</v>
      </c>
      <c r="C6173" s="277" t="s">
        <v>12992</v>
      </c>
      <c r="D6173" s="277" t="s">
        <v>12993</v>
      </c>
      <c r="E6173" s="278" t="s">
        <v>1043</v>
      </c>
      <c r="F6173" s="277" t="s">
        <v>1043</v>
      </c>
      <c r="G6173" s="279">
        <v>88261</v>
      </c>
      <c r="H6173" s="277" t="s">
        <v>774</v>
      </c>
      <c r="I6173" s="277" t="s">
        <v>565</v>
      </c>
      <c r="J6173" s="277" t="s">
        <v>2642</v>
      </c>
      <c r="K6173" s="280">
        <v>19.16</v>
      </c>
      <c r="L6173" s="277" t="s">
        <v>13232</v>
      </c>
      <c r="M6173" s="83"/>
    </row>
    <row r="6174" spans="1:13" ht="12.75" customHeight="1" x14ac:dyDescent="0.25">
      <c r="A6174" s="277" t="s">
        <v>9673</v>
      </c>
      <c r="B6174" s="277" t="s">
        <v>12738</v>
      </c>
      <c r="C6174" s="277" t="s">
        <v>12992</v>
      </c>
      <c r="D6174" s="277" t="s">
        <v>12993</v>
      </c>
      <c r="E6174" s="278" t="s">
        <v>1043</v>
      </c>
      <c r="F6174" s="277" t="s">
        <v>1043</v>
      </c>
      <c r="G6174" s="279">
        <v>88262</v>
      </c>
      <c r="H6174" s="277" t="s">
        <v>567</v>
      </c>
      <c r="I6174" s="277" t="s">
        <v>565</v>
      </c>
      <c r="J6174" s="277" t="s">
        <v>4167</v>
      </c>
      <c r="K6174" s="280">
        <v>19.12</v>
      </c>
      <c r="L6174" s="277" t="s">
        <v>13232</v>
      </c>
      <c r="M6174" s="83"/>
    </row>
    <row r="6175" spans="1:13" ht="12.75" customHeight="1" x14ac:dyDescent="0.25">
      <c r="A6175" s="277" t="s">
        <v>9673</v>
      </c>
      <c r="B6175" s="277" t="s">
        <v>12738</v>
      </c>
      <c r="C6175" s="277" t="s">
        <v>12992</v>
      </c>
      <c r="D6175" s="277" t="s">
        <v>12993</v>
      </c>
      <c r="E6175" s="278" t="s">
        <v>1043</v>
      </c>
      <c r="F6175" s="277" t="s">
        <v>1043</v>
      </c>
      <c r="G6175" s="279">
        <v>88263</v>
      </c>
      <c r="H6175" s="277" t="s">
        <v>13247</v>
      </c>
      <c r="I6175" s="277" t="s">
        <v>565</v>
      </c>
      <c r="J6175" s="277" t="s">
        <v>2642</v>
      </c>
      <c r="K6175" s="280">
        <v>13.01</v>
      </c>
      <c r="L6175" s="277" t="s">
        <v>13232</v>
      </c>
      <c r="M6175" s="83"/>
    </row>
    <row r="6176" spans="1:13" ht="12.75" customHeight="1" x14ac:dyDescent="0.25">
      <c r="A6176" s="277" t="s">
        <v>9673</v>
      </c>
      <c r="B6176" s="277" t="s">
        <v>12738</v>
      </c>
      <c r="C6176" s="277" t="s">
        <v>12992</v>
      </c>
      <c r="D6176" s="277" t="s">
        <v>12993</v>
      </c>
      <c r="E6176" s="278" t="s">
        <v>1043</v>
      </c>
      <c r="F6176" s="277" t="s">
        <v>1043</v>
      </c>
      <c r="G6176" s="279">
        <v>88264</v>
      </c>
      <c r="H6176" s="277" t="s">
        <v>824</v>
      </c>
      <c r="I6176" s="277" t="s">
        <v>565</v>
      </c>
      <c r="J6176" s="277" t="s">
        <v>4167</v>
      </c>
      <c r="K6176" s="280">
        <v>19.48</v>
      </c>
      <c r="L6176" s="277" t="s">
        <v>13232</v>
      </c>
      <c r="M6176" s="83"/>
    </row>
    <row r="6177" spans="1:13" ht="12.75" customHeight="1" x14ac:dyDescent="0.25">
      <c r="A6177" s="277" t="s">
        <v>9673</v>
      </c>
      <c r="B6177" s="277" t="s">
        <v>12738</v>
      </c>
      <c r="C6177" s="277" t="s">
        <v>12992</v>
      </c>
      <c r="D6177" s="277" t="s">
        <v>12993</v>
      </c>
      <c r="E6177" s="278" t="s">
        <v>1043</v>
      </c>
      <c r="F6177" s="277" t="s">
        <v>1043</v>
      </c>
      <c r="G6177" s="279">
        <v>88265</v>
      </c>
      <c r="H6177" s="277" t="s">
        <v>13248</v>
      </c>
      <c r="I6177" s="277" t="s">
        <v>565</v>
      </c>
      <c r="J6177" s="277" t="s">
        <v>2642</v>
      </c>
      <c r="K6177" s="280">
        <v>19.48</v>
      </c>
      <c r="L6177" s="277" t="s">
        <v>13232</v>
      </c>
      <c r="M6177" s="83"/>
    </row>
    <row r="6178" spans="1:13" ht="12.75" customHeight="1" x14ac:dyDescent="0.25">
      <c r="A6178" s="277" t="s">
        <v>9673</v>
      </c>
      <c r="B6178" s="277" t="s">
        <v>12738</v>
      </c>
      <c r="C6178" s="277" t="s">
        <v>12992</v>
      </c>
      <c r="D6178" s="277" t="s">
        <v>12993</v>
      </c>
      <c r="E6178" s="278" t="s">
        <v>1043</v>
      </c>
      <c r="F6178" s="277" t="s">
        <v>1043</v>
      </c>
      <c r="G6178" s="279">
        <v>88266</v>
      </c>
      <c r="H6178" s="277" t="s">
        <v>13249</v>
      </c>
      <c r="I6178" s="277" t="s">
        <v>565</v>
      </c>
      <c r="J6178" s="277" t="s">
        <v>2642</v>
      </c>
      <c r="K6178" s="280">
        <v>26</v>
      </c>
      <c r="L6178" s="277" t="s">
        <v>13232</v>
      </c>
      <c r="M6178" s="83"/>
    </row>
    <row r="6179" spans="1:13" ht="12.75" customHeight="1" x14ac:dyDescent="0.25">
      <c r="A6179" s="277" t="s">
        <v>9673</v>
      </c>
      <c r="B6179" s="277" t="s">
        <v>12738</v>
      </c>
      <c r="C6179" s="277" t="s">
        <v>12992</v>
      </c>
      <c r="D6179" s="277" t="s">
        <v>12993</v>
      </c>
      <c r="E6179" s="278" t="s">
        <v>1043</v>
      </c>
      <c r="F6179" s="277" t="s">
        <v>1043</v>
      </c>
      <c r="G6179" s="279">
        <v>88267</v>
      </c>
      <c r="H6179" s="277" t="s">
        <v>568</v>
      </c>
      <c r="I6179" s="277" t="s">
        <v>565</v>
      </c>
      <c r="J6179" s="277" t="s">
        <v>4167</v>
      </c>
      <c r="K6179" s="280">
        <v>18.86</v>
      </c>
      <c r="L6179" s="277" t="s">
        <v>13232</v>
      </c>
      <c r="M6179" s="83"/>
    </row>
    <row r="6180" spans="1:13" ht="12.75" customHeight="1" x14ac:dyDescent="0.25">
      <c r="A6180" s="277" t="s">
        <v>9673</v>
      </c>
      <c r="B6180" s="277" t="s">
        <v>12738</v>
      </c>
      <c r="C6180" s="277" t="s">
        <v>12992</v>
      </c>
      <c r="D6180" s="277" t="s">
        <v>12993</v>
      </c>
      <c r="E6180" s="278" t="s">
        <v>1043</v>
      </c>
      <c r="F6180" s="277" t="s">
        <v>1043</v>
      </c>
      <c r="G6180" s="279">
        <v>88268</v>
      </c>
      <c r="H6180" s="277" t="s">
        <v>13250</v>
      </c>
      <c r="I6180" s="277" t="s">
        <v>565</v>
      </c>
      <c r="J6180" s="277" t="s">
        <v>2642</v>
      </c>
      <c r="K6180" s="280">
        <v>19.84</v>
      </c>
      <c r="L6180" s="277" t="s">
        <v>13232</v>
      </c>
      <c r="M6180" s="83"/>
    </row>
    <row r="6181" spans="1:13" ht="12.75" customHeight="1" x14ac:dyDescent="0.25">
      <c r="A6181" s="277" t="s">
        <v>9673</v>
      </c>
      <c r="B6181" s="277" t="s">
        <v>12738</v>
      </c>
      <c r="C6181" s="277" t="s">
        <v>12992</v>
      </c>
      <c r="D6181" s="277" t="s">
        <v>12993</v>
      </c>
      <c r="E6181" s="278" t="s">
        <v>1043</v>
      </c>
      <c r="F6181" s="277" t="s">
        <v>1043</v>
      </c>
      <c r="G6181" s="279">
        <v>88269</v>
      </c>
      <c r="H6181" s="277" t="s">
        <v>13251</v>
      </c>
      <c r="I6181" s="277" t="s">
        <v>565</v>
      </c>
      <c r="J6181" s="277" t="s">
        <v>2642</v>
      </c>
      <c r="K6181" s="280">
        <v>19.16</v>
      </c>
      <c r="L6181" s="277" t="s">
        <v>13232</v>
      </c>
      <c r="M6181" s="83"/>
    </row>
    <row r="6182" spans="1:13" ht="12.75" customHeight="1" x14ac:dyDescent="0.25">
      <c r="A6182" s="277" t="s">
        <v>9673</v>
      </c>
      <c r="B6182" s="277" t="s">
        <v>12738</v>
      </c>
      <c r="C6182" s="277" t="s">
        <v>12992</v>
      </c>
      <c r="D6182" s="277" t="s">
        <v>12993</v>
      </c>
      <c r="E6182" s="278" t="s">
        <v>1043</v>
      </c>
      <c r="F6182" s="277" t="s">
        <v>1043</v>
      </c>
      <c r="G6182" s="279">
        <v>88270</v>
      </c>
      <c r="H6182" s="277" t="s">
        <v>13252</v>
      </c>
      <c r="I6182" s="277" t="s">
        <v>565</v>
      </c>
      <c r="J6182" s="277" t="s">
        <v>2642</v>
      </c>
      <c r="K6182" s="280">
        <v>19.27</v>
      </c>
      <c r="L6182" s="277" t="s">
        <v>13232</v>
      </c>
      <c r="M6182" s="83"/>
    </row>
    <row r="6183" spans="1:13" ht="12.75" customHeight="1" x14ac:dyDescent="0.25">
      <c r="A6183" s="277" t="s">
        <v>9673</v>
      </c>
      <c r="B6183" s="277" t="s">
        <v>12738</v>
      </c>
      <c r="C6183" s="277" t="s">
        <v>12992</v>
      </c>
      <c r="D6183" s="277" t="s">
        <v>12993</v>
      </c>
      <c r="E6183" s="278" t="s">
        <v>1043</v>
      </c>
      <c r="F6183" s="277" t="s">
        <v>1043</v>
      </c>
      <c r="G6183" s="279">
        <v>88272</v>
      </c>
      <c r="H6183" s="277" t="s">
        <v>13253</v>
      </c>
      <c r="I6183" s="277" t="s">
        <v>565</v>
      </c>
      <c r="J6183" s="277" t="s">
        <v>2642</v>
      </c>
      <c r="K6183" s="280">
        <v>19.510000000000002</v>
      </c>
      <c r="L6183" s="277" t="s">
        <v>13232</v>
      </c>
      <c r="M6183" s="83"/>
    </row>
    <row r="6184" spans="1:13" ht="12.75" customHeight="1" x14ac:dyDescent="0.25">
      <c r="A6184" s="277" t="s">
        <v>9673</v>
      </c>
      <c r="B6184" s="277" t="s">
        <v>12738</v>
      </c>
      <c r="C6184" s="277" t="s">
        <v>12992</v>
      </c>
      <c r="D6184" s="277" t="s">
        <v>12993</v>
      </c>
      <c r="E6184" s="278" t="s">
        <v>1043</v>
      </c>
      <c r="F6184" s="277" t="s">
        <v>1043</v>
      </c>
      <c r="G6184" s="279">
        <v>88273</v>
      </c>
      <c r="H6184" s="277" t="s">
        <v>13254</v>
      </c>
      <c r="I6184" s="277" t="s">
        <v>565</v>
      </c>
      <c r="J6184" s="277" t="s">
        <v>2642</v>
      </c>
      <c r="K6184" s="280">
        <v>19.46</v>
      </c>
      <c r="L6184" s="277" t="s">
        <v>13232</v>
      </c>
      <c r="M6184" s="83"/>
    </row>
    <row r="6185" spans="1:13" ht="12.75" customHeight="1" x14ac:dyDescent="0.25">
      <c r="A6185" s="277" t="s">
        <v>9673</v>
      </c>
      <c r="B6185" s="277" t="s">
        <v>12738</v>
      </c>
      <c r="C6185" s="277" t="s">
        <v>12992</v>
      </c>
      <c r="D6185" s="277" t="s">
        <v>12993</v>
      </c>
      <c r="E6185" s="278" t="s">
        <v>1043</v>
      </c>
      <c r="F6185" s="277" t="s">
        <v>1043</v>
      </c>
      <c r="G6185" s="279">
        <v>88274</v>
      </c>
      <c r="H6185" s="277" t="s">
        <v>13255</v>
      </c>
      <c r="I6185" s="277" t="s">
        <v>565</v>
      </c>
      <c r="J6185" s="277" t="s">
        <v>2642</v>
      </c>
      <c r="K6185" s="280">
        <v>16.170000000000002</v>
      </c>
      <c r="L6185" s="277" t="s">
        <v>13232</v>
      </c>
      <c r="M6185" s="83"/>
    </row>
    <row r="6186" spans="1:13" ht="12.75" customHeight="1" x14ac:dyDescent="0.25">
      <c r="A6186" s="277" t="s">
        <v>9673</v>
      </c>
      <c r="B6186" s="277" t="s">
        <v>12738</v>
      </c>
      <c r="C6186" s="277" t="s">
        <v>12992</v>
      </c>
      <c r="D6186" s="277" t="s">
        <v>12993</v>
      </c>
      <c r="E6186" s="278" t="s">
        <v>1043</v>
      </c>
      <c r="F6186" s="277" t="s">
        <v>1043</v>
      </c>
      <c r="G6186" s="279">
        <v>88275</v>
      </c>
      <c r="H6186" s="277" t="s">
        <v>13256</v>
      </c>
      <c r="I6186" s="277" t="s">
        <v>565</v>
      </c>
      <c r="J6186" s="277" t="s">
        <v>2642</v>
      </c>
      <c r="K6186" s="280">
        <v>20.14</v>
      </c>
      <c r="L6186" s="277" t="s">
        <v>13232</v>
      </c>
      <c r="M6186" s="83"/>
    </row>
    <row r="6187" spans="1:13" ht="12.75" customHeight="1" x14ac:dyDescent="0.25">
      <c r="A6187" s="277" t="s">
        <v>9673</v>
      </c>
      <c r="B6187" s="277" t="s">
        <v>12738</v>
      </c>
      <c r="C6187" s="277" t="s">
        <v>12992</v>
      </c>
      <c r="D6187" s="277" t="s">
        <v>12993</v>
      </c>
      <c r="E6187" s="278" t="s">
        <v>1043</v>
      </c>
      <c r="F6187" s="277" t="s">
        <v>1043</v>
      </c>
      <c r="G6187" s="279">
        <v>88277</v>
      </c>
      <c r="H6187" s="277" t="s">
        <v>13257</v>
      </c>
      <c r="I6187" s="277" t="s">
        <v>565</v>
      </c>
      <c r="J6187" s="277" t="s">
        <v>2642</v>
      </c>
      <c r="K6187" s="280">
        <v>15.25</v>
      </c>
      <c r="L6187" s="277" t="s">
        <v>13232</v>
      </c>
      <c r="M6187" s="83"/>
    </row>
    <row r="6188" spans="1:13" ht="12.75" customHeight="1" x14ac:dyDescent="0.25">
      <c r="A6188" s="277" t="s">
        <v>9673</v>
      </c>
      <c r="B6188" s="277" t="s">
        <v>12738</v>
      </c>
      <c r="C6188" s="277" t="s">
        <v>12992</v>
      </c>
      <c r="D6188" s="277" t="s">
        <v>12993</v>
      </c>
      <c r="E6188" s="278" t="s">
        <v>1043</v>
      </c>
      <c r="F6188" s="277" t="s">
        <v>1043</v>
      </c>
      <c r="G6188" s="279">
        <v>88278</v>
      </c>
      <c r="H6188" s="277" t="s">
        <v>13258</v>
      </c>
      <c r="I6188" s="277" t="s">
        <v>565</v>
      </c>
      <c r="J6188" s="277" t="s">
        <v>2642</v>
      </c>
      <c r="K6188" s="280">
        <v>14.76</v>
      </c>
      <c r="L6188" s="277" t="s">
        <v>13232</v>
      </c>
      <c r="M6188" s="83"/>
    </row>
    <row r="6189" spans="1:13" ht="12.75" customHeight="1" x14ac:dyDescent="0.25">
      <c r="A6189" s="277" t="s">
        <v>9673</v>
      </c>
      <c r="B6189" s="277" t="s">
        <v>12738</v>
      </c>
      <c r="C6189" s="277" t="s">
        <v>12992</v>
      </c>
      <c r="D6189" s="277" t="s">
        <v>12993</v>
      </c>
      <c r="E6189" s="278" t="s">
        <v>1043</v>
      </c>
      <c r="F6189" s="277" t="s">
        <v>1043</v>
      </c>
      <c r="G6189" s="279">
        <v>88279</v>
      </c>
      <c r="H6189" s="277" t="s">
        <v>13259</v>
      </c>
      <c r="I6189" s="277" t="s">
        <v>565</v>
      </c>
      <c r="J6189" s="277" t="s">
        <v>2642</v>
      </c>
      <c r="K6189" s="280">
        <v>20.149999999999999</v>
      </c>
      <c r="L6189" s="277" t="s">
        <v>13232</v>
      </c>
      <c r="M6189" s="83"/>
    </row>
    <row r="6190" spans="1:13" ht="12.75" customHeight="1" x14ac:dyDescent="0.25">
      <c r="A6190" s="277" t="s">
        <v>9673</v>
      </c>
      <c r="B6190" s="277" t="s">
        <v>12738</v>
      </c>
      <c r="C6190" s="277" t="s">
        <v>12992</v>
      </c>
      <c r="D6190" s="277" t="s">
        <v>12993</v>
      </c>
      <c r="E6190" s="278" t="s">
        <v>1043</v>
      </c>
      <c r="F6190" s="277" t="s">
        <v>1043</v>
      </c>
      <c r="G6190" s="279">
        <v>88281</v>
      </c>
      <c r="H6190" s="277" t="s">
        <v>13260</v>
      </c>
      <c r="I6190" s="277" t="s">
        <v>565</v>
      </c>
      <c r="J6190" s="277" t="s">
        <v>2642</v>
      </c>
      <c r="K6190" s="280">
        <v>15.25</v>
      </c>
      <c r="L6190" s="277" t="s">
        <v>13232</v>
      </c>
      <c r="M6190" s="83"/>
    </row>
    <row r="6191" spans="1:13" ht="12.75" customHeight="1" x14ac:dyDescent="0.25">
      <c r="A6191" s="277" t="s">
        <v>9673</v>
      </c>
      <c r="B6191" s="277" t="s">
        <v>12738</v>
      </c>
      <c r="C6191" s="277" t="s">
        <v>12992</v>
      </c>
      <c r="D6191" s="277" t="s">
        <v>12993</v>
      </c>
      <c r="E6191" s="278" t="s">
        <v>1043</v>
      </c>
      <c r="F6191" s="277" t="s">
        <v>1043</v>
      </c>
      <c r="G6191" s="279">
        <v>88282</v>
      </c>
      <c r="H6191" s="277" t="s">
        <v>13261</v>
      </c>
      <c r="I6191" s="277" t="s">
        <v>565</v>
      </c>
      <c r="J6191" s="277" t="s">
        <v>2642</v>
      </c>
      <c r="K6191" s="280">
        <v>15.88</v>
      </c>
      <c r="L6191" s="277" t="s">
        <v>13232</v>
      </c>
      <c r="M6191" s="83"/>
    </row>
    <row r="6192" spans="1:13" ht="12.75" customHeight="1" x14ac:dyDescent="0.25">
      <c r="A6192" s="277" t="s">
        <v>9673</v>
      </c>
      <c r="B6192" s="277" t="s">
        <v>12738</v>
      </c>
      <c r="C6192" s="277" t="s">
        <v>12992</v>
      </c>
      <c r="D6192" s="277" t="s">
        <v>12993</v>
      </c>
      <c r="E6192" s="278" t="s">
        <v>1043</v>
      </c>
      <c r="F6192" s="277" t="s">
        <v>1043</v>
      </c>
      <c r="G6192" s="279">
        <v>88283</v>
      </c>
      <c r="H6192" s="277" t="s">
        <v>13262</v>
      </c>
      <c r="I6192" s="277" t="s">
        <v>565</v>
      </c>
      <c r="J6192" s="277" t="s">
        <v>2642</v>
      </c>
      <c r="K6192" s="280">
        <v>19.64</v>
      </c>
      <c r="L6192" s="277" t="s">
        <v>13232</v>
      </c>
      <c r="M6192" s="83"/>
    </row>
    <row r="6193" spans="1:13" ht="12.75" customHeight="1" x14ac:dyDescent="0.25">
      <c r="A6193" s="277" t="s">
        <v>9673</v>
      </c>
      <c r="B6193" s="277" t="s">
        <v>12738</v>
      </c>
      <c r="C6193" s="277" t="s">
        <v>12992</v>
      </c>
      <c r="D6193" s="277" t="s">
        <v>12993</v>
      </c>
      <c r="E6193" s="278" t="s">
        <v>1043</v>
      </c>
      <c r="F6193" s="277" t="s">
        <v>1043</v>
      </c>
      <c r="G6193" s="279">
        <v>88284</v>
      </c>
      <c r="H6193" s="277" t="s">
        <v>13263</v>
      </c>
      <c r="I6193" s="277" t="s">
        <v>565</v>
      </c>
      <c r="J6193" s="277" t="s">
        <v>2642</v>
      </c>
      <c r="K6193" s="280">
        <v>15.03</v>
      </c>
      <c r="L6193" s="277" t="s">
        <v>13232</v>
      </c>
      <c r="M6193" s="83"/>
    </row>
    <row r="6194" spans="1:13" ht="12.75" customHeight="1" x14ac:dyDescent="0.25">
      <c r="A6194" s="277" t="s">
        <v>9673</v>
      </c>
      <c r="B6194" s="277" t="s">
        <v>12738</v>
      </c>
      <c r="C6194" s="277" t="s">
        <v>12992</v>
      </c>
      <c r="D6194" s="277" t="s">
        <v>12993</v>
      </c>
      <c r="E6194" s="278" t="s">
        <v>1043</v>
      </c>
      <c r="F6194" s="277" t="s">
        <v>1043</v>
      </c>
      <c r="G6194" s="279">
        <v>88285</v>
      </c>
      <c r="H6194" s="277" t="s">
        <v>13264</v>
      </c>
      <c r="I6194" s="277" t="s">
        <v>565</v>
      </c>
      <c r="J6194" s="277" t="s">
        <v>2642</v>
      </c>
      <c r="K6194" s="280">
        <v>14.95</v>
      </c>
      <c r="L6194" s="277" t="s">
        <v>13232</v>
      </c>
      <c r="M6194" s="83"/>
    </row>
    <row r="6195" spans="1:13" ht="12.75" customHeight="1" x14ac:dyDescent="0.25">
      <c r="A6195" s="277" t="s">
        <v>9673</v>
      </c>
      <c r="B6195" s="277" t="s">
        <v>12738</v>
      </c>
      <c r="C6195" s="277" t="s">
        <v>12992</v>
      </c>
      <c r="D6195" s="277" t="s">
        <v>12993</v>
      </c>
      <c r="E6195" s="278" t="s">
        <v>1043</v>
      </c>
      <c r="F6195" s="277" t="s">
        <v>1043</v>
      </c>
      <c r="G6195" s="279">
        <v>88286</v>
      </c>
      <c r="H6195" s="277" t="s">
        <v>13265</v>
      </c>
      <c r="I6195" s="277" t="s">
        <v>565</v>
      </c>
      <c r="J6195" s="277" t="s">
        <v>2642</v>
      </c>
      <c r="K6195" s="280">
        <v>15.12</v>
      </c>
      <c r="L6195" s="277" t="s">
        <v>13232</v>
      </c>
      <c r="M6195" s="83"/>
    </row>
    <row r="6196" spans="1:13" ht="12.75" customHeight="1" x14ac:dyDescent="0.25">
      <c r="A6196" s="277" t="s">
        <v>9673</v>
      </c>
      <c r="B6196" s="277" t="s">
        <v>12738</v>
      </c>
      <c r="C6196" s="277" t="s">
        <v>12992</v>
      </c>
      <c r="D6196" s="277" t="s">
        <v>12993</v>
      </c>
      <c r="E6196" s="278" t="s">
        <v>1043</v>
      </c>
      <c r="F6196" s="277" t="s">
        <v>1043</v>
      </c>
      <c r="G6196" s="279">
        <v>88288</v>
      </c>
      <c r="H6196" s="277" t="s">
        <v>13266</v>
      </c>
      <c r="I6196" s="277" t="s">
        <v>565</v>
      </c>
      <c r="J6196" s="277" t="s">
        <v>2642</v>
      </c>
      <c r="K6196" s="280">
        <v>11.63</v>
      </c>
      <c r="L6196" s="277" t="s">
        <v>13232</v>
      </c>
      <c r="M6196" s="83"/>
    </row>
    <row r="6197" spans="1:13" ht="12.75" customHeight="1" x14ac:dyDescent="0.25">
      <c r="A6197" s="277" t="s">
        <v>9673</v>
      </c>
      <c r="B6197" s="277" t="s">
        <v>12738</v>
      </c>
      <c r="C6197" s="277" t="s">
        <v>12992</v>
      </c>
      <c r="D6197" s="277" t="s">
        <v>12993</v>
      </c>
      <c r="E6197" s="278" t="s">
        <v>1043</v>
      </c>
      <c r="F6197" s="277" t="s">
        <v>1043</v>
      </c>
      <c r="G6197" s="279">
        <v>88291</v>
      </c>
      <c r="H6197" s="277" t="s">
        <v>13267</v>
      </c>
      <c r="I6197" s="277" t="s">
        <v>565</v>
      </c>
      <c r="J6197" s="277" t="s">
        <v>2642</v>
      </c>
      <c r="K6197" s="280">
        <v>14.81</v>
      </c>
      <c r="L6197" s="277" t="s">
        <v>13232</v>
      </c>
      <c r="M6197" s="83"/>
    </row>
    <row r="6198" spans="1:13" ht="12.75" customHeight="1" x14ac:dyDescent="0.25">
      <c r="A6198" s="277" t="s">
        <v>9673</v>
      </c>
      <c r="B6198" s="277" t="s">
        <v>12738</v>
      </c>
      <c r="C6198" s="277" t="s">
        <v>12992</v>
      </c>
      <c r="D6198" s="277" t="s">
        <v>12993</v>
      </c>
      <c r="E6198" s="278" t="s">
        <v>1043</v>
      </c>
      <c r="F6198" s="277" t="s">
        <v>1043</v>
      </c>
      <c r="G6198" s="279">
        <v>88292</v>
      </c>
      <c r="H6198" s="277" t="s">
        <v>13268</v>
      </c>
      <c r="I6198" s="277" t="s">
        <v>565</v>
      </c>
      <c r="J6198" s="277" t="s">
        <v>2642</v>
      </c>
      <c r="K6198" s="280">
        <v>15.06</v>
      </c>
      <c r="L6198" s="277" t="s">
        <v>13232</v>
      </c>
      <c r="M6198" s="83"/>
    </row>
    <row r="6199" spans="1:13" ht="12.75" customHeight="1" x14ac:dyDescent="0.25">
      <c r="A6199" s="277" t="s">
        <v>9673</v>
      </c>
      <c r="B6199" s="277" t="s">
        <v>12738</v>
      </c>
      <c r="C6199" s="277" t="s">
        <v>12992</v>
      </c>
      <c r="D6199" s="277" t="s">
        <v>12993</v>
      </c>
      <c r="E6199" s="278" t="s">
        <v>1043</v>
      </c>
      <c r="F6199" s="277" t="s">
        <v>1043</v>
      </c>
      <c r="G6199" s="279">
        <v>88293</v>
      </c>
      <c r="H6199" s="277" t="s">
        <v>13269</v>
      </c>
      <c r="I6199" s="277" t="s">
        <v>565</v>
      </c>
      <c r="J6199" s="277" t="s">
        <v>2642</v>
      </c>
      <c r="K6199" s="280">
        <v>17.149999999999999</v>
      </c>
      <c r="L6199" s="277" t="s">
        <v>13232</v>
      </c>
      <c r="M6199" s="83"/>
    </row>
    <row r="6200" spans="1:13" ht="12.75" customHeight="1" x14ac:dyDescent="0.25">
      <c r="A6200" s="277" t="s">
        <v>9673</v>
      </c>
      <c r="B6200" s="277" t="s">
        <v>12738</v>
      </c>
      <c r="C6200" s="277" t="s">
        <v>12992</v>
      </c>
      <c r="D6200" s="277" t="s">
        <v>12993</v>
      </c>
      <c r="E6200" s="278" t="s">
        <v>1043</v>
      </c>
      <c r="F6200" s="277" t="s">
        <v>1043</v>
      </c>
      <c r="G6200" s="279">
        <v>88294</v>
      </c>
      <c r="H6200" s="277" t="s">
        <v>13270</v>
      </c>
      <c r="I6200" s="277" t="s">
        <v>565</v>
      </c>
      <c r="J6200" s="277" t="s">
        <v>4167</v>
      </c>
      <c r="K6200" s="280">
        <v>18.37</v>
      </c>
      <c r="L6200" s="277" t="s">
        <v>13232</v>
      </c>
      <c r="M6200" s="83"/>
    </row>
    <row r="6201" spans="1:13" ht="12.75" customHeight="1" x14ac:dyDescent="0.25">
      <c r="A6201" s="277" t="s">
        <v>9673</v>
      </c>
      <c r="B6201" s="277" t="s">
        <v>12738</v>
      </c>
      <c r="C6201" s="277" t="s">
        <v>12992</v>
      </c>
      <c r="D6201" s="277" t="s">
        <v>12993</v>
      </c>
      <c r="E6201" s="278" t="s">
        <v>1043</v>
      </c>
      <c r="F6201" s="277" t="s">
        <v>1043</v>
      </c>
      <c r="G6201" s="279">
        <v>88295</v>
      </c>
      <c r="H6201" s="277" t="s">
        <v>13271</v>
      </c>
      <c r="I6201" s="277" t="s">
        <v>565</v>
      </c>
      <c r="J6201" s="277" t="s">
        <v>2642</v>
      </c>
      <c r="K6201" s="280">
        <v>15.12</v>
      </c>
      <c r="L6201" s="277" t="s">
        <v>13232</v>
      </c>
      <c r="M6201" s="83"/>
    </row>
    <row r="6202" spans="1:13" ht="12.75" customHeight="1" x14ac:dyDescent="0.25">
      <c r="A6202" s="277" t="s">
        <v>9673</v>
      </c>
      <c r="B6202" s="277" t="s">
        <v>12738</v>
      </c>
      <c r="C6202" s="277" t="s">
        <v>12992</v>
      </c>
      <c r="D6202" s="277" t="s">
        <v>12993</v>
      </c>
      <c r="E6202" s="278" t="s">
        <v>1043</v>
      </c>
      <c r="F6202" s="277" t="s">
        <v>1043</v>
      </c>
      <c r="G6202" s="279">
        <v>88296</v>
      </c>
      <c r="H6202" s="277" t="s">
        <v>13272</v>
      </c>
      <c r="I6202" s="277" t="s">
        <v>565</v>
      </c>
      <c r="J6202" s="277" t="s">
        <v>2642</v>
      </c>
      <c r="K6202" s="280">
        <v>15.12</v>
      </c>
      <c r="L6202" s="277" t="s">
        <v>13232</v>
      </c>
      <c r="M6202" s="83"/>
    </row>
    <row r="6203" spans="1:13" ht="12.75" customHeight="1" x14ac:dyDescent="0.25">
      <c r="A6203" s="277" t="s">
        <v>9673</v>
      </c>
      <c r="B6203" s="277" t="s">
        <v>12738</v>
      </c>
      <c r="C6203" s="277" t="s">
        <v>12992</v>
      </c>
      <c r="D6203" s="277" t="s">
        <v>12993</v>
      </c>
      <c r="E6203" s="278" t="s">
        <v>1043</v>
      </c>
      <c r="F6203" s="277" t="s">
        <v>1043</v>
      </c>
      <c r="G6203" s="279">
        <v>88297</v>
      </c>
      <c r="H6203" s="277" t="s">
        <v>13273</v>
      </c>
      <c r="I6203" s="277" t="s">
        <v>565</v>
      </c>
      <c r="J6203" s="277" t="s">
        <v>2642</v>
      </c>
      <c r="K6203" s="280">
        <v>15.09</v>
      </c>
      <c r="L6203" s="277" t="s">
        <v>13232</v>
      </c>
      <c r="M6203" s="83"/>
    </row>
    <row r="6204" spans="1:13" ht="12.75" customHeight="1" x14ac:dyDescent="0.25">
      <c r="A6204" s="277" t="s">
        <v>9673</v>
      </c>
      <c r="B6204" s="277" t="s">
        <v>12738</v>
      </c>
      <c r="C6204" s="277" t="s">
        <v>12992</v>
      </c>
      <c r="D6204" s="277" t="s">
        <v>12993</v>
      </c>
      <c r="E6204" s="278" t="s">
        <v>1043</v>
      </c>
      <c r="F6204" s="277" t="s">
        <v>1043</v>
      </c>
      <c r="G6204" s="279">
        <v>88298</v>
      </c>
      <c r="H6204" s="277" t="s">
        <v>13274</v>
      </c>
      <c r="I6204" s="277" t="s">
        <v>565</v>
      </c>
      <c r="J6204" s="277" t="s">
        <v>2642</v>
      </c>
      <c r="K6204" s="280">
        <v>15.35</v>
      </c>
      <c r="L6204" s="277" t="s">
        <v>13232</v>
      </c>
      <c r="M6204" s="83"/>
    </row>
    <row r="6205" spans="1:13" ht="12.75" customHeight="1" x14ac:dyDescent="0.25">
      <c r="A6205" s="277" t="s">
        <v>9673</v>
      </c>
      <c r="B6205" s="277" t="s">
        <v>12738</v>
      </c>
      <c r="C6205" s="277" t="s">
        <v>12992</v>
      </c>
      <c r="D6205" s="277" t="s">
        <v>12993</v>
      </c>
      <c r="E6205" s="278" t="s">
        <v>1043</v>
      </c>
      <c r="F6205" s="277" t="s">
        <v>1043</v>
      </c>
      <c r="G6205" s="279">
        <v>88299</v>
      </c>
      <c r="H6205" s="277" t="s">
        <v>13275</v>
      </c>
      <c r="I6205" s="277" t="s">
        <v>565</v>
      </c>
      <c r="J6205" s="277" t="s">
        <v>2642</v>
      </c>
      <c r="K6205" s="280">
        <v>17.350000000000001</v>
      </c>
      <c r="L6205" s="277" t="s">
        <v>13232</v>
      </c>
      <c r="M6205" s="83"/>
    </row>
    <row r="6206" spans="1:13" ht="12.75" customHeight="1" x14ac:dyDescent="0.25">
      <c r="A6206" s="277" t="s">
        <v>9673</v>
      </c>
      <c r="B6206" s="277" t="s">
        <v>12738</v>
      </c>
      <c r="C6206" s="277" t="s">
        <v>12992</v>
      </c>
      <c r="D6206" s="277" t="s">
        <v>12993</v>
      </c>
      <c r="E6206" s="278" t="s">
        <v>1043</v>
      </c>
      <c r="F6206" s="277" t="s">
        <v>1043</v>
      </c>
      <c r="G6206" s="279">
        <v>88300</v>
      </c>
      <c r="H6206" s="277" t="s">
        <v>13276</v>
      </c>
      <c r="I6206" s="277" t="s">
        <v>565</v>
      </c>
      <c r="J6206" s="277" t="s">
        <v>2642</v>
      </c>
      <c r="K6206" s="280">
        <v>20.239999999999998</v>
      </c>
      <c r="L6206" s="277" t="s">
        <v>13232</v>
      </c>
      <c r="M6206" s="83"/>
    </row>
    <row r="6207" spans="1:13" ht="12.75" customHeight="1" x14ac:dyDescent="0.25">
      <c r="A6207" s="277" t="s">
        <v>9673</v>
      </c>
      <c r="B6207" s="277" t="s">
        <v>12738</v>
      </c>
      <c r="C6207" s="277" t="s">
        <v>12992</v>
      </c>
      <c r="D6207" s="277" t="s">
        <v>12993</v>
      </c>
      <c r="E6207" s="278" t="s">
        <v>1043</v>
      </c>
      <c r="F6207" s="277" t="s">
        <v>1043</v>
      </c>
      <c r="G6207" s="279">
        <v>88301</v>
      </c>
      <c r="H6207" s="277" t="s">
        <v>13277</v>
      </c>
      <c r="I6207" s="277" t="s">
        <v>565</v>
      </c>
      <c r="J6207" s="277" t="s">
        <v>2642</v>
      </c>
      <c r="K6207" s="280">
        <v>16.53</v>
      </c>
      <c r="L6207" s="277" t="s">
        <v>13232</v>
      </c>
      <c r="M6207" s="83"/>
    </row>
    <row r="6208" spans="1:13" ht="12.75" customHeight="1" x14ac:dyDescent="0.25">
      <c r="A6208" s="277" t="s">
        <v>9673</v>
      </c>
      <c r="B6208" s="277" t="s">
        <v>12738</v>
      </c>
      <c r="C6208" s="277" t="s">
        <v>12992</v>
      </c>
      <c r="D6208" s="277" t="s">
        <v>12993</v>
      </c>
      <c r="E6208" s="278" t="s">
        <v>1043</v>
      </c>
      <c r="F6208" s="277" t="s">
        <v>1043</v>
      </c>
      <c r="G6208" s="279">
        <v>88302</v>
      </c>
      <c r="H6208" s="277" t="s">
        <v>13278</v>
      </c>
      <c r="I6208" s="277" t="s">
        <v>565</v>
      </c>
      <c r="J6208" s="277" t="s">
        <v>2642</v>
      </c>
      <c r="K6208" s="280">
        <v>17.760000000000002</v>
      </c>
      <c r="L6208" s="277" t="s">
        <v>13232</v>
      </c>
      <c r="M6208" s="83"/>
    </row>
    <row r="6209" spans="1:13" ht="12.75" customHeight="1" x14ac:dyDescent="0.25">
      <c r="A6209" s="277" t="s">
        <v>9673</v>
      </c>
      <c r="B6209" s="277" t="s">
        <v>12738</v>
      </c>
      <c r="C6209" s="277" t="s">
        <v>12992</v>
      </c>
      <c r="D6209" s="277" t="s">
        <v>12993</v>
      </c>
      <c r="E6209" s="278" t="s">
        <v>1043</v>
      </c>
      <c r="F6209" s="277" t="s">
        <v>1043</v>
      </c>
      <c r="G6209" s="279">
        <v>88303</v>
      </c>
      <c r="H6209" s="277" t="s">
        <v>13279</v>
      </c>
      <c r="I6209" s="277" t="s">
        <v>565</v>
      </c>
      <c r="J6209" s="277" t="s">
        <v>2642</v>
      </c>
      <c r="K6209" s="280">
        <v>15.12</v>
      </c>
      <c r="L6209" s="277" t="s">
        <v>13232</v>
      </c>
      <c r="M6209" s="83"/>
    </row>
    <row r="6210" spans="1:13" ht="12.75" customHeight="1" x14ac:dyDescent="0.25">
      <c r="A6210" s="277" t="s">
        <v>9673</v>
      </c>
      <c r="B6210" s="277" t="s">
        <v>12738</v>
      </c>
      <c r="C6210" s="277" t="s">
        <v>12992</v>
      </c>
      <c r="D6210" s="277" t="s">
        <v>12993</v>
      </c>
      <c r="E6210" s="278" t="s">
        <v>1043</v>
      </c>
      <c r="F6210" s="277" t="s">
        <v>1043</v>
      </c>
      <c r="G6210" s="279">
        <v>88304</v>
      </c>
      <c r="H6210" s="277" t="s">
        <v>13280</v>
      </c>
      <c r="I6210" s="277" t="s">
        <v>565</v>
      </c>
      <c r="J6210" s="277" t="s">
        <v>2642</v>
      </c>
      <c r="K6210" s="280">
        <v>15.92</v>
      </c>
      <c r="L6210" s="277" t="s">
        <v>13232</v>
      </c>
      <c r="M6210" s="83"/>
    </row>
    <row r="6211" spans="1:13" ht="12.75" customHeight="1" x14ac:dyDescent="0.25">
      <c r="A6211" s="277" t="s">
        <v>9673</v>
      </c>
      <c r="B6211" s="277" t="s">
        <v>12738</v>
      </c>
      <c r="C6211" s="277" t="s">
        <v>12992</v>
      </c>
      <c r="D6211" s="277" t="s">
        <v>12993</v>
      </c>
      <c r="E6211" s="278" t="s">
        <v>1043</v>
      </c>
      <c r="F6211" s="277" t="s">
        <v>1043</v>
      </c>
      <c r="G6211" s="279">
        <v>88306</v>
      </c>
      <c r="H6211" s="277" t="s">
        <v>13281</v>
      </c>
      <c r="I6211" s="277" t="s">
        <v>565</v>
      </c>
      <c r="J6211" s="277" t="s">
        <v>2642</v>
      </c>
      <c r="K6211" s="280">
        <v>19.489999999999998</v>
      </c>
      <c r="L6211" s="277" t="s">
        <v>13232</v>
      </c>
      <c r="M6211" s="83"/>
    </row>
    <row r="6212" spans="1:13" ht="12.75" customHeight="1" x14ac:dyDescent="0.25">
      <c r="A6212" s="277" t="s">
        <v>9673</v>
      </c>
      <c r="B6212" s="277" t="s">
        <v>12738</v>
      </c>
      <c r="C6212" s="277" t="s">
        <v>12992</v>
      </c>
      <c r="D6212" s="277" t="s">
        <v>12993</v>
      </c>
      <c r="E6212" s="278" t="s">
        <v>1043</v>
      </c>
      <c r="F6212" s="277" t="s">
        <v>1043</v>
      </c>
      <c r="G6212" s="279">
        <v>88307</v>
      </c>
      <c r="H6212" s="277" t="s">
        <v>13282</v>
      </c>
      <c r="I6212" s="277" t="s">
        <v>565</v>
      </c>
      <c r="J6212" s="277" t="s">
        <v>2642</v>
      </c>
      <c r="K6212" s="280">
        <v>16.350000000000001</v>
      </c>
      <c r="L6212" s="277" t="s">
        <v>13232</v>
      </c>
      <c r="M6212" s="83"/>
    </row>
    <row r="6213" spans="1:13" ht="12.75" customHeight="1" x14ac:dyDescent="0.25">
      <c r="A6213" s="277" t="s">
        <v>9673</v>
      </c>
      <c r="B6213" s="277" t="s">
        <v>12738</v>
      </c>
      <c r="C6213" s="277" t="s">
        <v>12992</v>
      </c>
      <c r="D6213" s="277" t="s">
        <v>12993</v>
      </c>
      <c r="E6213" s="278" t="s">
        <v>1043</v>
      </c>
      <c r="F6213" s="277" t="s">
        <v>1043</v>
      </c>
      <c r="G6213" s="279">
        <v>88308</v>
      </c>
      <c r="H6213" s="277" t="s">
        <v>13283</v>
      </c>
      <c r="I6213" s="277" t="s">
        <v>565</v>
      </c>
      <c r="J6213" s="277" t="s">
        <v>2642</v>
      </c>
      <c r="K6213" s="280">
        <v>20.45</v>
      </c>
      <c r="L6213" s="277" t="s">
        <v>13232</v>
      </c>
      <c r="M6213" s="83"/>
    </row>
    <row r="6214" spans="1:13" ht="12.75" customHeight="1" x14ac:dyDescent="0.25">
      <c r="A6214" s="277" t="s">
        <v>9673</v>
      </c>
      <c r="B6214" s="277" t="s">
        <v>12738</v>
      </c>
      <c r="C6214" s="277" t="s">
        <v>12992</v>
      </c>
      <c r="D6214" s="277" t="s">
        <v>12993</v>
      </c>
      <c r="E6214" s="278" t="s">
        <v>1043</v>
      </c>
      <c r="F6214" s="277" t="s">
        <v>1043</v>
      </c>
      <c r="G6214" s="279">
        <v>88309</v>
      </c>
      <c r="H6214" s="277" t="s">
        <v>569</v>
      </c>
      <c r="I6214" s="277" t="s">
        <v>565</v>
      </c>
      <c r="J6214" s="277" t="s">
        <v>4167</v>
      </c>
      <c r="K6214" s="280">
        <v>19.27</v>
      </c>
      <c r="L6214" s="277" t="s">
        <v>13232</v>
      </c>
      <c r="M6214" s="83"/>
    </row>
    <row r="6215" spans="1:13" ht="12.75" customHeight="1" x14ac:dyDescent="0.25">
      <c r="A6215" s="277" t="s">
        <v>9673</v>
      </c>
      <c r="B6215" s="277" t="s">
        <v>12738</v>
      </c>
      <c r="C6215" s="277" t="s">
        <v>12992</v>
      </c>
      <c r="D6215" s="277" t="s">
        <v>12993</v>
      </c>
      <c r="E6215" s="278" t="s">
        <v>1043</v>
      </c>
      <c r="F6215" s="277" t="s">
        <v>1043</v>
      </c>
      <c r="G6215" s="279">
        <v>88310</v>
      </c>
      <c r="H6215" s="277" t="s">
        <v>13284</v>
      </c>
      <c r="I6215" s="277" t="s">
        <v>565</v>
      </c>
      <c r="J6215" s="277" t="s">
        <v>4167</v>
      </c>
      <c r="K6215" s="280">
        <v>20.39</v>
      </c>
      <c r="L6215" s="277" t="s">
        <v>13232</v>
      </c>
      <c r="M6215" s="83"/>
    </row>
    <row r="6216" spans="1:13" ht="12.75" customHeight="1" x14ac:dyDescent="0.25">
      <c r="A6216" s="277" t="s">
        <v>9673</v>
      </c>
      <c r="B6216" s="277" t="s">
        <v>12738</v>
      </c>
      <c r="C6216" s="277" t="s">
        <v>12992</v>
      </c>
      <c r="D6216" s="277" t="s">
        <v>12993</v>
      </c>
      <c r="E6216" s="278" t="s">
        <v>1043</v>
      </c>
      <c r="F6216" s="277" t="s">
        <v>1043</v>
      </c>
      <c r="G6216" s="279">
        <v>88311</v>
      </c>
      <c r="H6216" s="277" t="s">
        <v>13285</v>
      </c>
      <c r="I6216" s="277" t="s">
        <v>565</v>
      </c>
      <c r="J6216" s="277" t="s">
        <v>2642</v>
      </c>
      <c r="K6216" s="280">
        <v>21.47</v>
      </c>
      <c r="L6216" s="277" t="s">
        <v>13232</v>
      </c>
      <c r="M6216" s="83"/>
    </row>
    <row r="6217" spans="1:13" ht="12.75" customHeight="1" x14ac:dyDescent="0.25">
      <c r="A6217" s="277" t="s">
        <v>9673</v>
      </c>
      <c r="B6217" s="277" t="s">
        <v>12738</v>
      </c>
      <c r="C6217" s="277" t="s">
        <v>12992</v>
      </c>
      <c r="D6217" s="277" t="s">
        <v>12993</v>
      </c>
      <c r="E6217" s="278" t="s">
        <v>1043</v>
      </c>
      <c r="F6217" s="277" t="s">
        <v>1043</v>
      </c>
      <c r="G6217" s="279">
        <v>88312</v>
      </c>
      <c r="H6217" s="277" t="s">
        <v>13286</v>
      </c>
      <c r="I6217" s="277" t="s">
        <v>565</v>
      </c>
      <c r="J6217" s="277" t="s">
        <v>2642</v>
      </c>
      <c r="K6217" s="280">
        <v>21.42</v>
      </c>
      <c r="L6217" s="277" t="s">
        <v>13232</v>
      </c>
      <c r="M6217" s="83"/>
    </row>
    <row r="6218" spans="1:13" ht="12.75" customHeight="1" x14ac:dyDescent="0.25">
      <c r="A6218" s="277" t="s">
        <v>9673</v>
      </c>
      <c r="B6218" s="277" t="s">
        <v>12738</v>
      </c>
      <c r="C6218" s="277" t="s">
        <v>12992</v>
      </c>
      <c r="D6218" s="277" t="s">
        <v>12993</v>
      </c>
      <c r="E6218" s="278" t="s">
        <v>1043</v>
      </c>
      <c r="F6218" s="277" t="s">
        <v>1043</v>
      </c>
      <c r="G6218" s="279">
        <v>88313</v>
      </c>
      <c r="H6218" s="277" t="s">
        <v>13287</v>
      </c>
      <c r="I6218" s="277" t="s">
        <v>565</v>
      </c>
      <c r="J6218" s="277" t="s">
        <v>2642</v>
      </c>
      <c r="K6218" s="280">
        <v>13.9</v>
      </c>
      <c r="L6218" s="277" t="s">
        <v>13232</v>
      </c>
      <c r="M6218" s="83"/>
    </row>
    <row r="6219" spans="1:13" ht="12.75" customHeight="1" x14ac:dyDescent="0.25">
      <c r="A6219" s="277" t="s">
        <v>9673</v>
      </c>
      <c r="B6219" s="277" t="s">
        <v>12738</v>
      </c>
      <c r="C6219" s="277" t="s">
        <v>12992</v>
      </c>
      <c r="D6219" s="277" t="s">
        <v>12993</v>
      </c>
      <c r="E6219" s="278" t="s">
        <v>1043</v>
      </c>
      <c r="F6219" s="277" t="s">
        <v>1043</v>
      </c>
      <c r="G6219" s="279">
        <v>88314</v>
      </c>
      <c r="H6219" s="277" t="s">
        <v>13288</v>
      </c>
      <c r="I6219" s="277" t="s">
        <v>565</v>
      </c>
      <c r="J6219" s="277" t="s">
        <v>2642</v>
      </c>
      <c r="K6219" s="280">
        <v>13.5</v>
      </c>
      <c r="L6219" s="277" t="s">
        <v>13232</v>
      </c>
      <c r="M6219" s="83"/>
    </row>
    <row r="6220" spans="1:13" ht="12.75" customHeight="1" x14ac:dyDescent="0.25">
      <c r="A6220" s="277" t="s">
        <v>9673</v>
      </c>
      <c r="B6220" s="277" t="s">
        <v>12738</v>
      </c>
      <c r="C6220" s="277" t="s">
        <v>12992</v>
      </c>
      <c r="D6220" s="277" t="s">
        <v>12993</v>
      </c>
      <c r="E6220" s="278" t="s">
        <v>1043</v>
      </c>
      <c r="F6220" s="277" t="s">
        <v>1043</v>
      </c>
      <c r="G6220" s="279">
        <v>88315</v>
      </c>
      <c r="H6220" s="277" t="s">
        <v>748</v>
      </c>
      <c r="I6220" s="277" t="s">
        <v>565</v>
      </c>
      <c r="J6220" s="277" t="s">
        <v>2642</v>
      </c>
      <c r="K6220" s="280">
        <v>19.16</v>
      </c>
      <c r="L6220" s="277" t="s">
        <v>13232</v>
      </c>
      <c r="M6220" s="83"/>
    </row>
    <row r="6221" spans="1:13" ht="12.75" customHeight="1" x14ac:dyDescent="0.25">
      <c r="A6221" s="277" t="s">
        <v>9673</v>
      </c>
      <c r="B6221" s="277" t="s">
        <v>12738</v>
      </c>
      <c r="C6221" s="277" t="s">
        <v>12992</v>
      </c>
      <c r="D6221" s="277" t="s">
        <v>12993</v>
      </c>
      <c r="E6221" s="278" t="s">
        <v>1043</v>
      </c>
      <c r="F6221" s="277" t="s">
        <v>1043</v>
      </c>
      <c r="G6221" s="279">
        <v>88316</v>
      </c>
      <c r="H6221" s="277" t="s">
        <v>570</v>
      </c>
      <c r="I6221" s="277" t="s">
        <v>565</v>
      </c>
      <c r="J6221" s="277" t="s">
        <v>4167</v>
      </c>
      <c r="K6221" s="280">
        <v>14.36</v>
      </c>
      <c r="L6221" s="277" t="s">
        <v>13232</v>
      </c>
      <c r="M6221" s="83"/>
    </row>
    <row r="6222" spans="1:13" ht="12.75" customHeight="1" x14ac:dyDescent="0.25">
      <c r="A6222" s="277" t="s">
        <v>9673</v>
      </c>
      <c r="B6222" s="277" t="s">
        <v>12738</v>
      </c>
      <c r="C6222" s="277" t="s">
        <v>12992</v>
      </c>
      <c r="D6222" s="277" t="s">
        <v>12993</v>
      </c>
      <c r="E6222" s="278" t="s">
        <v>1043</v>
      </c>
      <c r="F6222" s="277" t="s">
        <v>1043</v>
      </c>
      <c r="G6222" s="279">
        <v>88317</v>
      </c>
      <c r="H6222" s="277" t="s">
        <v>13289</v>
      </c>
      <c r="I6222" s="277" t="s">
        <v>565</v>
      </c>
      <c r="J6222" s="277" t="s">
        <v>4167</v>
      </c>
      <c r="K6222" s="280">
        <v>19.93</v>
      </c>
      <c r="L6222" s="277" t="s">
        <v>13232</v>
      </c>
      <c r="M6222" s="83"/>
    </row>
    <row r="6223" spans="1:13" ht="12.75" customHeight="1" x14ac:dyDescent="0.25">
      <c r="A6223" s="277" t="s">
        <v>9673</v>
      </c>
      <c r="B6223" s="277" t="s">
        <v>12738</v>
      </c>
      <c r="C6223" s="277" t="s">
        <v>12992</v>
      </c>
      <c r="D6223" s="277" t="s">
        <v>12993</v>
      </c>
      <c r="E6223" s="278" t="s">
        <v>1043</v>
      </c>
      <c r="F6223" s="277" t="s">
        <v>1043</v>
      </c>
      <c r="G6223" s="279">
        <v>88318</v>
      </c>
      <c r="H6223" s="277" t="s">
        <v>13290</v>
      </c>
      <c r="I6223" s="277" t="s">
        <v>565</v>
      </c>
      <c r="J6223" s="277" t="s">
        <v>2642</v>
      </c>
      <c r="K6223" s="280">
        <v>21.52</v>
      </c>
      <c r="L6223" s="277" t="s">
        <v>13232</v>
      </c>
      <c r="M6223" s="83"/>
    </row>
    <row r="6224" spans="1:13" ht="12.75" customHeight="1" x14ac:dyDescent="0.25">
      <c r="A6224" s="277" t="s">
        <v>9673</v>
      </c>
      <c r="B6224" s="277" t="s">
        <v>12738</v>
      </c>
      <c r="C6224" s="277" t="s">
        <v>12992</v>
      </c>
      <c r="D6224" s="277" t="s">
        <v>12993</v>
      </c>
      <c r="E6224" s="278" t="s">
        <v>1043</v>
      </c>
      <c r="F6224" s="277" t="s">
        <v>1043</v>
      </c>
      <c r="G6224" s="279">
        <v>88320</v>
      </c>
      <c r="H6224" s="277" t="s">
        <v>13291</v>
      </c>
      <c r="I6224" s="277" t="s">
        <v>565</v>
      </c>
      <c r="J6224" s="277" t="s">
        <v>2642</v>
      </c>
      <c r="K6224" s="280">
        <v>22.22</v>
      </c>
      <c r="L6224" s="277" t="s">
        <v>13232</v>
      </c>
      <c r="M6224" s="83"/>
    </row>
    <row r="6225" spans="1:13" ht="12.75" customHeight="1" x14ac:dyDescent="0.25">
      <c r="A6225" s="277" t="s">
        <v>9673</v>
      </c>
      <c r="B6225" s="277" t="s">
        <v>12738</v>
      </c>
      <c r="C6225" s="277" t="s">
        <v>12992</v>
      </c>
      <c r="D6225" s="277" t="s">
        <v>12993</v>
      </c>
      <c r="E6225" s="278" t="s">
        <v>1043</v>
      </c>
      <c r="F6225" s="277" t="s">
        <v>1043</v>
      </c>
      <c r="G6225" s="279">
        <v>88321</v>
      </c>
      <c r="H6225" s="277" t="s">
        <v>903</v>
      </c>
      <c r="I6225" s="277" t="s">
        <v>565</v>
      </c>
      <c r="J6225" s="277" t="s">
        <v>2642</v>
      </c>
      <c r="K6225" s="280">
        <v>45.4</v>
      </c>
      <c r="L6225" s="277" t="s">
        <v>13232</v>
      </c>
      <c r="M6225" s="83"/>
    </row>
    <row r="6226" spans="1:13" ht="12.75" customHeight="1" x14ac:dyDescent="0.25">
      <c r="A6226" s="277" t="s">
        <v>9673</v>
      </c>
      <c r="B6226" s="277" t="s">
        <v>12738</v>
      </c>
      <c r="C6226" s="277" t="s">
        <v>12992</v>
      </c>
      <c r="D6226" s="277" t="s">
        <v>12993</v>
      </c>
      <c r="E6226" s="278" t="s">
        <v>1043</v>
      </c>
      <c r="F6226" s="277" t="s">
        <v>1043</v>
      </c>
      <c r="G6226" s="279">
        <v>88322</v>
      </c>
      <c r="H6226" s="277" t="s">
        <v>13292</v>
      </c>
      <c r="I6226" s="277" t="s">
        <v>565</v>
      </c>
      <c r="J6226" s="277" t="s">
        <v>2642</v>
      </c>
      <c r="K6226" s="280">
        <v>22.79</v>
      </c>
      <c r="L6226" s="277" t="s">
        <v>13232</v>
      </c>
      <c r="M6226" s="83"/>
    </row>
    <row r="6227" spans="1:13" ht="12.75" customHeight="1" x14ac:dyDescent="0.25">
      <c r="A6227" s="277" t="s">
        <v>9673</v>
      </c>
      <c r="B6227" s="277" t="s">
        <v>12738</v>
      </c>
      <c r="C6227" s="277" t="s">
        <v>12992</v>
      </c>
      <c r="D6227" s="277" t="s">
        <v>12993</v>
      </c>
      <c r="E6227" s="278" t="s">
        <v>1043</v>
      </c>
      <c r="F6227" s="277" t="s">
        <v>1043</v>
      </c>
      <c r="G6227" s="279">
        <v>88323</v>
      </c>
      <c r="H6227" s="277" t="s">
        <v>13293</v>
      </c>
      <c r="I6227" s="277" t="s">
        <v>565</v>
      </c>
      <c r="J6227" s="277" t="s">
        <v>2642</v>
      </c>
      <c r="K6227" s="280">
        <v>20.37</v>
      </c>
      <c r="L6227" s="277" t="s">
        <v>13232</v>
      </c>
      <c r="M6227" s="83"/>
    </row>
    <row r="6228" spans="1:13" ht="12.75" customHeight="1" x14ac:dyDescent="0.25">
      <c r="A6228" s="277" t="s">
        <v>9673</v>
      </c>
      <c r="B6228" s="277" t="s">
        <v>12738</v>
      </c>
      <c r="C6228" s="277" t="s">
        <v>12992</v>
      </c>
      <c r="D6228" s="277" t="s">
        <v>12993</v>
      </c>
      <c r="E6228" s="278" t="s">
        <v>1043</v>
      </c>
      <c r="F6228" s="277" t="s">
        <v>1043</v>
      </c>
      <c r="G6228" s="279">
        <v>88324</v>
      </c>
      <c r="H6228" s="277" t="s">
        <v>13294</v>
      </c>
      <c r="I6228" s="277" t="s">
        <v>565</v>
      </c>
      <c r="J6228" s="277" t="s">
        <v>2642</v>
      </c>
      <c r="K6228" s="280">
        <v>15.08</v>
      </c>
      <c r="L6228" s="277" t="s">
        <v>13232</v>
      </c>
      <c r="M6228" s="83"/>
    </row>
    <row r="6229" spans="1:13" ht="12.75" customHeight="1" x14ac:dyDescent="0.25">
      <c r="A6229" s="277" t="s">
        <v>9673</v>
      </c>
      <c r="B6229" s="277" t="s">
        <v>12738</v>
      </c>
      <c r="C6229" s="277" t="s">
        <v>12992</v>
      </c>
      <c r="D6229" s="277" t="s">
        <v>12993</v>
      </c>
      <c r="E6229" s="278" t="s">
        <v>1043</v>
      </c>
      <c r="F6229" s="277" t="s">
        <v>1043</v>
      </c>
      <c r="G6229" s="279">
        <v>88325</v>
      </c>
      <c r="H6229" s="277" t="s">
        <v>13295</v>
      </c>
      <c r="I6229" s="277" t="s">
        <v>565</v>
      </c>
      <c r="J6229" s="277" t="s">
        <v>2642</v>
      </c>
      <c r="K6229" s="280">
        <v>17.95</v>
      </c>
      <c r="L6229" s="277" t="s">
        <v>13232</v>
      </c>
      <c r="M6229" s="83"/>
    </row>
    <row r="6230" spans="1:13" ht="12.75" customHeight="1" x14ac:dyDescent="0.25">
      <c r="A6230" s="277" t="s">
        <v>9673</v>
      </c>
      <c r="B6230" s="277" t="s">
        <v>12738</v>
      </c>
      <c r="C6230" s="277" t="s">
        <v>12992</v>
      </c>
      <c r="D6230" s="277" t="s">
        <v>12993</v>
      </c>
      <c r="E6230" s="278" t="s">
        <v>1043</v>
      </c>
      <c r="F6230" s="277" t="s">
        <v>1043</v>
      </c>
      <c r="G6230" s="279">
        <v>88326</v>
      </c>
      <c r="H6230" s="277" t="s">
        <v>13296</v>
      </c>
      <c r="I6230" s="277" t="s">
        <v>565</v>
      </c>
      <c r="J6230" s="277" t="s">
        <v>2642</v>
      </c>
      <c r="K6230" s="280">
        <v>18.02</v>
      </c>
      <c r="L6230" s="277" t="s">
        <v>13232</v>
      </c>
      <c r="M6230" s="83"/>
    </row>
    <row r="6231" spans="1:13" ht="12.75" customHeight="1" x14ac:dyDescent="0.25">
      <c r="A6231" s="277" t="s">
        <v>9673</v>
      </c>
      <c r="B6231" s="277" t="s">
        <v>12738</v>
      </c>
      <c r="C6231" s="277" t="s">
        <v>12992</v>
      </c>
      <c r="D6231" s="277" t="s">
        <v>12993</v>
      </c>
      <c r="E6231" s="278" t="s">
        <v>1043</v>
      </c>
      <c r="F6231" s="277" t="s">
        <v>1043</v>
      </c>
      <c r="G6231" s="279">
        <v>88377</v>
      </c>
      <c r="H6231" s="277" t="s">
        <v>13297</v>
      </c>
      <c r="I6231" s="277" t="s">
        <v>565</v>
      </c>
      <c r="J6231" s="277" t="s">
        <v>2642</v>
      </c>
      <c r="K6231" s="280">
        <v>14.46</v>
      </c>
      <c r="L6231" s="277" t="s">
        <v>13232</v>
      </c>
      <c r="M6231" s="83"/>
    </row>
    <row r="6232" spans="1:13" ht="12.75" customHeight="1" x14ac:dyDescent="0.25">
      <c r="A6232" s="277" t="s">
        <v>9673</v>
      </c>
      <c r="B6232" s="277" t="s">
        <v>12738</v>
      </c>
      <c r="C6232" s="277" t="s">
        <v>12992</v>
      </c>
      <c r="D6232" s="277" t="s">
        <v>12993</v>
      </c>
      <c r="E6232" s="278" t="s">
        <v>1043</v>
      </c>
      <c r="F6232" s="277" t="s">
        <v>1043</v>
      </c>
      <c r="G6232" s="279">
        <v>88441</v>
      </c>
      <c r="H6232" s="277" t="s">
        <v>13298</v>
      </c>
      <c r="I6232" s="277" t="s">
        <v>565</v>
      </c>
      <c r="J6232" s="277" t="s">
        <v>2642</v>
      </c>
      <c r="K6232" s="280">
        <v>18.649999999999999</v>
      </c>
      <c r="L6232" s="277" t="s">
        <v>13232</v>
      </c>
      <c r="M6232" s="83"/>
    </row>
    <row r="6233" spans="1:13" ht="12.75" customHeight="1" x14ac:dyDescent="0.25">
      <c r="A6233" s="277" t="s">
        <v>9673</v>
      </c>
      <c r="B6233" s="277" t="s">
        <v>12738</v>
      </c>
      <c r="C6233" s="277" t="s">
        <v>12992</v>
      </c>
      <c r="D6233" s="277" t="s">
        <v>12993</v>
      </c>
      <c r="E6233" s="278" t="s">
        <v>1043</v>
      </c>
      <c r="F6233" s="277" t="s">
        <v>1043</v>
      </c>
      <c r="G6233" s="279">
        <v>88597</v>
      </c>
      <c r="H6233" s="277" t="s">
        <v>13299</v>
      </c>
      <c r="I6233" s="277" t="s">
        <v>565</v>
      </c>
      <c r="J6233" s="277" t="s">
        <v>2642</v>
      </c>
      <c r="K6233" s="280">
        <v>26.26</v>
      </c>
      <c r="L6233" s="277" t="s">
        <v>13232</v>
      </c>
      <c r="M6233" s="83"/>
    </row>
    <row r="6234" spans="1:13" ht="12.75" customHeight="1" x14ac:dyDescent="0.25">
      <c r="A6234" s="277" t="s">
        <v>9673</v>
      </c>
      <c r="B6234" s="277" t="s">
        <v>12738</v>
      </c>
      <c r="C6234" s="277" t="s">
        <v>12992</v>
      </c>
      <c r="D6234" s="277" t="s">
        <v>12993</v>
      </c>
      <c r="E6234" s="278" t="s">
        <v>1043</v>
      </c>
      <c r="F6234" s="277" t="s">
        <v>1043</v>
      </c>
      <c r="G6234" s="279">
        <v>90766</v>
      </c>
      <c r="H6234" s="277" t="s">
        <v>13300</v>
      </c>
      <c r="I6234" s="277" t="s">
        <v>565</v>
      </c>
      <c r="J6234" s="277" t="s">
        <v>4167</v>
      </c>
      <c r="K6234" s="280">
        <v>27.92</v>
      </c>
      <c r="L6234" s="277" t="s">
        <v>13232</v>
      </c>
      <c r="M6234" s="83"/>
    </row>
    <row r="6235" spans="1:13" ht="12.75" customHeight="1" x14ac:dyDescent="0.25">
      <c r="A6235" s="277" t="s">
        <v>9673</v>
      </c>
      <c r="B6235" s="277" t="s">
        <v>12738</v>
      </c>
      <c r="C6235" s="277" t="s">
        <v>12992</v>
      </c>
      <c r="D6235" s="277" t="s">
        <v>12993</v>
      </c>
      <c r="E6235" s="278" t="s">
        <v>1043</v>
      </c>
      <c r="F6235" s="277" t="s">
        <v>1043</v>
      </c>
      <c r="G6235" s="279">
        <v>90767</v>
      </c>
      <c r="H6235" s="277" t="s">
        <v>13301</v>
      </c>
      <c r="I6235" s="277" t="s">
        <v>565</v>
      </c>
      <c r="J6235" s="277" t="s">
        <v>2642</v>
      </c>
      <c r="K6235" s="280">
        <v>32.950000000000003</v>
      </c>
      <c r="L6235" s="277" t="s">
        <v>13232</v>
      </c>
      <c r="M6235" s="83"/>
    </row>
    <row r="6236" spans="1:13" ht="12.75" customHeight="1" x14ac:dyDescent="0.25">
      <c r="A6236" s="277" t="s">
        <v>9673</v>
      </c>
      <c r="B6236" s="277" t="s">
        <v>12738</v>
      </c>
      <c r="C6236" s="277" t="s">
        <v>12992</v>
      </c>
      <c r="D6236" s="277" t="s">
        <v>12993</v>
      </c>
      <c r="E6236" s="278" t="s">
        <v>1043</v>
      </c>
      <c r="F6236" s="277" t="s">
        <v>1043</v>
      </c>
      <c r="G6236" s="279">
        <v>90768</v>
      </c>
      <c r="H6236" s="277" t="s">
        <v>13302</v>
      </c>
      <c r="I6236" s="277" t="s">
        <v>565</v>
      </c>
      <c r="J6236" s="277" t="s">
        <v>2642</v>
      </c>
      <c r="K6236" s="280">
        <v>53.75</v>
      </c>
      <c r="L6236" s="277" t="s">
        <v>13232</v>
      </c>
      <c r="M6236" s="83"/>
    </row>
    <row r="6237" spans="1:13" ht="12.75" customHeight="1" x14ac:dyDescent="0.25">
      <c r="A6237" s="277" t="s">
        <v>9673</v>
      </c>
      <c r="B6237" s="277" t="s">
        <v>12738</v>
      </c>
      <c r="C6237" s="277" t="s">
        <v>12992</v>
      </c>
      <c r="D6237" s="277" t="s">
        <v>12993</v>
      </c>
      <c r="E6237" s="278" t="s">
        <v>1043</v>
      </c>
      <c r="F6237" s="277" t="s">
        <v>1043</v>
      </c>
      <c r="G6237" s="279">
        <v>90769</v>
      </c>
      <c r="H6237" s="277" t="s">
        <v>13303</v>
      </c>
      <c r="I6237" s="277" t="s">
        <v>565</v>
      </c>
      <c r="J6237" s="277" t="s">
        <v>2642</v>
      </c>
      <c r="K6237" s="280">
        <v>75.95</v>
      </c>
      <c r="L6237" s="277" t="s">
        <v>13232</v>
      </c>
      <c r="M6237" s="83"/>
    </row>
    <row r="6238" spans="1:13" ht="12.75" customHeight="1" x14ac:dyDescent="0.25">
      <c r="A6238" s="277" t="s">
        <v>9673</v>
      </c>
      <c r="B6238" s="277" t="s">
        <v>12738</v>
      </c>
      <c r="C6238" s="277" t="s">
        <v>12992</v>
      </c>
      <c r="D6238" s="277" t="s">
        <v>12993</v>
      </c>
      <c r="E6238" s="278" t="s">
        <v>1043</v>
      </c>
      <c r="F6238" s="277" t="s">
        <v>1043</v>
      </c>
      <c r="G6238" s="279">
        <v>90770</v>
      </c>
      <c r="H6238" s="277" t="s">
        <v>13304</v>
      </c>
      <c r="I6238" s="277" t="s">
        <v>565</v>
      </c>
      <c r="J6238" s="277" t="s">
        <v>2642</v>
      </c>
      <c r="K6238" s="280">
        <v>100.12</v>
      </c>
      <c r="L6238" s="277" t="s">
        <v>13232</v>
      </c>
      <c r="M6238" s="83"/>
    </row>
    <row r="6239" spans="1:13" ht="12.75" customHeight="1" x14ac:dyDescent="0.25">
      <c r="A6239" s="277" t="s">
        <v>9673</v>
      </c>
      <c r="B6239" s="277" t="s">
        <v>12738</v>
      </c>
      <c r="C6239" s="277" t="s">
        <v>12992</v>
      </c>
      <c r="D6239" s="277" t="s">
        <v>12993</v>
      </c>
      <c r="E6239" s="278" t="s">
        <v>1043</v>
      </c>
      <c r="F6239" s="277" t="s">
        <v>1043</v>
      </c>
      <c r="G6239" s="279">
        <v>90771</v>
      </c>
      <c r="H6239" s="277" t="s">
        <v>13305</v>
      </c>
      <c r="I6239" s="277" t="s">
        <v>565</v>
      </c>
      <c r="J6239" s="277" t="s">
        <v>2642</v>
      </c>
      <c r="K6239" s="280">
        <v>27.74</v>
      </c>
      <c r="L6239" s="277" t="s">
        <v>13232</v>
      </c>
      <c r="M6239" s="83"/>
    </row>
    <row r="6240" spans="1:13" ht="12.75" customHeight="1" x14ac:dyDescent="0.25">
      <c r="A6240" s="277" t="s">
        <v>9673</v>
      </c>
      <c r="B6240" s="277" t="s">
        <v>12738</v>
      </c>
      <c r="C6240" s="277" t="s">
        <v>12992</v>
      </c>
      <c r="D6240" s="277" t="s">
        <v>12993</v>
      </c>
      <c r="E6240" s="278" t="s">
        <v>1043</v>
      </c>
      <c r="F6240" s="277" t="s">
        <v>1043</v>
      </c>
      <c r="G6240" s="279">
        <v>90772</v>
      </c>
      <c r="H6240" s="277" t="s">
        <v>13306</v>
      </c>
      <c r="I6240" s="277" t="s">
        <v>565</v>
      </c>
      <c r="J6240" s="277" t="s">
        <v>2642</v>
      </c>
      <c r="K6240" s="280">
        <v>24.14</v>
      </c>
      <c r="L6240" s="277" t="s">
        <v>13232</v>
      </c>
      <c r="M6240" s="83"/>
    </row>
    <row r="6241" spans="1:13" ht="12.75" customHeight="1" x14ac:dyDescent="0.25">
      <c r="A6241" s="277" t="s">
        <v>9673</v>
      </c>
      <c r="B6241" s="277" t="s">
        <v>12738</v>
      </c>
      <c r="C6241" s="277" t="s">
        <v>12992</v>
      </c>
      <c r="D6241" s="277" t="s">
        <v>12993</v>
      </c>
      <c r="E6241" s="278" t="s">
        <v>1043</v>
      </c>
      <c r="F6241" s="277" t="s">
        <v>1043</v>
      </c>
      <c r="G6241" s="279">
        <v>90773</v>
      </c>
      <c r="H6241" s="277" t="s">
        <v>901</v>
      </c>
      <c r="I6241" s="277" t="s">
        <v>565</v>
      </c>
      <c r="J6241" s="277" t="s">
        <v>2642</v>
      </c>
      <c r="K6241" s="280">
        <v>14.75</v>
      </c>
      <c r="L6241" s="277" t="s">
        <v>13232</v>
      </c>
      <c r="M6241" s="83"/>
    </row>
    <row r="6242" spans="1:13" ht="12.75" customHeight="1" x14ac:dyDescent="0.25">
      <c r="A6242" s="277" t="s">
        <v>9673</v>
      </c>
      <c r="B6242" s="277" t="s">
        <v>12738</v>
      </c>
      <c r="C6242" s="277" t="s">
        <v>12992</v>
      </c>
      <c r="D6242" s="277" t="s">
        <v>12993</v>
      </c>
      <c r="E6242" s="278" t="s">
        <v>1043</v>
      </c>
      <c r="F6242" s="277" t="s">
        <v>1043</v>
      </c>
      <c r="G6242" s="279">
        <v>90775</v>
      </c>
      <c r="H6242" s="277" t="s">
        <v>13307</v>
      </c>
      <c r="I6242" s="277" t="s">
        <v>565</v>
      </c>
      <c r="J6242" s="277" t="s">
        <v>2642</v>
      </c>
      <c r="K6242" s="280">
        <v>20.29</v>
      </c>
      <c r="L6242" s="277" t="s">
        <v>13232</v>
      </c>
      <c r="M6242" s="83"/>
    </row>
    <row r="6243" spans="1:13" ht="12.75" customHeight="1" x14ac:dyDescent="0.25">
      <c r="A6243" s="277" t="s">
        <v>9673</v>
      </c>
      <c r="B6243" s="277" t="s">
        <v>12738</v>
      </c>
      <c r="C6243" s="277" t="s">
        <v>12992</v>
      </c>
      <c r="D6243" s="277" t="s">
        <v>12993</v>
      </c>
      <c r="E6243" s="278" t="s">
        <v>1043</v>
      </c>
      <c r="F6243" s="277" t="s">
        <v>1043</v>
      </c>
      <c r="G6243" s="279">
        <v>90776</v>
      </c>
      <c r="H6243" s="277" t="s">
        <v>13308</v>
      </c>
      <c r="I6243" s="277" t="s">
        <v>565</v>
      </c>
      <c r="J6243" s="277" t="s">
        <v>4167</v>
      </c>
      <c r="K6243" s="280">
        <v>18.84</v>
      </c>
      <c r="L6243" s="277" t="s">
        <v>13232</v>
      </c>
      <c r="M6243" s="83"/>
    </row>
    <row r="6244" spans="1:13" ht="12.75" customHeight="1" x14ac:dyDescent="0.25">
      <c r="A6244" s="277" t="s">
        <v>9673</v>
      </c>
      <c r="B6244" s="277" t="s">
        <v>12738</v>
      </c>
      <c r="C6244" s="277" t="s">
        <v>12992</v>
      </c>
      <c r="D6244" s="277" t="s">
        <v>12993</v>
      </c>
      <c r="E6244" s="278" t="s">
        <v>1043</v>
      </c>
      <c r="F6244" s="277" t="s">
        <v>1043</v>
      </c>
      <c r="G6244" s="279">
        <v>90777</v>
      </c>
      <c r="H6244" s="277" t="s">
        <v>13309</v>
      </c>
      <c r="I6244" s="277" t="s">
        <v>565</v>
      </c>
      <c r="J6244" s="277" t="s">
        <v>4167</v>
      </c>
      <c r="K6244" s="280">
        <v>72.959999999999994</v>
      </c>
      <c r="L6244" s="277" t="s">
        <v>13232</v>
      </c>
      <c r="M6244" s="83"/>
    </row>
    <row r="6245" spans="1:13" ht="12.75" customHeight="1" x14ac:dyDescent="0.25">
      <c r="A6245" s="277" t="s">
        <v>9673</v>
      </c>
      <c r="B6245" s="277" t="s">
        <v>12738</v>
      </c>
      <c r="C6245" s="277" t="s">
        <v>12992</v>
      </c>
      <c r="D6245" s="277" t="s">
        <v>12993</v>
      </c>
      <c r="E6245" s="278" t="s">
        <v>1043</v>
      </c>
      <c r="F6245" s="277" t="s">
        <v>1043</v>
      </c>
      <c r="G6245" s="279">
        <v>90778</v>
      </c>
      <c r="H6245" s="277" t="s">
        <v>13310</v>
      </c>
      <c r="I6245" s="277" t="s">
        <v>565</v>
      </c>
      <c r="J6245" s="277" t="s">
        <v>2642</v>
      </c>
      <c r="K6245" s="280">
        <v>82.9</v>
      </c>
      <c r="L6245" s="277" t="s">
        <v>13232</v>
      </c>
      <c r="M6245" s="83"/>
    </row>
    <row r="6246" spans="1:13" ht="12.75" customHeight="1" x14ac:dyDescent="0.25">
      <c r="A6246" s="277" t="s">
        <v>9673</v>
      </c>
      <c r="B6246" s="277" t="s">
        <v>12738</v>
      </c>
      <c r="C6246" s="277" t="s">
        <v>12992</v>
      </c>
      <c r="D6246" s="277" t="s">
        <v>12993</v>
      </c>
      <c r="E6246" s="278" t="s">
        <v>1043</v>
      </c>
      <c r="F6246" s="277" t="s">
        <v>1043</v>
      </c>
      <c r="G6246" s="279">
        <v>90779</v>
      </c>
      <c r="H6246" s="277" t="s">
        <v>13311</v>
      </c>
      <c r="I6246" s="277" t="s">
        <v>565</v>
      </c>
      <c r="J6246" s="277" t="s">
        <v>2642</v>
      </c>
      <c r="K6246" s="280">
        <v>112.98</v>
      </c>
      <c r="L6246" s="277" t="s">
        <v>13232</v>
      </c>
      <c r="M6246" s="83"/>
    </row>
    <row r="6247" spans="1:13" ht="12.75" customHeight="1" x14ac:dyDescent="0.25">
      <c r="A6247" s="277" t="s">
        <v>9673</v>
      </c>
      <c r="B6247" s="277" t="s">
        <v>12738</v>
      </c>
      <c r="C6247" s="277" t="s">
        <v>12992</v>
      </c>
      <c r="D6247" s="277" t="s">
        <v>12993</v>
      </c>
      <c r="E6247" s="278" t="s">
        <v>1043</v>
      </c>
      <c r="F6247" s="277" t="s">
        <v>1043</v>
      </c>
      <c r="G6247" s="279">
        <v>90780</v>
      </c>
      <c r="H6247" s="277" t="s">
        <v>13312</v>
      </c>
      <c r="I6247" s="277" t="s">
        <v>565</v>
      </c>
      <c r="J6247" s="277" t="s">
        <v>2642</v>
      </c>
      <c r="K6247" s="280">
        <v>22.31</v>
      </c>
      <c r="L6247" s="277" t="s">
        <v>13232</v>
      </c>
      <c r="M6247" s="83"/>
    </row>
    <row r="6248" spans="1:13" ht="12.75" customHeight="1" x14ac:dyDescent="0.25">
      <c r="A6248" s="277" t="s">
        <v>9673</v>
      </c>
      <c r="B6248" s="277" t="s">
        <v>12738</v>
      </c>
      <c r="C6248" s="277" t="s">
        <v>12992</v>
      </c>
      <c r="D6248" s="277" t="s">
        <v>12993</v>
      </c>
      <c r="E6248" s="278" t="s">
        <v>1043</v>
      </c>
      <c r="F6248" s="277" t="s">
        <v>1043</v>
      </c>
      <c r="G6248" s="279">
        <v>90781</v>
      </c>
      <c r="H6248" s="277" t="s">
        <v>13313</v>
      </c>
      <c r="I6248" s="277" t="s">
        <v>565</v>
      </c>
      <c r="J6248" s="277" t="s">
        <v>4167</v>
      </c>
      <c r="K6248" s="280">
        <v>18.27</v>
      </c>
      <c r="L6248" s="277" t="s">
        <v>13232</v>
      </c>
      <c r="M6248" s="83"/>
    </row>
    <row r="6249" spans="1:13" ht="12.75" customHeight="1" x14ac:dyDescent="0.25">
      <c r="A6249" s="277" t="s">
        <v>9673</v>
      </c>
      <c r="B6249" s="277" t="s">
        <v>12738</v>
      </c>
      <c r="C6249" s="277" t="s">
        <v>12992</v>
      </c>
      <c r="D6249" s="277" t="s">
        <v>12993</v>
      </c>
      <c r="E6249" s="278" t="s">
        <v>1043</v>
      </c>
      <c r="F6249" s="277" t="s">
        <v>1043</v>
      </c>
      <c r="G6249" s="279">
        <v>91677</v>
      </c>
      <c r="H6249" s="277" t="s">
        <v>13314</v>
      </c>
      <c r="I6249" s="277" t="s">
        <v>565</v>
      </c>
      <c r="J6249" s="277" t="s">
        <v>2642</v>
      </c>
      <c r="K6249" s="280">
        <v>86.76</v>
      </c>
      <c r="L6249" s="277" t="s">
        <v>13232</v>
      </c>
      <c r="M6249" s="83"/>
    </row>
    <row r="6250" spans="1:13" ht="12.75" customHeight="1" x14ac:dyDescent="0.25">
      <c r="A6250" s="277" t="s">
        <v>9673</v>
      </c>
      <c r="B6250" s="277" t="s">
        <v>12738</v>
      </c>
      <c r="C6250" s="277" t="s">
        <v>12992</v>
      </c>
      <c r="D6250" s="277" t="s">
        <v>12993</v>
      </c>
      <c r="E6250" s="278" t="s">
        <v>1043</v>
      </c>
      <c r="F6250" s="277" t="s">
        <v>1043</v>
      </c>
      <c r="G6250" s="279">
        <v>91678</v>
      </c>
      <c r="H6250" s="277" t="s">
        <v>13315</v>
      </c>
      <c r="I6250" s="277" t="s">
        <v>565</v>
      </c>
      <c r="J6250" s="277" t="s">
        <v>2642</v>
      </c>
      <c r="K6250" s="280">
        <v>79.8</v>
      </c>
      <c r="L6250" s="277" t="s">
        <v>13232</v>
      </c>
      <c r="M6250" s="83"/>
    </row>
    <row r="6251" spans="1:13" ht="12.75" customHeight="1" x14ac:dyDescent="0.25">
      <c r="A6251" s="277" t="s">
        <v>9673</v>
      </c>
      <c r="B6251" s="277" t="s">
        <v>12738</v>
      </c>
      <c r="C6251" s="277" t="s">
        <v>12992</v>
      </c>
      <c r="D6251" s="277" t="s">
        <v>12993</v>
      </c>
      <c r="E6251" s="278" t="s">
        <v>1043</v>
      </c>
      <c r="F6251" s="277" t="s">
        <v>1043</v>
      </c>
      <c r="G6251" s="279">
        <v>93558</v>
      </c>
      <c r="H6251" s="277" t="s">
        <v>13316</v>
      </c>
      <c r="I6251" s="277" t="s">
        <v>13317</v>
      </c>
      <c r="J6251" s="277" t="s">
        <v>2642</v>
      </c>
      <c r="K6251" s="280">
        <v>3311.45</v>
      </c>
      <c r="L6251" s="277" t="s">
        <v>13232</v>
      </c>
      <c r="M6251" s="83"/>
    </row>
    <row r="6252" spans="1:13" ht="12.75" customHeight="1" x14ac:dyDescent="0.25">
      <c r="A6252" s="277" t="s">
        <v>9673</v>
      </c>
      <c r="B6252" s="277" t="s">
        <v>12738</v>
      </c>
      <c r="C6252" s="277" t="s">
        <v>12992</v>
      </c>
      <c r="D6252" s="277" t="s">
        <v>12993</v>
      </c>
      <c r="E6252" s="278" t="s">
        <v>1043</v>
      </c>
      <c r="F6252" s="277" t="s">
        <v>1043</v>
      </c>
      <c r="G6252" s="279">
        <v>93559</v>
      </c>
      <c r="H6252" s="277" t="s">
        <v>13299</v>
      </c>
      <c r="I6252" s="277" t="s">
        <v>13317</v>
      </c>
      <c r="J6252" s="277" t="s">
        <v>2642</v>
      </c>
      <c r="K6252" s="280">
        <v>3161.5</v>
      </c>
      <c r="L6252" s="277" t="s">
        <v>13232</v>
      </c>
      <c r="M6252" s="83"/>
    </row>
    <row r="6253" spans="1:13" ht="12.75" customHeight="1" x14ac:dyDescent="0.25">
      <c r="A6253" s="277" t="s">
        <v>9673</v>
      </c>
      <c r="B6253" s="277" t="s">
        <v>12738</v>
      </c>
      <c r="C6253" s="277" t="s">
        <v>12992</v>
      </c>
      <c r="D6253" s="277" t="s">
        <v>12993</v>
      </c>
      <c r="E6253" s="278" t="s">
        <v>1043</v>
      </c>
      <c r="F6253" s="277" t="s">
        <v>1043</v>
      </c>
      <c r="G6253" s="279">
        <v>93560</v>
      </c>
      <c r="H6253" s="277" t="s">
        <v>901</v>
      </c>
      <c r="I6253" s="277" t="s">
        <v>13317</v>
      </c>
      <c r="J6253" s="277" t="s">
        <v>2642</v>
      </c>
      <c r="K6253" s="280">
        <v>1946.97</v>
      </c>
      <c r="L6253" s="277" t="s">
        <v>13232</v>
      </c>
      <c r="M6253" s="83"/>
    </row>
    <row r="6254" spans="1:13" ht="12.75" customHeight="1" x14ac:dyDescent="0.25">
      <c r="A6254" s="277" t="s">
        <v>9673</v>
      </c>
      <c r="B6254" s="277" t="s">
        <v>12738</v>
      </c>
      <c r="C6254" s="277" t="s">
        <v>12992</v>
      </c>
      <c r="D6254" s="277" t="s">
        <v>12993</v>
      </c>
      <c r="E6254" s="278" t="s">
        <v>1043</v>
      </c>
      <c r="F6254" s="277" t="s">
        <v>1043</v>
      </c>
      <c r="G6254" s="279">
        <v>93561</v>
      </c>
      <c r="H6254" s="277" t="s">
        <v>13307</v>
      </c>
      <c r="I6254" s="277" t="s">
        <v>13317</v>
      </c>
      <c r="J6254" s="277" t="s">
        <v>2642</v>
      </c>
      <c r="K6254" s="280">
        <v>2661.76</v>
      </c>
      <c r="L6254" s="277" t="s">
        <v>13232</v>
      </c>
      <c r="M6254" s="83"/>
    </row>
    <row r="6255" spans="1:13" ht="12.75" customHeight="1" x14ac:dyDescent="0.25">
      <c r="A6255" s="277" t="s">
        <v>9673</v>
      </c>
      <c r="B6255" s="277" t="s">
        <v>12738</v>
      </c>
      <c r="C6255" s="277" t="s">
        <v>12992</v>
      </c>
      <c r="D6255" s="277" t="s">
        <v>12993</v>
      </c>
      <c r="E6255" s="278" t="s">
        <v>1043</v>
      </c>
      <c r="F6255" s="277" t="s">
        <v>1043</v>
      </c>
      <c r="G6255" s="279">
        <v>93562</v>
      </c>
      <c r="H6255" s="277" t="s">
        <v>13305</v>
      </c>
      <c r="I6255" s="277" t="s">
        <v>13317</v>
      </c>
      <c r="J6255" s="277" t="s">
        <v>2642</v>
      </c>
      <c r="K6255" s="280">
        <v>3316.88</v>
      </c>
      <c r="L6255" s="277" t="s">
        <v>13232</v>
      </c>
      <c r="M6255" s="83"/>
    </row>
    <row r="6256" spans="1:13" ht="12.75" customHeight="1" x14ac:dyDescent="0.25">
      <c r="A6256" s="277" t="s">
        <v>9673</v>
      </c>
      <c r="B6256" s="277" t="s">
        <v>12738</v>
      </c>
      <c r="C6256" s="277" t="s">
        <v>12992</v>
      </c>
      <c r="D6256" s="277" t="s">
        <v>12993</v>
      </c>
      <c r="E6256" s="278" t="s">
        <v>1043</v>
      </c>
      <c r="F6256" s="277" t="s">
        <v>1043</v>
      </c>
      <c r="G6256" s="279">
        <v>93563</v>
      </c>
      <c r="H6256" s="277" t="s">
        <v>13300</v>
      </c>
      <c r="I6256" s="277" t="s">
        <v>13317</v>
      </c>
      <c r="J6256" s="277" t="s">
        <v>2642</v>
      </c>
      <c r="K6256" s="280">
        <v>5023.2</v>
      </c>
      <c r="L6256" s="277" t="s">
        <v>13232</v>
      </c>
      <c r="M6256" s="83"/>
    </row>
    <row r="6257" spans="1:13" ht="12.75" customHeight="1" x14ac:dyDescent="0.25">
      <c r="A6257" s="277" t="s">
        <v>9673</v>
      </c>
      <c r="B6257" s="277" t="s">
        <v>12738</v>
      </c>
      <c r="C6257" s="277" t="s">
        <v>12992</v>
      </c>
      <c r="D6257" s="277" t="s">
        <v>12993</v>
      </c>
      <c r="E6257" s="278" t="s">
        <v>1043</v>
      </c>
      <c r="F6257" s="277" t="s">
        <v>1043</v>
      </c>
      <c r="G6257" s="279">
        <v>93564</v>
      </c>
      <c r="H6257" s="277" t="s">
        <v>13301</v>
      </c>
      <c r="I6257" s="277" t="s">
        <v>13317</v>
      </c>
      <c r="J6257" s="277" t="s">
        <v>2642</v>
      </c>
      <c r="K6257" s="280">
        <v>5905.68</v>
      </c>
      <c r="L6257" s="277" t="s">
        <v>13232</v>
      </c>
      <c r="M6257" s="83"/>
    </row>
    <row r="6258" spans="1:13" ht="12.75" customHeight="1" x14ac:dyDescent="0.25">
      <c r="A6258" s="277" t="s">
        <v>9673</v>
      </c>
      <c r="B6258" s="277" t="s">
        <v>12738</v>
      </c>
      <c r="C6258" s="277" t="s">
        <v>12992</v>
      </c>
      <c r="D6258" s="277" t="s">
        <v>12993</v>
      </c>
      <c r="E6258" s="278" t="s">
        <v>1043</v>
      </c>
      <c r="F6258" s="277" t="s">
        <v>1043</v>
      </c>
      <c r="G6258" s="279">
        <v>93565</v>
      </c>
      <c r="H6258" s="277" t="s">
        <v>13309</v>
      </c>
      <c r="I6258" s="277" t="s">
        <v>13317</v>
      </c>
      <c r="J6258" s="277" t="s">
        <v>2642</v>
      </c>
      <c r="K6258" s="280">
        <v>12978.2</v>
      </c>
      <c r="L6258" s="277" t="s">
        <v>13232</v>
      </c>
      <c r="M6258" s="83"/>
    </row>
    <row r="6259" spans="1:13" ht="12.75" customHeight="1" x14ac:dyDescent="0.25">
      <c r="A6259" s="277" t="s">
        <v>9673</v>
      </c>
      <c r="B6259" s="277" t="s">
        <v>12738</v>
      </c>
      <c r="C6259" s="277" t="s">
        <v>12992</v>
      </c>
      <c r="D6259" s="277" t="s">
        <v>12993</v>
      </c>
      <c r="E6259" s="278" t="s">
        <v>1043</v>
      </c>
      <c r="F6259" s="277" t="s">
        <v>1043</v>
      </c>
      <c r="G6259" s="279">
        <v>93566</v>
      </c>
      <c r="H6259" s="277" t="s">
        <v>13306</v>
      </c>
      <c r="I6259" s="277" t="s">
        <v>13317</v>
      </c>
      <c r="J6259" s="277" t="s">
        <v>2642</v>
      </c>
      <c r="K6259" s="280">
        <v>4351.16</v>
      </c>
      <c r="L6259" s="277" t="s">
        <v>13232</v>
      </c>
      <c r="M6259" s="83"/>
    </row>
    <row r="6260" spans="1:13" ht="12.75" customHeight="1" x14ac:dyDescent="0.25">
      <c r="A6260" s="277" t="s">
        <v>9673</v>
      </c>
      <c r="B6260" s="277" t="s">
        <v>12738</v>
      </c>
      <c r="C6260" s="277" t="s">
        <v>12992</v>
      </c>
      <c r="D6260" s="277" t="s">
        <v>12993</v>
      </c>
      <c r="E6260" s="278" t="s">
        <v>1043</v>
      </c>
      <c r="F6260" s="277" t="s">
        <v>1043</v>
      </c>
      <c r="G6260" s="279">
        <v>93567</v>
      </c>
      <c r="H6260" s="277" t="s">
        <v>13310</v>
      </c>
      <c r="I6260" s="277" t="s">
        <v>13317</v>
      </c>
      <c r="J6260" s="277" t="s">
        <v>2642</v>
      </c>
      <c r="K6260" s="280">
        <v>14746.82</v>
      </c>
      <c r="L6260" s="277" t="s">
        <v>13232</v>
      </c>
      <c r="M6260" s="83"/>
    </row>
    <row r="6261" spans="1:13" ht="12.75" customHeight="1" x14ac:dyDescent="0.25">
      <c r="A6261" s="277" t="s">
        <v>9673</v>
      </c>
      <c r="B6261" s="277" t="s">
        <v>12738</v>
      </c>
      <c r="C6261" s="277" t="s">
        <v>12992</v>
      </c>
      <c r="D6261" s="277" t="s">
        <v>12993</v>
      </c>
      <c r="E6261" s="278" t="s">
        <v>1043</v>
      </c>
      <c r="F6261" s="277" t="s">
        <v>1043</v>
      </c>
      <c r="G6261" s="279">
        <v>93568</v>
      </c>
      <c r="H6261" s="277" t="s">
        <v>13311</v>
      </c>
      <c r="I6261" s="277" t="s">
        <v>13317</v>
      </c>
      <c r="J6261" s="277" t="s">
        <v>2642</v>
      </c>
      <c r="K6261" s="280">
        <v>20091.97</v>
      </c>
      <c r="L6261" s="277" t="s">
        <v>13232</v>
      </c>
      <c r="M6261" s="83"/>
    </row>
    <row r="6262" spans="1:13" ht="12.75" customHeight="1" x14ac:dyDescent="0.25">
      <c r="A6262" s="277" t="s">
        <v>9673</v>
      </c>
      <c r="B6262" s="277" t="s">
        <v>12738</v>
      </c>
      <c r="C6262" s="277" t="s">
        <v>12992</v>
      </c>
      <c r="D6262" s="277" t="s">
        <v>12993</v>
      </c>
      <c r="E6262" s="278" t="s">
        <v>1043</v>
      </c>
      <c r="F6262" s="277" t="s">
        <v>1043</v>
      </c>
      <c r="G6262" s="279">
        <v>93569</v>
      </c>
      <c r="H6262" s="277" t="s">
        <v>13318</v>
      </c>
      <c r="I6262" s="277" t="s">
        <v>13317</v>
      </c>
      <c r="J6262" s="277" t="s">
        <v>2642</v>
      </c>
      <c r="K6262" s="280">
        <v>9576.5</v>
      </c>
      <c r="L6262" s="277" t="s">
        <v>13232</v>
      </c>
      <c r="M6262" s="83"/>
    </row>
    <row r="6263" spans="1:13" ht="12.75" customHeight="1" x14ac:dyDescent="0.25">
      <c r="A6263" s="277" t="s">
        <v>9673</v>
      </c>
      <c r="B6263" s="277" t="s">
        <v>12738</v>
      </c>
      <c r="C6263" s="277" t="s">
        <v>12992</v>
      </c>
      <c r="D6263" s="277" t="s">
        <v>12993</v>
      </c>
      <c r="E6263" s="278" t="s">
        <v>1043</v>
      </c>
      <c r="F6263" s="277" t="s">
        <v>1043</v>
      </c>
      <c r="G6263" s="279">
        <v>93570</v>
      </c>
      <c r="H6263" s="277" t="s">
        <v>13319</v>
      </c>
      <c r="I6263" s="277" t="s">
        <v>13317</v>
      </c>
      <c r="J6263" s="277" t="s">
        <v>2642</v>
      </c>
      <c r="K6263" s="280">
        <v>13526.41</v>
      </c>
      <c r="L6263" s="277" t="s">
        <v>13232</v>
      </c>
      <c r="M6263" s="83"/>
    </row>
    <row r="6264" spans="1:13" ht="12.75" customHeight="1" x14ac:dyDescent="0.25">
      <c r="A6264" s="277" t="s">
        <v>9673</v>
      </c>
      <c r="B6264" s="277" t="s">
        <v>12738</v>
      </c>
      <c r="C6264" s="277" t="s">
        <v>12992</v>
      </c>
      <c r="D6264" s="277" t="s">
        <v>12993</v>
      </c>
      <c r="E6264" s="278" t="s">
        <v>1043</v>
      </c>
      <c r="F6264" s="277" t="s">
        <v>1043</v>
      </c>
      <c r="G6264" s="279">
        <v>93571</v>
      </c>
      <c r="H6264" s="277" t="s">
        <v>13320</v>
      </c>
      <c r="I6264" s="277" t="s">
        <v>13317</v>
      </c>
      <c r="J6264" s="277" t="s">
        <v>2642</v>
      </c>
      <c r="K6264" s="280">
        <v>17824.740000000002</v>
      </c>
      <c r="L6264" s="277" t="s">
        <v>13232</v>
      </c>
      <c r="M6264" s="83"/>
    </row>
    <row r="6265" spans="1:13" ht="12.75" customHeight="1" x14ac:dyDescent="0.25">
      <c r="A6265" s="277" t="s">
        <v>9673</v>
      </c>
      <c r="B6265" s="277" t="s">
        <v>12738</v>
      </c>
      <c r="C6265" s="277" t="s">
        <v>12992</v>
      </c>
      <c r="D6265" s="277" t="s">
        <v>12993</v>
      </c>
      <c r="E6265" s="278" t="s">
        <v>1043</v>
      </c>
      <c r="F6265" s="277" t="s">
        <v>1043</v>
      </c>
      <c r="G6265" s="279">
        <v>93572</v>
      </c>
      <c r="H6265" s="277" t="s">
        <v>13321</v>
      </c>
      <c r="I6265" s="277" t="s">
        <v>13317</v>
      </c>
      <c r="J6265" s="277" t="s">
        <v>2642</v>
      </c>
      <c r="K6265" s="280">
        <v>3403.49</v>
      </c>
      <c r="L6265" s="277" t="s">
        <v>13232</v>
      </c>
      <c r="M6265" s="83"/>
    </row>
    <row r="6266" spans="1:13" ht="12.75" customHeight="1" x14ac:dyDescent="0.25">
      <c r="A6266" s="277" t="s">
        <v>9673</v>
      </c>
      <c r="B6266" s="277" t="s">
        <v>12738</v>
      </c>
      <c r="C6266" s="277" t="s">
        <v>12992</v>
      </c>
      <c r="D6266" s="277" t="s">
        <v>12993</v>
      </c>
      <c r="E6266" s="278" t="s">
        <v>1043</v>
      </c>
      <c r="F6266" s="277" t="s">
        <v>1043</v>
      </c>
      <c r="G6266" s="279">
        <v>94295</v>
      </c>
      <c r="H6266" s="277" t="s">
        <v>13312</v>
      </c>
      <c r="I6266" s="277" t="s">
        <v>13317</v>
      </c>
      <c r="J6266" s="277" t="s">
        <v>2642</v>
      </c>
      <c r="K6266" s="280">
        <v>3976.23</v>
      </c>
      <c r="L6266" s="277" t="s">
        <v>13232</v>
      </c>
      <c r="M6266" s="83"/>
    </row>
    <row r="6267" spans="1:13" ht="12.75" customHeight="1" x14ac:dyDescent="0.25">
      <c r="A6267" s="277" t="s">
        <v>9673</v>
      </c>
      <c r="B6267" s="277" t="s">
        <v>12738</v>
      </c>
      <c r="C6267" s="277" t="s">
        <v>12992</v>
      </c>
      <c r="D6267" s="277" t="s">
        <v>12993</v>
      </c>
      <c r="E6267" s="278" t="s">
        <v>1043</v>
      </c>
      <c r="F6267" s="277" t="s">
        <v>1043</v>
      </c>
      <c r="G6267" s="279">
        <v>94296</v>
      </c>
      <c r="H6267" s="277" t="s">
        <v>13313</v>
      </c>
      <c r="I6267" s="277" t="s">
        <v>13317</v>
      </c>
      <c r="J6267" s="277" t="s">
        <v>2642</v>
      </c>
      <c r="K6267" s="280">
        <v>3421.44</v>
      </c>
      <c r="L6267" s="277" t="s">
        <v>13232</v>
      </c>
      <c r="M6267" s="83"/>
    </row>
    <row r="6268" spans="1:13" ht="12.75" customHeight="1" x14ac:dyDescent="0.25">
      <c r="A6268" s="277" t="s">
        <v>9673</v>
      </c>
      <c r="B6268" s="277" t="s">
        <v>12738</v>
      </c>
      <c r="C6268" s="277" t="s">
        <v>12992</v>
      </c>
      <c r="D6268" s="277" t="s">
        <v>12993</v>
      </c>
      <c r="E6268" s="278" t="s">
        <v>1043</v>
      </c>
      <c r="F6268" s="277" t="s">
        <v>1043</v>
      </c>
      <c r="G6268" s="279">
        <v>95308</v>
      </c>
      <c r="H6268" s="277" t="s">
        <v>13322</v>
      </c>
      <c r="I6268" s="277" t="s">
        <v>565</v>
      </c>
      <c r="J6268" s="277" t="s">
        <v>2642</v>
      </c>
      <c r="K6268" s="280">
        <v>0.08</v>
      </c>
      <c r="L6268" s="277" t="s">
        <v>13232</v>
      </c>
      <c r="M6268" s="83"/>
    </row>
    <row r="6269" spans="1:13" ht="12.75" customHeight="1" x14ac:dyDescent="0.25">
      <c r="A6269" s="277" t="s">
        <v>9673</v>
      </c>
      <c r="B6269" s="277" t="s">
        <v>12738</v>
      </c>
      <c r="C6269" s="277" t="s">
        <v>12992</v>
      </c>
      <c r="D6269" s="277" t="s">
        <v>12993</v>
      </c>
      <c r="E6269" s="278" t="s">
        <v>1043</v>
      </c>
      <c r="F6269" s="277" t="s">
        <v>1043</v>
      </c>
      <c r="G6269" s="279">
        <v>95309</v>
      </c>
      <c r="H6269" s="277" t="s">
        <v>13323</v>
      </c>
      <c r="I6269" s="277" t="s">
        <v>565</v>
      </c>
      <c r="J6269" s="277" t="s">
        <v>2642</v>
      </c>
      <c r="K6269" s="280">
        <v>0.12</v>
      </c>
      <c r="L6269" s="277" t="s">
        <v>13232</v>
      </c>
      <c r="M6269" s="83"/>
    </row>
    <row r="6270" spans="1:13" ht="12.75" customHeight="1" x14ac:dyDescent="0.25">
      <c r="A6270" s="277" t="s">
        <v>9673</v>
      </c>
      <c r="B6270" s="277" t="s">
        <v>12738</v>
      </c>
      <c r="C6270" s="277" t="s">
        <v>12992</v>
      </c>
      <c r="D6270" s="277" t="s">
        <v>12993</v>
      </c>
      <c r="E6270" s="278" t="s">
        <v>1043</v>
      </c>
      <c r="F6270" s="277" t="s">
        <v>1043</v>
      </c>
      <c r="G6270" s="279">
        <v>95310</v>
      </c>
      <c r="H6270" s="277" t="s">
        <v>13324</v>
      </c>
      <c r="I6270" s="277" t="s">
        <v>565</v>
      </c>
      <c r="J6270" s="277" t="s">
        <v>2642</v>
      </c>
      <c r="K6270" s="280">
        <v>0.06</v>
      </c>
      <c r="L6270" s="277" t="s">
        <v>13232</v>
      </c>
      <c r="M6270" s="83"/>
    </row>
    <row r="6271" spans="1:13" ht="12.75" customHeight="1" x14ac:dyDescent="0.25">
      <c r="A6271" s="277" t="s">
        <v>9673</v>
      </c>
      <c r="B6271" s="277" t="s">
        <v>12738</v>
      </c>
      <c r="C6271" s="277" t="s">
        <v>12992</v>
      </c>
      <c r="D6271" s="277" t="s">
        <v>12993</v>
      </c>
      <c r="E6271" s="278" t="s">
        <v>1043</v>
      </c>
      <c r="F6271" s="277" t="s">
        <v>1043</v>
      </c>
      <c r="G6271" s="279">
        <v>95311</v>
      </c>
      <c r="H6271" s="277" t="s">
        <v>13325</v>
      </c>
      <c r="I6271" s="277" t="s">
        <v>565</v>
      </c>
      <c r="J6271" s="277" t="s">
        <v>2642</v>
      </c>
      <c r="K6271" s="280">
        <v>0.09</v>
      </c>
      <c r="L6271" s="277" t="s">
        <v>13232</v>
      </c>
      <c r="M6271" s="83"/>
    </row>
    <row r="6272" spans="1:13" ht="12.75" customHeight="1" x14ac:dyDescent="0.25">
      <c r="A6272" s="277" t="s">
        <v>9673</v>
      </c>
      <c r="B6272" s="277" t="s">
        <v>12738</v>
      </c>
      <c r="C6272" s="277" t="s">
        <v>12992</v>
      </c>
      <c r="D6272" s="277" t="s">
        <v>12993</v>
      </c>
      <c r="E6272" s="278" t="s">
        <v>1043</v>
      </c>
      <c r="F6272" s="277" t="s">
        <v>1043</v>
      </c>
      <c r="G6272" s="279">
        <v>95312</v>
      </c>
      <c r="H6272" s="277" t="s">
        <v>13326</v>
      </c>
      <c r="I6272" s="277" t="s">
        <v>565</v>
      </c>
      <c r="J6272" s="277" t="s">
        <v>2642</v>
      </c>
      <c r="K6272" s="280">
        <v>0.1</v>
      </c>
      <c r="L6272" s="277" t="s">
        <v>13232</v>
      </c>
      <c r="M6272" s="83"/>
    </row>
    <row r="6273" spans="1:13" ht="12.75" customHeight="1" x14ac:dyDescent="0.25">
      <c r="A6273" s="277" t="s">
        <v>9673</v>
      </c>
      <c r="B6273" s="277" t="s">
        <v>12738</v>
      </c>
      <c r="C6273" s="277" t="s">
        <v>12992</v>
      </c>
      <c r="D6273" s="277" t="s">
        <v>12993</v>
      </c>
      <c r="E6273" s="278" t="s">
        <v>1043</v>
      </c>
      <c r="F6273" s="277" t="s">
        <v>1043</v>
      </c>
      <c r="G6273" s="279">
        <v>95313</v>
      </c>
      <c r="H6273" s="277" t="s">
        <v>13327</v>
      </c>
      <c r="I6273" s="277" t="s">
        <v>565</v>
      </c>
      <c r="J6273" s="277" t="s">
        <v>2642</v>
      </c>
      <c r="K6273" s="280">
        <v>0.1</v>
      </c>
      <c r="L6273" s="277" t="s">
        <v>13232</v>
      </c>
      <c r="M6273" s="83"/>
    </row>
    <row r="6274" spans="1:13" ht="12.75" customHeight="1" x14ac:dyDescent="0.25">
      <c r="A6274" s="277" t="s">
        <v>9673</v>
      </c>
      <c r="B6274" s="277" t="s">
        <v>12738</v>
      </c>
      <c r="C6274" s="277" t="s">
        <v>12992</v>
      </c>
      <c r="D6274" s="277" t="s">
        <v>12993</v>
      </c>
      <c r="E6274" s="278" t="s">
        <v>1043</v>
      </c>
      <c r="F6274" s="277" t="s">
        <v>1043</v>
      </c>
      <c r="G6274" s="279">
        <v>95314</v>
      </c>
      <c r="H6274" s="277" t="s">
        <v>13328</v>
      </c>
      <c r="I6274" s="277" t="s">
        <v>565</v>
      </c>
      <c r="J6274" s="277" t="s">
        <v>2642</v>
      </c>
      <c r="K6274" s="280">
        <v>0.12</v>
      </c>
      <c r="L6274" s="277" t="s">
        <v>13232</v>
      </c>
      <c r="M6274" s="83"/>
    </row>
    <row r="6275" spans="1:13" ht="12.75" customHeight="1" x14ac:dyDescent="0.25">
      <c r="A6275" s="277" t="s">
        <v>9673</v>
      </c>
      <c r="B6275" s="277" t="s">
        <v>12738</v>
      </c>
      <c r="C6275" s="277" t="s">
        <v>12992</v>
      </c>
      <c r="D6275" s="277" t="s">
        <v>12993</v>
      </c>
      <c r="E6275" s="278" t="s">
        <v>1043</v>
      </c>
      <c r="F6275" s="277" t="s">
        <v>1043</v>
      </c>
      <c r="G6275" s="279">
        <v>95315</v>
      </c>
      <c r="H6275" s="277" t="s">
        <v>13329</v>
      </c>
      <c r="I6275" s="277" t="s">
        <v>565</v>
      </c>
      <c r="J6275" s="277" t="s">
        <v>2642</v>
      </c>
      <c r="K6275" s="280">
        <v>0.12</v>
      </c>
      <c r="L6275" s="277" t="s">
        <v>13232</v>
      </c>
      <c r="M6275" s="83"/>
    </row>
    <row r="6276" spans="1:13" ht="12.75" customHeight="1" x14ac:dyDescent="0.25">
      <c r="A6276" s="277" t="s">
        <v>9673</v>
      </c>
      <c r="B6276" s="277" t="s">
        <v>12738</v>
      </c>
      <c r="C6276" s="277" t="s">
        <v>12992</v>
      </c>
      <c r="D6276" s="277" t="s">
        <v>12993</v>
      </c>
      <c r="E6276" s="278" t="s">
        <v>1043</v>
      </c>
      <c r="F6276" s="277" t="s">
        <v>1043</v>
      </c>
      <c r="G6276" s="279">
        <v>95316</v>
      </c>
      <c r="H6276" s="277" t="s">
        <v>13330</v>
      </c>
      <c r="I6276" s="277" t="s">
        <v>565</v>
      </c>
      <c r="J6276" s="277" t="s">
        <v>2642</v>
      </c>
      <c r="K6276" s="280">
        <v>0.28000000000000003</v>
      </c>
      <c r="L6276" s="277" t="s">
        <v>13232</v>
      </c>
      <c r="M6276" s="83"/>
    </row>
    <row r="6277" spans="1:13" ht="12.75" customHeight="1" x14ac:dyDescent="0.25">
      <c r="A6277" s="277" t="s">
        <v>9673</v>
      </c>
      <c r="B6277" s="277" t="s">
        <v>12738</v>
      </c>
      <c r="C6277" s="277" t="s">
        <v>12992</v>
      </c>
      <c r="D6277" s="277" t="s">
        <v>12993</v>
      </c>
      <c r="E6277" s="278" t="s">
        <v>1043</v>
      </c>
      <c r="F6277" s="277" t="s">
        <v>1043</v>
      </c>
      <c r="G6277" s="279">
        <v>95317</v>
      </c>
      <c r="H6277" s="277" t="s">
        <v>13331</v>
      </c>
      <c r="I6277" s="277" t="s">
        <v>565</v>
      </c>
      <c r="J6277" s="277" t="s">
        <v>2642</v>
      </c>
      <c r="K6277" s="280">
        <v>0.13</v>
      </c>
      <c r="L6277" s="277" t="s">
        <v>13232</v>
      </c>
      <c r="M6277" s="83"/>
    </row>
    <row r="6278" spans="1:13" ht="12.75" customHeight="1" x14ac:dyDescent="0.25">
      <c r="A6278" s="277" t="s">
        <v>9673</v>
      </c>
      <c r="B6278" s="277" t="s">
        <v>12738</v>
      </c>
      <c r="C6278" s="277" t="s">
        <v>12992</v>
      </c>
      <c r="D6278" s="277" t="s">
        <v>12993</v>
      </c>
      <c r="E6278" s="278" t="s">
        <v>1043</v>
      </c>
      <c r="F6278" s="277" t="s">
        <v>1043</v>
      </c>
      <c r="G6278" s="279">
        <v>95318</v>
      </c>
      <c r="H6278" s="277" t="s">
        <v>13332</v>
      </c>
      <c r="I6278" s="277" t="s">
        <v>565</v>
      </c>
      <c r="J6278" s="277" t="s">
        <v>2642</v>
      </c>
      <c r="K6278" s="280">
        <v>0.16</v>
      </c>
      <c r="L6278" s="277" t="s">
        <v>13232</v>
      </c>
      <c r="M6278" s="83"/>
    </row>
    <row r="6279" spans="1:13" ht="12.75" customHeight="1" x14ac:dyDescent="0.25">
      <c r="A6279" s="277" t="s">
        <v>9673</v>
      </c>
      <c r="B6279" s="277" t="s">
        <v>12738</v>
      </c>
      <c r="C6279" s="277" t="s">
        <v>12992</v>
      </c>
      <c r="D6279" s="277" t="s">
        <v>12993</v>
      </c>
      <c r="E6279" s="278" t="s">
        <v>1043</v>
      </c>
      <c r="F6279" s="277" t="s">
        <v>1043</v>
      </c>
      <c r="G6279" s="279">
        <v>95319</v>
      </c>
      <c r="H6279" s="277" t="s">
        <v>13333</v>
      </c>
      <c r="I6279" s="277" t="s">
        <v>565</v>
      </c>
      <c r="J6279" s="277" t="s">
        <v>2642</v>
      </c>
      <c r="K6279" s="280">
        <v>0.08</v>
      </c>
      <c r="L6279" s="277" t="s">
        <v>13232</v>
      </c>
      <c r="M6279" s="83"/>
    </row>
    <row r="6280" spans="1:13" ht="12.75" customHeight="1" x14ac:dyDescent="0.25">
      <c r="A6280" s="277" t="s">
        <v>9673</v>
      </c>
      <c r="B6280" s="277" t="s">
        <v>12738</v>
      </c>
      <c r="C6280" s="277" t="s">
        <v>12992</v>
      </c>
      <c r="D6280" s="277" t="s">
        <v>12993</v>
      </c>
      <c r="E6280" s="278" t="s">
        <v>1043</v>
      </c>
      <c r="F6280" s="277" t="s">
        <v>1043</v>
      </c>
      <c r="G6280" s="279">
        <v>95320</v>
      </c>
      <c r="H6280" s="277" t="s">
        <v>13334</v>
      </c>
      <c r="I6280" s="277" t="s">
        <v>565</v>
      </c>
      <c r="J6280" s="277" t="s">
        <v>2642</v>
      </c>
      <c r="K6280" s="280">
        <v>0.09</v>
      </c>
      <c r="L6280" s="277" t="s">
        <v>13232</v>
      </c>
      <c r="M6280" s="83"/>
    </row>
    <row r="6281" spans="1:13" ht="12.75" customHeight="1" x14ac:dyDescent="0.25">
      <c r="A6281" s="277" t="s">
        <v>9673</v>
      </c>
      <c r="B6281" s="277" t="s">
        <v>12738</v>
      </c>
      <c r="C6281" s="277" t="s">
        <v>12992</v>
      </c>
      <c r="D6281" s="277" t="s">
        <v>12993</v>
      </c>
      <c r="E6281" s="278" t="s">
        <v>1043</v>
      </c>
      <c r="F6281" s="277" t="s">
        <v>1043</v>
      </c>
      <c r="G6281" s="279">
        <v>95321</v>
      </c>
      <c r="H6281" s="277" t="s">
        <v>13335</v>
      </c>
      <c r="I6281" s="277" t="s">
        <v>565</v>
      </c>
      <c r="J6281" s="277" t="s">
        <v>2642</v>
      </c>
      <c r="K6281" s="280">
        <v>0.08</v>
      </c>
      <c r="L6281" s="277" t="s">
        <v>13232</v>
      </c>
      <c r="M6281" s="83"/>
    </row>
    <row r="6282" spans="1:13" ht="12.75" customHeight="1" x14ac:dyDescent="0.25">
      <c r="A6282" s="277" t="s">
        <v>9673</v>
      </c>
      <c r="B6282" s="277" t="s">
        <v>12738</v>
      </c>
      <c r="C6282" s="277" t="s">
        <v>12992</v>
      </c>
      <c r="D6282" s="277" t="s">
        <v>12993</v>
      </c>
      <c r="E6282" s="278" t="s">
        <v>1043</v>
      </c>
      <c r="F6282" s="277" t="s">
        <v>1043</v>
      </c>
      <c r="G6282" s="279">
        <v>95322</v>
      </c>
      <c r="H6282" s="277" t="s">
        <v>13336</v>
      </c>
      <c r="I6282" s="277" t="s">
        <v>565</v>
      </c>
      <c r="J6282" s="277" t="s">
        <v>2642</v>
      </c>
      <c r="K6282" s="280">
        <v>0.03</v>
      </c>
      <c r="L6282" s="277" t="s">
        <v>13232</v>
      </c>
      <c r="M6282" s="83"/>
    </row>
    <row r="6283" spans="1:13" ht="12.75" customHeight="1" x14ac:dyDescent="0.25">
      <c r="A6283" s="277" t="s">
        <v>9673</v>
      </c>
      <c r="B6283" s="277" t="s">
        <v>12738</v>
      </c>
      <c r="C6283" s="277" t="s">
        <v>12992</v>
      </c>
      <c r="D6283" s="277" t="s">
        <v>12993</v>
      </c>
      <c r="E6283" s="278" t="s">
        <v>1043</v>
      </c>
      <c r="F6283" s="277" t="s">
        <v>1043</v>
      </c>
      <c r="G6283" s="279">
        <v>95323</v>
      </c>
      <c r="H6283" s="277" t="s">
        <v>13337</v>
      </c>
      <c r="I6283" s="277" t="s">
        <v>565</v>
      </c>
      <c r="J6283" s="277" t="s">
        <v>2642</v>
      </c>
      <c r="K6283" s="280">
        <v>0.18</v>
      </c>
      <c r="L6283" s="277" t="s">
        <v>13232</v>
      </c>
      <c r="M6283" s="83"/>
    </row>
    <row r="6284" spans="1:13" ht="12.75" customHeight="1" x14ac:dyDescent="0.25">
      <c r="A6284" s="277" t="s">
        <v>9673</v>
      </c>
      <c r="B6284" s="277" t="s">
        <v>12738</v>
      </c>
      <c r="C6284" s="277" t="s">
        <v>12992</v>
      </c>
      <c r="D6284" s="277" t="s">
        <v>12993</v>
      </c>
      <c r="E6284" s="278" t="s">
        <v>1043</v>
      </c>
      <c r="F6284" s="277" t="s">
        <v>1043</v>
      </c>
      <c r="G6284" s="279">
        <v>95324</v>
      </c>
      <c r="H6284" s="277" t="s">
        <v>13338</v>
      </c>
      <c r="I6284" s="277" t="s">
        <v>565</v>
      </c>
      <c r="J6284" s="277" t="s">
        <v>2642</v>
      </c>
      <c r="K6284" s="280">
        <v>0.16</v>
      </c>
      <c r="L6284" s="277" t="s">
        <v>13232</v>
      </c>
      <c r="M6284" s="83"/>
    </row>
    <row r="6285" spans="1:13" ht="12.75" customHeight="1" x14ac:dyDescent="0.25">
      <c r="A6285" s="277" t="s">
        <v>9673</v>
      </c>
      <c r="B6285" s="277" t="s">
        <v>12738</v>
      </c>
      <c r="C6285" s="277" t="s">
        <v>12992</v>
      </c>
      <c r="D6285" s="277" t="s">
        <v>12993</v>
      </c>
      <c r="E6285" s="278" t="s">
        <v>1043</v>
      </c>
      <c r="F6285" s="277" t="s">
        <v>1043</v>
      </c>
      <c r="G6285" s="279">
        <v>95325</v>
      </c>
      <c r="H6285" s="277" t="s">
        <v>13339</v>
      </c>
      <c r="I6285" s="277" t="s">
        <v>565</v>
      </c>
      <c r="J6285" s="277" t="s">
        <v>2642</v>
      </c>
      <c r="K6285" s="280">
        <v>0.13</v>
      </c>
      <c r="L6285" s="277" t="s">
        <v>13232</v>
      </c>
      <c r="M6285" s="83"/>
    </row>
    <row r="6286" spans="1:13" ht="12.75" customHeight="1" x14ac:dyDescent="0.25">
      <c r="A6286" s="277" t="s">
        <v>9673</v>
      </c>
      <c r="B6286" s="277" t="s">
        <v>12738</v>
      </c>
      <c r="C6286" s="277" t="s">
        <v>12992</v>
      </c>
      <c r="D6286" s="277" t="s">
        <v>12993</v>
      </c>
      <c r="E6286" s="278" t="s">
        <v>1043</v>
      </c>
      <c r="F6286" s="277" t="s">
        <v>1043</v>
      </c>
      <c r="G6286" s="279">
        <v>95326</v>
      </c>
      <c r="H6286" s="277" t="s">
        <v>13340</v>
      </c>
      <c r="I6286" s="277" t="s">
        <v>565</v>
      </c>
      <c r="J6286" s="277" t="s">
        <v>2642</v>
      </c>
      <c r="K6286" s="280">
        <v>7.0000000000000007E-2</v>
      </c>
      <c r="L6286" s="277" t="s">
        <v>13232</v>
      </c>
      <c r="M6286" s="83"/>
    </row>
    <row r="6287" spans="1:13" ht="12.75" customHeight="1" x14ac:dyDescent="0.25">
      <c r="A6287" s="277" t="s">
        <v>9673</v>
      </c>
      <c r="B6287" s="277" t="s">
        <v>12738</v>
      </c>
      <c r="C6287" s="277" t="s">
        <v>12992</v>
      </c>
      <c r="D6287" s="277" t="s">
        <v>12993</v>
      </c>
      <c r="E6287" s="278" t="s">
        <v>1043</v>
      </c>
      <c r="F6287" s="277" t="s">
        <v>1043</v>
      </c>
      <c r="G6287" s="279">
        <v>95327</v>
      </c>
      <c r="H6287" s="277" t="s">
        <v>13341</v>
      </c>
      <c r="I6287" s="277" t="s">
        <v>565</v>
      </c>
      <c r="J6287" s="277" t="s">
        <v>2642</v>
      </c>
      <c r="K6287" s="280">
        <v>0.19</v>
      </c>
      <c r="L6287" s="277" t="s">
        <v>13232</v>
      </c>
      <c r="M6287" s="83"/>
    </row>
    <row r="6288" spans="1:13" ht="12.75" customHeight="1" x14ac:dyDescent="0.25">
      <c r="A6288" s="277" t="s">
        <v>9673</v>
      </c>
      <c r="B6288" s="277" t="s">
        <v>12738</v>
      </c>
      <c r="C6288" s="277" t="s">
        <v>12992</v>
      </c>
      <c r="D6288" s="277" t="s">
        <v>12993</v>
      </c>
      <c r="E6288" s="278" t="s">
        <v>1043</v>
      </c>
      <c r="F6288" s="277" t="s">
        <v>1043</v>
      </c>
      <c r="G6288" s="279">
        <v>95328</v>
      </c>
      <c r="H6288" s="277" t="s">
        <v>13342</v>
      </c>
      <c r="I6288" s="277" t="s">
        <v>565</v>
      </c>
      <c r="J6288" s="277" t="s">
        <v>2642</v>
      </c>
      <c r="K6288" s="280">
        <v>0.11</v>
      </c>
      <c r="L6288" s="277" t="s">
        <v>13232</v>
      </c>
      <c r="M6288" s="83"/>
    </row>
    <row r="6289" spans="1:13" ht="12.75" customHeight="1" x14ac:dyDescent="0.25">
      <c r="A6289" s="277" t="s">
        <v>9673</v>
      </c>
      <c r="B6289" s="277" t="s">
        <v>12738</v>
      </c>
      <c r="C6289" s="277" t="s">
        <v>12992</v>
      </c>
      <c r="D6289" s="277" t="s">
        <v>12993</v>
      </c>
      <c r="E6289" s="278" t="s">
        <v>1043</v>
      </c>
      <c r="F6289" s="277" t="s">
        <v>1043</v>
      </c>
      <c r="G6289" s="279">
        <v>95329</v>
      </c>
      <c r="H6289" s="277" t="s">
        <v>13343</v>
      </c>
      <c r="I6289" s="277" t="s">
        <v>565</v>
      </c>
      <c r="J6289" s="277" t="s">
        <v>2642</v>
      </c>
      <c r="K6289" s="280">
        <v>0.16</v>
      </c>
      <c r="L6289" s="277" t="s">
        <v>13232</v>
      </c>
      <c r="M6289" s="83"/>
    </row>
    <row r="6290" spans="1:13" ht="12.75" customHeight="1" x14ac:dyDescent="0.25">
      <c r="A6290" s="277" t="s">
        <v>9673</v>
      </c>
      <c r="B6290" s="277" t="s">
        <v>12738</v>
      </c>
      <c r="C6290" s="277" t="s">
        <v>12992</v>
      </c>
      <c r="D6290" s="277" t="s">
        <v>12993</v>
      </c>
      <c r="E6290" s="278" t="s">
        <v>1043</v>
      </c>
      <c r="F6290" s="277" t="s">
        <v>1043</v>
      </c>
      <c r="G6290" s="279">
        <v>95330</v>
      </c>
      <c r="H6290" s="277" t="s">
        <v>13344</v>
      </c>
      <c r="I6290" s="277" t="s">
        <v>565</v>
      </c>
      <c r="J6290" s="277" t="s">
        <v>4167</v>
      </c>
      <c r="K6290" s="280">
        <v>0.12</v>
      </c>
      <c r="L6290" s="277" t="s">
        <v>13232</v>
      </c>
      <c r="M6290" s="83"/>
    </row>
    <row r="6291" spans="1:13" ht="12.75" customHeight="1" x14ac:dyDescent="0.25">
      <c r="A6291" s="277" t="s">
        <v>9673</v>
      </c>
      <c r="B6291" s="277" t="s">
        <v>12738</v>
      </c>
      <c r="C6291" s="277" t="s">
        <v>12992</v>
      </c>
      <c r="D6291" s="277" t="s">
        <v>12993</v>
      </c>
      <c r="E6291" s="278" t="s">
        <v>1043</v>
      </c>
      <c r="F6291" s="277" t="s">
        <v>1043</v>
      </c>
      <c r="G6291" s="279">
        <v>95331</v>
      </c>
      <c r="H6291" s="277" t="s">
        <v>13345</v>
      </c>
      <c r="I6291" s="277" t="s">
        <v>565</v>
      </c>
      <c r="J6291" s="277" t="s">
        <v>2642</v>
      </c>
      <c r="K6291" s="280">
        <v>7.0000000000000007E-2</v>
      </c>
      <c r="L6291" s="277" t="s">
        <v>13232</v>
      </c>
      <c r="M6291" s="83"/>
    </row>
    <row r="6292" spans="1:13" ht="12.75" customHeight="1" x14ac:dyDescent="0.25">
      <c r="A6292" s="277" t="s">
        <v>9673</v>
      </c>
      <c r="B6292" s="277" t="s">
        <v>12738</v>
      </c>
      <c r="C6292" s="277" t="s">
        <v>12992</v>
      </c>
      <c r="D6292" s="277" t="s">
        <v>12993</v>
      </c>
      <c r="E6292" s="278" t="s">
        <v>1043</v>
      </c>
      <c r="F6292" s="277" t="s">
        <v>1043</v>
      </c>
      <c r="G6292" s="279">
        <v>95332</v>
      </c>
      <c r="H6292" s="277" t="s">
        <v>13346</v>
      </c>
      <c r="I6292" s="277" t="s">
        <v>565</v>
      </c>
      <c r="J6292" s="277" t="s">
        <v>4167</v>
      </c>
      <c r="K6292" s="280">
        <v>0.4</v>
      </c>
      <c r="L6292" s="277" t="s">
        <v>13232</v>
      </c>
      <c r="M6292" s="83"/>
    </row>
    <row r="6293" spans="1:13" ht="12.75" customHeight="1" x14ac:dyDescent="0.25">
      <c r="A6293" s="277" t="s">
        <v>9673</v>
      </c>
      <c r="B6293" s="277" t="s">
        <v>12738</v>
      </c>
      <c r="C6293" s="277" t="s">
        <v>12992</v>
      </c>
      <c r="D6293" s="277" t="s">
        <v>12993</v>
      </c>
      <c r="E6293" s="278" t="s">
        <v>1043</v>
      </c>
      <c r="F6293" s="277" t="s">
        <v>1043</v>
      </c>
      <c r="G6293" s="279">
        <v>95333</v>
      </c>
      <c r="H6293" s="277" t="s">
        <v>13347</v>
      </c>
      <c r="I6293" s="277" t="s">
        <v>565</v>
      </c>
      <c r="J6293" s="277" t="s">
        <v>2642</v>
      </c>
      <c r="K6293" s="280">
        <v>0.4</v>
      </c>
      <c r="L6293" s="277" t="s">
        <v>13232</v>
      </c>
      <c r="M6293" s="83"/>
    </row>
    <row r="6294" spans="1:13" ht="12.75" customHeight="1" x14ac:dyDescent="0.25">
      <c r="A6294" s="277" t="s">
        <v>9673</v>
      </c>
      <c r="B6294" s="277" t="s">
        <v>12738</v>
      </c>
      <c r="C6294" s="277" t="s">
        <v>12992</v>
      </c>
      <c r="D6294" s="277" t="s">
        <v>12993</v>
      </c>
      <c r="E6294" s="278" t="s">
        <v>1043</v>
      </c>
      <c r="F6294" s="277" t="s">
        <v>1043</v>
      </c>
      <c r="G6294" s="279">
        <v>95334</v>
      </c>
      <c r="H6294" s="277" t="s">
        <v>13348</v>
      </c>
      <c r="I6294" s="277" t="s">
        <v>565</v>
      </c>
      <c r="J6294" s="277" t="s">
        <v>2642</v>
      </c>
      <c r="K6294" s="280">
        <v>0.49</v>
      </c>
      <c r="L6294" s="277" t="s">
        <v>13232</v>
      </c>
      <c r="M6294" s="83"/>
    </row>
    <row r="6295" spans="1:13" ht="12.75" customHeight="1" x14ac:dyDescent="0.25">
      <c r="A6295" s="277" t="s">
        <v>9673</v>
      </c>
      <c r="B6295" s="277" t="s">
        <v>12738</v>
      </c>
      <c r="C6295" s="277" t="s">
        <v>12992</v>
      </c>
      <c r="D6295" s="277" t="s">
        <v>12993</v>
      </c>
      <c r="E6295" s="278" t="s">
        <v>1043</v>
      </c>
      <c r="F6295" s="277" t="s">
        <v>1043</v>
      </c>
      <c r="G6295" s="279">
        <v>95335</v>
      </c>
      <c r="H6295" s="277" t="s">
        <v>13349</v>
      </c>
      <c r="I6295" s="277" t="s">
        <v>565</v>
      </c>
      <c r="J6295" s="277" t="s">
        <v>4167</v>
      </c>
      <c r="K6295" s="280">
        <v>0.19</v>
      </c>
      <c r="L6295" s="277" t="s">
        <v>13232</v>
      </c>
      <c r="M6295" s="83"/>
    </row>
    <row r="6296" spans="1:13" ht="12.75" customHeight="1" x14ac:dyDescent="0.25">
      <c r="A6296" s="277" t="s">
        <v>9673</v>
      </c>
      <c r="B6296" s="277" t="s">
        <v>12738</v>
      </c>
      <c r="C6296" s="277" t="s">
        <v>12992</v>
      </c>
      <c r="D6296" s="277" t="s">
        <v>12993</v>
      </c>
      <c r="E6296" s="278" t="s">
        <v>1043</v>
      </c>
      <c r="F6296" s="277" t="s">
        <v>1043</v>
      </c>
      <c r="G6296" s="279">
        <v>95336</v>
      </c>
      <c r="H6296" s="277" t="s">
        <v>13350</v>
      </c>
      <c r="I6296" s="277" t="s">
        <v>565</v>
      </c>
      <c r="J6296" s="277" t="s">
        <v>2642</v>
      </c>
      <c r="K6296" s="280">
        <v>0.13</v>
      </c>
      <c r="L6296" s="277" t="s">
        <v>13232</v>
      </c>
      <c r="M6296" s="83"/>
    </row>
    <row r="6297" spans="1:13" ht="12.75" customHeight="1" x14ac:dyDescent="0.25">
      <c r="A6297" s="277" t="s">
        <v>9673</v>
      </c>
      <c r="B6297" s="277" t="s">
        <v>12738</v>
      </c>
      <c r="C6297" s="277" t="s">
        <v>12992</v>
      </c>
      <c r="D6297" s="277" t="s">
        <v>12993</v>
      </c>
      <c r="E6297" s="278" t="s">
        <v>1043</v>
      </c>
      <c r="F6297" s="277" t="s">
        <v>1043</v>
      </c>
      <c r="G6297" s="279">
        <v>95337</v>
      </c>
      <c r="H6297" s="277" t="s">
        <v>13351</v>
      </c>
      <c r="I6297" s="277" t="s">
        <v>565</v>
      </c>
      <c r="J6297" s="277" t="s">
        <v>2642</v>
      </c>
      <c r="K6297" s="280">
        <v>0.12</v>
      </c>
      <c r="L6297" s="277" t="s">
        <v>13232</v>
      </c>
      <c r="M6297" s="83"/>
    </row>
    <row r="6298" spans="1:13" ht="12.75" customHeight="1" x14ac:dyDescent="0.25">
      <c r="A6298" s="277" t="s">
        <v>9673</v>
      </c>
      <c r="B6298" s="277" t="s">
        <v>12738</v>
      </c>
      <c r="C6298" s="277" t="s">
        <v>12992</v>
      </c>
      <c r="D6298" s="277" t="s">
        <v>12993</v>
      </c>
      <c r="E6298" s="278" t="s">
        <v>1043</v>
      </c>
      <c r="F6298" s="277" t="s">
        <v>1043</v>
      </c>
      <c r="G6298" s="279">
        <v>95338</v>
      </c>
      <c r="H6298" s="277" t="s">
        <v>13352</v>
      </c>
      <c r="I6298" s="277" t="s">
        <v>565</v>
      </c>
      <c r="J6298" s="277" t="s">
        <v>2642</v>
      </c>
      <c r="K6298" s="280">
        <v>0.23</v>
      </c>
      <c r="L6298" s="277" t="s">
        <v>13232</v>
      </c>
      <c r="M6298" s="83"/>
    </row>
    <row r="6299" spans="1:13" ht="12.75" customHeight="1" x14ac:dyDescent="0.25">
      <c r="A6299" s="277" t="s">
        <v>9673</v>
      </c>
      <c r="B6299" s="277" t="s">
        <v>12738</v>
      </c>
      <c r="C6299" s="277" t="s">
        <v>12992</v>
      </c>
      <c r="D6299" s="277" t="s">
        <v>12993</v>
      </c>
      <c r="E6299" s="278" t="s">
        <v>1043</v>
      </c>
      <c r="F6299" s="277" t="s">
        <v>1043</v>
      </c>
      <c r="G6299" s="279">
        <v>95339</v>
      </c>
      <c r="H6299" s="277" t="s">
        <v>13353</v>
      </c>
      <c r="I6299" s="277" t="s">
        <v>565</v>
      </c>
      <c r="J6299" s="277" t="s">
        <v>2642</v>
      </c>
      <c r="K6299" s="280">
        <v>0.18</v>
      </c>
      <c r="L6299" s="277" t="s">
        <v>13232</v>
      </c>
      <c r="M6299" s="83"/>
    </row>
    <row r="6300" spans="1:13" ht="12.75" customHeight="1" x14ac:dyDescent="0.25">
      <c r="A6300" s="277" t="s">
        <v>9673</v>
      </c>
      <c r="B6300" s="277" t="s">
        <v>12738</v>
      </c>
      <c r="C6300" s="277" t="s">
        <v>12992</v>
      </c>
      <c r="D6300" s="277" t="s">
        <v>12993</v>
      </c>
      <c r="E6300" s="278" t="s">
        <v>1043</v>
      </c>
      <c r="F6300" s="277" t="s">
        <v>1043</v>
      </c>
      <c r="G6300" s="279">
        <v>95340</v>
      </c>
      <c r="H6300" s="277" t="s">
        <v>13354</v>
      </c>
      <c r="I6300" s="277" t="s">
        <v>565</v>
      </c>
      <c r="J6300" s="277" t="s">
        <v>2642</v>
      </c>
      <c r="K6300" s="280">
        <v>0.16</v>
      </c>
      <c r="L6300" s="277" t="s">
        <v>13232</v>
      </c>
      <c r="M6300" s="83"/>
    </row>
    <row r="6301" spans="1:13" ht="12.75" customHeight="1" x14ac:dyDescent="0.25">
      <c r="A6301" s="277" t="s">
        <v>9673</v>
      </c>
      <c r="B6301" s="277" t="s">
        <v>12738</v>
      </c>
      <c r="C6301" s="277" t="s">
        <v>12992</v>
      </c>
      <c r="D6301" s="277" t="s">
        <v>12993</v>
      </c>
      <c r="E6301" s="278" t="s">
        <v>1043</v>
      </c>
      <c r="F6301" s="277" t="s">
        <v>1043</v>
      </c>
      <c r="G6301" s="279">
        <v>95341</v>
      </c>
      <c r="H6301" s="277" t="s">
        <v>13355</v>
      </c>
      <c r="I6301" s="277" t="s">
        <v>565</v>
      </c>
      <c r="J6301" s="277" t="s">
        <v>2642</v>
      </c>
      <c r="K6301" s="280">
        <v>0.12</v>
      </c>
      <c r="L6301" s="277" t="s">
        <v>13232</v>
      </c>
      <c r="M6301" s="83"/>
    </row>
    <row r="6302" spans="1:13" ht="12.75" customHeight="1" x14ac:dyDescent="0.25">
      <c r="A6302" s="277" t="s">
        <v>9673</v>
      </c>
      <c r="B6302" s="277" t="s">
        <v>12738</v>
      </c>
      <c r="C6302" s="277" t="s">
        <v>12992</v>
      </c>
      <c r="D6302" s="277" t="s">
        <v>12993</v>
      </c>
      <c r="E6302" s="278" t="s">
        <v>1043</v>
      </c>
      <c r="F6302" s="277" t="s">
        <v>1043</v>
      </c>
      <c r="G6302" s="279">
        <v>95342</v>
      </c>
      <c r="H6302" s="277" t="s">
        <v>13356</v>
      </c>
      <c r="I6302" s="277" t="s">
        <v>565</v>
      </c>
      <c r="J6302" s="277" t="s">
        <v>2642</v>
      </c>
      <c r="K6302" s="280">
        <v>0.1</v>
      </c>
      <c r="L6302" s="277" t="s">
        <v>13232</v>
      </c>
      <c r="M6302" s="83"/>
    </row>
    <row r="6303" spans="1:13" ht="12.75" customHeight="1" x14ac:dyDescent="0.25">
      <c r="A6303" s="277" t="s">
        <v>9673</v>
      </c>
      <c r="B6303" s="277" t="s">
        <v>12738</v>
      </c>
      <c r="C6303" s="277" t="s">
        <v>12992</v>
      </c>
      <c r="D6303" s="277" t="s">
        <v>12993</v>
      </c>
      <c r="E6303" s="278" t="s">
        <v>1043</v>
      </c>
      <c r="F6303" s="277" t="s">
        <v>1043</v>
      </c>
      <c r="G6303" s="279">
        <v>95343</v>
      </c>
      <c r="H6303" s="277" t="s">
        <v>13357</v>
      </c>
      <c r="I6303" s="277" t="s">
        <v>565</v>
      </c>
      <c r="J6303" s="277" t="s">
        <v>2642</v>
      </c>
      <c r="K6303" s="280">
        <v>0.12</v>
      </c>
      <c r="L6303" s="277" t="s">
        <v>13232</v>
      </c>
      <c r="M6303" s="83"/>
    </row>
    <row r="6304" spans="1:13" ht="12.75" customHeight="1" x14ac:dyDescent="0.25">
      <c r="A6304" s="277" t="s">
        <v>9673</v>
      </c>
      <c r="B6304" s="277" t="s">
        <v>12738</v>
      </c>
      <c r="C6304" s="277" t="s">
        <v>12992</v>
      </c>
      <c r="D6304" s="277" t="s">
        <v>12993</v>
      </c>
      <c r="E6304" s="278" t="s">
        <v>1043</v>
      </c>
      <c r="F6304" s="277" t="s">
        <v>1043</v>
      </c>
      <c r="G6304" s="279">
        <v>95344</v>
      </c>
      <c r="H6304" s="277" t="s">
        <v>13358</v>
      </c>
      <c r="I6304" s="277" t="s">
        <v>565</v>
      </c>
      <c r="J6304" s="277" t="s">
        <v>2642</v>
      </c>
      <c r="K6304" s="280">
        <v>0.09</v>
      </c>
      <c r="L6304" s="277" t="s">
        <v>13232</v>
      </c>
      <c r="M6304" s="83"/>
    </row>
    <row r="6305" spans="1:13" ht="12.75" customHeight="1" x14ac:dyDescent="0.25">
      <c r="A6305" s="277" t="s">
        <v>9673</v>
      </c>
      <c r="B6305" s="277" t="s">
        <v>12738</v>
      </c>
      <c r="C6305" s="277" t="s">
        <v>12992</v>
      </c>
      <c r="D6305" s="277" t="s">
        <v>12993</v>
      </c>
      <c r="E6305" s="278" t="s">
        <v>1043</v>
      </c>
      <c r="F6305" s="277" t="s">
        <v>1043</v>
      </c>
      <c r="G6305" s="279">
        <v>95345</v>
      </c>
      <c r="H6305" s="277" t="s">
        <v>13359</v>
      </c>
      <c r="I6305" s="277" t="s">
        <v>565</v>
      </c>
      <c r="J6305" s="277" t="s">
        <v>2642</v>
      </c>
      <c r="K6305" s="280">
        <v>0.35</v>
      </c>
      <c r="L6305" s="277" t="s">
        <v>13232</v>
      </c>
      <c r="M6305" s="83"/>
    </row>
    <row r="6306" spans="1:13" ht="12.75" customHeight="1" x14ac:dyDescent="0.25">
      <c r="A6306" s="277" t="s">
        <v>9673</v>
      </c>
      <c r="B6306" s="277" t="s">
        <v>12738</v>
      </c>
      <c r="C6306" s="277" t="s">
        <v>12992</v>
      </c>
      <c r="D6306" s="277" t="s">
        <v>12993</v>
      </c>
      <c r="E6306" s="278" t="s">
        <v>1043</v>
      </c>
      <c r="F6306" s="277" t="s">
        <v>1043</v>
      </c>
      <c r="G6306" s="279">
        <v>95346</v>
      </c>
      <c r="H6306" s="277" t="s">
        <v>13360</v>
      </c>
      <c r="I6306" s="277" t="s">
        <v>565</v>
      </c>
      <c r="J6306" s="277" t="s">
        <v>2642</v>
      </c>
      <c r="K6306" s="280">
        <v>0.04</v>
      </c>
      <c r="L6306" s="277" t="s">
        <v>13232</v>
      </c>
      <c r="M6306" s="83"/>
    </row>
    <row r="6307" spans="1:13" ht="12.75" customHeight="1" x14ac:dyDescent="0.25">
      <c r="A6307" s="277" t="s">
        <v>9673</v>
      </c>
      <c r="B6307" s="277" t="s">
        <v>12738</v>
      </c>
      <c r="C6307" s="277" t="s">
        <v>12992</v>
      </c>
      <c r="D6307" s="277" t="s">
        <v>12993</v>
      </c>
      <c r="E6307" s="278" t="s">
        <v>1043</v>
      </c>
      <c r="F6307" s="277" t="s">
        <v>1043</v>
      </c>
      <c r="G6307" s="279">
        <v>95347</v>
      </c>
      <c r="H6307" s="277" t="s">
        <v>13361</v>
      </c>
      <c r="I6307" s="277" t="s">
        <v>565</v>
      </c>
      <c r="J6307" s="277" t="s">
        <v>2642</v>
      </c>
      <c r="K6307" s="280">
        <v>0.04</v>
      </c>
      <c r="L6307" s="277" t="s">
        <v>13232</v>
      </c>
      <c r="M6307" s="83"/>
    </row>
    <row r="6308" spans="1:13" ht="12.75" customHeight="1" x14ac:dyDescent="0.25">
      <c r="A6308" s="277" t="s">
        <v>9673</v>
      </c>
      <c r="B6308" s="277" t="s">
        <v>12738</v>
      </c>
      <c r="C6308" s="277" t="s">
        <v>12992</v>
      </c>
      <c r="D6308" s="277" t="s">
        <v>12993</v>
      </c>
      <c r="E6308" s="278" t="s">
        <v>1043</v>
      </c>
      <c r="F6308" s="277" t="s">
        <v>1043</v>
      </c>
      <c r="G6308" s="279">
        <v>95348</v>
      </c>
      <c r="H6308" s="277" t="s">
        <v>13362</v>
      </c>
      <c r="I6308" s="277" t="s">
        <v>565</v>
      </c>
      <c r="J6308" s="277" t="s">
        <v>2642</v>
      </c>
      <c r="K6308" s="280">
        <v>0.06</v>
      </c>
      <c r="L6308" s="277" t="s">
        <v>13232</v>
      </c>
      <c r="M6308" s="83"/>
    </row>
    <row r="6309" spans="1:13" ht="12.75" customHeight="1" x14ac:dyDescent="0.25">
      <c r="A6309" s="277" t="s">
        <v>9673</v>
      </c>
      <c r="B6309" s="277" t="s">
        <v>12738</v>
      </c>
      <c r="C6309" s="277" t="s">
        <v>12992</v>
      </c>
      <c r="D6309" s="277" t="s">
        <v>12993</v>
      </c>
      <c r="E6309" s="278" t="s">
        <v>1043</v>
      </c>
      <c r="F6309" s="277" t="s">
        <v>1043</v>
      </c>
      <c r="G6309" s="279">
        <v>95349</v>
      </c>
      <c r="H6309" s="277" t="s">
        <v>13363</v>
      </c>
      <c r="I6309" s="277" t="s">
        <v>565</v>
      </c>
      <c r="J6309" s="277" t="s">
        <v>2642</v>
      </c>
      <c r="K6309" s="280">
        <v>0.04</v>
      </c>
      <c r="L6309" s="277" t="s">
        <v>13232</v>
      </c>
      <c r="M6309" s="83"/>
    </row>
    <row r="6310" spans="1:13" ht="12.75" customHeight="1" x14ac:dyDescent="0.25">
      <c r="A6310" s="277" t="s">
        <v>9673</v>
      </c>
      <c r="B6310" s="277" t="s">
        <v>12738</v>
      </c>
      <c r="C6310" s="277" t="s">
        <v>12992</v>
      </c>
      <c r="D6310" s="277" t="s">
        <v>12993</v>
      </c>
      <c r="E6310" s="278" t="s">
        <v>1043</v>
      </c>
      <c r="F6310" s="277" t="s">
        <v>1043</v>
      </c>
      <c r="G6310" s="279">
        <v>95350</v>
      </c>
      <c r="H6310" s="277" t="s">
        <v>13364</v>
      </c>
      <c r="I6310" s="277" t="s">
        <v>565</v>
      </c>
      <c r="J6310" s="277" t="s">
        <v>2642</v>
      </c>
      <c r="K6310" s="280">
        <v>0.04</v>
      </c>
      <c r="L6310" s="277" t="s">
        <v>13232</v>
      </c>
      <c r="M6310" s="83"/>
    </row>
    <row r="6311" spans="1:13" ht="12.75" customHeight="1" x14ac:dyDescent="0.25">
      <c r="A6311" s="277" t="s">
        <v>9673</v>
      </c>
      <c r="B6311" s="277" t="s">
        <v>12738</v>
      </c>
      <c r="C6311" s="277" t="s">
        <v>12992</v>
      </c>
      <c r="D6311" s="277" t="s">
        <v>12993</v>
      </c>
      <c r="E6311" s="278" t="s">
        <v>1043</v>
      </c>
      <c r="F6311" s="277" t="s">
        <v>1043</v>
      </c>
      <c r="G6311" s="279">
        <v>95351</v>
      </c>
      <c r="H6311" s="277" t="s">
        <v>13365</v>
      </c>
      <c r="I6311" s="277" t="s">
        <v>565</v>
      </c>
      <c r="J6311" s="277" t="s">
        <v>2642</v>
      </c>
      <c r="K6311" s="280">
        <v>0.13</v>
      </c>
      <c r="L6311" s="277" t="s">
        <v>13232</v>
      </c>
      <c r="M6311" s="83"/>
    </row>
    <row r="6312" spans="1:13" ht="12.75" customHeight="1" x14ac:dyDescent="0.25">
      <c r="A6312" s="277" t="s">
        <v>9673</v>
      </c>
      <c r="B6312" s="277" t="s">
        <v>12738</v>
      </c>
      <c r="C6312" s="277" t="s">
        <v>12992</v>
      </c>
      <c r="D6312" s="277" t="s">
        <v>12993</v>
      </c>
      <c r="E6312" s="278" t="s">
        <v>1043</v>
      </c>
      <c r="F6312" s="277" t="s">
        <v>1043</v>
      </c>
      <c r="G6312" s="279">
        <v>95352</v>
      </c>
      <c r="H6312" s="277" t="s">
        <v>13366</v>
      </c>
      <c r="I6312" s="277" t="s">
        <v>565</v>
      </c>
      <c r="J6312" s="277" t="s">
        <v>2642</v>
      </c>
      <c r="K6312" s="280">
        <v>0.04</v>
      </c>
      <c r="L6312" s="277" t="s">
        <v>13232</v>
      </c>
      <c r="M6312" s="83"/>
    </row>
    <row r="6313" spans="1:13" ht="12.75" customHeight="1" x14ac:dyDescent="0.25">
      <c r="A6313" s="277" t="s">
        <v>9673</v>
      </c>
      <c r="B6313" s="277" t="s">
        <v>12738</v>
      </c>
      <c r="C6313" s="277" t="s">
        <v>12992</v>
      </c>
      <c r="D6313" s="277" t="s">
        <v>12993</v>
      </c>
      <c r="E6313" s="278" t="s">
        <v>1043</v>
      </c>
      <c r="F6313" s="277" t="s">
        <v>1043</v>
      </c>
      <c r="G6313" s="279">
        <v>95354</v>
      </c>
      <c r="H6313" s="277" t="s">
        <v>13367</v>
      </c>
      <c r="I6313" s="277" t="s">
        <v>565</v>
      </c>
      <c r="J6313" s="277" t="s">
        <v>2642</v>
      </c>
      <c r="K6313" s="280">
        <v>0.06</v>
      </c>
      <c r="L6313" s="277" t="s">
        <v>13232</v>
      </c>
      <c r="M6313" s="83"/>
    </row>
    <row r="6314" spans="1:13" ht="12.75" customHeight="1" x14ac:dyDescent="0.25">
      <c r="A6314" s="277" t="s">
        <v>9673</v>
      </c>
      <c r="B6314" s="277" t="s">
        <v>12738</v>
      </c>
      <c r="C6314" s="277" t="s">
        <v>12992</v>
      </c>
      <c r="D6314" s="277" t="s">
        <v>12993</v>
      </c>
      <c r="E6314" s="278" t="s">
        <v>1043</v>
      </c>
      <c r="F6314" s="277" t="s">
        <v>1043</v>
      </c>
      <c r="G6314" s="279">
        <v>95355</v>
      </c>
      <c r="H6314" s="277" t="s">
        <v>13368</v>
      </c>
      <c r="I6314" s="277" t="s">
        <v>565</v>
      </c>
      <c r="J6314" s="277" t="s">
        <v>2642</v>
      </c>
      <c r="K6314" s="280">
        <v>0.06</v>
      </c>
      <c r="L6314" s="277" t="s">
        <v>13232</v>
      </c>
      <c r="M6314" s="83"/>
    </row>
    <row r="6315" spans="1:13" ht="12.75" customHeight="1" x14ac:dyDescent="0.25">
      <c r="A6315" s="277" t="s">
        <v>9673</v>
      </c>
      <c r="B6315" s="277" t="s">
        <v>12738</v>
      </c>
      <c r="C6315" s="277" t="s">
        <v>12992</v>
      </c>
      <c r="D6315" s="277" t="s">
        <v>12993</v>
      </c>
      <c r="E6315" s="278" t="s">
        <v>1043</v>
      </c>
      <c r="F6315" s="277" t="s">
        <v>1043</v>
      </c>
      <c r="G6315" s="279">
        <v>95356</v>
      </c>
      <c r="H6315" s="277" t="s">
        <v>13369</v>
      </c>
      <c r="I6315" s="277" t="s">
        <v>565</v>
      </c>
      <c r="J6315" s="277" t="s">
        <v>2642</v>
      </c>
      <c r="K6315" s="280">
        <v>0.08</v>
      </c>
      <c r="L6315" s="277" t="s">
        <v>13232</v>
      </c>
      <c r="M6315" s="83"/>
    </row>
    <row r="6316" spans="1:13" ht="12.75" customHeight="1" x14ac:dyDescent="0.25">
      <c r="A6316" s="277" t="s">
        <v>9673</v>
      </c>
      <c r="B6316" s="277" t="s">
        <v>12738</v>
      </c>
      <c r="C6316" s="277" t="s">
        <v>12992</v>
      </c>
      <c r="D6316" s="277" t="s">
        <v>12993</v>
      </c>
      <c r="E6316" s="278" t="s">
        <v>1043</v>
      </c>
      <c r="F6316" s="277" t="s">
        <v>1043</v>
      </c>
      <c r="G6316" s="279">
        <v>95357</v>
      </c>
      <c r="H6316" s="277" t="s">
        <v>13370</v>
      </c>
      <c r="I6316" s="277" t="s">
        <v>565</v>
      </c>
      <c r="J6316" s="277" t="s">
        <v>4167</v>
      </c>
      <c r="K6316" s="280">
        <v>0.12</v>
      </c>
      <c r="L6316" s="277" t="s">
        <v>13232</v>
      </c>
      <c r="M6316" s="83"/>
    </row>
    <row r="6317" spans="1:13" ht="12.75" customHeight="1" x14ac:dyDescent="0.25">
      <c r="A6317" s="277" t="s">
        <v>9673</v>
      </c>
      <c r="B6317" s="277" t="s">
        <v>12738</v>
      </c>
      <c r="C6317" s="277" t="s">
        <v>12992</v>
      </c>
      <c r="D6317" s="277" t="s">
        <v>12993</v>
      </c>
      <c r="E6317" s="278" t="s">
        <v>1043</v>
      </c>
      <c r="F6317" s="277" t="s">
        <v>1043</v>
      </c>
      <c r="G6317" s="279">
        <v>95358</v>
      </c>
      <c r="H6317" s="277" t="s">
        <v>13371</v>
      </c>
      <c r="I6317" s="277" t="s">
        <v>565</v>
      </c>
      <c r="J6317" s="277" t="s">
        <v>2642</v>
      </c>
      <c r="K6317" s="280">
        <v>0.13</v>
      </c>
      <c r="L6317" s="277" t="s">
        <v>13232</v>
      </c>
      <c r="M6317" s="83"/>
    </row>
    <row r="6318" spans="1:13" ht="12.75" customHeight="1" x14ac:dyDescent="0.25">
      <c r="A6318" s="277" t="s">
        <v>9673</v>
      </c>
      <c r="B6318" s="277" t="s">
        <v>12738</v>
      </c>
      <c r="C6318" s="277" t="s">
        <v>12992</v>
      </c>
      <c r="D6318" s="277" t="s">
        <v>12993</v>
      </c>
      <c r="E6318" s="278" t="s">
        <v>1043</v>
      </c>
      <c r="F6318" s="277" t="s">
        <v>1043</v>
      </c>
      <c r="G6318" s="279">
        <v>95359</v>
      </c>
      <c r="H6318" s="277" t="s">
        <v>13372</v>
      </c>
      <c r="I6318" s="277" t="s">
        <v>565</v>
      </c>
      <c r="J6318" s="277" t="s">
        <v>2642</v>
      </c>
      <c r="K6318" s="280">
        <v>0.13</v>
      </c>
      <c r="L6318" s="277" t="s">
        <v>13232</v>
      </c>
      <c r="M6318" s="83"/>
    </row>
    <row r="6319" spans="1:13" ht="12.75" customHeight="1" x14ac:dyDescent="0.25">
      <c r="A6319" s="277" t="s">
        <v>9673</v>
      </c>
      <c r="B6319" s="277" t="s">
        <v>12738</v>
      </c>
      <c r="C6319" s="277" t="s">
        <v>12992</v>
      </c>
      <c r="D6319" s="277" t="s">
        <v>12993</v>
      </c>
      <c r="E6319" s="278" t="s">
        <v>1043</v>
      </c>
      <c r="F6319" s="277" t="s">
        <v>1043</v>
      </c>
      <c r="G6319" s="279">
        <v>95360</v>
      </c>
      <c r="H6319" s="277" t="s">
        <v>13373</v>
      </c>
      <c r="I6319" s="277" t="s">
        <v>565</v>
      </c>
      <c r="J6319" s="277" t="s">
        <v>2642</v>
      </c>
      <c r="K6319" s="280">
        <v>0.09</v>
      </c>
      <c r="L6319" s="277" t="s">
        <v>13232</v>
      </c>
      <c r="M6319" s="83"/>
    </row>
    <row r="6320" spans="1:13" ht="12.75" customHeight="1" x14ac:dyDescent="0.25">
      <c r="A6320" s="277" t="s">
        <v>9673</v>
      </c>
      <c r="B6320" s="277" t="s">
        <v>12738</v>
      </c>
      <c r="C6320" s="277" t="s">
        <v>12992</v>
      </c>
      <c r="D6320" s="277" t="s">
        <v>12993</v>
      </c>
      <c r="E6320" s="278" t="s">
        <v>1043</v>
      </c>
      <c r="F6320" s="277" t="s">
        <v>1043</v>
      </c>
      <c r="G6320" s="279">
        <v>95361</v>
      </c>
      <c r="H6320" s="277" t="s">
        <v>13374</v>
      </c>
      <c r="I6320" s="277" t="s">
        <v>565</v>
      </c>
      <c r="J6320" s="277" t="s">
        <v>2642</v>
      </c>
      <c r="K6320" s="280">
        <v>7.0000000000000007E-2</v>
      </c>
      <c r="L6320" s="277" t="s">
        <v>13232</v>
      </c>
      <c r="M6320" s="83"/>
    </row>
    <row r="6321" spans="1:13" ht="12.75" customHeight="1" x14ac:dyDescent="0.25">
      <c r="A6321" s="277" t="s">
        <v>9673</v>
      </c>
      <c r="B6321" s="277" t="s">
        <v>12738</v>
      </c>
      <c r="C6321" s="277" t="s">
        <v>12992</v>
      </c>
      <c r="D6321" s="277" t="s">
        <v>12993</v>
      </c>
      <c r="E6321" s="278" t="s">
        <v>1043</v>
      </c>
      <c r="F6321" s="277" t="s">
        <v>1043</v>
      </c>
      <c r="G6321" s="279">
        <v>95362</v>
      </c>
      <c r="H6321" s="277" t="s">
        <v>13375</v>
      </c>
      <c r="I6321" s="277" t="s">
        <v>565</v>
      </c>
      <c r="J6321" s="277" t="s">
        <v>2642</v>
      </c>
      <c r="K6321" s="280">
        <v>0.08</v>
      </c>
      <c r="L6321" s="277" t="s">
        <v>13232</v>
      </c>
      <c r="M6321" s="83"/>
    </row>
    <row r="6322" spans="1:13" ht="12.75" customHeight="1" x14ac:dyDescent="0.25">
      <c r="A6322" s="277" t="s">
        <v>9673</v>
      </c>
      <c r="B6322" s="277" t="s">
        <v>12738</v>
      </c>
      <c r="C6322" s="277" t="s">
        <v>12992</v>
      </c>
      <c r="D6322" s="277" t="s">
        <v>12993</v>
      </c>
      <c r="E6322" s="278" t="s">
        <v>1043</v>
      </c>
      <c r="F6322" s="277" t="s">
        <v>1043</v>
      </c>
      <c r="G6322" s="279">
        <v>95363</v>
      </c>
      <c r="H6322" s="277" t="s">
        <v>13376</v>
      </c>
      <c r="I6322" s="277" t="s">
        <v>565</v>
      </c>
      <c r="J6322" s="277" t="s">
        <v>2642</v>
      </c>
      <c r="K6322" s="280">
        <v>0.1</v>
      </c>
      <c r="L6322" s="277" t="s">
        <v>13232</v>
      </c>
      <c r="M6322" s="83"/>
    </row>
    <row r="6323" spans="1:13" ht="12.75" customHeight="1" x14ac:dyDescent="0.25">
      <c r="A6323" s="277" t="s">
        <v>9673</v>
      </c>
      <c r="B6323" s="277" t="s">
        <v>12738</v>
      </c>
      <c r="C6323" s="277" t="s">
        <v>12992</v>
      </c>
      <c r="D6323" s="277" t="s">
        <v>12993</v>
      </c>
      <c r="E6323" s="278" t="s">
        <v>1043</v>
      </c>
      <c r="F6323" s="277" t="s">
        <v>1043</v>
      </c>
      <c r="G6323" s="279">
        <v>95364</v>
      </c>
      <c r="H6323" s="277" t="s">
        <v>13377</v>
      </c>
      <c r="I6323" s="277" t="s">
        <v>565</v>
      </c>
      <c r="J6323" s="277" t="s">
        <v>2642</v>
      </c>
      <c r="K6323" s="280">
        <v>7.0000000000000007E-2</v>
      </c>
      <c r="L6323" s="277" t="s">
        <v>13232</v>
      </c>
      <c r="M6323" s="83"/>
    </row>
    <row r="6324" spans="1:13" ht="12.75" customHeight="1" x14ac:dyDescent="0.25">
      <c r="A6324" s="277" t="s">
        <v>9673</v>
      </c>
      <c r="B6324" s="277" t="s">
        <v>12738</v>
      </c>
      <c r="C6324" s="277" t="s">
        <v>12992</v>
      </c>
      <c r="D6324" s="277" t="s">
        <v>12993</v>
      </c>
      <c r="E6324" s="278" t="s">
        <v>1043</v>
      </c>
      <c r="F6324" s="277" t="s">
        <v>1043</v>
      </c>
      <c r="G6324" s="279">
        <v>95365</v>
      </c>
      <c r="H6324" s="277" t="s">
        <v>13378</v>
      </c>
      <c r="I6324" s="277" t="s">
        <v>565</v>
      </c>
      <c r="J6324" s="277" t="s">
        <v>2642</v>
      </c>
      <c r="K6324" s="280">
        <v>0.08</v>
      </c>
      <c r="L6324" s="277" t="s">
        <v>13232</v>
      </c>
      <c r="M6324" s="83"/>
    </row>
    <row r="6325" spans="1:13" ht="12.75" customHeight="1" x14ac:dyDescent="0.25">
      <c r="A6325" s="277" t="s">
        <v>9673</v>
      </c>
      <c r="B6325" s="277" t="s">
        <v>12738</v>
      </c>
      <c r="C6325" s="277" t="s">
        <v>12992</v>
      </c>
      <c r="D6325" s="277" t="s">
        <v>12993</v>
      </c>
      <c r="E6325" s="278" t="s">
        <v>1043</v>
      </c>
      <c r="F6325" s="277" t="s">
        <v>1043</v>
      </c>
      <c r="G6325" s="279">
        <v>95366</v>
      </c>
      <c r="H6325" s="277" t="s">
        <v>13379</v>
      </c>
      <c r="I6325" s="277" t="s">
        <v>565</v>
      </c>
      <c r="J6325" s="277" t="s">
        <v>2642</v>
      </c>
      <c r="K6325" s="280">
        <v>0.06</v>
      </c>
      <c r="L6325" s="277" t="s">
        <v>13232</v>
      </c>
      <c r="M6325" s="83"/>
    </row>
    <row r="6326" spans="1:13" ht="12.75" customHeight="1" x14ac:dyDescent="0.25">
      <c r="A6326" s="277" t="s">
        <v>9673</v>
      </c>
      <c r="B6326" s="277" t="s">
        <v>12738</v>
      </c>
      <c r="C6326" s="277" t="s">
        <v>12992</v>
      </c>
      <c r="D6326" s="277" t="s">
        <v>12993</v>
      </c>
      <c r="E6326" s="278" t="s">
        <v>1043</v>
      </c>
      <c r="F6326" s="277" t="s">
        <v>1043</v>
      </c>
      <c r="G6326" s="279">
        <v>95367</v>
      </c>
      <c r="H6326" s="277" t="s">
        <v>13380</v>
      </c>
      <c r="I6326" s="277" t="s">
        <v>565</v>
      </c>
      <c r="J6326" s="277" t="s">
        <v>2642</v>
      </c>
      <c r="K6326" s="280">
        <v>7.0000000000000007E-2</v>
      </c>
      <c r="L6326" s="277" t="s">
        <v>13232</v>
      </c>
      <c r="M6326" s="83"/>
    </row>
    <row r="6327" spans="1:13" ht="12.75" customHeight="1" x14ac:dyDescent="0.25">
      <c r="A6327" s="277" t="s">
        <v>9673</v>
      </c>
      <c r="B6327" s="277" t="s">
        <v>12738</v>
      </c>
      <c r="C6327" s="277" t="s">
        <v>12992</v>
      </c>
      <c r="D6327" s="277" t="s">
        <v>12993</v>
      </c>
      <c r="E6327" s="278" t="s">
        <v>1043</v>
      </c>
      <c r="F6327" s="277" t="s">
        <v>1043</v>
      </c>
      <c r="G6327" s="279">
        <v>95368</v>
      </c>
      <c r="H6327" s="277" t="s">
        <v>13381</v>
      </c>
      <c r="I6327" s="277" t="s">
        <v>565</v>
      </c>
      <c r="J6327" s="277" t="s">
        <v>2642</v>
      </c>
      <c r="K6327" s="280">
        <v>0.13</v>
      </c>
      <c r="L6327" s="277" t="s">
        <v>13232</v>
      </c>
      <c r="M6327" s="83"/>
    </row>
    <row r="6328" spans="1:13" ht="12.75" customHeight="1" x14ac:dyDescent="0.25">
      <c r="A6328" s="277" t="s">
        <v>9673</v>
      </c>
      <c r="B6328" s="277" t="s">
        <v>12738</v>
      </c>
      <c r="C6328" s="277" t="s">
        <v>12992</v>
      </c>
      <c r="D6328" s="277" t="s">
        <v>12993</v>
      </c>
      <c r="E6328" s="278" t="s">
        <v>1043</v>
      </c>
      <c r="F6328" s="277" t="s">
        <v>1043</v>
      </c>
      <c r="G6328" s="279">
        <v>95369</v>
      </c>
      <c r="H6328" s="277" t="s">
        <v>13382</v>
      </c>
      <c r="I6328" s="277" t="s">
        <v>565</v>
      </c>
      <c r="J6328" s="277" t="s">
        <v>2642</v>
      </c>
      <c r="K6328" s="280">
        <v>7.0000000000000007E-2</v>
      </c>
      <c r="L6328" s="277" t="s">
        <v>13232</v>
      </c>
      <c r="M6328" s="83"/>
    </row>
    <row r="6329" spans="1:13" ht="12.75" customHeight="1" x14ac:dyDescent="0.25">
      <c r="A6329" s="277" t="s">
        <v>9673</v>
      </c>
      <c r="B6329" s="277" t="s">
        <v>12738</v>
      </c>
      <c r="C6329" s="277" t="s">
        <v>12992</v>
      </c>
      <c r="D6329" s="277" t="s">
        <v>12993</v>
      </c>
      <c r="E6329" s="278" t="s">
        <v>1043</v>
      </c>
      <c r="F6329" s="277" t="s">
        <v>1043</v>
      </c>
      <c r="G6329" s="279">
        <v>95370</v>
      </c>
      <c r="H6329" s="277" t="s">
        <v>13383</v>
      </c>
      <c r="I6329" s="277" t="s">
        <v>565</v>
      </c>
      <c r="J6329" s="277" t="s">
        <v>2642</v>
      </c>
      <c r="K6329" s="280">
        <v>0.17</v>
      </c>
      <c r="L6329" s="277" t="s">
        <v>13232</v>
      </c>
      <c r="M6329" s="83"/>
    </row>
    <row r="6330" spans="1:13" ht="12.75" customHeight="1" x14ac:dyDescent="0.25">
      <c r="A6330" s="277" t="s">
        <v>9673</v>
      </c>
      <c r="B6330" s="277" t="s">
        <v>12738</v>
      </c>
      <c r="C6330" s="277" t="s">
        <v>12992</v>
      </c>
      <c r="D6330" s="277" t="s">
        <v>12993</v>
      </c>
      <c r="E6330" s="278" t="s">
        <v>1043</v>
      </c>
      <c r="F6330" s="277" t="s">
        <v>1043</v>
      </c>
      <c r="G6330" s="279">
        <v>95371</v>
      </c>
      <c r="H6330" s="277" t="s">
        <v>13384</v>
      </c>
      <c r="I6330" s="277" t="s">
        <v>565</v>
      </c>
      <c r="J6330" s="277" t="s">
        <v>4167</v>
      </c>
      <c r="K6330" s="280">
        <v>0.23</v>
      </c>
      <c r="L6330" s="277" t="s">
        <v>13232</v>
      </c>
      <c r="M6330" s="83"/>
    </row>
    <row r="6331" spans="1:13" ht="12.75" customHeight="1" x14ac:dyDescent="0.25">
      <c r="A6331" s="277" t="s">
        <v>9673</v>
      </c>
      <c r="B6331" s="277" t="s">
        <v>12738</v>
      </c>
      <c r="C6331" s="277" t="s">
        <v>12992</v>
      </c>
      <c r="D6331" s="277" t="s">
        <v>12993</v>
      </c>
      <c r="E6331" s="278" t="s">
        <v>1043</v>
      </c>
      <c r="F6331" s="277" t="s">
        <v>1043</v>
      </c>
      <c r="G6331" s="279">
        <v>95372</v>
      </c>
      <c r="H6331" s="277" t="s">
        <v>13385</v>
      </c>
      <c r="I6331" s="277" t="s">
        <v>565</v>
      </c>
      <c r="J6331" s="277" t="s">
        <v>4167</v>
      </c>
      <c r="K6331" s="280">
        <v>0.16</v>
      </c>
      <c r="L6331" s="277" t="s">
        <v>13232</v>
      </c>
      <c r="M6331" s="83"/>
    </row>
    <row r="6332" spans="1:13" ht="12.75" customHeight="1" x14ac:dyDescent="0.25">
      <c r="A6332" s="277" t="s">
        <v>9673</v>
      </c>
      <c r="B6332" s="277" t="s">
        <v>12738</v>
      </c>
      <c r="C6332" s="277" t="s">
        <v>12992</v>
      </c>
      <c r="D6332" s="277" t="s">
        <v>12993</v>
      </c>
      <c r="E6332" s="278" t="s">
        <v>1043</v>
      </c>
      <c r="F6332" s="277" t="s">
        <v>1043</v>
      </c>
      <c r="G6332" s="279">
        <v>95373</v>
      </c>
      <c r="H6332" s="277" t="s">
        <v>13386</v>
      </c>
      <c r="I6332" s="277" t="s">
        <v>565</v>
      </c>
      <c r="J6332" s="277" t="s">
        <v>2642</v>
      </c>
      <c r="K6332" s="280">
        <v>0.17</v>
      </c>
      <c r="L6332" s="277" t="s">
        <v>13232</v>
      </c>
      <c r="M6332" s="83"/>
    </row>
    <row r="6333" spans="1:13" ht="12.75" customHeight="1" x14ac:dyDescent="0.25">
      <c r="A6333" s="277" t="s">
        <v>9673</v>
      </c>
      <c r="B6333" s="277" t="s">
        <v>12738</v>
      </c>
      <c r="C6333" s="277" t="s">
        <v>12992</v>
      </c>
      <c r="D6333" s="277" t="s">
        <v>12993</v>
      </c>
      <c r="E6333" s="278" t="s">
        <v>1043</v>
      </c>
      <c r="F6333" s="277" t="s">
        <v>1043</v>
      </c>
      <c r="G6333" s="279">
        <v>95374</v>
      </c>
      <c r="H6333" s="277" t="s">
        <v>13387</v>
      </c>
      <c r="I6333" s="277" t="s">
        <v>565</v>
      </c>
      <c r="J6333" s="277" t="s">
        <v>2642</v>
      </c>
      <c r="K6333" s="280">
        <v>0.17</v>
      </c>
      <c r="L6333" s="277" t="s">
        <v>13232</v>
      </c>
      <c r="M6333" s="83"/>
    </row>
    <row r="6334" spans="1:13" ht="12.75" customHeight="1" x14ac:dyDescent="0.25">
      <c r="A6334" s="277" t="s">
        <v>9673</v>
      </c>
      <c r="B6334" s="277" t="s">
        <v>12738</v>
      </c>
      <c r="C6334" s="277" t="s">
        <v>12992</v>
      </c>
      <c r="D6334" s="277" t="s">
        <v>12993</v>
      </c>
      <c r="E6334" s="278" t="s">
        <v>1043</v>
      </c>
      <c r="F6334" s="277" t="s">
        <v>1043</v>
      </c>
      <c r="G6334" s="279">
        <v>95375</v>
      </c>
      <c r="H6334" s="277" t="s">
        <v>13388</v>
      </c>
      <c r="I6334" s="277" t="s">
        <v>565</v>
      </c>
      <c r="J6334" s="277" t="s">
        <v>2642</v>
      </c>
      <c r="K6334" s="280">
        <v>0.15</v>
      </c>
      <c r="L6334" s="277" t="s">
        <v>13232</v>
      </c>
      <c r="M6334" s="83"/>
    </row>
    <row r="6335" spans="1:13" ht="12.75" customHeight="1" x14ac:dyDescent="0.25">
      <c r="A6335" s="277" t="s">
        <v>9673</v>
      </c>
      <c r="B6335" s="277" t="s">
        <v>12738</v>
      </c>
      <c r="C6335" s="277" t="s">
        <v>12992</v>
      </c>
      <c r="D6335" s="277" t="s">
        <v>12993</v>
      </c>
      <c r="E6335" s="278" t="s">
        <v>1043</v>
      </c>
      <c r="F6335" s="277" t="s">
        <v>1043</v>
      </c>
      <c r="G6335" s="279">
        <v>95376</v>
      </c>
      <c r="H6335" s="277" t="s">
        <v>13389</v>
      </c>
      <c r="I6335" s="277" t="s">
        <v>565</v>
      </c>
      <c r="J6335" s="277" t="s">
        <v>2642</v>
      </c>
      <c r="K6335" s="280">
        <v>0.03</v>
      </c>
      <c r="L6335" s="277" t="s">
        <v>13232</v>
      </c>
      <c r="M6335" s="83"/>
    </row>
    <row r="6336" spans="1:13" ht="12.75" customHeight="1" x14ac:dyDescent="0.25">
      <c r="A6336" s="277" t="s">
        <v>9673</v>
      </c>
      <c r="B6336" s="277" t="s">
        <v>12738</v>
      </c>
      <c r="C6336" s="277" t="s">
        <v>12992</v>
      </c>
      <c r="D6336" s="277" t="s">
        <v>12993</v>
      </c>
      <c r="E6336" s="278" t="s">
        <v>1043</v>
      </c>
      <c r="F6336" s="277" t="s">
        <v>1043</v>
      </c>
      <c r="G6336" s="279">
        <v>95377</v>
      </c>
      <c r="H6336" s="277" t="s">
        <v>13390</v>
      </c>
      <c r="I6336" s="277" t="s">
        <v>565</v>
      </c>
      <c r="J6336" s="277" t="s">
        <v>2642</v>
      </c>
      <c r="K6336" s="280">
        <v>0.12</v>
      </c>
      <c r="L6336" s="277" t="s">
        <v>13232</v>
      </c>
      <c r="M6336" s="83"/>
    </row>
    <row r="6337" spans="1:13" ht="12.75" customHeight="1" x14ac:dyDescent="0.25">
      <c r="A6337" s="277" t="s">
        <v>9673</v>
      </c>
      <c r="B6337" s="277" t="s">
        <v>12738</v>
      </c>
      <c r="C6337" s="277" t="s">
        <v>12992</v>
      </c>
      <c r="D6337" s="277" t="s">
        <v>12993</v>
      </c>
      <c r="E6337" s="278" t="s">
        <v>1043</v>
      </c>
      <c r="F6337" s="277" t="s">
        <v>1043</v>
      </c>
      <c r="G6337" s="279">
        <v>95378</v>
      </c>
      <c r="H6337" s="277" t="s">
        <v>13391</v>
      </c>
      <c r="I6337" s="277" t="s">
        <v>565</v>
      </c>
      <c r="J6337" s="277" t="s">
        <v>4167</v>
      </c>
      <c r="K6337" s="280">
        <v>0.15</v>
      </c>
      <c r="L6337" s="277" t="s">
        <v>13232</v>
      </c>
      <c r="M6337" s="83"/>
    </row>
    <row r="6338" spans="1:13" ht="12.75" customHeight="1" x14ac:dyDescent="0.25">
      <c r="A6338" s="277" t="s">
        <v>9673</v>
      </c>
      <c r="B6338" s="277" t="s">
        <v>12738</v>
      </c>
      <c r="C6338" s="277" t="s">
        <v>12992</v>
      </c>
      <c r="D6338" s="277" t="s">
        <v>12993</v>
      </c>
      <c r="E6338" s="278" t="s">
        <v>1043</v>
      </c>
      <c r="F6338" s="277" t="s">
        <v>1043</v>
      </c>
      <c r="G6338" s="279">
        <v>95379</v>
      </c>
      <c r="H6338" s="277" t="s">
        <v>13392</v>
      </c>
      <c r="I6338" s="277" t="s">
        <v>565</v>
      </c>
      <c r="J6338" s="277" t="s">
        <v>4167</v>
      </c>
      <c r="K6338" s="280">
        <v>0.12</v>
      </c>
      <c r="L6338" s="277" t="s">
        <v>13232</v>
      </c>
      <c r="M6338" s="83"/>
    </row>
    <row r="6339" spans="1:13" ht="12.75" customHeight="1" x14ac:dyDescent="0.25">
      <c r="A6339" s="277" t="s">
        <v>9673</v>
      </c>
      <c r="B6339" s="277" t="s">
        <v>12738</v>
      </c>
      <c r="C6339" s="277" t="s">
        <v>12992</v>
      </c>
      <c r="D6339" s="277" t="s">
        <v>12993</v>
      </c>
      <c r="E6339" s="278" t="s">
        <v>1043</v>
      </c>
      <c r="F6339" s="277" t="s">
        <v>1043</v>
      </c>
      <c r="G6339" s="279">
        <v>95380</v>
      </c>
      <c r="H6339" s="277" t="s">
        <v>13393</v>
      </c>
      <c r="I6339" s="277" t="s">
        <v>565</v>
      </c>
      <c r="J6339" s="277" t="s">
        <v>2642</v>
      </c>
      <c r="K6339" s="280">
        <v>0.14000000000000001</v>
      </c>
      <c r="L6339" s="277" t="s">
        <v>13232</v>
      </c>
      <c r="M6339" s="83"/>
    </row>
    <row r="6340" spans="1:13" ht="12.75" customHeight="1" x14ac:dyDescent="0.25">
      <c r="A6340" s="277" t="s">
        <v>9673</v>
      </c>
      <c r="B6340" s="277" t="s">
        <v>12738</v>
      </c>
      <c r="C6340" s="277" t="s">
        <v>12992</v>
      </c>
      <c r="D6340" s="277" t="s">
        <v>12993</v>
      </c>
      <c r="E6340" s="278" t="s">
        <v>1043</v>
      </c>
      <c r="F6340" s="277" t="s">
        <v>1043</v>
      </c>
      <c r="G6340" s="279">
        <v>95382</v>
      </c>
      <c r="H6340" s="277" t="s">
        <v>13394</v>
      </c>
      <c r="I6340" s="277" t="s">
        <v>565</v>
      </c>
      <c r="J6340" s="277" t="s">
        <v>2642</v>
      </c>
      <c r="K6340" s="280">
        <v>0.15</v>
      </c>
      <c r="L6340" s="277" t="s">
        <v>13232</v>
      </c>
      <c r="M6340" s="83"/>
    </row>
    <row r="6341" spans="1:13" ht="12.75" customHeight="1" x14ac:dyDescent="0.25">
      <c r="A6341" s="277" t="s">
        <v>9673</v>
      </c>
      <c r="B6341" s="277" t="s">
        <v>12738</v>
      </c>
      <c r="C6341" s="277" t="s">
        <v>12992</v>
      </c>
      <c r="D6341" s="277" t="s">
        <v>12993</v>
      </c>
      <c r="E6341" s="278" t="s">
        <v>1043</v>
      </c>
      <c r="F6341" s="277" t="s">
        <v>1043</v>
      </c>
      <c r="G6341" s="279">
        <v>95383</v>
      </c>
      <c r="H6341" s="277" t="s">
        <v>13395</v>
      </c>
      <c r="I6341" s="277" t="s">
        <v>565</v>
      </c>
      <c r="J6341" s="277" t="s">
        <v>2642</v>
      </c>
      <c r="K6341" s="280">
        <v>0.27</v>
      </c>
      <c r="L6341" s="277" t="s">
        <v>13232</v>
      </c>
      <c r="M6341" s="83"/>
    </row>
    <row r="6342" spans="1:13" ht="12.75" customHeight="1" x14ac:dyDescent="0.25">
      <c r="A6342" s="277" t="s">
        <v>9673</v>
      </c>
      <c r="B6342" s="277" t="s">
        <v>12738</v>
      </c>
      <c r="C6342" s="277" t="s">
        <v>12992</v>
      </c>
      <c r="D6342" s="277" t="s">
        <v>12993</v>
      </c>
      <c r="E6342" s="278" t="s">
        <v>1043</v>
      </c>
      <c r="F6342" s="277" t="s">
        <v>1043</v>
      </c>
      <c r="G6342" s="279">
        <v>95384</v>
      </c>
      <c r="H6342" s="277" t="s">
        <v>13396</v>
      </c>
      <c r="I6342" s="277" t="s">
        <v>565</v>
      </c>
      <c r="J6342" s="277" t="s">
        <v>2642</v>
      </c>
      <c r="K6342" s="280">
        <v>0.16</v>
      </c>
      <c r="L6342" s="277" t="s">
        <v>13232</v>
      </c>
      <c r="M6342" s="83"/>
    </row>
    <row r="6343" spans="1:13" ht="12.75" customHeight="1" x14ac:dyDescent="0.25">
      <c r="A6343" s="277" t="s">
        <v>9673</v>
      </c>
      <c r="B6343" s="277" t="s">
        <v>12738</v>
      </c>
      <c r="C6343" s="277" t="s">
        <v>12992</v>
      </c>
      <c r="D6343" s="277" t="s">
        <v>12993</v>
      </c>
      <c r="E6343" s="278" t="s">
        <v>1043</v>
      </c>
      <c r="F6343" s="277" t="s">
        <v>1043</v>
      </c>
      <c r="G6343" s="279">
        <v>95385</v>
      </c>
      <c r="H6343" s="277" t="s">
        <v>13397</v>
      </c>
      <c r="I6343" s="277" t="s">
        <v>565</v>
      </c>
      <c r="J6343" s="277" t="s">
        <v>2642</v>
      </c>
      <c r="K6343" s="280">
        <v>0.13</v>
      </c>
      <c r="L6343" s="277" t="s">
        <v>13232</v>
      </c>
      <c r="M6343" s="83"/>
    </row>
    <row r="6344" spans="1:13" ht="12.75" customHeight="1" x14ac:dyDescent="0.25">
      <c r="A6344" s="277" t="s">
        <v>9673</v>
      </c>
      <c r="B6344" s="277" t="s">
        <v>12738</v>
      </c>
      <c r="C6344" s="277" t="s">
        <v>12992</v>
      </c>
      <c r="D6344" s="277" t="s">
        <v>12993</v>
      </c>
      <c r="E6344" s="278" t="s">
        <v>1043</v>
      </c>
      <c r="F6344" s="277" t="s">
        <v>1043</v>
      </c>
      <c r="G6344" s="279">
        <v>95386</v>
      </c>
      <c r="H6344" s="277" t="s">
        <v>13398</v>
      </c>
      <c r="I6344" s="277" t="s">
        <v>565</v>
      </c>
      <c r="J6344" s="277" t="s">
        <v>2642</v>
      </c>
      <c r="K6344" s="280">
        <v>0.09</v>
      </c>
      <c r="L6344" s="277" t="s">
        <v>13232</v>
      </c>
      <c r="M6344" s="83"/>
    </row>
    <row r="6345" spans="1:13" ht="12.75" customHeight="1" x14ac:dyDescent="0.25">
      <c r="A6345" s="277" t="s">
        <v>9673</v>
      </c>
      <c r="B6345" s="277" t="s">
        <v>12738</v>
      </c>
      <c r="C6345" s="277" t="s">
        <v>12992</v>
      </c>
      <c r="D6345" s="277" t="s">
        <v>12993</v>
      </c>
      <c r="E6345" s="278" t="s">
        <v>1043</v>
      </c>
      <c r="F6345" s="277" t="s">
        <v>1043</v>
      </c>
      <c r="G6345" s="279">
        <v>95387</v>
      </c>
      <c r="H6345" s="277" t="s">
        <v>13399</v>
      </c>
      <c r="I6345" s="277" t="s">
        <v>565</v>
      </c>
      <c r="J6345" s="277" t="s">
        <v>2642</v>
      </c>
      <c r="K6345" s="280">
        <v>0.14000000000000001</v>
      </c>
      <c r="L6345" s="277" t="s">
        <v>13232</v>
      </c>
      <c r="M6345" s="83"/>
    </row>
    <row r="6346" spans="1:13" ht="12.75" customHeight="1" x14ac:dyDescent="0.25">
      <c r="A6346" s="277" t="s">
        <v>9673</v>
      </c>
      <c r="B6346" s="277" t="s">
        <v>12738</v>
      </c>
      <c r="C6346" s="277" t="s">
        <v>12992</v>
      </c>
      <c r="D6346" s="277" t="s">
        <v>12993</v>
      </c>
      <c r="E6346" s="278" t="s">
        <v>1043</v>
      </c>
      <c r="F6346" s="277" t="s">
        <v>1043</v>
      </c>
      <c r="G6346" s="279">
        <v>95388</v>
      </c>
      <c r="H6346" s="277" t="s">
        <v>13400</v>
      </c>
      <c r="I6346" s="277" t="s">
        <v>565</v>
      </c>
      <c r="J6346" s="277" t="s">
        <v>2642</v>
      </c>
      <c r="K6346" s="280">
        <v>0.05</v>
      </c>
      <c r="L6346" s="277" t="s">
        <v>13232</v>
      </c>
      <c r="M6346" s="83"/>
    </row>
    <row r="6347" spans="1:13" ht="12.75" customHeight="1" x14ac:dyDescent="0.25">
      <c r="A6347" s="277" t="s">
        <v>9673</v>
      </c>
      <c r="B6347" s="277" t="s">
        <v>12738</v>
      </c>
      <c r="C6347" s="277" t="s">
        <v>12992</v>
      </c>
      <c r="D6347" s="277" t="s">
        <v>12993</v>
      </c>
      <c r="E6347" s="278" t="s">
        <v>1043</v>
      </c>
      <c r="F6347" s="277" t="s">
        <v>1043</v>
      </c>
      <c r="G6347" s="279">
        <v>95389</v>
      </c>
      <c r="H6347" s="277" t="s">
        <v>13401</v>
      </c>
      <c r="I6347" s="277" t="s">
        <v>565</v>
      </c>
      <c r="J6347" s="277" t="s">
        <v>2642</v>
      </c>
      <c r="K6347" s="280">
        <v>0.06</v>
      </c>
      <c r="L6347" s="277" t="s">
        <v>13232</v>
      </c>
      <c r="M6347" s="83"/>
    </row>
    <row r="6348" spans="1:13" ht="12.75" customHeight="1" x14ac:dyDescent="0.25">
      <c r="A6348" s="277" t="s">
        <v>9673</v>
      </c>
      <c r="B6348" s="277" t="s">
        <v>12738</v>
      </c>
      <c r="C6348" s="277" t="s">
        <v>12992</v>
      </c>
      <c r="D6348" s="277" t="s">
        <v>12993</v>
      </c>
      <c r="E6348" s="278" t="s">
        <v>1043</v>
      </c>
      <c r="F6348" s="277" t="s">
        <v>1043</v>
      </c>
      <c r="G6348" s="279">
        <v>95390</v>
      </c>
      <c r="H6348" s="277" t="s">
        <v>13402</v>
      </c>
      <c r="I6348" s="277" t="s">
        <v>565</v>
      </c>
      <c r="J6348" s="277" t="s">
        <v>2642</v>
      </c>
      <c r="K6348" s="280">
        <v>0.05</v>
      </c>
      <c r="L6348" s="277" t="s">
        <v>13232</v>
      </c>
      <c r="M6348" s="83"/>
    </row>
    <row r="6349" spans="1:13" ht="12.75" customHeight="1" x14ac:dyDescent="0.25">
      <c r="A6349" s="277" t="s">
        <v>9673</v>
      </c>
      <c r="B6349" s="277" t="s">
        <v>12738</v>
      </c>
      <c r="C6349" s="277" t="s">
        <v>12992</v>
      </c>
      <c r="D6349" s="277" t="s">
        <v>12993</v>
      </c>
      <c r="E6349" s="278" t="s">
        <v>1043</v>
      </c>
      <c r="F6349" s="277" t="s">
        <v>1043</v>
      </c>
      <c r="G6349" s="279">
        <v>95391</v>
      </c>
      <c r="H6349" s="277" t="s">
        <v>13403</v>
      </c>
      <c r="I6349" s="277" t="s">
        <v>565</v>
      </c>
      <c r="J6349" s="277" t="s">
        <v>2642</v>
      </c>
      <c r="K6349" s="280">
        <v>0.08</v>
      </c>
      <c r="L6349" s="277" t="s">
        <v>13232</v>
      </c>
      <c r="M6349" s="83"/>
    </row>
    <row r="6350" spans="1:13" ht="12.75" customHeight="1" x14ac:dyDescent="0.25">
      <c r="A6350" s="277" t="s">
        <v>9673</v>
      </c>
      <c r="B6350" s="277" t="s">
        <v>12738</v>
      </c>
      <c r="C6350" s="277" t="s">
        <v>12992</v>
      </c>
      <c r="D6350" s="277" t="s">
        <v>12993</v>
      </c>
      <c r="E6350" s="278" t="s">
        <v>1043</v>
      </c>
      <c r="F6350" s="277" t="s">
        <v>1043</v>
      </c>
      <c r="G6350" s="279">
        <v>95392</v>
      </c>
      <c r="H6350" s="277" t="s">
        <v>13404</v>
      </c>
      <c r="I6350" s="277" t="s">
        <v>565</v>
      </c>
      <c r="J6350" s="277" t="s">
        <v>4167</v>
      </c>
      <c r="K6350" s="280">
        <v>0.09</v>
      </c>
      <c r="L6350" s="277" t="s">
        <v>13232</v>
      </c>
      <c r="M6350" s="83"/>
    </row>
    <row r="6351" spans="1:13" ht="12.75" customHeight="1" x14ac:dyDescent="0.25">
      <c r="A6351" s="277" t="s">
        <v>9673</v>
      </c>
      <c r="B6351" s="277" t="s">
        <v>12738</v>
      </c>
      <c r="C6351" s="277" t="s">
        <v>12992</v>
      </c>
      <c r="D6351" s="277" t="s">
        <v>12993</v>
      </c>
      <c r="E6351" s="278" t="s">
        <v>1043</v>
      </c>
      <c r="F6351" s="277" t="s">
        <v>1043</v>
      </c>
      <c r="G6351" s="279">
        <v>95393</v>
      </c>
      <c r="H6351" s="277" t="s">
        <v>13405</v>
      </c>
      <c r="I6351" s="277" t="s">
        <v>565</v>
      </c>
      <c r="J6351" s="277" t="s">
        <v>2642</v>
      </c>
      <c r="K6351" s="280">
        <v>0.47</v>
      </c>
      <c r="L6351" s="277" t="s">
        <v>13232</v>
      </c>
      <c r="M6351" s="83"/>
    </row>
    <row r="6352" spans="1:13" ht="12.75" customHeight="1" x14ac:dyDescent="0.25">
      <c r="A6352" s="277" t="s">
        <v>9673</v>
      </c>
      <c r="B6352" s="277" t="s">
        <v>12738</v>
      </c>
      <c r="C6352" s="277" t="s">
        <v>12992</v>
      </c>
      <c r="D6352" s="277" t="s">
        <v>12993</v>
      </c>
      <c r="E6352" s="278" t="s">
        <v>1043</v>
      </c>
      <c r="F6352" s="277" t="s">
        <v>1043</v>
      </c>
      <c r="G6352" s="279">
        <v>95394</v>
      </c>
      <c r="H6352" s="277" t="s">
        <v>13406</v>
      </c>
      <c r="I6352" s="277" t="s">
        <v>565</v>
      </c>
      <c r="J6352" s="277" t="s">
        <v>2642</v>
      </c>
      <c r="K6352" s="280">
        <v>0.35</v>
      </c>
      <c r="L6352" s="277" t="s">
        <v>13232</v>
      </c>
      <c r="M6352" s="83"/>
    </row>
    <row r="6353" spans="1:13" ht="12.75" customHeight="1" x14ac:dyDescent="0.25">
      <c r="A6353" s="277" t="s">
        <v>9673</v>
      </c>
      <c r="B6353" s="277" t="s">
        <v>12738</v>
      </c>
      <c r="C6353" s="277" t="s">
        <v>12992</v>
      </c>
      <c r="D6353" s="277" t="s">
        <v>12993</v>
      </c>
      <c r="E6353" s="278" t="s">
        <v>1043</v>
      </c>
      <c r="F6353" s="277" t="s">
        <v>1043</v>
      </c>
      <c r="G6353" s="279">
        <v>95395</v>
      </c>
      <c r="H6353" s="277" t="s">
        <v>13407</v>
      </c>
      <c r="I6353" s="277" t="s">
        <v>565</v>
      </c>
      <c r="J6353" s="277" t="s">
        <v>2642</v>
      </c>
      <c r="K6353" s="280">
        <v>0.49</v>
      </c>
      <c r="L6353" s="277" t="s">
        <v>13232</v>
      </c>
      <c r="M6353" s="83"/>
    </row>
    <row r="6354" spans="1:13" ht="12.75" customHeight="1" x14ac:dyDescent="0.25">
      <c r="A6354" s="277" t="s">
        <v>9673</v>
      </c>
      <c r="B6354" s="277" t="s">
        <v>12738</v>
      </c>
      <c r="C6354" s="277" t="s">
        <v>12992</v>
      </c>
      <c r="D6354" s="277" t="s">
        <v>12993</v>
      </c>
      <c r="E6354" s="278" t="s">
        <v>1043</v>
      </c>
      <c r="F6354" s="277" t="s">
        <v>1043</v>
      </c>
      <c r="G6354" s="279">
        <v>95396</v>
      </c>
      <c r="H6354" s="277" t="s">
        <v>13408</v>
      </c>
      <c r="I6354" s="277" t="s">
        <v>565</v>
      </c>
      <c r="J6354" s="277" t="s">
        <v>2642</v>
      </c>
      <c r="K6354" s="280">
        <v>0.66</v>
      </c>
      <c r="L6354" s="277" t="s">
        <v>13232</v>
      </c>
      <c r="M6354" s="83"/>
    </row>
    <row r="6355" spans="1:13" ht="12.75" customHeight="1" x14ac:dyDescent="0.25">
      <c r="A6355" s="277" t="s">
        <v>9673</v>
      </c>
      <c r="B6355" s="277" t="s">
        <v>12738</v>
      </c>
      <c r="C6355" s="277" t="s">
        <v>12992</v>
      </c>
      <c r="D6355" s="277" t="s">
        <v>12993</v>
      </c>
      <c r="E6355" s="278" t="s">
        <v>1043</v>
      </c>
      <c r="F6355" s="277" t="s">
        <v>1043</v>
      </c>
      <c r="G6355" s="279">
        <v>95397</v>
      </c>
      <c r="H6355" s="277" t="s">
        <v>13409</v>
      </c>
      <c r="I6355" s="277" t="s">
        <v>565</v>
      </c>
      <c r="J6355" s="277" t="s">
        <v>2642</v>
      </c>
      <c r="K6355" s="280">
        <v>0.09</v>
      </c>
      <c r="L6355" s="277" t="s">
        <v>13232</v>
      </c>
      <c r="M6355" s="83"/>
    </row>
    <row r="6356" spans="1:13" ht="12.75" customHeight="1" x14ac:dyDescent="0.25">
      <c r="A6356" s="277" t="s">
        <v>9673</v>
      </c>
      <c r="B6356" s="277" t="s">
        <v>12738</v>
      </c>
      <c r="C6356" s="277" t="s">
        <v>12992</v>
      </c>
      <c r="D6356" s="277" t="s">
        <v>12993</v>
      </c>
      <c r="E6356" s="278" t="s">
        <v>1043</v>
      </c>
      <c r="F6356" s="277" t="s">
        <v>1043</v>
      </c>
      <c r="G6356" s="279">
        <v>95398</v>
      </c>
      <c r="H6356" s="277" t="s">
        <v>13410</v>
      </c>
      <c r="I6356" s="277" t="s">
        <v>565</v>
      </c>
      <c r="J6356" s="277" t="s">
        <v>2642</v>
      </c>
      <c r="K6356" s="280">
        <v>7.0000000000000007E-2</v>
      </c>
      <c r="L6356" s="277" t="s">
        <v>13232</v>
      </c>
      <c r="M6356" s="83"/>
    </row>
    <row r="6357" spans="1:13" ht="12.75" customHeight="1" x14ac:dyDescent="0.25">
      <c r="A6357" s="277" t="s">
        <v>9673</v>
      </c>
      <c r="B6357" s="277" t="s">
        <v>12738</v>
      </c>
      <c r="C6357" s="277" t="s">
        <v>12992</v>
      </c>
      <c r="D6357" s="277" t="s">
        <v>12993</v>
      </c>
      <c r="E6357" s="278" t="s">
        <v>1043</v>
      </c>
      <c r="F6357" s="277" t="s">
        <v>1043</v>
      </c>
      <c r="G6357" s="279">
        <v>95399</v>
      </c>
      <c r="H6357" s="277" t="s">
        <v>13411</v>
      </c>
      <c r="I6357" s="277" t="s">
        <v>565</v>
      </c>
      <c r="J6357" s="277" t="s">
        <v>2642</v>
      </c>
      <c r="K6357" s="280">
        <v>0.04</v>
      </c>
      <c r="L6357" s="277" t="s">
        <v>13232</v>
      </c>
      <c r="M6357" s="83"/>
    </row>
    <row r="6358" spans="1:13" ht="12.75" customHeight="1" x14ac:dyDescent="0.25">
      <c r="A6358" s="277" t="s">
        <v>9673</v>
      </c>
      <c r="B6358" s="277" t="s">
        <v>12738</v>
      </c>
      <c r="C6358" s="277" t="s">
        <v>12992</v>
      </c>
      <c r="D6358" s="277" t="s">
        <v>12993</v>
      </c>
      <c r="E6358" s="278" t="s">
        <v>1043</v>
      </c>
      <c r="F6358" s="277" t="s">
        <v>1043</v>
      </c>
      <c r="G6358" s="279">
        <v>95400</v>
      </c>
      <c r="H6358" s="277" t="s">
        <v>13412</v>
      </c>
      <c r="I6358" s="277" t="s">
        <v>565</v>
      </c>
      <c r="J6358" s="277" t="s">
        <v>2642</v>
      </c>
      <c r="K6358" s="280">
        <v>7.0000000000000007E-2</v>
      </c>
      <c r="L6358" s="277" t="s">
        <v>13232</v>
      </c>
      <c r="M6358" s="83"/>
    </row>
    <row r="6359" spans="1:13" ht="12.75" customHeight="1" x14ac:dyDescent="0.25">
      <c r="A6359" s="277" t="s">
        <v>9673</v>
      </c>
      <c r="B6359" s="277" t="s">
        <v>12738</v>
      </c>
      <c r="C6359" s="277" t="s">
        <v>12992</v>
      </c>
      <c r="D6359" s="277" t="s">
        <v>12993</v>
      </c>
      <c r="E6359" s="278" t="s">
        <v>1043</v>
      </c>
      <c r="F6359" s="277" t="s">
        <v>1043</v>
      </c>
      <c r="G6359" s="279">
        <v>95401</v>
      </c>
      <c r="H6359" s="277" t="s">
        <v>13413</v>
      </c>
      <c r="I6359" s="277" t="s">
        <v>565</v>
      </c>
      <c r="J6359" s="277" t="s">
        <v>4167</v>
      </c>
      <c r="K6359" s="280">
        <v>0.23</v>
      </c>
      <c r="L6359" s="277" t="s">
        <v>13232</v>
      </c>
      <c r="M6359" s="83"/>
    </row>
    <row r="6360" spans="1:13" ht="12.75" customHeight="1" x14ac:dyDescent="0.25">
      <c r="A6360" s="277" t="s">
        <v>9673</v>
      </c>
      <c r="B6360" s="277" t="s">
        <v>12738</v>
      </c>
      <c r="C6360" s="277" t="s">
        <v>12992</v>
      </c>
      <c r="D6360" s="277" t="s">
        <v>12993</v>
      </c>
      <c r="E6360" s="278" t="s">
        <v>1043</v>
      </c>
      <c r="F6360" s="277" t="s">
        <v>1043</v>
      </c>
      <c r="G6360" s="279">
        <v>95402</v>
      </c>
      <c r="H6360" s="277" t="s">
        <v>13414</v>
      </c>
      <c r="I6360" s="277" t="s">
        <v>565</v>
      </c>
      <c r="J6360" s="277" t="s">
        <v>4167</v>
      </c>
      <c r="K6360" s="280">
        <v>0.84</v>
      </c>
      <c r="L6360" s="277" t="s">
        <v>13232</v>
      </c>
      <c r="M6360" s="83"/>
    </row>
    <row r="6361" spans="1:13" ht="12.75" customHeight="1" x14ac:dyDescent="0.25">
      <c r="A6361" s="277" t="s">
        <v>9673</v>
      </c>
      <c r="B6361" s="277" t="s">
        <v>12738</v>
      </c>
      <c r="C6361" s="277" t="s">
        <v>12992</v>
      </c>
      <c r="D6361" s="277" t="s">
        <v>12993</v>
      </c>
      <c r="E6361" s="278" t="s">
        <v>1043</v>
      </c>
      <c r="F6361" s="277" t="s">
        <v>1043</v>
      </c>
      <c r="G6361" s="279">
        <v>95403</v>
      </c>
      <c r="H6361" s="277" t="s">
        <v>13415</v>
      </c>
      <c r="I6361" s="277" t="s">
        <v>565</v>
      </c>
      <c r="J6361" s="277" t="s">
        <v>2642</v>
      </c>
      <c r="K6361" s="280">
        <v>0.96</v>
      </c>
      <c r="L6361" s="277" t="s">
        <v>13232</v>
      </c>
      <c r="M6361" s="83"/>
    </row>
    <row r="6362" spans="1:13" ht="12.75" customHeight="1" x14ac:dyDescent="0.25">
      <c r="A6362" s="277" t="s">
        <v>9673</v>
      </c>
      <c r="B6362" s="277" t="s">
        <v>12738</v>
      </c>
      <c r="C6362" s="277" t="s">
        <v>12992</v>
      </c>
      <c r="D6362" s="277" t="s">
        <v>12993</v>
      </c>
      <c r="E6362" s="278" t="s">
        <v>1043</v>
      </c>
      <c r="F6362" s="277" t="s">
        <v>1043</v>
      </c>
      <c r="G6362" s="279">
        <v>95404</v>
      </c>
      <c r="H6362" s="277" t="s">
        <v>13416</v>
      </c>
      <c r="I6362" s="277" t="s">
        <v>565</v>
      </c>
      <c r="J6362" s="277" t="s">
        <v>2642</v>
      </c>
      <c r="K6362" s="280">
        <v>1.31</v>
      </c>
      <c r="L6362" s="277" t="s">
        <v>13232</v>
      </c>
      <c r="M6362" s="83"/>
    </row>
    <row r="6363" spans="1:13" ht="12.75" customHeight="1" x14ac:dyDescent="0.25">
      <c r="A6363" s="277" t="s">
        <v>9673</v>
      </c>
      <c r="B6363" s="277" t="s">
        <v>12738</v>
      </c>
      <c r="C6363" s="277" t="s">
        <v>12992</v>
      </c>
      <c r="D6363" s="277" t="s">
        <v>12993</v>
      </c>
      <c r="E6363" s="278" t="s">
        <v>1043</v>
      </c>
      <c r="F6363" s="277" t="s">
        <v>1043</v>
      </c>
      <c r="G6363" s="279">
        <v>95405</v>
      </c>
      <c r="H6363" s="277" t="s">
        <v>13417</v>
      </c>
      <c r="I6363" s="277" t="s">
        <v>565</v>
      </c>
      <c r="J6363" s="277" t="s">
        <v>2642</v>
      </c>
      <c r="K6363" s="280">
        <v>0.35</v>
      </c>
      <c r="L6363" s="277" t="s">
        <v>13232</v>
      </c>
      <c r="M6363" s="83"/>
    </row>
    <row r="6364" spans="1:13" ht="12.75" customHeight="1" x14ac:dyDescent="0.25">
      <c r="A6364" s="277" t="s">
        <v>9673</v>
      </c>
      <c r="B6364" s="277" t="s">
        <v>12738</v>
      </c>
      <c r="C6364" s="277" t="s">
        <v>12992</v>
      </c>
      <c r="D6364" s="277" t="s">
        <v>12993</v>
      </c>
      <c r="E6364" s="278" t="s">
        <v>1043</v>
      </c>
      <c r="F6364" s="277" t="s">
        <v>1043</v>
      </c>
      <c r="G6364" s="279">
        <v>95406</v>
      </c>
      <c r="H6364" s="277" t="s">
        <v>13418</v>
      </c>
      <c r="I6364" s="277" t="s">
        <v>565</v>
      </c>
      <c r="J6364" s="277" t="s">
        <v>4167</v>
      </c>
      <c r="K6364" s="280">
        <v>0.09</v>
      </c>
      <c r="L6364" s="277" t="s">
        <v>13232</v>
      </c>
      <c r="M6364" s="83"/>
    </row>
    <row r="6365" spans="1:13" ht="12.75" customHeight="1" x14ac:dyDescent="0.25">
      <c r="A6365" s="277" t="s">
        <v>9673</v>
      </c>
      <c r="B6365" s="277" t="s">
        <v>12738</v>
      </c>
      <c r="C6365" s="277" t="s">
        <v>12992</v>
      </c>
      <c r="D6365" s="277" t="s">
        <v>12993</v>
      </c>
      <c r="E6365" s="278" t="s">
        <v>1043</v>
      </c>
      <c r="F6365" s="277" t="s">
        <v>1043</v>
      </c>
      <c r="G6365" s="279">
        <v>95407</v>
      </c>
      <c r="H6365" s="277" t="s">
        <v>13419</v>
      </c>
      <c r="I6365" s="277" t="s">
        <v>565</v>
      </c>
      <c r="J6365" s="277" t="s">
        <v>2642</v>
      </c>
      <c r="K6365" s="280">
        <v>2.29</v>
      </c>
      <c r="L6365" s="277" t="s">
        <v>13232</v>
      </c>
      <c r="M6365" s="83"/>
    </row>
    <row r="6366" spans="1:13" ht="12.75" customHeight="1" x14ac:dyDescent="0.25">
      <c r="A6366" s="277" t="s">
        <v>9673</v>
      </c>
      <c r="B6366" s="277" t="s">
        <v>12738</v>
      </c>
      <c r="C6366" s="277" t="s">
        <v>12992</v>
      </c>
      <c r="D6366" s="277" t="s">
        <v>12993</v>
      </c>
      <c r="E6366" s="278" t="s">
        <v>1043</v>
      </c>
      <c r="F6366" s="277" t="s">
        <v>1043</v>
      </c>
      <c r="G6366" s="279">
        <v>95408</v>
      </c>
      <c r="H6366" s="277" t="s">
        <v>13420</v>
      </c>
      <c r="I6366" s="277" t="s">
        <v>13317</v>
      </c>
      <c r="J6366" s="277" t="s">
        <v>2642</v>
      </c>
      <c r="K6366" s="280">
        <v>7.48</v>
      </c>
      <c r="L6366" s="277" t="s">
        <v>13232</v>
      </c>
      <c r="M6366" s="83"/>
    </row>
    <row r="6367" spans="1:13" ht="12.75" customHeight="1" x14ac:dyDescent="0.25">
      <c r="A6367" s="277" t="s">
        <v>9673</v>
      </c>
      <c r="B6367" s="277" t="s">
        <v>12738</v>
      </c>
      <c r="C6367" s="277" t="s">
        <v>12992</v>
      </c>
      <c r="D6367" s="277" t="s">
        <v>12993</v>
      </c>
      <c r="E6367" s="278" t="s">
        <v>1043</v>
      </c>
      <c r="F6367" s="277" t="s">
        <v>1043</v>
      </c>
      <c r="G6367" s="279">
        <v>95409</v>
      </c>
      <c r="H6367" s="277" t="s">
        <v>13421</v>
      </c>
      <c r="I6367" s="277" t="s">
        <v>13317</v>
      </c>
      <c r="J6367" s="277" t="s">
        <v>2642</v>
      </c>
      <c r="K6367" s="280">
        <v>7.05</v>
      </c>
      <c r="L6367" s="277" t="s">
        <v>13232</v>
      </c>
      <c r="M6367" s="83"/>
    </row>
    <row r="6368" spans="1:13" ht="12.75" customHeight="1" x14ac:dyDescent="0.25">
      <c r="A6368" s="277" t="s">
        <v>9673</v>
      </c>
      <c r="B6368" s="277" t="s">
        <v>12738</v>
      </c>
      <c r="C6368" s="277" t="s">
        <v>12992</v>
      </c>
      <c r="D6368" s="277" t="s">
        <v>12993</v>
      </c>
      <c r="E6368" s="278" t="s">
        <v>1043</v>
      </c>
      <c r="F6368" s="277" t="s">
        <v>1043</v>
      </c>
      <c r="G6368" s="279">
        <v>95410</v>
      </c>
      <c r="H6368" s="277" t="s">
        <v>13422</v>
      </c>
      <c r="I6368" s="277" t="s">
        <v>13317</v>
      </c>
      <c r="J6368" s="277" t="s">
        <v>2642</v>
      </c>
      <c r="K6368" s="280">
        <v>3.3</v>
      </c>
      <c r="L6368" s="277" t="s">
        <v>13232</v>
      </c>
      <c r="M6368" s="83"/>
    </row>
    <row r="6369" spans="1:13" ht="12.75" customHeight="1" x14ac:dyDescent="0.25">
      <c r="A6369" s="277" t="s">
        <v>9673</v>
      </c>
      <c r="B6369" s="277" t="s">
        <v>12738</v>
      </c>
      <c r="C6369" s="277" t="s">
        <v>12992</v>
      </c>
      <c r="D6369" s="277" t="s">
        <v>12993</v>
      </c>
      <c r="E6369" s="278" t="s">
        <v>1043</v>
      </c>
      <c r="F6369" s="277" t="s">
        <v>1043</v>
      </c>
      <c r="G6369" s="279">
        <v>95411</v>
      </c>
      <c r="H6369" s="277" t="s">
        <v>13423</v>
      </c>
      <c r="I6369" s="277" t="s">
        <v>13317</v>
      </c>
      <c r="J6369" s="277" t="s">
        <v>2642</v>
      </c>
      <c r="K6369" s="280">
        <v>6.3</v>
      </c>
      <c r="L6369" s="277" t="s">
        <v>13232</v>
      </c>
      <c r="M6369" s="83"/>
    </row>
    <row r="6370" spans="1:13" ht="12.75" customHeight="1" x14ac:dyDescent="0.25">
      <c r="A6370" s="277" t="s">
        <v>9673</v>
      </c>
      <c r="B6370" s="277" t="s">
        <v>12738</v>
      </c>
      <c r="C6370" s="277" t="s">
        <v>12992</v>
      </c>
      <c r="D6370" s="277" t="s">
        <v>12993</v>
      </c>
      <c r="E6370" s="278" t="s">
        <v>1043</v>
      </c>
      <c r="F6370" s="277" t="s">
        <v>1043</v>
      </c>
      <c r="G6370" s="279">
        <v>95412</v>
      </c>
      <c r="H6370" s="277" t="s">
        <v>13424</v>
      </c>
      <c r="I6370" s="277" t="s">
        <v>13317</v>
      </c>
      <c r="J6370" s="277" t="s">
        <v>2642</v>
      </c>
      <c r="K6370" s="280">
        <v>7.53</v>
      </c>
      <c r="L6370" s="277" t="s">
        <v>13232</v>
      </c>
      <c r="M6370" s="83"/>
    </row>
    <row r="6371" spans="1:13" ht="12.75" customHeight="1" x14ac:dyDescent="0.25">
      <c r="A6371" s="277" t="s">
        <v>9673</v>
      </c>
      <c r="B6371" s="277" t="s">
        <v>12738</v>
      </c>
      <c r="C6371" s="277" t="s">
        <v>12992</v>
      </c>
      <c r="D6371" s="277" t="s">
        <v>12993</v>
      </c>
      <c r="E6371" s="278" t="s">
        <v>1043</v>
      </c>
      <c r="F6371" s="277" t="s">
        <v>1043</v>
      </c>
      <c r="G6371" s="279">
        <v>95413</v>
      </c>
      <c r="H6371" s="277" t="s">
        <v>13425</v>
      </c>
      <c r="I6371" s="277" t="s">
        <v>13317</v>
      </c>
      <c r="J6371" s="277" t="s">
        <v>2642</v>
      </c>
      <c r="K6371" s="280">
        <v>12.78</v>
      </c>
      <c r="L6371" s="277" t="s">
        <v>13232</v>
      </c>
      <c r="M6371" s="83"/>
    </row>
    <row r="6372" spans="1:13" ht="12.75" customHeight="1" x14ac:dyDescent="0.25">
      <c r="A6372" s="277" t="s">
        <v>9673</v>
      </c>
      <c r="B6372" s="277" t="s">
        <v>12738</v>
      </c>
      <c r="C6372" s="277" t="s">
        <v>12992</v>
      </c>
      <c r="D6372" s="277" t="s">
        <v>12993</v>
      </c>
      <c r="E6372" s="278" t="s">
        <v>1043</v>
      </c>
      <c r="F6372" s="277" t="s">
        <v>1043</v>
      </c>
      <c r="G6372" s="279">
        <v>95414</v>
      </c>
      <c r="H6372" s="277" t="s">
        <v>13426</v>
      </c>
      <c r="I6372" s="277" t="s">
        <v>13317</v>
      </c>
      <c r="J6372" s="277" t="s">
        <v>2642</v>
      </c>
      <c r="K6372" s="280">
        <v>64.41</v>
      </c>
      <c r="L6372" s="277" t="s">
        <v>13232</v>
      </c>
      <c r="M6372" s="83"/>
    </row>
    <row r="6373" spans="1:13" ht="12.75" customHeight="1" x14ac:dyDescent="0.25">
      <c r="A6373" s="277" t="s">
        <v>9673</v>
      </c>
      <c r="B6373" s="277" t="s">
        <v>12738</v>
      </c>
      <c r="C6373" s="277" t="s">
        <v>12992</v>
      </c>
      <c r="D6373" s="277" t="s">
        <v>12993</v>
      </c>
      <c r="E6373" s="278" t="s">
        <v>1043</v>
      </c>
      <c r="F6373" s="277" t="s">
        <v>1043</v>
      </c>
      <c r="G6373" s="279">
        <v>95415</v>
      </c>
      <c r="H6373" s="277" t="s">
        <v>13427</v>
      </c>
      <c r="I6373" s="277" t="s">
        <v>13317</v>
      </c>
      <c r="J6373" s="277" t="s">
        <v>2642</v>
      </c>
      <c r="K6373" s="280">
        <v>115.4</v>
      </c>
      <c r="L6373" s="277" t="s">
        <v>13232</v>
      </c>
      <c r="M6373" s="83"/>
    </row>
    <row r="6374" spans="1:13" ht="12.75" customHeight="1" x14ac:dyDescent="0.25">
      <c r="A6374" s="277" t="s">
        <v>9673</v>
      </c>
      <c r="B6374" s="277" t="s">
        <v>12738</v>
      </c>
      <c r="C6374" s="277" t="s">
        <v>12992</v>
      </c>
      <c r="D6374" s="277" t="s">
        <v>12993</v>
      </c>
      <c r="E6374" s="278" t="s">
        <v>1043</v>
      </c>
      <c r="F6374" s="277" t="s">
        <v>1043</v>
      </c>
      <c r="G6374" s="279">
        <v>95416</v>
      </c>
      <c r="H6374" s="277" t="s">
        <v>13428</v>
      </c>
      <c r="I6374" s="277" t="s">
        <v>13317</v>
      </c>
      <c r="J6374" s="277" t="s">
        <v>2642</v>
      </c>
      <c r="K6374" s="280">
        <v>10.7</v>
      </c>
      <c r="L6374" s="277" t="s">
        <v>13232</v>
      </c>
      <c r="M6374" s="83"/>
    </row>
    <row r="6375" spans="1:13" ht="12.75" customHeight="1" x14ac:dyDescent="0.25">
      <c r="A6375" s="277" t="s">
        <v>9673</v>
      </c>
      <c r="B6375" s="277" t="s">
        <v>12738</v>
      </c>
      <c r="C6375" s="277" t="s">
        <v>12992</v>
      </c>
      <c r="D6375" s="277" t="s">
        <v>12993</v>
      </c>
      <c r="E6375" s="278" t="s">
        <v>1043</v>
      </c>
      <c r="F6375" s="277" t="s">
        <v>1043</v>
      </c>
      <c r="G6375" s="279">
        <v>95417</v>
      </c>
      <c r="H6375" s="277" t="s">
        <v>13429</v>
      </c>
      <c r="I6375" s="277" t="s">
        <v>13317</v>
      </c>
      <c r="J6375" s="277" t="s">
        <v>2642</v>
      </c>
      <c r="K6375" s="280">
        <v>131.35</v>
      </c>
      <c r="L6375" s="277" t="s">
        <v>13232</v>
      </c>
      <c r="M6375" s="83"/>
    </row>
    <row r="6376" spans="1:13" ht="12.75" customHeight="1" x14ac:dyDescent="0.25">
      <c r="A6376" s="277" t="s">
        <v>9673</v>
      </c>
      <c r="B6376" s="277" t="s">
        <v>12738</v>
      </c>
      <c r="C6376" s="277" t="s">
        <v>12992</v>
      </c>
      <c r="D6376" s="277" t="s">
        <v>12993</v>
      </c>
      <c r="E6376" s="278" t="s">
        <v>1043</v>
      </c>
      <c r="F6376" s="277" t="s">
        <v>1043</v>
      </c>
      <c r="G6376" s="279">
        <v>95418</v>
      </c>
      <c r="H6376" s="277" t="s">
        <v>13430</v>
      </c>
      <c r="I6376" s="277" t="s">
        <v>13317</v>
      </c>
      <c r="J6376" s="277" t="s">
        <v>2642</v>
      </c>
      <c r="K6376" s="280">
        <v>179.55</v>
      </c>
      <c r="L6376" s="277" t="s">
        <v>13232</v>
      </c>
      <c r="M6376" s="83"/>
    </row>
    <row r="6377" spans="1:13" ht="12.75" customHeight="1" x14ac:dyDescent="0.25">
      <c r="A6377" s="277" t="s">
        <v>9673</v>
      </c>
      <c r="B6377" s="277" t="s">
        <v>12738</v>
      </c>
      <c r="C6377" s="277" t="s">
        <v>12992</v>
      </c>
      <c r="D6377" s="277" t="s">
        <v>12993</v>
      </c>
      <c r="E6377" s="278" t="s">
        <v>1043</v>
      </c>
      <c r="F6377" s="277" t="s">
        <v>1043</v>
      </c>
      <c r="G6377" s="279">
        <v>95419</v>
      </c>
      <c r="H6377" s="277" t="s">
        <v>13431</v>
      </c>
      <c r="I6377" s="277" t="s">
        <v>13317</v>
      </c>
      <c r="J6377" s="277" t="s">
        <v>2642</v>
      </c>
      <c r="K6377" s="280">
        <v>47.67</v>
      </c>
      <c r="L6377" s="277" t="s">
        <v>13232</v>
      </c>
      <c r="M6377" s="83"/>
    </row>
    <row r="6378" spans="1:13" ht="12.75" customHeight="1" x14ac:dyDescent="0.25">
      <c r="A6378" s="277" t="s">
        <v>9673</v>
      </c>
      <c r="B6378" s="277" t="s">
        <v>12738</v>
      </c>
      <c r="C6378" s="277" t="s">
        <v>12992</v>
      </c>
      <c r="D6378" s="277" t="s">
        <v>12993</v>
      </c>
      <c r="E6378" s="278" t="s">
        <v>1043</v>
      </c>
      <c r="F6378" s="277" t="s">
        <v>1043</v>
      </c>
      <c r="G6378" s="279">
        <v>95420</v>
      </c>
      <c r="H6378" s="277" t="s">
        <v>13432</v>
      </c>
      <c r="I6378" s="277" t="s">
        <v>13317</v>
      </c>
      <c r="J6378" s="277" t="s">
        <v>2642</v>
      </c>
      <c r="K6378" s="280">
        <v>67.709999999999994</v>
      </c>
      <c r="L6378" s="277" t="s">
        <v>13232</v>
      </c>
      <c r="M6378" s="83"/>
    </row>
    <row r="6379" spans="1:13" ht="12.75" customHeight="1" x14ac:dyDescent="0.25">
      <c r="A6379" s="277" t="s">
        <v>9673</v>
      </c>
      <c r="B6379" s="277" t="s">
        <v>12738</v>
      </c>
      <c r="C6379" s="277" t="s">
        <v>12992</v>
      </c>
      <c r="D6379" s="277" t="s">
        <v>12993</v>
      </c>
      <c r="E6379" s="278" t="s">
        <v>1043</v>
      </c>
      <c r="F6379" s="277" t="s">
        <v>1043</v>
      </c>
      <c r="G6379" s="279">
        <v>95421</v>
      </c>
      <c r="H6379" s="277" t="s">
        <v>13433</v>
      </c>
      <c r="I6379" s="277" t="s">
        <v>13317</v>
      </c>
      <c r="J6379" s="277" t="s">
        <v>2642</v>
      </c>
      <c r="K6379" s="280">
        <v>89.52</v>
      </c>
      <c r="L6379" s="277" t="s">
        <v>13232</v>
      </c>
      <c r="M6379" s="83"/>
    </row>
    <row r="6380" spans="1:13" ht="12.75" customHeight="1" x14ac:dyDescent="0.25">
      <c r="A6380" s="277" t="s">
        <v>9673</v>
      </c>
      <c r="B6380" s="277" t="s">
        <v>12738</v>
      </c>
      <c r="C6380" s="277" t="s">
        <v>12992</v>
      </c>
      <c r="D6380" s="277" t="s">
        <v>12993</v>
      </c>
      <c r="E6380" s="278" t="s">
        <v>1043</v>
      </c>
      <c r="F6380" s="277" t="s">
        <v>1043</v>
      </c>
      <c r="G6380" s="279">
        <v>95422</v>
      </c>
      <c r="H6380" s="277" t="s">
        <v>13434</v>
      </c>
      <c r="I6380" s="277" t="s">
        <v>13317</v>
      </c>
      <c r="J6380" s="277" t="s">
        <v>2642</v>
      </c>
      <c r="K6380" s="280">
        <v>31.38</v>
      </c>
      <c r="L6380" s="277" t="s">
        <v>13232</v>
      </c>
      <c r="M6380" s="83"/>
    </row>
    <row r="6381" spans="1:13" ht="12.75" customHeight="1" x14ac:dyDescent="0.25">
      <c r="A6381" s="277" t="s">
        <v>9673</v>
      </c>
      <c r="B6381" s="277" t="s">
        <v>12738</v>
      </c>
      <c r="C6381" s="277" t="s">
        <v>12992</v>
      </c>
      <c r="D6381" s="277" t="s">
        <v>12993</v>
      </c>
      <c r="E6381" s="278" t="s">
        <v>1043</v>
      </c>
      <c r="F6381" s="277" t="s">
        <v>1043</v>
      </c>
      <c r="G6381" s="279">
        <v>95423</v>
      </c>
      <c r="H6381" s="277" t="s">
        <v>13435</v>
      </c>
      <c r="I6381" s="277" t="s">
        <v>13317</v>
      </c>
      <c r="J6381" s="277" t="s">
        <v>2642</v>
      </c>
      <c r="K6381" s="280">
        <v>47.62</v>
      </c>
      <c r="L6381" s="277" t="s">
        <v>13232</v>
      </c>
      <c r="M6381" s="83"/>
    </row>
    <row r="6382" spans="1:13" ht="12.75" customHeight="1" x14ac:dyDescent="0.25">
      <c r="A6382" s="277" t="s">
        <v>9673</v>
      </c>
      <c r="B6382" s="277" t="s">
        <v>12738</v>
      </c>
      <c r="C6382" s="277" t="s">
        <v>12992</v>
      </c>
      <c r="D6382" s="277" t="s">
        <v>12993</v>
      </c>
      <c r="E6382" s="278" t="s">
        <v>1043</v>
      </c>
      <c r="F6382" s="277" t="s">
        <v>1043</v>
      </c>
      <c r="G6382" s="279">
        <v>95424</v>
      </c>
      <c r="H6382" s="277" t="s">
        <v>13436</v>
      </c>
      <c r="I6382" s="277" t="s">
        <v>13317</v>
      </c>
      <c r="J6382" s="277" t="s">
        <v>2642</v>
      </c>
      <c r="K6382" s="280">
        <v>12.9</v>
      </c>
      <c r="L6382" s="277" t="s">
        <v>13232</v>
      </c>
      <c r="M6382" s="83"/>
    </row>
    <row r="6383" spans="1:13" ht="12.75" customHeight="1" x14ac:dyDescent="0.25">
      <c r="A6383" s="277" t="s">
        <v>9673</v>
      </c>
      <c r="B6383" s="277" t="s">
        <v>12738</v>
      </c>
      <c r="C6383" s="277" t="s">
        <v>12992</v>
      </c>
      <c r="D6383" s="277" t="s">
        <v>12993</v>
      </c>
      <c r="E6383" s="278" t="s">
        <v>1043</v>
      </c>
      <c r="F6383" s="277" t="s">
        <v>1043</v>
      </c>
      <c r="G6383" s="279">
        <v>100288</v>
      </c>
      <c r="H6383" s="277" t="s">
        <v>13437</v>
      </c>
      <c r="I6383" s="277" t="s">
        <v>565</v>
      </c>
      <c r="J6383" s="277" t="s">
        <v>2642</v>
      </c>
      <c r="K6383" s="280">
        <v>0.03</v>
      </c>
      <c r="L6383" s="277" t="s">
        <v>13232</v>
      </c>
      <c r="M6383" s="83"/>
    </row>
    <row r="6384" spans="1:13" ht="12.75" customHeight="1" x14ac:dyDescent="0.25">
      <c r="A6384" s="277" t="s">
        <v>9673</v>
      </c>
      <c r="B6384" s="277" t="s">
        <v>12738</v>
      </c>
      <c r="C6384" s="277" t="s">
        <v>12992</v>
      </c>
      <c r="D6384" s="277" t="s">
        <v>12993</v>
      </c>
      <c r="E6384" s="278" t="s">
        <v>1043</v>
      </c>
      <c r="F6384" s="277" t="s">
        <v>1043</v>
      </c>
      <c r="G6384" s="279">
        <v>100289</v>
      </c>
      <c r="H6384" s="277" t="s">
        <v>13438</v>
      </c>
      <c r="I6384" s="277" t="s">
        <v>565</v>
      </c>
      <c r="J6384" s="277" t="s">
        <v>2642</v>
      </c>
      <c r="K6384" s="280">
        <v>14.61</v>
      </c>
      <c r="L6384" s="277" t="s">
        <v>13232</v>
      </c>
      <c r="M6384" s="83"/>
    </row>
    <row r="6385" spans="1:13" ht="12.75" customHeight="1" x14ac:dyDescent="0.25">
      <c r="A6385" s="277" t="s">
        <v>9673</v>
      </c>
      <c r="B6385" s="277" t="s">
        <v>12738</v>
      </c>
      <c r="C6385" s="277" t="s">
        <v>12992</v>
      </c>
      <c r="D6385" s="277" t="s">
        <v>12993</v>
      </c>
      <c r="E6385" s="278" t="s">
        <v>1043</v>
      </c>
      <c r="F6385" s="277" t="s">
        <v>1043</v>
      </c>
      <c r="G6385" s="279">
        <v>100290</v>
      </c>
      <c r="H6385" s="277" t="s">
        <v>13439</v>
      </c>
      <c r="I6385" s="277" t="s">
        <v>565</v>
      </c>
      <c r="J6385" s="277" t="s">
        <v>2642</v>
      </c>
      <c r="K6385" s="280">
        <v>7.0000000000000007E-2</v>
      </c>
      <c r="L6385" s="277" t="s">
        <v>13232</v>
      </c>
      <c r="M6385" s="83"/>
    </row>
    <row r="6386" spans="1:13" ht="12.75" customHeight="1" x14ac:dyDescent="0.25">
      <c r="A6386" s="277" t="s">
        <v>9673</v>
      </c>
      <c r="B6386" s="277" t="s">
        <v>12738</v>
      </c>
      <c r="C6386" s="277" t="s">
        <v>12992</v>
      </c>
      <c r="D6386" s="277" t="s">
        <v>12993</v>
      </c>
      <c r="E6386" s="278" t="s">
        <v>1043</v>
      </c>
      <c r="F6386" s="277" t="s">
        <v>1043</v>
      </c>
      <c r="G6386" s="279">
        <v>100291</v>
      </c>
      <c r="H6386" s="277" t="s">
        <v>13440</v>
      </c>
      <c r="I6386" s="277" t="s">
        <v>565</v>
      </c>
      <c r="J6386" s="277" t="s">
        <v>2642</v>
      </c>
      <c r="K6386" s="280">
        <v>0.11</v>
      </c>
      <c r="L6386" s="277" t="s">
        <v>13232</v>
      </c>
      <c r="M6386" s="83"/>
    </row>
    <row r="6387" spans="1:13" ht="12.75" customHeight="1" x14ac:dyDescent="0.25">
      <c r="A6387" s="277" t="s">
        <v>9673</v>
      </c>
      <c r="B6387" s="277" t="s">
        <v>12738</v>
      </c>
      <c r="C6387" s="277" t="s">
        <v>12992</v>
      </c>
      <c r="D6387" s="277" t="s">
        <v>12993</v>
      </c>
      <c r="E6387" s="278" t="s">
        <v>1043</v>
      </c>
      <c r="F6387" s="277" t="s">
        <v>1043</v>
      </c>
      <c r="G6387" s="279">
        <v>100292</v>
      </c>
      <c r="H6387" s="277" t="s">
        <v>13441</v>
      </c>
      <c r="I6387" s="277" t="s">
        <v>565</v>
      </c>
      <c r="J6387" s="277" t="s">
        <v>2642</v>
      </c>
      <c r="K6387" s="280">
        <v>1.24</v>
      </c>
      <c r="L6387" s="277" t="s">
        <v>13232</v>
      </c>
      <c r="M6387" s="83"/>
    </row>
    <row r="6388" spans="1:13" ht="12.75" customHeight="1" x14ac:dyDescent="0.25">
      <c r="A6388" s="277" t="s">
        <v>9673</v>
      </c>
      <c r="B6388" s="277" t="s">
        <v>12738</v>
      </c>
      <c r="C6388" s="277" t="s">
        <v>12992</v>
      </c>
      <c r="D6388" s="277" t="s">
        <v>12993</v>
      </c>
      <c r="E6388" s="278" t="s">
        <v>1043</v>
      </c>
      <c r="F6388" s="277" t="s">
        <v>1043</v>
      </c>
      <c r="G6388" s="279">
        <v>100293</v>
      </c>
      <c r="H6388" s="277" t="s">
        <v>13442</v>
      </c>
      <c r="I6388" s="277" t="s">
        <v>565</v>
      </c>
      <c r="J6388" s="277" t="s">
        <v>2642</v>
      </c>
      <c r="K6388" s="280">
        <v>0.11</v>
      </c>
      <c r="L6388" s="277" t="s">
        <v>13232</v>
      </c>
      <c r="M6388" s="83"/>
    </row>
    <row r="6389" spans="1:13" ht="12.75" customHeight="1" x14ac:dyDescent="0.25">
      <c r="A6389" s="277" t="s">
        <v>9673</v>
      </c>
      <c r="B6389" s="277" t="s">
        <v>12738</v>
      </c>
      <c r="C6389" s="277" t="s">
        <v>12992</v>
      </c>
      <c r="D6389" s="277" t="s">
        <v>12993</v>
      </c>
      <c r="E6389" s="278" t="s">
        <v>1043</v>
      </c>
      <c r="F6389" s="277" t="s">
        <v>1043</v>
      </c>
      <c r="G6389" s="279">
        <v>100294</v>
      </c>
      <c r="H6389" s="277" t="s">
        <v>13443</v>
      </c>
      <c r="I6389" s="277" t="s">
        <v>565</v>
      </c>
      <c r="J6389" s="277" t="s">
        <v>2642</v>
      </c>
      <c r="K6389" s="280">
        <v>0.38</v>
      </c>
      <c r="L6389" s="277" t="s">
        <v>13232</v>
      </c>
      <c r="M6389" s="83"/>
    </row>
    <row r="6390" spans="1:13" ht="12.75" customHeight="1" x14ac:dyDescent="0.25">
      <c r="A6390" s="277" t="s">
        <v>9673</v>
      </c>
      <c r="B6390" s="277" t="s">
        <v>12738</v>
      </c>
      <c r="C6390" s="277" t="s">
        <v>12992</v>
      </c>
      <c r="D6390" s="277" t="s">
        <v>12993</v>
      </c>
      <c r="E6390" s="278" t="s">
        <v>1043</v>
      </c>
      <c r="F6390" s="277" t="s">
        <v>1043</v>
      </c>
      <c r="G6390" s="279">
        <v>100295</v>
      </c>
      <c r="H6390" s="277" t="s">
        <v>13444</v>
      </c>
      <c r="I6390" s="277" t="s">
        <v>565</v>
      </c>
      <c r="J6390" s="277" t="s">
        <v>2642</v>
      </c>
      <c r="K6390" s="280">
        <v>0.38</v>
      </c>
      <c r="L6390" s="277" t="s">
        <v>13232</v>
      </c>
      <c r="M6390" s="83"/>
    </row>
    <row r="6391" spans="1:13" ht="12.75" customHeight="1" x14ac:dyDescent="0.25">
      <c r="A6391" s="277" t="s">
        <v>9673</v>
      </c>
      <c r="B6391" s="277" t="s">
        <v>12738</v>
      </c>
      <c r="C6391" s="277" t="s">
        <v>12992</v>
      </c>
      <c r="D6391" s="277" t="s">
        <v>12993</v>
      </c>
      <c r="E6391" s="278" t="s">
        <v>1043</v>
      </c>
      <c r="F6391" s="277" t="s">
        <v>1043</v>
      </c>
      <c r="G6391" s="279">
        <v>100296</v>
      </c>
      <c r="H6391" s="277" t="s">
        <v>13445</v>
      </c>
      <c r="I6391" s="277" t="s">
        <v>565</v>
      </c>
      <c r="J6391" s="277" t="s">
        <v>2642</v>
      </c>
      <c r="K6391" s="280">
        <v>0.85</v>
      </c>
      <c r="L6391" s="277" t="s">
        <v>13232</v>
      </c>
      <c r="M6391" s="83"/>
    </row>
    <row r="6392" spans="1:13" ht="12.75" customHeight="1" x14ac:dyDescent="0.25">
      <c r="A6392" s="277" t="s">
        <v>9673</v>
      </c>
      <c r="B6392" s="277" t="s">
        <v>12738</v>
      </c>
      <c r="C6392" s="277" t="s">
        <v>12992</v>
      </c>
      <c r="D6392" s="277" t="s">
        <v>12993</v>
      </c>
      <c r="E6392" s="278" t="s">
        <v>1043</v>
      </c>
      <c r="F6392" s="277" t="s">
        <v>1043</v>
      </c>
      <c r="G6392" s="279">
        <v>100297</v>
      </c>
      <c r="H6392" s="277" t="s">
        <v>13446</v>
      </c>
      <c r="I6392" s="277" t="s">
        <v>565</v>
      </c>
      <c r="J6392" s="277" t="s">
        <v>2642</v>
      </c>
      <c r="K6392" s="280">
        <v>0.96</v>
      </c>
      <c r="L6392" s="277" t="s">
        <v>13232</v>
      </c>
      <c r="M6392" s="83"/>
    </row>
    <row r="6393" spans="1:13" ht="12.75" customHeight="1" x14ac:dyDescent="0.25">
      <c r="A6393" s="277" t="s">
        <v>9673</v>
      </c>
      <c r="B6393" s="277" t="s">
        <v>12738</v>
      </c>
      <c r="C6393" s="277" t="s">
        <v>12992</v>
      </c>
      <c r="D6393" s="277" t="s">
        <v>12993</v>
      </c>
      <c r="E6393" s="278" t="s">
        <v>1043</v>
      </c>
      <c r="F6393" s="277" t="s">
        <v>1043</v>
      </c>
      <c r="G6393" s="279">
        <v>100298</v>
      </c>
      <c r="H6393" s="277" t="s">
        <v>13447</v>
      </c>
      <c r="I6393" s="277" t="s">
        <v>565</v>
      </c>
      <c r="J6393" s="277" t="s">
        <v>2642</v>
      </c>
      <c r="K6393" s="280">
        <v>0.47</v>
      </c>
      <c r="L6393" s="277" t="s">
        <v>13232</v>
      </c>
      <c r="M6393" s="83"/>
    </row>
    <row r="6394" spans="1:13" ht="12.75" customHeight="1" x14ac:dyDescent="0.25">
      <c r="A6394" s="277" t="s">
        <v>9673</v>
      </c>
      <c r="B6394" s="277" t="s">
        <v>12738</v>
      </c>
      <c r="C6394" s="277" t="s">
        <v>12992</v>
      </c>
      <c r="D6394" s="277" t="s">
        <v>12993</v>
      </c>
      <c r="E6394" s="278" t="s">
        <v>1043</v>
      </c>
      <c r="F6394" s="277" t="s">
        <v>1043</v>
      </c>
      <c r="G6394" s="279">
        <v>100299</v>
      </c>
      <c r="H6394" s="277" t="s">
        <v>13448</v>
      </c>
      <c r="I6394" s="277" t="s">
        <v>565</v>
      </c>
      <c r="J6394" s="277" t="s">
        <v>2642</v>
      </c>
      <c r="K6394" s="280">
        <v>0.13</v>
      </c>
      <c r="L6394" s="277" t="s">
        <v>13232</v>
      </c>
      <c r="M6394" s="83"/>
    </row>
    <row r="6395" spans="1:13" ht="12.75" customHeight="1" x14ac:dyDescent="0.25">
      <c r="A6395" s="277" t="s">
        <v>9673</v>
      </c>
      <c r="B6395" s="277" t="s">
        <v>12738</v>
      </c>
      <c r="C6395" s="277" t="s">
        <v>12992</v>
      </c>
      <c r="D6395" s="277" t="s">
        <v>12993</v>
      </c>
      <c r="E6395" s="278" t="s">
        <v>1043</v>
      </c>
      <c r="F6395" s="277" t="s">
        <v>1043</v>
      </c>
      <c r="G6395" s="279">
        <v>100300</v>
      </c>
      <c r="H6395" s="277" t="s">
        <v>13449</v>
      </c>
      <c r="I6395" s="277" t="s">
        <v>565</v>
      </c>
      <c r="J6395" s="277" t="s">
        <v>2642</v>
      </c>
      <c r="K6395" s="280">
        <v>22.47</v>
      </c>
      <c r="L6395" s="277" t="s">
        <v>13232</v>
      </c>
      <c r="M6395" s="83"/>
    </row>
    <row r="6396" spans="1:13" ht="12.75" customHeight="1" x14ac:dyDescent="0.25">
      <c r="A6396" s="277" t="s">
        <v>9673</v>
      </c>
      <c r="B6396" s="277" t="s">
        <v>12738</v>
      </c>
      <c r="C6396" s="277" t="s">
        <v>12992</v>
      </c>
      <c r="D6396" s="277" t="s">
        <v>12993</v>
      </c>
      <c r="E6396" s="278" t="s">
        <v>1043</v>
      </c>
      <c r="F6396" s="277" t="s">
        <v>1043</v>
      </c>
      <c r="G6396" s="279">
        <v>100301</v>
      </c>
      <c r="H6396" s="277" t="s">
        <v>13450</v>
      </c>
      <c r="I6396" s="277" t="s">
        <v>565</v>
      </c>
      <c r="J6396" s="277" t="s">
        <v>2642</v>
      </c>
      <c r="K6396" s="280">
        <v>16.559999999999999</v>
      </c>
      <c r="L6396" s="277" t="s">
        <v>13232</v>
      </c>
      <c r="M6396" s="83"/>
    </row>
    <row r="6397" spans="1:13" ht="12.75" customHeight="1" x14ac:dyDescent="0.25">
      <c r="A6397" s="277" t="s">
        <v>9673</v>
      </c>
      <c r="B6397" s="277" t="s">
        <v>12738</v>
      </c>
      <c r="C6397" s="277" t="s">
        <v>12992</v>
      </c>
      <c r="D6397" s="277" t="s">
        <v>12993</v>
      </c>
      <c r="E6397" s="278" t="s">
        <v>1043</v>
      </c>
      <c r="F6397" s="277" t="s">
        <v>1043</v>
      </c>
      <c r="G6397" s="279">
        <v>100302</v>
      </c>
      <c r="H6397" s="277" t="s">
        <v>13451</v>
      </c>
      <c r="I6397" s="277" t="s">
        <v>565</v>
      </c>
      <c r="J6397" s="277" t="s">
        <v>2642</v>
      </c>
      <c r="K6397" s="280">
        <v>106.51</v>
      </c>
      <c r="L6397" s="277" t="s">
        <v>13232</v>
      </c>
      <c r="M6397" s="83"/>
    </row>
    <row r="6398" spans="1:13" ht="12.75" customHeight="1" x14ac:dyDescent="0.25">
      <c r="A6398" s="277" t="s">
        <v>9673</v>
      </c>
      <c r="B6398" s="277" t="s">
        <v>12738</v>
      </c>
      <c r="C6398" s="277" t="s">
        <v>12992</v>
      </c>
      <c r="D6398" s="277" t="s">
        <v>12993</v>
      </c>
      <c r="E6398" s="278" t="s">
        <v>1043</v>
      </c>
      <c r="F6398" s="277" t="s">
        <v>1043</v>
      </c>
      <c r="G6398" s="279">
        <v>100303</v>
      </c>
      <c r="H6398" s="277" t="s">
        <v>13452</v>
      </c>
      <c r="I6398" s="277" t="s">
        <v>565</v>
      </c>
      <c r="J6398" s="277" t="s">
        <v>2642</v>
      </c>
      <c r="K6398" s="280">
        <v>15.48</v>
      </c>
      <c r="L6398" s="277" t="s">
        <v>13232</v>
      </c>
      <c r="M6398" s="83"/>
    </row>
    <row r="6399" spans="1:13" ht="12.75" customHeight="1" x14ac:dyDescent="0.25">
      <c r="A6399" s="277" t="s">
        <v>9673</v>
      </c>
      <c r="B6399" s="277" t="s">
        <v>12738</v>
      </c>
      <c r="C6399" s="277" t="s">
        <v>12992</v>
      </c>
      <c r="D6399" s="277" t="s">
        <v>12993</v>
      </c>
      <c r="E6399" s="278" t="s">
        <v>1043</v>
      </c>
      <c r="F6399" s="277" t="s">
        <v>1043</v>
      </c>
      <c r="G6399" s="279">
        <v>100304</v>
      </c>
      <c r="H6399" s="277" t="s">
        <v>13453</v>
      </c>
      <c r="I6399" s="277" t="s">
        <v>565</v>
      </c>
      <c r="J6399" s="277" t="s">
        <v>2642</v>
      </c>
      <c r="K6399" s="280">
        <v>59.43</v>
      </c>
      <c r="L6399" s="277" t="s">
        <v>13232</v>
      </c>
      <c r="M6399" s="83"/>
    </row>
    <row r="6400" spans="1:13" ht="12.75" customHeight="1" x14ac:dyDescent="0.25">
      <c r="A6400" s="277" t="s">
        <v>9673</v>
      </c>
      <c r="B6400" s="277" t="s">
        <v>12738</v>
      </c>
      <c r="C6400" s="277" t="s">
        <v>12992</v>
      </c>
      <c r="D6400" s="277" t="s">
        <v>12993</v>
      </c>
      <c r="E6400" s="278" t="s">
        <v>1043</v>
      </c>
      <c r="F6400" s="277" t="s">
        <v>1043</v>
      </c>
      <c r="G6400" s="279">
        <v>100305</v>
      </c>
      <c r="H6400" s="277" t="s">
        <v>13454</v>
      </c>
      <c r="I6400" s="277" t="s">
        <v>565</v>
      </c>
      <c r="J6400" s="277" t="s">
        <v>2642</v>
      </c>
      <c r="K6400" s="280">
        <v>74</v>
      </c>
      <c r="L6400" s="277" t="s">
        <v>13232</v>
      </c>
      <c r="M6400" s="83"/>
    </row>
    <row r="6401" spans="1:13" ht="12.75" customHeight="1" x14ac:dyDescent="0.25">
      <c r="A6401" s="277" t="s">
        <v>9673</v>
      </c>
      <c r="B6401" s="277" t="s">
        <v>12738</v>
      </c>
      <c r="C6401" s="277" t="s">
        <v>12992</v>
      </c>
      <c r="D6401" s="277" t="s">
        <v>12993</v>
      </c>
      <c r="E6401" s="278" t="s">
        <v>1043</v>
      </c>
      <c r="F6401" s="277" t="s">
        <v>1043</v>
      </c>
      <c r="G6401" s="279">
        <v>100306</v>
      </c>
      <c r="H6401" s="277" t="s">
        <v>13455</v>
      </c>
      <c r="I6401" s="277" t="s">
        <v>565</v>
      </c>
      <c r="J6401" s="277" t="s">
        <v>2642</v>
      </c>
      <c r="K6401" s="280">
        <v>83.36</v>
      </c>
      <c r="L6401" s="277" t="s">
        <v>13232</v>
      </c>
      <c r="M6401" s="83"/>
    </row>
    <row r="6402" spans="1:13" ht="12.75" customHeight="1" x14ac:dyDescent="0.25">
      <c r="A6402" s="277" t="s">
        <v>9673</v>
      </c>
      <c r="B6402" s="277" t="s">
        <v>12738</v>
      </c>
      <c r="C6402" s="277" t="s">
        <v>12992</v>
      </c>
      <c r="D6402" s="277" t="s">
        <v>12993</v>
      </c>
      <c r="E6402" s="278" t="s">
        <v>1043</v>
      </c>
      <c r="F6402" s="277" t="s">
        <v>1043</v>
      </c>
      <c r="G6402" s="279">
        <v>100307</v>
      </c>
      <c r="H6402" s="277" t="s">
        <v>13456</v>
      </c>
      <c r="I6402" s="277" t="s">
        <v>565</v>
      </c>
      <c r="J6402" s="277" t="s">
        <v>2642</v>
      </c>
      <c r="K6402" s="280">
        <v>18.72</v>
      </c>
      <c r="L6402" s="277" t="s">
        <v>13232</v>
      </c>
      <c r="M6402" s="83"/>
    </row>
    <row r="6403" spans="1:13" ht="12.75" customHeight="1" x14ac:dyDescent="0.25">
      <c r="A6403" s="277" t="s">
        <v>9673</v>
      </c>
      <c r="B6403" s="277" t="s">
        <v>12738</v>
      </c>
      <c r="C6403" s="277" t="s">
        <v>12992</v>
      </c>
      <c r="D6403" s="277" t="s">
        <v>12993</v>
      </c>
      <c r="E6403" s="278" t="s">
        <v>1043</v>
      </c>
      <c r="F6403" s="277" t="s">
        <v>1043</v>
      </c>
      <c r="G6403" s="279">
        <v>100308</v>
      </c>
      <c r="H6403" s="277" t="s">
        <v>13457</v>
      </c>
      <c r="I6403" s="277" t="s">
        <v>565</v>
      </c>
      <c r="J6403" s="277" t="s">
        <v>2642</v>
      </c>
      <c r="K6403" s="280">
        <v>21.75</v>
      </c>
      <c r="L6403" s="277" t="s">
        <v>13232</v>
      </c>
      <c r="M6403" s="83"/>
    </row>
    <row r="6404" spans="1:13" ht="12.75" customHeight="1" x14ac:dyDescent="0.25">
      <c r="A6404" s="277" t="s">
        <v>9673</v>
      </c>
      <c r="B6404" s="277" t="s">
        <v>12738</v>
      </c>
      <c r="C6404" s="277" t="s">
        <v>12992</v>
      </c>
      <c r="D6404" s="277" t="s">
        <v>12993</v>
      </c>
      <c r="E6404" s="278" t="s">
        <v>1043</v>
      </c>
      <c r="F6404" s="277" t="s">
        <v>1043</v>
      </c>
      <c r="G6404" s="279">
        <v>100309</v>
      </c>
      <c r="H6404" s="277" t="s">
        <v>13458</v>
      </c>
      <c r="I6404" s="277" t="s">
        <v>565</v>
      </c>
      <c r="J6404" s="277" t="s">
        <v>2642</v>
      </c>
      <c r="K6404" s="280">
        <v>38.57</v>
      </c>
      <c r="L6404" s="277" t="s">
        <v>13232</v>
      </c>
      <c r="M6404" s="83"/>
    </row>
    <row r="6405" spans="1:13" ht="12.75" customHeight="1" x14ac:dyDescent="0.25">
      <c r="A6405" s="277" t="s">
        <v>9673</v>
      </c>
      <c r="B6405" s="277" t="s">
        <v>12738</v>
      </c>
      <c r="C6405" s="277" t="s">
        <v>12992</v>
      </c>
      <c r="D6405" s="277" t="s">
        <v>12993</v>
      </c>
      <c r="E6405" s="278" t="s">
        <v>1043</v>
      </c>
      <c r="F6405" s="277" t="s">
        <v>1043</v>
      </c>
      <c r="G6405" s="279">
        <v>100310</v>
      </c>
      <c r="H6405" s="277" t="s">
        <v>13459</v>
      </c>
      <c r="I6405" s="277" t="s">
        <v>13317</v>
      </c>
      <c r="J6405" s="277" t="s">
        <v>2642</v>
      </c>
      <c r="K6405" s="280">
        <v>9.7899999999999991</v>
      </c>
      <c r="L6405" s="277" t="s">
        <v>13232</v>
      </c>
      <c r="M6405" s="83"/>
    </row>
    <row r="6406" spans="1:13" ht="12.75" customHeight="1" x14ac:dyDescent="0.25">
      <c r="A6406" s="277" t="s">
        <v>9673</v>
      </c>
      <c r="B6406" s="277" t="s">
        <v>12738</v>
      </c>
      <c r="C6406" s="277" t="s">
        <v>12992</v>
      </c>
      <c r="D6406" s="277" t="s">
        <v>12993</v>
      </c>
      <c r="E6406" s="278" t="s">
        <v>1043</v>
      </c>
      <c r="F6406" s="277" t="s">
        <v>1043</v>
      </c>
      <c r="G6406" s="279">
        <v>100311</v>
      </c>
      <c r="H6406" s="277" t="s">
        <v>13460</v>
      </c>
      <c r="I6406" s="277" t="s">
        <v>13317</v>
      </c>
      <c r="J6406" s="277" t="s">
        <v>2642</v>
      </c>
      <c r="K6406" s="280">
        <v>169.16</v>
      </c>
      <c r="L6406" s="277" t="s">
        <v>13232</v>
      </c>
      <c r="M6406" s="83"/>
    </row>
    <row r="6407" spans="1:13" ht="12.75" customHeight="1" x14ac:dyDescent="0.25">
      <c r="A6407" s="277" t="s">
        <v>9673</v>
      </c>
      <c r="B6407" s="277" t="s">
        <v>12738</v>
      </c>
      <c r="C6407" s="277" t="s">
        <v>12992</v>
      </c>
      <c r="D6407" s="277" t="s">
        <v>12993</v>
      </c>
      <c r="E6407" s="278" t="s">
        <v>1043</v>
      </c>
      <c r="F6407" s="277" t="s">
        <v>1043</v>
      </c>
      <c r="G6407" s="279">
        <v>100312</v>
      </c>
      <c r="H6407" s="277" t="s">
        <v>13461</v>
      </c>
      <c r="I6407" s="277" t="s">
        <v>13317</v>
      </c>
      <c r="J6407" s="277" t="s">
        <v>2642</v>
      </c>
      <c r="K6407" s="280">
        <v>52.81</v>
      </c>
      <c r="L6407" s="277" t="s">
        <v>13232</v>
      </c>
      <c r="M6407" s="83"/>
    </row>
    <row r="6408" spans="1:13" ht="12.75" customHeight="1" x14ac:dyDescent="0.25">
      <c r="A6408" s="277" t="s">
        <v>9673</v>
      </c>
      <c r="B6408" s="277" t="s">
        <v>12738</v>
      </c>
      <c r="C6408" s="277" t="s">
        <v>12992</v>
      </c>
      <c r="D6408" s="277" t="s">
        <v>12993</v>
      </c>
      <c r="E6408" s="278" t="s">
        <v>1043</v>
      </c>
      <c r="F6408" s="277" t="s">
        <v>1043</v>
      </c>
      <c r="G6408" s="279">
        <v>100313</v>
      </c>
      <c r="H6408" s="277" t="s">
        <v>13462</v>
      </c>
      <c r="I6408" s="277" t="s">
        <v>13317</v>
      </c>
      <c r="J6408" s="277" t="s">
        <v>2642</v>
      </c>
      <c r="K6408" s="280">
        <v>117.08</v>
      </c>
      <c r="L6408" s="277" t="s">
        <v>13232</v>
      </c>
      <c r="M6408" s="83"/>
    </row>
    <row r="6409" spans="1:13" ht="12.75" customHeight="1" x14ac:dyDescent="0.25">
      <c r="A6409" s="277" t="s">
        <v>9673</v>
      </c>
      <c r="B6409" s="277" t="s">
        <v>12738</v>
      </c>
      <c r="C6409" s="277" t="s">
        <v>12992</v>
      </c>
      <c r="D6409" s="277" t="s">
        <v>12993</v>
      </c>
      <c r="E6409" s="278" t="s">
        <v>1043</v>
      </c>
      <c r="F6409" s="277" t="s">
        <v>1043</v>
      </c>
      <c r="G6409" s="279">
        <v>100314</v>
      </c>
      <c r="H6409" s="277" t="s">
        <v>13463</v>
      </c>
      <c r="I6409" s="277" t="s">
        <v>13317</v>
      </c>
      <c r="J6409" s="277" t="s">
        <v>2642</v>
      </c>
      <c r="K6409" s="280">
        <v>132.09</v>
      </c>
      <c r="L6409" s="277" t="s">
        <v>13232</v>
      </c>
      <c r="M6409" s="83"/>
    </row>
    <row r="6410" spans="1:13" ht="12.75" customHeight="1" x14ac:dyDescent="0.25">
      <c r="A6410" s="277" t="s">
        <v>9673</v>
      </c>
      <c r="B6410" s="277" t="s">
        <v>12738</v>
      </c>
      <c r="C6410" s="277" t="s">
        <v>12992</v>
      </c>
      <c r="D6410" s="277" t="s">
        <v>12993</v>
      </c>
      <c r="E6410" s="278" t="s">
        <v>1043</v>
      </c>
      <c r="F6410" s="277" t="s">
        <v>1043</v>
      </c>
      <c r="G6410" s="279">
        <v>100315</v>
      </c>
      <c r="H6410" s="277" t="s">
        <v>13464</v>
      </c>
      <c r="I6410" s="277" t="s">
        <v>13317</v>
      </c>
      <c r="J6410" s="277" t="s">
        <v>2642</v>
      </c>
      <c r="K6410" s="280">
        <v>18.64</v>
      </c>
      <c r="L6410" s="277" t="s">
        <v>13232</v>
      </c>
      <c r="M6410" s="83"/>
    </row>
    <row r="6411" spans="1:13" ht="12.75" customHeight="1" x14ac:dyDescent="0.25">
      <c r="A6411" s="277" t="s">
        <v>9673</v>
      </c>
      <c r="B6411" s="277" t="s">
        <v>12738</v>
      </c>
      <c r="C6411" s="277" t="s">
        <v>12992</v>
      </c>
      <c r="D6411" s="277" t="s">
        <v>12993</v>
      </c>
      <c r="E6411" s="278" t="s">
        <v>1043</v>
      </c>
      <c r="F6411" s="277" t="s">
        <v>1043</v>
      </c>
      <c r="G6411" s="279">
        <v>100316</v>
      </c>
      <c r="H6411" s="277" t="s">
        <v>13449</v>
      </c>
      <c r="I6411" s="277" t="s">
        <v>13317</v>
      </c>
      <c r="J6411" s="277" t="s">
        <v>2642</v>
      </c>
      <c r="K6411" s="280">
        <v>4056.19</v>
      </c>
      <c r="L6411" s="277" t="s">
        <v>13232</v>
      </c>
      <c r="M6411" s="83"/>
    </row>
    <row r="6412" spans="1:13" ht="12.75" customHeight="1" x14ac:dyDescent="0.25">
      <c r="A6412" s="277" t="s">
        <v>9673</v>
      </c>
      <c r="B6412" s="277" t="s">
        <v>12738</v>
      </c>
      <c r="C6412" s="277" t="s">
        <v>12992</v>
      </c>
      <c r="D6412" s="277" t="s">
        <v>12993</v>
      </c>
      <c r="E6412" s="278" t="s">
        <v>1043</v>
      </c>
      <c r="F6412" s="277" t="s">
        <v>1043</v>
      </c>
      <c r="G6412" s="279">
        <v>100317</v>
      </c>
      <c r="H6412" s="277" t="s">
        <v>13465</v>
      </c>
      <c r="I6412" s="277" t="s">
        <v>13317</v>
      </c>
      <c r="J6412" s="277" t="s">
        <v>2642</v>
      </c>
      <c r="K6412" s="280">
        <v>18940.400000000001</v>
      </c>
      <c r="L6412" s="277" t="s">
        <v>13232</v>
      </c>
      <c r="M6412" s="83"/>
    </row>
    <row r="6413" spans="1:13" ht="12.75" customHeight="1" x14ac:dyDescent="0.25">
      <c r="A6413" s="277" t="s">
        <v>9673</v>
      </c>
      <c r="B6413" s="277" t="s">
        <v>12738</v>
      </c>
      <c r="C6413" s="277" t="s">
        <v>12992</v>
      </c>
      <c r="D6413" s="277" t="s">
        <v>12993</v>
      </c>
      <c r="E6413" s="278" t="s">
        <v>1043</v>
      </c>
      <c r="F6413" s="277" t="s">
        <v>1043</v>
      </c>
      <c r="G6413" s="279">
        <v>100318</v>
      </c>
      <c r="H6413" s="277" t="s">
        <v>13453</v>
      </c>
      <c r="I6413" s="277" t="s">
        <v>13317</v>
      </c>
      <c r="J6413" s="277" t="s">
        <v>2642</v>
      </c>
      <c r="K6413" s="280">
        <v>10590.16</v>
      </c>
      <c r="L6413" s="277" t="s">
        <v>13232</v>
      </c>
      <c r="M6413" s="83"/>
    </row>
    <row r="6414" spans="1:13" ht="12.75" customHeight="1" x14ac:dyDescent="0.25">
      <c r="A6414" s="277" t="s">
        <v>9673</v>
      </c>
      <c r="B6414" s="277" t="s">
        <v>12738</v>
      </c>
      <c r="C6414" s="277" t="s">
        <v>12992</v>
      </c>
      <c r="D6414" s="277" t="s">
        <v>12993</v>
      </c>
      <c r="E6414" s="278" t="s">
        <v>1043</v>
      </c>
      <c r="F6414" s="277" t="s">
        <v>1043</v>
      </c>
      <c r="G6414" s="279">
        <v>100319</v>
      </c>
      <c r="H6414" s="277" t="s">
        <v>13454</v>
      </c>
      <c r="I6414" s="277" t="s">
        <v>13317</v>
      </c>
      <c r="J6414" s="277" t="s">
        <v>2642</v>
      </c>
      <c r="K6414" s="280">
        <v>13164.87</v>
      </c>
      <c r="L6414" s="277" t="s">
        <v>13232</v>
      </c>
      <c r="M6414" s="83"/>
    </row>
    <row r="6415" spans="1:13" ht="12.75" customHeight="1" x14ac:dyDescent="0.25">
      <c r="A6415" s="277" t="s">
        <v>9673</v>
      </c>
      <c r="B6415" s="277" t="s">
        <v>12738</v>
      </c>
      <c r="C6415" s="277" t="s">
        <v>12992</v>
      </c>
      <c r="D6415" s="277" t="s">
        <v>12993</v>
      </c>
      <c r="E6415" s="278" t="s">
        <v>1043</v>
      </c>
      <c r="F6415" s="277" t="s">
        <v>1043</v>
      </c>
      <c r="G6415" s="279">
        <v>100320</v>
      </c>
      <c r="H6415" s="277" t="s">
        <v>13455</v>
      </c>
      <c r="I6415" s="277" t="s">
        <v>13317</v>
      </c>
      <c r="J6415" s="277" t="s">
        <v>2642</v>
      </c>
      <c r="K6415" s="280">
        <v>14829.34</v>
      </c>
      <c r="L6415" s="277" t="s">
        <v>13232</v>
      </c>
      <c r="M6415" s="83"/>
    </row>
    <row r="6416" spans="1:13" ht="12.75" customHeight="1" x14ac:dyDescent="0.25">
      <c r="A6416" s="277" t="s">
        <v>9673</v>
      </c>
      <c r="B6416" s="277" t="s">
        <v>12738</v>
      </c>
      <c r="C6416" s="277" t="s">
        <v>12992</v>
      </c>
      <c r="D6416" s="277" t="s">
        <v>12993</v>
      </c>
      <c r="E6416" s="278" t="s">
        <v>1043</v>
      </c>
      <c r="F6416" s="277" t="s">
        <v>1043</v>
      </c>
      <c r="G6416" s="279">
        <v>100321</v>
      </c>
      <c r="H6416" s="277" t="s">
        <v>13466</v>
      </c>
      <c r="I6416" s="277" t="s">
        <v>13317</v>
      </c>
      <c r="J6416" s="277" t="s">
        <v>2642</v>
      </c>
      <c r="K6416" s="280">
        <v>6920.82</v>
      </c>
      <c r="L6416" s="277" t="s">
        <v>13232</v>
      </c>
      <c r="M6416" s="83"/>
    </row>
  </sheetData>
  <mergeCells count="3">
    <mergeCell ref="A1:M1"/>
    <mergeCell ref="A2:M2"/>
    <mergeCell ref="A3:M3"/>
  </mergeCells>
  <printOptions horizontalCentered="1"/>
  <pageMargins left="0.51181102362204722" right="0.35433070866141736" top="1.0236220472440944" bottom="0.9055118110236221" header="0" footer="0"/>
  <pageSetup paperSize="9" scale="91" orientation="portrait"/>
  <headerFooter>
    <oddHeader>&amp;CFundação Universidade de Brasília Centro de Planejamento Oscar Niemeyer</oddHeader>
    <oddFooter>&amp;C &amp;RPágina &amp;P de 24</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120" workbookViewId="0">
      <selection activeCell="E150" sqref="E150"/>
    </sheetView>
  </sheetViews>
  <sheetFormatPr defaultColWidth="14.42578125" defaultRowHeight="15" customHeight="1" x14ac:dyDescent="0.2"/>
  <cols>
    <col min="1" max="1" width="12.140625" style="287" customWidth="1"/>
    <col min="2" max="2" width="11.85546875" style="287" customWidth="1"/>
    <col min="3" max="3" width="48.42578125" style="287" customWidth="1"/>
    <col min="4" max="4" width="6.28515625" style="287" customWidth="1"/>
    <col min="5" max="5" width="10.7109375" style="287" customWidth="1"/>
    <col min="6" max="6" width="14.7109375" style="287" customWidth="1"/>
    <col min="7" max="7" width="13" style="287" customWidth="1"/>
    <col min="8" max="8" width="17.7109375" style="287" customWidth="1"/>
    <col min="9" max="9" width="19" style="287" customWidth="1"/>
    <col min="10" max="10" width="18.140625" style="287" customWidth="1"/>
    <col min="11" max="11" width="16.85546875" style="287" customWidth="1"/>
    <col min="12" max="12" width="12.42578125" style="287" customWidth="1"/>
    <col min="13" max="13" width="9.140625" style="287" customWidth="1"/>
    <col min="14" max="26" width="8.7109375" style="287" customWidth="1"/>
    <col min="27" max="16384" width="14.42578125" style="287"/>
  </cols>
  <sheetData>
    <row r="1" spans="1:26" ht="12.75" customHeight="1" x14ac:dyDescent="0.2">
      <c r="A1" s="72" t="s">
        <v>2</v>
      </c>
      <c r="B1" s="2"/>
      <c r="C1" s="3"/>
      <c r="D1" s="4"/>
      <c r="E1" s="5"/>
      <c r="F1" s="6"/>
      <c r="G1" s="6"/>
      <c r="H1" s="6"/>
      <c r="I1" s="8"/>
      <c r="J1" s="9"/>
      <c r="K1" s="9"/>
      <c r="L1" s="9"/>
      <c r="M1" s="9"/>
      <c r="N1" s="9"/>
      <c r="O1" s="9"/>
      <c r="P1" s="9"/>
      <c r="Q1" s="9"/>
      <c r="R1" s="9"/>
      <c r="S1" s="9"/>
      <c r="T1" s="9"/>
      <c r="U1" s="9"/>
      <c r="V1" s="9"/>
      <c r="W1" s="9"/>
      <c r="X1" s="9"/>
      <c r="Y1" s="9"/>
      <c r="Z1" s="9"/>
    </row>
    <row r="2" spans="1:26" ht="12.75" customHeight="1" x14ac:dyDescent="0.2">
      <c r="A2" s="10" t="s">
        <v>3</v>
      </c>
      <c r="B2" s="11"/>
      <c r="C2" s="12"/>
      <c r="D2" s="4"/>
      <c r="E2" s="5"/>
      <c r="F2" s="6"/>
      <c r="G2" s="6"/>
      <c r="H2" s="13"/>
      <c r="I2" s="8"/>
      <c r="J2" s="9"/>
      <c r="K2" s="9"/>
      <c r="L2" s="9"/>
      <c r="M2" s="9"/>
      <c r="N2" s="9"/>
      <c r="O2" s="9"/>
      <c r="P2" s="9"/>
      <c r="Q2" s="9"/>
      <c r="R2" s="9"/>
      <c r="S2" s="9"/>
      <c r="T2" s="9"/>
      <c r="U2" s="9"/>
      <c r="V2" s="9"/>
      <c r="W2" s="9"/>
      <c r="X2" s="9"/>
      <c r="Y2" s="9"/>
      <c r="Z2" s="9"/>
    </row>
    <row r="3" spans="1:26" ht="12.75" customHeight="1" x14ac:dyDescent="0.2">
      <c r="A3" s="282" t="s">
        <v>13468</v>
      </c>
      <c r="B3" s="15"/>
      <c r="C3" s="16"/>
      <c r="D3" s="14"/>
      <c r="E3" s="17"/>
      <c r="F3" s="18"/>
      <c r="G3" s="18"/>
      <c r="H3" s="18"/>
      <c r="I3" s="8"/>
      <c r="J3" s="9"/>
      <c r="K3" s="9"/>
      <c r="L3" s="9"/>
      <c r="M3" s="9"/>
      <c r="N3" s="9"/>
      <c r="O3" s="9"/>
      <c r="P3" s="9"/>
      <c r="Q3" s="9"/>
      <c r="R3" s="9"/>
      <c r="S3" s="9"/>
      <c r="T3" s="9"/>
      <c r="U3" s="9"/>
      <c r="V3" s="9"/>
      <c r="W3" s="9"/>
      <c r="X3" s="9"/>
      <c r="Y3" s="9"/>
      <c r="Z3" s="9"/>
    </row>
    <row r="4" spans="1:26" ht="12.75" customHeight="1" x14ac:dyDescent="0.2">
      <c r="A4" s="292" t="s">
        <v>6</v>
      </c>
      <c r="B4" s="293"/>
      <c r="C4" s="293"/>
      <c r="D4" s="293"/>
      <c r="E4" s="293"/>
      <c r="F4" s="293"/>
      <c r="G4" s="293"/>
      <c r="H4" s="294"/>
      <c r="I4" s="8"/>
      <c r="J4" s="9"/>
      <c r="K4" s="9"/>
      <c r="L4" s="9"/>
      <c r="M4" s="9"/>
      <c r="N4" s="9"/>
      <c r="O4" s="9"/>
      <c r="P4" s="9"/>
      <c r="Q4" s="9"/>
      <c r="R4" s="9"/>
      <c r="S4" s="9"/>
      <c r="T4" s="9"/>
      <c r="U4" s="9"/>
      <c r="V4" s="9"/>
      <c r="W4" s="9"/>
      <c r="X4" s="9"/>
      <c r="Y4" s="9"/>
      <c r="Z4" s="9"/>
    </row>
    <row r="5" spans="1:26" ht="12.75" customHeight="1" x14ac:dyDescent="0.2">
      <c r="A5" s="14"/>
      <c r="B5" s="15"/>
      <c r="C5" s="16"/>
      <c r="D5" s="14"/>
      <c r="E5" s="17"/>
      <c r="F5" s="18"/>
      <c r="G5" s="18"/>
      <c r="H5" s="18"/>
      <c r="I5" s="8"/>
      <c r="J5" s="9"/>
      <c r="K5" s="9"/>
      <c r="L5" s="9"/>
      <c r="M5" s="9"/>
      <c r="N5" s="9"/>
      <c r="O5" s="9"/>
      <c r="P5" s="9"/>
      <c r="Q5" s="9"/>
      <c r="R5" s="9"/>
      <c r="S5" s="9"/>
      <c r="T5" s="9"/>
      <c r="U5" s="9"/>
      <c r="V5" s="9"/>
      <c r="W5" s="9"/>
      <c r="X5" s="9"/>
      <c r="Y5" s="9"/>
      <c r="Z5" s="9"/>
    </row>
    <row r="6" spans="1:26" ht="12.75" customHeight="1" x14ac:dyDescent="0.2">
      <c r="A6" s="19" t="s">
        <v>7</v>
      </c>
      <c r="B6" s="20" t="s">
        <v>8</v>
      </c>
      <c r="C6" s="21" t="s">
        <v>9</v>
      </c>
      <c r="D6" s="19" t="s">
        <v>10</v>
      </c>
      <c r="E6" s="22" t="s">
        <v>11</v>
      </c>
      <c r="F6" s="23" t="s">
        <v>12</v>
      </c>
      <c r="G6" s="24" t="s">
        <v>14</v>
      </c>
      <c r="H6" s="24" t="s">
        <v>15</v>
      </c>
      <c r="I6" s="25"/>
      <c r="J6" s="27"/>
      <c r="K6" s="27"/>
      <c r="L6" s="27"/>
      <c r="M6" s="27"/>
      <c r="N6" s="27"/>
      <c r="O6" s="27"/>
      <c r="P6" s="27"/>
      <c r="Q6" s="27"/>
      <c r="R6" s="27"/>
      <c r="S6" s="27"/>
      <c r="T6" s="27"/>
      <c r="U6" s="27"/>
      <c r="V6" s="27"/>
      <c r="W6" s="27"/>
      <c r="X6" s="27"/>
      <c r="Y6" s="27"/>
      <c r="Z6" s="27"/>
    </row>
    <row r="7" spans="1:26" ht="12.75" customHeight="1" x14ac:dyDescent="0.25">
      <c r="A7" s="28">
        <v>1</v>
      </c>
      <c r="B7" s="29"/>
      <c r="C7" s="28" t="s">
        <v>16</v>
      </c>
      <c r="D7" s="30"/>
      <c r="E7" s="31"/>
      <c r="F7" s="32"/>
      <c r="G7" s="32"/>
      <c r="H7" s="32">
        <f>H8+H13+H17</f>
        <v>319437.26</v>
      </c>
      <c r="I7" s="34"/>
      <c r="J7" s="35"/>
      <c r="K7" s="36"/>
      <c r="L7" s="37"/>
      <c r="M7" s="37"/>
      <c r="N7" s="37"/>
      <c r="O7" s="37"/>
      <c r="P7" s="37"/>
      <c r="Q7" s="37"/>
      <c r="R7" s="37"/>
      <c r="S7" s="37"/>
      <c r="T7" s="37"/>
      <c r="U7" s="37"/>
      <c r="V7" s="37"/>
      <c r="W7" s="37"/>
      <c r="X7" s="37"/>
      <c r="Y7" s="37"/>
      <c r="Z7" s="37"/>
    </row>
    <row r="8" spans="1:26" ht="12.75" customHeight="1" x14ac:dyDescent="0.2">
      <c r="A8" s="28" t="s">
        <v>19</v>
      </c>
      <c r="B8" s="29"/>
      <c r="C8" s="28" t="s">
        <v>20</v>
      </c>
      <c r="D8" s="30"/>
      <c r="E8" s="31"/>
      <c r="F8" s="32"/>
      <c r="G8" s="32"/>
      <c r="H8" s="283">
        <f>SUM(H9:H12)</f>
        <v>7250.12</v>
      </c>
      <c r="I8" s="285"/>
      <c r="J8" s="38"/>
      <c r="K8" s="39"/>
      <c r="L8" s="39"/>
      <c r="M8" s="39"/>
      <c r="N8" s="39"/>
      <c r="O8" s="39"/>
      <c r="P8" s="39"/>
      <c r="Q8" s="39"/>
      <c r="R8" s="39"/>
      <c r="S8" s="39"/>
      <c r="T8" s="39"/>
      <c r="U8" s="39"/>
      <c r="V8" s="39"/>
      <c r="W8" s="39"/>
      <c r="X8" s="39"/>
      <c r="Y8" s="39"/>
      <c r="Z8" s="39"/>
    </row>
    <row r="9" spans="1:26" ht="12.75" customHeight="1" x14ac:dyDescent="0.2">
      <c r="A9" s="40" t="s">
        <v>22</v>
      </c>
      <c r="B9" s="41" t="s">
        <v>23</v>
      </c>
      <c r="C9" s="40" t="s">
        <v>27</v>
      </c>
      <c r="D9" s="42" t="s">
        <v>26</v>
      </c>
      <c r="E9" s="43">
        <f>'Memória Pista 02'!J22</f>
        <v>5.4</v>
      </c>
      <c r="F9" s="44">
        <f>5.5*K9</f>
        <v>4.4811249999999996</v>
      </c>
      <c r="G9" s="44">
        <f t="shared" ref="G9:G12" si="0">ROUND(F9*(1+$H$131),2)</f>
        <v>5.33</v>
      </c>
      <c r="H9" s="281">
        <f t="shared" ref="H9:H12" si="1">ROUND(E9*G9,2)</f>
        <v>28.78</v>
      </c>
      <c r="I9" s="286">
        <f t="shared" ref="I9:I12" si="2">H9</f>
        <v>28.78</v>
      </c>
      <c r="J9" s="38"/>
      <c r="K9" s="288">
        <v>0.81474999999999997</v>
      </c>
      <c r="L9" s="46"/>
      <c r="M9" s="46"/>
      <c r="N9" s="46"/>
      <c r="O9" s="46"/>
      <c r="P9" s="46"/>
      <c r="Q9" s="46"/>
      <c r="R9" s="46"/>
      <c r="S9" s="46"/>
      <c r="T9" s="46"/>
      <c r="U9" s="46"/>
      <c r="V9" s="46"/>
      <c r="W9" s="46"/>
      <c r="X9" s="46"/>
      <c r="Y9" s="46"/>
      <c r="Z9" s="46"/>
    </row>
    <row r="10" spans="1:26" ht="12.75" customHeight="1" x14ac:dyDescent="0.2">
      <c r="A10" s="40" t="s">
        <v>29</v>
      </c>
      <c r="B10" s="41">
        <v>85335</v>
      </c>
      <c r="C10" s="40" t="s">
        <v>40</v>
      </c>
      <c r="D10" s="42" t="s">
        <v>41</v>
      </c>
      <c r="E10" s="43">
        <f>'Memória Pista 02'!I32</f>
        <v>841.98</v>
      </c>
      <c r="F10" s="44">
        <f>6.2*K9</f>
        <v>5.05145</v>
      </c>
      <c r="G10" s="44">
        <f t="shared" si="0"/>
        <v>6.01</v>
      </c>
      <c r="H10" s="281">
        <f t="shared" si="1"/>
        <v>5060.3</v>
      </c>
      <c r="I10" s="285">
        <f t="shared" si="2"/>
        <v>5060.3</v>
      </c>
      <c r="J10" s="38"/>
      <c r="K10" s="39"/>
      <c r="L10" s="53"/>
      <c r="M10" s="53"/>
      <c r="N10" s="53"/>
      <c r="O10" s="53"/>
      <c r="P10" s="53"/>
      <c r="Q10" s="53"/>
      <c r="R10" s="53"/>
      <c r="S10" s="53"/>
      <c r="T10" s="53"/>
      <c r="U10" s="53"/>
      <c r="V10" s="53"/>
      <c r="W10" s="53"/>
      <c r="X10" s="53"/>
      <c r="Y10" s="53"/>
      <c r="Z10" s="53"/>
    </row>
    <row r="11" spans="1:26" ht="12.75" customHeight="1" x14ac:dyDescent="0.2">
      <c r="A11" s="40" t="s">
        <v>33</v>
      </c>
      <c r="B11" s="41">
        <v>72898</v>
      </c>
      <c r="C11" s="40" t="s">
        <v>39</v>
      </c>
      <c r="D11" s="42" t="s">
        <v>35</v>
      </c>
      <c r="E11" s="43">
        <f>'Memória Pista 02'!K39</f>
        <v>47.36</v>
      </c>
      <c r="F11" s="44">
        <v>3.78</v>
      </c>
      <c r="G11" s="44">
        <f t="shared" si="0"/>
        <v>4.49</v>
      </c>
      <c r="H11" s="284">
        <f t="shared" si="1"/>
        <v>212.65</v>
      </c>
      <c r="I11" s="285">
        <f t="shared" si="2"/>
        <v>212.65</v>
      </c>
      <c r="J11" s="38"/>
      <c r="K11" s="39"/>
      <c r="L11" s="46"/>
      <c r="M11" s="46"/>
      <c r="N11" s="46"/>
      <c r="O11" s="46"/>
      <c r="P11" s="46"/>
      <c r="Q11" s="46"/>
      <c r="R11" s="46"/>
      <c r="S11" s="46"/>
      <c r="T11" s="46"/>
      <c r="U11" s="46"/>
      <c r="V11" s="46"/>
      <c r="W11" s="46"/>
      <c r="X11" s="46"/>
      <c r="Y11" s="46"/>
      <c r="Z11" s="46"/>
    </row>
    <row r="12" spans="1:26" ht="12.75" customHeight="1" x14ac:dyDescent="0.2">
      <c r="A12" s="40" t="s">
        <v>38</v>
      </c>
      <c r="B12" s="50">
        <v>97914</v>
      </c>
      <c r="C12" s="40" t="s">
        <v>45</v>
      </c>
      <c r="D12" s="42" t="s">
        <v>46</v>
      </c>
      <c r="E12" s="43">
        <f>'Memória Pista 02'!K48</f>
        <v>1041.92</v>
      </c>
      <c r="F12" s="44">
        <v>1.57</v>
      </c>
      <c r="G12" s="44">
        <f t="shared" si="0"/>
        <v>1.87</v>
      </c>
      <c r="H12" s="284">
        <f t="shared" si="1"/>
        <v>1948.39</v>
      </c>
      <c r="I12" s="285">
        <f t="shared" si="2"/>
        <v>1948.39</v>
      </c>
      <c r="J12" s="38"/>
      <c r="K12" s="39"/>
      <c r="L12" s="46"/>
      <c r="M12" s="46"/>
      <c r="N12" s="46"/>
      <c r="O12" s="46"/>
      <c r="P12" s="46"/>
      <c r="Q12" s="46"/>
      <c r="R12" s="46"/>
      <c r="S12" s="46"/>
      <c r="T12" s="46"/>
      <c r="U12" s="46"/>
      <c r="V12" s="46"/>
      <c r="W12" s="46"/>
      <c r="X12" s="46"/>
      <c r="Y12" s="46"/>
      <c r="Z12" s="46"/>
    </row>
    <row r="13" spans="1:26" ht="12.75" customHeight="1" x14ac:dyDescent="0.25">
      <c r="A13" s="28" t="s">
        <v>49</v>
      </c>
      <c r="B13" s="29"/>
      <c r="C13" s="28" t="s">
        <v>50</v>
      </c>
      <c r="D13" s="30"/>
      <c r="E13" s="31"/>
      <c r="F13" s="32"/>
      <c r="G13" s="32"/>
      <c r="H13" s="283">
        <f>SUM(H14:H16)</f>
        <v>55083.43</v>
      </c>
      <c r="I13" s="285"/>
      <c r="J13" s="38"/>
      <c r="K13" s="39"/>
      <c r="L13" s="37"/>
      <c r="M13" s="37"/>
      <c r="N13" s="37"/>
      <c r="O13" s="37"/>
      <c r="P13" s="37"/>
      <c r="Q13" s="37"/>
      <c r="R13" s="37"/>
      <c r="S13" s="37"/>
      <c r="T13" s="37"/>
      <c r="U13" s="37"/>
      <c r="V13" s="37"/>
      <c r="W13" s="37"/>
      <c r="X13" s="37"/>
      <c r="Y13" s="37"/>
      <c r="Z13" s="37"/>
    </row>
    <row r="14" spans="1:26" ht="12.75" customHeight="1" x14ac:dyDescent="0.2">
      <c r="A14" s="40" t="s">
        <v>51</v>
      </c>
      <c r="B14" s="41" t="s">
        <v>52</v>
      </c>
      <c r="C14" s="40" t="s">
        <v>65</v>
      </c>
      <c r="D14" s="42" t="s">
        <v>26</v>
      </c>
      <c r="E14" s="43">
        <f>'Memória Pista 02'!J64+'Memória Pista 02'!J65</f>
        <v>8794.01</v>
      </c>
      <c r="F14" s="44">
        <v>0.47</v>
      </c>
      <c r="G14" s="44">
        <f t="shared" ref="G14:G16" si="3">ROUND(F14*(1+$H$131),2)</f>
        <v>0.56000000000000005</v>
      </c>
      <c r="H14" s="284">
        <f t="shared" ref="H14:H16" si="4">ROUND(E14*G14,2)</f>
        <v>4924.6499999999996</v>
      </c>
      <c r="I14" s="285">
        <f t="shared" ref="I14:I16" si="5">H14</f>
        <v>4924.6499999999996</v>
      </c>
      <c r="J14" s="38"/>
      <c r="K14" s="39"/>
      <c r="L14" s="53"/>
      <c r="M14" s="53"/>
      <c r="N14" s="53"/>
      <c r="O14" s="53"/>
      <c r="P14" s="53"/>
      <c r="Q14" s="53"/>
      <c r="R14" s="53"/>
      <c r="S14" s="53"/>
      <c r="T14" s="53"/>
      <c r="U14" s="53"/>
      <c r="V14" s="53"/>
      <c r="W14" s="53"/>
      <c r="X14" s="53"/>
      <c r="Y14" s="53"/>
      <c r="Z14" s="53"/>
    </row>
    <row r="15" spans="1:26" ht="12.75" customHeight="1" x14ac:dyDescent="0.2">
      <c r="A15" s="40" t="s">
        <v>58</v>
      </c>
      <c r="B15" s="41">
        <v>72898</v>
      </c>
      <c r="C15" s="40" t="s">
        <v>39</v>
      </c>
      <c r="D15" s="42" t="s">
        <v>35</v>
      </c>
      <c r="E15" s="43">
        <f>'Memória Pista 02'!K73+'Memória Pista 02'!K74</f>
        <v>1099.25</v>
      </c>
      <c r="F15" s="44">
        <v>3.78</v>
      </c>
      <c r="G15" s="44">
        <f t="shared" si="3"/>
        <v>4.49</v>
      </c>
      <c r="H15" s="284">
        <f t="shared" si="4"/>
        <v>4935.63</v>
      </c>
      <c r="I15" s="285">
        <f t="shared" si="5"/>
        <v>4935.63</v>
      </c>
      <c r="J15" s="38"/>
      <c r="K15" s="39"/>
      <c r="L15" s="46"/>
      <c r="M15" s="46"/>
      <c r="N15" s="46"/>
      <c r="O15" s="46"/>
      <c r="P15" s="46"/>
      <c r="Q15" s="46"/>
      <c r="R15" s="46"/>
      <c r="S15" s="46"/>
      <c r="T15" s="46"/>
      <c r="U15" s="46"/>
      <c r="V15" s="46"/>
      <c r="W15" s="46"/>
      <c r="X15" s="46"/>
      <c r="Y15" s="46"/>
      <c r="Z15" s="46"/>
    </row>
    <row r="16" spans="1:26" ht="12.75" customHeight="1" x14ac:dyDescent="0.2">
      <c r="A16" s="40" t="s">
        <v>61</v>
      </c>
      <c r="B16" s="50">
        <v>97914</v>
      </c>
      <c r="C16" s="40" t="s">
        <v>45</v>
      </c>
      <c r="D16" s="42" t="s">
        <v>46</v>
      </c>
      <c r="E16" s="43">
        <f>'Memória Pista 02'!K82</f>
        <v>24183.5</v>
      </c>
      <c r="F16" s="44">
        <v>1.57</v>
      </c>
      <c r="G16" s="44">
        <f t="shared" si="3"/>
        <v>1.87</v>
      </c>
      <c r="H16" s="284">
        <f t="shared" si="4"/>
        <v>45223.15</v>
      </c>
      <c r="I16" s="285">
        <f t="shared" si="5"/>
        <v>45223.15</v>
      </c>
      <c r="J16" s="38"/>
      <c r="K16" s="39"/>
      <c r="L16" s="46"/>
      <c r="M16" s="46"/>
      <c r="N16" s="46"/>
      <c r="O16" s="46"/>
      <c r="P16" s="46"/>
      <c r="Q16" s="46"/>
      <c r="R16" s="46"/>
      <c r="S16" s="46"/>
      <c r="T16" s="46"/>
      <c r="U16" s="46"/>
      <c r="V16" s="46"/>
      <c r="W16" s="46"/>
      <c r="X16" s="46"/>
      <c r="Y16" s="46"/>
      <c r="Z16" s="46"/>
    </row>
    <row r="17" spans="1:26" ht="12.75" customHeight="1" x14ac:dyDescent="0.25">
      <c r="A17" s="28" t="s">
        <v>64</v>
      </c>
      <c r="B17" s="29"/>
      <c r="C17" s="28" t="s">
        <v>66</v>
      </c>
      <c r="D17" s="30"/>
      <c r="E17" s="31"/>
      <c r="F17" s="32"/>
      <c r="G17" s="32"/>
      <c r="H17" s="283">
        <f>SUM(H18:H23)</f>
        <v>257103.71000000002</v>
      </c>
      <c r="I17" s="285"/>
      <c r="J17" s="38"/>
      <c r="K17" s="39"/>
      <c r="L17" s="37"/>
      <c r="M17" s="37"/>
      <c r="N17" s="37"/>
      <c r="O17" s="37"/>
      <c r="P17" s="37"/>
      <c r="Q17" s="37"/>
      <c r="R17" s="37"/>
      <c r="S17" s="37"/>
      <c r="T17" s="37"/>
      <c r="U17" s="37"/>
      <c r="V17" s="37"/>
      <c r="W17" s="37"/>
      <c r="X17" s="37"/>
      <c r="Y17" s="37"/>
      <c r="Z17" s="37"/>
    </row>
    <row r="18" spans="1:26" ht="12.75" customHeight="1" x14ac:dyDescent="0.2">
      <c r="A18" s="40" t="s">
        <v>69</v>
      </c>
      <c r="B18" s="41" t="s">
        <v>92</v>
      </c>
      <c r="C18" s="40" t="s">
        <v>93</v>
      </c>
      <c r="D18" s="42" t="s">
        <v>35</v>
      </c>
      <c r="E18" s="43">
        <f>'Memória Pista 02'!J92</f>
        <v>973.18</v>
      </c>
      <c r="F18" s="44">
        <v>3.89</v>
      </c>
      <c r="G18" s="44">
        <f t="shared" ref="G18:G23" si="6">ROUND(F18*(1+$H$131),2)</f>
        <v>4.63</v>
      </c>
      <c r="H18" s="281">
        <f t="shared" ref="H18:H23" si="7">ROUND(E18*G18,2)</f>
        <v>4505.82</v>
      </c>
      <c r="I18" s="285">
        <f t="shared" ref="I18:I23" si="8">H18</f>
        <v>4505.82</v>
      </c>
      <c r="J18" s="38"/>
      <c r="K18" s="39"/>
      <c r="L18" s="46"/>
      <c r="M18" s="46"/>
      <c r="N18" s="46"/>
      <c r="O18" s="46"/>
      <c r="P18" s="46"/>
      <c r="Q18" s="46"/>
      <c r="R18" s="46"/>
      <c r="S18" s="46"/>
      <c r="T18" s="46"/>
      <c r="U18" s="46"/>
      <c r="V18" s="46"/>
      <c r="W18" s="46"/>
      <c r="X18" s="46"/>
      <c r="Y18" s="46"/>
      <c r="Z18" s="46"/>
    </row>
    <row r="19" spans="1:26" ht="12.75" customHeight="1" x14ac:dyDescent="0.2">
      <c r="A19" s="40" t="s">
        <v>72</v>
      </c>
      <c r="B19" s="50">
        <v>97914</v>
      </c>
      <c r="C19" s="40" t="s">
        <v>45</v>
      </c>
      <c r="D19" s="42" t="s">
        <v>46</v>
      </c>
      <c r="E19" s="43">
        <f>'Memória Pista 02'!K100</f>
        <v>21409.96</v>
      </c>
      <c r="F19" s="44">
        <v>1.57</v>
      </c>
      <c r="G19" s="44">
        <f t="shared" si="6"/>
        <v>1.87</v>
      </c>
      <c r="H19" s="284">
        <f t="shared" si="7"/>
        <v>40036.629999999997</v>
      </c>
      <c r="I19" s="285">
        <f t="shared" si="8"/>
        <v>40036.629999999997</v>
      </c>
      <c r="J19" s="38"/>
      <c r="K19" s="39"/>
      <c r="L19" s="54"/>
      <c r="M19" s="54"/>
      <c r="N19" s="46"/>
      <c r="O19" s="46"/>
      <c r="P19" s="46"/>
      <c r="Q19" s="46"/>
      <c r="R19" s="46"/>
      <c r="S19" s="46"/>
      <c r="T19" s="46"/>
      <c r="U19" s="46"/>
      <c r="V19" s="46"/>
      <c r="W19" s="46"/>
      <c r="X19" s="46"/>
      <c r="Y19" s="46"/>
      <c r="Z19" s="46"/>
    </row>
    <row r="20" spans="1:26" ht="12.75" customHeight="1" x14ac:dyDescent="0.2">
      <c r="A20" s="40" t="s">
        <v>76</v>
      </c>
      <c r="B20" s="41">
        <v>41721</v>
      </c>
      <c r="C20" s="40" t="s">
        <v>78</v>
      </c>
      <c r="D20" s="42" t="s">
        <v>35</v>
      </c>
      <c r="E20" s="43">
        <f>E18</f>
        <v>973.18</v>
      </c>
      <c r="F20" s="44">
        <v>2.93</v>
      </c>
      <c r="G20" s="44">
        <f t="shared" si="6"/>
        <v>3.48</v>
      </c>
      <c r="H20" s="284">
        <f t="shared" si="7"/>
        <v>3386.67</v>
      </c>
      <c r="I20" s="285">
        <f t="shared" si="8"/>
        <v>3386.67</v>
      </c>
      <c r="J20" s="38"/>
      <c r="K20" s="39"/>
      <c r="L20" s="46"/>
      <c r="M20" s="46"/>
      <c r="N20" s="46"/>
      <c r="O20" s="46"/>
      <c r="P20" s="46"/>
      <c r="Q20" s="46"/>
      <c r="R20" s="46"/>
      <c r="S20" s="46"/>
      <c r="T20" s="46"/>
      <c r="U20" s="46"/>
      <c r="V20" s="46"/>
      <c r="W20" s="46"/>
      <c r="X20" s="46"/>
      <c r="Y20" s="46"/>
      <c r="Z20" s="46"/>
    </row>
    <row r="21" spans="1:26" ht="12.75" customHeight="1" x14ac:dyDescent="0.2">
      <c r="A21" s="40" t="s">
        <v>120</v>
      </c>
      <c r="B21" s="50">
        <v>4746</v>
      </c>
      <c r="C21" s="40" t="s">
        <v>121</v>
      </c>
      <c r="D21" s="42" t="s">
        <v>35</v>
      </c>
      <c r="E21" s="43">
        <f>'Memória Pista 02'!J113</f>
        <v>1083.75</v>
      </c>
      <c r="F21" s="44">
        <v>79.2</v>
      </c>
      <c r="G21" s="44">
        <f t="shared" si="6"/>
        <v>94.16</v>
      </c>
      <c r="H21" s="284">
        <f t="shared" si="7"/>
        <v>102045.9</v>
      </c>
      <c r="I21" s="285">
        <f t="shared" si="8"/>
        <v>102045.9</v>
      </c>
      <c r="J21" s="38"/>
      <c r="K21" s="39"/>
      <c r="L21" s="46"/>
      <c r="M21" s="46"/>
      <c r="N21" s="46"/>
      <c r="O21" s="46"/>
      <c r="P21" s="46"/>
      <c r="Q21" s="46"/>
      <c r="R21" s="46"/>
      <c r="S21" s="46"/>
      <c r="T21" s="46"/>
      <c r="U21" s="46"/>
      <c r="V21" s="46"/>
      <c r="W21" s="46"/>
      <c r="X21" s="46"/>
      <c r="Y21" s="46"/>
      <c r="Z21" s="46"/>
    </row>
    <row r="22" spans="1:26" ht="12.75" customHeight="1" x14ac:dyDescent="0.2">
      <c r="A22" s="40" t="s">
        <v>127</v>
      </c>
      <c r="B22" s="50">
        <v>97914</v>
      </c>
      <c r="C22" s="40" t="s">
        <v>74</v>
      </c>
      <c r="D22" s="42" t="s">
        <v>46</v>
      </c>
      <c r="E22" s="43">
        <f>'Memória Pista 02'!K119</f>
        <v>55271.25</v>
      </c>
      <c r="F22" s="44">
        <v>1.57</v>
      </c>
      <c r="G22" s="44">
        <f t="shared" si="6"/>
        <v>1.87</v>
      </c>
      <c r="H22" s="284">
        <f t="shared" si="7"/>
        <v>103357.24</v>
      </c>
      <c r="I22" s="285">
        <f t="shared" si="8"/>
        <v>103357.24</v>
      </c>
      <c r="J22" s="38"/>
      <c r="K22" s="39"/>
      <c r="L22" s="53"/>
      <c r="M22" s="53"/>
      <c r="N22" s="53"/>
      <c r="O22" s="53"/>
      <c r="P22" s="53"/>
      <c r="Q22" s="53"/>
      <c r="R22" s="53"/>
      <c r="S22" s="53"/>
      <c r="T22" s="53"/>
      <c r="U22" s="53"/>
      <c r="V22" s="53"/>
      <c r="W22" s="53"/>
      <c r="X22" s="53"/>
      <c r="Y22" s="53"/>
      <c r="Z22" s="53"/>
    </row>
    <row r="23" spans="1:26" ht="12.75" customHeight="1" x14ac:dyDescent="0.2">
      <c r="A23" s="40" t="s">
        <v>133</v>
      </c>
      <c r="B23" s="41">
        <v>41721</v>
      </c>
      <c r="C23" s="40" t="s">
        <v>78</v>
      </c>
      <c r="D23" s="42" t="s">
        <v>35</v>
      </c>
      <c r="E23" s="43">
        <f>E21</f>
        <v>1083.75</v>
      </c>
      <c r="F23" s="44">
        <v>2.93</v>
      </c>
      <c r="G23" s="44">
        <f t="shared" si="6"/>
        <v>3.48</v>
      </c>
      <c r="H23" s="284">
        <f t="shared" si="7"/>
        <v>3771.45</v>
      </c>
      <c r="I23" s="285">
        <f t="shared" si="8"/>
        <v>3771.45</v>
      </c>
      <c r="J23" s="38"/>
      <c r="K23" s="39"/>
      <c r="L23" s="46"/>
      <c r="M23" s="46"/>
      <c r="N23" s="46"/>
      <c r="O23" s="46"/>
      <c r="P23" s="46"/>
      <c r="Q23" s="46"/>
      <c r="R23" s="46"/>
      <c r="S23" s="46"/>
      <c r="T23" s="46"/>
      <c r="U23" s="46"/>
      <c r="V23" s="46"/>
      <c r="W23" s="46"/>
      <c r="X23" s="46"/>
      <c r="Y23" s="46"/>
      <c r="Z23" s="46"/>
    </row>
    <row r="24" spans="1:26" ht="12.75" customHeight="1" x14ac:dyDescent="0.2">
      <c r="A24" s="28">
        <v>2</v>
      </c>
      <c r="B24" s="29"/>
      <c r="C24" s="28" t="s">
        <v>81</v>
      </c>
      <c r="D24" s="30"/>
      <c r="E24" s="31"/>
      <c r="F24" s="32"/>
      <c r="G24" s="32"/>
      <c r="H24" s="283">
        <f>SUM(H25:H31)</f>
        <v>362594.41000000003</v>
      </c>
      <c r="I24" s="285"/>
      <c r="J24" s="38"/>
      <c r="K24" s="39"/>
      <c r="L24" s="39"/>
      <c r="M24" s="39"/>
      <c r="N24" s="39"/>
      <c r="O24" s="39"/>
      <c r="P24" s="39"/>
      <c r="Q24" s="39"/>
      <c r="R24" s="39"/>
      <c r="S24" s="39"/>
      <c r="T24" s="39"/>
      <c r="U24" s="39"/>
      <c r="V24" s="39"/>
      <c r="W24" s="39"/>
      <c r="X24" s="39"/>
      <c r="Y24" s="39"/>
      <c r="Z24" s="39"/>
    </row>
    <row r="25" spans="1:26" ht="12.75" customHeight="1" x14ac:dyDescent="0.25">
      <c r="A25" s="28" t="s">
        <v>86</v>
      </c>
      <c r="B25" s="29"/>
      <c r="C25" s="28" t="s">
        <v>143</v>
      </c>
      <c r="D25" s="30"/>
      <c r="E25" s="31"/>
      <c r="F25" s="32"/>
      <c r="G25" s="32"/>
      <c r="H25" s="283"/>
      <c r="I25" s="285">
        <f t="shared" ref="I25:I31" si="9">H25</f>
        <v>0</v>
      </c>
      <c r="J25" s="38"/>
      <c r="K25" s="39"/>
      <c r="L25" s="37"/>
      <c r="M25" s="37"/>
      <c r="N25" s="37"/>
      <c r="O25" s="37"/>
      <c r="P25" s="37"/>
      <c r="Q25" s="37"/>
      <c r="R25" s="37"/>
      <c r="S25" s="37"/>
      <c r="T25" s="37"/>
      <c r="U25" s="37"/>
      <c r="V25" s="37"/>
      <c r="W25" s="37"/>
      <c r="X25" s="37"/>
      <c r="Y25" s="37"/>
      <c r="Z25" s="37"/>
    </row>
    <row r="26" spans="1:26" ht="12.75" customHeight="1" x14ac:dyDescent="0.2">
      <c r="A26" s="40" t="s">
        <v>88</v>
      </c>
      <c r="B26" s="50">
        <v>96396</v>
      </c>
      <c r="C26" s="40" t="s">
        <v>89</v>
      </c>
      <c r="D26" s="42" t="s">
        <v>35</v>
      </c>
      <c r="E26" s="43">
        <f>'Memória Pista 02'!K136</f>
        <v>361.25</v>
      </c>
      <c r="F26" s="44">
        <v>140.04</v>
      </c>
      <c r="G26" s="44">
        <f t="shared" ref="G26:G31" si="10">ROUND(F26*(1+$H$131),2)</f>
        <v>166.5</v>
      </c>
      <c r="H26" s="284">
        <f t="shared" ref="H26:H31" si="11">ROUND(E26*G26,2)</f>
        <v>60148.13</v>
      </c>
      <c r="I26" s="285">
        <f t="shared" si="9"/>
        <v>60148.13</v>
      </c>
      <c r="J26" s="38"/>
      <c r="K26" s="39"/>
      <c r="L26" s="46"/>
      <c r="M26" s="46"/>
      <c r="N26" s="46"/>
      <c r="O26" s="46"/>
      <c r="P26" s="46"/>
      <c r="Q26" s="46"/>
      <c r="R26" s="46"/>
      <c r="S26" s="46"/>
      <c r="T26" s="46"/>
      <c r="U26" s="46"/>
      <c r="V26" s="46"/>
      <c r="W26" s="46"/>
      <c r="X26" s="46"/>
      <c r="Y26" s="46"/>
      <c r="Z26" s="46"/>
    </row>
    <row r="27" spans="1:26" ht="12.75" customHeight="1" x14ac:dyDescent="0.2">
      <c r="A27" s="40" t="s">
        <v>94</v>
      </c>
      <c r="B27" s="50">
        <v>68053</v>
      </c>
      <c r="C27" s="40" t="s">
        <v>96</v>
      </c>
      <c r="D27" s="42" t="s">
        <v>26</v>
      </c>
      <c r="E27" s="43">
        <f>'Memória Pista 02'!J163</f>
        <v>4531.57</v>
      </c>
      <c r="F27" s="44">
        <v>4.95</v>
      </c>
      <c r="G27" s="44">
        <f t="shared" si="10"/>
        <v>5.89</v>
      </c>
      <c r="H27" s="284">
        <f t="shared" si="11"/>
        <v>26690.95</v>
      </c>
      <c r="I27" s="285">
        <f t="shared" si="9"/>
        <v>26690.95</v>
      </c>
      <c r="J27" s="38"/>
      <c r="K27" s="39"/>
      <c r="L27" s="46"/>
      <c r="M27" s="46"/>
      <c r="N27" s="46"/>
      <c r="O27" s="46"/>
      <c r="P27" s="46"/>
      <c r="Q27" s="46"/>
      <c r="R27" s="46"/>
      <c r="S27" s="46"/>
      <c r="T27" s="46"/>
      <c r="U27" s="46"/>
      <c r="V27" s="46"/>
      <c r="W27" s="46"/>
      <c r="X27" s="46"/>
      <c r="Y27" s="46"/>
      <c r="Z27" s="46"/>
    </row>
    <row r="28" spans="1:26" ht="12.75" customHeight="1" x14ac:dyDescent="0.2">
      <c r="A28" s="40" t="s">
        <v>99</v>
      </c>
      <c r="B28" s="50">
        <v>91596</v>
      </c>
      <c r="C28" s="40" t="s">
        <v>101</v>
      </c>
      <c r="D28" s="42" t="s">
        <v>103</v>
      </c>
      <c r="E28" s="43">
        <f>'Memória Pista 02'!K177</f>
        <v>9969.4500000000007</v>
      </c>
      <c r="F28" s="44">
        <v>7.53</v>
      </c>
      <c r="G28" s="44">
        <f t="shared" si="10"/>
        <v>8.9499999999999993</v>
      </c>
      <c r="H28" s="284">
        <f t="shared" si="11"/>
        <v>89226.58</v>
      </c>
      <c r="I28" s="285">
        <f t="shared" si="9"/>
        <v>89226.58</v>
      </c>
      <c r="J28" s="38"/>
      <c r="K28" s="39"/>
      <c r="L28" s="46"/>
      <c r="M28" s="46"/>
      <c r="N28" s="46"/>
      <c r="O28" s="46"/>
      <c r="P28" s="46"/>
      <c r="Q28" s="46"/>
      <c r="R28" s="46"/>
      <c r="S28" s="46"/>
      <c r="T28" s="46"/>
      <c r="U28" s="46"/>
      <c r="V28" s="46"/>
      <c r="W28" s="46"/>
      <c r="X28" s="46"/>
      <c r="Y28" s="46"/>
      <c r="Z28" s="46"/>
    </row>
    <row r="29" spans="1:26" ht="12.75" customHeight="1" x14ac:dyDescent="0.2">
      <c r="A29" s="40" t="s">
        <v>105</v>
      </c>
      <c r="B29" s="41" t="s">
        <v>108</v>
      </c>
      <c r="C29" s="40" t="s">
        <v>110</v>
      </c>
      <c r="D29" s="42" t="s">
        <v>35</v>
      </c>
      <c r="E29" s="43">
        <f>'Memória Pista 02'!K191</f>
        <v>362.53</v>
      </c>
      <c r="F29" s="44">
        <v>356.4</v>
      </c>
      <c r="G29" s="44">
        <f t="shared" si="10"/>
        <v>423.74</v>
      </c>
      <c r="H29" s="284">
        <f t="shared" si="11"/>
        <v>153618.46</v>
      </c>
      <c r="I29" s="285">
        <f t="shared" si="9"/>
        <v>153618.46</v>
      </c>
      <c r="J29" s="38"/>
      <c r="K29" s="39"/>
      <c r="L29" s="46"/>
      <c r="M29" s="46"/>
      <c r="N29" s="46"/>
      <c r="O29" s="46"/>
      <c r="P29" s="46"/>
      <c r="Q29" s="46"/>
      <c r="R29" s="46"/>
      <c r="S29" s="46"/>
      <c r="T29" s="46"/>
      <c r="U29" s="46"/>
      <c r="V29" s="46"/>
      <c r="W29" s="46"/>
      <c r="X29" s="46"/>
      <c r="Y29" s="46"/>
      <c r="Z29" s="46"/>
    </row>
    <row r="30" spans="1:26" ht="12.75" customHeight="1" x14ac:dyDescent="0.2">
      <c r="A30" s="40" t="s">
        <v>111</v>
      </c>
      <c r="B30" s="50">
        <v>97114</v>
      </c>
      <c r="C30" s="40" t="s">
        <v>112</v>
      </c>
      <c r="D30" s="42" t="s">
        <v>41</v>
      </c>
      <c r="E30" s="43">
        <f>'Memória Pista 02'!I218</f>
        <v>1622.16</v>
      </c>
      <c r="F30" s="44">
        <v>0.31</v>
      </c>
      <c r="G30" s="44">
        <f t="shared" si="10"/>
        <v>0.37</v>
      </c>
      <c r="H30" s="284">
        <f t="shared" si="11"/>
        <v>600.20000000000005</v>
      </c>
      <c r="I30" s="285">
        <f t="shared" si="9"/>
        <v>600.20000000000005</v>
      </c>
      <c r="J30" s="38"/>
      <c r="K30" s="39"/>
      <c r="L30" s="53"/>
      <c r="M30" s="53"/>
      <c r="N30" s="53"/>
      <c r="O30" s="53"/>
      <c r="P30" s="53"/>
      <c r="Q30" s="53"/>
      <c r="R30" s="53"/>
      <c r="S30" s="53"/>
      <c r="T30" s="53"/>
      <c r="U30" s="53"/>
      <c r="V30" s="53"/>
      <c r="W30" s="53"/>
      <c r="X30" s="53"/>
      <c r="Y30" s="53"/>
      <c r="Z30" s="53"/>
    </row>
    <row r="31" spans="1:26" ht="12.75" customHeight="1" x14ac:dyDescent="0.2">
      <c r="A31" s="40" t="s">
        <v>116</v>
      </c>
      <c r="B31" s="50" t="s">
        <v>117</v>
      </c>
      <c r="C31" s="40" t="s">
        <v>118</v>
      </c>
      <c r="D31" s="42" t="s">
        <v>26</v>
      </c>
      <c r="E31" s="43">
        <f>E27</f>
        <v>4531.57</v>
      </c>
      <c r="F31" s="44">
        <v>6</v>
      </c>
      <c r="G31" s="44">
        <f t="shared" si="10"/>
        <v>7.13</v>
      </c>
      <c r="H31" s="284">
        <f t="shared" si="11"/>
        <v>32310.09</v>
      </c>
      <c r="I31" s="285">
        <f t="shared" si="9"/>
        <v>32310.09</v>
      </c>
      <c r="J31" s="38"/>
      <c r="K31" s="39"/>
      <c r="L31" s="46"/>
      <c r="M31" s="46"/>
      <c r="N31" s="46"/>
      <c r="O31" s="46"/>
      <c r="P31" s="46"/>
      <c r="Q31" s="46"/>
      <c r="R31" s="46"/>
      <c r="S31" s="46"/>
      <c r="T31" s="46"/>
      <c r="U31" s="46"/>
      <c r="V31" s="46"/>
      <c r="W31" s="46"/>
      <c r="X31" s="46"/>
      <c r="Y31" s="46"/>
      <c r="Z31" s="46"/>
    </row>
    <row r="32" spans="1:26" ht="12.75" customHeight="1" x14ac:dyDescent="0.2">
      <c r="A32" s="28">
        <v>3</v>
      </c>
      <c r="B32" s="29"/>
      <c r="C32" s="28" t="s">
        <v>172</v>
      </c>
      <c r="D32" s="30"/>
      <c r="E32" s="31"/>
      <c r="F32" s="32"/>
      <c r="G32" s="32"/>
      <c r="H32" s="283">
        <f>H33+H40+H45</f>
        <v>736723.59000000008</v>
      </c>
      <c r="I32" s="285"/>
      <c r="J32" s="38"/>
      <c r="K32" s="39"/>
      <c r="L32" s="39"/>
      <c r="M32" s="39"/>
      <c r="N32" s="39"/>
      <c r="O32" s="39"/>
      <c r="P32" s="39"/>
      <c r="Q32" s="39"/>
      <c r="R32" s="39"/>
      <c r="S32" s="39"/>
      <c r="T32" s="39"/>
      <c r="U32" s="39"/>
      <c r="V32" s="39"/>
      <c r="W32" s="39"/>
      <c r="X32" s="39"/>
      <c r="Y32" s="39"/>
      <c r="Z32" s="39"/>
    </row>
    <row r="33" spans="1:26" ht="12.75" customHeight="1" x14ac:dyDescent="0.25">
      <c r="A33" s="28" t="s">
        <v>175</v>
      </c>
      <c r="B33" s="29"/>
      <c r="C33" s="28" t="s">
        <v>176</v>
      </c>
      <c r="D33" s="30"/>
      <c r="E33" s="31"/>
      <c r="F33" s="32"/>
      <c r="G33" s="32"/>
      <c r="H33" s="283">
        <f>SUM(H34:H39)</f>
        <v>95858.09</v>
      </c>
      <c r="I33" s="285"/>
      <c r="J33" s="38"/>
      <c r="K33" s="39"/>
      <c r="L33" s="37"/>
      <c r="M33" s="37"/>
      <c r="N33" s="37"/>
      <c r="O33" s="37"/>
      <c r="P33" s="37"/>
      <c r="Q33" s="37"/>
      <c r="R33" s="37"/>
      <c r="S33" s="37"/>
      <c r="T33" s="37"/>
      <c r="U33" s="37"/>
      <c r="V33" s="37"/>
      <c r="W33" s="37"/>
      <c r="X33" s="37"/>
      <c r="Y33" s="37"/>
      <c r="Z33" s="37"/>
    </row>
    <row r="34" spans="1:26" ht="12.75" customHeight="1" x14ac:dyDescent="0.2">
      <c r="A34" s="40" t="s">
        <v>179</v>
      </c>
      <c r="B34" s="50">
        <v>93358</v>
      </c>
      <c r="C34" s="40" t="s">
        <v>180</v>
      </c>
      <c r="D34" s="42" t="s">
        <v>35</v>
      </c>
      <c r="E34" s="43">
        <f>'Memória Pista 02'!K231</f>
        <v>72.540000000000006</v>
      </c>
      <c r="F34" s="44">
        <v>37.89</v>
      </c>
      <c r="G34" s="44">
        <f t="shared" ref="G34:G39" si="12">ROUND(F34*(1+$H$131),2)</f>
        <v>45.05</v>
      </c>
      <c r="H34" s="281">
        <f t="shared" ref="H34:H39" si="13">ROUND(E34*G34,2)</f>
        <v>3267.93</v>
      </c>
      <c r="I34" s="285">
        <f t="shared" ref="I34:I39" si="14">H34</f>
        <v>3267.93</v>
      </c>
      <c r="J34" s="38"/>
      <c r="K34" s="39"/>
      <c r="L34" s="53"/>
      <c r="M34" s="53"/>
      <c r="N34" s="53"/>
      <c r="O34" s="53"/>
      <c r="P34" s="53"/>
      <c r="Q34" s="53"/>
      <c r="R34" s="53"/>
      <c r="S34" s="53"/>
      <c r="T34" s="53"/>
      <c r="U34" s="53"/>
      <c r="V34" s="53"/>
      <c r="W34" s="53"/>
      <c r="X34" s="53"/>
      <c r="Y34" s="53"/>
      <c r="Z34" s="53"/>
    </row>
    <row r="35" spans="1:26" ht="12.75" customHeight="1" x14ac:dyDescent="0.2">
      <c r="A35" s="40" t="s">
        <v>183</v>
      </c>
      <c r="B35" s="50">
        <v>94097</v>
      </c>
      <c r="C35" s="40" t="s">
        <v>184</v>
      </c>
      <c r="D35" s="42" t="s">
        <v>26</v>
      </c>
      <c r="E35" s="43">
        <f>'Memória Pista 02'!J244</f>
        <v>190.82</v>
      </c>
      <c r="F35" s="44">
        <v>4.33</v>
      </c>
      <c r="G35" s="44">
        <f t="shared" si="12"/>
        <v>5.15</v>
      </c>
      <c r="H35" s="284">
        <f t="shared" si="13"/>
        <v>982.72</v>
      </c>
      <c r="I35" s="285">
        <f t="shared" si="14"/>
        <v>982.72</v>
      </c>
      <c r="J35" s="38"/>
      <c r="K35" s="39"/>
      <c r="L35" s="46"/>
      <c r="M35" s="46"/>
      <c r="N35" s="46"/>
      <c r="O35" s="46"/>
      <c r="P35" s="46"/>
      <c r="Q35" s="46"/>
      <c r="R35" s="46"/>
      <c r="S35" s="46"/>
      <c r="T35" s="46"/>
      <c r="U35" s="46"/>
      <c r="V35" s="46"/>
      <c r="W35" s="46"/>
      <c r="X35" s="46"/>
      <c r="Y35" s="46"/>
      <c r="Z35" s="46"/>
    </row>
    <row r="36" spans="1:26" ht="12.75" customHeight="1" x14ac:dyDescent="0.2">
      <c r="A36" s="40" t="s">
        <v>187</v>
      </c>
      <c r="B36" s="50">
        <v>83534</v>
      </c>
      <c r="C36" s="40" t="s">
        <v>188</v>
      </c>
      <c r="D36" s="42" t="s">
        <v>35</v>
      </c>
      <c r="E36" s="43">
        <f>'Memória Pista 02'!K244</f>
        <v>9.5299999999999994</v>
      </c>
      <c r="F36" s="44">
        <v>491.11</v>
      </c>
      <c r="G36" s="44">
        <f t="shared" si="12"/>
        <v>583.9</v>
      </c>
      <c r="H36" s="284">
        <f t="shared" si="13"/>
        <v>5564.57</v>
      </c>
      <c r="I36" s="285">
        <f t="shared" si="14"/>
        <v>5564.57</v>
      </c>
      <c r="J36" s="38"/>
      <c r="K36" s="39"/>
      <c r="L36" s="46"/>
      <c r="M36" s="46"/>
      <c r="N36" s="46"/>
      <c r="O36" s="46"/>
      <c r="P36" s="46"/>
      <c r="Q36" s="46"/>
      <c r="R36" s="46"/>
      <c r="S36" s="46"/>
      <c r="T36" s="46"/>
      <c r="U36" s="46"/>
      <c r="V36" s="46"/>
      <c r="W36" s="46"/>
      <c r="X36" s="46"/>
      <c r="Y36" s="46"/>
      <c r="Z36" s="46"/>
    </row>
    <row r="37" spans="1:26" ht="12.75" customHeight="1" x14ac:dyDescent="0.2">
      <c r="A37" s="40" t="s">
        <v>193</v>
      </c>
      <c r="B37" s="41" t="s">
        <v>195</v>
      </c>
      <c r="C37" s="40" t="s">
        <v>196</v>
      </c>
      <c r="D37" s="42" t="s">
        <v>41</v>
      </c>
      <c r="E37" s="43">
        <f>'Memória Pista 02'!I250+'Memória Pista 02'!I251+'Memória Pista 02'!I253</f>
        <v>747.05</v>
      </c>
      <c r="F37" s="44">
        <v>80</v>
      </c>
      <c r="G37" s="44">
        <f t="shared" si="12"/>
        <v>95.12</v>
      </c>
      <c r="H37" s="281">
        <f t="shared" si="13"/>
        <v>71059.399999999994</v>
      </c>
      <c r="I37" s="285">
        <f t="shared" si="14"/>
        <v>71059.399999999994</v>
      </c>
      <c r="J37" s="38"/>
      <c r="K37" s="39"/>
      <c r="L37" s="46"/>
      <c r="M37" s="46"/>
      <c r="N37" s="46"/>
      <c r="O37" s="46"/>
      <c r="P37" s="46"/>
      <c r="Q37" s="46"/>
      <c r="R37" s="46"/>
      <c r="S37" s="46"/>
      <c r="T37" s="46"/>
      <c r="U37" s="46"/>
      <c r="V37" s="46"/>
      <c r="W37" s="46"/>
      <c r="X37" s="46"/>
      <c r="Y37" s="46"/>
      <c r="Z37" s="46"/>
    </row>
    <row r="38" spans="1:26" ht="12.75" customHeight="1" x14ac:dyDescent="0.2">
      <c r="A38" s="40" t="s">
        <v>197</v>
      </c>
      <c r="B38" s="41" t="s">
        <v>198</v>
      </c>
      <c r="C38" s="40" t="s">
        <v>199</v>
      </c>
      <c r="D38" s="42" t="s">
        <v>41</v>
      </c>
      <c r="E38" s="43">
        <f>'Memória Pista 02'!I252</f>
        <v>122.44</v>
      </c>
      <c r="F38" s="44">
        <v>99.5</v>
      </c>
      <c r="G38" s="44">
        <f t="shared" si="12"/>
        <v>118.3</v>
      </c>
      <c r="H38" s="284">
        <f t="shared" si="13"/>
        <v>14484.65</v>
      </c>
      <c r="I38" s="285">
        <f t="shared" si="14"/>
        <v>14484.65</v>
      </c>
      <c r="J38" s="38"/>
      <c r="K38" s="39"/>
      <c r="L38" s="46"/>
      <c r="M38" s="46"/>
      <c r="N38" s="46"/>
      <c r="O38" s="46"/>
      <c r="P38" s="46"/>
      <c r="Q38" s="46"/>
      <c r="R38" s="46"/>
      <c r="S38" s="46"/>
      <c r="T38" s="46"/>
      <c r="U38" s="46"/>
      <c r="V38" s="46"/>
      <c r="W38" s="46"/>
      <c r="X38" s="46"/>
      <c r="Y38" s="46"/>
      <c r="Z38" s="46"/>
    </row>
    <row r="39" spans="1:26" ht="12.75" customHeight="1" x14ac:dyDescent="0.2">
      <c r="A39" s="40" t="s">
        <v>201</v>
      </c>
      <c r="B39" s="41" t="s">
        <v>202</v>
      </c>
      <c r="C39" s="40" t="s">
        <v>203</v>
      </c>
      <c r="D39" s="42" t="s">
        <v>41</v>
      </c>
      <c r="E39" s="43">
        <f>'Memória Pista 02'!I254</f>
        <v>3.66</v>
      </c>
      <c r="F39" s="44">
        <v>114.63</v>
      </c>
      <c r="G39" s="44">
        <f t="shared" si="12"/>
        <v>136.29</v>
      </c>
      <c r="H39" s="284">
        <f t="shared" si="13"/>
        <v>498.82</v>
      </c>
      <c r="I39" s="285">
        <f t="shared" si="14"/>
        <v>498.82</v>
      </c>
      <c r="J39" s="38"/>
      <c r="K39" s="39"/>
      <c r="L39" s="46"/>
      <c r="M39" s="46"/>
      <c r="N39" s="46"/>
      <c r="O39" s="46"/>
      <c r="P39" s="46"/>
      <c r="Q39" s="46"/>
      <c r="R39" s="46"/>
      <c r="S39" s="46"/>
      <c r="T39" s="46"/>
      <c r="U39" s="46"/>
      <c r="V39" s="46"/>
      <c r="W39" s="46"/>
      <c r="X39" s="46"/>
      <c r="Y39" s="46"/>
      <c r="Z39" s="46"/>
    </row>
    <row r="40" spans="1:26" ht="12.75" customHeight="1" x14ac:dyDescent="0.25">
      <c r="A40" s="28" t="s">
        <v>205</v>
      </c>
      <c r="B40" s="29"/>
      <c r="C40" s="28" t="s">
        <v>206</v>
      </c>
      <c r="D40" s="30"/>
      <c r="E40" s="31"/>
      <c r="F40" s="32"/>
      <c r="G40" s="32"/>
      <c r="H40" s="283">
        <f>SUM(H41:H44)</f>
        <v>5289.4699999999993</v>
      </c>
      <c r="I40" s="285"/>
      <c r="J40" s="38"/>
      <c r="K40" s="39"/>
      <c r="L40" s="37"/>
      <c r="M40" s="37"/>
      <c r="N40" s="37"/>
      <c r="O40" s="37"/>
      <c r="P40" s="37"/>
      <c r="Q40" s="37"/>
      <c r="R40" s="37"/>
      <c r="S40" s="37"/>
      <c r="T40" s="37"/>
      <c r="U40" s="37"/>
      <c r="V40" s="37"/>
      <c r="W40" s="37"/>
      <c r="X40" s="37"/>
      <c r="Y40" s="37"/>
      <c r="Z40" s="37"/>
    </row>
    <row r="41" spans="1:26" ht="12.75" customHeight="1" x14ac:dyDescent="0.2">
      <c r="A41" s="40" t="s">
        <v>207</v>
      </c>
      <c r="B41" s="50" t="s">
        <v>208</v>
      </c>
      <c r="C41" s="40" t="s">
        <v>209</v>
      </c>
      <c r="D41" s="42" t="s">
        <v>35</v>
      </c>
      <c r="E41" s="43">
        <f>'Memória Pista 02'!K262</f>
        <v>18</v>
      </c>
      <c r="F41" s="44">
        <v>125.66</v>
      </c>
      <c r="G41" s="44">
        <f t="shared" ref="G41:G44" si="15">ROUND(F41*(1+$H$131),2)</f>
        <v>149.4</v>
      </c>
      <c r="H41" s="284">
        <f t="shared" ref="H41:H44" si="16">ROUND(E41*G41,2)</f>
        <v>2689.2</v>
      </c>
      <c r="I41" s="285">
        <f t="shared" ref="I41:I44" si="17">H41</f>
        <v>2689.2</v>
      </c>
      <c r="J41" s="38"/>
      <c r="K41" s="39"/>
      <c r="L41" s="46"/>
      <c r="M41" s="46"/>
      <c r="N41" s="46"/>
      <c r="O41" s="46"/>
      <c r="P41" s="46"/>
      <c r="Q41" s="46"/>
      <c r="R41" s="46"/>
      <c r="S41" s="46"/>
      <c r="T41" s="46"/>
      <c r="U41" s="46"/>
      <c r="V41" s="46"/>
      <c r="W41" s="46"/>
      <c r="X41" s="46"/>
      <c r="Y41" s="46"/>
      <c r="Z41" s="46"/>
    </row>
    <row r="42" spans="1:26" ht="12.75" customHeight="1" x14ac:dyDescent="0.2">
      <c r="A42" s="40" t="s">
        <v>210</v>
      </c>
      <c r="B42" s="41" t="s">
        <v>211</v>
      </c>
      <c r="C42" s="40" t="s">
        <v>212</v>
      </c>
      <c r="D42" s="42" t="s">
        <v>35</v>
      </c>
      <c r="E42" s="43">
        <f>'Memória Pista 02'!K270</f>
        <v>6</v>
      </c>
      <c r="F42" s="44">
        <v>116.85</v>
      </c>
      <c r="G42" s="44">
        <f t="shared" si="15"/>
        <v>138.93</v>
      </c>
      <c r="H42" s="284">
        <f t="shared" si="16"/>
        <v>833.58</v>
      </c>
      <c r="I42" s="285">
        <f t="shared" si="17"/>
        <v>833.58</v>
      </c>
      <c r="J42" s="38"/>
      <c r="K42" s="39"/>
      <c r="L42" s="46"/>
      <c r="M42" s="46"/>
      <c r="N42" s="46"/>
      <c r="O42" s="46"/>
      <c r="P42" s="46"/>
      <c r="Q42" s="46"/>
      <c r="R42" s="46"/>
      <c r="S42" s="46"/>
      <c r="T42" s="46"/>
      <c r="U42" s="46"/>
      <c r="V42" s="46"/>
      <c r="W42" s="46"/>
      <c r="X42" s="46"/>
      <c r="Y42" s="46"/>
      <c r="Z42" s="46"/>
    </row>
    <row r="43" spans="1:26" ht="12.75" customHeight="1" x14ac:dyDescent="0.2">
      <c r="A43" s="40" t="s">
        <v>214</v>
      </c>
      <c r="B43" s="50">
        <v>83665</v>
      </c>
      <c r="C43" s="40" t="s">
        <v>215</v>
      </c>
      <c r="D43" s="42" t="s">
        <v>26</v>
      </c>
      <c r="E43" s="43">
        <f>'Memória Pista 02'!J278</f>
        <v>60</v>
      </c>
      <c r="F43" s="44">
        <v>7.4</v>
      </c>
      <c r="G43" s="44">
        <f t="shared" si="15"/>
        <v>8.8000000000000007</v>
      </c>
      <c r="H43" s="284">
        <f t="shared" si="16"/>
        <v>528</v>
      </c>
      <c r="I43" s="285">
        <f t="shared" si="17"/>
        <v>528</v>
      </c>
      <c r="J43" s="38"/>
      <c r="K43" s="39"/>
      <c r="L43" s="53"/>
      <c r="M43" s="53"/>
      <c r="N43" s="53"/>
      <c r="O43" s="53"/>
      <c r="P43" s="53"/>
      <c r="Q43" s="53"/>
      <c r="R43" s="53"/>
      <c r="S43" s="53"/>
      <c r="T43" s="53"/>
      <c r="U43" s="53"/>
      <c r="V43" s="53"/>
      <c r="W43" s="53"/>
      <c r="X43" s="53"/>
      <c r="Y43" s="53"/>
      <c r="Z43" s="53"/>
    </row>
    <row r="44" spans="1:26" ht="12.75" customHeight="1" x14ac:dyDescent="0.2">
      <c r="A44" s="40" t="s">
        <v>216</v>
      </c>
      <c r="B44" s="50">
        <v>97914</v>
      </c>
      <c r="C44" s="40" t="s">
        <v>217</v>
      </c>
      <c r="D44" s="42" t="s">
        <v>46</v>
      </c>
      <c r="E44" s="43">
        <f>'Memória Pista 02'!K286+'Memória Pista 02'!K288</f>
        <v>662.4</v>
      </c>
      <c r="F44" s="44">
        <v>1.57</v>
      </c>
      <c r="G44" s="44">
        <f t="shared" si="15"/>
        <v>1.87</v>
      </c>
      <c r="H44" s="284">
        <f t="shared" si="16"/>
        <v>1238.69</v>
      </c>
      <c r="I44" s="285">
        <f t="shared" si="17"/>
        <v>1238.69</v>
      </c>
      <c r="J44" s="38"/>
      <c r="K44" s="39"/>
      <c r="L44" s="46"/>
      <c r="M44" s="46"/>
      <c r="N44" s="46"/>
      <c r="O44" s="46"/>
      <c r="P44" s="46"/>
      <c r="Q44" s="46"/>
      <c r="R44" s="46"/>
      <c r="S44" s="46"/>
      <c r="T44" s="46"/>
      <c r="U44" s="46"/>
      <c r="V44" s="46"/>
      <c r="W44" s="46"/>
      <c r="X44" s="46"/>
      <c r="Y44" s="46"/>
      <c r="Z44" s="46"/>
    </row>
    <row r="45" spans="1:26" ht="12.75" customHeight="1" x14ac:dyDescent="0.25">
      <c r="A45" s="28" t="s">
        <v>218</v>
      </c>
      <c r="B45" s="29"/>
      <c r="C45" s="28" t="s">
        <v>219</v>
      </c>
      <c r="D45" s="30"/>
      <c r="E45" s="31"/>
      <c r="F45" s="32"/>
      <c r="G45" s="32"/>
      <c r="H45" s="283">
        <f>SUM(H46:H58)</f>
        <v>635576.03</v>
      </c>
      <c r="I45" s="285"/>
      <c r="J45" s="38"/>
      <c r="K45" s="39"/>
      <c r="L45" s="37"/>
      <c r="M45" s="37"/>
      <c r="N45" s="37"/>
      <c r="O45" s="37"/>
      <c r="P45" s="37"/>
      <c r="Q45" s="37"/>
      <c r="R45" s="37"/>
      <c r="S45" s="37"/>
      <c r="T45" s="37"/>
      <c r="U45" s="37"/>
      <c r="V45" s="37"/>
      <c r="W45" s="37"/>
      <c r="X45" s="37"/>
      <c r="Y45" s="37"/>
      <c r="Z45" s="37"/>
    </row>
    <row r="46" spans="1:26" ht="12.75" customHeight="1" x14ac:dyDescent="0.25">
      <c r="A46" s="28" t="s">
        <v>220</v>
      </c>
      <c r="B46" s="29"/>
      <c r="C46" s="28" t="s">
        <v>221</v>
      </c>
      <c r="D46" s="30"/>
      <c r="E46" s="31"/>
      <c r="F46" s="32"/>
      <c r="G46" s="32"/>
      <c r="H46" s="283"/>
      <c r="I46" s="285">
        <f t="shared" ref="I46:I58" si="18">H46</f>
        <v>0</v>
      </c>
      <c r="J46" s="38"/>
      <c r="K46" s="39"/>
      <c r="L46" s="37"/>
      <c r="M46" s="37"/>
      <c r="N46" s="37"/>
      <c r="O46" s="37"/>
      <c r="P46" s="37"/>
      <c r="Q46" s="37"/>
      <c r="R46" s="37"/>
      <c r="S46" s="37"/>
      <c r="T46" s="37"/>
      <c r="U46" s="37"/>
      <c r="V46" s="37"/>
      <c r="W46" s="37"/>
      <c r="X46" s="37"/>
      <c r="Y46" s="37"/>
      <c r="Z46" s="37"/>
    </row>
    <row r="47" spans="1:26" ht="12.75" customHeight="1" x14ac:dyDescent="0.2">
      <c r="A47" s="40" t="s">
        <v>223</v>
      </c>
      <c r="B47" s="41" t="s">
        <v>224</v>
      </c>
      <c r="C47" s="40" t="s">
        <v>225</v>
      </c>
      <c r="D47" s="42" t="s">
        <v>35</v>
      </c>
      <c r="E47" s="43">
        <f>'Memória Pista 02'!K296</f>
        <v>366.89</v>
      </c>
      <c r="F47" s="44">
        <v>2.94</v>
      </c>
      <c r="G47" s="44">
        <f t="shared" ref="G47:G49" si="19">ROUND(F47*(1+$H$131),2)</f>
        <v>3.5</v>
      </c>
      <c r="H47" s="284">
        <f t="shared" ref="H47:H49" si="20">ROUND(E47*G47,2)</f>
        <v>1284.1199999999999</v>
      </c>
      <c r="I47" s="285">
        <f t="shared" si="18"/>
        <v>1284.1199999999999</v>
      </c>
      <c r="J47" s="38"/>
      <c r="K47" s="39"/>
      <c r="L47" s="54"/>
      <c r="M47" s="54"/>
      <c r="N47" s="53"/>
      <c r="O47" s="53"/>
      <c r="P47" s="53"/>
      <c r="Q47" s="53"/>
      <c r="R47" s="53"/>
      <c r="S47" s="53"/>
      <c r="T47" s="53"/>
      <c r="U47" s="53"/>
      <c r="V47" s="53"/>
      <c r="W47" s="53"/>
      <c r="X47" s="53"/>
      <c r="Y47" s="53"/>
      <c r="Z47" s="53"/>
    </row>
    <row r="48" spans="1:26" ht="12.75" customHeight="1" x14ac:dyDescent="0.2">
      <c r="A48" s="40" t="s">
        <v>227</v>
      </c>
      <c r="B48" s="41">
        <v>72898</v>
      </c>
      <c r="C48" s="40" t="s">
        <v>39</v>
      </c>
      <c r="D48" s="42" t="s">
        <v>35</v>
      </c>
      <c r="E48" s="43">
        <f>'Memória Pista 02'!K304</f>
        <v>458.61</v>
      </c>
      <c r="F48" s="44">
        <v>2.95</v>
      </c>
      <c r="G48" s="44">
        <f t="shared" si="19"/>
        <v>3.51</v>
      </c>
      <c r="H48" s="281">
        <f t="shared" si="20"/>
        <v>1609.72</v>
      </c>
      <c r="I48" s="285">
        <f t="shared" si="18"/>
        <v>1609.72</v>
      </c>
      <c r="J48" s="38"/>
      <c r="K48" s="39"/>
      <c r="L48" s="54"/>
      <c r="M48" s="54"/>
      <c r="N48" s="46"/>
      <c r="O48" s="46"/>
      <c r="P48" s="46"/>
      <c r="Q48" s="46"/>
      <c r="R48" s="46"/>
      <c r="S48" s="46"/>
      <c r="T48" s="46"/>
      <c r="U48" s="46"/>
      <c r="V48" s="46"/>
      <c r="W48" s="46"/>
      <c r="X48" s="46"/>
      <c r="Y48" s="46"/>
      <c r="Z48" s="46"/>
    </row>
    <row r="49" spans="1:26" ht="12.75" customHeight="1" x14ac:dyDescent="0.2">
      <c r="A49" s="40" t="s">
        <v>230</v>
      </c>
      <c r="B49" s="50">
        <v>97914</v>
      </c>
      <c r="C49" s="40" t="s">
        <v>45</v>
      </c>
      <c r="D49" s="42" t="s">
        <v>46</v>
      </c>
      <c r="E49" s="43">
        <f>'Memória Pista 02'!K312</f>
        <v>10089.34</v>
      </c>
      <c r="F49" s="44">
        <v>1.57</v>
      </c>
      <c r="G49" s="44">
        <f t="shared" si="19"/>
        <v>1.87</v>
      </c>
      <c r="H49" s="284">
        <f t="shared" si="20"/>
        <v>18867.07</v>
      </c>
      <c r="I49" s="285">
        <f t="shared" si="18"/>
        <v>18867.07</v>
      </c>
      <c r="J49" s="38"/>
      <c r="K49" s="39"/>
      <c r="L49" s="54"/>
      <c r="M49" s="54"/>
      <c r="N49" s="46"/>
      <c r="O49" s="46"/>
      <c r="P49" s="46"/>
      <c r="Q49" s="46"/>
      <c r="R49" s="46"/>
      <c r="S49" s="46"/>
      <c r="T49" s="46"/>
      <c r="U49" s="46"/>
      <c r="V49" s="46"/>
      <c r="W49" s="46"/>
      <c r="X49" s="46"/>
      <c r="Y49" s="46"/>
      <c r="Z49" s="46"/>
    </row>
    <row r="50" spans="1:26" ht="12.75" customHeight="1" x14ac:dyDescent="0.25">
      <c r="A50" s="28" t="s">
        <v>228</v>
      </c>
      <c r="B50" s="29"/>
      <c r="C50" s="28" t="s">
        <v>235</v>
      </c>
      <c r="D50" s="30"/>
      <c r="E50" s="31"/>
      <c r="F50" s="32"/>
      <c r="G50" s="32"/>
      <c r="H50" s="283"/>
      <c r="I50" s="285">
        <f t="shared" si="18"/>
        <v>0</v>
      </c>
      <c r="J50" s="38"/>
      <c r="K50" s="39"/>
      <c r="L50" s="37"/>
      <c r="M50" s="37"/>
      <c r="N50" s="37"/>
      <c r="O50" s="37"/>
      <c r="P50" s="37"/>
      <c r="Q50" s="37"/>
      <c r="R50" s="37"/>
      <c r="S50" s="37"/>
      <c r="T50" s="37"/>
      <c r="U50" s="37"/>
      <c r="V50" s="37"/>
      <c r="W50" s="37"/>
      <c r="X50" s="37"/>
      <c r="Y50" s="37"/>
      <c r="Z50" s="37"/>
    </row>
    <row r="51" spans="1:26" ht="12.75" customHeight="1" x14ac:dyDescent="0.2">
      <c r="A51" s="40" t="s">
        <v>237</v>
      </c>
      <c r="B51" s="41" t="s">
        <v>92</v>
      </c>
      <c r="C51" s="40" t="s">
        <v>240</v>
      </c>
      <c r="D51" s="42" t="s">
        <v>35</v>
      </c>
      <c r="E51" s="43">
        <f>'Memória Pista 02'!K320</f>
        <v>1099.25</v>
      </c>
      <c r="F51" s="44">
        <v>4.59</v>
      </c>
      <c r="G51" s="44">
        <f t="shared" ref="G51:G52" si="21">ROUND(F51*(1+$H$131),2)</f>
        <v>5.46</v>
      </c>
      <c r="H51" s="284">
        <f t="shared" ref="H51:H52" si="22">ROUND(E51*G51,2)</f>
        <v>6001.91</v>
      </c>
      <c r="I51" s="285">
        <f t="shared" si="18"/>
        <v>6001.91</v>
      </c>
      <c r="J51" s="38"/>
      <c r="K51" s="39"/>
      <c r="L51" s="46"/>
      <c r="M51" s="46"/>
      <c r="N51" s="46"/>
      <c r="O51" s="46"/>
      <c r="P51" s="46"/>
      <c r="Q51" s="46"/>
      <c r="R51" s="46"/>
      <c r="S51" s="46"/>
      <c r="T51" s="46"/>
      <c r="U51" s="46"/>
      <c r="V51" s="46"/>
      <c r="W51" s="46"/>
      <c r="X51" s="46"/>
      <c r="Y51" s="46"/>
      <c r="Z51" s="46"/>
    </row>
    <row r="52" spans="1:26" ht="12.75" customHeight="1" x14ac:dyDescent="0.2">
      <c r="A52" s="40" t="s">
        <v>242</v>
      </c>
      <c r="B52" s="41" t="s">
        <v>244</v>
      </c>
      <c r="C52" s="40" t="s">
        <v>246</v>
      </c>
      <c r="D52" s="42" t="s">
        <v>35</v>
      </c>
      <c r="E52" s="43">
        <f>'Memória Pista 02'!K328</f>
        <v>1099.25</v>
      </c>
      <c r="F52" s="44">
        <v>1.56</v>
      </c>
      <c r="G52" s="44">
        <f t="shared" si="21"/>
        <v>1.85</v>
      </c>
      <c r="H52" s="284">
        <f t="shared" si="22"/>
        <v>2033.61</v>
      </c>
      <c r="I52" s="285">
        <f t="shared" si="18"/>
        <v>2033.61</v>
      </c>
      <c r="J52" s="38"/>
      <c r="K52" s="39"/>
      <c r="L52" s="53"/>
      <c r="M52" s="53"/>
      <c r="N52" s="53"/>
      <c r="O52" s="53"/>
      <c r="P52" s="53"/>
      <c r="Q52" s="53"/>
      <c r="R52" s="53"/>
      <c r="S52" s="53"/>
      <c r="T52" s="53"/>
      <c r="U52" s="53"/>
      <c r="V52" s="53"/>
      <c r="W52" s="53"/>
      <c r="X52" s="53"/>
      <c r="Y52" s="53"/>
      <c r="Z52" s="53"/>
    </row>
    <row r="53" spans="1:26" ht="12.75" customHeight="1" x14ac:dyDescent="0.25">
      <c r="A53" s="28" t="s">
        <v>231</v>
      </c>
      <c r="B53" s="29"/>
      <c r="C53" s="28" t="s">
        <v>249</v>
      </c>
      <c r="D53" s="30"/>
      <c r="E53" s="31"/>
      <c r="F53" s="32"/>
      <c r="G53" s="32"/>
      <c r="H53" s="283"/>
      <c r="I53" s="285">
        <f t="shared" si="18"/>
        <v>0</v>
      </c>
      <c r="J53" s="38"/>
      <c r="K53" s="39"/>
      <c r="L53" s="37"/>
      <c r="M53" s="37"/>
      <c r="N53" s="37"/>
      <c r="O53" s="37"/>
      <c r="P53" s="37"/>
      <c r="Q53" s="37"/>
      <c r="R53" s="37"/>
      <c r="S53" s="37"/>
      <c r="T53" s="37"/>
      <c r="U53" s="37"/>
      <c r="V53" s="37"/>
      <c r="W53" s="37"/>
      <c r="X53" s="37"/>
      <c r="Y53" s="37"/>
      <c r="Z53" s="37"/>
    </row>
    <row r="54" spans="1:26" ht="12.75" customHeight="1" x14ac:dyDescent="0.2">
      <c r="A54" s="40" t="s">
        <v>253</v>
      </c>
      <c r="B54" s="41" t="s">
        <v>254</v>
      </c>
      <c r="C54" s="40" t="s">
        <v>255</v>
      </c>
      <c r="D54" s="42" t="s">
        <v>35</v>
      </c>
      <c r="E54" s="43">
        <f>'Memória Pista 02'!K336</f>
        <v>1758.8</v>
      </c>
      <c r="F54" s="44">
        <v>150</v>
      </c>
      <c r="G54" s="44">
        <f t="shared" ref="G54:G58" si="23">ROUND(F54*(1+$H$131),2)</f>
        <v>178.34</v>
      </c>
      <c r="H54" s="281">
        <f t="shared" ref="H54:H58" si="24">ROUND(E54*G54,2)</f>
        <v>313664.39</v>
      </c>
      <c r="I54" s="285">
        <f t="shared" si="18"/>
        <v>313664.39</v>
      </c>
      <c r="J54" s="38"/>
      <c r="K54" s="39"/>
      <c r="L54" s="53"/>
      <c r="M54" s="53"/>
      <c r="N54" s="53"/>
      <c r="O54" s="53"/>
      <c r="P54" s="53"/>
      <c r="Q54" s="53"/>
      <c r="R54" s="53"/>
      <c r="S54" s="53"/>
      <c r="T54" s="53"/>
      <c r="U54" s="53"/>
      <c r="V54" s="53"/>
      <c r="W54" s="53"/>
      <c r="X54" s="53"/>
      <c r="Y54" s="53"/>
      <c r="Z54" s="53"/>
    </row>
    <row r="55" spans="1:26" ht="12.75" customHeight="1" x14ac:dyDescent="0.2">
      <c r="A55" s="40" t="s">
        <v>259</v>
      </c>
      <c r="B55" s="41" t="s">
        <v>261</v>
      </c>
      <c r="C55" s="40" t="s">
        <v>262</v>
      </c>
      <c r="D55" s="42" t="s">
        <v>35</v>
      </c>
      <c r="E55" s="43">
        <f>'Memória Pista 02'!K344</f>
        <v>703.52</v>
      </c>
      <c r="F55" s="44">
        <v>120</v>
      </c>
      <c r="G55" s="44">
        <f t="shared" si="23"/>
        <v>142.66999999999999</v>
      </c>
      <c r="H55" s="281">
        <f t="shared" si="24"/>
        <v>100371.2</v>
      </c>
      <c r="I55" s="285">
        <f t="shared" si="18"/>
        <v>100371.2</v>
      </c>
      <c r="J55" s="38"/>
      <c r="K55" s="39"/>
      <c r="L55" s="46"/>
      <c r="M55" s="46"/>
      <c r="N55" s="46"/>
      <c r="O55" s="46"/>
      <c r="P55" s="46"/>
      <c r="Q55" s="46"/>
      <c r="R55" s="46"/>
      <c r="S55" s="46"/>
      <c r="T55" s="46"/>
      <c r="U55" s="46"/>
      <c r="V55" s="46"/>
      <c r="W55" s="46"/>
      <c r="X55" s="46"/>
      <c r="Y55" s="46"/>
      <c r="Z55" s="46"/>
    </row>
    <row r="56" spans="1:26" ht="12.75" customHeight="1" x14ac:dyDescent="0.2">
      <c r="A56" s="40" t="s">
        <v>265</v>
      </c>
      <c r="B56" s="50">
        <v>97914</v>
      </c>
      <c r="C56" s="40" t="s">
        <v>217</v>
      </c>
      <c r="D56" s="42" t="s">
        <v>46</v>
      </c>
      <c r="E56" s="43">
        <f>'Memória Pista 02'!K352</f>
        <v>21358.87</v>
      </c>
      <c r="F56" s="44">
        <v>1.57</v>
      </c>
      <c r="G56" s="44">
        <f t="shared" si="23"/>
        <v>1.87</v>
      </c>
      <c r="H56" s="284">
        <f t="shared" si="24"/>
        <v>39941.089999999997</v>
      </c>
      <c r="I56" s="285">
        <f t="shared" si="18"/>
        <v>39941.089999999997</v>
      </c>
      <c r="J56" s="38"/>
      <c r="K56" s="39"/>
      <c r="L56" s="46"/>
      <c r="M56" s="46"/>
      <c r="N56" s="46"/>
      <c r="O56" s="46"/>
      <c r="P56" s="46"/>
      <c r="Q56" s="46"/>
      <c r="R56" s="46"/>
      <c r="S56" s="46"/>
      <c r="T56" s="46"/>
      <c r="U56" s="46"/>
      <c r="V56" s="46"/>
      <c r="W56" s="46"/>
      <c r="X56" s="46"/>
      <c r="Y56" s="46"/>
      <c r="Z56" s="46"/>
    </row>
    <row r="57" spans="1:26" ht="12.75" customHeight="1" x14ac:dyDescent="0.2">
      <c r="A57" s="40" t="s">
        <v>270</v>
      </c>
      <c r="B57" s="50">
        <v>85180</v>
      </c>
      <c r="C57" s="40" t="s">
        <v>271</v>
      </c>
      <c r="D57" s="42" t="s">
        <v>26</v>
      </c>
      <c r="E57" s="43">
        <f>'Memória Pista 02'!J360</f>
        <v>8794.01</v>
      </c>
      <c r="F57" s="44">
        <v>11.5</v>
      </c>
      <c r="G57" s="44">
        <f t="shared" si="23"/>
        <v>13.67</v>
      </c>
      <c r="H57" s="281">
        <f t="shared" si="24"/>
        <v>120214.12</v>
      </c>
      <c r="I57" s="285">
        <f t="shared" si="18"/>
        <v>120214.12</v>
      </c>
      <c r="J57" s="38"/>
      <c r="K57" s="39"/>
      <c r="L57" s="46"/>
      <c r="M57" s="46"/>
      <c r="N57" s="46"/>
      <c r="O57" s="46"/>
      <c r="P57" s="46"/>
      <c r="Q57" s="46"/>
      <c r="R57" s="46"/>
      <c r="S57" s="46"/>
      <c r="T57" s="46"/>
      <c r="U57" s="46"/>
      <c r="V57" s="46"/>
      <c r="W57" s="46"/>
      <c r="X57" s="46"/>
      <c r="Y57" s="46"/>
      <c r="Z57" s="46"/>
    </row>
    <row r="58" spans="1:26" ht="12.75" customHeight="1" x14ac:dyDescent="0.2">
      <c r="A58" s="40" t="s">
        <v>275</v>
      </c>
      <c r="B58" s="50">
        <v>98504</v>
      </c>
      <c r="C58" s="40" t="s">
        <v>277</v>
      </c>
      <c r="D58" s="42" t="s">
        <v>26</v>
      </c>
      <c r="E58" s="43">
        <f>'Memória Pista 02'!J368</f>
        <v>3668.85</v>
      </c>
      <c r="F58" s="44">
        <v>7.24</v>
      </c>
      <c r="G58" s="44">
        <f t="shared" si="23"/>
        <v>8.61</v>
      </c>
      <c r="H58" s="284">
        <f t="shared" si="24"/>
        <v>31588.799999999999</v>
      </c>
      <c r="I58" s="285">
        <f t="shared" si="18"/>
        <v>31588.799999999999</v>
      </c>
      <c r="J58" s="38"/>
      <c r="K58" s="39"/>
      <c r="L58" s="46"/>
      <c r="M58" s="46"/>
      <c r="N58" s="46"/>
      <c r="O58" s="46"/>
      <c r="P58" s="46"/>
      <c r="Q58" s="46"/>
      <c r="R58" s="46"/>
      <c r="S58" s="46"/>
      <c r="T58" s="46"/>
      <c r="U58" s="46"/>
      <c r="V58" s="46"/>
      <c r="W58" s="46"/>
      <c r="X58" s="46"/>
      <c r="Y58" s="46"/>
      <c r="Z58" s="46"/>
    </row>
    <row r="59" spans="1:26" ht="12.75" customHeight="1" x14ac:dyDescent="0.25">
      <c r="A59" s="28">
        <v>4</v>
      </c>
      <c r="B59" s="29"/>
      <c r="C59" s="28" t="s">
        <v>281</v>
      </c>
      <c r="D59" s="30"/>
      <c r="E59" s="31"/>
      <c r="F59" s="32"/>
      <c r="G59" s="32"/>
      <c r="H59" s="283">
        <f>H60+H75</f>
        <v>313857.86</v>
      </c>
      <c r="I59" s="285"/>
      <c r="J59" s="38"/>
      <c r="K59" s="39"/>
      <c r="L59" s="37"/>
      <c r="M59" s="37"/>
      <c r="N59" s="37"/>
      <c r="O59" s="37"/>
      <c r="P59" s="37"/>
      <c r="Q59" s="37"/>
      <c r="R59" s="37"/>
      <c r="S59" s="37"/>
      <c r="T59" s="37"/>
      <c r="U59" s="37"/>
      <c r="V59" s="37"/>
      <c r="W59" s="37"/>
      <c r="X59" s="37"/>
      <c r="Y59" s="37"/>
      <c r="Z59" s="37"/>
    </row>
    <row r="60" spans="1:26" ht="12.75" customHeight="1" x14ac:dyDescent="0.2">
      <c r="A60" s="28" t="s">
        <v>283</v>
      </c>
      <c r="B60" s="29"/>
      <c r="C60" s="28" t="s">
        <v>284</v>
      </c>
      <c r="D60" s="30"/>
      <c r="E60" s="31"/>
      <c r="F60" s="32"/>
      <c r="G60" s="32"/>
      <c r="H60" s="283">
        <f>SUM(H61:H74)</f>
        <v>169400.89</v>
      </c>
      <c r="I60" s="285"/>
      <c r="J60" s="38"/>
      <c r="K60" s="39"/>
      <c r="L60" s="39"/>
      <c r="M60" s="39"/>
      <c r="N60" s="39"/>
      <c r="O60" s="39"/>
      <c r="P60" s="39"/>
      <c r="Q60" s="39"/>
      <c r="R60" s="39"/>
      <c r="S60" s="39"/>
      <c r="T60" s="39"/>
      <c r="U60" s="39"/>
      <c r="V60" s="39"/>
      <c r="W60" s="39"/>
      <c r="X60" s="39"/>
      <c r="Y60" s="39"/>
      <c r="Z60" s="39"/>
    </row>
    <row r="61" spans="1:26" ht="12.75" customHeight="1" x14ac:dyDescent="0.2">
      <c r="A61" s="40" t="s">
        <v>287</v>
      </c>
      <c r="B61" s="41" t="s">
        <v>288</v>
      </c>
      <c r="C61" s="40" t="s">
        <v>289</v>
      </c>
      <c r="D61" s="42" t="s">
        <v>41</v>
      </c>
      <c r="E61" s="43">
        <f>SUM('Memória Pista 02'!I376:I378)</f>
        <v>449.76000000000005</v>
      </c>
      <c r="F61" s="44">
        <v>38.9</v>
      </c>
      <c r="G61" s="44">
        <f t="shared" ref="G61:G74" si="25">ROUND(F61*(1+$H$131),2)</f>
        <v>46.25</v>
      </c>
      <c r="H61" s="281">
        <f t="shared" ref="H61:H74" si="26">ROUND(E61*G61,2)</f>
        <v>20801.400000000001</v>
      </c>
      <c r="I61" s="285">
        <f t="shared" ref="I61:I74" si="27">H61</f>
        <v>20801.400000000001</v>
      </c>
      <c r="J61" s="38"/>
      <c r="K61" s="39"/>
      <c r="L61" s="46"/>
      <c r="M61" s="46"/>
      <c r="N61" s="46"/>
      <c r="O61" s="46"/>
      <c r="P61" s="46"/>
      <c r="Q61" s="46"/>
      <c r="R61" s="46"/>
      <c r="S61" s="46"/>
      <c r="T61" s="46"/>
      <c r="U61" s="46"/>
      <c r="V61" s="46"/>
      <c r="W61" s="46"/>
      <c r="X61" s="46"/>
      <c r="Y61" s="46"/>
      <c r="Z61" s="46"/>
    </row>
    <row r="62" spans="1:26" ht="12.75" customHeight="1" x14ac:dyDescent="0.2">
      <c r="A62" s="40" t="s">
        <v>293</v>
      </c>
      <c r="B62" s="41" t="s">
        <v>294</v>
      </c>
      <c r="C62" s="40" t="s">
        <v>296</v>
      </c>
      <c r="D62" s="42" t="s">
        <v>41</v>
      </c>
      <c r="E62" s="43">
        <f>SUM('Memória Pista 02'!I386:I393)</f>
        <v>348.44</v>
      </c>
      <c r="F62" s="44">
        <v>36.76</v>
      </c>
      <c r="G62" s="44">
        <f t="shared" si="25"/>
        <v>43.71</v>
      </c>
      <c r="H62" s="281">
        <f t="shared" si="26"/>
        <v>15230.31</v>
      </c>
      <c r="I62" s="285">
        <f t="shared" si="27"/>
        <v>15230.31</v>
      </c>
      <c r="J62" s="38"/>
      <c r="K62" s="39"/>
      <c r="L62" s="46"/>
      <c r="M62" s="46"/>
      <c r="N62" s="46"/>
      <c r="O62" s="46"/>
      <c r="P62" s="46"/>
      <c r="Q62" s="46"/>
      <c r="R62" s="46"/>
      <c r="S62" s="46"/>
      <c r="T62" s="46"/>
      <c r="U62" s="46"/>
      <c r="V62" s="46"/>
      <c r="W62" s="46"/>
      <c r="X62" s="46"/>
      <c r="Y62" s="46"/>
      <c r="Z62" s="46"/>
    </row>
    <row r="63" spans="1:26" ht="12.75" customHeight="1" x14ac:dyDescent="0.2">
      <c r="A63" s="40" t="s">
        <v>298</v>
      </c>
      <c r="B63" s="41" t="s">
        <v>299</v>
      </c>
      <c r="C63" s="40" t="s">
        <v>300</v>
      </c>
      <c r="D63" s="42" t="s">
        <v>301</v>
      </c>
      <c r="E63" s="43">
        <v>2</v>
      </c>
      <c r="F63" s="44">
        <v>18.899999999999999</v>
      </c>
      <c r="G63" s="44">
        <f t="shared" si="25"/>
        <v>22.47</v>
      </c>
      <c r="H63" s="281">
        <f t="shared" si="26"/>
        <v>44.94</v>
      </c>
      <c r="I63" s="285">
        <f t="shared" si="27"/>
        <v>44.94</v>
      </c>
      <c r="J63" s="38"/>
      <c r="K63" s="39"/>
      <c r="L63" s="46"/>
      <c r="M63" s="46"/>
      <c r="N63" s="46"/>
      <c r="O63" s="46"/>
      <c r="P63" s="46"/>
      <c r="Q63" s="46"/>
      <c r="R63" s="46"/>
      <c r="S63" s="46"/>
      <c r="T63" s="46"/>
      <c r="U63" s="46"/>
      <c r="V63" s="46"/>
      <c r="W63" s="46"/>
      <c r="X63" s="46"/>
      <c r="Y63" s="46"/>
      <c r="Z63" s="46"/>
    </row>
    <row r="64" spans="1:26" ht="12.75" customHeight="1" x14ac:dyDescent="0.2">
      <c r="A64" s="40" t="s">
        <v>303</v>
      </c>
      <c r="B64" s="41" t="s">
        <v>304</v>
      </c>
      <c r="C64" s="40" t="s">
        <v>305</v>
      </c>
      <c r="D64" s="42" t="s">
        <v>301</v>
      </c>
      <c r="E64" s="43">
        <v>2</v>
      </c>
      <c r="F64" s="44">
        <v>19.899999999999999</v>
      </c>
      <c r="G64" s="44">
        <f t="shared" si="25"/>
        <v>23.66</v>
      </c>
      <c r="H64" s="281">
        <f t="shared" si="26"/>
        <v>47.32</v>
      </c>
      <c r="I64" s="285">
        <f t="shared" si="27"/>
        <v>47.32</v>
      </c>
      <c r="J64" s="38"/>
      <c r="K64" s="39"/>
      <c r="L64" s="46"/>
      <c r="M64" s="46"/>
      <c r="N64" s="46"/>
      <c r="O64" s="46"/>
      <c r="P64" s="46"/>
      <c r="Q64" s="46"/>
      <c r="R64" s="46"/>
      <c r="S64" s="46"/>
      <c r="T64" s="46"/>
      <c r="U64" s="46"/>
      <c r="V64" s="46"/>
      <c r="W64" s="46"/>
      <c r="X64" s="46"/>
      <c r="Y64" s="46"/>
      <c r="Z64" s="46"/>
    </row>
    <row r="65" spans="1:26" ht="12.75" customHeight="1" x14ac:dyDescent="0.2">
      <c r="A65" s="40" t="s">
        <v>306</v>
      </c>
      <c r="B65" s="41" t="s">
        <v>307</v>
      </c>
      <c r="C65" s="40" t="s">
        <v>308</v>
      </c>
      <c r="D65" s="42" t="s">
        <v>301</v>
      </c>
      <c r="E65" s="43">
        <v>2</v>
      </c>
      <c r="F65" s="44">
        <v>21</v>
      </c>
      <c r="G65" s="44">
        <f t="shared" si="25"/>
        <v>24.97</v>
      </c>
      <c r="H65" s="281">
        <f t="shared" si="26"/>
        <v>49.94</v>
      </c>
      <c r="I65" s="285">
        <f t="shared" si="27"/>
        <v>49.94</v>
      </c>
      <c r="J65" s="38"/>
      <c r="K65" s="39"/>
      <c r="L65" s="46"/>
      <c r="M65" s="46"/>
      <c r="N65" s="46"/>
      <c r="O65" s="46"/>
      <c r="P65" s="46"/>
      <c r="Q65" s="46"/>
      <c r="R65" s="46"/>
      <c r="S65" s="46"/>
      <c r="T65" s="46"/>
      <c r="U65" s="46"/>
      <c r="V65" s="46"/>
      <c r="W65" s="46"/>
      <c r="X65" s="46"/>
      <c r="Y65" s="46"/>
      <c r="Z65" s="46"/>
    </row>
    <row r="66" spans="1:26" ht="12.75" customHeight="1" x14ac:dyDescent="0.2">
      <c r="A66" s="40" t="s">
        <v>311</v>
      </c>
      <c r="B66" s="41" t="s">
        <v>312</v>
      </c>
      <c r="C66" s="40" t="s">
        <v>313</v>
      </c>
      <c r="D66" s="42" t="s">
        <v>301</v>
      </c>
      <c r="E66" s="43">
        <v>22</v>
      </c>
      <c r="F66" s="44">
        <v>18.899999999999999</v>
      </c>
      <c r="G66" s="44">
        <f t="shared" si="25"/>
        <v>22.47</v>
      </c>
      <c r="H66" s="281">
        <f t="shared" si="26"/>
        <v>494.34</v>
      </c>
      <c r="I66" s="285">
        <f t="shared" si="27"/>
        <v>494.34</v>
      </c>
      <c r="J66" s="38"/>
      <c r="K66" s="39"/>
      <c r="L66" s="53"/>
      <c r="M66" s="53"/>
      <c r="N66" s="53"/>
      <c r="O66" s="53"/>
      <c r="P66" s="53"/>
      <c r="Q66" s="53"/>
      <c r="R66" s="53"/>
      <c r="S66" s="53"/>
      <c r="T66" s="53"/>
      <c r="U66" s="53"/>
      <c r="V66" s="53"/>
      <c r="W66" s="53"/>
      <c r="X66" s="53"/>
      <c r="Y66" s="53"/>
      <c r="Z66" s="53"/>
    </row>
    <row r="67" spans="1:26" ht="12.75" customHeight="1" x14ac:dyDescent="0.2">
      <c r="A67" s="40" t="s">
        <v>314</v>
      </c>
      <c r="B67" s="41" t="s">
        <v>315</v>
      </c>
      <c r="C67" s="40" t="s">
        <v>316</v>
      </c>
      <c r="D67" s="42" t="s">
        <v>41</v>
      </c>
      <c r="E67" s="43">
        <v>48</v>
      </c>
      <c r="F67" s="44">
        <v>19.899999999999999</v>
      </c>
      <c r="G67" s="44">
        <f t="shared" si="25"/>
        <v>23.66</v>
      </c>
      <c r="H67" s="281">
        <f t="shared" si="26"/>
        <v>1135.68</v>
      </c>
      <c r="I67" s="285">
        <f t="shared" si="27"/>
        <v>1135.68</v>
      </c>
      <c r="J67" s="38"/>
      <c r="K67" s="39"/>
      <c r="L67" s="46"/>
      <c r="M67" s="46"/>
      <c r="N67" s="46"/>
      <c r="O67" s="46"/>
      <c r="P67" s="46"/>
      <c r="Q67" s="46"/>
      <c r="R67" s="46"/>
      <c r="S67" s="46"/>
      <c r="T67" s="46"/>
      <c r="U67" s="46"/>
      <c r="V67" s="46"/>
      <c r="W67" s="46"/>
      <c r="X67" s="46"/>
      <c r="Y67" s="46"/>
      <c r="Z67" s="46"/>
    </row>
    <row r="68" spans="1:26" ht="12.75" customHeight="1" x14ac:dyDescent="0.2">
      <c r="A68" s="40" t="s">
        <v>319</v>
      </c>
      <c r="B68" s="41" t="s">
        <v>320</v>
      </c>
      <c r="C68" s="40" t="s">
        <v>321</v>
      </c>
      <c r="D68" s="42" t="s">
        <v>41</v>
      </c>
      <c r="E68" s="43">
        <v>6.27</v>
      </c>
      <c r="F68" s="44">
        <v>21.8</v>
      </c>
      <c r="G68" s="44">
        <f t="shared" si="25"/>
        <v>25.92</v>
      </c>
      <c r="H68" s="281">
        <f t="shared" si="26"/>
        <v>162.52000000000001</v>
      </c>
      <c r="I68" s="285">
        <f t="shared" si="27"/>
        <v>162.52000000000001</v>
      </c>
      <c r="J68" s="38"/>
      <c r="K68" s="39"/>
      <c r="L68" s="46"/>
      <c r="M68" s="46"/>
      <c r="N68" s="46"/>
      <c r="O68" s="46"/>
      <c r="P68" s="46"/>
      <c r="Q68" s="46"/>
      <c r="R68" s="46"/>
      <c r="S68" s="46"/>
      <c r="T68" s="46"/>
      <c r="U68" s="46"/>
      <c r="V68" s="46"/>
      <c r="W68" s="46"/>
      <c r="X68" s="46"/>
      <c r="Y68" s="46"/>
      <c r="Z68" s="46"/>
    </row>
    <row r="69" spans="1:26" ht="12.75" customHeight="1" x14ac:dyDescent="0.2">
      <c r="A69" s="40" t="s">
        <v>322</v>
      </c>
      <c r="B69" s="41" t="s">
        <v>323</v>
      </c>
      <c r="C69" s="40" t="s">
        <v>325</v>
      </c>
      <c r="D69" s="42" t="s">
        <v>41</v>
      </c>
      <c r="E69" s="43">
        <f>(34.2*4)+8.15</f>
        <v>144.95000000000002</v>
      </c>
      <c r="F69" s="44">
        <v>27.9</v>
      </c>
      <c r="G69" s="44">
        <f t="shared" si="25"/>
        <v>33.17</v>
      </c>
      <c r="H69" s="281">
        <f t="shared" si="26"/>
        <v>4807.99</v>
      </c>
      <c r="I69" s="285">
        <f t="shared" si="27"/>
        <v>4807.99</v>
      </c>
      <c r="J69" s="38"/>
      <c r="K69" s="39"/>
      <c r="L69" s="46"/>
      <c r="M69" s="46"/>
      <c r="N69" s="46"/>
      <c r="O69" s="46"/>
      <c r="P69" s="46"/>
      <c r="Q69" s="46"/>
      <c r="R69" s="46"/>
      <c r="S69" s="46"/>
      <c r="T69" s="46"/>
      <c r="U69" s="46"/>
      <c r="V69" s="46"/>
      <c r="W69" s="46"/>
      <c r="X69" s="46"/>
      <c r="Y69" s="46"/>
      <c r="Z69" s="46"/>
    </row>
    <row r="70" spans="1:26" ht="12.75" customHeight="1" x14ac:dyDescent="0.2">
      <c r="A70" s="40" t="s">
        <v>326</v>
      </c>
      <c r="B70" s="41">
        <v>94869</v>
      </c>
      <c r="C70" s="40" t="s">
        <v>327</v>
      </c>
      <c r="D70" s="42" t="s">
        <v>41</v>
      </c>
      <c r="E70" s="43">
        <f>46.13+27.59+46.13+27.59</f>
        <v>147.44</v>
      </c>
      <c r="F70" s="44">
        <v>117.9</v>
      </c>
      <c r="G70" s="44">
        <f t="shared" si="25"/>
        <v>140.18</v>
      </c>
      <c r="H70" s="281">
        <f t="shared" si="26"/>
        <v>20668.14</v>
      </c>
      <c r="I70" s="285">
        <f t="shared" si="27"/>
        <v>20668.14</v>
      </c>
      <c r="J70" s="38"/>
      <c r="K70" s="39"/>
      <c r="L70" s="53"/>
      <c r="M70" s="53"/>
      <c r="N70" s="53"/>
      <c r="O70" s="53"/>
      <c r="P70" s="53"/>
      <c r="Q70" s="53"/>
      <c r="R70" s="53"/>
      <c r="S70" s="53"/>
      <c r="T70" s="53"/>
      <c r="U70" s="53"/>
      <c r="V70" s="53"/>
      <c r="W70" s="53"/>
      <c r="X70" s="53"/>
      <c r="Y70" s="53"/>
      <c r="Z70" s="53"/>
    </row>
    <row r="71" spans="1:26" ht="12.75" customHeight="1" x14ac:dyDescent="0.2">
      <c r="A71" s="40" t="s">
        <v>328</v>
      </c>
      <c r="B71" s="41">
        <v>94871</v>
      </c>
      <c r="C71" s="40" t="s">
        <v>329</v>
      </c>
      <c r="D71" s="42" t="s">
        <v>41</v>
      </c>
      <c r="E71" s="43">
        <f>47.14*2</f>
        <v>94.28</v>
      </c>
      <c r="F71" s="44">
        <v>141.85</v>
      </c>
      <c r="G71" s="44">
        <f t="shared" si="25"/>
        <v>168.65</v>
      </c>
      <c r="H71" s="281">
        <f t="shared" si="26"/>
        <v>15900.32</v>
      </c>
      <c r="I71" s="285">
        <f t="shared" si="27"/>
        <v>15900.32</v>
      </c>
      <c r="J71" s="38"/>
      <c r="K71" s="39"/>
      <c r="L71" s="46"/>
      <c r="M71" s="46"/>
      <c r="N71" s="46"/>
      <c r="O71" s="46"/>
      <c r="P71" s="46"/>
      <c r="Q71" s="46"/>
      <c r="R71" s="46"/>
      <c r="S71" s="46"/>
      <c r="T71" s="46"/>
      <c r="U71" s="46"/>
      <c r="V71" s="46"/>
      <c r="W71" s="46"/>
      <c r="X71" s="46"/>
      <c r="Y71" s="46"/>
      <c r="Z71" s="46"/>
    </row>
    <row r="72" spans="1:26" ht="12.75" customHeight="1" x14ac:dyDescent="0.2">
      <c r="A72" s="40" t="s">
        <v>330</v>
      </c>
      <c r="B72" s="41" t="s">
        <v>331</v>
      </c>
      <c r="C72" s="40" t="s">
        <v>332</v>
      </c>
      <c r="D72" s="42" t="s">
        <v>41</v>
      </c>
      <c r="E72" s="43">
        <f>39+39+68.7</f>
        <v>146.69999999999999</v>
      </c>
      <c r="F72" s="44">
        <v>325.39999999999998</v>
      </c>
      <c r="G72" s="44">
        <f t="shared" si="25"/>
        <v>386.88</v>
      </c>
      <c r="H72" s="281">
        <f t="shared" si="26"/>
        <v>56755.3</v>
      </c>
      <c r="I72" s="285">
        <f t="shared" si="27"/>
        <v>56755.3</v>
      </c>
      <c r="J72" s="38"/>
      <c r="K72" s="39"/>
      <c r="L72" s="46"/>
      <c r="M72" s="46"/>
      <c r="N72" s="46"/>
      <c r="O72" s="46"/>
      <c r="P72" s="46"/>
      <c r="Q72" s="46"/>
      <c r="R72" s="46"/>
      <c r="S72" s="46"/>
      <c r="T72" s="46"/>
      <c r="U72" s="46"/>
      <c r="V72" s="46"/>
      <c r="W72" s="46"/>
      <c r="X72" s="46"/>
      <c r="Y72" s="46"/>
      <c r="Z72" s="46"/>
    </row>
    <row r="73" spans="1:26" ht="12.75" customHeight="1" x14ac:dyDescent="0.2">
      <c r="A73" s="40" t="s">
        <v>333</v>
      </c>
      <c r="B73" s="50">
        <v>92835</v>
      </c>
      <c r="C73" s="40" t="s">
        <v>334</v>
      </c>
      <c r="D73" s="42" t="s">
        <v>41</v>
      </c>
      <c r="E73" s="43">
        <v>115.05</v>
      </c>
      <c r="F73" s="44">
        <v>167.8</v>
      </c>
      <c r="G73" s="44">
        <f t="shared" si="25"/>
        <v>199.51</v>
      </c>
      <c r="H73" s="281">
        <f t="shared" si="26"/>
        <v>22953.63</v>
      </c>
      <c r="I73" s="285">
        <f t="shared" si="27"/>
        <v>22953.63</v>
      </c>
      <c r="J73" s="38"/>
      <c r="K73" s="39"/>
      <c r="L73" s="46"/>
      <c r="M73" s="46"/>
      <c r="N73" s="46"/>
      <c r="O73" s="46"/>
      <c r="P73" s="46"/>
      <c r="Q73" s="46"/>
      <c r="R73" s="46"/>
      <c r="S73" s="46"/>
      <c r="T73" s="46"/>
      <c r="U73" s="46"/>
      <c r="V73" s="46"/>
      <c r="W73" s="46"/>
      <c r="X73" s="46"/>
      <c r="Y73" s="46"/>
      <c r="Z73" s="46"/>
    </row>
    <row r="74" spans="1:26" ht="12.75" customHeight="1" x14ac:dyDescent="0.2">
      <c r="A74" s="40" t="s">
        <v>335</v>
      </c>
      <c r="B74" s="41" t="s">
        <v>336</v>
      </c>
      <c r="C74" s="40" t="s">
        <v>337</v>
      </c>
      <c r="D74" s="42" t="s">
        <v>41</v>
      </c>
      <c r="E74" s="43">
        <v>110.39</v>
      </c>
      <c r="F74" s="44">
        <v>78.849999999999994</v>
      </c>
      <c r="G74" s="44">
        <f t="shared" si="25"/>
        <v>93.75</v>
      </c>
      <c r="H74" s="281">
        <f t="shared" si="26"/>
        <v>10349.06</v>
      </c>
      <c r="I74" s="285">
        <f t="shared" si="27"/>
        <v>10349.06</v>
      </c>
      <c r="J74" s="38"/>
      <c r="K74" s="39"/>
      <c r="L74" s="46"/>
      <c r="M74" s="46"/>
      <c r="N74" s="46"/>
      <c r="O74" s="46"/>
      <c r="P74" s="46"/>
      <c r="Q74" s="46"/>
      <c r="R74" s="46"/>
      <c r="S74" s="46"/>
      <c r="T74" s="46"/>
      <c r="U74" s="46"/>
      <c r="V74" s="46"/>
      <c r="W74" s="46"/>
      <c r="X74" s="46"/>
      <c r="Y74" s="46"/>
      <c r="Z74" s="46"/>
    </row>
    <row r="75" spans="1:26" ht="12.75" customHeight="1" x14ac:dyDescent="0.25">
      <c r="A75" s="28" t="s">
        <v>338</v>
      </c>
      <c r="B75" s="29"/>
      <c r="C75" s="28" t="s">
        <v>339</v>
      </c>
      <c r="D75" s="30"/>
      <c r="E75" s="31"/>
      <c r="F75" s="32"/>
      <c r="G75" s="32"/>
      <c r="H75" s="283">
        <f>SUM(H76:H83)</f>
        <v>144456.97</v>
      </c>
      <c r="I75" s="285"/>
      <c r="J75" s="38"/>
      <c r="K75" s="39"/>
      <c r="L75" s="37"/>
      <c r="M75" s="37"/>
      <c r="N75" s="37"/>
      <c r="O75" s="37"/>
      <c r="P75" s="37"/>
      <c r="Q75" s="37"/>
      <c r="R75" s="37"/>
      <c r="S75" s="37"/>
      <c r="T75" s="37"/>
      <c r="U75" s="37"/>
      <c r="V75" s="37"/>
      <c r="W75" s="37"/>
      <c r="X75" s="37"/>
      <c r="Y75" s="37"/>
      <c r="Z75" s="37"/>
    </row>
    <row r="76" spans="1:26" ht="12.75" customHeight="1" x14ac:dyDescent="0.2">
      <c r="A76" s="40" t="s">
        <v>340</v>
      </c>
      <c r="B76" s="50">
        <v>83449</v>
      </c>
      <c r="C76" s="40" t="s">
        <v>341</v>
      </c>
      <c r="D76" s="42" t="s">
        <v>57</v>
      </c>
      <c r="E76" s="43">
        <v>6</v>
      </c>
      <c r="F76" s="44">
        <v>289.67</v>
      </c>
      <c r="G76" s="44">
        <f t="shared" ref="G76:G83" si="28">ROUND(F76*(1+$H$131),2)</f>
        <v>344.4</v>
      </c>
      <c r="H76" s="281">
        <f t="shared" ref="H76:H83" si="29">ROUND(E76*G76,2)</f>
        <v>2066.4</v>
      </c>
      <c r="I76" s="285">
        <f t="shared" ref="I76:I83" si="30">H76</f>
        <v>2066.4</v>
      </c>
      <c r="J76" s="38"/>
      <c r="K76" s="39"/>
      <c r="L76" s="46"/>
      <c r="M76" s="46"/>
      <c r="N76" s="46"/>
      <c r="O76" s="46"/>
      <c r="P76" s="46"/>
      <c r="Q76" s="46"/>
      <c r="R76" s="46"/>
      <c r="S76" s="46"/>
      <c r="T76" s="46"/>
      <c r="U76" s="46"/>
      <c r="V76" s="46"/>
      <c r="W76" s="46"/>
      <c r="X76" s="46"/>
      <c r="Y76" s="46"/>
      <c r="Z76" s="46"/>
    </row>
    <row r="77" spans="1:26" ht="12.75" customHeight="1" x14ac:dyDescent="0.2">
      <c r="A77" s="40" t="s">
        <v>342</v>
      </c>
      <c r="B77" s="41" t="s">
        <v>343</v>
      </c>
      <c r="C77" s="40" t="s">
        <v>344</v>
      </c>
      <c r="D77" s="42" t="s">
        <v>57</v>
      </c>
      <c r="E77" s="43">
        <f>E76</f>
        <v>6</v>
      </c>
      <c r="F77" s="44">
        <v>92.61</v>
      </c>
      <c r="G77" s="44">
        <f t="shared" si="28"/>
        <v>110.11</v>
      </c>
      <c r="H77" s="284">
        <f t="shared" si="29"/>
        <v>660.66</v>
      </c>
      <c r="I77" s="286">
        <f t="shared" si="30"/>
        <v>660.66</v>
      </c>
      <c r="J77" s="38"/>
      <c r="K77" s="52"/>
      <c r="L77" s="46"/>
      <c r="M77" s="46"/>
      <c r="N77" s="46"/>
      <c r="O77" s="46"/>
      <c r="P77" s="46"/>
      <c r="Q77" s="46"/>
      <c r="R77" s="46"/>
      <c r="S77" s="46"/>
      <c r="T77" s="46"/>
      <c r="U77" s="46"/>
      <c r="V77" s="46"/>
      <c r="W77" s="46"/>
      <c r="X77" s="46"/>
      <c r="Y77" s="46"/>
      <c r="Z77" s="46"/>
    </row>
    <row r="78" spans="1:26" ht="12.75" customHeight="1" x14ac:dyDescent="0.2">
      <c r="A78" s="40" t="s">
        <v>346</v>
      </c>
      <c r="B78" s="41" t="s">
        <v>347</v>
      </c>
      <c r="C78" s="40" t="s">
        <v>348</v>
      </c>
      <c r="D78" s="42" t="s">
        <v>57</v>
      </c>
      <c r="E78" s="43">
        <v>12</v>
      </c>
      <c r="F78" s="44">
        <v>213.81</v>
      </c>
      <c r="G78" s="44">
        <f t="shared" si="28"/>
        <v>254.21</v>
      </c>
      <c r="H78" s="284">
        <f t="shared" si="29"/>
        <v>3050.52</v>
      </c>
      <c r="I78" s="285">
        <f t="shared" si="30"/>
        <v>3050.52</v>
      </c>
      <c r="J78" s="38"/>
      <c r="K78" s="39"/>
      <c r="L78" s="53"/>
      <c r="M78" s="53"/>
      <c r="N78" s="53"/>
      <c r="O78" s="53"/>
      <c r="P78" s="53"/>
      <c r="Q78" s="53"/>
      <c r="R78" s="53"/>
      <c r="S78" s="53"/>
      <c r="T78" s="53"/>
      <c r="U78" s="53"/>
      <c r="V78" s="53"/>
      <c r="W78" s="53"/>
      <c r="X78" s="53"/>
      <c r="Y78" s="53"/>
      <c r="Z78" s="53"/>
    </row>
    <row r="79" spans="1:26" ht="12.75" customHeight="1" x14ac:dyDescent="0.2">
      <c r="A79" s="40" t="s">
        <v>349</v>
      </c>
      <c r="B79" s="50" t="s">
        <v>350</v>
      </c>
      <c r="C79" s="40" t="s">
        <v>351</v>
      </c>
      <c r="D79" s="42" t="s">
        <v>57</v>
      </c>
      <c r="E79" s="43">
        <v>5</v>
      </c>
      <c r="F79" s="44">
        <v>2776.08</v>
      </c>
      <c r="G79" s="44">
        <f t="shared" si="28"/>
        <v>3300.61</v>
      </c>
      <c r="H79" s="284">
        <f t="shared" si="29"/>
        <v>16503.05</v>
      </c>
      <c r="I79" s="285">
        <f t="shared" si="30"/>
        <v>16503.05</v>
      </c>
      <c r="J79" s="38"/>
      <c r="K79" s="39"/>
      <c r="L79" s="46"/>
      <c r="M79" s="46"/>
      <c r="N79" s="46"/>
      <c r="O79" s="46"/>
      <c r="P79" s="46"/>
      <c r="Q79" s="46"/>
      <c r="R79" s="46"/>
      <c r="S79" s="46"/>
      <c r="T79" s="46"/>
      <c r="U79" s="46"/>
      <c r="V79" s="46"/>
      <c r="W79" s="46"/>
      <c r="X79" s="46"/>
      <c r="Y79" s="46"/>
      <c r="Z79" s="46"/>
    </row>
    <row r="80" spans="1:26" ht="12.75" customHeight="1" x14ac:dyDescent="0.2">
      <c r="A80" s="40" t="s">
        <v>352</v>
      </c>
      <c r="B80" s="41" t="s">
        <v>353</v>
      </c>
      <c r="C80" s="40" t="s">
        <v>354</v>
      </c>
      <c r="D80" s="42" t="s">
        <v>57</v>
      </c>
      <c r="E80" s="43">
        <f>E79</f>
        <v>5</v>
      </c>
      <c r="F80" s="44">
        <v>375.7</v>
      </c>
      <c r="G80" s="44">
        <f t="shared" si="28"/>
        <v>446.69</v>
      </c>
      <c r="H80" s="284">
        <f t="shared" si="29"/>
        <v>2233.4499999999998</v>
      </c>
      <c r="I80" s="285">
        <f t="shared" si="30"/>
        <v>2233.4499999999998</v>
      </c>
      <c r="J80" s="38"/>
      <c r="K80" s="39"/>
      <c r="L80" s="46"/>
      <c r="M80" s="46"/>
      <c r="N80" s="46"/>
      <c r="O80" s="46"/>
      <c r="P80" s="46"/>
      <c r="Q80" s="46"/>
      <c r="R80" s="46"/>
      <c r="S80" s="46"/>
      <c r="T80" s="46"/>
      <c r="U80" s="46"/>
      <c r="V80" s="46"/>
      <c r="W80" s="46"/>
      <c r="X80" s="46"/>
      <c r="Y80" s="46"/>
      <c r="Z80" s="46"/>
    </row>
    <row r="81" spans="1:26" ht="12.75" customHeight="1" x14ac:dyDescent="0.2">
      <c r="A81" s="40" t="s">
        <v>355</v>
      </c>
      <c r="B81" s="41" t="s">
        <v>356</v>
      </c>
      <c r="C81" s="40" t="s">
        <v>357</v>
      </c>
      <c r="D81" s="42" t="s">
        <v>41</v>
      </c>
      <c r="E81" s="43">
        <f>'Memória Pista 02'!I401</f>
        <v>309.18</v>
      </c>
      <c r="F81" s="44">
        <v>96.63</v>
      </c>
      <c r="G81" s="44">
        <f t="shared" si="28"/>
        <v>114.89</v>
      </c>
      <c r="H81" s="284">
        <f t="shared" si="29"/>
        <v>35521.69</v>
      </c>
      <c r="I81" s="285">
        <f t="shared" si="30"/>
        <v>35521.69</v>
      </c>
      <c r="J81" s="38"/>
      <c r="K81" s="39"/>
      <c r="L81" s="46"/>
      <c r="M81" s="46"/>
      <c r="N81" s="46"/>
      <c r="O81" s="46"/>
      <c r="P81" s="46"/>
      <c r="Q81" s="46"/>
      <c r="R81" s="46"/>
      <c r="S81" s="46"/>
      <c r="T81" s="46"/>
      <c r="U81" s="46"/>
      <c r="V81" s="46"/>
      <c r="W81" s="46"/>
      <c r="X81" s="46"/>
      <c r="Y81" s="46"/>
      <c r="Z81" s="46"/>
    </row>
    <row r="82" spans="1:26" ht="12.75" customHeight="1" x14ac:dyDescent="0.2">
      <c r="A82" s="40" t="s">
        <v>358</v>
      </c>
      <c r="B82" s="41" t="s">
        <v>359</v>
      </c>
      <c r="C82" s="40" t="s">
        <v>360</v>
      </c>
      <c r="D82" s="42" t="s">
        <v>41</v>
      </c>
      <c r="E82" s="43">
        <f>E81</f>
        <v>309.18</v>
      </c>
      <c r="F82" s="44">
        <v>179.8</v>
      </c>
      <c r="G82" s="44">
        <f t="shared" si="28"/>
        <v>213.77</v>
      </c>
      <c r="H82" s="281">
        <f t="shared" si="29"/>
        <v>66093.41</v>
      </c>
      <c r="I82" s="285">
        <f t="shared" si="30"/>
        <v>66093.41</v>
      </c>
      <c r="J82" s="38"/>
      <c r="K82" s="39"/>
      <c r="L82" s="46"/>
      <c r="M82" s="46"/>
      <c r="N82" s="46"/>
      <c r="O82" s="46"/>
      <c r="P82" s="46"/>
      <c r="Q82" s="46"/>
      <c r="R82" s="46"/>
      <c r="S82" s="46"/>
      <c r="T82" s="46"/>
      <c r="U82" s="46"/>
      <c r="V82" s="46"/>
      <c r="W82" s="46"/>
      <c r="X82" s="46"/>
      <c r="Y82" s="46"/>
      <c r="Z82" s="46"/>
    </row>
    <row r="83" spans="1:26" ht="12.75" customHeight="1" x14ac:dyDescent="0.2">
      <c r="A83" s="40" t="s">
        <v>361</v>
      </c>
      <c r="B83" s="41" t="s">
        <v>362</v>
      </c>
      <c r="C83" s="40" t="s">
        <v>363</v>
      </c>
      <c r="D83" s="42" t="s">
        <v>41</v>
      </c>
      <c r="E83" s="43">
        <f>'Memória Pista 02'!I409+'Memória Pista 02'!I410</f>
        <v>86.22</v>
      </c>
      <c r="F83" s="44">
        <v>178.79</v>
      </c>
      <c r="G83" s="44">
        <f t="shared" si="28"/>
        <v>212.57</v>
      </c>
      <c r="H83" s="281">
        <f t="shared" si="29"/>
        <v>18327.79</v>
      </c>
      <c r="I83" s="285">
        <f t="shared" si="30"/>
        <v>18327.79</v>
      </c>
      <c r="J83" s="38"/>
      <c r="K83" s="39"/>
      <c r="L83" s="53"/>
      <c r="M83" s="53"/>
      <c r="N83" s="53"/>
      <c r="O83" s="53"/>
      <c r="P83" s="53"/>
      <c r="Q83" s="53"/>
      <c r="R83" s="53"/>
      <c r="S83" s="53"/>
      <c r="T83" s="53"/>
      <c r="U83" s="53"/>
      <c r="V83" s="53"/>
      <c r="W83" s="53"/>
      <c r="X83" s="53"/>
      <c r="Y83" s="53"/>
      <c r="Z83" s="53"/>
    </row>
    <row r="84" spans="1:26" ht="12.75" customHeight="1" x14ac:dyDescent="0.25">
      <c r="A84" s="28">
        <v>5</v>
      </c>
      <c r="B84" s="29"/>
      <c r="C84" s="28" t="s">
        <v>364</v>
      </c>
      <c r="D84" s="30"/>
      <c r="E84" s="31"/>
      <c r="F84" s="32"/>
      <c r="G84" s="32"/>
      <c r="H84" s="283">
        <f>H85+H106</f>
        <v>65178.989999999991</v>
      </c>
      <c r="I84" s="285"/>
      <c r="J84" s="38"/>
      <c r="K84" s="39"/>
      <c r="L84" s="37"/>
      <c r="M84" s="37"/>
      <c r="N84" s="37"/>
      <c r="O84" s="37"/>
      <c r="P84" s="37"/>
      <c r="Q84" s="37"/>
      <c r="R84" s="37"/>
      <c r="S84" s="37"/>
      <c r="T84" s="37"/>
      <c r="U84" s="37"/>
      <c r="V84" s="37"/>
      <c r="W84" s="37"/>
      <c r="X84" s="37"/>
      <c r="Y84" s="37"/>
      <c r="Z84" s="37"/>
    </row>
    <row r="85" spans="1:26" ht="12.75" customHeight="1" x14ac:dyDescent="0.25">
      <c r="A85" s="28" t="s">
        <v>365</v>
      </c>
      <c r="B85" s="29"/>
      <c r="C85" s="28" t="s">
        <v>366</v>
      </c>
      <c r="D85" s="30"/>
      <c r="E85" s="31"/>
      <c r="F85" s="32"/>
      <c r="G85" s="32"/>
      <c r="H85" s="283">
        <f>SUM(H86:H105)</f>
        <v>60647.299999999988</v>
      </c>
      <c r="I85" s="285"/>
      <c r="J85" s="38"/>
      <c r="K85" s="39"/>
      <c r="L85" s="37"/>
      <c r="M85" s="37"/>
      <c r="N85" s="37"/>
      <c r="O85" s="37"/>
      <c r="P85" s="37"/>
      <c r="Q85" s="37"/>
      <c r="R85" s="37"/>
      <c r="S85" s="37"/>
      <c r="T85" s="37"/>
      <c r="U85" s="37"/>
      <c r="V85" s="37"/>
      <c r="W85" s="37"/>
      <c r="X85" s="37"/>
      <c r="Y85" s="37"/>
      <c r="Z85" s="37"/>
    </row>
    <row r="86" spans="1:26" ht="12.75" customHeight="1" x14ac:dyDescent="0.2">
      <c r="A86" s="40" t="s">
        <v>370</v>
      </c>
      <c r="B86" s="41" t="s">
        <v>371</v>
      </c>
      <c r="C86" s="40" t="s">
        <v>372</v>
      </c>
      <c r="D86" s="42" t="s">
        <v>41</v>
      </c>
      <c r="E86" s="43">
        <v>14.77</v>
      </c>
      <c r="F86" s="44">
        <v>8.9</v>
      </c>
      <c r="G86" s="44">
        <f t="shared" ref="G86:G105" si="31">ROUND(F86*(1+$H$131),2)</f>
        <v>10.58</v>
      </c>
      <c r="H86" s="284">
        <f t="shared" ref="H86:H105" si="32">ROUND(E86*G86,2)</f>
        <v>156.27000000000001</v>
      </c>
      <c r="I86" s="285">
        <f t="shared" ref="I86:I105" si="33">H86</f>
        <v>156.27000000000001</v>
      </c>
      <c r="J86" s="38"/>
      <c r="K86" s="39"/>
      <c r="L86" s="46"/>
      <c r="M86" s="46"/>
      <c r="N86" s="46"/>
      <c r="O86" s="46"/>
      <c r="P86" s="46"/>
      <c r="Q86" s="46"/>
      <c r="R86" s="46"/>
      <c r="S86" s="46"/>
      <c r="T86" s="46"/>
      <c r="U86" s="46"/>
      <c r="V86" s="46"/>
      <c r="W86" s="46"/>
      <c r="X86" s="46"/>
      <c r="Y86" s="46"/>
      <c r="Z86" s="46"/>
    </row>
    <row r="87" spans="1:26" ht="12.75" customHeight="1" x14ac:dyDescent="0.2">
      <c r="A87" s="40" t="s">
        <v>373</v>
      </c>
      <c r="B87" s="41" t="s">
        <v>374</v>
      </c>
      <c r="C87" s="40" t="s">
        <v>375</v>
      </c>
      <c r="D87" s="42" t="s">
        <v>41</v>
      </c>
      <c r="E87" s="43">
        <f>12.35+7.6+9.5+16.83+22.75+8.53+8.24+22.61+2.28+14.8</f>
        <v>125.49</v>
      </c>
      <c r="F87" s="44">
        <v>9.5299999999999994</v>
      </c>
      <c r="G87" s="44">
        <f t="shared" si="31"/>
        <v>11.33</v>
      </c>
      <c r="H87" s="284">
        <f t="shared" si="32"/>
        <v>1421.8</v>
      </c>
      <c r="I87" s="285">
        <f t="shared" si="33"/>
        <v>1421.8</v>
      </c>
      <c r="J87" s="38"/>
      <c r="K87" s="39"/>
      <c r="L87" s="46"/>
      <c r="M87" s="46"/>
      <c r="N87" s="46"/>
      <c r="O87" s="46"/>
      <c r="P87" s="46"/>
      <c r="Q87" s="46"/>
      <c r="R87" s="46"/>
      <c r="S87" s="46"/>
      <c r="T87" s="46"/>
      <c r="U87" s="46"/>
      <c r="V87" s="46"/>
      <c r="W87" s="46"/>
      <c r="X87" s="46"/>
      <c r="Y87" s="46"/>
      <c r="Z87" s="46"/>
    </row>
    <row r="88" spans="1:26" ht="12.75" customHeight="1" x14ac:dyDescent="0.2">
      <c r="A88" s="40" t="s">
        <v>376</v>
      </c>
      <c r="B88" s="41" t="s">
        <v>377</v>
      </c>
      <c r="C88" s="40" t="s">
        <v>378</v>
      </c>
      <c r="D88" s="42" t="s">
        <v>41</v>
      </c>
      <c r="E88" s="43">
        <f>ROUND(5*16.83,2)</f>
        <v>84.15</v>
      </c>
      <c r="F88" s="44">
        <v>20.96</v>
      </c>
      <c r="G88" s="44">
        <f t="shared" si="31"/>
        <v>24.92</v>
      </c>
      <c r="H88" s="284">
        <f t="shared" si="32"/>
        <v>2097.02</v>
      </c>
      <c r="I88" s="285">
        <f t="shared" si="33"/>
        <v>2097.02</v>
      </c>
      <c r="J88" s="38"/>
      <c r="K88" s="39"/>
      <c r="L88" s="53"/>
      <c r="M88" s="53"/>
      <c r="N88" s="53"/>
      <c r="O88" s="53"/>
      <c r="P88" s="53"/>
      <c r="Q88" s="53"/>
      <c r="R88" s="53"/>
      <c r="S88" s="53"/>
      <c r="T88" s="53"/>
      <c r="U88" s="53"/>
      <c r="V88" s="53"/>
      <c r="W88" s="53"/>
      <c r="X88" s="53"/>
      <c r="Y88" s="53"/>
      <c r="Z88" s="53"/>
    </row>
    <row r="89" spans="1:26" ht="12.75" customHeight="1" x14ac:dyDescent="0.2">
      <c r="A89" s="40" t="s">
        <v>379</v>
      </c>
      <c r="B89" s="41" t="s">
        <v>380</v>
      </c>
      <c r="C89" s="40" t="s">
        <v>381</v>
      </c>
      <c r="D89" s="42" t="s">
        <v>41</v>
      </c>
      <c r="E89" s="43">
        <f>16.83*10</f>
        <v>168.29999999999998</v>
      </c>
      <c r="F89" s="44">
        <v>21.74</v>
      </c>
      <c r="G89" s="44">
        <f t="shared" si="31"/>
        <v>25.85</v>
      </c>
      <c r="H89" s="284">
        <f t="shared" si="32"/>
        <v>4350.5600000000004</v>
      </c>
      <c r="I89" s="285">
        <f t="shared" si="33"/>
        <v>4350.5600000000004</v>
      </c>
      <c r="J89" s="38"/>
      <c r="K89" s="39"/>
      <c r="L89" s="46"/>
      <c r="M89" s="46"/>
      <c r="N89" s="46"/>
      <c r="O89" s="46"/>
      <c r="P89" s="46"/>
      <c r="Q89" s="46"/>
      <c r="R89" s="46"/>
      <c r="S89" s="46"/>
      <c r="T89" s="46"/>
      <c r="U89" s="46"/>
      <c r="V89" s="46"/>
      <c r="W89" s="46"/>
      <c r="X89" s="46"/>
      <c r="Y89" s="46"/>
      <c r="Z89" s="46"/>
    </row>
    <row r="90" spans="1:26" ht="12.75" customHeight="1" x14ac:dyDescent="0.2">
      <c r="A90" s="40" t="s">
        <v>382</v>
      </c>
      <c r="B90" s="41" t="s">
        <v>383</v>
      </c>
      <c r="C90" s="40" t="s">
        <v>384</v>
      </c>
      <c r="D90" s="42" t="s">
        <v>41</v>
      </c>
      <c r="E90" s="43">
        <f>16.83*10+2.08</f>
        <v>170.38</v>
      </c>
      <c r="F90" s="44">
        <v>44.33</v>
      </c>
      <c r="G90" s="44">
        <f t="shared" si="31"/>
        <v>52.71</v>
      </c>
      <c r="H90" s="284">
        <f t="shared" si="32"/>
        <v>8980.73</v>
      </c>
      <c r="I90" s="285">
        <f t="shared" si="33"/>
        <v>8980.73</v>
      </c>
      <c r="J90" s="38"/>
      <c r="K90" s="39"/>
      <c r="L90" s="46"/>
      <c r="M90" s="46"/>
      <c r="N90" s="46"/>
      <c r="O90" s="46"/>
      <c r="P90" s="46"/>
      <c r="Q90" s="46"/>
      <c r="R90" s="46"/>
      <c r="S90" s="46"/>
      <c r="T90" s="46"/>
      <c r="U90" s="46"/>
      <c r="V90" s="46"/>
      <c r="W90" s="46"/>
      <c r="X90" s="46"/>
      <c r="Y90" s="46"/>
      <c r="Z90" s="46"/>
    </row>
    <row r="91" spans="1:26" ht="12.75" customHeight="1" x14ac:dyDescent="0.2">
      <c r="A91" s="40" t="s">
        <v>385</v>
      </c>
      <c r="B91" s="41" t="s">
        <v>386</v>
      </c>
      <c r="C91" s="40" t="s">
        <v>387</v>
      </c>
      <c r="D91" s="42" t="s">
        <v>41</v>
      </c>
      <c r="E91" s="43">
        <f>ROUND((28.58+20.21+12.65+28.12+20.21+58.44+19.2+49.5+3.6+0.37*2+0.4*2+0.2*2+0.47),2)</f>
        <v>242.92</v>
      </c>
      <c r="F91" s="44">
        <v>38.9</v>
      </c>
      <c r="G91" s="44">
        <f t="shared" si="31"/>
        <v>46.25</v>
      </c>
      <c r="H91" s="281">
        <f t="shared" si="32"/>
        <v>11235.05</v>
      </c>
      <c r="I91" s="285">
        <f t="shared" si="33"/>
        <v>11235.05</v>
      </c>
      <c r="J91" s="38"/>
      <c r="K91" s="39"/>
      <c r="L91" s="46"/>
      <c r="M91" s="46"/>
      <c r="N91" s="46"/>
      <c r="O91" s="46"/>
      <c r="P91" s="46"/>
      <c r="Q91" s="46"/>
      <c r="R91" s="46"/>
      <c r="S91" s="46"/>
      <c r="T91" s="46"/>
      <c r="U91" s="46"/>
      <c r="V91" s="46"/>
      <c r="W91" s="46"/>
      <c r="X91" s="46"/>
      <c r="Y91" s="46"/>
      <c r="Z91" s="46"/>
    </row>
    <row r="92" spans="1:26" ht="12.75" customHeight="1" x14ac:dyDescent="0.2">
      <c r="A92" s="40" t="s">
        <v>388</v>
      </c>
      <c r="B92" s="41" t="s">
        <v>389</v>
      </c>
      <c r="C92" s="40" t="s">
        <v>390</v>
      </c>
      <c r="D92" s="42" t="s">
        <v>57</v>
      </c>
      <c r="E92" s="43">
        <v>1</v>
      </c>
      <c r="F92" s="44">
        <v>11.65</v>
      </c>
      <c r="G92" s="44">
        <f t="shared" si="31"/>
        <v>13.85</v>
      </c>
      <c r="H92" s="284">
        <f t="shared" si="32"/>
        <v>13.85</v>
      </c>
      <c r="I92" s="285">
        <f t="shared" si="33"/>
        <v>13.85</v>
      </c>
      <c r="J92" s="38"/>
      <c r="K92" s="39"/>
      <c r="L92" s="46"/>
      <c r="M92" s="46"/>
      <c r="N92" s="46"/>
      <c r="O92" s="46"/>
      <c r="P92" s="46"/>
      <c r="Q92" s="46"/>
      <c r="R92" s="46"/>
      <c r="S92" s="46"/>
      <c r="T92" s="46"/>
      <c r="U92" s="46"/>
      <c r="V92" s="46"/>
      <c r="W92" s="46"/>
      <c r="X92" s="46"/>
      <c r="Y92" s="46"/>
      <c r="Z92" s="46"/>
    </row>
    <row r="93" spans="1:26" ht="12.75" customHeight="1" x14ac:dyDescent="0.2">
      <c r="A93" s="40" t="s">
        <v>391</v>
      </c>
      <c r="B93" s="41" t="s">
        <v>392</v>
      </c>
      <c r="C93" s="40" t="s">
        <v>393</v>
      </c>
      <c r="D93" s="42" t="s">
        <v>57</v>
      </c>
      <c r="E93" s="43">
        <v>6</v>
      </c>
      <c r="F93" s="44">
        <v>13.67</v>
      </c>
      <c r="G93" s="44">
        <f t="shared" si="31"/>
        <v>16.25</v>
      </c>
      <c r="H93" s="284">
        <f t="shared" si="32"/>
        <v>97.5</v>
      </c>
      <c r="I93" s="285">
        <f t="shared" si="33"/>
        <v>97.5</v>
      </c>
      <c r="J93" s="38"/>
      <c r="K93" s="39"/>
      <c r="L93" s="46"/>
      <c r="M93" s="46"/>
      <c r="N93" s="46"/>
      <c r="O93" s="46"/>
      <c r="P93" s="46"/>
      <c r="Q93" s="46"/>
      <c r="R93" s="46"/>
      <c r="S93" s="46"/>
      <c r="T93" s="46"/>
      <c r="U93" s="46"/>
      <c r="V93" s="46"/>
      <c r="W93" s="46"/>
      <c r="X93" s="46"/>
      <c r="Y93" s="46"/>
      <c r="Z93" s="46"/>
    </row>
    <row r="94" spans="1:26" ht="12.75" customHeight="1" x14ac:dyDescent="0.2">
      <c r="A94" s="40" t="s">
        <v>394</v>
      </c>
      <c r="B94" s="41" t="s">
        <v>395</v>
      </c>
      <c r="C94" s="40" t="s">
        <v>396</v>
      </c>
      <c r="D94" s="42" t="s">
        <v>57</v>
      </c>
      <c r="E94" s="43">
        <v>5</v>
      </c>
      <c r="F94" s="44">
        <v>17.100000000000001</v>
      </c>
      <c r="G94" s="44">
        <f t="shared" si="31"/>
        <v>20.329999999999998</v>
      </c>
      <c r="H94" s="284">
        <f t="shared" si="32"/>
        <v>101.65</v>
      </c>
      <c r="I94" s="285">
        <f t="shared" si="33"/>
        <v>101.65</v>
      </c>
      <c r="J94" s="38"/>
      <c r="K94" s="39"/>
      <c r="L94" s="53"/>
      <c r="M94" s="53"/>
      <c r="N94" s="53"/>
      <c r="O94" s="53"/>
      <c r="P94" s="53"/>
      <c r="Q94" s="53"/>
      <c r="R94" s="53"/>
      <c r="S94" s="53"/>
      <c r="T94" s="53"/>
      <c r="U94" s="53"/>
      <c r="V94" s="53"/>
      <c r="W94" s="53"/>
      <c r="X94" s="53"/>
      <c r="Y94" s="53"/>
      <c r="Z94" s="53"/>
    </row>
    <row r="95" spans="1:26" ht="12.75" customHeight="1" x14ac:dyDescent="0.2">
      <c r="A95" s="40" t="s">
        <v>397</v>
      </c>
      <c r="B95" s="41" t="s">
        <v>398</v>
      </c>
      <c r="C95" s="40" t="s">
        <v>399</v>
      </c>
      <c r="D95" s="42" t="s">
        <v>57</v>
      </c>
      <c r="E95" s="43">
        <v>10</v>
      </c>
      <c r="F95" s="44">
        <v>21.11</v>
      </c>
      <c r="G95" s="44">
        <f t="shared" si="31"/>
        <v>25.1</v>
      </c>
      <c r="H95" s="284">
        <f t="shared" si="32"/>
        <v>251</v>
      </c>
      <c r="I95" s="285">
        <f t="shared" si="33"/>
        <v>251</v>
      </c>
      <c r="J95" s="38"/>
      <c r="K95" s="39"/>
      <c r="L95" s="46"/>
      <c r="M95" s="46"/>
      <c r="N95" s="46"/>
      <c r="O95" s="46"/>
      <c r="P95" s="46"/>
      <c r="Q95" s="46"/>
      <c r="R95" s="46"/>
      <c r="S95" s="46"/>
      <c r="T95" s="46"/>
      <c r="U95" s="46"/>
      <c r="V95" s="46"/>
      <c r="W95" s="46"/>
      <c r="X95" s="46"/>
      <c r="Y95" s="46"/>
      <c r="Z95" s="46"/>
    </row>
    <row r="96" spans="1:26" ht="12.75" customHeight="1" x14ac:dyDescent="0.2">
      <c r="A96" s="40" t="s">
        <v>400</v>
      </c>
      <c r="B96" s="41" t="s">
        <v>401</v>
      </c>
      <c r="C96" s="40" t="s">
        <v>402</v>
      </c>
      <c r="D96" s="42" t="s">
        <v>57</v>
      </c>
      <c r="E96" s="43">
        <v>17</v>
      </c>
      <c r="F96" s="44">
        <v>27.2</v>
      </c>
      <c r="G96" s="44">
        <f t="shared" si="31"/>
        <v>32.340000000000003</v>
      </c>
      <c r="H96" s="284">
        <f t="shared" si="32"/>
        <v>549.78</v>
      </c>
      <c r="I96" s="285">
        <f t="shared" si="33"/>
        <v>549.78</v>
      </c>
      <c r="J96" s="38"/>
      <c r="K96" s="39"/>
      <c r="L96" s="46"/>
      <c r="M96" s="46"/>
      <c r="N96" s="46"/>
      <c r="O96" s="46"/>
      <c r="P96" s="46"/>
      <c r="Q96" s="46"/>
      <c r="R96" s="46"/>
      <c r="S96" s="46"/>
      <c r="T96" s="46"/>
      <c r="U96" s="46"/>
      <c r="V96" s="46"/>
      <c r="W96" s="46"/>
      <c r="X96" s="46"/>
      <c r="Y96" s="46"/>
      <c r="Z96" s="46"/>
    </row>
    <row r="97" spans="1:26" ht="12.75" customHeight="1" x14ac:dyDescent="0.2">
      <c r="A97" s="40" t="s">
        <v>403</v>
      </c>
      <c r="B97" s="41" t="s">
        <v>404</v>
      </c>
      <c r="C97" s="40" t="s">
        <v>405</v>
      </c>
      <c r="D97" s="42" t="s">
        <v>57</v>
      </c>
      <c r="E97" s="43">
        <v>39</v>
      </c>
      <c r="F97" s="44">
        <v>157.5</v>
      </c>
      <c r="G97" s="44">
        <f t="shared" si="31"/>
        <v>187.26</v>
      </c>
      <c r="H97" s="284">
        <f t="shared" si="32"/>
        <v>7303.14</v>
      </c>
      <c r="I97" s="285">
        <f t="shared" si="33"/>
        <v>7303.14</v>
      </c>
      <c r="J97" s="38"/>
      <c r="K97" s="39"/>
      <c r="L97" s="53"/>
      <c r="M97" s="53"/>
      <c r="N97" s="53"/>
      <c r="O97" s="53"/>
      <c r="P97" s="53"/>
      <c r="Q97" s="53"/>
      <c r="R97" s="53"/>
      <c r="S97" s="53"/>
      <c r="T97" s="53"/>
      <c r="U97" s="53"/>
      <c r="V97" s="53"/>
      <c r="W97" s="53"/>
      <c r="X97" s="53"/>
      <c r="Y97" s="53"/>
      <c r="Z97" s="53"/>
    </row>
    <row r="98" spans="1:26" ht="12.75" customHeight="1" x14ac:dyDescent="0.2">
      <c r="A98" s="40" t="s">
        <v>407</v>
      </c>
      <c r="B98" s="41" t="s">
        <v>408</v>
      </c>
      <c r="C98" s="40" t="s">
        <v>409</v>
      </c>
      <c r="D98" s="42" t="s">
        <v>57</v>
      </c>
      <c r="E98" s="43">
        <v>5</v>
      </c>
      <c r="F98" s="44">
        <v>133.63999999999999</v>
      </c>
      <c r="G98" s="44">
        <f t="shared" si="31"/>
        <v>158.88999999999999</v>
      </c>
      <c r="H98" s="284">
        <f t="shared" si="32"/>
        <v>794.45</v>
      </c>
      <c r="I98" s="285">
        <f t="shared" si="33"/>
        <v>794.45</v>
      </c>
      <c r="J98" s="38"/>
      <c r="K98" s="39"/>
      <c r="L98" s="46"/>
      <c r="M98" s="46"/>
      <c r="N98" s="46"/>
      <c r="O98" s="46"/>
      <c r="P98" s="46"/>
      <c r="Q98" s="46"/>
      <c r="R98" s="46"/>
      <c r="S98" s="46"/>
      <c r="T98" s="46"/>
      <c r="U98" s="46"/>
      <c r="V98" s="46"/>
      <c r="W98" s="46"/>
      <c r="X98" s="46"/>
      <c r="Y98" s="46"/>
      <c r="Z98" s="46"/>
    </row>
    <row r="99" spans="1:26" ht="12.75" customHeight="1" x14ac:dyDescent="0.2">
      <c r="A99" s="40" t="s">
        <v>411</v>
      </c>
      <c r="B99" s="41" t="s">
        <v>412</v>
      </c>
      <c r="C99" s="40" t="s">
        <v>413</v>
      </c>
      <c r="D99" s="42" t="s">
        <v>57</v>
      </c>
      <c r="E99" s="43">
        <v>5</v>
      </c>
      <c r="F99" s="44">
        <v>659.11</v>
      </c>
      <c r="G99" s="44">
        <f t="shared" si="31"/>
        <v>783.65</v>
      </c>
      <c r="H99" s="284">
        <f t="shared" si="32"/>
        <v>3918.25</v>
      </c>
      <c r="I99" s="285">
        <f t="shared" si="33"/>
        <v>3918.25</v>
      </c>
      <c r="J99" s="38"/>
      <c r="K99" s="39"/>
      <c r="L99" s="46"/>
      <c r="M99" s="46"/>
      <c r="N99" s="46"/>
      <c r="O99" s="46"/>
      <c r="P99" s="46"/>
      <c r="Q99" s="46"/>
      <c r="R99" s="46"/>
      <c r="S99" s="46"/>
      <c r="T99" s="46"/>
      <c r="U99" s="46"/>
      <c r="V99" s="46"/>
      <c r="W99" s="46"/>
      <c r="X99" s="46"/>
      <c r="Y99" s="46"/>
      <c r="Z99" s="46"/>
    </row>
    <row r="100" spans="1:26" ht="12.75" customHeight="1" x14ac:dyDescent="0.2">
      <c r="A100" s="40" t="s">
        <v>414</v>
      </c>
      <c r="B100" s="41" t="s">
        <v>415</v>
      </c>
      <c r="C100" s="40" t="s">
        <v>416</v>
      </c>
      <c r="D100" s="42" t="s">
        <v>57</v>
      </c>
      <c r="E100" s="43">
        <v>23</v>
      </c>
      <c r="F100" s="44">
        <v>309.94</v>
      </c>
      <c r="G100" s="44">
        <f t="shared" si="31"/>
        <v>368.5</v>
      </c>
      <c r="H100" s="284">
        <f t="shared" si="32"/>
        <v>8475.5</v>
      </c>
      <c r="I100" s="285">
        <f t="shared" si="33"/>
        <v>8475.5</v>
      </c>
      <c r="J100" s="38"/>
      <c r="K100" s="39"/>
      <c r="L100" s="53"/>
      <c r="M100" s="53"/>
      <c r="N100" s="53"/>
      <c r="O100" s="53"/>
      <c r="P100" s="53"/>
      <c r="Q100" s="53"/>
      <c r="R100" s="53"/>
      <c r="S100" s="53"/>
      <c r="T100" s="53"/>
      <c r="U100" s="53"/>
      <c r="V100" s="53"/>
      <c r="W100" s="53"/>
      <c r="X100" s="53"/>
      <c r="Y100" s="53"/>
      <c r="Z100" s="53"/>
    </row>
    <row r="101" spans="1:26" ht="12.75" customHeight="1" x14ac:dyDescent="0.2">
      <c r="A101" s="40" t="s">
        <v>419</v>
      </c>
      <c r="B101" s="41" t="s">
        <v>420</v>
      </c>
      <c r="C101" s="40" t="s">
        <v>421</v>
      </c>
      <c r="D101" s="42" t="s">
        <v>57</v>
      </c>
      <c r="E101" s="43">
        <v>16</v>
      </c>
      <c r="F101" s="44">
        <v>309.94</v>
      </c>
      <c r="G101" s="44">
        <f t="shared" si="31"/>
        <v>368.5</v>
      </c>
      <c r="H101" s="284">
        <f t="shared" si="32"/>
        <v>5896</v>
      </c>
      <c r="I101" s="285">
        <f t="shared" si="33"/>
        <v>5896</v>
      </c>
      <c r="J101" s="38"/>
      <c r="K101" s="39"/>
      <c r="L101" s="49"/>
      <c r="M101" s="46"/>
      <c r="N101" s="46"/>
      <c r="O101" s="46"/>
      <c r="P101" s="46"/>
      <c r="Q101" s="46"/>
      <c r="R101" s="46"/>
      <c r="S101" s="46"/>
      <c r="T101" s="46"/>
      <c r="U101" s="46"/>
      <c r="V101" s="46"/>
      <c r="W101" s="46"/>
      <c r="X101" s="46"/>
      <c r="Y101" s="46"/>
      <c r="Z101" s="46"/>
    </row>
    <row r="102" spans="1:26" ht="12.75" customHeight="1" x14ac:dyDescent="0.2">
      <c r="A102" s="40" t="s">
        <v>424</v>
      </c>
      <c r="B102" s="41" t="s">
        <v>425</v>
      </c>
      <c r="C102" s="40" t="s">
        <v>426</v>
      </c>
      <c r="D102" s="42" t="s">
        <v>57</v>
      </c>
      <c r="E102" s="43">
        <v>1</v>
      </c>
      <c r="F102" s="44">
        <v>745.97</v>
      </c>
      <c r="G102" s="44">
        <f t="shared" si="31"/>
        <v>886.92</v>
      </c>
      <c r="H102" s="284">
        <f t="shared" si="32"/>
        <v>886.92</v>
      </c>
      <c r="I102" s="285">
        <f t="shared" si="33"/>
        <v>886.92</v>
      </c>
      <c r="J102" s="38"/>
      <c r="K102" s="39"/>
      <c r="L102" s="49"/>
      <c r="M102" s="46"/>
      <c r="N102" s="46"/>
      <c r="O102" s="46"/>
      <c r="P102" s="46"/>
      <c r="Q102" s="46"/>
      <c r="R102" s="46"/>
      <c r="S102" s="46"/>
      <c r="T102" s="46"/>
      <c r="U102" s="46"/>
      <c r="V102" s="46"/>
      <c r="W102" s="46"/>
      <c r="X102" s="46"/>
      <c r="Y102" s="46"/>
      <c r="Z102" s="46"/>
    </row>
    <row r="103" spans="1:26" ht="12.75" customHeight="1" x14ac:dyDescent="0.2">
      <c r="A103" s="40" t="s">
        <v>427</v>
      </c>
      <c r="B103" s="50" t="s">
        <v>428</v>
      </c>
      <c r="C103" s="40" t="s">
        <v>429</v>
      </c>
      <c r="D103" s="42" t="s">
        <v>41</v>
      </c>
      <c r="E103" s="43">
        <f>126.09+53.85</f>
        <v>179.94</v>
      </c>
      <c r="F103" s="44">
        <v>8.9499999999999993</v>
      </c>
      <c r="G103" s="44">
        <f t="shared" si="31"/>
        <v>10.64</v>
      </c>
      <c r="H103" s="284">
        <f t="shared" si="32"/>
        <v>1914.56</v>
      </c>
      <c r="I103" s="285">
        <f t="shared" si="33"/>
        <v>1914.56</v>
      </c>
      <c r="J103" s="38"/>
      <c r="K103" s="39"/>
      <c r="L103" s="49"/>
      <c r="M103" s="46"/>
      <c r="N103" s="46"/>
      <c r="O103" s="46"/>
      <c r="P103" s="46"/>
      <c r="Q103" s="46"/>
      <c r="R103" s="46"/>
      <c r="S103" s="46"/>
      <c r="T103" s="46"/>
      <c r="U103" s="46"/>
      <c r="V103" s="46"/>
      <c r="W103" s="46"/>
      <c r="X103" s="46"/>
      <c r="Y103" s="46"/>
      <c r="Z103" s="46"/>
    </row>
    <row r="104" spans="1:26" ht="12.75" customHeight="1" x14ac:dyDescent="0.2">
      <c r="A104" s="40" t="s">
        <v>431</v>
      </c>
      <c r="B104" s="50">
        <v>91924</v>
      </c>
      <c r="C104" s="40" t="s">
        <v>432</v>
      </c>
      <c r="D104" s="42" t="s">
        <v>41</v>
      </c>
      <c r="E104" s="43">
        <v>911.74</v>
      </c>
      <c r="F104" s="44">
        <v>1.95</v>
      </c>
      <c r="G104" s="44">
        <f t="shared" si="31"/>
        <v>2.3199999999999998</v>
      </c>
      <c r="H104" s="284">
        <f t="shared" si="32"/>
        <v>2115.2399999999998</v>
      </c>
      <c r="I104" s="285">
        <f t="shared" si="33"/>
        <v>2115.2399999999998</v>
      </c>
      <c r="J104" s="38"/>
      <c r="K104" s="39"/>
      <c r="L104" s="49"/>
      <c r="M104" s="46"/>
      <c r="N104" s="46"/>
      <c r="O104" s="46"/>
      <c r="P104" s="46"/>
      <c r="Q104" s="46"/>
      <c r="R104" s="46"/>
      <c r="S104" s="46"/>
      <c r="T104" s="46"/>
      <c r="U104" s="46"/>
      <c r="V104" s="46"/>
      <c r="W104" s="46"/>
      <c r="X104" s="46"/>
      <c r="Y104" s="46"/>
      <c r="Z104" s="46"/>
    </row>
    <row r="105" spans="1:26" ht="12.75" customHeight="1" x14ac:dyDescent="0.2">
      <c r="A105" s="40" t="s">
        <v>433</v>
      </c>
      <c r="B105" s="50">
        <v>91926</v>
      </c>
      <c r="C105" s="40" t="s">
        <v>435</v>
      </c>
      <c r="D105" s="42" t="s">
        <v>41</v>
      </c>
      <c r="E105" s="43">
        <v>26.2</v>
      </c>
      <c r="F105" s="44">
        <v>2.83</v>
      </c>
      <c r="G105" s="44">
        <f t="shared" si="31"/>
        <v>3.36</v>
      </c>
      <c r="H105" s="284">
        <f t="shared" si="32"/>
        <v>88.03</v>
      </c>
      <c r="I105" s="285">
        <f t="shared" si="33"/>
        <v>88.03</v>
      </c>
      <c r="J105" s="38"/>
      <c r="K105" s="39"/>
      <c r="L105" s="49"/>
      <c r="M105" s="46"/>
      <c r="N105" s="46"/>
      <c r="O105" s="46"/>
      <c r="P105" s="46"/>
      <c r="Q105" s="46"/>
      <c r="R105" s="46"/>
      <c r="S105" s="46"/>
      <c r="T105" s="46"/>
      <c r="U105" s="46"/>
      <c r="V105" s="46"/>
      <c r="W105" s="46"/>
      <c r="X105" s="46"/>
      <c r="Y105" s="46"/>
      <c r="Z105" s="46"/>
    </row>
    <row r="106" spans="1:26" ht="12.75" customHeight="1" x14ac:dyDescent="0.2">
      <c r="A106" s="28" t="s">
        <v>436</v>
      </c>
      <c r="B106" s="29"/>
      <c r="C106" s="28" t="s">
        <v>437</v>
      </c>
      <c r="D106" s="30"/>
      <c r="E106" s="31"/>
      <c r="F106" s="32"/>
      <c r="G106" s="32"/>
      <c r="H106" s="283">
        <f>SUM(H107:H111)</f>
        <v>4531.6900000000005</v>
      </c>
      <c r="I106" s="285"/>
      <c r="J106" s="38"/>
      <c r="K106" s="39"/>
      <c r="L106" s="49"/>
      <c r="M106" s="39"/>
      <c r="N106" s="39"/>
      <c r="O106" s="39"/>
      <c r="P106" s="39"/>
      <c r="Q106" s="39"/>
      <c r="R106" s="39"/>
      <c r="S106" s="39"/>
      <c r="T106" s="39"/>
      <c r="U106" s="39"/>
      <c r="V106" s="39"/>
      <c r="W106" s="39"/>
      <c r="X106" s="39"/>
      <c r="Y106" s="39"/>
      <c r="Z106" s="39"/>
    </row>
    <row r="107" spans="1:26" ht="12.75" customHeight="1" x14ac:dyDescent="0.2">
      <c r="A107" s="40" t="s">
        <v>440</v>
      </c>
      <c r="B107" s="50">
        <v>93358</v>
      </c>
      <c r="C107" s="40" t="s">
        <v>204</v>
      </c>
      <c r="D107" s="42" t="s">
        <v>35</v>
      </c>
      <c r="E107" s="43">
        <v>19.329999999999998</v>
      </c>
      <c r="F107" s="44">
        <v>37.89</v>
      </c>
      <c r="G107" s="44">
        <f t="shared" ref="G107:G111" si="34">ROUND(F107*(1+$H$131),2)</f>
        <v>45.05</v>
      </c>
      <c r="H107" s="281">
        <f t="shared" ref="H107:H111" si="35">ROUND(E107*G107,2)</f>
        <v>870.82</v>
      </c>
      <c r="I107" s="285">
        <f t="shared" ref="I107:I111" si="36">H107</f>
        <v>870.82</v>
      </c>
      <c r="J107" s="38"/>
      <c r="K107" s="39"/>
      <c r="L107" s="49"/>
      <c r="M107" s="46"/>
      <c r="N107" s="46"/>
      <c r="O107" s="46"/>
      <c r="P107" s="46"/>
      <c r="Q107" s="46"/>
      <c r="R107" s="46"/>
      <c r="S107" s="46"/>
      <c r="T107" s="46"/>
      <c r="U107" s="46"/>
      <c r="V107" s="46"/>
      <c r="W107" s="46"/>
      <c r="X107" s="46"/>
      <c r="Y107" s="46"/>
      <c r="Z107" s="46"/>
    </row>
    <row r="108" spans="1:26" ht="12.75" customHeight="1" x14ac:dyDescent="0.2">
      <c r="A108" s="40" t="s">
        <v>442</v>
      </c>
      <c r="B108" s="50">
        <v>94342</v>
      </c>
      <c r="C108" s="40" t="s">
        <v>443</v>
      </c>
      <c r="D108" s="42" t="s">
        <v>35</v>
      </c>
      <c r="E108" s="43">
        <v>9.9600000000000009</v>
      </c>
      <c r="F108" s="44">
        <v>128.99</v>
      </c>
      <c r="G108" s="44">
        <f t="shared" si="34"/>
        <v>153.36000000000001</v>
      </c>
      <c r="H108" s="284">
        <f t="shared" si="35"/>
        <v>1527.47</v>
      </c>
      <c r="I108" s="285">
        <f t="shared" si="36"/>
        <v>1527.47</v>
      </c>
      <c r="J108" s="38"/>
      <c r="K108" s="39"/>
      <c r="L108" s="49"/>
      <c r="M108" s="46"/>
      <c r="N108" s="46"/>
      <c r="O108" s="46"/>
      <c r="P108" s="46"/>
      <c r="Q108" s="46"/>
      <c r="R108" s="46"/>
      <c r="S108" s="46"/>
      <c r="T108" s="46"/>
      <c r="U108" s="46"/>
      <c r="V108" s="46"/>
      <c r="W108" s="46"/>
      <c r="X108" s="46"/>
      <c r="Y108" s="46"/>
      <c r="Z108" s="46"/>
    </row>
    <row r="109" spans="1:26" ht="12.75" customHeight="1" x14ac:dyDescent="0.2">
      <c r="A109" s="40" t="s">
        <v>444</v>
      </c>
      <c r="B109" s="50">
        <v>96995</v>
      </c>
      <c r="C109" s="40" t="s">
        <v>445</v>
      </c>
      <c r="D109" s="42" t="s">
        <v>35</v>
      </c>
      <c r="E109" s="43">
        <v>8.3299999999999983</v>
      </c>
      <c r="F109" s="44">
        <v>34.44</v>
      </c>
      <c r="G109" s="44">
        <f t="shared" si="34"/>
        <v>40.950000000000003</v>
      </c>
      <c r="H109" s="284">
        <f t="shared" si="35"/>
        <v>341.11</v>
      </c>
      <c r="I109" s="285">
        <f t="shared" si="36"/>
        <v>341.11</v>
      </c>
      <c r="J109" s="38"/>
      <c r="K109" s="39"/>
      <c r="L109" s="49"/>
      <c r="M109" s="46"/>
      <c r="N109" s="46"/>
      <c r="O109" s="46"/>
      <c r="P109" s="46"/>
      <c r="Q109" s="46"/>
      <c r="R109" s="46"/>
      <c r="S109" s="46"/>
      <c r="T109" s="46"/>
      <c r="U109" s="46"/>
      <c r="V109" s="46"/>
      <c r="W109" s="46"/>
      <c r="X109" s="46"/>
      <c r="Y109" s="46"/>
      <c r="Z109" s="46"/>
    </row>
    <row r="110" spans="1:26" ht="12.75" customHeight="1" x14ac:dyDescent="0.2">
      <c r="A110" s="40" t="s">
        <v>448</v>
      </c>
      <c r="B110" s="50">
        <v>92970</v>
      </c>
      <c r="C110" s="40" t="s">
        <v>449</v>
      </c>
      <c r="D110" s="42" t="s">
        <v>26</v>
      </c>
      <c r="E110" s="43">
        <v>78.009999999999991</v>
      </c>
      <c r="F110" s="44">
        <v>11.41</v>
      </c>
      <c r="G110" s="44">
        <f t="shared" si="34"/>
        <v>13.57</v>
      </c>
      <c r="H110" s="284">
        <f t="shared" si="35"/>
        <v>1058.5999999999999</v>
      </c>
      <c r="I110" s="285">
        <f t="shared" si="36"/>
        <v>1058.5999999999999</v>
      </c>
      <c r="J110" s="38"/>
      <c r="K110" s="39"/>
      <c r="L110" s="53"/>
      <c r="M110" s="53"/>
      <c r="N110" s="53"/>
      <c r="O110" s="53"/>
      <c r="P110" s="53"/>
      <c r="Q110" s="53"/>
      <c r="R110" s="53"/>
      <c r="S110" s="53"/>
      <c r="T110" s="53"/>
      <c r="U110" s="53"/>
      <c r="V110" s="53"/>
      <c r="W110" s="53"/>
      <c r="X110" s="53"/>
      <c r="Y110" s="53"/>
      <c r="Z110" s="53"/>
    </row>
    <row r="111" spans="1:26" ht="12.75" customHeight="1" x14ac:dyDescent="0.2">
      <c r="A111" s="40" t="s">
        <v>451</v>
      </c>
      <c r="B111" s="50">
        <v>97914</v>
      </c>
      <c r="C111" s="40" t="s">
        <v>45</v>
      </c>
      <c r="D111" s="42" t="s">
        <v>46</v>
      </c>
      <c r="E111" s="43">
        <v>429.06000000000006</v>
      </c>
      <c r="F111" s="44">
        <v>1.44</v>
      </c>
      <c r="G111" s="44">
        <f t="shared" si="34"/>
        <v>1.71</v>
      </c>
      <c r="H111" s="281">
        <f t="shared" si="35"/>
        <v>733.69</v>
      </c>
      <c r="I111" s="285">
        <f t="shared" si="36"/>
        <v>733.69</v>
      </c>
      <c r="J111" s="38"/>
      <c r="K111" s="39"/>
      <c r="L111" s="53"/>
      <c r="M111" s="53"/>
      <c r="N111" s="53"/>
      <c r="O111" s="53"/>
      <c r="P111" s="53"/>
      <c r="Q111" s="53"/>
      <c r="R111" s="53"/>
      <c r="S111" s="53"/>
      <c r="T111" s="53"/>
      <c r="U111" s="53"/>
      <c r="V111" s="53"/>
      <c r="W111" s="53"/>
      <c r="X111" s="53"/>
      <c r="Y111" s="53"/>
      <c r="Z111" s="53"/>
    </row>
    <row r="112" spans="1:26" ht="12.75" customHeight="1" x14ac:dyDescent="0.25">
      <c r="A112" s="28">
        <v>6</v>
      </c>
      <c r="B112" s="29"/>
      <c r="C112" s="28" t="s">
        <v>453</v>
      </c>
      <c r="D112" s="30"/>
      <c r="E112" s="31"/>
      <c r="F112" s="32"/>
      <c r="G112" s="32"/>
      <c r="H112" s="283">
        <f>H113+H116+H120</f>
        <v>41455.409999999996</v>
      </c>
      <c r="I112" s="285"/>
      <c r="J112" s="38"/>
      <c r="K112" s="39"/>
      <c r="L112" s="37"/>
      <c r="M112" s="37"/>
      <c r="N112" s="37"/>
      <c r="O112" s="37"/>
      <c r="P112" s="37"/>
      <c r="Q112" s="37"/>
      <c r="R112" s="37"/>
      <c r="S112" s="37"/>
      <c r="T112" s="37"/>
      <c r="U112" s="37"/>
      <c r="V112" s="37"/>
      <c r="W112" s="37"/>
      <c r="X112" s="37"/>
      <c r="Y112" s="37"/>
      <c r="Z112" s="37"/>
    </row>
    <row r="113" spans="1:26" ht="12.75" customHeight="1" x14ac:dyDescent="0.2">
      <c r="A113" s="28" t="s">
        <v>455</v>
      </c>
      <c r="B113" s="29"/>
      <c r="C113" s="28" t="s">
        <v>457</v>
      </c>
      <c r="D113" s="30"/>
      <c r="E113" s="31"/>
      <c r="F113" s="32"/>
      <c r="G113" s="32"/>
      <c r="H113" s="283">
        <f>SUM(H114:H115)</f>
        <v>28151.64</v>
      </c>
      <c r="I113" s="285"/>
      <c r="J113" s="38"/>
      <c r="K113" s="39"/>
      <c r="L113" s="39"/>
      <c r="M113" s="39"/>
      <c r="N113" s="39"/>
      <c r="O113" s="39"/>
      <c r="P113" s="39"/>
      <c r="Q113" s="39"/>
      <c r="R113" s="39"/>
      <c r="S113" s="39"/>
      <c r="T113" s="39"/>
      <c r="U113" s="39"/>
      <c r="V113" s="39"/>
      <c r="W113" s="39"/>
      <c r="X113" s="39"/>
      <c r="Y113" s="39"/>
      <c r="Z113" s="39"/>
    </row>
    <row r="114" spans="1:26" ht="12.75" customHeight="1" x14ac:dyDescent="0.2">
      <c r="A114" s="40" t="s">
        <v>459</v>
      </c>
      <c r="B114" s="41" t="s">
        <v>460</v>
      </c>
      <c r="C114" s="40" t="s">
        <v>461</v>
      </c>
      <c r="D114" s="42" t="s">
        <v>41</v>
      </c>
      <c r="E114" s="43">
        <f>'Memória Pista 02'!I433</f>
        <v>1034.48</v>
      </c>
      <c r="F114" s="44">
        <v>17.43</v>
      </c>
      <c r="G114" s="44">
        <f t="shared" ref="G114:G115" si="37">ROUND(F114*(1+$H$131),2)</f>
        <v>20.72</v>
      </c>
      <c r="H114" s="281">
        <f t="shared" ref="H114:H115" si="38">ROUND(E114*G114,2)</f>
        <v>21434.43</v>
      </c>
      <c r="I114" s="285">
        <f t="shared" ref="I114:I115" si="39">H114</f>
        <v>21434.43</v>
      </c>
      <c r="J114" s="38"/>
      <c r="K114" s="39"/>
      <c r="L114" s="46"/>
      <c r="M114" s="46"/>
      <c r="N114" s="46"/>
      <c r="O114" s="46"/>
      <c r="P114" s="46"/>
      <c r="Q114" s="46"/>
      <c r="R114" s="46"/>
      <c r="S114" s="46"/>
      <c r="T114" s="46"/>
      <c r="U114" s="46"/>
      <c r="V114" s="46"/>
      <c r="W114" s="46"/>
      <c r="X114" s="46"/>
      <c r="Y114" s="46"/>
      <c r="Z114" s="46"/>
    </row>
    <row r="115" spans="1:26" ht="12.75" customHeight="1" x14ac:dyDescent="0.2">
      <c r="A115" s="40" t="s">
        <v>464</v>
      </c>
      <c r="B115" s="41">
        <v>93012</v>
      </c>
      <c r="C115" s="40" t="s">
        <v>466</v>
      </c>
      <c r="D115" s="42" t="s">
        <v>41</v>
      </c>
      <c r="E115" s="80">
        <f>ROUND((11.64*3*4),2)</f>
        <v>139.68</v>
      </c>
      <c r="F115" s="44">
        <v>40.450000000000003</v>
      </c>
      <c r="G115" s="44">
        <f t="shared" si="37"/>
        <v>48.09</v>
      </c>
      <c r="H115" s="284">
        <f t="shared" si="38"/>
        <v>6717.21</v>
      </c>
      <c r="I115" s="285">
        <f t="shared" si="39"/>
        <v>6717.21</v>
      </c>
      <c r="J115" s="38"/>
      <c r="K115" s="9"/>
      <c r="L115" s="46"/>
      <c r="M115" s="46"/>
      <c r="N115" s="46"/>
      <c r="O115" s="46"/>
      <c r="P115" s="46"/>
      <c r="Q115" s="46"/>
      <c r="R115" s="46"/>
      <c r="S115" s="46"/>
      <c r="T115" s="46"/>
      <c r="U115" s="46"/>
      <c r="V115" s="46"/>
      <c r="W115" s="46"/>
      <c r="X115" s="46"/>
      <c r="Y115" s="46"/>
      <c r="Z115" s="46"/>
    </row>
    <row r="116" spans="1:26" ht="12.75" customHeight="1" x14ac:dyDescent="0.2">
      <c r="A116" s="28" t="s">
        <v>471</v>
      </c>
      <c r="B116" s="29"/>
      <c r="C116" s="28" t="s">
        <v>473</v>
      </c>
      <c r="D116" s="30"/>
      <c r="E116" s="31"/>
      <c r="F116" s="32"/>
      <c r="G116" s="32"/>
      <c r="H116" s="283">
        <f>SUM(H117:H119)</f>
        <v>9110.32</v>
      </c>
      <c r="I116" s="45"/>
      <c r="J116" s="38"/>
      <c r="K116" s="9"/>
      <c r="L116" s="46"/>
      <c r="M116" s="46"/>
      <c r="N116" s="46"/>
      <c r="O116" s="46"/>
      <c r="P116" s="46"/>
      <c r="Q116" s="46"/>
      <c r="R116" s="46"/>
      <c r="S116" s="46"/>
      <c r="T116" s="46"/>
      <c r="U116" s="46"/>
      <c r="V116" s="46"/>
      <c r="W116" s="46"/>
      <c r="X116" s="46"/>
      <c r="Y116" s="46"/>
      <c r="Z116" s="46"/>
    </row>
    <row r="117" spans="1:26" ht="12.75" customHeight="1" x14ac:dyDescent="0.2">
      <c r="A117" s="40" t="s">
        <v>476</v>
      </c>
      <c r="B117" s="50">
        <v>83450</v>
      </c>
      <c r="C117" s="40" t="s">
        <v>478</v>
      </c>
      <c r="D117" s="42" t="s">
        <v>57</v>
      </c>
      <c r="E117" s="43">
        <v>11</v>
      </c>
      <c r="F117" s="44">
        <v>215.5</v>
      </c>
      <c r="G117" s="44">
        <f t="shared" ref="G117:G119" si="40">ROUND(F117*(1+$H$131),2)</f>
        <v>256.22000000000003</v>
      </c>
      <c r="H117" s="281">
        <f t="shared" ref="H117:H119" si="41">ROUND(E117*G117,2)</f>
        <v>2818.42</v>
      </c>
      <c r="I117" s="45">
        <f t="shared" ref="I117:I119" si="42">H117</f>
        <v>2818.42</v>
      </c>
      <c r="J117" s="38"/>
      <c r="K117" s="39"/>
      <c r="L117" s="46"/>
      <c r="M117" s="46"/>
      <c r="N117" s="46"/>
      <c r="O117" s="46"/>
      <c r="P117" s="46"/>
      <c r="Q117" s="46"/>
      <c r="R117" s="46"/>
      <c r="S117" s="46"/>
      <c r="T117" s="46"/>
      <c r="U117" s="46"/>
      <c r="V117" s="46"/>
      <c r="W117" s="46"/>
      <c r="X117" s="46"/>
      <c r="Y117" s="46"/>
      <c r="Z117" s="46"/>
    </row>
    <row r="118" spans="1:26" ht="12.75" customHeight="1" x14ac:dyDescent="0.2">
      <c r="A118" s="40" t="s">
        <v>480</v>
      </c>
      <c r="B118" s="50">
        <v>84798</v>
      </c>
      <c r="C118" s="40" t="s">
        <v>481</v>
      </c>
      <c r="D118" s="42" t="s">
        <v>57</v>
      </c>
      <c r="E118" s="43">
        <v>11</v>
      </c>
      <c r="F118" s="44">
        <v>215.13</v>
      </c>
      <c r="G118" s="44">
        <f t="shared" si="40"/>
        <v>255.78</v>
      </c>
      <c r="H118" s="284">
        <f t="shared" si="41"/>
        <v>2813.58</v>
      </c>
      <c r="I118" s="45">
        <f t="shared" si="42"/>
        <v>2813.58</v>
      </c>
      <c r="J118" s="38"/>
      <c r="K118" s="39"/>
      <c r="L118" s="46"/>
      <c r="M118" s="46"/>
      <c r="N118" s="46"/>
      <c r="O118" s="46"/>
      <c r="P118" s="46"/>
      <c r="Q118" s="46"/>
      <c r="R118" s="46"/>
      <c r="S118" s="46"/>
      <c r="T118" s="46"/>
      <c r="U118" s="46"/>
      <c r="V118" s="46"/>
      <c r="W118" s="46"/>
      <c r="X118" s="46"/>
      <c r="Y118" s="46"/>
      <c r="Z118" s="46"/>
    </row>
    <row r="119" spans="1:26" ht="12.75" customHeight="1" x14ac:dyDescent="0.2">
      <c r="A119" s="40" t="s">
        <v>483</v>
      </c>
      <c r="B119" s="50">
        <v>83446</v>
      </c>
      <c r="C119" s="40" t="s">
        <v>484</v>
      </c>
      <c r="D119" s="42" t="s">
        <v>485</v>
      </c>
      <c r="E119" s="43">
        <v>24</v>
      </c>
      <c r="F119" s="44">
        <v>121.9</v>
      </c>
      <c r="G119" s="44">
        <f t="shared" si="40"/>
        <v>144.93</v>
      </c>
      <c r="H119" s="281">
        <f t="shared" si="41"/>
        <v>3478.32</v>
      </c>
      <c r="I119" s="45">
        <f t="shared" si="42"/>
        <v>3478.32</v>
      </c>
      <c r="J119" s="38"/>
      <c r="K119" s="39"/>
      <c r="L119" s="46"/>
      <c r="M119" s="46"/>
      <c r="N119" s="46"/>
      <c r="O119" s="46"/>
      <c r="P119" s="46"/>
      <c r="Q119" s="46"/>
      <c r="R119" s="46"/>
      <c r="S119" s="46"/>
      <c r="T119" s="46"/>
      <c r="U119" s="46"/>
      <c r="V119" s="46"/>
      <c r="W119" s="46"/>
      <c r="X119" s="46"/>
      <c r="Y119" s="46"/>
      <c r="Z119" s="46"/>
    </row>
    <row r="120" spans="1:26" ht="12.75" customHeight="1" x14ac:dyDescent="0.2">
      <c r="A120" s="28" t="s">
        <v>486</v>
      </c>
      <c r="B120" s="29"/>
      <c r="C120" s="28" t="s">
        <v>437</v>
      </c>
      <c r="D120" s="30"/>
      <c r="E120" s="31"/>
      <c r="F120" s="32"/>
      <c r="G120" s="32"/>
      <c r="H120" s="283">
        <f>SUM(H121:H123)</f>
        <v>4193.45</v>
      </c>
      <c r="I120" s="45"/>
      <c r="J120" s="38"/>
      <c r="K120" s="39"/>
      <c r="L120" s="46"/>
      <c r="M120" s="46"/>
      <c r="N120" s="46"/>
      <c r="O120" s="46"/>
      <c r="P120" s="46"/>
      <c r="Q120" s="46"/>
      <c r="R120" s="46"/>
      <c r="S120" s="46"/>
      <c r="T120" s="46"/>
      <c r="U120" s="46"/>
      <c r="V120" s="46"/>
      <c r="W120" s="46"/>
      <c r="X120" s="46"/>
      <c r="Y120" s="46"/>
      <c r="Z120" s="46"/>
    </row>
    <row r="121" spans="1:26" ht="12.75" customHeight="1" x14ac:dyDescent="0.2">
      <c r="A121" s="40" t="s">
        <v>488</v>
      </c>
      <c r="B121" s="41" t="s">
        <v>489</v>
      </c>
      <c r="C121" s="40" t="s">
        <v>204</v>
      </c>
      <c r="D121" s="42" t="s">
        <v>35</v>
      </c>
      <c r="E121" s="43">
        <v>50.21</v>
      </c>
      <c r="F121" s="44">
        <v>37.89</v>
      </c>
      <c r="G121" s="44">
        <f t="shared" ref="G121:G123" si="43">ROUND(F121*(1+$H$131),2)</f>
        <v>45.05</v>
      </c>
      <c r="H121" s="281">
        <f t="shared" ref="H121:H123" si="44">ROUND(E121*G121,2)</f>
        <v>2261.96</v>
      </c>
      <c r="I121" s="45">
        <f t="shared" ref="I121:I123" si="45">H121</f>
        <v>2261.96</v>
      </c>
      <c r="J121" s="38"/>
      <c r="K121" s="39"/>
      <c r="L121" s="46"/>
      <c r="M121" s="46"/>
      <c r="N121" s="46"/>
      <c r="O121" s="46"/>
      <c r="P121" s="46"/>
      <c r="Q121" s="46"/>
      <c r="R121" s="46"/>
      <c r="S121" s="46"/>
      <c r="T121" s="46"/>
      <c r="U121" s="46"/>
      <c r="V121" s="46"/>
      <c r="W121" s="46"/>
      <c r="X121" s="46"/>
      <c r="Y121" s="46"/>
      <c r="Z121" s="46"/>
    </row>
    <row r="122" spans="1:26" ht="12.75" customHeight="1" x14ac:dyDescent="0.2">
      <c r="A122" s="40" t="s">
        <v>491</v>
      </c>
      <c r="B122" s="50">
        <v>94097</v>
      </c>
      <c r="C122" s="40" t="s">
        <v>184</v>
      </c>
      <c r="D122" s="42" t="s">
        <v>26</v>
      </c>
      <c r="E122" s="43">
        <v>125.53</v>
      </c>
      <c r="F122" s="44">
        <v>4.33</v>
      </c>
      <c r="G122" s="44">
        <f t="shared" si="43"/>
        <v>5.15</v>
      </c>
      <c r="H122" s="284">
        <f t="shared" si="44"/>
        <v>646.48</v>
      </c>
      <c r="I122" s="45">
        <f t="shared" si="45"/>
        <v>646.48</v>
      </c>
      <c r="J122" s="38"/>
      <c r="K122" s="39"/>
      <c r="L122" s="46"/>
      <c r="M122" s="46"/>
      <c r="N122" s="46"/>
      <c r="O122" s="46"/>
      <c r="P122" s="46"/>
      <c r="Q122" s="46"/>
      <c r="R122" s="46"/>
      <c r="S122" s="46"/>
      <c r="T122" s="46"/>
      <c r="U122" s="46"/>
      <c r="V122" s="46"/>
      <c r="W122" s="46"/>
      <c r="X122" s="46"/>
      <c r="Y122" s="46"/>
      <c r="Z122" s="46"/>
    </row>
    <row r="123" spans="1:26" ht="12.75" customHeight="1" x14ac:dyDescent="0.2">
      <c r="A123" s="40" t="s">
        <v>493</v>
      </c>
      <c r="B123" s="50">
        <v>96995</v>
      </c>
      <c r="C123" s="40" t="s">
        <v>445</v>
      </c>
      <c r="D123" s="42" t="s">
        <v>35</v>
      </c>
      <c r="E123" s="43">
        <v>31.38</v>
      </c>
      <c r="F123" s="44">
        <v>34.44</v>
      </c>
      <c r="G123" s="44">
        <f t="shared" si="43"/>
        <v>40.950000000000003</v>
      </c>
      <c r="H123" s="44">
        <f t="shared" si="44"/>
        <v>1285.01</v>
      </c>
      <c r="I123" s="45">
        <f t="shared" si="45"/>
        <v>1285.01</v>
      </c>
      <c r="J123" s="38"/>
      <c r="K123" s="39"/>
      <c r="L123" s="46"/>
      <c r="M123" s="46"/>
      <c r="N123" s="46"/>
      <c r="O123" s="46"/>
      <c r="P123" s="46"/>
      <c r="Q123" s="46"/>
      <c r="R123" s="46"/>
      <c r="S123" s="46"/>
      <c r="T123" s="46"/>
      <c r="U123" s="46"/>
      <c r="V123" s="46"/>
      <c r="W123" s="46"/>
      <c r="X123" s="46"/>
      <c r="Y123" s="46"/>
      <c r="Z123" s="46"/>
    </row>
    <row r="124" spans="1:26" ht="12.75" customHeight="1" x14ac:dyDescent="0.25">
      <c r="A124" s="28">
        <v>7</v>
      </c>
      <c r="B124" s="29"/>
      <c r="C124" s="28" t="s">
        <v>77</v>
      </c>
      <c r="D124" s="30"/>
      <c r="E124" s="31"/>
      <c r="F124" s="32"/>
      <c r="G124" s="32"/>
      <c r="H124" s="32">
        <f>H125</f>
        <v>11913.7</v>
      </c>
      <c r="I124" s="45"/>
      <c r="J124" s="38"/>
      <c r="K124" s="39"/>
      <c r="L124" s="37"/>
      <c r="M124" s="37"/>
      <c r="N124" s="37"/>
      <c r="O124" s="37"/>
      <c r="P124" s="37"/>
      <c r="Q124" s="37"/>
      <c r="R124" s="37"/>
      <c r="S124" s="37"/>
      <c r="T124" s="37"/>
      <c r="U124" s="37"/>
      <c r="V124" s="37"/>
      <c r="W124" s="37"/>
      <c r="X124" s="37"/>
      <c r="Y124" s="37"/>
      <c r="Z124" s="37"/>
    </row>
    <row r="125" spans="1:26" ht="12.75" customHeight="1" x14ac:dyDescent="0.25">
      <c r="A125" s="28" t="s">
        <v>496</v>
      </c>
      <c r="B125" s="29"/>
      <c r="C125" s="28" t="s">
        <v>497</v>
      </c>
      <c r="D125" s="30"/>
      <c r="E125" s="31"/>
      <c r="F125" s="32"/>
      <c r="G125" s="32"/>
      <c r="H125" s="32">
        <f>SUM(H126:H127)</f>
        <v>11913.7</v>
      </c>
      <c r="I125" s="45"/>
      <c r="J125" s="38"/>
      <c r="K125" s="39"/>
      <c r="L125" s="37"/>
      <c r="M125" s="37"/>
      <c r="N125" s="37"/>
      <c r="O125" s="37"/>
      <c r="P125" s="37"/>
      <c r="Q125" s="37"/>
      <c r="R125" s="37"/>
      <c r="S125" s="37"/>
      <c r="T125" s="37"/>
      <c r="U125" s="37"/>
      <c r="V125" s="37"/>
      <c r="W125" s="37"/>
      <c r="X125" s="37"/>
      <c r="Y125" s="37"/>
      <c r="Z125" s="37"/>
    </row>
    <row r="126" spans="1:26" ht="12.75" customHeight="1" x14ac:dyDescent="0.2">
      <c r="A126" s="40" t="s">
        <v>499</v>
      </c>
      <c r="B126" s="41" t="s">
        <v>501</v>
      </c>
      <c r="C126" s="40" t="s">
        <v>502</v>
      </c>
      <c r="D126" s="42" t="s">
        <v>503</v>
      </c>
      <c r="E126" s="43">
        <v>46</v>
      </c>
      <c r="F126" s="44">
        <v>190.26</v>
      </c>
      <c r="G126" s="44">
        <f t="shared" ref="G126:G127" si="46">ROUND(F126*(1+$H$131),2)</f>
        <v>226.21</v>
      </c>
      <c r="H126" s="44">
        <f t="shared" ref="H126:H127" si="47">ROUND(E126*G126,2)</f>
        <v>10405.66</v>
      </c>
      <c r="I126" s="45">
        <f t="shared" ref="I126:I127" si="48">H126</f>
        <v>10405.66</v>
      </c>
      <c r="J126" s="38"/>
      <c r="K126" s="39"/>
      <c r="L126" s="46"/>
      <c r="M126" s="46"/>
      <c r="N126" s="46"/>
      <c r="O126" s="46"/>
      <c r="P126" s="46"/>
      <c r="Q126" s="46"/>
      <c r="R126" s="46"/>
      <c r="S126" s="46"/>
      <c r="T126" s="46"/>
      <c r="U126" s="46"/>
      <c r="V126" s="46"/>
      <c r="W126" s="46"/>
      <c r="X126" s="46"/>
      <c r="Y126" s="46"/>
      <c r="Z126" s="46"/>
    </row>
    <row r="127" spans="1:26" ht="12.75" customHeight="1" x14ac:dyDescent="0.2">
      <c r="A127" s="40" t="s">
        <v>505</v>
      </c>
      <c r="B127" s="41" t="s">
        <v>506</v>
      </c>
      <c r="C127" s="40" t="s">
        <v>507</v>
      </c>
      <c r="D127" s="42" t="s">
        <v>301</v>
      </c>
      <c r="E127" s="43">
        <v>6</v>
      </c>
      <c r="F127" s="44">
        <v>211.4</v>
      </c>
      <c r="G127" s="44">
        <f t="shared" si="46"/>
        <v>251.34</v>
      </c>
      <c r="H127" s="44">
        <f t="shared" si="47"/>
        <v>1508.04</v>
      </c>
      <c r="I127" s="45">
        <f t="shared" si="48"/>
        <v>1508.04</v>
      </c>
      <c r="J127" s="38"/>
      <c r="K127" s="39"/>
      <c r="L127" s="46"/>
      <c r="M127" s="46"/>
      <c r="N127" s="46"/>
      <c r="O127" s="46"/>
      <c r="P127" s="46"/>
      <c r="Q127" s="46"/>
      <c r="R127" s="46"/>
      <c r="S127" s="46"/>
      <c r="T127" s="46"/>
      <c r="U127" s="46"/>
      <c r="V127" s="46"/>
      <c r="W127" s="46"/>
      <c r="X127" s="46"/>
      <c r="Y127" s="46"/>
      <c r="Z127" s="46"/>
    </row>
    <row r="128" spans="1:26" ht="12.75" customHeight="1" x14ac:dyDescent="0.2">
      <c r="A128" s="56"/>
      <c r="B128" s="15"/>
      <c r="C128" s="57"/>
      <c r="D128" s="58"/>
      <c r="E128" s="59"/>
      <c r="F128" s="60"/>
      <c r="G128" s="60"/>
      <c r="H128" s="61"/>
      <c r="I128" s="8"/>
      <c r="J128" s="7"/>
      <c r="K128" s="9"/>
      <c r="L128" s="9"/>
      <c r="M128" s="9"/>
      <c r="N128" s="9"/>
      <c r="O128" s="9"/>
      <c r="P128" s="9"/>
      <c r="Q128" s="9"/>
      <c r="R128" s="9"/>
      <c r="S128" s="9"/>
      <c r="T128" s="9"/>
      <c r="U128" s="9"/>
      <c r="V128" s="9"/>
      <c r="W128" s="9"/>
      <c r="X128" s="9"/>
      <c r="Y128" s="9"/>
      <c r="Z128" s="9"/>
    </row>
    <row r="129" spans="1:26" ht="12.75" customHeight="1" x14ac:dyDescent="0.2">
      <c r="A129" s="62"/>
      <c r="B129" s="63"/>
      <c r="C129" s="62" t="s">
        <v>146</v>
      </c>
      <c r="D129" s="64"/>
      <c r="E129" s="64"/>
      <c r="F129" s="64"/>
      <c r="G129" s="64"/>
      <c r="H129" s="65">
        <f>H7+H24+H32+H59+H84+H112+H124</f>
        <v>1851161.22</v>
      </c>
      <c r="I129" s="25">
        <f>SUM(I9:I127)</f>
        <v>1851161.2199999997</v>
      </c>
      <c r="J129" s="7"/>
      <c r="K129" s="26"/>
      <c r="L129" s="27"/>
      <c r="M129" s="27"/>
      <c r="N129" s="27"/>
      <c r="O129" s="27"/>
      <c r="P129" s="27"/>
      <c r="Q129" s="27"/>
      <c r="R129" s="27"/>
      <c r="S129" s="27"/>
      <c r="T129" s="27"/>
      <c r="U129" s="27"/>
      <c r="V129" s="27"/>
      <c r="W129" s="27"/>
      <c r="X129" s="27"/>
      <c r="Y129" s="27"/>
      <c r="Z129" s="27"/>
    </row>
    <row r="130" spans="1:26" ht="12.75" customHeight="1" x14ac:dyDescent="0.2">
      <c r="A130" s="72"/>
      <c r="B130" s="67"/>
      <c r="C130" s="68"/>
      <c r="D130" s="56"/>
      <c r="E130" s="5"/>
      <c r="F130" s="69"/>
      <c r="G130" s="69"/>
      <c r="H130" s="6"/>
      <c r="I130" s="8"/>
      <c r="J130" s="70"/>
      <c r="K130" s="7"/>
      <c r="L130" s="9"/>
      <c r="M130" s="9"/>
      <c r="N130" s="9"/>
      <c r="O130" s="9"/>
      <c r="P130" s="9"/>
      <c r="Q130" s="9"/>
      <c r="R130" s="9"/>
      <c r="S130" s="9"/>
      <c r="T130" s="9"/>
      <c r="U130" s="9"/>
      <c r="V130" s="9"/>
      <c r="W130" s="9"/>
      <c r="X130" s="9"/>
      <c r="Y130" s="9"/>
      <c r="Z130" s="9"/>
    </row>
    <row r="131" spans="1:26" ht="12.75" customHeight="1" x14ac:dyDescent="0.2">
      <c r="A131" s="56"/>
      <c r="B131" s="15"/>
      <c r="C131" s="3"/>
      <c r="D131" s="56"/>
      <c r="E131" s="5"/>
      <c r="F131" s="69"/>
      <c r="G131" s="69" t="s">
        <v>153</v>
      </c>
      <c r="H131" s="71">
        <f>BDI!D26</f>
        <v>0.18894704395755624</v>
      </c>
      <c r="I131" s="8"/>
      <c r="J131" s="9"/>
      <c r="K131" s="9"/>
      <c r="L131" s="9"/>
      <c r="M131" s="9"/>
      <c r="N131" s="9"/>
      <c r="O131" s="9"/>
      <c r="P131" s="9"/>
      <c r="Q131" s="9"/>
      <c r="R131" s="9"/>
      <c r="S131" s="9"/>
      <c r="T131" s="9"/>
      <c r="U131" s="9"/>
      <c r="V131" s="9"/>
      <c r="W131" s="9"/>
      <c r="X131" s="9"/>
      <c r="Y131" s="9"/>
      <c r="Z131" s="9"/>
    </row>
    <row r="132" spans="1:26" ht="12.75" customHeight="1" x14ac:dyDescent="0.2">
      <c r="A132" s="56"/>
      <c r="B132" s="15"/>
      <c r="C132" s="3"/>
      <c r="D132" s="56"/>
      <c r="E132" s="5"/>
      <c r="F132" s="69"/>
      <c r="G132" s="69" t="s">
        <v>155</v>
      </c>
      <c r="H132" s="71">
        <f>BDI!D45</f>
        <v>0.18268271790963531</v>
      </c>
      <c r="I132" s="8"/>
      <c r="J132" s="9"/>
      <c r="K132" s="9"/>
      <c r="L132" s="9"/>
      <c r="M132" s="9"/>
      <c r="N132" s="9"/>
      <c r="O132" s="9"/>
      <c r="P132" s="9"/>
      <c r="Q132" s="9"/>
      <c r="R132" s="9"/>
      <c r="S132" s="9"/>
      <c r="T132" s="9"/>
      <c r="U132" s="9"/>
      <c r="V132" s="9"/>
      <c r="W132" s="9"/>
      <c r="X132" s="9"/>
      <c r="Y132" s="9"/>
      <c r="Z132" s="9"/>
    </row>
    <row r="133" spans="1:26" ht="12.75" customHeight="1" x14ac:dyDescent="0.2">
      <c r="A133" s="75" t="s">
        <v>511</v>
      </c>
      <c r="B133" s="73">
        <f t="shared" ref="B133:B134" si="49">H131</f>
        <v>0.18894704395755624</v>
      </c>
      <c r="C133" s="74"/>
      <c r="D133" s="56"/>
      <c r="E133" s="5"/>
      <c r="F133" s="69"/>
      <c r="G133" s="69"/>
      <c r="H133" s="6"/>
      <c r="I133" s="8"/>
      <c r="J133" s="7"/>
      <c r="K133" s="9"/>
      <c r="L133" s="9"/>
      <c r="M133" s="9"/>
      <c r="N133" s="9"/>
      <c r="O133" s="9"/>
      <c r="P133" s="9"/>
      <c r="Q133" s="9"/>
      <c r="R133" s="9"/>
      <c r="S133" s="9"/>
      <c r="T133" s="9"/>
      <c r="U133" s="9"/>
      <c r="V133" s="9"/>
      <c r="W133" s="9"/>
      <c r="X133" s="9"/>
      <c r="Y133" s="9"/>
      <c r="Z133" s="9"/>
    </row>
    <row r="134" spans="1:26" ht="12.75" customHeight="1" x14ac:dyDescent="0.2">
      <c r="A134" s="75" t="s">
        <v>514</v>
      </c>
      <c r="B134" s="73">
        <f t="shared" si="49"/>
        <v>0.18268271790963531</v>
      </c>
      <c r="C134" s="76"/>
      <c r="D134" s="56"/>
      <c r="E134" s="5"/>
      <c r="F134" s="69"/>
      <c r="G134" s="69"/>
      <c r="H134" s="6"/>
      <c r="I134" s="8"/>
      <c r="J134" s="9"/>
      <c r="K134" s="9"/>
      <c r="L134" s="9"/>
      <c r="M134" s="9"/>
      <c r="N134" s="9"/>
      <c r="O134" s="9"/>
      <c r="P134" s="9"/>
      <c r="Q134" s="9"/>
      <c r="R134" s="9"/>
      <c r="S134" s="9"/>
      <c r="T134" s="9"/>
      <c r="U134" s="9"/>
      <c r="V134" s="9"/>
      <c r="W134" s="9"/>
      <c r="X134" s="9"/>
      <c r="Y134" s="9"/>
      <c r="Z134" s="9"/>
    </row>
    <row r="135" spans="1:26" ht="12.75" customHeight="1" x14ac:dyDescent="0.2">
      <c r="A135" s="72" t="s">
        <v>162</v>
      </c>
      <c r="B135" s="15"/>
      <c r="C135" s="74"/>
      <c r="D135" s="56"/>
      <c r="E135" s="5"/>
      <c r="F135" s="69"/>
      <c r="G135" s="69"/>
      <c r="H135" s="6"/>
      <c r="I135" s="8"/>
      <c r="J135" s="9"/>
      <c r="K135" s="9"/>
      <c r="L135" s="9"/>
      <c r="M135" s="9"/>
      <c r="N135" s="9"/>
      <c r="O135" s="9"/>
      <c r="P135" s="9"/>
      <c r="Q135" s="9"/>
      <c r="R135" s="9"/>
      <c r="S135" s="9"/>
      <c r="T135" s="9"/>
      <c r="U135" s="9"/>
      <c r="V135" s="9"/>
      <c r="W135" s="9"/>
      <c r="X135" s="9"/>
      <c r="Y135" s="9"/>
      <c r="Z135" s="9"/>
    </row>
    <row r="136" spans="1:26" ht="12.75" customHeight="1" x14ac:dyDescent="0.2">
      <c r="A136" s="72"/>
      <c r="B136" s="15"/>
      <c r="C136" s="74"/>
      <c r="D136" s="56"/>
      <c r="E136" s="5"/>
      <c r="F136" s="69"/>
      <c r="G136" s="69"/>
      <c r="H136" s="6"/>
      <c r="I136" s="8"/>
      <c r="J136" s="7"/>
      <c r="K136" s="9"/>
      <c r="L136" s="9"/>
      <c r="M136" s="9"/>
      <c r="N136" s="9"/>
      <c r="O136" s="9"/>
      <c r="P136" s="9"/>
      <c r="Q136" s="9"/>
      <c r="R136" s="9"/>
      <c r="S136" s="9"/>
      <c r="T136" s="9"/>
      <c r="U136" s="9"/>
      <c r="V136" s="9"/>
      <c r="W136" s="9"/>
      <c r="X136" s="9"/>
      <c r="Y136" s="9"/>
      <c r="Z136" s="9"/>
    </row>
    <row r="137" spans="1:26" ht="12.75" customHeight="1" x14ac:dyDescent="0.2">
      <c r="A137" s="56"/>
      <c r="B137" s="15"/>
      <c r="C137" s="12"/>
      <c r="D137" s="77"/>
      <c r="E137" s="78"/>
      <c r="F137" s="79"/>
      <c r="G137" s="79"/>
      <c r="H137" s="6" t="s">
        <v>13470</v>
      </c>
      <c r="I137" s="8"/>
      <c r="J137" s="9"/>
      <c r="K137" s="9"/>
      <c r="L137" s="9"/>
      <c r="M137" s="9"/>
      <c r="N137" s="9"/>
      <c r="O137" s="9"/>
      <c r="P137" s="9"/>
      <c r="Q137" s="9"/>
      <c r="R137" s="9"/>
      <c r="S137" s="9"/>
      <c r="T137" s="9"/>
      <c r="U137" s="9"/>
      <c r="V137" s="9"/>
      <c r="W137" s="9"/>
      <c r="X137" s="9"/>
      <c r="Y137" s="9"/>
      <c r="Z137" s="9"/>
    </row>
    <row r="138" spans="1:26" ht="12.75" customHeight="1" x14ac:dyDescent="0.2">
      <c r="A138" s="14"/>
      <c r="B138" s="15"/>
      <c r="C138" s="12"/>
      <c r="D138" s="14"/>
      <c r="E138" s="17"/>
      <c r="F138" s="18"/>
      <c r="G138" s="18"/>
      <c r="H138" s="69"/>
      <c r="I138" s="8"/>
      <c r="J138" s="9"/>
      <c r="K138" s="9"/>
      <c r="L138" s="9"/>
      <c r="M138" s="9"/>
      <c r="N138" s="9"/>
      <c r="O138" s="9"/>
      <c r="P138" s="9"/>
      <c r="Q138" s="9"/>
      <c r="R138" s="9"/>
      <c r="S138" s="9"/>
      <c r="T138" s="9"/>
      <c r="U138" s="9"/>
      <c r="V138" s="9"/>
      <c r="W138" s="9"/>
      <c r="X138" s="9"/>
      <c r="Y138" s="9"/>
      <c r="Z138" s="9"/>
    </row>
    <row r="139" spans="1:26" ht="12.75" customHeight="1" x14ac:dyDescent="0.2">
      <c r="A139" s="56"/>
      <c r="B139" s="15"/>
      <c r="C139" s="3"/>
      <c r="D139" s="4"/>
      <c r="E139" s="5"/>
      <c r="F139" s="69"/>
      <c r="G139" s="69"/>
      <c r="H139" s="6"/>
      <c r="I139" s="8"/>
      <c r="J139" s="9"/>
      <c r="K139" s="9"/>
      <c r="L139" s="9"/>
      <c r="M139" s="9"/>
      <c r="N139" s="9"/>
      <c r="O139" s="9"/>
      <c r="P139" s="9"/>
      <c r="Q139" s="9"/>
      <c r="R139" s="9"/>
      <c r="S139" s="9"/>
      <c r="T139" s="9"/>
      <c r="U139" s="9"/>
      <c r="V139" s="9"/>
      <c r="W139" s="9"/>
      <c r="X139" s="9"/>
      <c r="Y139" s="9"/>
      <c r="Z139" s="9"/>
    </row>
    <row r="140" spans="1:26" ht="12.75" customHeight="1" x14ac:dyDescent="0.2">
      <c r="A140" s="14"/>
      <c r="B140" s="15"/>
      <c r="C140" s="16"/>
      <c r="D140" s="14"/>
      <c r="E140" s="17"/>
      <c r="F140" s="18"/>
      <c r="G140" s="18"/>
      <c r="H140" s="18"/>
      <c r="I140" s="8"/>
      <c r="J140" s="9"/>
      <c r="K140" s="9"/>
      <c r="L140" s="9"/>
      <c r="M140" s="9"/>
      <c r="N140" s="9"/>
      <c r="O140" s="9"/>
      <c r="P140" s="9"/>
      <c r="Q140" s="9"/>
      <c r="R140" s="9"/>
      <c r="S140" s="9"/>
      <c r="T140" s="9"/>
      <c r="U140" s="9"/>
      <c r="V140" s="9"/>
      <c r="W140" s="9"/>
      <c r="X140" s="9"/>
      <c r="Y140" s="9"/>
      <c r="Z140" s="9"/>
    </row>
    <row r="141" spans="1:26" ht="12.75" customHeight="1" x14ac:dyDescent="0.2">
      <c r="A141" s="14"/>
      <c r="B141" s="15"/>
      <c r="C141" s="16"/>
      <c r="D141" s="14"/>
      <c r="E141" s="17"/>
      <c r="F141" s="18"/>
      <c r="G141" s="18"/>
      <c r="H141" s="18"/>
      <c r="I141" s="8"/>
      <c r="J141" s="9"/>
      <c r="K141" s="9"/>
      <c r="L141" s="9"/>
      <c r="M141" s="9"/>
      <c r="N141" s="9"/>
      <c r="O141" s="9"/>
      <c r="P141" s="9"/>
      <c r="Q141" s="9"/>
      <c r="R141" s="9"/>
      <c r="S141" s="9"/>
      <c r="T141" s="9"/>
      <c r="U141" s="9"/>
      <c r="V141" s="9"/>
      <c r="W141" s="9"/>
      <c r="X141" s="9"/>
      <c r="Y141" s="9"/>
      <c r="Z141" s="9"/>
    </row>
    <row r="142" spans="1:26" ht="12.75" customHeight="1" x14ac:dyDescent="0.2">
      <c r="A142" s="14"/>
      <c r="B142" s="15"/>
      <c r="C142" s="16"/>
      <c r="D142" s="14"/>
      <c r="E142" s="17"/>
      <c r="F142" s="18"/>
      <c r="G142" s="18"/>
      <c r="H142" s="18"/>
      <c r="I142" s="8"/>
      <c r="J142" s="9"/>
      <c r="K142" s="9"/>
      <c r="L142" s="9"/>
      <c r="M142" s="9"/>
      <c r="N142" s="9"/>
      <c r="O142" s="9"/>
      <c r="P142" s="9"/>
      <c r="Q142" s="9"/>
      <c r="R142" s="9"/>
      <c r="S142" s="9"/>
      <c r="T142" s="9"/>
      <c r="U142" s="9"/>
      <c r="V142" s="9"/>
      <c r="W142" s="9"/>
      <c r="X142" s="9"/>
      <c r="Y142" s="9"/>
      <c r="Z142" s="9"/>
    </row>
    <row r="143" spans="1:26" ht="12.75" customHeight="1" x14ac:dyDescent="0.2">
      <c r="A143" s="14"/>
      <c r="B143" s="15"/>
      <c r="C143" s="16"/>
      <c r="D143" s="14"/>
      <c r="E143" s="17"/>
      <c r="F143" s="18"/>
      <c r="G143" s="18"/>
      <c r="H143" s="18"/>
      <c r="I143" s="8"/>
      <c r="J143" s="9"/>
      <c r="K143" s="9"/>
      <c r="L143" s="9"/>
      <c r="M143" s="9"/>
      <c r="N143" s="9"/>
      <c r="O143" s="9"/>
      <c r="P143" s="9"/>
      <c r="Q143" s="9"/>
      <c r="R143" s="9"/>
      <c r="S143" s="9"/>
      <c r="T143" s="9"/>
      <c r="U143" s="9"/>
      <c r="V143" s="9"/>
      <c r="W143" s="9"/>
      <c r="X143" s="9"/>
      <c r="Y143" s="9"/>
      <c r="Z143" s="9"/>
    </row>
    <row r="144" spans="1:26" ht="12.75" customHeight="1" x14ac:dyDescent="0.2">
      <c r="A144" s="14"/>
      <c r="B144" s="15"/>
      <c r="C144" s="16"/>
      <c r="D144" s="14"/>
      <c r="E144" s="17"/>
      <c r="F144" s="18"/>
      <c r="G144" s="18"/>
      <c r="H144" s="18"/>
      <c r="I144" s="8"/>
      <c r="J144" s="9"/>
      <c r="K144" s="9"/>
      <c r="L144" s="9"/>
      <c r="M144" s="9"/>
      <c r="N144" s="9"/>
      <c r="O144" s="9"/>
      <c r="P144" s="9"/>
      <c r="Q144" s="9"/>
      <c r="R144" s="9"/>
      <c r="S144" s="9"/>
      <c r="T144" s="9"/>
      <c r="U144" s="9"/>
      <c r="V144" s="9"/>
      <c r="W144" s="9"/>
      <c r="X144" s="9"/>
      <c r="Y144" s="9"/>
      <c r="Z144" s="9"/>
    </row>
    <row r="145" spans="1:26" ht="12.75" customHeight="1" x14ac:dyDescent="0.2">
      <c r="A145" s="14"/>
      <c r="B145" s="15"/>
      <c r="C145" s="16"/>
      <c r="D145" s="14"/>
      <c r="E145" s="17"/>
      <c r="F145" s="18"/>
      <c r="G145" s="18"/>
      <c r="H145" s="18"/>
      <c r="I145" s="8"/>
      <c r="J145" s="9"/>
      <c r="K145" s="9"/>
      <c r="L145" s="9"/>
      <c r="M145" s="9"/>
      <c r="N145" s="9"/>
      <c r="O145" s="9"/>
      <c r="P145" s="9"/>
      <c r="Q145" s="9"/>
      <c r="R145" s="9"/>
      <c r="S145" s="9"/>
      <c r="T145" s="9"/>
      <c r="U145" s="9"/>
      <c r="V145" s="9"/>
      <c r="W145" s="9"/>
      <c r="X145" s="9"/>
      <c r="Y145" s="9"/>
      <c r="Z145" s="9"/>
    </row>
    <row r="146" spans="1:26" ht="12.75" customHeight="1" x14ac:dyDescent="0.2">
      <c r="A146" s="14"/>
      <c r="B146" s="15"/>
      <c r="C146" s="16"/>
      <c r="D146" s="14"/>
      <c r="E146" s="17"/>
      <c r="F146" s="18"/>
      <c r="G146" s="18"/>
      <c r="H146" s="18"/>
      <c r="I146" s="8"/>
      <c r="J146" s="9"/>
      <c r="K146" s="9"/>
      <c r="L146" s="9"/>
      <c r="M146" s="9"/>
      <c r="N146" s="9"/>
      <c r="O146" s="9"/>
      <c r="P146" s="9"/>
      <c r="Q146" s="9"/>
      <c r="R146" s="9"/>
      <c r="S146" s="9"/>
      <c r="T146" s="9"/>
      <c r="U146" s="9"/>
      <c r="V146" s="9"/>
      <c r="W146" s="9"/>
      <c r="X146" s="9"/>
      <c r="Y146" s="9"/>
      <c r="Z146" s="9"/>
    </row>
    <row r="147" spans="1:26" ht="12.75" customHeight="1" x14ac:dyDescent="0.2">
      <c r="A147" s="14"/>
      <c r="B147" s="15"/>
      <c r="C147" s="16"/>
      <c r="D147" s="14"/>
      <c r="E147" s="17"/>
      <c r="F147" s="18"/>
      <c r="G147" s="18"/>
      <c r="H147" s="18"/>
      <c r="I147" s="8"/>
      <c r="J147" s="9"/>
      <c r="K147" s="9"/>
      <c r="L147" s="9"/>
      <c r="M147" s="9"/>
      <c r="N147" s="9"/>
      <c r="O147" s="9"/>
      <c r="P147" s="9"/>
      <c r="Q147" s="9"/>
      <c r="R147" s="9"/>
      <c r="S147" s="9"/>
      <c r="T147" s="9"/>
      <c r="U147" s="9"/>
      <c r="V147" s="9"/>
      <c r="W147" s="9"/>
      <c r="X147" s="9"/>
      <c r="Y147" s="9"/>
      <c r="Z147" s="9"/>
    </row>
    <row r="148" spans="1:26" ht="12.75" customHeight="1" x14ac:dyDescent="0.2">
      <c r="A148" s="14"/>
      <c r="B148" s="15"/>
      <c r="C148" s="16"/>
      <c r="D148" s="14"/>
      <c r="E148" s="17"/>
      <c r="F148" s="18"/>
      <c r="G148" s="18"/>
      <c r="H148" s="18"/>
      <c r="I148" s="8"/>
      <c r="J148" s="9"/>
      <c r="K148" s="9"/>
      <c r="L148" s="9"/>
      <c r="M148" s="9"/>
      <c r="N148" s="9"/>
      <c r="O148" s="9"/>
      <c r="P148" s="9"/>
      <c r="Q148" s="9"/>
      <c r="R148" s="9"/>
      <c r="S148" s="9"/>
      <c r="T148" s="9"/>
      <c r="U148" s="9"/>
      <c r="V148" s="9"/>
      <c r="W148" s="9"/>
      <c r="X148" s="9"/>
      <c r="Y148" s="9"/>
      <c r="Z148" s="9"/>
    </row>
    <row r="149" spans="1:26" ht="12.75" customHeight="1" x14ac:dyDescent="0.2">
      <c r="A149" s="14"/>
      <c r="B149" s="15"/>
      <c r="C149" s="16"/>
      <c r="D149" s="14"/>
      <c r="E149" s="17"/>
      <c r="F149" s="18"/>
      <c r="G149" s="18"/>
      <c r="H149" s="18"/>
      <c r="I149" s="8"/>
      <c r="J149" s="9"/>
      <c r="K149" s="9"/>
      <c r="L149" s="9"/>
      <c r="M149" s="9"/>
      <c r="N149" s="9"/>
      <c r="O149" s="9"/>
      <c r="P149" s="9"/>
      <c r="Q149" s="9"/>
      <c r="R149" s="9"/>
      <c r="S149" s="9"/>
      <c r="T149" s="9"/>
      <c r="U149" s="9"/>
      <c r="V149" s="9"/>
      <c r="W149" s="9"/>
      <c r="X149" s="9"/>
      <c r="Y149" s="9"/>
      <c r="Z149" s="9"/>
    </row>
    <row r="150" spans="1:26" ht="12.75" customHeight="1" x14ac:dyDescent="0.2">
      <c r="A150" s="14"/>
      <c r="B150" s="15"/>
      <c r="C150" s="16"/>
      <c r="D150" s="14"/>
      <c r="E150" s="17"/>
      <c r="F150" s="18"/>
      <c r="G150" s="18"/>
      <c r="H150" s="18"/>
      <c r="I150" s="8"/>
      <c r="J150" s="9"/>
      <c r="K150" s="9"/>
      <c r="L150" s="9"/>
      <c r="M150" s="9"/>
      <c r="N150" s="9"/>
      <c r="O150" s="9"/>
      <c r="P150" s="9"/>
      <c r="Q150" s="9"/>
      <c r="R150" s="9"/>
      <c r="S150" s="9"/>
      <c r="T150" s="9"/>
      <c r="U150" s="9"/>
      <c r="V150" s="9"/>
      <c r="W150" s="9"/>
      <c r="X150" s="9"/>
      <c r="Y150" s="9"/>
      <c r="Z150" s="9"/>
    </row>
    <row r="151" spans="1:26" ht="12.75" customHeight="1" x14ac:dyDescent="0.2">
      <c r="A151" s="14"/>
      <c r="B151" s="15"/>
      <c r="C151" s="16"/>
      <c r="D151" s="14"/>
      <c r="E151" s="17"/>
      <c r="F151" s="18"/>
      <c r="G151" s="18"/>
      <c r="H151" s="18"/>
      <c r="I151" s="8"/>
      <c r="J151" s="9"/>
      <c r="K151" s="9"/>
      <c r="L151" s="9"/>
      <c r="M151" s="9"/>
      <c r="N151" s="9"/>
      <c r="O151" s="9"/>
      <c r="P151" s="9"/>
      <c r="Q151" s="9"/>
      <c r="R151" s="9"/>
      <c r="S151" s="9"/>
      <c r="T151" s="9"/>
      <c r="U151" s="9"/>
      <c r="V151" s="9"/>
      <c r="W151" s="9"/>
      <c r="X151" s="9"/>
      <c r="Y151" s="9"/>
      <c r="Z151" s="9"/>
    </row>
    <row r="152" spans="1:26" ht="12.75" customHeight="1" x14ac:dyDescent="0.2">
      <c r="A152" s="14"/>
      <c r="B152" s="15"/>
      <c r="C152" s="16"/>
      <c r="D152" s="14"/>
      <c r="E152" s="17"/>
      <c r="F152" s="18"/>
      <c r="G152" s="18"/>
      <c r="H152" s="18"/>
      <c r="I152" s="8"/>
      <c r="J152" s="9"/>
      <c r="K152" s="9"/>
      <c r="L152" s="9"/>
      <c r="M152" s="9"/>
      <c r="N152" s="9"/>
      <c r="O152" s="9"/>
      <c r="P152" s="9"/>
      <c r="Q152" s="9"/>
      <c r="R152" s="9"/>
      <c r="S152" s="9"/>
      <c r="T152" s="9"/>
      <c r="U152" s="9"/>
      <c r="V152" s="9"/>
      <c r="W152" s="9"/>
      <c r="X152" s="9"/>
      <c r="Y152" s="9"/>
      <c r="Z152" s="9"/>
    </row>
    <row r="153" spans="1:26" ht="12.75" customHeight="1" x14ac:dyDescent="0.2">
      <c r="A153" s="14"/>
      <c r="B153" s="15"/>
      <c r="C153" s="16"/>
      <c r="D153" s="14"/>
      <c r="E153" s="17"/>
      <c r="F153" s="18"/>
      <c r="G153" s="18"/>
      <c r="H153" s="18"/>
      <c r="I153" s="8"/>
      <c r="J153" s="9"/>
      <c r="K153" s="9"/>
      <c r="L153" s="9"/>
      <c r="M153" s="9"/>
      <c r="N153" s="9"/>
      <c r="O153" s="9"/>
      <c r="P153" s="9"/>
      <c r="Q153" s="9"/>
      <c r="R153" s="9"/>
      <c r="S153" s="9"/>
      <c r="T153" s="9"/>
      <c r="U153" s="9"/>
      <c r="V153" s="9"/>
      <c r="W153" s="9"/>
      <c r="X153" s="9"/>
      <c r="Y153" s="9"/>
      <c r="Z153" s="9"/>
    </row>
    <row r="154" spans="1:26" ht="12.75" customHeight="1" x14ac:dyDescent="0.2">
      <c r="A154" s="14"/>
      <c r="B154" s="15"/>
      <c r="C154" s="16"/>
      <c r="D154" s="14"/>
      <c r="E154" s="17"/>
      <c r="F154" s="18"/>
      <c r="G154" s="18"/>
      <c r="H154" s="18"/>
      <c r="I154" s="8"/>
      <c r="J154" s="9"/>
      <c r="K154" s="9"/>
      <c r="L154" s="9"/>
      <c r="M154" s="9"/>
      <c r="N154" s="9"/>
      <c r="O154" s="9"/>
      <c r="P154" s="9"/>
      <c r="Q154" s="9"/>
      <c r="R154" s="9"/>
      <c r="S154" s="9"/>
      <c r="T154" s="9"/>
      <c r="U154" s="9"/>
      <c r="V154" s="9"/>
      <c r="W154" s="9"/>
      <c r="X154" s="9"/>
      <c r="Y154" s="9"/>
      <c r="Z154" s="9"/>
    </row>
    <row r="155" spans="1:26" ht="12.75" customHeight="1" x14ac:dyDescent="0.2">
      <c r="A155" s="14"/>
      <c r="B155" s="15"/>
      <c r="C155" s="16"/>
      <c r="D155" s="14"/>
      <c r="E155" s="17"/>
      <c r="F155" s="18"/>
      <c r="G155" s="18"/>
      <c r="H155" s="18"/>
      <c r="I155" s="8"/>
      <c r="J155" s="9"/>
      <c r="K155" s="9"/>
      <c r="L155" s="9"/>
      <c r="M155" s="9"/>
      <c r="N155" s="9"/>
      <c r="O155" s="9"/>
      <c r="P155" s="9"/>
      <c r="Q155" s="9"/>
      <c r="R155" s="9"/>
      <c r="S155" s="9"/>
      <c r="T155" s="9"/>
      <c r="U155" s="9"/>
      <c r="V155" s="9"/>
      <c r="W155" s="9"/>
      <c r="X155" s="9"/>
      <c r="Y155" s="9"/>
      <c r="Z155" s="9"/>
    </row>
    <row r="156" spans="1:26" ht="12.75" customHeight="1" x14ac:dyDescent="0.2">
      <c r="A156" s="14"/>
      <c r="B156" s="15"/>
      <c r="C156" s="16"/>
      <c r="D156" s="14"/>
      <c r="E156" s="17"/>
      <c r="F156" s="18"/>
      <c r="G156" s="18"/>
      <c r="H156" s="18"/>
      <c r="I156" s="8"/>
      <c r="J156" s="9"/>
      <c r="K156" s="9"/>
      <c r="L156" s="9"/>
      <c r="M156" s="9"/>
      <c r="N156" s="9"/>
      <c r="O156" s="9"/>
      <c r="P156" s="9"/>
      <c r="Q156" s="9"/>
      <c r="R156" s="9"/>
      <c r="S156" s="9"/>
      <c r="T156" s="9"/>
      <c r="U156" s="9"/>
      <c r="V156" s="9"/>
      <c r="W156" s="9"/>
      <c r="X156" s="9"/>
      <c r="Y156" s="9"/>
      <c r="Z156" s="9"/>
    </row>
    <row r="157" spans="1:26" ht="12.75" customHeight="1" x14ac:dyDescent="0.2">
      <c r="A157" s="14"/>
      <c r="B157" s="15"/>
      <c r="C157" s="16"/>
      <c r="D157" s="14"/>
      <c r="E157" s="17"/>
      <c r="F157" s="18"/>
      <c r="G157" s="18"/>
      <c r="H157" s="18"/>
      <c r="I157" s="8"/>
      <c r="J157" s="9"/>
      <c r="K157" s="9"/>
      <c r="L157" s="9"/>
      <c r="M157" s="9"/>
      <c r="N157" s="9"/>
      <c r="O157" s="9"/>
      <c r="P157" s="9"/>
      <c r="Q157" s="9"/>
      <c r="R157" s="9"/>
      <c r="S157" s="9"/>
      <c r="T157" s="9"/>
      <c r="U157" s="9"/>
      <c r="V157" s="9"/>
      <c r="W157" s="9"/>
      <c r="X157" s="9"/>
      <c r="Y157" s="9"/>
      <c r="Z157" s="9"/>
    </row>
    <row r="158" spans="1:26" ht="12.75" customHeight="1" x14ac:dyDescent="0.2">
      <c r="A158" s="14"/>
      <c r="B158" s="15"/>
      <c r="C158" s="16"/>
      <c r="D158" s="14"/>
      <c r="E158" s="17"/>
      <c r="F158" s="18"/>
      <c r="G158" s="18"/>
      <c r="H158" s="18"/>
      <c r="I158" s="8"/>
      <c r="J158" s="9"/>
      <c r="K158" s="9"/>
      <c r="L158" s="9"/>
      <c r="M158" s="9"/>
      <c r="N158" s="9"/>
      <c r="O158" s="9"/>
      <c r="P158" s="9"/>
      <c r="Q158" s="9"/>
      <c r="R158" s="9"/>
      <c r="S158" s="9"/>
      <c r="T158" s="9"/>
      <c r="U158" s="9"/>
      <c r="V158" s="9"/>
      <c r="W158" s="9"/>
      <c r="X158" s="9"/>
      <c r="Y158" s="9"/>
      <c r="Z158" s="9"/>
    </row>
    <row r="159" spans="1:26" ht="12.75" customHeight="1" x14ac:dyDescent="0.2">
      <c r="A159" s="14"/>
      <c r="B159" s="15"/>
      <c r="C159" s="16"/>
      <c r="D159" s="14"/>
      <c r="E159" s="17"/>
      <c r="F159" s="18"/>
      <c r="G159" s="18"/>
      <c r="H159" s="18"/>
      <c r="I159" s="8"/>
      <c r="J159" s="9"/>
      <c r="K159" s="9"/>
      <c r="L159" s="9"/>
      <c r="M159" s="9"/>
      <c r="N159" s="9"/>
      <c r="O159" s="9"/>
      <c r="P159" s="9"/>
      <c r="Q159" s="9"/>
      <c r="R159" s="9"/>
      <c r="S159" s="9"/>
      <c r="T159" s="9"/>
      <c r="U159" s="9"/>
      <c r="V159" s="9"/>
      <c r="W159" s="9"/>
      <c r="X159" s="9"/>
      <c r="Y159" s="9"/>
      <c r="Z159" s="9"/>
    </row>
    <row r="160" spans="1:26" ht="12.75" customHeight="1" x14ac:dyDescent="0.2">
      <c r="A160" s="14"/>
      <c r="B160" s="15"/>
      <c r="C160" s="16"/>
      <c r="D160" s="14"/>
      <c r="E160" s="17"/>
      <c r="F160" s="18"/>
      <c r="G160" s="18"/>
      <c r="H160" s="18"/>
      <c r="I160" s="8"/>
      <c r="J160" s="9"/>
      <c r="K160" s="9"/>
      <c r="L160" s="9"/>
      <c r="M160" s="9"/>
      <c r="N160" s="9"/>
      <c r="O160" s="9"/>
      <c r="P160" s="9"/>
      <c r="Q160" s="9"/>
      <c r="R160" s="9"/>
      <c r="S160" s="9"/>
      <c r="T160" s="9"/>
      <c r="U160" s="9"/>
      <c r="V160" s="9"/>
      <c r="W160" s="9"/>
      <c r="X160" s="9"/>
      <c r="Y160" s="9"/>
      <c r="Z160" s="9"/>
    </row>
    <row r="161" spans="1:26" ht="12.75" customHeight="1" x14ac:dyDescent="0.2">
      <c r="A161" s="14"/>
      <c r="B161" s="15"/>
      <c r="C161" s="16"/>
      <c r="D161" s="14"/>
      <c r="E161" s="17"/>
      <c r="F161" s="18"/>
      <c r="G161" s="18"/>
      <c r="H161" s="18"/>
      <c r="I161" s="8"/>
      <c r="J161" s="9"/>
      <c r="K161" s="9"/>
      <c r="L161" s="9"/>
      <c r="M161" s="9"/>
      <c r="N161" s="9"/>
      <c r="O161" s="9"/>
      <c r="P161" s="9"/>
      <c r="Q161" s="9"/>
      <c r="R161" s="9"/>
      <c r="S161" s="9"/>
      <c r="T161" s="9"/>
      <c r="U161" s="9"/>
      <c r="V161" s="9"/>
      <c r="W161" s="9"/>
      <c r="X161" s="9"/>
      <c r="Y161" s="9"/>
      <c r="Z161" s="9"/>
    </row>
    <row r="162" spans="1:26" ht="12.75" customHeight="1" x14ac:dyDescent="0.2">
      <c r="A162" s="14"/>
      <c r="B162" s="15"/>
      <c r="C162" s="16"/>
      <c r="D162" s="14"/>
      <c r="E162" s="17"/>
      <c r="F162" s="18"/>
      <c r="G162" s="18"/>
      <c r="H162" s="18"/>
      <c r="I162" s="8"/>
      <c r="J162" s="9"/>
      <c r="K162" s="9"/>
      <c r="L162" s="9"/>
      <c r="M162" s="9"/>
      <c r="N162" s="9"/>
      <c r="O162" s="9"/>
      <c r="P162" s="9"/>
      <c r="Q162" s="9"/>
      <c r="R162" s="9"/>
      <c r="S162" s="9"/>
      <c r="T162" s="9"/>
      <c r="U162" s="9"/>
      <c r="V162" s="9"/>
      <c r="W162" s="9"/>
      <c r="X162" s="9"/>
      <c r="Y162" s="9"/>
      <c r="Z162" s="9"/>
    </row>
    <row r="163" spans="1:26" ht="12.75" customHeight="1" x14ac:dyDescent="0.2">
      <c r="A163" s="14"/>
      <c r="B163" s="15"/>
      <c r="C163" s="16"/>
      <c r="D163" s="14"/>
      <c r="E163" s="17"/>
      <c r="F163" s="18"/>
      <c r="G163" s="18"/>
      <c r="H163" s="18"/>
      <c r="I163" s="8"/>
      <c r="J163" s="9"/>
      <c r="K163" s="9"/>
      <c r="L163" s="9"/>
      <c r="M163" s="9"/>
      <c r="N163" s="9"/>
      <c r="O163" s="9"/>
      <c r="P163" s="9"/>
      <c r="Q163" s="9"/>
      <c r="R163" s="9"/>
      <c r="S163" s="9"/>
      <c r="T163" s="9"/>
      <c r="U163" s="9"/>
      <c r="V163" s="9"/>
      <c r="W163" s="9"/>
      <c r="X163" s="9"/>
      <c r="Y163" s="9"/>
      <c r="Z163" s="9"/>
    </row>
    <row r="164" spans="1:26" ht="12.75" customHeight="1" x14ac:dyDescent="0.2">
      <c r="A164" s="14"/>
      <c r="B164" s="15"/>
      <c r="C164" s="16"/>
      <c r="D164" s="14"/>
      <c r="E164" s="17"/>
      <c r="F164" s="18"/>
      <c r="G164" s="18"/>
      <c r="H164" s="18"/>
      <c r="I164" s="8"/>
      <c r="J164" s="9"/>
      <c r="K164" s="9"/>
      <c r="L164" s="9"/>
      <c r="M164" s="9"/>
      <c r="N164" s="9"/>
      <c r="O164" s="9"/>
      <c r="P164" s="9"/>
      <c r="Q164" s="9"/>
      <c r="R164" s="9"/>
      <c r="S164" s="9"/>
      <c r="T164" s="9"/>
      <c r="U164" s="9"/>
      <c r="V164" s="9"/>
      <c r="W164" s="9"/>
      <c r="X164" s="9"/>
      <c r="Y164" s="9"/>
      <c r="Z164" s="9"/>
    </row>
    <row r="165" spans="1:26" ht="12.75" customHeight="1" x14ac:dyDescent="0.2">
      <c r="A165" s="14"/>
      <c r="B165" s="15"/>
      <c r="C165" s="16"/>
      <c r="D165" s="14"/>
      <c r="E165" s="17"/>
      <c r="F165" s="18"/>
      <c r="G165" s="18"/>
      <c r="H165" s="18"/>
      <c r="I165" s="8"/>
      <c r="J165" s="9"/>
      <c r="K165" s="9"/>
      <c r="L165" s="9"/>
      <c r="M165" s="9"/>
      <c r="N165" s="9"/>
      <c r="O165" s="9"/>
      <c r="P165" s="9"/>
      <c r="Q165" s="9"/>
      <c r="R165" s="9"/>
      <c r="S165" s="9"/>
      <c r="T165" s="9"/>
      <c r="U165" s="9"/>
      <c r="V165" s="9"/>
      <c r="W165" s="9"/>
      <c r="X165" s="9"/>
      <c r="Y165" s="9"/>
      <c r="Z165" s="9"/>
    </row>
    <row r="166" spans="1:26" ht="12.75" customHeight="1" x14ac:dyDescent="0.2">
      <c r="A166" s="14"/>
      <c r="B166" s="15"/>
      <c r="C166" s="16"/>
      <c r="D166" s="14"/>
      <c r="E166" s="17"/>
      <c r="F166" s="18"/>
      <c r="G166" s="18"/>
      <c r="H166" s="18"/>
      <c r="I166" s="8"/>
      <c r="J166" s="9"/>
      <c r="K166" s="9"/>
      <c r="L166" s="9"/>
      <c r="M166" s="9"/>
      <c r="N166" s="9"/>
      <c r="O166" s="9"/>
      <c r="P166" s="9"/>
      <c r="Q166" s="9"/>
      <c r="R166" s="9"/>
      <c r="S166" s="9"/>
      <c r="T166" s="9"/>
      <c r="U166" s="9"/>
      <c r="V166" s="9"/>
      <c r="W166" s="9"/>
      <c r="X166" s="9"/>
      <c r="Y166" s="9"/>
      <c r="Z166" s="9"/>
    </row>
    <row r="167" spans="1:26" ht="12.75" customHeight="1" x14ac:dyDescent="0.2">
      <c r="A167" s="14"/>
      <c r="B167" s="15"/>
      <c r="C167" s="16"/>
      <c r="D167" s="14"/>
      <c r="E167" s="17"/>
      <c r="F167" s="18"/>
      <c r="G167" s="18"/>
      <c r="H167" s="18"/>
      <c r="I167" s="8"/>
      <c r="J167" s="9"/>
      <c r="K167" s="9"/>
      <c r="L167" s="9"/>
      <c r="M167" s="9"/>
      <c r="N167" s="9"/>
      <c r="O167" s="9"/>
      <c r="P167" s="9"/>
      <c r="Q167" s="9"/>
      <c r="R167" s="9"/>
      <c r="S167" s="9"/>
      <c r="T167" s="9"/>
      <c r="U167" s="9"/>
      <c r="V167" s="9"/>
      <c r="W167" s="9"/>
      <c r="X167" s="9"/>
      <c r="Y167" s="9"/>
      <c r="Z167" s="9"/>
    </row>
    <row r="168" spans="1:26" ht="12.75" customHeight="1" x14ac:dyDescent="0.2">
      <c r="A168" s="14"/>
      <c r="B168" s="15"/>
      <c r="C168" s="16"/>
      <c r="D168" s="14"/>
      <c r="E168" s="17"/>
      <c r="F168" s="18"/>
      <c r="G168" s="18"/>
      <c r="H168" s="18"/>
      <c r="I168" s="8"/>
      <c r="J168" s="9"/>
      <c r="K168" s="9"/>
      <c r="L168" s="9"/>
      <c r="M168" s="9"/>
      <c r="N168" s="9"/>
      <c r="O168" s="9"/>
      <c r="P168" s="9"/>
      <c r="Q168" s="9"/>
      <c r="R168" s="9"/>
      <c r="S168" s="9"/>
      <c r="T168" s="9"/>
      <c r="U168" s="9"/>
      <c r="V168" s="9"/>
      <c r="W168" s="9"/>
      <c r="X168" s="9"/>
      <c r="Y168" s="9"/>
      <c r="Z168" s="9"/>
    </row>
    <row r="169" spans="1:26" ht="12.75" customHeight="1" x14ac:dyDescent="0.2">
      <c r="A169" s="14"/>
      <c r="B169" s="15"/>
      <c r="C169" s="16"/>
      <c r="D169" s="14"/>
      <c r="E169" s="17"/>
      <c r="F169" s="18"/>
      <c r="G169" s="18"/>
      <c r="H169" s="18"/>
      <c r="I169" s="8"/>
      <c r="J169" s="9"/>
      <c r="K169" s="9"/>
      <c r="L169" s="9"/>
      <c r="M169" s="9"/>
      <c r="N169" s="9"/>
      <c r="O169" s="9"/>
      <c r="P169" s="9"/>
      <c r="Q169" s="9"/>
      <c r="R169" s="9"/>
      <c r="S169" s="9"/>
      <c r="T169" s="9"/>
      <c r="U169" s="9"/>
      <c r="V169" s="9"/>
      <c r="W169" s="9"/>
      <c r="X169" s="9"/>
      <c r="Y169" s="9"/>
      <c r="Z169" s="9"/>
    </row>
    <row r="170" spans="1:26" ht="12.75" customHeight="1" x14ac:dyDescent="0.2">
      <c r="A170" s="14"/>
      <c r="B170" s="15"/>
      <c r="C170" s="16"/>
      <c r="D170" s="14"/>
      <c r="E170" s="17"/>
      <c r="F170" s="18"/>
      <c r="G170" s="18"/>
      <c r="H170" s="18"/>
      <c r="I170" s="8"/>
      <c r="J170" s="9"/>
      <c r="K170" s="9"/>
      <c r="L170" s="9"/>
      <c r="M170" s="9"/>
      <c r="N170" s="9"/>
      <c r="O170" s="9"/>
      <c r="P170" s="9"/>
      <c r="Q170" s="9"/>
      <c r="R170" s="9"/>
      <c r="S170" s="9"/>
      <c r="T170" s="9"/>
      <c r="U170" s="9"/>
      <c r="V170" s="9"/>
      <c r="W170" s="9"/>
      <c r="X170" s="9"/>
      <c r="Y170" s="9"/>
      <c r="Z170" s="9"/>
    </row>
    <row r="171" spans="1:26" ht="12.75" customHeight="1" x14ac:dyDescent="0.2">
      <c r="A171" s="14"/>
      <c r="B171" s="15"/>
      <c r="C171" s="16"/>
      <c r="D171" s="14"/>
      <c r="E171" s="17"/>
      <c r="F171" s="18"/>
      <c r="G171" s="18"/>
      <c r="H171" s="18"/>
      <c r="I171" s="8"/>
      <c r="J171" s="9"/>
      <c r="K171" s="9"/>
      <c r="L171" s="9"/>
      <c r="M171" s="9"/>
      <c r="N171" s="9"/>
      <c r="O171" s="9"/>
      <c r="P171" s="9"/>
      <c r="Q171" s="9"/>
      <c r="R171" s="9"/>
      <c r="S171" s="9"/>
      <c r="T171" s="9"/>
      <c r="U171" s="9"/>
      <c r="V171" s="9"/>
      <c r="W171" s="9"/>
      <c r="X171" s="9"/>
      <c r="Y171" s="9"/>
      <c r="Z171" s="9"/>
    </row>
    <row r="172" spans="1:26" ht="12.75" customHeight="1" x14ac:dyDescent="0.2">
      <c r="A172" s="14"/>
      <c r="B172" s="15"/>
      <c r="C172" s="16"/>
      <c r="D172" s="14"/>
      <c r="E172" s="17"/>
      <c r="F172" s="18"/>
      <c r="G172" s="18"/>
      <c r="H172" s="18"/>
      <c r="I172" s="8"/>
      <c r="J172" s="9"/>
      <c r="K172" s="9"/>
      <c r="L172" s="9"/>
      <c r="M172" s="9"/>
      <c r="N172" s="9"/>
      <c r="O172" s="9"/>
      <c r="P172" s="9"/>
      <c r="Q172" s="9"/>
      <c r="R172" s="9"/>
      <c r="S172" s="9"/>
      <c r="T172" s="9"/>
      <c r="U172" s="9"/>
      <c r="V172" s="9"/>
      <c r="W172" s="9"/>
      <c r="X172" s="9"/>
      <c r="Y172" s="9"/>
      <c r="Z172" s="9"/>
    </row>
    <row r="173" spans="1:26" ht="12.75" customHeight="1" x14ac:dyDescent="0.2">
      <c r="A173" s="14"/>
      <c r="B173" s="15"/>
      <c r="C173" s="16"/>
      <c r="D173" s="14"/>
      <c r="E173" s="17"/>
      <c r="F173" s="18"/>
      <c r="G173" s="18"/>
      <c r="H173" s="18"/>
      <c r="I173" s="8"/>
      <c r="J173" s="9"/>
      <c r="K173" s="9"/>
      <c r="L173" s="9"/>
      <c r="M173" s="9"/>
      <c r="N173" s="9"/>
      <c r="O173" s="9"/>
      <c r="P173" s="9"/>
      <c r="Q173" s="9"/>
      <c r="R173" s="9"/>
      <c r="S173" s="9"/>
      <c r="T173" s="9"/>
      <c r="U173" s="9"/>
      <c r="V173" s="9"/>
      <c r="W173" s="9"/>
      <c r="X173" s="9"/>
      <c r="Y173" s="9"/>
      <c r="Z173" s="9"/>
    </row>
    <row r="174" spans="1:26" ht="12.75" customHeight="1" x14ac:dyDescent="0.2">
      <c r="A174" s="14"/>
      <c r="B174" s="15"/>
      <c r="C174" s="16"/>
      <c r="D174" s="14"/>
      <c r="E174" s="17"/>
      <c r="F174" s="18"/>
      <c r="G174" s="18"/>
      <c r="H174" s="18"/>
      <c r="I174" s="8"/>
      <c r="J174" s="9"/>
      <c r="K174" s="9"/>
      <c r="L174" s="9"/>
      <c r="M174" s="9"/>
      <c r="N174" s="9"/>
      <c r="O174" s="9"/>
      <c r="P174" s="9"/>
      <c r="Q174" s="9"/>
      <c r="R174" s="9"/>
      <c r="S174" s="9"/>
      <c r="T174" s="9"/>
      <c r="U174" s="9"/>
      <c r="V174" s="9"/>
      <c r="W174" s="9"/>
      <c r="X174" s="9"/>
      <c r="Y174" s="9"/>
      <c r="Z174" s="9"/>
    </row>
    <row r="175" spans="1:26" ht="12.75" customHeight="1" x14ac:dyDescent="0.2">
      <c r="A175" s="14"/>
      <c r="B175" s="15"/>
      <c r="C175" s="16"/>
      <c r="D175" s="14"/>
      <c r="E175" s="17"/>
      <c r="F175" s="18"/>
      <c r="G175" s="18"/>
      <c r="H175" s="18"/>
      <c r="I175" s="8"/>
      <c r="J175" s="9"/>
      <c r="K175" s="9"/>
      <c r="L175" s="9"/>
      <c r="M175" s="9"/>
      <c r="N175" s="9"/>
      <c r="O175" s="9"/>
      <c r="P175" s="9"/>
      <c r="Q175" s="9"/>
      <c r="R175" s="9"/>
      <c r="S175" s="9"/>
      <c r="T175" s="9"/>
      <c r="U175" s="9"/>
      <c r="V175" s="9"/>
      <c r="W175" s="9"/>
      <c r="X175" s="9"/>
      <c r="Y175" s="9"/>
      <c r="Z175" s="9"/>
    </row>
    <row r="176" spans="1:26" ht="12.75" customHeight="1" x14ac:dyDescent="0.2">
      <c r="A176" s="14"/>
      <c r="B176" s="15"/>
      <c r="C176" s="16"/>
      <c r="D176" s="14"/>
      <c r="E176" s="17"/>
      <c r="F176" s="18"/>
      <c r="G176" s="18"/>
      <c r="H176" s="18"/>
      <c r="I176" s="8"/>
      <c r="J176" s="9"/>
      <c r="K176" s="9"/>
      <c r="L176" s="9"/>
      <c r="M176" s="9"/>
      <c r="N176" s="9"/>
      <c r="O176" s="9"/>
      <c r="P176" s="9"/>
      <c r="Q176" s="9"/>
      <c r="R176" s="9"/>
      <c r="S176" s="9"/>
      <c r="T176" s="9"/>
      <c r="U176" s="9"/>
      <c r="V176" s="9"/>
      <c r="W176" s="9"/>
      <c r="X176" s="9"/>
      <c r="Y176" s="9"/>
      <c r="Z176" s="9"/>
    </row>
    <row r="177" spans="1:26" ht="12.75" customHeight="1" x14ac:dyDescent="0.2">
      <c r="A177" s="14"/>
      <c r="B177" s="15"/>
      <c r="C177" s="16"/>
      <c r="D177" s="14"/>
      <c r="E177" s="17"/>
      <c r="F177" s="18"/>
      <c r="G177" s="18"/>
      <c r="H177" s="18"/>
      <c r="I177" s="8"/>
      <c r="J177" s="9"/>
      <c r="K177" s="9"/>
      <c r="L177" s="9"/>
      <c r="M177" s="9"/>
      <c r="N177" s="9"/>
      <c r="O177" s="9"/>
      <c r="P177" s="9"/>
      <c r="Q177" s="9"/>
      <c r="R177" s="9"/>
      <c r="S177" s="9"/>
      <c r="T177" s="9"/>
      <c r="U177" s="9"/>
      <c r="V177" s="9"/>
      <c r="W177" s="9"/>
      <c r="X177" s="9"/>
      <c r="Y177" s="9"/>
      <c r="Z177" s="9"/>
    </row>
    <row r="178" spans="1:26" ht="12.75" customHeight="1" x14ac:dyDescent="0.2">
      <c r="A178" s="14"/>
      <c r="B178" s="15"/>
      <c r="C178" s="16"/>
      <c r="D178" s="14"/>
      <c r="E178" s="17"/>
      <c r="F178" s="18"/>
      <c r="G178" s="18"/>
      <c r="H178" s="18"/>
      <c r="I178" s="8"/>
      <c r="J178" s="9"/>
      <c r="K178" s="9"/>
      <c r="L178" s="9"/>
      <c r="M178" s="9"/>
      <c r="N178" s="9"/>
      <c r="O178" s="9"/>
      <c r="P178" s="9"/>
      <c r="Q178" s="9"/>
      <c r="R178" s="9"/>
      <c r="S178" s="9"/>
      <c r="T178" s="9"/>
      <c r="U178" s="9"/>
      <c r="V178" s="9"/>
      <c r="W178" s="9"/>
      <c r="X178" s="9"/>
      <c r="Y178" s="9"/>
      <c r="Z178" s="9"/>
    </row>
    <row r="179" spans="1:26" ht="12.75" customHeight="1" x14ac:dyDescent="0.2">
      <c r="A179" s="14"/>
      <c r="B179" s="15"/>
      <c r="C179" s="16"/>
      <c r="D179" s="14"/>
      <c r="E179" s="17"/>
      <c r="F179" s="18"/>
      <c r="G179" s="18"/>
      <c r="H179" s="18"/>
      <c r="I179" s="8"/>
      <c r="J179" s="9"/>
      <c r="K179" s="9"/>
      <c r="L179" s="9"/>
      <c r="M179" s="9"/>
      <c r="N179" s="9"/>
      <c r="O179" s="9"/>
      <c r="P179" s="9"/>
      <c r="Q179" s="9"/>
      <c r="R179" s="9"/>
      <c r="S179" s="9"/>
      <c r="T179" s="9"/>
      <c r="U179" s="9"/>
      <c r="V179" s="9"/>
      <c r="W179" s="9"/>
      <c r="X179" s="9"/>
      <c r="Y179" s="9"/>
      <c r="Z179" s="9"/>
    </row>
    <row r="180" spans="1:26" ht="12.75" customHeight="1" x14ac:dyDescent="0.2">
      <c r="A180" s="14"/>
      <c r="B180" s="15"/>
      <c r="C180" s="16"/>
      <c r="D180" s="14"/>
      <c r="E180" s="17"/>
      <c r="F180" s="18"/>
      <c r="G180" s="18"/>
      <c r="H180" s="18"/>
      <c r="I180" s="8"/>
      <c r="J180" s="9"/>
      <c r="K180" s="9"/>
      <c r="L180" s="9"/>
      <c r="M180" s="9"/>
      <c r="N180" s="9"/>
      <c r="O180" s="9"/>
      <c r="P180" s="9"/>
      <c r="Q180" s="9"/>
      <c r="R180" s="9"/>
      <c r="S180" s="9"/>
      <c r="T180" s="9"/>
      <c r="U180" s="9"/>
      <c r="V180" s="9"/>
      <c r="W180" s="9"/>
      <c r="X180" s="9"/>
      <c r="Y180" s="9"/>
      <c r="Z180" s="9"/>
    </row>
    <row r="181" spans="1:26" ht="12.75" customHeight="1" x14ac:dyDescent="0.2">
      <c r="A181" s="14"/>
      <c r="B181" s="15"/>
      <c r="C181" s="16"/>
      <c r="D181" s="14"/>
      <c r="E181" s="17"/>
      <c r="F181" s="18"/>
      <c r="G181" s="18"/>
      <c r="H181" s="18"/>
      <c r="I181" s="8"/>
      <c r="J181" s="9"/>
      <c r="K181" s="9"/>
      <c r="L181" s="9"/>
      <c r="M181" s="9"/>
      <c r="N181" s="9"/>
      <c r="O181" s="9"/>
      <c r="P181" s="9"/>
      <c r="Q181" s="9"/>
      <c r="R181" s="9"/>
      <c r="S181" s="9"/>
      <c r="T181" s="9"/>
      <c r="U181" s="9"/>
      <c r="V181" s="9"/>
      <c r="W181" s="9"/>
      <c r="X181" s="9"/>
      <c r="Y181" s="9"/>
      <c r="Z181" s="9"/>
    </row>
    <row r="182" spans="1:26" ht="12.75" customHeight="1" x14ac:dyDescent="0.2">
      <c r="A182" s="14"/>
      <c r="B182" s="15"/>
      <c r="C182" s="16"/>
      <c r="D182" s="14"/>
      <c r="E182" s="17"/>
      <c r="F182" s="18"/>
      <c r="G182" s="18"/>
      <c r="H182" s="18"/>
      <c r="I182" s="8"/>
      <c r="J182" s="9"/>
      <c r="K182" s="9"/>
      <c r="L182" s="9"/>
      <c r="M182" s="9"/>
      <c r="N182" s="9"/>
      <c r="O182" s="9"/>
      <c r="P182" s="9"/>
      <c r="Q182" s="9"/>
      <c r="R182" s="9"/>
      <c r="S182" s="9"/>
      <c r="T182" s="9"/>
      <c r="U182" s="9"/>
      <c r="V182" s="9"/>
      <c r="W182" s="9"/>
      <c r="X182" s="9"/>
      <c r="Y182" s="9"/>
      <c r="Z182" s="9"/>
    </row>
    <row r="183" spans="1:26" ht="12.75" customHeight="1" x14ac:dyDescent="0.2">
      <c r="A183" s="14"/>
      <c r="B183" s="15"/>
      <c r="C183" s="16"/>
      <c r="D183" s="14"/>
      <c r="E183" s="17"/>
      <c r="F183" s="18"/>
      <c r="G183" s="18"/>
      <c r="H183" s="18"/>
      <c r="I183" s="8"/>
      <c r="J183" s="9"/>
      <c r="K183" s="9"/>
      <c r="L183" s="9"/>
      <c r="M183" s="9"/>
      <c r="N183" s="9"/>
      <c r="O183" s="9"/>
      <c r="P183" s="9"/>
      <c r="Q183" s="9"/>
      <c r="R183" s="9"/>
      <c r="S183" s="9"/>
      <c r="T183" s="9"/>
      <c r="U183" s="9"/>
      <c r="V183" s="9"/>
      <c r="W183" s="9"/>
      <c r="X183" s="9"/>
      <c r="Y183" s="9"/>
      <c r="Z183" s="9"/>
    </row>
    <row r="184" spans="1:26" ht="12.75" customHeight="1" x14ac:dyDescent="0.2">
      <c r="A184" s="14"/>
      <c r="B184" s="15"/>
      <c r="C184" s="16"/>
      <c r="D184" s="14"/>
      <c r="E184" s="17"/>
      <c r="F184" s="18"/>
      <c r="G184" s="18"/>
      <c r="H184" s="18"/>
      <c r="I184" s="8"/>
      <c r="J184" s="9"/>
      <c r="K184" s="9"/>
      <c r="L184" s="9"/>
      <c r="M184" s="9"/>
      <c r="N184" s="9"/>
      <c r="O184" s="9"/>
      <c r="P184" s="9"/>
      <c r="Q184" s="9"/>
      <c r="R184" s="9"/>
      <c r="S184" s="9"/>
      <c r="T184" s="9"/>
      <c r="U184" s="9"/>
      <c r="V184" s="9"/>
      <c r="W184" s="9"/>
      <c r="X184" s="9"/>
      <c r="Y184" s="9"/>
      <c r="Z184" s="9"/>
    </row>
    <row r="185" spans="1:26" ht="12.75" customHeight="1" x14ac:dyDescent="0.2">
      <c r="A185" s="14"/>
      <c r="B185" s="15"/>
      <c r="C185" s="16"/>
      <c r="D185" s="14"/>
      <c r="E185" s="17"/>
      <c r="F185" s="18"/>
      <c r="G185" s="18"/>
      <c r="H185" s="18"/>
      <c r="I185" s="8"/>
      <c r="J185" s="9"/>
      <c r="K185" s="9"/>
      <c r="L185" s="9"/>
      <c r="M185" s="9"/>
      <c r="N185" s="9"/>
      <c r="O185" s="9"/>
      <c r="P185" s="9"/>
      <c r="Q185" s="9"/>
      <c r="R185" s="9"/>
      <c r="S185" s="9"/>
      <c r="T185" s="9"/>
      <c r="U185" s="9"/>
      <c r="V185" s="9"/>
      <c r="W185" s="9"/>
      <c r="X185" s="9"/>
      <c r="Y185" s="9"/>
      <c r="Z185" s="9"/>
    </row>
    <row r="186" spans="1:26" ht="12.75" customHeight="1" x14ac:dyDescent="0.2">
      <c r="A186" s="14"/>
      <c r="B186" s="15"/>
      <c r="C186" s="16"/>
      <c r="D186" s="14"/>
      <c r="E186" s="17"/>
      <c r="F186" s="18"/>
      <c r="G186" s="18"/>
      <c r="H186" s="18"/>
      <c r="I186" s="8"/>
      <c r="J186" s="9"/>
      <c r="K186" s="9"/>
      <c r="L186" s="9"/>
      <c r="M186" s="9"/>
      <c r="N186" s="9"/>
      <c r="O186" s="9"/>
      <c r="P186" s="9"/>
      <c r="Q186" s="9"/>
      <c r="R186" s="9"/>
      <c r="S186" s="9"/>
      <c r="T186" s="9"/>
      <c r="U186" s="9"/>
      <c r="V186" s="9"/>
      <c r="W186" s="9"/>
      <c r="X186" s="9"/>
      <c r="Y186" s="9"/>
      <c r="Z186" s="9"/>
    </row>
    <row r="187" spans="1:26" ht="12.75" customHeight="1" x14ac:dyDescent="0.2">
      <c r="A187" s="14"/>
      <c r="B187" s="15"/>
      <c r="C187" s="16"/>
      <c r="D187" s="14"/>
      <c r="E187" s="17"/>
      <c r="F187" s="18"/>
      <c r="G187" s="18"/>
      <c r="H187" s="18"/>
      <c r="I187" s="8"/>
      <c r="J187" s="9"/>
      <c r="K187" s="9"/>
      <c r="L187" s="9"/>
      <c r="M187" s="9"/>
      <c r="N187" s="9"/>
      <c r="O187" s="9"/>
      <c r="P187" s="9"/>
      <c r="Q187" s="9"/>
      <c r="R187" s="9"/>
      <c r="S187" s="9"/>
      <c r="T187" s="9"/>
      <c r="U187" s="9"/>
      <c r="V187" s="9"/>
      <c r="W187" s="9"/>
      <c r="X187" s="9"/>
      <c r="Y187" s="9"/>
      <c r="Z187" s="9"/>
    </row>
    <row r="188" spans="1:26" ht="12.75" customHeight="1" x14ac:dyDescent="0.2">
      <c r="A188" s="14"/>
      <c r="B188" s="15"/>
      <c r="C188" s="16"/>
      <c r="D188" s="14"/>
      <c r="E188" s="17"/>
      <c r="F188" s="18"/>
      <c r="G188" s="18"/>
      <c r="H188" s="18"/>
      <c r="I188" s="8"/>
      <c r="J188" s="9"/>
      <c r="K188" s="9"/>
      <c r="L188" s="9"/>
      <c r="M188" s="9"/>
      <c r="N188" s="9"/>
      <c r="O188" s="9"/>
      <c r="P188" s="9"/>
      <c r="Q188" s="9"/>
      <c r="R188" s="9"/>
      <c r="S188" s="9"/>
      <c r="T188" s="9"/>
      <c r="U188" s="9"/>
      <c r="V188" s="9"/>
      <c r="W188" s="9"/>
      <c r="X188" s="9"/>
      <c r="Y188" s="9"/>
      <c r="Z188" s="9"/>
    </row>
    <row r="189" spans="1:26" ht="12.75" customHeight="1" x14ac:dyDescent="0.2">
      <c r="A189" s="14"/>
      <c r="B189" s="15"/>
      <c r="C189" s="16"/>
      <c r="D189" s="14"/>
      <c r="E189" s="17"/>
      <c r="F189" s="18"/>
      <c r="G189" s="18"/>
      <c r="H189" s="18"/>
      <c r="I189" s="8"/>
      <c r="J189" s="9"/>
      <c r="K189" s="9"/>
      <c r="L189" s="9"/>
      <c r="M189" s="9"/>
      <c r="N189" s="9"/>
      <c r="O189" s="9"/>
      <c r="P189" s="9"/>
      <c r="Q189" s="9"/>
      <c r="R189" s="9"/>
      <c r="S189" s="9"/>
      <c r="T189" s="9"/>
      <c r="U189" s="9"/>
      <c r="V189" s="9"/>
      <c r="W189" s="9"/>
      <c r="X189" s="9"/>
      <c r="Y189" s="9"/>
      <c r="Z189" s="9"/>
    </row>
    <row r="190" spans="1:26" ht="12.75" customHeight="1" x14ac:dyDescent="0.2">
      <c r="A190" s="14"/>
      <c r="B190" s="15"/>
      <c r="C190" s="16"/>
      <c r="D190" s="14"/>
      <c r="E190" s="17"/>
      <c r="F190" s="18"/>
      <c r="G190" s="18"/>
      <c r="H190" s="18"/>
      <c r="I190" s="8"/>
      <c r="J190" s="9"/>
      <c r="K190" s="9"/>
      <c r="L190" s="9"/>
      <c r="M190" s="9"/>
      <c r="N190" s="9"/>
      <c r="O190" s="9"/>
      <c r="P190" s="9"/>
      <c r="Q190" s="9"/>
      <c r="R190" s="9"/>
      <c r="S190" s="9"/>
      <c r="T190" s="9"/>
      <c r="U190" s="9"/>
      <c r="V190" s="9"/>
      <c r="W190" s="9"/>
      <c r="X190" s="9"/>
      <c r="Y190" s="9"/>
      <c r="Z190" s="9"/>
    </row>
    <row r="191" spans="1:26" ht="12.75" customHeight="1" x14ac:dyDescent="0.2">
      <c r="A191" s="14"/>
      <c r="B191" s="15"/>
      <c r="C191" s="16"/>
      <c r="D191" s="14"/>
      <c r="E191" s="17"/>
      <c r="F191" s="18"/>
      <c r="G191" s="18"/>
      <c r="H191" s="18"/>
      <c r="I191" s="8"/>
      <c r="J191" s="9"/>
      <c r="K191" s="9"/>
      <c r="L191" s="9"/>
      <c r="M191" s="9"/>
      <c r="N191" s="9"/>
      <c r="O191" s="9"/>
      <c r="P191" s="9"/>
      <c r="Q191" s="9"/>
      <c r="R191" s="9"/>
      <c r="S191" s="9"/>
      <c r="T191" s="9"/>
      <c r="U191" s="9"/>
      <c r="V191" s="9"/>
      <c r="W191" s="9"/>
      <c r="X191" s="9"/>
      <c r="Y191" s="9"/>
      <c r="Z191" s="9"/>
    </row>
    <row r="192" spans="1:26" ht="12.75" customHeight="1" x14ac:dyDescent="0.2">
      <c r="A192" s="14"/>
      <c r="B192" s="15"/>
      <c r="C192" s="16"/>
      <c r="D192" s="14"/>
      <c r="E192" s="17"/>
      <c r="F192" s="18"/>
      <c r="G192" s="18"/>
      <c r="H192" s="18"/>
      <c r="I192" s="8"/>
      <c r="J192" s="9"/>
      <c r="K192" s="9"/>
      <c r="L192" s="9"/>
      <c r="M192" s="9"/>
      <c r="N192" s="9"/>
      <c r="O192" s="9"/>
      <c r="P192" s="9"/>
      <c r="Q192" s="9"/>
      <c r="R192" s="9"/>
      <c r="S192" s="9"/>
      <c r="T192" s="9"/>
      <c r="U192" s="9"/>
      <c r="V192" s="9"/>
      <c r="W192" s="9"/>
      <c r="X192" s="9"/>
      <c r="Y192" s="9"/>
      <c r="Z192" s="9"/>
    </row>
    <row r="193" spans="1:26" ht="12.75" customHeight="1" x14ac:dyDescent="0.2">
      <c r="A193" s="14"/>
      <c r="B193" s="15"/>
      <c r="C193" s="16"/>
      <c r="D193" s="14"/>
      <c r="E193" s="17"/>
      <c r="F193" s="18"/>
      <c r="G193" s="18"/>
      <c r="H193" s="18"/>
      <c r="I193" s="8"/>
      <c r="J193" s="9"/>
      <c r="K193" s="9"/>
      <c r="L193" s="9"/>
      <c r="M193" s="9"/>
      <c r="N193" s="9"/>
      <c r="O193" s="9"/>
      <c r="P193" s="9"/>
      <c r="Q193" s="9"/>
      <c r="R193" s="9"/>
      <c r="S193" s="9"/>
      <c r="T193" s="9"/>
      <c r="U193" s="9"/>
      <c r="V193" s="9"/>
      <c r="W193" s="9"/>
      <c r="X193" s="9"/>
      <c r="Y193" s="9"/>
      <c r="Z193" s="9"/>
    </row>
    <row r="194" spans="1:26" ht="12.75" customHeight="1" x14ac:dyDescent="0.2">
      <c r="A194" s="14"/>
      <c r="B194" s="15"/>
      <c r="C194" s="16"/>
      <c r="D194" s="14"/>
      <c r="E194" s="17"/>
      <c r="F194" s="18"/>
      <c r="G194" s="18"/>
      <c r="H194" s="18"/>
      <c r="I194" s="8"/>
      <c r="J194" s="9"/>
      <c r="K194" s="9"/>
      <c r="L194" s="9"/>
      <c r="M194" s="9"/>
      <c r="N194" s="9"/>
      <c r="O194" s="9"/>
      <c r="P194" s="9"/>
      <c r="Q194" s="9"/>
      <c r="R194" s="9"/>
      <c r="S194" s="9"/>
      <c r="T194" s="9"/>
      <c r="U194" s="9"/>
      <c r="V194" s="9"/>
      <c r="W194" s="9"/>
      <c r="X194" s="9"/>
      <c r="Y194" s="9"/>
      <c r="Z194" s="9"/>
    </row>
    <row r="195" spans="1:26" ht="12.75" customHeight="1" x14ac:dyDescent="0.2">
      <c r="A195" s="14"/>
      <c r="B195" s="15"/>
      <c r="C195" s="16"/>
      <c r="D195" s="14"/>
      <c r="E195" s="17"/>
      <c r="F195" s="18"/>
      <c r="G195" s="18"/>
      <c r="H195" s="18"/>
      <c r="I195" s="8"/>
      <c r="J195" s="9"/>
      <c r="K195" s="9"/>
      <c r="L195" s="9"/>
      <c r="M195" s="9"/>
      <c r="N195" s="9"/>
      <c r="O195" s="9"/>
      <c r="P195" s="9"/>
      <c r="Q195" s="9"/>
      <c r="R195" s="9"/>
      <c r="S195" s="9"/>
      <c r="T195" s="9"/>
      <c r="U195" s="9"/>
      <c r="V195" s="9"/>
      <c r="W195" s="9"/>
      <c r="X195" s="9"/>
      <c r="Y195" s="9"/>
      <c r="Z195" s="9"/>
    </row>
    <row r="196" spans="1:26" ht="12.75" customHeight="1" x14ac:dyDescent="0.2">
      <c r="A196" s="14"/>
      <c r="B196" s="15"/>
      <c r="C196" s="16"/>
      <c r="D196" s="14"/>
      <c r="E196" s="17"/>
      <c r="F196" s="18"/>
      <c r="G196" s="18"/>
      <c r="H196" s="18"/>
      <c r="I196" s="8"/>
      <c r="J196" s="9"/>
      <c r="K196" s="9"/>
      <c r="L196" s="9"/>
      <c r="M196" s="9"/>
      <c r="N196" s="9"/>
      <c r="O196" s="9"/>
      <c r="P196" s="9"/>
      <c r="Q196" s="9"/>
      <c r="R196" s="9"/>
      <c r="S196" s="9"/>
      <c r="T196" s="9"/>
      <c r="U196" s="9"/>
      <c r="V196" s="9"/>
      <c r="W196" s="9"/>
      <c r="X196" s="9"/>
      <c r="Y196" s="9"/>
      <c r="Z196" s="9"/>
    </row>
    <row r="197" spans="1:26" ht="12.75" customHeight="1" x14ac:dyDescent="0.2">
      <c r="A197" s="14"/>
      <c r="B197" s="15"/>
      <c r="C197" s="16"/>
      <c r="D197" s="14"/>
      <c r="E197" s="17"/>
      <c r="F197" s="18"/>
      <c r="G197" s="18"/>
      <c r="H197" s="18"/>
      <c r="I197" s="8"/>
      <c r="J197" s="9"/>
      <c r="K197" s="9"/>
      <c r="L197" s="9"/>
      <c r="M197" s="9"/>
      <c r="N197" s="9"/>
      <c r="O197" s="9"/>
      <c r="P197" s="9"/>
      <c r="Q197" s="9"/>
      <c r="R197" s="9"/>
      <c r="S197" s="9"/>
      <c r="T197" s="9"/>
      <c r="U197" s="9"/>
      <c r="V197" s="9"/>
      <c r="W197" s="9"/>
      <c r="X197" s="9"/>
      <c r="Y197" s="9"/>
      <c r="Z197" s="9"/>
    </row>
    <row r="198" spans="1:26" ht="12.75" customHeight="1" x14ac:dyDescent="0.2">
      <c r="A198" s="14"/>
      <c r="B198" s="15"/>
      <c r="C198" s="16"/>
      <c r="D198" s="14"/>
      <c r="E198" s="17"/>
      <c r="F198" s="18"/>
      <c r="G198" s="18"/>
      <c r="H198" s="18"/>
      <c r="I198" s="8"/>
      <c r="J198" s="9"/>
      <c r="K198" s="9"/>
      <c r="L198" s="9"/>
      <c r="M198" s="9"/>
      <c r="N198" s="9"/>
      <c r="O198" s="9"/>
      <c r="P198" s="9"/>
      <c r="Q198" s="9"/>
      <c r="R198" s="9"/>
      <c r="S198" s="9"/>
      <c r="T198" s="9"/>
      <c r="U198" s="9"/>
      <c r="V198" s="9"/>
      <c r="W198" s="9"/>
      <c r="X198" s="9"/>
      <c r="Y198" s="9"/>
      <c r="Z198" s="9"/>
    </row>
    <row r="199" spans="1:26" ht="12.75" customHeight="1" x14ac:dyDescent="0.2">
      <c r="A199" s="14"/>
      <c r="B199" s="15"/>
      <c r="C199" s="16"/>
      <c r="D199" s="14"/>
      <c r="E199" s="17"/>
      <c r="F199" s="18"/>
      <c r="G199" s="18"/>
      <c r="H199" s="18"/>
      <c r="I199" s="8"/>
      <c r="J199" s="9"/>
      <c r="K199" s="9"/>
      <c r="L199" s="9"/>
      <c r="M199" s="9"/>
      <c r="N199" s="9"/>
      <c r="O199" s="9"/>
      <c r="P199" s="9"/>
      <c r="Q199" s="9"/>
      <c r="R199" s="9"/>
      <c r="S199" s="9"/>
      <c r="T199" s="9"/>
      <c r="U199" s="9"/>
      <c r="V199" s="9"/>
      <c r="W199" s="9"/>
      <c r="X199" s="9"/>
      <c r="Y199" s="9"/>
      <c r="Z199" s="9"/>
    </row>
    <row r="200" spans="1:26" ht="12.75" customHeight="1" x14ac:dyDescent="0.2">
      <c r="A200" s="14"/>
      <c r="B200" s="15"/>
      <c r="C200" s="16"/>
      <c r="D200" s="14"/>
      <c r="E200" s="17"/>
      <c r="F200" s="18"/>
      <c r="G200" s="18"/>
      <c r="H200" s="18"/>
      <c r="I200" s="8"/>
      <c r="J200" s="9"/>
      <c r="K200" s="9"/>
      <c r="L200" s="9"/>
      <c r="M200" s="9"/>
      <c r="N200" s="9"/>
      <c r="O200" s="9"/>
      <c r="P200" s="9"/>
      <c r="Q200" s="9"/>
      <c r="R200" s="9"/>
      <c r="S200" s="9"/>
      <c r="T200" s="9"/>
      <c r="U200" s="9"/>
      <c r="V200" s="9"/>
      <c r="W200" s="9"/>
      <c r="X200" s="9"/>
      <c r="Y200" s="9"/>
      <c r="Z200" s="9"/>
    </row>
    <row r="201" spans="1:26" ht="12.75" customHeight="1" x14ac:dyDescent="0.2">
      <c r="A201" s="14"/>
      <c r="B201" s="15"/>
      <c r="C201" s="16"/>
      <c r="D201" s="14"/>
      <c r="E201" s="17"/>
      <c r="F201" s="18"/>
      <c r="G201" s="18"/>
      <c r="H201" s="18"/>
      <c r="I201" s="8"/>
      <c r="J201" s="9"/>
      <c r="K201" s="9"/>
      <c r="L201" s="9"/>
      <c r="M201" s="9"/>
      <c r="N201" s="9"/>
      <c r="O201" s="9"/>
      <c r="P201" s="9"/>
      <c r="Q201" s="9"/>
      <c r="R201" s="9"/>
      <c r="S201" s="9"/>
      <c r="T201" s="9"/>
      <c r="U201" s="9"/>
      <c r="V201" s="9"/>
      <c r="W201" s="9"/>
      <c r="X201" s="9"/>
      <c r="Y201" s="9"/>
      <c r="Z201" s="9"/>
    </row>
    <row r="202" spans="1:26" ht="12.75" customHeight="1" x14ac:dyDescent="0.2">
      <c r="A202" s="14"/>
      <c r="B202" s="15"/>
      <c r="C202" s="16"/>
      <c r="D202" s="14"/>
      <c r="E202" s="17"/>
      <c r="F202" s="18"/>
      <c r="G202" s="18"/>
      <c r="H202" s="18"/>
      <c r="I202" s="8"/>
      <c r="J202" s="9"/>
      <c r="K202" s="9"/>
      <c r="L202" s="9"/>
      <c r="M202" s="9"/>
      <c r="N202" s="9"/>
      <c r="O202" s="9"/>
      <c r="P202" s="9"/>
      <c r="Q202" s="9"/>
      <c r="R202" s="9"/>
      <c r="S202" s="9"/>
      <c r="T202" s="9"/>
      <c r="U202" s="9"/>
      <c r="V202" s="9"/>
      <c r="W202" s="9"/>
      <c r="X202" s="9"/>
      <c r="Y202" s="9"/>
      <c r="Z202" s="9"/>
    </row>
    <row r="203" spans="1:26" ht="12.75" customHeight="1" x14ac:dyDescent="0.2">
      <c r="A203" s="14"/>
      <c r="B203" s="15"/>
      <c r="C203" s="16"/>
      <c r="D203" s="14"/>
      <c r="E203" s="17"/>
      <c r="F203" s="18"/>
      <c r="G203" s="18"/>
      <c r="H203" s="18"/>
      <c r="I203" s="8"/>
      <c r="J203" s="9"/>
      <c r="K203" s="9"/>
      <c r="L203" s="9"/>
      <c r="M203" s="9"/>
      <c r="N203" s="9"/>
      <c r="O203" s="9"/>
      <c r="P203" s="9"/>
      <c r="Q203" s="9"/>
      <c r="R203" s="9"/>
      <c r="S203" s="9"/>
      <c r="T203" s="9"/>
      <c r="U203" s="9"/>
      <c r="V203" s="9"/>
      <c r="W203" s="9"/>
      <c r="X203" s="9"/>
      <c r="Y203" s="9"/>
      <c r="Z203" s="9"/>
    </row>
    <row r="204" spans="1:26" ht="12.75" customHeight="1" x14ac:dyDescent="0.2">
      <c r="A204" s="14"/>
      <c r="B204" s="15"/>
      <c r="C204" s="16"/>
      <c r="D204" s="14"/>
      <c r="E204" s="17"/>
      <c r="F204" s="18"/>
      <c r="G204" s="18"/>
      <c r="H204" s="18"/>
      <c r="I204" s="8"/>
      <c r="J204" s="9"/>
      <c r="K204" s="9"/>
      <c r="L204" s="9"/>
      <c r="M204" s="9"/>
      <c r="N204" s="9"/>
      <c r="O204" s="9"/>
      <c r="P204" s="9"/>
      <c r="Q204" s="9"/>
      <c r="R204" s="9"/>
      <c r="S204" s="9"/>
      <c r="T204" s="9"/>
      <c r="U204" s="9"/>
      <c r="V204" s="9"/>
      <c r="W204" s="9"/>
      <c r="X204" s="9"/>
      <c r="Y204" s="9"/>
      <c r="Z204" s="9"/>
    </row>
    <row r="205" spans="1:26" ht="12.75" customHeight="1" x14ac:dyDescent="0.2">
      <c r="A205" s="14"/>
      <c r="B205" s="15"/>
      <c r="C205" s="16"/>
      <c r="D205" s="14"/>
      <c r="E205" s="17"/>
      <c r="F205" s="18"/>
      <c r="G205" s="18"/>
      <c r="H205" s="18"/>
      <c r="I205" s="8"/>
      <c r="J205" s="9"/>
      <c r="K205" s="9"/>
      <c r="L205" s="9"/>
      <c r="M205" s="9"/>
      <c r="N205" s="9"/>
      <c r="O205" s="9"/>
      <c r="P205" s="9"/>
      <c r="Q205" s="9"/>
      <c r="R205" s="9"/>
      <c r="S205" s="9"/>
      <c r="T205" s="9"/>
      <c r="U205" s="9"/>
      <c r="V205" s="9"/>
      <c r="W205" s="9"/>
      <c r="X205" s="9"/>
      <c r="Y205" s="9"/>
      <c r="Z205" s="9"/>
    </row>
    <row r="206" spans="1:26" ht="12.75" customHeight="1" x14ac:dyDescent="0.2">
      <c r="A206" s="14"/>
      <c r="B206" s="15"/>
      <c r="C206" s="16"/>
      <c r="D206" s="14"/>
      <c r="E206" s="17"/>
      <c r="F206" s="18"/>
      <c r="G206" s="18"/>
      <c r="H206" s="18"/>
      <c r="I206" s="8"/>
      <c r="J206" s="9"/>
      <c r="K206" s="9"/>
      <c r="L206" s="9"/>
      <c r="M206" s="9"/>
      <c r="N206" s="9"/>
      <c r="O206" s="9"/>
      <c r="P206" s="9"/>
      <c r="Q206" s="9"/>
      <c r="R206" s="9"/>
      <c r="S206" s="9"/>
      <c r="T206" s="9"/>
      <c r="U206" s="9"/>
      <c r="V206" s="9"/>
      <c r="W206" s="9"/>
      <c r="X206" s="9"/>
      <c r="Y206" s="9"/>
      <c r="Z206" s="9"/>
    </row>
    <row r="207" spans="1:26" ht="12.75" customHeight="1" x14ac:dyDescent="0.2">
      <c r="A207" s="14"/>
      <c r="B207" s="15"/>
      <c r="C207" s="16"/>
      <c r="D207" s="14"/>
      <c r="E207" s="17"/>
      <c r="F207" s="18"/>
      <c r="G207" s="18"/>
      <c r="H207" s="18"/>
      <c r="I207" s="8"/>
      <c r="J207" s="9"/>
      <c r="K207" s="9"/>
      <c r="L207" s="9"/>
      <c r="M207" s="9"/>
      <c r="N207" s="9"/>
      <c r="O207" s="9"/>
      <c r="P207" s="9"/>
      <c r="Q207" s="9"/>
      <c r="R207" s="9"/>
      <c r="S207" s="9"/>
      <c r="T207" s="9"/>
      <c r="U207" s="9"/>
      <c r="V207" s="9"/>
      <c r="W207" s="9"/>
      <c r="X207" s="9"/>
      <c r="Y207" s="9"/>
      <c r="Z207" s="9"/>
    </row>
    <row r="208" spans="1:26" ht="12.75" customHeight="1" x14ac:dyDescent="0.2">
      <c r="A208" s="14"/>
      <c r="B208" s="15"/>
      <c r="C208" s="16"/>
      <c r="D208" s="14"/>
      <c r="E208" s="17"/>
      <c r="F208" s="18"/>
      <c r="G208" s="18"/>
      <c r="H208" s="18"/>
      <c r="I208" s="8"/>
      <c r="J208" s="9"/>
      <c r="K208" s="9"/>
      <c r="L208" s="9"/>
      <c r="M208" s="9"/>
      <c r="N208" s="9"/>
      <c r="O208" s="9"/>
      <c r="P208" s="9"/>
      <c r="Q208" s="9"/>
      <c r="R208" s="9"/>
      <c r="S208" s="9"/>
      <c r="T208" s="9"/>
      <c r="U208" s="9"/>
      <c r="V208" s="9"/>
      <c r="W208" s="9"/>
      <c r="X208" s="9"/>
      <c r="Y208" s="9"/>
      <c r="Z208" s="9"/>
    </row>
    <row r="209" spans="1:26" ht="12.75" customHeight="1" x14ac:dyDescent="0.2">
      <c r="A209" s="14"/>
      <c r="B209" s="15"/>
      <c r="C209" s="16"/>
      <c r="D209" s="14"/>
      <c r="E209" s="17"/>
      <c r="F209" s="18"/>
      <c r="G209" s="18"/>
      <c r="H209" s="18"/>
      <c r="I209" s="8"/>
      <c r="J209" s="9"/>
      <c r="K209" s="9"/>
      <c r="L209" s="9"/>
      <c r="M209" s="9"/>
      <c r="N209" s="9"/>
      <c r="O209" s="9"/>
      <c r="P209" s="9"/>
      <c r="Q209" s="9"/>
      <c r="R209" s="9"/>
      <c r="S209" s="9"/>
      <c r="T209" s="9"/>
      <c r="U209" s="9"/>
      <c r="V209" s="9"/>
      <c r="W209" s="9"/>
      <c r="X209" s="9"/>
      <c r="Y209" s="9"/>
      <c r="Z209" s="9"/>
    </row>
    <row r="210" spans="1:26" ht="12.75" customHeight="1" x14ac:dyDescent="0.2">
      <c r="A210" s="14"/>
      <c r="B210" s="15"/>
      <c r="C210" s="16"/>
      <c r="D210" s="14"/>
      <c r="E210" s="17"/>
      <c r="F210" s="18"/>
      <c r="G210" s="18"/>
      <c r="H210" s="18"/>
      <c r="I210" s="8"/>
      <c r="J210" s="9"/>
      <c r="K210" s="9"/>
      <c r="L210" s="9"/>
      <c r="M210" s="9"/>
      <c r="N210" s="9"/>
      <c r="O210" s="9"/>
      <c r="P210" s="9"/>
      <c r="Q210" s="9"/>
      <c r="R210" s="9"/>
      <c r="S210" s="9"/>
      <c r="T210" s="9"/>
      <c r="U210" s="9"/>
      <c r="V210" s="9"/>
      <c r="W210" s="9"/>
      <c r="X210" s="9"/>
      <c r="Y210" s="9"/>
      <c r="Z210" s="9"/>
    </row>
    <row r="211" spans="1:26" ht="12.75" customHeight="1" x14ac:dyDescent="0.2">
      <c r="A211" s="14"/>
      <c r="B211" s="15"/>
      <c r="C211" s="16"/>
      <c r="D211" s="14"/>
      <c r="E211" s="17"/>
      <c r="F211" s="18"/>
      <c r="G211" s="18"/>
      <c r="H211" s="18"/>
      <c r="I211" s="8"/>
      <c r="J211" s="9"/>
      <c r="K211" s="9"/>
      <c r="L211" s="9"/>
      <c r="M211" s="9"/>
      <c r="N211" s="9"/>
      <c r="O211" s="9"/>
      <c r="P211" s="9"/>
      <c r="Q211" s="9"/>
      <c r="R211" s="9"/>
      <c r="S211" s="9"/>
      <c r="T211" s="9"/>
      <c r="U211" s="9"/>
      <c r="V211" s="9"/>
      <c r="W211" s="9"/>
      <c r="X211" s="9"/>
      <c r="Y211" s="9"/>
      <c r="Z211" s="9"/>
    </row>
    <row r="212" spans="1:26" ht="12.75" customHeight="1" x14ac:dyDescent="0.2">
      <c r="A212" s="14"/>
      <c r="B212" s="15"/>
      <c r="C212" s="16"/>
      <c r="D212" s="14"/>
      <c r="E212" s="17"/>
      <c r="F212" s="18"/>
      <c r="G212" s="18"/>
      <c r="H212" s="18"/>
      <c r="I212" s="8"/>
      <c r="J212" s="9"/>
      <c r="K212" s="9"/>
      <c r="L212" s="9"/>
      <c r="M212" s="9"/>
      <c r="N212" s="9"/>
      <c r="O212" s="9"/>
      <c r="P212" s="9"/>
      <c r="Q212" s="9"/>
      <c r="R212" s="9"/>
      <c r="S212" s="9"/>
      <c r="T212" s="9"/>
      <c r="U212" s="9"/>
      <c r="V212" s="9"/>
      <c r="W212" s="9"/>
      <c r="X212" s="9"/>
      <c r="Y212" s="9"/>
      <c r="Z212" s="9"/>
    </row>
    <row r="213" spans="1:26" ht="12.75" customHeight="1" x14ac:dyDescent="0.2">
      <c r="A213" s="14"/>
      <c r="B213" s="15"/>
      <c r="C213" s="16"/>
      <c r="D213" s="14"/>
      <c r="E213" s="17"/>
      <c r="F213" s="18"/>
      <c r="G213" s="18"/>
      <c r="H213" s="18"/>
      <c r="I213" s="8"/>
      <c r="J213" s="9"/>
      <c r="K213" s="9"/>
      <c r="L213" s="9"/>
      <c r="M213" s="9"/>
      <c r="N213" s="9"/>
      <c r="O213" s="9"/>
      <c r="P213" s="9"/>
      <c r="Q213" s="9"/>
      <c r="R213" s="9"/>
      <c r="S213" s="9"/>
      <c r="T213" s="9"/>
      <c r="U213" s="9"/>
      <c r="V213" s="9"/>
      <c r="W213" s="9"/>
      <c r="X213" s="9"/>
      <c r="Y213" s="9"/>
      <c r="Z213" s="9"/>
    </row>
    <row r="214" spans="1:26" ht="12.75" customHeight="1" x14ac:dyDescent="0.2">
      <c r="A214" s="14"/>
      <c r="B214" s="15"/>
      <c r="C214" s="16"/>
      <c r="D214" s="14"/>
      <c r="E214" s="17"/>
      <c r="F214" s="18"/>
      <c r="G214" s="18"/>
      <c r="H214" s="18"/>
      <c r="I214" s="8"/>
      <c r="J214" s="9"/>
      <c r="K214" s="9"/>
      <c r="L214" s="9"/>
      <c r="M214" s="9"/>
      <c r="N214" s="9"/>
      <c r="O214" s="9"/>
      <c r="P214" s="9"/>
      <c r="Q214" s="9"/>
      <c r="R214" s="9"/>
      <c r="S214" s="9"/>
      <c r="T214" s="9"/>
      <c r="U214" s="9"/>
      <c r="V214" s="9"/>
      <c r="W214" s="9"/>
      <c r="X214" s="9"/>
      <c r="Y214" s="9"/>
      <c r="Z214" s="9"/>
    </row>
    <row r="215" spans="1:26" ht="12.75" customHeight="1" x14ac:dyDescent="0.2">
      <c r="A215" s="14"/>
      <c r="B215" s="15"/>
      <c r="C215" s="16"/>
      <c r="D215" s="14"/>
      <c r="E215" s="17"/>
      <c r="F215" s="18"/>
      <c r="G215" s="18"/>
      <c r="H215" s="18"/>
      <c r="I215" s="8"/>
      <c r="J215" s="9"/>
      <c r="K215" s="9"/>
      <c r="L215" s="9"/>
      <c r="M215" s="9"/>
      <c r="N215" s="9"/>
      <c r="O215" s="9"/>
      <c r="P215" s="9"/>
      <c r="Q215" s="9"/>
      <c r="R215" s="9"/>
      <c r="S215" s="9"/>
      <c r="T215" s="9"/>
      <c r="U215" s="9"/>
      <c r="V215" s="9"/>
      <c r="W215" s="9"/>
      <c r="X215" s="9"/>
      <c r="Y215" s="9"/>
      <c r="Z215" s="9"/>
    </row>
    <row r="216" spans="1:26" ht="12.75" customHeight="1" x14ac:dyDescent="0.2">
      <c r="A216" s="14"/>
      <c r="B216" s="15"/>
      <c r="C216" s="16"/>
      <c r="D216" s="14"/>
      <c r="E216" s="17"/>
      <c r="F216" s="18"/>
      <c r="G216" s="18"/>
      <c r="H216" s="18"/>
      <c r="I216" s="8"/>
      <c r="J216" s="9"/>
      <c r="K216" s="9"/>
      <c r="L216" s="9"/>
      <c r="M216" s="9"/>
      <c r="N216" s="9"/>
      <c r="O216" s="9"/>
      <c r="P216" s="9"/>
      <c r="Q216" s="9"/>
      <c r="R216" s="9"/>
      <c r="S216" s="9"/>
      <c r="T216" s="9"/>
      <c r="U216" s="9"/>
      <c r="V216" s="9"/>
      <c r="W216" s="9"/>
      <c r="X216" s="9"/>
      <c r="Y216" s="9"/>
      <c r="Z216" s="9"/>
    </row>
    <row r="217" spans="1:26" ht="12.75" customHeight="1" x14ac:dyDescent="0.2">
      <c r="A217" s="14"/>
      <c r="B217" s="15"/>
      <c r="C217" s="16"/>
      <c r="D217" s="14"/>
      <c r="E217" s="17"/>
      <c r="F217" s="18"/>
      <c r="G217" s="18"/>
      <c r="H217" s="18"/>
      <c r="I217" s="8"/>
      <c r="J217" s="9"/>
      <c r="K217" s="9"/>
      <c r="L217" s="9"/>
      <c r="M217" s="9"/>
      <c r="N217" s="9"/>
      <c r="O217" s="9"/>
      <c r="P217" s="9"/>
      <c r="Q217" s="9"/>
      <c r="R217" s="9"/>
      <c r="S217" s="9"/>
      <c r="T217" s="9"/>
      <c r="U217" s="9"/>
      <c r="V217" s="9"/>
      <c r="W217" s="9"/>
      <c r="X217" s="9"/>
      <c r="Y217" s="9"/>
      <c r="Z217" s="9"/>
    </row>
    <row r="218" spans="1:26" ht="12.75" customHeight="1" x14ac:dyDescent="0.2">
      <c r="A218" s="14"/>
      <c r="B218" s="15"/>
      <c r="C218" s="16"/>
      <c r="D218" s="14"/>
      <c r="E218" s="17"/>
      <c r="F218" s="18"/>
      <c r="G218" s="18"/>
      <c r="H218" s="18"/>
      <c r="I218" s="8"/>
      <c r="J218" s="9"/>
      <c r="K218" s="9"/>
      <c r="L218" s="9"/>
      <c r="M218" s="9"/>
      <c r="N218" s="9"/>
      <c r="O218" s="9"/>
      <c r="P218" s="9"/>
      <c r="Q218" s="9"/>
      <c r="R218" s="9"/>
      <c r="S218" s="9"/>
      <c r="T218" s="9"/>
      <c r="U218" s="9"/>
      <c r="V218" s="9"/>
      <c r="W218" s="9"/>
      <c r="X218" s="9"/>
      <c r="Y218" s="9"/>
      <c r="Z218" s="9"/>
    </row>
    <row r="219" spans="1:26" ht="12.75" customHeight="1" x14ac:dyDescent="0.2">
      <c r="A219" s="14"/>
      <c r="B219" s="15"/>
      <c r="C219" s="16"/>
      <c r="D219" s="14"/>
      <c r="E219" s="17"/>
      <c r="F219" s="18"/>
      <c r="G219" s="18"/>
      <c r="H219" s="18"/>
      <c r="I219" s="8"/>
      <c r="J219" s="9"/>
      <c r="K219" s="9"/>
      <c r="L219" s="9"/>
      <c r="M219" s="9"/>
      <c r="N219" s="9"/>
      <c r="O219" s="9"/>
      <c r="P219" s="9"/>
      <c r="Q219" s="9"/>
      <c r="R219" s="9"/>
      <c r="S219" s="9"/>
      <c r="T219" s="9"/>
      <c r="U219" s="9"/>
      <c r="V219" s="9"/>
      <c r="W219" s="9"/>
      <c r="X219" s="9"/>
      <c r="Y219" s="9"/>
      <c r="Z219" s="9"/>
    </row>
    <row r="220" spans="1:26" ht="12.75" customHeight="1" x14ac:dyDescent="0.2">
      <c r="A220" s="14"/>
      <c r="B220" s="15"/>
      <c r="C220" s="16"/>
      <c r="D220" s="14"/>
      <c r="E220" s="17"/>
      <c r="F220" s="18"/>
      <c r="G220" s="18"/>
      <c r="H220" s="18"/>
      <c r="I220" s="8"/>
      <c r="J220" s="9"/>
      <c r="K220" s="9"/>
      <c r="L220" s="9"/>
      <c r="M220" s="9"/>
      <c r="N220" s="9"/>
      <c r="O220" s="9"/>
      <c r="P220" s="9"/>
      <c r="Q220" s="9"/>
      <c r="R220" s="9"/>
      <c r="S220" s="9"/>
      <c r="T220" s="9"/>
      <c r="U220" s="9"/>
      <c r="V220" s="9"/>
      <c r="W220" s="9"/>
      <c r="X220" s="9"/>
      <c r="Y220" s="9"/>
      <c r="Z220" s="9"/>
    </row>
    <row r="221" spans="1:26" ht="12.75" customHeight="1" x14ac:dyDescent="0.2">
      <c r="A221" s="14"/>
      <c r="B221" s="15"/>
      <c r="C221" s="16"/>
      <c r="D221" s="14"/>
      <c r="E221" s="17"/>
      <c r="F221" s="18"/>
      <c r="G221" s="18"/>
      <c r="H221" s="18"/>
      <c r="I221" s="8"/>
      <c r="J221" s="9"/>
      <c r="K221" s="9"/>
      <c r="L221" s="9"/>
      <c r="M221" s="9"/>
      <c r="N221" s="9"/>
      <c r="O221" s="9"/>
      <c r="P221" s="9"/>
      <c r="Q221" s="9"/>
      <c r="R221" s="9"/>
      <c r="S221" s="9"/>
      <c r="T221" s="9"/>
      <c r="U221" s="9"/>
      <c r="V221" s="9"/>
      <c r="W221" s="9"/>
      <c r="X221" s="9"/>
      <c r="Y221" s="9"/>
      <c r="Z221" s="9"/>
    </row>
    <row r="222" spans="1:26" ht="12.75" customHeight="1" x14ac:dyDescent="0.2">
      <c r="A222" s="14"/>
      <c r="B222" s="15"/>
      <c r="C222" s="16"/>
      <c r="D222" s="14"/>
      <c r="E222" s="17"/>
      <c r="F222" s="18"/>
      <c r="G222" s="18"/>
      <c r="H222" s="18"/>
      <c r="I222" s="8"/>
      <c r="J222" s="9"/>
      <c r="K222" s="9"/>
      <c r="L222" s="9"/>
      <c r="M222" s="9"/>
      <c r="N222" s="9"/>
      <c r="O222" s="9"/>
      <c r="P222" s="9"/>
      <c r="Q222" s="9"/>
      <c r="R222" s="9"/>
      <c r="S222" s="9"/>
      <c r="T222" s="9"/>
      <c r="U222" s="9"/>
      <c r="V222" s="9"/>
      <c r="W222" s="9"/>
      <c r="X222" s="9"/>
      <c r="Y222" s="9"/>
      <c r="Z222" s="9"/>
    </row>
    <row r="223" spans="1:26" ht="12.75" customHeight="1" x14ac:dyDescent="0.2">
      <c r="A223" s="14"/>
      <c r="B223" s="15"/>
      <c r="C223" s="16"/>
      <c r="D223" s="14"/>
      <c r="E223" s="17"/>
      <c r="F223" s="18"/>
      <c r="G223" s="18"/>
      <c r="H223" s="18"/>
      <c r="I223" s="8"/>
      <c r="J223" s="9"/>
      <c r="K223" s="9"/>
      <c r="L223" s="9"/>
      <c r="M223" s="9"/>
      <c r="N223" s="9"/>
      <c r="O223" s="9"/>
      <c r="P223" s="9"/>
      <c r="Q223" s="9"/>
      <c r="R223" s="9"/>
      <c r="S223" s="9"/>
      <c r="T223" s="9"/>
      <c r="U223" s="9"/>
      <c r="V223" s="9"/>
      <c r="W223" s="9"/>
      <c r="X223" s="9"/>
      <c r="Y223" s="9"/>
      <c r="Z223" s="9"/>
    </row>
    <row r="224" spans="1:26" ht="12.75" customHeight="1" x14ac:dyDescent="0.2">
      <c r="A224" s="14"/>
      <c r="B224" s="15"/>
      <c r="C224" s="16"/>
      <c r="D224" s="14"/>
      <c r="E224" s="17"/>
      <c r="F224" s="18"/>
      <c r="G224" s="18"/>
      <c r="H224" s="18"/>
      <c r="I224" s="8"/>
      <c r="J224" s="9"/>
      <c r="K224" s="9"/>
      <c r="L224" s="9"/>
      <c r="M224" s="9"/>
      <c r="N224" s="9"/>
      <c r="O224" s="9"/>
      <c r="P224" s="9"/>
      <c r="Q224" s="9"/>
      <c r="R224" s="9"/>
      <c r="S224" s="9"/>
      <c r="T224" s="9"/>
      <c r="U224" s="9"/>
      <c r="V224" s="9"/>
      <c r="W224" s="9"/>
      <c r="X224" s="9"/>
      <c r="Y224" s="9"/>
      <c r="Z224" s="9"/>
    </row>
    <row r="225" spans="1:26" ht="12.75" customHeight="1" x14ac:dyDescent="0.2">
      <c r="A225" s="14"/>
      <c r="B225" s="15"/>
      <c r="C225" s="16"/>
      <c r="D225" s="14"/>
      <c r="E225" s="17"/>
      <c r="F225" s="18"/>
      <c r="G225" s="18"/>
      <c r="H225" s="18"/>
      <c r="I225" s="8"/>
      <c r="J225" s="9"/>
      <c r="K225" s="9"/>
      <c r="L225" s="9"/>
      <c r="M225" s="9"/>
      <c r="N225" s="9"/>
      <c r="O225" s="9"/>
      <c r="P225" s="9"/>
      <c r="Q225" s="9"/>
      <c r="R225" s="9"/>
      <c r="S225" s="9"/>
      <c r="T225" s="9"/>
      <c r="U225" s="9"/>
      <c r="V225" s="9"/>
      <c r="W225" s="9"/>
      <c r="X225" s="9"/>
      <c r="Y225" s="9"/>
      <c r="Z225" s="9"/>
    </row>
    <row r="226" spans="1:26" ht="12.75" customHeight="1" x14ac:dyDescent="0.2">
      <c r="A226" s="14"/>
      <c r="B226" s="15"/>
      <c r="C226" s="16"/>
      <c r="D226" s="14"/>
      <c r="E226" s="17"/>
      <c r="F226" s="18"/>
      <c r="G226" s="18"/>
      <c r="H226" s="18"/>
      <c r="I226" s="8"/>
      <c r="J226" s="9"/>
      <c r="K226" s="9"/>
      <c r="L226" s="9"/>
      <c r="M226" s="9"/>
      <c r="N226" s="9"/>
      <c r="O226" s="9"/>
      <c r="P226" s="9"/>
      <c r="Q226" s="9"/>
      <c r="R226" s="9"/>
      <c r="S226" s="9"/>
      <c r="T226" s="9"/>
      <c r="U226" s="9"/>
      <c r="V226" s="9"/>
      <c r="W226" s="9"/>
      <c r="X226" s="9"/>
      <c r="Y226" s="9"/>
      <c r="Z226" s="9"/>
    </row>
    <row r="227" spans="1:26" ht="12.75" customHeight="1" x14ac:dyDescent="0.2">
      <c r="A227" s="14"/>
      <c r="B227" s="15"/>
      <c r="C227" s="16"/>
      <c r="D227" s="14"/>
      <c r="E227" s="17"/>
      <c r="F227" s="18"/>
      <c r="G227" s="18"/>
      <c r="H227" s="18"/>
      <c r="I227" s="8"/>
      <c r="J227" s="9"/>
      <c r="K227" s="9"/>
      <c r="L227" s="9"/>
      <c r="M227" s="9"/>
      <c r="N227" s="9"/>
      <c r="O227" s="9"/>
      <c r="P227" s="9"/>
      <c r="Q227" s="9"/>
      <c r="R227" s="9"/>
      <c r="S227" s="9"/>
      <c r="T227" s="9"/>
      <c r="U227" s="9"/>
      <c r="V227" s="9"/>
      <c r="W227" s="9"/>
      <c r="X227" s="9"/>
      <c r="Y227" s="9"/>
      <c r="Z227" s="9"/>
    </row>
    <row r="228" spans="1:26" ht="12.75" customHeight="1" x14ac:dyDescent="0.2">
      <c r="A228" s="14"/>
      <c r="B228" s="15"/>
      <c r="C228" s="16"/>
      <c r="D228" s="14"/>
      <c r="E228" s="17"/>
      <c r="F228" s="18"/>
      <c r="G228" s="18"/>
      <c r="H228" s="18"/>
      <c r="I228" s="8"/>
      <c r="J228" s="9"/>
      <c r="K228" s="9"/>
      <c r="L228" s="9"/>
      <c r="M228" s="9"/>
      <c r="N228" s="9"/>
      <c r="O228" s="9"/>
      <c r="P228" s="9"/>
      <c r="Q228" s="9"/>
      <c r="R228" s="9"/>
      <c r="S228" s="9"/>
      <c r="T228" s="9"/>
      <c r="U228" s="9"/>
      <c r="V228" s="9"/>
      <c r="W228" s="9"/>
      <c r="X228" s="9"/>
      <c r="Y228" s="9"/>
      <c r="Z228" s="9"/>
    </row>
    <row r="229" spans="1:26" ht="12.75" customHeight="1" x14ac:dyDescent="0.2">
      <c r="A229" s="14"/>
      <c r="B229" s="15"/>
      <c r="C229" s="16"/>
      <c r="D229" s="14"/>
      <c r="E229" s="17"/>
      <c r="F229" s="18"/>
      <c r="G229" s="18"/>
      <c r="H229" s="18"/>
      <c r="I229" s="8"/>
      <c r="J229" s="9"/>
      <c r="K229" s="9"/>
      <c r="L229" s="9"/>
      <c r="M229" s="9"/>
      <c r="N229" s="9"/>
      <c r="O229" s="9"/>
      <c r="P229" s="9"/>
      <c r="Q229" s="9"/>
      <c r="R229" s="9"/>
      <c r="S229" s="9"/>
      <c r="T229" s="9"/>
      <c r="U229" s="9"/>
      <c r="V229" s="9"/>
      <c r="W229" s="9"/>
      <c r="X229" s="9"/>
      <c r="Y229" s="9"/>
      <c r="Z229" s="9"/>
    </row>
    <row r="230" spans="1:26" ht="12.75" customHeight="1" x14ac:dyDescent="0.2">
      <c r="A230" s="14"/>
      <c r="B230" s="15"/>
      <c r="C230" s="16"/>
      <c r="D230" s="14"/>
      <c r="E230" s="17"/>
      <c r="F230" s="18"/>
      <c r="G230" s="18"/>
      <c r="H230" s="18"/>
      <c r="I230" s="8"/>
      <c r="J230" s="9"/>
      <c r="K230" s="9"/>
      <c r="L230" s="9"/>
      <c r="M230" s="9"/>
      <c r="N230" s="9"/>
      <c r="O230" s="9"/>
      <c r="P230" s="9"/>
      <c r="Q230" s="9"/>
      <c r="R230" s="9"/>
      <c r="S230" s="9"/>
      <c r="T230" s="9"/>
      <c r="U230" s="9"/>
      <c r="V230" s="9"/>
      <c r="W230" s="9"/>
      <c r="X230" s="9"/>
      <c r="Y230" s="9"/>
      <c r="Z230" s="9"/>
    </row>
    <row r="231" spans="1:26" ht="12.75" customHeight="1" x14ac:dyDescent="0.2">
      <c r="A231" s="14"/>
      <c r="B231" s="15"/>
      <c r="C231" s="16"/>
      <c r="D231" s="14"/>
      <c r="E231" s="17"/>
      <c r="F231" s="18"/>
      <c r="G231" s="18"/>
      <c r="H231" s="18"/>
      <c r="I231" s="8"/>
      <c r="J231" s="9"/>
      <c r="K231" s="9"/>
      <c r="L231" s="9"/>
      <c r="M231" s="9"/>
      <c r="N231" s="9"/>
      <c r="O231" s="9"/>
      <c r="P231" s="9"/>
      <c r="Q231" s="9"/>
      <c r="R231" s="9"/>
      <c r="S231" s="9"/>
      <c r="T231" s="9"/>
      <c r="U231" s="9"/>
      <c r="V231" s="9"/>
      <c r="W231" s="9"/>
      <c r="X231" s="9"/>
      <c r="Y231" s="9"/>
      <c r="Z231" s="9"/>
    </row>
    <row r="232" spans="1:26" ht="12.75" customHeight="1" x14ac:dyDescent="0.2">
      <c r="A232" s="14"/>
      <c r="B232" s="15"/>
      <c r="C232" s="16"/>
      <c r="D232" s="14"/>
      <c r="E232" s="17"/>
      <c r="F232" s="18"/>
      <c r="G232" s="18"/>
      <c r="H232" s="18"/>
      <c r="I232" s="8"/>
      <c r="J232" s="9"/>
      <c r="K232" s="9"/>
      <c r="L232" s="9"/>
      <c r="M232" s="9"/>
      <c r="N232" s="9"/>
      <c r="O232" s="9"/>
      <c r="P232" s="9"/>
      <c r="Q232" s="9"/>
      <c r="R232" s="9"/>
      <c r="S232" s="9"/>
      <c r="T232" s="9"/>
      <c r="U232" s="9"/>
      <c r="V232" s="9"/>
      <c r="W232" s="9"/>
      <c r="X232" s="9"/>
      <c r="Y232" s="9"/>
      <c r="Z232" s="9"/>
    </row>
    <row r="233" spans="1:26" ht="12.75" customHeight="1" x14ac:dyDescent="0.2">
      <c r="A233" s="14"/>
      <c r="B233" s="15"/>
      <c r="C233" s="16"/>
      <c r="D233" s="14"/>
      <c r="E233" s="17"/>
      <c r="F233" s="18"/>
      <c r="G233" s="18"/>
      <c r="H233" s="18"/>
      <c r="I233" s="8"/>
      <c r="J233" s="9"/>
      <c r="K233" s="9"/>
      <c r="L233" s="9"/>
      <c r="M233" s="9"/>
      <c r="N233" s="9"/>
      <c r="O233" s="9"/>
      <c r="P233" s="9"/>
      <c r="Q233" s="9"/>
      <c r="R233" s="9"/>
      <c r="S233" s="9"/>
      <c r="T233" s="9"/>
      <c r="U233" s="9"/>
      <c r="V233" s="9"/>
      <c r="W233" s="9"/>
      <c r="X233" s="9"/>
      <c r="Y233" s="9"/>
      <c r="Z233" s="9"/>
    </row>
    <row r="234" spans="1:26" ht="12.75" customHeight="1" x14ac:dyDescent="0.2">
      <c r="A234" s="14"/>
      <c r="B234" s="15"/>
      <c r="C234" s="16"/>
      <c r="D234" s="14"/>
      <c r="E234" s="17"/>
      <c r="F234" s="18"/>
      <c r="G234" s="18"/>
      <c r="H234" s="18"/>
      <c r="I234" s="8"/>
      <c r="J234" s="9"/>
      <c r="K234" s="9"/>
      <c r="L234" s="9"/>
      <c r="M234" s="9"/>
      <c r="N234" s="9"/>
      <c r="O234" s="9"/>
      <c r="P234" s="9"/>
      <c r="Q234" s="9"/>
      <c r="R234" s="9"/>
      <c r="S234" s="9"/>
      <c r="T234" s="9"/>
      <c r="U234" s="9"/>
      <c r="V234" s="9"/>
      <c r="W234" s="9"/>
      <c r="X234" s="9"/>
      <c r="Y234" s="9"/>
      <c r="Z234" s="9"/>
    </row>
    <row r="235" spans="1:26" ht="12.75" customHeight="1" x14ac:dyDescent="0.2">
      <c r="A235" s="14"/>
      <c r="B235" s="15"/>
      <c r="C235" s="16"/>
      <c r="D235" s="14"/>
      <c r="E235" s="17"/>
      <c r="F235" s="18"/>
      <c r="G235" s="18"/>
      <c r="H235" s="18"/>
      <c r="I235" s="8"/>
      <c r="J235" s="9"/>
      <c r="K235" s="9"/>
      <c r="L235" s="9"/>
      <c r="M235" s="9"/>
      <c r="N235" s="9"/>
      <c r="O235" s="9"/>
      <c r="P235" s="9"/>
      <c r="Q235" s="9"/>
      <c r="R235" s="9"/>
      <c r="S235" s="9"/>
      <c r="T235" s="9"/>
      <c r="U235" s="9"/>
      <c r="V235" s="9"/>
      <c r="W235" s="9"/>
      <c r="X235" s="9"/>
      <c r="Y235" s="9"/>
      <c r="Z235" s="9"/>
    </row>
    <row r="236" spans="1:26" ht="12.75" customHeight="1" x14ac:dyDescent="0.2">
      <c r="A236" s="14"/>
      <c r="B236" s="15"/>
      <c r="C236" s="16"/>
      <c r="D236" s="14"/>
      <c r="E236" s="17"/>
      <c r="F236" s="18"/>
      <c r="G236" s="18"/>
      <c r="H236" s="18"/>
      <c r="I236" s="8"/>
      <c r="J236" s="9"/>
      <c r="K236" s="9"/>
      <c r="L236" s="9"/>
      <c r="M236" s="9"/>
      <c r="N236" s="9"/>
      <c r="O236" s="9"/>
      <c r="P236" s="9"/>
      <c r="Q236" s="9"/>
      <c r="R236" s="9"/>
      <c r="S236" s="9"/>
      <c r="T236" s="9"/>
      <c r="U236" s="9"/>
      <c r="V236" s="9"/>
      <c r="W236" s="9"/>
      <c r="X236" s="9"/>
      <c r="Y236" s="9"/>
      <c r="Z236" s="9"/>
    </row>
    <row r="237" spans="1:26" ht="12.75" customHeight="1" x14ac:dyDescent="0.2">
      <c r="A237" s="14"/>
      <c r="B237" s="15"/>
      <c r="C237" s="16"/>
      <c r="D237" s="14"/>
      <c r="E237" s="17"/>
      <c r="F237" s="18"/>
      <c r="G237" s="18"/>
      <c r="H237" s="18"/>
      <c r="I237" s="8"/>
      <c r="J237" s="9"/>
      <c r="K237" s="9"/>
      <c r="L237" s="9"/>
      <c r="M237" s="9"/>
      <c r="N237" s="9"/>
      <c r="O237" s="9"/>
      <c r="P237" s="9"/>
      <c r="Q237" s="9"/>
      <c r="R237" s="9"/>
      <c r="S237" s="9"/>
      <c r="T237" s="9"/>
      <c r="U237" s="9"/>
      <c r="V237" s="9"/>
      <c r="W237" s="9"/>
      <c r="X237" s="9"/>
      <c r="Y237" s="9"/>
      <c r="Z237" s="9"/>
    </row>
    <row r="238" spans="1:26" ht="12.75" customHeight="1" x14ac:dyDescent="0.2">
      <c r="A238" s="14"/>
      <c r="B238" s="15"/>
      <c r="C238" s="16"/>
      <c r="D238" s="14"/>
      <c r="E238" s="17"/>
      <c r="F238" s="18"/>
      <c r="G238" s="18"/>
      <c r="H238" s="18"/>
      <c r="I238" s="8"/>
      <c r="J238" s="9"/>
      <c r="K238" s="9"/>
      <c r="L238" s="9"/>
      <c r="M238" s="9"/>
      <c r="N238" s="9"/>
      <c r="O238" s="9"/>
      <c r="P238" s="9"/>
      <c r="Q238" s="9"/>
      <c r="R238" s="9"/>
      <c r="S238" s="9"/>
      <c r="T238" s="9"/>
      <c r="U238" s="9"/>
      <c r="V238" s="9"/>
      <c r="W238" s="9"/>
      <c r="X238" s="9"/>
      <c r="Y238" s="9"/>
      <c r="Z238" s="9"/>
    </row>
    <row r="239" spans="1:26" ht="12.75" customHeight="1" x14ac:dyDescent="0.2">
      <c r="A239" s="14"/>
      <c r="B239" s="15"/>
      <c r="C239" s="16"/>
      <c r="D239" s="14"/>
      <c r="E239" s="17"/>
      <c r="F239" s="18"/>
      <c r="G239" s="18"/>
      <c r="H239" s="18"/>
      <c r="I239" s="8"/>
      <c r="J239" s="9"/>
      <c r="K239" s="9"/>
      <c r="L239" s="9"/>
      <c r="M239" s="9"/>
      <c r="N239" s="9"/>
      <c r="O239" s="9"/>
      <c r="P239" s="9"/>
      <c r="Q239" s="9"/>
      <c r="R239" s="9"/>
      <c r="S239" s="9"/>
      <c r="T239" s="9"/>
      <c r="U239" s="9"/>
      <c r="V239" s="9"/>
      <c r="W239" s="9"/>
      <c r="X239" s="9"/>
      <c r="Y239" s="9"/>
      <c r="Z239" s="9"/>
    </row>
    <row r="240" spans="1:26" ht="12.75" customHeight="1" x14ac:dyDescent="0.2">
      <c r="A240" s="14"/>
      <c r="B240" s="15"/>
      <c r="C240" s="16"/>
      <c r="D240" s="14"/>
      <c r="E240" s="17"/>
      <c r="F240" s="18"/>
      <c r="G240" s="18"/>
      <c r="H240" s="18"/>
      <c r="I240" s="8"/>
      <c r="J240" s="9"/>
      <c r="K240" s="9"/>
      <c r="L240" s="9"/>
      <c r="M240" s="9"/>
      <c r="N240" s="9"/>
      <c r="O240" s="9"/>
      <c r="P240" s="9"/>
      <c r="Q240" s="9"/>
      <c r="R240" s="9"/>
      <c r="S240" s="9"/>
      <c r="T240" s="9"/>
      <c r="U240" s="9"/>
      <c r="V240" s="9"/>
      <c r="W240" s="9"/>
      <c r="X240" s="9"/>
      <c r="Y240" s="9"/>
      <c r="Z240" s="9"/>
    </row>
    <row r="241" spans="1:26" ht="12.75" customHeight="1" x14ac:dyDescent="0.2">
      <c r="A241" s="14"/>
      <c r="B241" s="15"/>
      <c r="C241" s="16"/>
      <c r="D241" s="14"/>
      <c r="E241" s="17"/>
      <c r="F241" s="18"/>
      <c r="G241" s="18"/>
      <c r="H241" s="18"/>
      <c r="I241" s="8"/>
      <c r="J241" s="9"/>
      <c r="K241" s="9"/>
      <c r="L241" s="9"/>
      <c r="M241" s="9"/>
      <c r="N241" s="9"/>
      <c r="O241" s="9"/>
      <c r="P241" s="9"/>
      <c r="Q241" s="9"/>
      <c r="R241" s="9"/>
      <c r="S241" s="9"/>
      <c r="T241" s="9"/>
      <c r="U241" s="9"/>
      <c r="V241" s="9"/>
      <c r="W241" s="9"/>
      <c r="X241" s="9"/>
      <c r="Y241" s="9"/>
      <c r="Z241" s="9"/>
    </row>
    <row r="242" spans="1:26" ht="12.75" customHeight="1" x14ac:dyDescent="0.2">
      <c r="A242" s="14"/>
      <c r="B242" s="15"/>
      <c r="C242" s="16"/>
      <c r="D242" s="14"/>
      <c r="E242" s="17"/>
      <c r="F242" s="18"/>
      <c r="G242" s="18"/>
      <c r="H242" s="18"/>
      <c r="I242" s="8"/>
      <c r="J242" s="9"/>
      <c r="K242" s="9"/>
      <c r="L242" s="9"/>
      <c r="M242" s="9"/>
      <c r="N242" s="9"/>
      <c r="O242" s="9"/>
      <c r="P242" s="9"/>
      <c r="Q242" s="9"/>
      <c r="R242" s="9"/>
      <c r="S242" s="9"/>
      <c r="T242" s="9"/>
      <c r="U242" s="9"/>
      <c r="V242" s="9"/>
      <c r="W242" s="9"/>
      <c r="X242" s="9"/>
      <c r="Y242" s="9"/>
      <c r="Z242" s="9"/>
    </row>
    <row r="243" spans="1:26" ht="12.75" customHeight="1" x14ac:dyDescent="0.2">
      <c r="A243" s="14"/>
      <c r="B243" s="15"/>
      <c r="C243" s="16"/>
      <c r="D243" s="14"/>
      <c r="E243" s="17"/>
      <c r="F243" s="18"/>
      <c r="G243" s="18"/>
      <c r="H243" s="18"/>
      <c r="I243" s="8"/>
      <c r="J243" s="9"/>
      <c r="K243" s="9"/>
      <c r="L243" s="9"/>
      <c r="M243" s="9"/>
      <c r="N243" s="9"/>
      <c r="O243" s="9"/>
      <c r="P243" s="9"/>
      <c r="Q243" s="9"/>
      <c r="R243" s="9"/>
      <c r="S243" s="9"/>
      <c r="T243" s="9"/>
      <c r="U243" s="9"/>
      <c r="V243" s="9"/>
      <c r="W243" s="9"/>
      <c r="X243" s="9"/>
      <c r="Y243" s="9"/>
      <c r="Z243" s="9"/>
    </row>
    <row r="244" spans="1:26" ht="12.75" customHeight="1" x14ac:dyDescent="0.2">
      <c r="A244" s="14"/>
      <c r="B244" s="15"/>
      <c r="C244" s="16"/>
      <c r="D244" s="14"/>
      <c r="E244" s="17"/>
      <c r="F244" s="18"/>
      <c r="G244" s="18"/>
      <c r="H244" s="18"/>
      <c r="I244" s="8"/>
      <c r="J244" s="9"/>
      <c r="K244" s="9"/>
      <c r="L244" s="9"/>
      <c r="M244" s="9"/>
      <c r="N244" s="9"/>
      <c r="O244" s="9"/>
      <c r="P244" s="9"/>
      <c r="Q244" s="9"/>
      <c r="R244" s="9"/>
      <c r="S244" s="9"/>
      <c r="T244" s="9"/>
      <c r="U244" s="9"/>
      <c r="V244" s="9"/>
      <c r="W244" s="9"/>
      <c r="X244" s="9"/>
      <c r="Y244" s="9"/>
      <c r="Z244" s="9"/>
    </row>
    <row r="245" spans="1:26" ht="12.75" customHeight="1" x14ac:dyDescent="0.2">
      <c r="A245" s="14"/>
      <c r="B245" s="15"/>
      <c r="C245" s="16"/>
      <c r="D245" s="14"/>
      <c r="E245" s="17"/>
      <c r="F245" s="18"/>
      <c r="G245" s="18"/>
      <c r="H245" s="18"/>
      <c r="I245" s="8"/>
      <c r="J245" s="9"/>
      <c r="K245" s="9"/>
      <c r="L245" s="9"/>
      <c r="M245" s="9"/>
      <c r="N245" s="9"/>
      <c r="O245" s="9"/>
      <c r="P245" s="9"/>
      <c r="Q245" s="9"/>
      <c r="R245" s="9"/>
      <c r="S245" s="9"/>
      <c r="T245" s="9"/>
      <c r="U245" s="9"/>
      <c r="V245" s="9"/>
      <c r="W245" s="9"/>
      <c r="X245" s="9"/>
      <c r="Y245" s="9"/>
      <c r="Z245" s="9"/>
    </row>
    <row r="246" spans="1:26" ht="12.75" customHeight="1" x14ac:dyDescent="0.2">
      <c r="A246" s="14"/>
      <c r="B246" s="15"/>
      <c r="C246" s="16"/>
      <c r="D246" s="14"/>
      <c r="E246" s="17"/>
      <c r="F246" s="18"/>
      <c r="G246" s="18"/>
      <c r="H246" s="18"/>
      <c r="I246" s="8"/>
      <c r="J246" s="9"/>
      <c r="K246" s="9"/>
      <c r="L246" s="9"/>
      <c r="M246" s="9"/>
      <c r="N246" s="9"/>
      <c r="O246" s="9"/>
      <c r="P246" s="9"/>
      <c r="Q246" s="9"/>
      <c r="R246" s="9"/>
      <c r="S246" s="9"/>
      <c r="T246" s="9"/>
      <c r="U246" s="9"/>
      <c r="V246" s="9"/>
      <c r="W246" s="9"/>
      <c r="X246" s="9"/>
      <c r="Y246" s="9"/>
      <c r="Z246" s="9"/>
    </row>
    <row r="247" spans="1:26" ht="12.75" customHeight="1" x14ac:dyDescent="0.2">
      <c r="A247" s="14"/>
      <c r="B247" s="15"/>
      <c r="C247" s="16"/>
      <c r="D247" s="14"/>
      <c r="E247" s="17"/>
      <c r="F247" s="18"/>
      <c r="G247" s="18"/>
      <c r="H247" s="18"/>
      <c r="I247" s="8"/>
      <c r="J247" s="9"/>
      <c r="K247" s="9"/>
      <c r="L247" s="9"/>
      <c r="M247" s="9"/>
      <c r="N247" s="9"/>
      <c r="O247" s="9"/>
      <c r="P247" s="9"/>
      <c r="Q247" s="9"/>
      <c r="R247" s="9"/>
      <c r="S247" s="9"/>
      <c r="T247" s="9"/>
      <c r="U247" s="9"/>
      <c r="V247" s="9"/>
      <c r="W247" s="9"/>
      <c r="X247" s="9"/>
      <c r="Y247" s="9"/>
      <c r="Z247" s="9"/>
    </row>
    <row r="248" spans="1:26" ht="12.75" customHeight="1" x14ac:dyDescent="0.2">
      <c r="A248" s="14"/>
      <c r="B248" s="15"/>
      <c r="C248" s="16"/>
      <c r="D248" s="14"/>
      <c r="E248" s="17"/>
      <c r="F248" s="18"/>
      <c r="G248" s="18"/>
      <c r="H248" s="18"/>
      <c r="I248" s="8"/>
      <c r="J248" s="9"/>
      <c r="K248" s="9"/>
      <c r="L248" s="9"/>
      <c r="M248" s="9"/>
      <c r="N248" s="9"/>
      <c r="O248" s="9"/>
      <c r="P248" s="9"/>
      <c r="Q248" s="9"/>
      <c r="R248" s="9"/>
      <c r="S248" s="9"/>
      <c r="T248" s="9"/>
      <c r="U248" s="9"/>
      <c r="V248" s="9"/>
      <c r="W248" s="9"/>
      <c r="X248" s="9"/>
      <c r="Y248" s="9"/>
      <c r="Z248" s="9"/>
    </row>
    <row r="249" spans="1:26" ht="12.75" customHeight="1" x14ac:dyDescent="0.2">
      <c r="A249" s="14"/>
      <c r="B249" s="15"/>
      <c r="C249" s="16"/>
      <c r="D249" s="14"/>
      <c r="E249" s="17"/>
      <c r="F249" s="18"/>
      <c r="G249" s="18"/>
      <c r="H249" s="18"/>
      <c r="I249" s="8"/>
      <c r="J249" s="9"/>
      <c r="K249" s="9"/>
      <c r="L249" s="9"/>
      <c r="M249" s="9"/>
      <c r="N249" s="9"/>
      <c r="O249" s="9"/>
      <c r="P249" s="9"/>
      <c r="Q249" s="9"/>
      <c r="R249" s="9"/>
      <c r="S249" s="9"/>
      <c r="T249" s="9"/>
      <c r="U249" s="9"/>
      <c r="V249" s="9"/>
      <c r="W249" s="9"/>
      <c r="X249" s="9"/>
      <c r="Y249" s="9"/>
      <c r="Z249" s="9"/>
    </row>
    <row r="250" spans="1:26" ht="12.75" customHeight="1" x14ac:dyDescent="0.2">
      <c r="A250" s="14"/>
      <c r="B250" s="15"/>
      <c r="C250" s="16"/>
      <c r="D250" s="14"/>
      <c r="E250" s="17"/>
      <c r="F250" s="18"/>
      <c r="G250" s="18"/>
      <c r="H250" s="18"/>
      <c r="I250" s="8"/>
      <c r="J250" s="9"/>
      <c r="K250" s="9"/>
      <c r="L250" s="9"/>
      <c r="M250" s="9"/>
      <c r="N250" s="9"/>
      <c r="O250" s="9"/>
      <c r="P250" s="9"/>
      <c r="Q250" s="9"/>
      <c r="R250" s="9"/>
      <c r="S250" s="9"/>
      <c r="T250" s="9"/>
      <c r="U250" s="9"/>
      <c r="V250" s="9"/>
      <c r="W250" s="9"/>
      <c r="X250" s="9"/>
      <c r="Y250" s="9"/>
      <c r="Z250" s="9"/>
    </row>
    <row r="251" spans="1:26" ht="12.75" customHeight="1" x14ac:dyDescent="0.2">
      <c r="A251" s="14"/>
      <c r="B251" s="15"/>
      <c r="C251" s="16"/>
      <c r="D251" s="14"/>
      <c r="E251" s="17"/>
      <c r="F251" s="18"/>
      <c r="G251" s="18"/>
      <c r="H251" s="18"/>
      <c r="I251" s="8"/>
      <c r="J251" s="9"/>
      <c r="K251" s="9"/>
      <c r="L251" s="9"/>
      <c r="M251" s="9"/>
      <c r="N251" s="9"/>
      <c r="O251" s="9"/>
      <c r="P251" s="9"/>
      <c r="Q251" s="9"/>
      <c r="R251" s="9"/>
      <c r="S251" s="9"/>
      <c r="T251" s="9"/>
      <c r="U251" s="9"/>
      <c r="V251" s="9"/>
      <c r="W251" s="9"/>
      <c r="X251" s="9"/>
      <c r="Y251" s="9"/>
      <c r="Z251" s="9"/>
    </row>
    <row r="252" spans="1:26" ht="12.75" customHeight="1" x14ac:dyDescent="0.2">
      <c r="A252" s="14"/>
      <c r="B252" s="15"/>
      <c r="C252" s="16"/>
      <c r="D252" s="14"/>
      <c r="E252" s="17"/>
      <c r="F252" s="18"/>
      <c r="G252" s="18"/>
      <c r="H252" s="18"/>
      <c r="I252" s="8"/>
      <c r="J252" s="9"/>
      <c r="K252" s="9"/>
      <c r="L252" s="9"/>
      <c r="M252" s="9"/>
      <c r="N252" s="9"/>
      <c r="O252" s="9"/>
      <c r="P252" s="9"/>
      <c r="Q252" s="9"/>
      <c r="R252" s="9"/>
      <c r="S252" s="9"/>
      <c r="T252" s="9"/>
      <c r="U252" s="9"/>
      <c r="V252" s="9"/>
      <c r="W252" s="9"/>
      <c r="X252" s="9"/>
      <c r="Y252" s="9"/>
      <c r="Z252" s="9"/>
    </row>
    <row r="253" spans="1:26" ht="12.75" customHeight="1" x14ac:dyDescent="0.2">
      <c r="A253" s="14"/>
      <c r="B253" s="15"/>
      <c r="C253" s="16"/>
      <c r="D253" s="14"/>
      <c r="E253" s="17"/>
      <c r="F253" s="18"/>
      <c r="G253" s="18"/>
      <c r="H253" s="18"/>
      <c r="I253" s="8"/>
      <c r="J253" s="9"/>
      <c r="K253" s="9"/>
      <c r="L253" s="9"/>
      <c r="M253" s="9"/>
      <c r="N253" s="9"/>
      <c r="O253" s="9"/>
      <c r="P253" s="9"/>
      <c r="Q253" s="9"/>
      <c r="R253" s="9"/>
      <c r="S253" s="9"/>
      <c r="T253" s="9"/>
      <c r="U253" s="9"/>
      <c r="V253" s="9"/>
      <c r="W253" s="9"/>
      <c r="X253" s="9"/>
      <c r="Y253" s="9"/>
      <c r="Z253" s="9"/>
    </row>
    <row r="254" spans="1:26" ht="12.75" customHeight="1" x14ac:dyDescent="0.2">
      <c r="A254" s="14"/>
      <c r="B254" s="15"/>
      <c r="C254" s="16"/>
      <c r="D254" s="14"/>
      <c r="E254" s="17"/>
      <c r="F254" s="18"/>
      <c r="G254" s="18"/>
      <c r="H254" s="18"/>
      <c r="I254" s="8"/>
      <c r="J254" s="9"/>
      <c r="K254" s="9"/>
      <c r="L254" s="9"/>
      <c r="M254" s="9"/>
      <c r="N254" s="9"/>
      <c r="O254" s="9"/>
      <c r="P254" s="9"/>
      <c r="Q254" s="9"/>
      <c r="R254" s="9"/>
      <c r="S254" s="9"/>
      <c r="T254" s="9"/>
      <c r="U254" s="9"/>
      <c r="V254" s="9"/>
      <c r="W254" s="9"/>
      <c r="X254" s="9"/>
      <c r="Y254" s="9"/>
      <c r="Z254" s="9"/>
    </row>
    <row r="255" spans="1:26" ht="12.75" customHeight="1" x14ac:dyDescent="0.2">
      <c r="A255" s="14"/>
      <c r="B255" s="15"/>
      <c r="C255" s="16"/>
      <c r="D255" s="14"/>
      <c r="E255" s="17"/>
      <c r="F255" s="18"/>
      <c r="G255" s="18"/>
      <c r="H255" s="18"/>
      <c r="I255" s="8"/>
      <c r="J255" s="9"/>
      <c r="K255" s="9"/>
      <c r="L255" s="9"/>
      <c r="M255" s="9"/>
      <c r="N255" s="9"/>
      <c r="O255" s="9"/>
      <c r="P255" s="9"/>
      <c r="Q255" s="9"/>
      <c r="R255" s="9"/>
      <c r="S255" s="9"/>
      <c r="T255" s="9"/>
      <c r="U255" s="9"/>
      <c r="V255" s="9"/>
      <c r="W255" s="9"/>
      <c r="X255" s="9"/>
      <c r="Y255" s="9"/>
      <c r="Z255" s="9"/>
    </row>
    <row r="256" spans="1:26" ht="12.75" customHeight="1" x14ac:dyDescent="0.2">
      <c r="A256" s="14"/>
      <c r="B256" s="15"/>
      <c r="C256" s="16"/>
      <c r="D256" s="14"/>
      <c r="E256" s="17"/>
      <c r="F256" s="18"/>
      <c r="G256" s="18"/>
      <c r="H256" s="18"/>
      <c r="I256" s="8"/>
      <c r="J256" s="9"/>
      <c r="K256" s="9"/>
      <c r="L256" s="9"/>
      <c r="M256" s="9"/>
      <c r="N256" s="9"/>
      <c r="O256" s="9"/>
      <c r="P256" s="9"/>
      <c r="Q256" s="9"/>
      <c r="R256" s="9"/>
      <c r="S256" s="9"/>
      <c r="T256" s="9"/>
      <c r="U256" s="9"/>
      <c r="V256" s="9"/>
      <c r="W256" s="9"/>
      <c r="X256" s="9"/>
      <c r="Y256" s="9"/>
      <c r="Z256" s="9"/>
    </row>
    <row r="257" spans="1:26" ht="12.75" customHeight="1" x14ac:dyDescent="0.2">
      <c r="A257" s="14"/>
      <c r="B257" s="15"/>
      <c r="C257" s="16"/>
      <c r="D257" s="14"/>
      <c r="E257" s="17"/>
      <c r="F257" s="18"/>
      <c r="G257" s="18"/>
      <c r="H257" s="18"/>
      <c r="I257" s="8"/>
      <c r="J257" s="9"/>
      <c r="K257" s="9"/>
      <c r="L257" s="9"/>
      <c r="M257" s="9"/>
      <c r="N257" s="9"/>
      <c r="O257" s="9"/>
      <c r="P257" s="9"/>
      <c r="Q257" s="9"/>
      <c r="R257" s="9"/>
      <c r="S257" s="9"/>
      <c r="T257" s="9"/>
      <c r="U257" s="9"/>
      <c r="V257" s="9"/>
      <c r="W257" s="9"/>
      <c r="X257" s="9"/>
      <c r="Y257" s="9"/>
      <c r="Z257" s="9"/>
    </row>
    <row r="258" spans="1:26" ht="12.75" customHeight="1" x14ac:dyDescent="0.2">
      <c r="A258" s="14"/>
      <c r="B258" s="15"/>
      <c r="C258" s="16"/>
      <c r="D258" s="14"/>
      <c r="E258" s="17"/>
      <c r="F258" s="18"/>
      <c r="G258" s="18"/>
      <c r="H258" s="18"/>
      <c r="I258" s="8"/>
      <c r="J258" s="9"/>
      <c r="K258" s="9"/>
      <c r="L258" s="9"/>
      <c r="M258" s="9"/>
      <c r="N258" s="9"/>
      <c r="O258" s="9"/>
      <c r="P258" s="9"/>
      <c r="Q258" s="9"/>
      <c r="R258" s="9"/>
      <c r="S258" s="9"/>
      <c r="T258" s="9"/>
      <c r="U258" s="9"/>
      <c r="V258" s="9"/>
      <c r="W258" s="9"/>
      <c r="X258" s="9"/>
      <c r="Y258" s="9"/>
      <c r="Z258" s="9"/>
    </row>
    <row r="259" spans="1:26" ht="12.75" customHeight="1" x14ac:dyDescent="0.2">
      <c r="A259" s="14"/>
      <c r="B259" s="15"/>
      <c r="C259" s="16"/>
      <c r="D259" s="14"/>
      <c r="E259" s="17"/>
      <c r="F259" s="18"/>
      <c r="G259" s="18"/>
      <c r="H259" s="18"/>
      <c r="I259" s="8"/>
      <c r="J259" s="9"/>
      <c r="K259" s="9"/>
      <c r="L259" s="9"/>
      <c r="M259" s="9"/>
      <c r="N259" s="9"/>
      <c r="O259" s="9"/>
      <c r="P259" s="9"/>
      <c r="Q259" s="9"/>
      <c r="R259" s="9"/>
      <c r="S259" s="9"/>
      <c r="T259" s="9"/>
      <c r="U259" s="9"/>
      <c r="V259" s="9"/>
      <c r="W259" s="9"/>
      <c r="X259" s="9"/>
      <c r="Y259" s="9"/>
      <c r="Z259" s="9"/>
    </row>
    <row r="260" spans="1:26" ht="12.75" customHeight="1" x14ac:dyDescent="0.2">
      <c r="A260" s="14"/>
      <c r="B260" s="15"/>
      <c r="C260" s="16"/>
      <c r="D260" s="14"/>
      <c r="E260" s="17"/>
      <c r="F260" s="18"/>
      <c r="G260" s="18"/>
      <c r="H260" s="18"/>
      <c r="I260" s="8"/>
      <c r="J260" s="9"/>
      <c r="K260" s="9"/>
      <c r="L260" s="9"/>
      <c r="M260" s="9"/>
      <c r="N260" s="9"/>
      <c r="O260" s="9"/>
      <c r="P260" s="9"/>
      <c r="Q260" s="9"/>
      <c r="R260" s="9"/>
      <c r="S260" s="9"/>
      <c r="T260" s="9"/>
      <c r="U260" s="9"/>
      <c r="V260" s="9"/>
      <c r="W260" s="9"/>
      <c r="X260" s="9"/>
      <c r="Y260" s="9"/>
      <c r="Z260" s="9"/>
    </row>
    <row r="261" spans="1:26" ht="12.75" customHeight="1" x14ac:dyDescent="0.2">
      <c r="A261" s="14"/>
      <c r="B261" s="15"/>
      <c r="C261" s="16"/>
      <c r="D261" s="14"/>
      <c r="E261" s="17"/>
      <c r="F261" s="18"/>
      <c r="G261" s="18"/>
      <c r="H261" s="18"/>
      <c r="I261" s="8"/>
      <c r="J261" s="9"/>
      <c r="K261" s="9"/>
      <c r="L261" s="9"/>
      <c r="M261" s="9"/>
      <c r="N261" s="9"/>
      <c r="O261" s="9"/>
      <c r="P261" s="9"/>
      <c r="Q261" s="9"/>
      <c r="R261" s="9"/>
      <c r="S261" s="9"/>
      <c r="T261" s="9"/>
      <c r="U261" s="9"/>
      <c r="V261" s="9"/>
      <c r="W261" s="9"/>
      <c r="X261" s="9"/>
      <c r="Y261" s="9"/>
      <c r="Z261" s="9"/>
    </row>
    <row r="262" spans="1:26" ht="12.75" customHeight="1" x14ac:dyDescent="0.2">
      <c r="A262" s="14"/>
      <c r="B262" s="15"/>
      <c r="C262" s="16"/>
      <c r="D262" s="14"/>
      <c r="E262" s="17"/>
      <c r="F262" s="18"/>
      <c r="G262" s="18"/>
      <c r="H262" s="18"/>
      <c r="I262" s="8"/>
      <c r="J262" s="9"/>
      <c r="K262" s="9"/>
      <c r="L262" s="9"/>
      <c r="M262" s="9"/>
      <c r="N262" s="9"/>
      <c r="O262" s="9"/>
      <c r="P262" s="9"/>
      <c r="Q262" s="9"/>
      <c r="R262" s="9"/>
      <c r="S262" s="9"/>
      <c r="T262" s="9"/>
      <c r="U262" s="9"/>
      <c r="V262" s="9"/>
      <c r="W262" s="9"/>
      <c r="X262" s="9"/>
      <c r="Y262" s="9"/>
      <c r="Z262" s="9"/>
    </row>
    <row r="263" spans="1:26" ht="12.75" customHeight="1" x14ac:dyDescent="0.2">
      <c r="A263" s="14"/>
      <c r="B263" s="15"/>
      <c r="C263" s="16"/>
      <c r="D263" s="14"/>
      <c r="E263" s="17"/>
      <c r="F263" s="18"/>
      <c r="G263" s="18"/>
      <c r="H263" s="18"/>
      <c r="I263" s="8"/>
      <c r="J263" s="9"/>
      <c r="K263" s="9"/>
      <c r="L263" s="9"/>
      <c r="M263" s="9"/>
      <c r="N263" s="9"/>
      <c r="O263" s="9"/>
      <c r="P263" s="9"/>
      <c r="Q263" s="9"/>
      <c r="R263" s="9"/>
      <c r="S263" s="9"/>
      <c r="T263" s="9"/>
      <c r="U263" s="9"/>
      <c r="V263" s="9"/>
      <c r="W263" s="9"/>
      <c r="X263" s="9"/>
      <c r="Y263" s="9"/>
      <c r="Z263" s="9"/>
    </row>
    <row r="264" spans="1:26" ht="12.75" customHeight="1" x14ac:dyDescent="0.2">
      <c r="A264" s="14"/>
      <c r="B264" s="15"/>
      <c r="C264" s="16"/>
      <c r="D264" s="14"/>
      <c r="E264" s="17"/>
      <c r="F264" s="18"/>
      <c r="G264" s="18"/>
      <c r="H264" s="18"/>
      <c r="I264" s="8"/>
      <c r="J264" s="9"/>
      <c r="K264" s="9"/>
      <c r="L264" s="9"/>
      <c r="M264" s="9"/>
      <c r="N264" s="9"/>
      <c r="O264" s="9"/>
      <c r="P264" s="9"/>
      <c r="Q264" s="9"/>
      <c r="R264" s="9"/>
      <c r="S264" s="9"/>
      <c r="T264" s="9"/>
      <c r="U264" s="9"/>
      <c r="V264" s="9"/>
      <c r="W264" s="9"/>
      <c r="X264" s="9"/>
      <c r="Y264" s="9"/>
      <c r="Z264" s="9"/>
    </row>
    <row r="265" spans="1:26" ht="12.75" customHeight="1" x14ac:dyDescent="0.2">
      <c r="A265" s="14"/>
      <c r="B265" s="15"/>
      <c r="C265" s="16"/>
      <c r="D265" s="14"/>
      <c r="E265" s="17"/>
      <c r="F265" s="18"/>
      <c r="G265" s="18"/>
      <c r="H265" s="18"/>
      <c r="I265" s="8"/>
      <c r="J265" s="9"/>
      <c r="K265" s="9"/>
      <c r="L265" s="9"/>
      <c r="M265" s="9"/>
      <c r="N265" s="9"/>
      <c r="O265" s="9"/>
      <c r="P265" s="9"/>
      <c r="Q265" s="9"/>
      <c r="R265" s="9"/>
      <c r="S265" s="9"/>
      <c r="T265" s="9"/>
      <c r="U265" s="9"/>
      <c r="V265" s="9"/>
      <c r="W265" s="9"/>
      <c r="X265" s="9"/>
      <c r="Y265" s="9"/>
      <c r="Z265" s="9"/>
    </row>
    <row r="266" spans="1:26" ht="12.75" customHeight="1" x14ac:dyDescent="0.2">
      <c r="A266" s="14"/>
      <c r="B266" s="15"/>
      <c r="C266" s="16"/>
      <c r="D266" s="14"/>
      <c r="E266" s="17"/>
      <c r="F266" s="18"/>
      <c r="G266" s="18"/>
      <c r="H266" s="18"/>
      <c r="I266" s="8"/>
      <c r="J266" s="9"/>
      <c r="K266" s="9"/>
      <c r="L266" s="9"/>
      <c r="M266" s="9"/>
      <c r="N266" s="9"/>
      <c r="O266" s="9"/>
      <c r="P266" s="9"/>
      <c r="Q266" s="9"/>
      <c r="R266" s="9"/>
      <c r="S266" s="9"/>
      <c r="T266" s="9"/>
      <c r="U266" s="9"/>
      <c r="V266" s="9"/>
      <c r="W266" s="9"/>
      <c r="X266" s="9"/>
      <c r="Y266" s="9"/>
      <c r="Z266" s="9"/>
    </row>
    <row r="267" spans="1:26" ht="12.75" customHeight="1" x14ac:dyDescent="0.2">
      <c r="A267" s="14"/>
      <c r="B267" s="15"/>
      <c r="C267" s="16"/>
      <c r="D267" s="14"/>
      <c r="E267" s="17"/>
      <c r="F267" s="18"/>
      <c r="G267" s="18"/>
      <c r="H267" s="18"/>
      <c r="I267" s="8"/>
      <c r="J267" s="9"/>
      <c r="K267" s="9"/>
      <c r="L267" s="9"/>
      <c r="M267" s="9"/>
      <c r="N267" s="9"/>
      <c r="O267" s="9"/>
      <c r="P267" s="9"/>
      <c r="Q267" s="9"/>
      <c r="R267" s="9"/>
      <c r="S267" s="9"/>
      <c r="T267" s="9"/>
      <c r="U267" s="9"/>
      <c r="V267" s="9"/>
      <c r="W267" s="9"/>
      <c r="X267" s="9"/>
      <c r="Y267" s="9"/>
      <c r="Z267" s="9"/>
    </row>
    <row r="268" spans="1:26" ht="12.75" customHeight="1" x14ac:dyDescent="0.2">
      <c r="A268" s="14"/>
      <c r="B268" s="15"/>
      <c r="C268" s="16"/>
      <c r="D268" s="14"/>
      <c r="E268" s="17"/>
      <c r="F268" s="18"/>
      <c r="G268" s="18"/>
      <c r="H268" s="18"/>
      <c r="I268" s="8"/>
      <c r="J268" s="9"/>
      <c r="K268" s="9"/>
      <c r="L268" s="9"/>
      <c r="M268" s="9"/>
      <c r="N268" s="9"/>
      <c r="O268" s="9"/>
      <c r="P268" s="9"/>
      <c r="Q268" s="9"/>
      <c r="R268" s="9"/>
      <c r="S268" s="9"/>
      <c r="T268" s="9"/>
      <c r="U268" s="9"/>
      <c r="V268" s="9"/>
      <c r="W268" s="9"/>
      <c r="X268" s="9"/>
      <c r="Y268" s="9"/>
      <c r="Z268" s="9"/>
    </row>
    <row r="269" spans="1:26" ht="12.75" customHeight="1" x14ac:dyDescent="0.2">
      <c r="A269" s="14"/>
      <c r="B269" s="15"/>
      <c r="C269" s="16"/>
      <c r="D269" s="14"/>
      <c r="E269" s="17"/>
      <c r="F269" s="18"/>
      <c r="G269" s="18"/>
      <c r="H269" s="18"/>
      <c r="I269" s="8"/>
      <c r="J269" s="9"/>
      <c r="K269" s="9"/>
      <c r="L269" s="9"/>
      <c r="M269" s="9"/>
      <c r="N269" s="9"/>
      <c r="O269" s="9"/>
      <c r="P269" s="9"/>
      <c r="Q269" s="9"/>
      <c r="R269" s="9"/>
      <c r="S269" s="9"/>
      <c r="T269" s="9"/>
      <c r="U269" s="9"/>
      <c r="V269" s="9"/>
      <c r="W269" s="9"/>
      <c r="X269" s="9"/>
      <c r="Y269" s="9"/>
      <c r="Z269" s="9"/>
    </row>
    <row r="270" spans="1:26" ht="12.75" customHeight="1" x14ac:dyDescent="0.2">
      <c r="A270" s="14"/>
      <c r="B270" s="15"/>
      <c r="C270" s="16"/>
      <c r="D270" s="14"/>
      <c r="E270" s="17"/>
      <c r="F270" s="18"/>
      <c r="G270" s="18"/>
      <c r="H270" s="18"/>
      <c r="I270" s="8"/>
      <c r="J270" s="9"/>
      <c r="K270" s="9"/>
      <c r="L270" s="9"/>
      <c r="M270" s="9"/>
      <c r="N270" s="9"/>
      <c r="O270" s="9"/>
      <c r="P270" s="9"/>
      <c r="Q270" s="9"/>
      <c r="R270" s="9"/>
      <c r="S270" s="9"/>
      <c r="T270" s="9"/>
      <c r="U270" s="9"/>
      <c r="V270" s="9"/>
      <c r="W270" s="9"/>
      <c r="X270" s="9"/>
      <c r="Y270" s="9"/>
      <c r="Z270" s="9"/>
    </row>
    <row r="271" spans="1:26" ht="12.75" customHeight="1" x14ac:dyDescent="0.2">
      <c r="A271" s="14"/>
      <c r="B271" s="15"/>
      <c r="C271" s="16"/>
      <c r="D271" s="14"/>
      <c r="E271" s="17"/>
      <c r="F271" s="18"/>
      <c r="G271" s="18"/>
      <c r="H271" s="18"/>
      <c r="I271" s="8"/>
      <c r="J271" s="9"/>
      <c r="K271" s="9"/>
      <c r="L271" s="9"/>
      <c r="M271" s="9"/>
      <c r="N271" s="9"/>
      <c r="O271" s="9"/>
      <c r="P271" s="9"/>
      <c r="Q271" s="9"/>
      <c r="R271" s="9"/>
      <c r="S271" s="9"/>
      <c r="T271" s="9"/>
      <c r="U271" s="9"/>
      <c r="V271" s="9"/>
      <c r="W271" s="9"/>
      <c r="X271" s="9"/>
      <c r="Y271" s="9"/>
      <c r="Z271" s="9"/>
    </row>
    <row r="272" spans="1:26" ht="12.75" customHeight="1" x14ac:dyDescent="0.2">
      <c r="A272" s="14"/>
      <c r="B272" s="15"/>
      <c r="C272" s="16"/>
      <c r="D272" s="14"/>
      <c r="E272" s="17"/>
      <c r="F272" s="18"/>
      <c r="G272" s="18"/>
      <c r="H272" s="18"/>
      <c r="I272" s="8"/>
      <c r="J272" s="9"/>
      <c r="K272" s="9"/>
      <c r="L272" s="9"/>
      <c r="M272" s="9"/>
      <c r="N272" s="9"/>
      <c r="O272" s="9"/>
      <c r="P272" s="9"/>
      <c r="Q272" s="9"/>
      <c r="R272" s="9"/>
      <c r="S272" s="9"/>
      <c r="T272" s="9"/>
      <c r="U272" s="9"/>
      <c r="V272" s="9"/>
      <c r="W272" s="9"/>
      <c r="X272" s="9"/>
      <c r="Y272" s="9"/>
      <c r="Z272" s="9"/>
    </row>
    <row r="273" spans="1:26" ht="12.75" customHeight="1" x14ac:dyDescent="0.2">
      <c r="A273" s="14"/>
      <c r="B273" s="15"/>
      <c r="C273" s="16"/>
      <c r="D273" s="14"/>
      <c r="E273" s="17"/>
      <c r="F273" s="18"/>
      <c r="G273" s="18"/>
      <c r="H273" s="18"/>
      <c r="I273" s="8"/>
      <c r="J273" s="9"/>
      <c r="K273" s="9"/>
      <c r="L273" s="9"/>
      <c r="M273" s="9"/>
      <c r="N273" s="9"/>
      <c r="O273" s="9"/>
      <c r="P273" s="9"/>
      <c r="Q273" s="9"/>
      <c r="R273" s="9"/>
      <c r="S273" s="9"/>
      <c r="T273" s="9"/>
      <c r="U273" s="9"/>
      <c r="V273" s="9"/>
      <c r="W273" s="9"/>
      <c r="X273" s="9"/>
      <c r="Y273" s="9"/>
      <c r="Z273" s="9"/>
    </row>
    <row r="274" spans="1:26" ht="12.75" customHeight="1" x14ac:dyDescent="0.2">
      <c r="A274" s="14"/>
      <c r="B274" s="15"/>
      <c r="C274" s="16"/>
      <c r="D274" s="14"/>
      <c r="E274" s="17"/>
      <c r="F274" s="18"/>
      <c r="G274" s="18"/>
      <c r="H274" s="18"/>
      <c r="I274" s="8"/>
      <c r="J274" s="9"/>
      <c r="K274" s="9"/>
      <c r="L274" s="9"/>
      <c r="M274" s="9"/>
      <c r="N274" s="9"/>
      <c r="O274" s="9"/>
      <c r="P274" s="9"/>
      <c r="Q274" s="9"/>
      <c r="R274" s="9"/>
      <c r="S274" s="9"/>
      <c r="T274" s="9"/>
      <c r="U274" s="9"/>
      <c r="V274" s="9"/>
      <c r="W274" s="9"/>
      <c r="X274" s="9"/>
      <c r="Y274" s="9"/>
      <c r="Z274" s="9"/>
    </row>
    <row r="275" spans="1:26" ht="12.75" customHeight="1" x14ac:dyDescent="0.2">
      <c r="A275" s="14"/>
      <c r="B275" s="15"/>
      <c r="C275" s="16"/>
      <c r="D275" s="14"/>
      <c r="E275" s="17"/>
      <c r="F275" s="18"/>
      <c r="G275" s="18"/>
      <c r="H275" s="18"/>
      <c r="I275" s="8"/>
      <c r="J275" s="9"/>
      <c r="K275" s="9"/>
      <c r="L275" s="9"/>
      <c r="M275" s="9"/>
      <c r="N275" s="9"/>
      <c r="O275" s="9"/>
      <c r="P275" s="9"/>
      <c r="Q275" s="9"/>
      <c r="R275" s="9"/>
      <c r="S275" s="9"/>
      <c r="T275" s="9"/>
      <c r="U275" s="9"/>
      <c r="V275" s="9"/>
      <c r="W275" s="9"/>
      <c r="X275" s="9"/>
      <c r="Y275" s="9"/>
      <c r="Z275" s="9"/>
    </row>
    <row r="276" spans="1:26" ht="12.75" customHeight="1" x14ac:dyDescent="0.2">
      <c r="A276" s="14"/>
      <c r="B276" s="15"/>
      <c r="C276" s="16"/>
      <c r="D276" s="14"/>
      <c r="E276" s="17"/>
      <c r="F276" s="18"/>
      <c r="G276" s="18"/>
      <c r="H276" s="18"/>
      <c r="I276" s="8"/>
      <c r="J276" s="9"/>
      <c r="K276" s="9"/>
      <c r="L276" s="9"/>
      <c r="M276" s="9"/>
      <c r="N276" s="9"/>
      <c r="O276" s="9"/>
      <c r="P276" s="9"/>
      <c r="Q276" s="9"/>
      <c r="R276" s="9"/>
      <c r="S276" s="9"/>
      <c r="T276" s="9"/>
      <c r="U276" s="9"/>
      <c r="V276" s="9"/>
      <c r="W276" s="9"/>
      <c r="X276" s="9"/>
      <c r="Y276" s="9"/>
      <c r="Z276" s="9"/>
    </row>
    <row r="277" spans="1:26" ht="12.75" customHeight="1" x14ac:dyDescent="0.2">
      <c r="A277" s="14"/>
      <c r="B277" s="15"/>
      <c r="C277" s="16"/>
      <c r="D277" s="14"/>
      <c r="E277" s="17"/>
      <c r="F277" s="18"/>
      <c r="G277" s="18"/>
      <c r="H277" s="18"/>
      <c r="I277" s="8"/>
      <c r="J277" s="9"/>
      <c r="K277" s="9"/>
      <c r="L277" s="9"/>
      <c r="M277" s="9"/>
      <c r="N277" s="9"/>
      <c r="O277" s="9"/>
      <c r="P277" s="9"/>
      <c r="Q277" s="9"/>
      <c r="R277" s="9"/>
      <c r="S277" s="9"/>
      <c r="T277" s="9"/>
      <c r="U277" s="9"/>
      <c r="V277" s="9"/>
      <c r="W277" s="9"/>
      <c r="X277" s="9"/>
      <c r="Y277" s="9"/>
      <c r="Z277" s="9"/>
    </row>
    <row r="278" spans="1:26" ht="12.75" customHeight="1" x14ac:dyDescent="0.2">
      <c r="A278" s="14"/>
      <c r="B278" s="15"/>
      <c r="C278" s="16"/>
      <c r="D278" s="14"/>
      <c r="E278" s="17"/>
      <c r="F278" s="18"/>
      <c r="G278" s="18"/>
      <c r="H278" s="18"/>
      <c r="I278" s="8"/>
      <c r="J278" s="9"/>
      <c r="K278" s="9"/>
      <c r="L278" s="9"/>
      <c r="M278" s="9"/>
      <c r="N278" s="9"/>
      <c r="O278" s="9"/>
      <c r="P278" s="9"/>
      <c r="Q278" s="9"/>
      <c r="R278" s="9"/>
      <c r="S278" s="9"/>
      <c r="T278" s="9"/>
      <c r="U278" s="9"/>
      <c r="V278" s="9"/>
      <c r="W278" s="9"/>
      <c r="X278" s="9"/>
      <c r="Y278" s="9"/>
      <c r="Z278" s="9"/>
    </row>
    <row r="279" spans="1:26" ht="12.75" customHeight="1" x14ac:dyDescent="0.2">
      <c r="A279" s="14"/>
      <c r="B279" s="15"/>
      <c r="C279" s="16"/>
      <c r="D279" s="14"/>
      <c r="E279" s="17"/>
      <c r="F279" s="18"/>
      <c r="G279" s="18"/>
      <c r="H279" s="18"/>
      <c r="I279" s="8"/>
      <c r="J279" s="9"/>
      <c r="K279" s="9"/>
      <c r="L279" s="9"/>
      <c r="M279" s="9"/>
      <c r="N279" s="9"/>
      <c r="O279" s="9"/>
      <c r="P279" s="9"/>
      <c r="Q279" s="9"/>
      <c r="R279" s="9"/>
      <c r="S279" s="9"/>
      <c r="T279" s="9"/>
      <c r="U279" s="9"/>
      <c r="V279" s="9"/>
      <c r="W279" s="9"/>
      <c r="X279" s="9"/>
      <c r="Y279" s="9"/>
      <c r="Z279" s="9"/>
    </row>
    <row r="280" spans="1:26" ht="12.75" customHeight="1" x14ac:dyDescent="0.2">
      <c r="A280" s="14"/>
      <c r="B280" s="15"/>
      <c r="C280" s="16"/>
      <c r="D280" s="14"/>
      <c r="E280" s="17"/>
      <c r="F280" s="18"/>
      <c r="G280" s="18"/>
      <c r="H280" s="18"/>
      <c r="I280" s="8"/>
      <c r="J280" s="9"/>
      <c r="K280" s="9"/>
      <c r="L280" s="9"/>
      <c r="M280" s="9"/>
      <c r="N280" s="9"/>
      <c r="O280" s="9"/>
      <c r="P280" s="9"/>
      <c r="Q280" s="9"/>
      <c r="R280" s="9"/>
      <c r="S280" s="9"/>
      <c r="T280" s="9"/>
      <c r="U280" s="9"/>
      <c r="V280" s="9"/>
      <c r="W280" s="9"/>
      <c r="X280" s="9"/>
      <c r="Y280" s="9"/>
      <c r="Z280" s="9"/>
    </row>
    <row r="281" spans="1:26" ht="12.75" customHeight="1" x14ac:dyDescent="0.2">
      <c r="A281" s="14"/>
      <c r="B281" s="15"/>
      <c r="C281" s="16"/>
      <c r="D281" s="14"/>
      <c r="E281" s="17"/>
      <c r="F281" s="18"/>
      <c r="G281" s="18"/>
      <c r="H281" s="18"/>
      <c r="I281" s="8"/>
      <c r="J281" s="9"/>
      <c r="K281" s="9"/>
      <c r="L281" s="9"/>
      <c r="M281" s="9"/>
      <c r="N281" s="9"/>
      <c r="O281" s="9"/>
      <c r="P281" s="9"/>
      <c r="Q281" s="9"/>
      <c r="R281" s="9"/>
      <c r="S281" s="9"/>
      <c r="T281" s="9"/>
      <c r="U281" s="9"/>
      <c r="V281" s="9"/>
      <c r="W281" s="9"/>
      <c r="X281" s="9"/>
      <c r="Y281" s="9"/>
      <c r="Z281" s="9"/>
    </row>
    <row r="282" spans="1:26" ht="12.75" customHeight="1" x14ac:dyDescent="0.2">
      <c r="A282" s="14"/>
      <c r="B282" s="15"/>
      <c r="C282" s="16"/>
      <c r="D282" s="14"/>
      <c r="E282" s="17"/>
      <c r="F282" s="18"/>
      <c r="G282" s="18"/>
      <c r="H282" s="18"/>
      <c r="I282" s="8"/>
      <c r="J282" s="9"/>
      <c r="K282" s="9"/>
      <c r="L282" s="9"/>
      <c r="M282" s="9"/>
      <c r="N282" s="9"/>
      <c r="O282" s="9"/>
      <c r="P282" s="9"/>
      <c r="Q282" s="9"/>
      <c r="R282" s="9"/>
      <c r="S282" s="9"/>
      <c r="T282" s="9"/>
      <c r="U282" s="9"/>
      <c r="V282" s="9"/>
      <c r="W282" s="9"/>
      <c r="X282" s="9"/>
      <c r="Y282" s="9"/>
      <c r="Z282" s="9"/>
    </row>
    <row r="283" spans="1:26" ht="12.75" customHeight="1" x14ac:dyDescent="0.2">
      <c r="A283" s="14"/>
      <c r="B283" s="15"/>
      <c r="C283" s="16"/>
      <c r="D283" s="14"/>
      <c r="E283" s="17"/>
      <c r="F283" s="18"/>
      <c r="G283" s="18"/>
      <c r="H283" s="18"/>
      <c r="I283" s="8"/>
      <c r="J283" s="9"/>
      <c r="K283" s="9"/>
      <c r="L283" s="9"/>
      <c r="M283" s="9"/>
      <c r="N283" s="9"/>
      <c r="O283" s="9"/>
      <c r="P283" s="9"/>
      <c r="Q283" s="9"/>
      <c r="R283" s="9"/>
      <c r="S283" s="9"/>
      <c r="T283" s="9"/>
      <c r="U283" s="9"/>
      <c r="V283" s="9"/>
      <c r="W283" s="9"/>
      <c r="X283" s="9"/>
      <c r="Y283" s="9"/>
      <c r="Z283" s="9"/>
    </row>
    <row r="284" spans="1:26" ht="12.75" customHeight="1" x14ac:dyDescent="0.2">
      <c r="A284" s="14"/>
      <c r="B284" s="15"/>
      <c r="C284" s="16"/>
      <c r="D284" s="14"/>
      <c r="E284" s="17"/>
      <c r="F284" s="18"/>
      <c r="G284" s="18"/>
      <c r="H284" s="18"/>
      <c r="I284" s="8"/>
      <c r="J284" s="9"/>
      <c r="K284" s="9"/>
      <c r="L284" s="9"/>
      <c r="M284" s="9"/>
      <c r="N284" s="9"/>
      <c r="O284" s="9"/>
      <c r="P284" s="9"/>
      <c r="Q284" s="9"/>
      <c r="R284" s="9"/>
      <c r="S284" s="9"/>
      <c r="T284" s="9"/>
      <c r="U284" s="9"/>
      <c r="V284" s="9"/>
      <c r="W284" s="9"/>
      <c r="X284" s="9"/>
      <c r="Y284" s="9"/>
      <c r="Z284" s="9"/>
    </row>
    <row r="285" spans="1:26" ht="12.75" customHeight="1" x14ac:dyDescent="0.2">
      <c r="A285" s="14"/>
      <c r="B285" s="15"/>
      <c r="C285" s="16"/>
      <c r="D285" s="14"/>
      <c r="E285" s="17"/>
      <c r="F285" s="18"/>
      <c r="G285" s="18"/>
      <c r="H285" s="18"/>
      <c r="I285" s="8"/>
      <c r="J285" s="9"/>
      <c r="K285" s="9"/>
      <c r="L285" s="9"/>
      <c r="M285" s="9"/>
      <c r="N285" s="9"/>
      <c r="O285" s="9"/>
      <c r="P285" s="9"/>
      <c r="Q285" s="9"/>
      <c r="R285" s="9"/>
      <c r="S285" s="9"/>
      <c r="T285" s="9"/>
      <c r="U285" s="9"/>
      <c r="V285" s="9"/>
      <c r="W285" s="9"/>
      <c r="X285" s="9"/>
      <c r="Y285" s="9"/>
      <c r="Z285" s="9"/>
    </row>
    <row r="286" spans="1:26" ht="12.75" customHeight="1" x14ac:dyDescent="0.2">
      <c r="A286" s="14"/>
      <c r="B286" s="15"/>
      <c r="C286" s="16"/>
      <c r="D286" s="14"/>
      <c r="E286" s="17"/>
      <c r="F286" s="18"/>
      <c r="G286" s="18"/>
      <c r="H286" s="18"/>
      <c r="I286" s="8"/>
      <c r="J286" s="9"/>
      <c r="K286" s="9"/>
      <c r="L286" s="9"/>
      <c r="M286" s="9"/>
      <c r="N286" s="9"/>
      <c r="O286" s="9"/>
      <c r="P286" s="9"/>
      <c r="Q286" s="9"/>
      <c r="R286" s="9"/>
      <c r="S286" s="9"/>
      <c r="T286" s="9"/>
      <c r="U286" s="9"/>
      <c r="V286" s="9"/>
      <c r="W286" s="9"/>
      <c r="X286" s="9"/>
      <c r="Y286" s="9"/>
      <c r="Z286" s="9"/>
    </row>
    <row r="287" spans="1:26" ht="12.75" customHeight="1" x14ac:dyDescent="0.2">
      <c r="A287" s="14"/>
      <c r="B287" s="15"/>
      <c r="C287" s="16"/>
      <c r="D287" s="14"/>
      <c r="E287" s="17"/>
      <c r="F287" s="18"/>
      <c r="G287" s="18"/>
      <c r="H287" s="18"/>
      <c r="I287" s="8"/>
      <c r="J287" s="9"/>
      <c r="K287" s="9"/>
      <c r="L287" s="9"/>
      <c r="M287" s="9"/>
      <c r="N287" s="9"/>
      <c r="O287" s="9"/>
      <c r="P287" s="9"/>
      <c r="Q287" s="9"/>
      <c r="R287" s="9"/>
      <c r="S287" s="9"/>
      <c r="T287" s="9"/>
      <c r="U287" s="9"/>
      <c r="V287" s="9"/>
      <c r="W287" s="9"/>
      <c r="X287" s="9"/>
      <c r="Y287" s="9"/>
      <c r="Z287" s="9"/>
    </row>
    <row r="288" spans="1:26" ht="12.75" customHeight="1" x14ac:dyDescent="0.2">
      <c r="A288" s="14"/>
      <c r="B288" s="15"/>
      <c r="C288" s="16"/>
      <c r="D288" s="14"/>
      <c r="E288" s="17"/>
      <c r="F288" s="18"/>
      <c r="G288" s="18"/>
      <c r="H288" s="18"/>
      <c r="I288" s="8"/>
      <c r="J288" s="9"/>
      <c r="K288" s="9"/>
      <c r="L288" s="9"/>
      <c r="M288" s="9"/>
      <c r="N288" s="9"/>
      <c r="O288" s="9"/>
      <c r="P288" s="9"/>
      <c r="Q288" s="9"/>
      <c r="R288" s="9"/>
      <c r="S288" s="9"/>
      <c r="T288" s="9"/>
      <c r="U288" s="9"/>
      <c r="V288" s="9"/>
      <c r="W288" s="9"/>
      <c r="X288" s="9"/>
      <c r="Y288" s="9"/>
      <c r="Z288" s="9"/>
    </row>
    <row r="289" spans="1:26" ht="12.75" customHeight="1" x14ac:dyDescent="0.2">
      <c r="A289" s="14"/>
      <c r="B289" s="15"/>
      <c r="C289" s="16"/>
      <c r="D289" s="14"/>
      <c r="E289" s="17"/>
      <c r="F289" s="18"/>
      <c r="G289" s="18"/>
      <c r="H289" s="18"/>
      <c r="I289" s="8"/>
      <c r="J289" s="9"/>
      <c r="K289" s="9"/>
      <c r="L289" s="9"/>
      <c r="M289" s="9"/>
      <c r="N289" s="9"/>
      <c r="O289" s="9"/>
      <c r="P289" s="9"/>
      <c r="Q289" s="9"/>
      <c r="R289" s="9"/>
      <c r="S289" s="9"/>
      <c r="T289" s="9"/>
      <c r="U289" s="9"/>
      <c r="V289" s="9"/>
      <c r="W289" s="9"/>
      <c r="X289" s="9"/>
      <c r="Y289" s="9"/>
      <c r="Z289" s="9"/>
    </row>
    <row r="290" spans="1:26" ht="12.75" customHeight="1" x14ac:dyDescent="0.2">
      <c r="A290" s="14"/>
      <c r="B290" s="15"/>
      <c r="C290" s="16"/>
      <c r="D290" s="14"/>
      <c r="E290" s="17"/>
      <c r="F290" s="18"/>
      <c r="G290" s="18"/>
      <c r="H290" s="18"/>
      <c r="I290" s="8"/>
      <c r="J290" s="9"/>
      <c r="K290" s="9"/>
      <c r="L290" s="9"/>
      <c r="M290" s="9"/>
      <c r="N290" s="9"/>
      <c r="O290" s="9"/>
      <c r="P290" s="9"/>
      <c r="Q290" s="9"/>
      <c r="R290" s="9"/>
      <c r="S290" s="9"/>
      <c r="T290" s="9"/>
      <c r="U290" s="9"/>
      <c r="V290" s="9"/>
      <c r="W290" s="9"/>
      <c r="X290" s="9"/>
      <c r="Y290" s="9"/>
      <c r="Z290" s="9"/>
    </row>
    <row r="291" spans="1:26" ht="12.75" customHeight="1" x14ac:dyDescent="0.2">
      <c r="A291" s="14"/>
      <c r="B291" s="15"/>
      <c r="C291" s="16"/>
      <c r="D291" s="14"/>
      <c r="E291" s="17"/>
      <c r="F291" s="18"/>
      <c r="G291" s="18"/>
      <c r="H291" s="18"/>
      <c r="I291" s="8"/>
      <c r="J291" s="9"/>
      <c r="K291" s="9"/>
      <c r="L291" s="9"/>
      <c r="M291" s="9"/>
      <c r="N291" s="9"/>
      <c r="O291" s="9"/>
      <c r="P291" s="9"/>
      <c r="Q291" s="9"/>
      <c r="R291" s="9"/>
      <c r="S291" s="9"/>
      <c r="T291" s="9"/>
      <c r="U291" s="9"/>
      <c r="V291" s="9"/>
      <c r="W291" s="9"/>
      <c r="X291" s="9"/>
      <c r="Y291" s="9"/>
      <c r="Z291" s="9"/>
    </row>
    <row r="292" spans="1:26" ht="12.75" customHeight="1" x14ac:dyDescent="0.2">
      <c r="A292" s="14"/>
      <c r="B292" s="15"/>
      <c r="C292" s="16"/>
      <c r="D292" s="14"/>
      <c r="E292" s="17"/>
      <c r="F292" s="18"/>
      <c r="G292" s="18"/>
      <c r="H292" s="18"/>
      <c r="I292" s="8"/>
      <c r="J292" s="9"/>
      <c r="K292" s="9"/>
      <c r="L292" s="9"/>
      <c r="M292" s="9"/>
      <c r="N292" s="9"/>
      <c r="O292" s="9"/>
      <c r="P292" s="9"/>
      <c r="Q292" s="9"/>
      <c r="R292" s="9"/>
      <c r="S292" s="9"/>
      <c r="T292" s="9"/>
      <c r="U292" s="9"/>
      <c r="V292" s="9"/>
      <c r="W292" s="9"/>
      <c r="X292" s="9"/>
      <c r="Y292" s="9"/>
      <c r="Z292" s="9"/>
    </row>
    <row r="293" spans="1:26" ht="12.75" customHeight="1" x14ac:dyDescent="0.2">
      <c r="A293" s="14"/>
      <c r="B293" s="15"/>
      <c r="C293" s="16"/>
      <c r="D293" s="14"/>
      <c r="E293" s="17"/>
      <c r="F293" s="18"/>
      <c r="G293" s="18"/>
      <c r="H293" s="18"/>
      <c r="I293" s="8"/>
      <c r="J293" s="9"/>
      <c r="K293" s="9"/>
      <c r="L293" s="9"/>
      <c r="M293" s="9"/>
      <c r="N293" s="9"/>
      <c r="O293" s="9"/>
      <c r="P293" s="9"/>
      <c r="Q293" s="9"/>
      <c r="R293" s="9"/>
      <c r="S293" s="9"/>
      <c r="T293" s="9"/>
      <c r="U293" s="9"/>
      <c r="V293" s="9"/>
      <c r="W293" s="9"/>
      <c r="X293" s="9"/>
      <c r="Y293" s="9"/>
      <c r="Z293" s="9"/>
    </row>
    <row r="294" spans="1:26" ht="12.75" customHeight="1" x14ac:dyDescent="0.2">
      <c r="A294" s="14"/>
      <c r="B294" s="15"/>
      <c r="C294" s="16"/>
      <c r="D294" s="14"/>
      <c r="E294" s="17"/>
      <c r="F294" s="18"/>
      <c r="G294" s="18"/>
      <c r="H294" s="18"/>
      <c r="I294" s="8"/>
      <c r="J294" s="9"/>
      <c r="K294" s="9"/>
      <c r="L294" s="9"/>
      <c r="M294" s="9"/>
      <c r="N294" s="9"/>
      <c r="O294" s="9"/>
      <c r="P294" s="9"/>
      <c r="Q294" s="9"/>
      <c r="R294" s="9"/>
      <c r="S294" s="9"/>
      <c r="T294" s="9"/>
      <c r="U294" s="9"/>
      <c r="V294" s="9"/>
      <c r="W294" s="9"/>
      <c r="X294" s="9"/>
      <c r="Y294" s="9"/>
      <c r="Z294" s="9"/>
    </row>
    <row r="295" spans="1:26" ht="12.75" customHeight="1" x14ac:dyDescent="0.2">
      <c r="A295" s="14"/>
      <c r="B295" s="15"/>
      <c r="C295" s="16"/>
      <c r="D295" s="14"/>
      <c r="E295" s="17"/>
      <c r="F295" s="18"/>
      <c r="G295" s="18"/>
      <c r="H295" s="18"/>
      <c r="I295" s="8"/>
      <c r="J295" s="9"/>
      <c r="K295" s="9"/>
      <c r="L295" s="9"/>
      <c r="M295" s="9"/>
      <c r="N295" s="9"/>
      <c r="O295" s="9"/>
      <c r="P295" s="9"/>
      <c r="Q295" s="9"/>
      <c r="R295" s="9"/>
      <c r="S295" s="9"/>
      <c r="T295" s="9"/>
      <c r="U295" s="9"/>
      <c r="V295" s="9"/>
      <c r="W295" s="9"/>
      <c r="X295" s="9"/>
      <c r="Y295" s="9"/>
      <c r="Z295" s="9"/>
    </row>
    <row r="296" spans="1:26" ht="12.75" customHeight="1" x14ac:dyDescent="0.2">
      <c r="A296" s="14"/>
      <c r="B296" s="15"/>
      <c r="C296" s="16"/>
      <c r="D296" s="14"/>
      <c r="E296" s="17"/>
      <c r="F296" s="18"/>
      <c r="G296" s="18"/>
      <c r="H296" s="18"/>
      <c r="I296" s="8"/>
      <c r="J296" s="9"/>
      <c r="K296" s="9"/>
      <c r="L296" s="9"/>
      <c r="M296" s="9"/>
      <c r="N296" s="9"/>
      <c r="O296" s="9"/>
      <c r="P296" s="9"/>
      <c r="Q296" s="9"/>
      <c r="R296" s="9"/>
      <c r="S296" s="9"/>
      <c r="T296" s="9"/>
      <c r="U296" s="9"/>
      <c r="V296" s="9"/>
      <c r="W296" s="9"/>
      <c r="X296" s="9"/>
      <c r="Y296" s="9"/>
      <c r="Z296" s="9"/>
    </row>
    <row r="297" spans="1:26" ht="12.75" customHeight="1" x14ac:dyDescent="0.2">
      <c r="A297" s="14"/>
      <c r="B297" s="15"/>
      <c r="C297" s="16"/>
      <c r="D297" s="14"/>
      <c r="E297" s="17"/>
      <c r="F297" s="18"/>
      <c r="G297" s="18"/>
      <c r="H297" s="18"/>
      <c r="I297" s="8"/>
      <c r="J297" s="9"/>
      <c r="K297" s="9"/>
      <c r="L297" s="9"/>
      <c r="M297" s="9"/>
      <c r="N297" s="9"/>
      <c r="O297" s="9"/>
      <c r="P297" s="9"/>
      <c r="Q297" s="9"/>
      <c r="R297" s="9"/>
      <c r="S297" s="9"/>
      <c r="T297" s="9"/>
      <c r="U297" s="9"/>
      <c r="V297" s="9"/>
      <c r="W297" s="9"/>
      <c r="X297" s="9"/>
      <c r="Y297" s="9"/>
      <c r="Z297" s="9"/>
    </row>
    <row r="298" spans="1:26" ht="12.75" customHeight="1" x14ac:dyDescent="0.2">
      <c r="A298" s="14"/>
      <c r="B298" s="15"/>
      <c r="C298" s="16"/>
      <c r="D298" s="14"/>
      <c r="E298" s="17"/>
      <c r="F298" s="18"/>
      <c r="G298" s="18"/>
      <c r="H298" s="18"/>
      <c r="I298" s="8"/>
      <c r="J298" s="9"/>
      <c r="K298" s="9"/>
      <c r="L298" s="9"/>
      <c r="M298" s="9"/>
      <c r="N298" s="9"/>
      <c r="O298" s="9"/>
      <c r="P298" s="9"/>
      <c r="Q298" s="9"/>
      <c r="R298" s="9"/>
      <c r="S298" s="9"/>
      <c r="T298" s="9"/>
      <c r="U298" s="9"/>
      <c r="V298" s="9"/>
      <c r="W298" s="9"/>
      <c r="X298" s="9"/>
      <c r="Y298" s="9"/>
      <c r="Z298" s="9"/>
    </row>
    <row r="299" spans="1:26" ht="12.75" customHeight="1" x14ac:dyDescent="0.2">
      <c r="A299" s="14"/>
      <c r="B299" s="15"/>
      <c r="C299" s="16"/>
      <c r="D299" s="14"/>
      <c r="E299" s="17"/>
      <c r="F299" s="18"/>
      <c r="G299" s="18"/>
      <c r="H299" s="18"/>
      <c r="I299" s="8"/>
      <c r="J299" s="9"/>
      <c r="K299" s="9"/>
      <c r="L299" s="9"/>
      <c r="M299" s="9"/>
      <c r="N299" s="9"/>
      <c r="O299" s="9"/>
      <c r="P299" s="9"/>
      <c r="Q299" s="9"/>
      <c r="R299" s="9"/>
      <c r="S299" s="9"/>
      <c r="T299" s="9"/>
      <c r="U299" s="9"/>
      <c r="V299" s="9"/>
      <c r="W299" s="9"/>
      <c r="X299" s="9"/>
      <c r="Y299" s="9"/>
      <c r="Z299" s="9"/>
    </row>
    <row r="300" spans="1:26" ht="12.75" customHeight="1" x14ac:dyDescent="0.2">
      <c r="A300" s="14"/>
      <c r="B300" s="15"/>
      <c r="C300" s="16"/>
      <c r="D300" s="14"/>
      <c r="E300" s="17"/>
      <c r="F300" s="18"/>
      <c r="G300" s="18"/>
      <c r="H300" s="18"/>
      <c r="I300" s="8"/>
      <c r="J300" s="9"/>
      <c r="K300" s="9"/>
      <c r="L300" s="9"/>
      <c r="M300" s="9"/>
      <c r="N300" s="9"/>
      <c r="O300" s="9"/>
      <c r="P300" s="9"/>
      <c r="Q300" s="9"/>
      <c r="R300" s="9"/>
      <c r="S300" s="9"/>
      <c r="T300" s="9"/>
      <c r="U300" s="9"/>
      <c r="V300" s="9"/>
      <c r="W300" s="9"/>
      <c r="X300" s="9"/>
      <c r="Y300" s="9"/>
      <c r="Z300" s="9"/>
    </row>
    <row r="301" spans="1:26" ht="12.75" customHeight="1" x14ac:dyDescent="0.2">
      <c r="A301" s="14"/>
      <c r="B301" s="15"/>
      <c r="C301" s="16"/>
      <c r="D301" s="14"/>
      <c r="E301" s="17"/>
      <c r="F301" s="18"/>
      <c r="G301" s="18"/>
      <c r="H301" s="18"/>
      <c r="I301" s="8"/>
      <c r="J301" s="9"/>
      <c r="K301" s="9"/>
      <c r="L301" s="9"/>
      <c r="M301" s="9"/>
      <c r="N301" s="9"/>
      <c r="O301" s="9"/>
      <c r="P301" s="9"/>
      <c r="Q301" s="9"/>
      <c r="R301" s="9"/>
      <c r="S301" s="9"/>
      <c r="T301" s="9"/>
      <c r="U301" s="9"/>
      <c r="V301" s="9"/>
      <c r="W301" s="9"/>
      <c r="X301" s="9"/>
      <c r="Y301" s="9"/>
      <c r="Z301" s="9"/>
    </row>
    <row r="302" spans="1:26" ht="12.75" customHeight="1" x14ac:dyDescent="0.2">
      <c r="A302" s="14"/>
      <c r="B302" s="15"/>
      <c r="C302" s="16"/>
      <c r="D302" s="14"/>
      <c r="E302" s="17"/>
      <c r="F302" s="18"/>
      <c r="G302" s="18"/>
      <c r="H302" s="18"/>
      <c r="I302" s="8"/>
      <c r="J302" s="9"/>
      <c r="K302" s="9"/>
      <c r="L302" s="9"/>
      <c r="M302" s="9"/>
      <c r="N302" s="9"/>
      <c r="O302" s="9"/>
      <c r="P302" s="9"/>
      <c r="Q302" s="9"/>
      <c r="R302" s="9"/>
      <c r="S302" s="9"/>
      <c r="T302" s="9"/>
      <c r="U302" s="9"/>
      <c r="V302" s="9"/>
      <c r="W302" s="9"/>
      <c r="X302" s="9"/>
      <c r="Y302" s="9"/>
      <c r="Z302" s="9"/>
    </row>
    <row r="303" spans="1:26" ht="12.75" customHeight="1" x14ac:dyDescent="0.2">
      <c r="A303" s="14"/>
      <c r="B303" s="15"/>
      <c r="C303" s="16"/>
      <c r="D303" s="14"/>
      <c r="E303" s="17"/>
      <c r="F303" s="18"/>
      <c r="G303" s="18"/>
      <c r="H303" s="18"/>
      <c r="I303" s="8"/>
      <c r="J303" s="9"/>
      <c r="K303" s="9"/>
      <c r="L303" s="9"/>
      <c r="M303" s="9"/>
      <c r="N303" s="9"/>
      <c r="O303" s="9"/>
      <c r="P303" s="9"/>
      <c r="Q303" s="9"/>
      <c r="R303" s="9"/>
      <c r="S303" s="9"/>
      <c r="T303" s="9"/>
      <c r="U303" s="9"/>
      <c r="V303" s="9"/>
      <c r="W303" s="9"/>
      <c r="X303" s="9"/>
      <c r="Y303" s="9"/>
      <c r="Z303" s="9"/>
    </row>
    <row r="304" spans="1:26" ht="12.75" customHeight="1" x14ac:dyDescent="0.2">
      <c r="A304" s="14"/>
      <c r="B304" s="15"/>
      <c r="C304" s="16"/>
      <c r="D304" s="14"/>
      <c r="E304" s="17"/>
      <c r="F304" s="18"/>
      <c r="G304" s="18"/>
      <c r="H304" s="18"/>
      <c r="I304" s="8"/>
      <c r="J304" s="9"/>
      <c r="K304" s="9"/>
      <c r="L304" s="9"/>
      <c r="M304" s="9"/>
      <c r="N304" s="9"/>
      <c r="O304" s="9"/>
      <c r="P304" s="9"/>
      <c r="Q304" s="9"/>
      <c r="R304" s="9"/>
      <c r="S304" s="9"/>
      <c r="T304" s="9"/>
      <c r="U304" s="9"/>
      <c r="V304" s="9"/>
      <c r="W304" s="9"/>
      <c r="X304" s="9"/>
      <c r="Y304" s="9"/>
      <c r="Z304" s="9"/>
    </row>
    <row r="305" spans="1:26" ht="12.75" customHeight="1" x14ac:dyDescent="0.2">
      <c r="A305" s="14"/>
      <c r="B305" s="15"/>
      <c r="C305" s="16"/>
      <c r="D305" s="14"/>
      <c r="E305" s="17"/>
      <c r="F305" s="18"/>
      <c r="G305" s="18"/>
      <c r="H305" s="18"/>
      <c r="I305" s="8"/>
      <c r="J305" s="9"/>
      <c r="K305" s="9"/>
      <c r="L305" s="9"/>
      <c r="M305" s="9"/>
      <c r="N305" s="9"/>
      <c r="O305" s="9"/>
      <c r="P305" s="9"/>
      <c r="Q305" s="9"/>
      <c r="R305" s="9"/>
      <c r="S305" s="9"/>
      <c r="T305" s="9"/>
      <c r="U305" s="9"/>
      <c r="V305" s="9"/>
      <c r="W305" s="9"/>
      <c r="X305" s="9"/>
      <c r="Y305" s="9"/>
      <c r="Z305" s="9"/>
    </row>
    <row r="306" spans="1:26" ht="12.75" customHeight="1" x14ac:dyDescent="0.2">
      <c r="A306" s="14"/>
      <c r="B306" s="15"/>
      <c r="C306" s="16"/>
      <c r="D306" s="14"/>
      <c r="E306" s="17"/>
      <c r="F306" s="18"/>
      <c r="G306" s="18"/>
      <c r="H306" s="18"/>
      <c r="I306" s="8"/>
      <c r="J306" s="9"/>
      <c r="K306" s="9"/>
      <c r="L306" s="9"/>
      <c r="M306" s="9"/>
      <c r="N306" s="9"/>
      <c r="O306" s="9"/>
      <c r="P306" s="9"/>
      <c r="Q306" s="9"/>
      <c r="R306" s="9"/>
      <c r="S306" s="9"/>
      <c r="T306" s="9"/>
      <c r="U306" s="9"/>
      <c r="V306" s="9"/>
      <c r="W306" s="9"/>
      <c r="X306" s="9"/>
      <c r="Y306" s="9"/>
      <c r="Z306" s="9"/>
    </row>
    <row r="307" spans="1:26" ht="12.75" customHeight="1" x14ac:dyDescent="0.2">
      <c r="A307" s="14"/>
      <c r="B307" s="15"/>
      <c r="C307" s="16"/>
      <c r="D307" s="14"/>
      <c r="E307" s="17"/>
      <c r="F307" s="18"/>
      <c r="G307" s="18"/>
      <c r="H307" s="18"/>
      <c r="I307" s="8"/>
      <c r="J307" s="9"/>
      <c r="K307" s="9"/>
      <c r="L307" s="9"/>
      <c r="M307" s="9"/>
      <c r="N307" s="9"/>
      <c r="O307" s="9"/>
      <c r="P307" s="9"/>
      <c r="Q307" s="9"/>
      <c r="R307" s="9"/>
      <c r="S307" s="9"/>
      <c r="T307" s="9"/>
      <c r="U307" s="9"/>
      <c r="V307" s="9"/>
      <c r="W307" s="9"/>
      <c r="X307" s="9"/>
      <c r="Y307" s="9"/>
      <c r="Z307" s="9"/>
    </row>
    <row r="308" spans="1:26" ht="12.75" customHeight="1" x14ac:dyDescent="0.2">
      <c r="A308" s="14"/>
      <c r="B308" s="15"/>
      <c r="C308" s="16"/>
      <c r="D308" s="14"/>
      <c r="E308" s="17"/>
      <c r="F308" s="18"/>
      <c r="G308" s="18"/>
      <c r="H308" s="18"/>
      <c r="I308" s="8"/>
      <c r="J308" s="9"/>
      <c r="K308" s="9"/>
      <c r="L308" s="9"/>
      <c r="M308" s="9"/>
      <c r="N308" s="9"/>
      <c r="O308" s="9"/>
      <c r="P308" s="9"/>
      <c r="Q308" s="9"/>
      <c r="R308" s="9"/>
      <c r="S308" s="9"/>
      <c r="T308" s="9"/>
      <c r="U308" s="9"/>
      <c r="V308" s="9"/>
      <c r="W308" s="9"/>
      <c r="X308" s="9"/>
      <c r="Y308" s="9"/>
      <c r="Z308" s="9"/>
    </row>
    <row r="309" spans="1:26" ht="12.75" customHeight="1" x14ac:dyDescent="0.2">
      <c r="A309" s="14"/>
      <c r="B309" s="15"/>
      <c r="C309" s="16"/>
      <c r="D309" s="14"/>
      <c r="E309" s="17"/>
      <c r="F309" s="18"/>
      <c r="G309" s="18"/>
      <c r="H309" s="18"/>
      <c r="I309" s="8"/>
      <c r="J309" s="9"/>
      <c r="K309" s="9"/>
      <c r="L309" s="9"/>
      <c r="M309" s="9"/>
      <c r="N309" s="9"/>
      <c r="O309" s="9"/>
      <c r="P309" s="9"/>
      <c r="Q309" s="9"/>
      <c r="R309" s="9"/>
      <c r="S309" s="9"/>
      <c r="T309" s="9"/>
      <c r="U309" s="9"/>
      <c r="V309" s="9"/>
      <c r="W309" s="9"/>
      <c r="X309" s="9"/>
      <c r="Y309" s="9"/>
      <c r="Z309" s="9"/>
    </row>
    <row r="310" spans="1:26" ht="12.75" customHeight="1" x14ac:dyDescent="0.2">
      <c r="A310" s="14"/>
      <c r="B310" s="15"/>
      <c r="C310" s="16"/>
      <c r="D310" s="14"/>
      <c r="E310" s="17"/>
      <c r="F310" s="18"/>
      <c r="G310" s="18"/>
      <c r="H310" s="18"/>
      <c r="I310" s="8"/>
      <c r="J310" s="9"/>
      <c r="K310" s="9"/>
      <c r="L310" s="9"/>
      <c r="M310" s="9"/>
      <c r="N310" s="9"/>
      <c r="O310" s="9"/>
      <c r="P310" s="9"/>
      <c r="Q310" s="9"/>
      <c r="R310" s="9"/>
      <c r="S310" s="9"/>
      <c r="T310" s="9"/>
      <c r="U310" s="9"/>
      <c r="V310" s="9"/>
      <c r="W310" s="9"/>
      <c r="X310" s="9"/>
      <c r="Y310" s="9"/>
      <c r="Z310" s="9"/>
    </row>
    <row r="311" spans="1:26" ht="12.75" customHeight="1" x14ac:dyDescent="0.2">
      <c r="A311" s="14"/>
      <c r="B311" s="15"/>
      <c r="C311" s="16"/>
      <c r="D311" s="14"/>
      <c r="E311" s="17"/>
      <c r="F311" s="18"/>
      <c r="G311" s="18"/>
      <c r="H311" s="18"/>
      <c r="I311" s="8"/>
      <c r="J311" s="9"/>
      <c r="K311" s="9"/>
      <c r="L311" s="9"/>
      <c r="M311" s="9"/>
      <c r="N311" s="9"/>
      <c r="O311" s="9"/>
      <c r="P311" s="9"/>
      <c r="Q311" s="9"/>
      <c r="R311" s="9"/>
      <c r="S311" s="9"/>
      <c r="T311" s="9"/>
      <c r="U311" s="9"/>
      <c r="V311" s="9"/>
      <c r="W311" s="9"/>
      <c r="X311" s="9"/>
      <c r="Y311" s="9"/>
      <c r="Z311" s="9"/>
    </row>
    <row r="312" spans="1:26" ht="12.75" customHeight="1" x14ac:dyDescent="0.2">
      <c r="A312" s="14"/>
      <c r="B312" s="15"/>
      <c r="C312" s="16"/>
      <c r="D312" s="14"/>
      <c r="E312" s="17"/>
      <c r="F312" s="18"/>
      <c r="G312" s="18"/>
      <c r="H312" s="18"/>
      <c r="I312" s="8"/>
      <c r="J312" s="9"/>
      <c r="K312" s="9"/>
      <c r="L312" s="9"/>
      <c r="M312" s="9"/>
      <c r="N312" s="9"/>
      <c r="O312" s="9"/>
      <c r="P312" s="9"/>
      <c r="Q312" s="9"/>
      <c r="R312" s="9"/>
      <c r="S312" s="9"/>
      <c r="T312" s="9"/>
      <c r="U312" s="9"/>
      <c r="V312" s="9"/>
      <c r="W312" s="9"/>
      <c r="X312" s="9"/>
      <c r="Y312" s="9"/>
      <c r="Z312" s="9"/>
    </row>
    <row r="313" spans="1:26" ht="12.75" customHeight="1" x14ac:dyDescent="0.2">
      <c r="A313" s="14"/>
      <c r="B313" s="15"/>
      <c r="C313" s="16"/>
      <c r="D313" s="14"/>
      <c r="E313" s="17"/>
      <c r="F313" s="18"/>
      <c r="G313" s="18"/>
      <c r="H313" s="18"/>
      <c r="I313" s="8"/>
      <c r="J313" s="9"/>
      <c r="K313" s="9"/>
      <c r="L313" s="9"/>
      <c r="M313" s="9"/>
      <c r="N313" s="9"/>
      <c r="O313" s="9"/>
      <c r="P313" s="9"/>
      <c r="Q313" s="9"/>
      <c r="R313" s="9"/>
      <c r="S313" s="9"/>
      <c r="T313" s="9"/>
      <c r="U313" s="9"/>
      <c r="V313" s="9"/>
      <c r="W313" s="9"/>
      <c r="X313" s="9"/>
      <c r="Y313" s="9"/>
      <c r="Z313" s="9"/>
    </row>
    <row r="314" spans="1:26" ht="12.75" customHeight="1" x14ac:dyDescent="0.2">
      <c r="A314" s="14"/>
      <c r="B314" s="15"/>
      <c r="C314" s="16"/>
      <c r="D314" s="14"/>
      <c r="E314" s="17"/>
      <c r="F314" s="18"/>
      <c r="G314" s="18"/>
      <c r="H314" s="18"/>
      <c r="I314" s="8"/>
      <c r="J314" s="9"/>
      <c r="K314" s="9"/>
      <c r="L314" s="9"/>
      <c r="M314" s="9"/>
      <c r="N314" s="9"/>
      <c r="O314" s="9"/>
      <c r="P314" s="9"/>
      <c r="Q314" s="9"/>
      <c r="R314" s="9"/>
      <c r="S314" s="9"/>
      <c r="T314" s="9"/>
      <c r="U314" s="9"/>
      <c r="V314" s="9"/>
      <c r="W314" s="9"/>
      <c r="X314" s="9"/>
      <c r="Y314" s="9"/>
      <c r="Z314" s="9"/>
    </row>
    <row r="315" spans="1:26" ht="12.75" customHeight="1" x14ac:dyDescent="0.2">
      <c r="A315" s="14"/>
      <c r="B315" s="15"/>
      <c r="C315" s="16"/>
      <c r="D315" s="14"/>
      <c r="E315" s="17"/>
      <c r="F315" s="18"/>
      <c r="G315" s="18"/>
      <c r="H315" s="18"/>
      <c r="I315" s="8"/>
      <c r="J315" s="9"/>
      <c r="K315" s="9"/>
      <c r="L315" s="9"/>
      <c r="M315" s="9"/>
      <c r="N315" s="9"/>
      <c r="O315" s="9"/>
      <c r="P315" s="9"/>
      <c r="Q315" s="9"/>
      <c r="R315" s="9"/>
      <c r="S315" s="9"/>
      <c r="T315" s="9"/>
      <c r="U315" s="9"/>
      <c r="V315" s="9"/>
      <c r="W315" s="9"/>
      <c r="X315" s="9"/>
      <c r="Y315" s="9"/>
      <c r="Z315" s="9"/>
    </row>
    <row r="316" spans="1:26" ht="12.75" customHeight="1" x14ac:dyDescent="0.2">
      <c r="A316" s="14"/>
      <c r="B316" s="15"/>
      <c r="C316" s="16"/>
      <c r="D316" s="14"/>
      <c r="E316" s="17"/>
      <c r="F316" s="18"/>
      <c r="G316" s="18"/>
      <c r="H316" s="18"/>
      <c r="I316" s="8"/>
      <c r="J316" s="9"/>
      <c r="K316" s="9"/>
      <c r="L316" s="9"/>
      <c r="M316" s="9"/>
      <c r="N316" s="9"/>
      <c r="O316" s="9"/>
      <c r="P316" s="9"/>
      <c r="Q316" s="9"/>
      <c r="R316" s="9"/>
      <c r="S316" s="9"/>
      <c r="T316" s="9"/>
      <c r="U316" s="9"/>
      <c r="V316" s="9"/>
      <c r="W316" s="9"/>
      <c r="X316" s="9"/>
      <c r="Y316" s="9"/>
      <c r="Z316" s="9"/>
    </row>
    <row r="317" spans="1:26" ht="12.75" customHeight="1" x14ac:dyDescent="0.2">
      <c r="A317" s="14"/>
      <c r="B317" s="15"/>
      <c r="C317" s="16"/>
      <c r="D317" s="14"/>
      <c r="E317" s="17"/>
      <c r="F317" s="18"/>
      <c r="G317" s="18"/>
      <c r="H317" s="18"/>
      <c r="I317" s="8"/>
      <c r="J317" s="9"/>
      <c r="K317" s="9"/>
      <c r="L317" s="9"/>
      <c r="M317" s="9"/>
      <c r="N317" s="9"/>
      <c r="O317" s="9"/>
      <c r="P317" s="9"/>
      <c r="Q317" s="9"/>
      <c r="R317" s="9"/>
      <c r="S317" s="9"/>
      <c r="T317" s="9"/>
      <c r="U317" s="9"/>
      <c r="V317" s="9"/>
      <c r="W317" s="9"/>
      <c r="X317" s="9"/>
      <c r="Y317" s="9"/>
      <c r="Z317" s="9"/>
    </row>
    <row r="318" spans="1:26" ht="12.75" customHeight="1" x14ac:dyDescent="0.2">
      <c r="A318" s="14"/>
      <c r="B318" s="15"/>
      <c r="C318" s="16"/>
      <c r="D318" s="14"/>
      <c r="E318" s="17"/>
      <c r="F318" s="18"/>
      <c r="G318" s="18"/>
      <c r="H318" s="18"/>
      <c r="I318" s="8"/>
      <c r="J318" s="9"/>
      <c r="K318" s="9"/>
      <c r="L318" s="9"/>
      <c r="M318" s="9"/>
      <c r="N318" s="9"/>
      <c r="O318" s="9"/>
      <c r="P318" s="9"/>
      <c r="Q318" s="9"/>
      <c r="R318" s="9"/>
      <c r="S318" s="9"/>
      <c r="T318" s="9"/>
      <c r="U318" s="9"/>
      <c r="V318" s="9"/>
      <c r="W318" s="9"/>
      <c r="X318" s="9"/>
      <c r="Y318" s="9"/>
      <c r="Z318" s="9"/>
    </row>
    <row r="319" spans="1:26" ht="12.75" customHeight="1" x14ac:dyDescent="0.2">
      <c r="A319" s="14"/>
      <c r="B319" s="15"/>
      <c r="C319" s="16"/>
      <c r="D319" s="14"/>
      <c r="E319" s="17"/>
      <c r="F319" s="18"/>
      <c r="G319" s="18"/>
      <c r="H319" s="18"/>
      <c r="I319" s="8"/>
      <c r="J319" s="9"/>
      <c r="K319" s="9"/>
      <c r="L319" s="9"/>
      <c r="M319" s="9"/>
      <c r="N319" s="9"/>
      <c r="O319" s="9"/>
      <c r="P319" s="9"/>
      <c r="Q319" s="9"/>
      <c r="R319" s="9"/>
      <c r="S319" s="9"/>
      <c r="T319" s="9"/>
      <c r="U319" s="9"/>
      <c r="V319" s="9"/>
      <c r="W319" s="9"/>
      <c r="X319" s="9"/>
      <c r="Y319" s="9"/>
      <c r="Z319" s="9"/>
    </row>
    <row r="320" spans="1:26" ht="12.75" customHeight="1" x14ac:dyDescent="0.2">
      <c r="A320" s="14"/>
      <c r="B320" s="15"/>
      <c r="C320" s="16"/>
      <c r="D320" s="14"/>
      <c r="E320" s="17"/>
      <c r="F320" s="18"/>
      <c r="G320" s="18"/>
      <c r="H320" s="18"/>
      <c r="I320" s="8"/>
      <c r="J320" s="9"/>
      <c r="K320" s="9"/>
      <c r="L320" s="9"/>
      <c r="M320" s="9"/>
      <c r="N320" s="9"/>
      <c r="O320" s="9"/>
      <c r="P320" s="9"/>
      <c r="Q320" s="9"/>
      <c r="R320" s="9"/>
      <c r="S320" s="9"/>
      <c r="T320" s="9"/>
      <c r="U320" s="9"/>
      <c r="V320" s="9"/>
      <c r="W320" s="9"/>
      <c r="X320" s="9"/>
      <c r="Y320" s="9"/>
      <c r="Z320" s="9"/>
    </row>
    <row r="321" spans="1:26" ht="12.75" customHeight="1" x14ac:dyDescent="0.2">
      <c r="A321" s="14"/>
      <c r="B321" s="15"/>
      <c r="C321" s="16"/>
      <c r="D321" s="14"/>
      <c r="E321" s="17"/>
      <c r="F321" s="18"/>
      <c r="G321" s="18"/>
      <c r="H321" s="18"/>
      <c r="I321" s="8"/>
      <c r="J321" s="9"/>
      <c r="K321" s="9"/>
      <c r="L321" s="9"/>
      <c r="M321" s="9"/>
      <c r="N321" s="9"/>
      <c r="O321" s="9"/>
      <c r="P321" s="9"/>
      <c r="Q321" s="9"/>
      <c r="R321" s="9"/>
      <c r="S321" s="9"/>
      <c r="T321" s="9"/>
      <c r="U321" s="9"/>
      <c r="V321" s="9"/>
      <c r="W321" s="9"/>
      <c r="X321" s="9"/>
      <c r="Y321" s="9"/>
      <c r="Z321" s="9"/>
    </row>
    <row r="322" spans="1:26" ht="12.75" customHeight="1" x14ac:dyDescent="0.2">
      <c r="A322" s="14"/>
      <c r="B322" s="15"/>
      <c r="C322" s="16"/>
      <c r="D322" s="14"/>
      <c r="E322" s="17"/>
      <c r="F322" s="18"/>
      <c r="G322" s="18"/>
      <c r="H322" s="18"/>
      <c r="I322" s="8"/>
      <c r="J322" s="9"/>
      <c r="K322" s="9"/>
      <c r="L322" s="9"/>
      <c r="M322" s="9"/>
      <c r="N322" s="9"/>
      <c r="O322" s="9"/>
      <c r="P322" s="9"/>
      <c r="Q322" s="9"/>
      <c r="R322" s="9"/>
      <c r="S322" s="9"/>
      <c r="T322" s="9"/>
      <c r="U322" s="9"/>
      <c r="V322" s="9"/>
      <c r="W322" s="9"/>
      <c r="X322" s="9"/>
      <c r="Y322" s="9"/>
      <c r="Z322" s="9"/>
    </row>
    <row r="323" spans="1:26" ht="12.75" customHeight="1" x14ac:dyDescent="0.2">
      <c r="A323" s="14"/>
      <c r="B323" s="15"/>
      <c r="C323" s="16"/>
      <c r="D323" s="14"/>
      <c r="E323" s="17"/>
      <c r="F323" s="18"/>
      <c r="G323" s="18"/>
      <c r="H323" s="18"/>
      <c r="I323" s="8"/>
      <c r="J323" s="9"/>
      <c r="K323" s="9"/>
      <c r="L323" s="9"/>
      <c r="M323" s="9"/>
      <c r="N323" s="9"/>
      <c r="O323" s="9"/>
      <c r="P323" s="9"/>
      <c r="Q323" s="9"/>
      <c r="R323" s="9"/>
      <c r="S323" s="9"/>
      <c r="T323" s="9"/>
      <c r="U323" s="9"/>
      <c r="V323" s="9"/>
      <c r="W323" s="9"/>
      <c r="X323" s="9"/>
      <c r="Y323" s="9"/>
      <c r="Z323" s="9"/>
    </row>
    <row r="324" spans="1:26" ht="12.75" customHeight="1" x14ac:dyDescent="0.2">
      <c r="A324" s="14"/>
      <c r="B324" s="15"/>
      <c r="C324" s="16"/>
      <c r="D324" s="14"/>
      <c r="E324" s="17"/>
      <c r="F324" s="18"/>
      <c r="G324" s="18"/>
      <c r="H324" s="18"/>
      <c r="I324" s="8"/>
      <c r="J324" s="9"/>
      <c r="K324" s="9"/>
      <c r="L324" s="9"/>
      <c r="M324" s="9"/>
      <c r="N324" s="9"/>
      <c r="O324" s="9"/>
      <c r="P324" s="9"/>
      <c r="Q324" s="9"/>
      <c r="R324" s="9"/>
      <c r="S324" s="9"/>
      <c r="T324" s="9"/>
      <c r="U324" s="9"/>
      <c r="V324" s="9"/>
      <c r="W324" s="9"/>
      <c r="X324" s="9"/>
      <c r="Y324" s="9"/>
      <c r="Z324" s="9"/>
    </row>
    <row r="325" spans="1:26" ht="12.75" customHeight="1" x14ac:dyDescent="0.2">
      <c r="A325" s="14"/>
      <c r="B325" s="15"/>
      <c r="C325" s="16"/>
      <c r="D325" s="14"/>
      <c r="E325" s="17"/>
      <c r="F325" s="18"/>
      <c r="G325" s="18"/>
      <c r="H325" s="18"/>
      <c r="I325" s="8"/>
      <c r="J325" s="9"/>
      <c r="K325" s="9"/>
      <c r="L325" s="9"/>
      <c r="M325" s="9"/>
      <c r="N325" s="9"/>
      <c r="O325" s="9"/>
      <c r="P325" s="9"/>
      <c r="Q325" s="9"/>
      <c r="R325" s="9"/>
      <c r="S325" s="9"/>
      <c r="T325" s="9"/>
      <c r="U325" s="9"/>
      <c r="V325" s="9"/>
      <c r="W325" s="9"/>
      <c r="X325" s="9"/>
      <c r="Y325" s="9"/>
      <c r="Z325" s="9"/>
    </row>
    <row r="326" spans="1:26" ht="12.75" customHeight="1" x14ac:dyDescent="0.2">
      <c r="A326" s="14"/>
      <c r="B326" s="15"/>
      <c r="C326" s="16"/>
      <c r="D326" s="14"/>
      <c r="E326" s="17"/>
      <c r="F326" s="18"/>
      <c r="G326" s="18"/>
      <c r="H326" s="18"/>
      <c r="I326" s="8"/>
      <c r="J326" s="9"/>
      <c r="K326" s="9"/>
      <c r="L326" s="9"/>
      <c r="M326" s="9"/>
      <c r="N326" s="9"/>
      <c r="O326" s="9"/>
      <c r="P326" s="9"/>
      <c r="Q326" s="9"/>
      <c r="R326" s="9"/>
      <c r="S326" s="9"/>
      <c r="T326" s="9"/>
      <c r="U326" s="9"/>
      <c r="V326" s="9"/>
      <c r="W326" s="9"/>
      <c r="X326" s="9"/>
      <c r="Y326" s="9"/>
      <c r="Z326" s="9"/>
    </row>
    <row r="327" spans="1:26" ht="12.75" customHeight="1" x14ac:dyDescent="0.2">
      <c r="A327" s="14"/>
      <c r="B327" s="15"/>
      <c r="C327" s="16"/>
      <c r="D327" s="14"/>
      <c r="E327" s="17"/>
      <c r="F327" s="18"/>
      <c r="G327" s="18"/>
      <c r="H327" s="18"/>
      <c r="I327" s="8"/>
      <c r="J327" s="9"/>
      <c r="K327" s="9"/>
      <c r="L327" s="9"/>
      <c r="M327" s="9"/>
      <c r="N327" s="9"/>
      <c r="O327" s="9"/>
      <c r="P327" s="9"/>
      <c r="Q327" s="9"/>
      <c r="R327" s="9"/>
      <c r="S327" s="9"/>
      <c r="T327" s="9"/>
      <c r="U327" s="9"/>
      <c r="V327" s="9"/>
      <c r="W327" s="9"/>
      <c r="X327" s="9"/>
      <c r="Y327" s="9"/>
      <c r="Z327" s="9"/>
    </row>
    <row r="328" spans="1:26" ht="12.75" customHeight="1" x14ac:dyDescent="0.2">
      <c r="A328" s="14"/>
      <c r="B328" s="15"/>
      <c r="C328" s="16"/>
      <c r="D328" s="14"/>
      <c r="E328" s="17"/>
      <c r="F328" s="18"/>
      <c r="G328" s="18"/>
      <c r="H328" s="18"/>
      <c r="I328" s="8"/>
      <c r="J328" s="9"/>
      <c r="K328" s="9"/>
      <c r="L328" s="9"/>
      <c r="M328" s="9"/>
      <c r="N328" s="9"/>
      <c r="O328" s="9"/>
      <c r="P328" s="9"/>
      <c r="Q328" s="9"/>
      <c r="R328" s="9"/>
      <c r="S328" s="9"/>
      <c r="T328" s="9"/>
      <c r="U328" s="9"/>
      <c r="V328" s="9"/>
      <c r="W328" s="9"/>
      <c r="X328" s="9"/>
      <c r="Y328" s="9"/>
      <c r="Z328" s="9"/>
    </row>
    <row r="329" spans="1:26" ht="12.75" customHeight="1" x14ac:dyDescent="0.2">
      <c r="A329" s="14"/>
      <c r="B329" s="15"/>
      <c r="C329" s="16"/>
      <c r="D329" s="14"/>
      <c r="E329" s="17"/>
      <c r="F329" s="18"/>
      <c r="G329" s="18"/>
      <c r="H329" s="18"/>
      <c r="I329" s="8"/>
      <c r="J329" s="9"/>
      <c r="K329" s="9"/>
      <c r="L329" s="9"/>
      <c r="M329" s="9"/>
      <c r="N329" s="9"/>
      <c r="O329" s="9"/>
      <c r="P329" s="9"/>
      <c r="Q329" s="9"/>
      <c r="R329" s="9"/>
      <c r="S329" s="9"/>
      <c r="T329" s="9"/>
      <c r="U329" s="9"/>
      <c r="V329" s="9"/>
      <c r="W329" s="9"/>
      <c r="X329" s="9"/>
      <c r="Y329" s="9"/>
      <c r="Z329" s="9"/>
    </row>
    <row r="330" spans="1:26" ht="12.75" customHeight="1" x14ac:dyDescent="0.2">
      <c r="A330" s="14"/>
      <c r="B330" s="15"/>
      <c r="C330" s="16"/>
      <c r="D330" s="14"/>
      <c r="E330" s="17"/>
      <c r="F330" s="18"/>
      <c r="G330" s="18"/>
      <c r="H330" s="18"/>
      <c r="I330" s="8"/>
      <c r="J330" s="9"/>
      <c r="K330" s="9"/>
      <c r="L330" s="9"/>
      <c r="M330" s="9"/>
      <c r="N330" s="9"/>
      <c r="O330" s="9"/>
      <c r="P330" s="9"/>
      <c r="Q330" s="9"/>
      <c r="R330" s="9"/>
      <c r="S330" s="9"/>
      <c r="T330" s="9"/>
      <c r="U330" s="9"/>
      <c r="V330" s="9"/>
      <c r="W330" s="9"/>
      <c r="X330" s="9"/>
      <c r="Y330" s="9"/>
      <c r="Z330" s="9"/>
    </row>
    <row r="331" spans="1:26" ht="12.75" customHeight="1" x14ac:dyDescent="0.2">
      <c r="A331" s="14"/>
      <c r="B331" s="15"/>
      <c r="C331" s="16"/>
      <c r="D331" s="14"/>
      <c r="E331" s="17"/>
      <c r="F331" s="18"/>
      <c r="G331" s="18"/>
      <c r="H331" s="18"/>
      <c r="I331" s="8"/>
      <c r="J331" s="9"/>
      <c r="K331" s="9"/>
      <c r="L331" s="9"/>
      <c r="M331" s="9"/>
      <c r="N331" s="9"/>
      <c r="O331" s="9"/>
      <c r="P331" s="9"/>
      <c r="Q331" s="9"/>
      <c r="R331" s="9"/>
      <c r="S331" s="9"/>
      <c r="T331" s="9"/>
      <c r="U331" s="9"/>
      <c r="V331" s="9"/>
      <c r="W331" s="9"/>
      <c r="X331" s="9"/>
      <c r="Y331" s="9"/>
      <c r="Z331" s="9"/>
    </row>
    <row r="332" spans="1:26" ht="12.75" customHeight="1" x14ac:dyDescent="0.2">
      <c r="A332" s="14"/>
      <c r="B332" s="15"/>
      <c r="C332" s="16"/>
      <c r="D332" s="14"/>
      <c r="E332" s="17"/>
      <c r="F332" s="18"/>
      <c r="G332" s="18"/>
      <c r="H332" s="18"/>
      <c r="I332" s="8"/>
      <c r="J332" s="9"/>
      <c r="K332" s="9"/>
      <c r="L332" s="9"/>
      <c r="M332" s="9"/>
      <c r="N332" s="9"/>
      <c r="O332" s="9"/>
      <c r="P332" s="9"/>
      <c r="Q332" s="9"/>
      <c r="R332" s="9"/>
      <c r="S332" s="9"/>
      <c r="T332" s="9"/>
      <c r="U332" s="9"/>
      <c r="V332" s="9"/>
      <c r="W332" s="9"/>
      <c r="X332" s="9"/>
      <c r="Y332" s="9"/>
      <c r="Z332" s="9"/>
    </row>
    <row r="333" spans="1:26" ht="12.75" customHeight="1" x14ac:dyDescent="0.2">
      <c r="A333" s="14"/>
      <c r="B333" s="15"/>
      <c r="C333" s="16"/>
      <c r="D333" s="14"/>
      <c r="E333" s="17"/>
      <c r="F333" s="18"/>
      <c r="G333" s="18"/>
      <c r="H333" s="18"/>
      <c r="I333" s="8"/>
      <c r="J333" s="9"/>
      <c r="K333" s="9"/>
      <c r="L333" s="9"/>
      <c r="M333" s="9"/>
      <c r="N333" s="9"/>
      <c r="O333" s="9"/>
      <c r="P333" s="9"/>
      <c r="Q333" s="9"/>
      <c r="R333" s="9"/>
      <c r="S333" s="9"/>
      <c r="T333" s="9"/>
      <c r="U333" s="9"/>
      <c r="V333" s="9"/>
      <c r="W333" s="9"/>
      <c r="X333" s="9"/>
      <c r="Y333" s="9"/>
      <c r="Z333" s="9"/>
    </row>
    <row r="334" spans="1:26" ht="12.75" customHeight="1" x14ac:dyDescent="0.2">
      <c r="A334" s="14"/>
      <c r="B334" s="15"/>
      <c r="C334" s="16"/>
      <c r="D334" s="14"/>
      <c r="E334" s="17"/>
      <c r="F334" s="18"/>
      <c r="G334" s="18"/>
      <c r="H334" s="18"/>
      <c r="I334" s="8"/>
      <c r="J334" s="9"/>
      <c r="K334" s="9"/>
      <c r="L334" s="9"/>
      <c r="M334" s="9"/>
      <c r="N334" s="9"/>
      <c r="O334" s="9"/>
      <c r="P334" s="9"/>
      <c r="Q334" s="9"/>
      <c r="R334" s="9"/>
      <c r="S334" s="9"/>
      <c r="T334" s="9"/>
      <c r="U334" s="9"/>
      <c r="V334" s="9"/>
      <c r="W334" s="9"/>
      <c r="X334" s="9"/>
      <c r="Y334" s="9"/>
      <c r="Z334" s="9"/>
    </row>
    <row r="335" spans="1:26" ht="12.75" customHeight="1" x14ac:dyDescent="0.2">
      <c r="A335" s="14"/>
      <c r="B335" s="15"/>
      <c r="C335" s="16"/>
      <c r="D335" s="14"/>
      <c r="E335" s="17"/>
      <c r="F335" s="18"/>
      <c r="G335" s="18"/>
      <c r="H335" s="18"/>
      <c r="I335" s="8"/>
      <c r="J335" s="9"/>
      <c r="K335" s="9"/>
      <c r="L335" s="9"/>
      <c r="M335" s="9"/>
      <c r="N335" s="9"/>
      <c r="O335" s="9"/>
      <c r="P335" s="9"/>
      <c r="Q335" s="9"/>
      <c r="R335" s="9"/>
      <c r="S335" s="9"/>
      <c r="T335" s="9"/>
      <c r="U335" s="9"/>
      <c r="V335" s="9"/>
      <c r="W335" s="9"/>
      <c r="X335" s="9"/>
      <c r="Y335" s="9"/>
      <c r="Z335" s="9"/>
    </row>
    <row r="336" spans="1:26" ht="12.75" customHeight="1" x14ac:dyDescent="0.2">
      <c r="A336" s="14"/>
      <c r="B336" s="15"/>
      <c r="C336" s="16"/>
      <c r="D336" s="14"/>
      <c r="E336" s="17"/>
      <c r="F336" s="18"/>
      <c r="G336" s="18"/>
      <c r="H336" s="18"/>
      <c r="I336" s="8"/>
      <c r="J336" s="9"/>
      <c r="K336" s="9"/>
      <c r="L336" s="9"/>
      <c r="M336" s="9"/>
      <c r="N336" s="9"/>
      <c r="O336" s="9"/>
      <c r="P336" s="9"/>
      <c r="Q336" s="9"/>
      <c r="R336" s="9"/>
      <c r="S336" s="9"/>
      <c r="T336" s="9"/>
      <c r="U336" s="9"/>
      <c r="V336" s="9"/>
      <c r="W336" s="9"/>
      <c r="X336" s="9"/>
      <c r="Y336" s="9"/>
      <c r="Z336" s="9"/>
    </row>
    <row r="337" spans="1:26" ht="12.75" customHeight="1" x14ac:dyDescent="0.2">
      <c r="A337" s="14"/>
      <c r="B337" s="15"/>
      <c r="C337" s="16"/>
      <c r="D337" s="14"/>
      <c r="E337" s="17"/>
      <c r="F337" s="18"/>
      <c r="G337" s="18"/>
      <c r="H337" s="18"/>
      <c r="I337" s="8"/>
      <c r="J337" s="9"/>
      <c r="K337" s="9"/>
      <c r="L337" s="9"/>
      <c r="M337" s="9"/>
      <c r="N337" s="9"/>
      <c r="O337" s="9"/>
      <c r="P337" s="9"/>
      <c r="Q337" s="9"/>
      <c r="R337" s="9"/>
      <c r="S337" s="9"/>
      <c r="T337" s="9"/>
      <c r="U337" s="9"/>
      <c r="V337" s="9"/>
      <c r="W337" s="9"/>
      <c r="X337" s="9"/>
      <c r="Y337" s="9"/>
      <c r="Z337" s="9"/>
    </row>
    <row r="338" spans="1:26" ht="12.75" customHeight="1" x14ac:dyDescent="0.2">
      <c r="A338" s="14"/>
      <c r="B338" s="15"/>
      <c r="C338" s="16"/>
      <c r="D338" s="14"/>
      <c r="E338" s="17"/>
      <c r="F338" s="18"/>
      <c r="G338" s="18"/>
      <c r="H338" s="18"/>
      <c r="I338" s="8"/>
      <c r="J338" s="9"/>
      <c r="K338" s="9"/>
      <c r="L338" s="9"/>
      <c r="M338" s="9"/>
      <c r="N338" s="9"/>
      <c r="O338" s="9"/>
      <c r="P338" s="9"/>
      <c r="Q338" s="9"/>
      <c r="R338" s="9"/>
      <c r="S338" s="9"/>
      <c r="T338" s="9"/>
      <c r="U338" s="9"/>
      <c r="V338" s="9"/>
      <c r="W338" s="9"/>
      <c r="X338" s="9"/>
      <c r="Y338" s="9"/>
      <c r="Z338" s="9"/>
    </row>
    <row r="339" spans="1:26" ht="12.75" customHeight="1" x14ac:dyDescent="0.2">
      <c r="A339" s="14"/>
      <c r="B339" s="15"/>
      <c r="C339" s="16"/>
      <c r="D339" s="14"/>
      <c r="E339" s="17"/>
      <c r="F339" s="18"/>
      <c r="G339" s="18"/>
      <c r="H339" s="18"/>
      <c r="I339" s="8"/>
      <c r="J339" s="9"/>
      <c r="K339" s="9"/>
      <c r="L339" s="9"/>
      <c r="M339" s="9"/>
      <c r="N339" s="9"/>
      <c r="O339" s="9"/>
      <c r="P339" s="9"/>
      <c r="Q339" s="9"/>
      <c r="R339" s="9"/>
      <c r="S339" s="9"/>
      <c r="T339" s="9"/>
      <c r="U339" s="9"/>
      <c r="V339" s="9"/>
      <c r="W339" s="9"/>
      <c r="X339" s="9"/>
      <c r="Y339" s="9"/>
      <c r="Z339" s="9"/>
    </row>
    <row r="340" spans="1:26" ht="12.75" customHeight="1" x14ac:dyDescent="0.2">
      <c r="A340" s="14"/>
      <c r="B340" s="15"/>
      <c r="C340" s="16"/>
      <c r="D340" s="14"/>
      <c r="E340" s="17"/>
      <c r="F340" s="18"/>
      <c r="G340" s="18"/>
      <c r="H340" s="18"/>
      <c r="I340" s="8"/>
      <c r="J340" s="9"/>
      <c r="K340" s="9"/>
      <c r="L340" s="9"/>
      <c r="M340" s="9"/>
      <c r="N340" s="9"/>
      <c r="O340" s="9"/>
      <c r="P340" s="9"/>
      <c r="Q340" s="9"/>
      <c r="R340" s="9"/>
      <c r="S340" s="9"/>
      <c r="T340" s="9"/>
      <c r="U340" s="9"/>
      <c r="V340" s="9"/>
      <c r="W340" s="9"/>
      <c r="X340" s="9"/>
      <c r="Y340" s="9"/>
      <c r="Z340" s="9"/>
    </row>
    <row r="341" spans="1:26" ht="12.75" customHeight="1" x14ac:dyDescent="0.2">
      <c r="A341" s="14"/>
      <c r="B341" s="15"/>
      <c r="C341" s="16"/>
      <c r="D341" s="14"/>
      <c r="E341" s="17"/>
      <c r="F341" s="18"/>
      <c r="G341" s="18"/>
      <c r="H341" s="18"/>
      <c r="I341" s="8"/>
      <c r="J341" s="9"/>
      <c r="K341" s="9"/>
      <c r="L341" s="9"/>
      <c r="M341" s="9"/>
      <c r="N341" s="9"/>
      <c r="O341" s="9"/>
      <c r="P341" s="9"/>
      <c r="Q341" s="9"/>
      <c r="R341" s="9"/>
      <c r="S341" s="9"/>
      <c r="T341" s="9"/>
      <c r="U341" s="9"/>
      <c r="V341" s="9"/>
      <c r="W341" s="9"/>
      <c r="X341" s="9"/>
      <c r="Y341" s="9"/>
      <c r="Z341" s="9"/>
    </row>
    <row r="342" spans="1:26" ht="12.75" customHeight="1" x14ac:dyDescent="0.2">
      <c r="A342" s="14"/>
      <c r="B342" s="15"/>
      <c r="C342" s="16"/>
      <c r="D342" s="14"/>
      <c r="E342" s="17"/>
      <c r="F342" s="18"/>
      <c r="G342" s="18"/>
      <c r="H342" s="18"/>
      <c r="I342" s="8"/>
      <c r="J342" s="9"/>
      <c r="K342" s="9"/>
      <c r="L342" s="9"/>
      <c r="M342" s="9"/>
      <c r="N342" s="9"/>
      <c r="O342" s="9"/>
      <c r="P342" s="9"/>
      <c r="Q342" s="9"/>
      <c r="R342" s="9"/>
      <c r="S342" s="9"/>
      <c r="T342" s="9"/>
      <c r="U342" s="9"/>
      <c r="V342" s="9"/>
      <c r="W342" s="9"/>
      <c r="X342" s="9"/>
      <c r="Y342" s="9"/>
      <c r="Z342" s="9"/>
    </row>
    <row r="343" spans="1:26" ht="12.75" customHeight="1" x14ac:dyDescent="0.2">
      <c r="A343" s="14"/>
      <c r="B343" s="15"/>
      <c r="C343" s="16"/>
      <c r="D343" s="14"/>
      <c r="E343" s="17"/>
      <c r="F343" s="18"/>
      <c r="G343" s="18"/>
      <c r="H343" s="18"/>
      <c r="I343" s="8"/>
      <c r="J343" s="9"/>
      <c r="K343" s="9"/>
      <c r="L343" s="9"/>
      <c r="M343" s="9"/>
      <c r="N343" s="9"/>
      <c r="O343" s="9"/>
      <c r="P343" s="9"/>
      <c r="Q343" s="9"/>
      <c r="R343" s="9"/>
      <c r="S343" s="9"/>
      <c r="T343" s="9"/>
      <c r="U343" s="9"/>
      <c r="V343" s="9"/>
      <c r="W343" s="9"/>
      <c r="X343" s="9"/>
      <c r="Y343" s="9"/>
      <c r="Z343" s="9"/>
    </row>
    <row r="344" spans="1:26" ht="12.75" customHeight="1" x14ac:dyDescent="0.2">
      <c r="A344" s="14"/>
      <c r="B344" s="15"/>
      <c r="C344" s="16"/>
      <c r="D344" s="14"/>
      <c r="E344" s="17"/>
      <c r="F344" s="18"/>
      <c r="G344" s="18"/>
      <c r="H344" s="18"/>
      <c r="I344" s="8"/>
      <c r="J344" s="9"/>
      <c r="K344" s="9"/>
      <c r="L344" s="9"/>
      <c r="M344" s="9"/>
      <c r="N344" s="9"/>
      <c r="O344" s="9"/>
      <c r="P344" s="9"/>
      <c r="Q344" s="9"/>
      <c r="R344" s="9"/>
      <c r="S344" s="9"/>
      <c r="T344" s="9"/>
      <c r="U344" s="9"/>
      <c r="V344" s="9"/>
      <c r="W344" s="9"/>
      <c r="X344" s="9"/>
      <c r="Y344" s="9"/>
      <c r="Z344" s="9"/>
    </row>
    <row r="345" spans="1:26" ht="12.75" customHeight="1" x14ac:dyDescent="0.2">
      <c r="A345" s="14"/>
      <c r="B345" s="15"/>
      <c r="C345" s="16"/>
      <c r="D345" s="14"/>
      <c r="E345" s="17"/>
      <c r="F345" s="18"/>
      <c r="G345" s="18"/>
      <c r="H345" s="18"/>
      <c r="I345" s="8"/>
      <c r="J345" s="9"/>
      <c r="K345" s="9"/>
      <c r="L345" s="9"/>
      <c r="M345" s="9"/>
      <c r="N345" s="9"/>
      <c r="O345" s="9"/>
      <c r="P345" s="9"/>
      <c r="Q345" s="9"/>
      <c r="R345" s="9"/>
      <c r="S345" s="9"/>
      <c r="T345" s="9"/>
      <c r="U345" s="9"/>
      <c r="V345" s="9"/>
      <c r="W345" s="9"/>
      <c r="X345" s="9"/>
      <c r="Y345" s="9"/>
      <c r="Z345" s="9"/>
    </row>
    <row r="346" spans="1:26" ht="12.75" customHeight="1" x14ac:dyDescent="0.2">
      <c r="A346" s="14"/>
      <c r="B346" s="15"/>
      <c r="C346" s="16"/>
      <c r="D346" s="14"/>
      <c r="E346" s="17"/>
      <c r="F346" s="18"/>
      <c r="G346" s="18"/>
      <c r="H346" s="18"/>
      <c r="I346" s="8"/>
      <c r="J346" s="9"/>
      <c r="K346" s="9"/>
      <c r="L346" s="9"/>
      <c r="M346" s="9"/>
      <c r="N346" s="9"/>
      <c r="O346" s="9"/>
      <c r="P346" s="9"/>
      <c r="Q346" s="9"/>
      <c r="R346" s="9"/>
      <c r="S346" s="9"/>
      <c r="T346" s="9"/>
      <c r="U346" s="9"/>
      <c r="V346" s="9"/>
      <c r="W346" s="9"/>
      <c r="X346" s="9"/>
      <c r="Y346" s="9"/>
      <c r="Z346" s="9"/>
    </row>
    <row r="347" spans="1:26" ht="12.75" customHeight="1" x14ac:dyDescent="0.2">
      <c r="A347" s="14"/>
      <c r="B347" s="15"/>
      <c r="C347" s="16"/>
      <c r="D347" s="14"/>
      <c r="E347" s="17"/>
      <c r="F347" s="18"/>
      <c r="G347" s="18"/>
      <c r="H347" s="18"/>
      <c r="I347" s="8"/>
      <c r="J347" s="9"/>
      <c r="K347" s="9"/>
      <c r="L347" s="9"/>
      <c r="M347" s="9"/>
      <c r="N347" s="9"/>
      <c r="O347" s="9"/>
      <c r="P347" s="9"/>
      <c r="Q347" s="9"/>
      <c r="R347" s="9"/>
      <c r="S347" s="9"/>
      <c r="T347" s="9"/>
      <c r="U347" s="9"/>
      <c r="V347" s="9"/>
      <c r="W347" s="9"/>
      <c r="X347" s="9"/>
      <c r="Y347" s="9"/>
      <c r="Z347" s="9"/>
    </row>
    <row r="348" spans="1:26" ht="12.75" customHeight="1" x14ac:dyDescent="0.2">
      <c r="A348" s="14"/>
      <c r="B348" s="15"/>
      <c r="C348" s="16"/>
      <c r="D348" s="14"/>
      <c r="E348" s="17"/>
      <c r="F348" s="18"/>
      <c r="G348" s="18"/>
      <c r="H348" s="18"/>
      <c r="I348" s="8"/>
      <c r="J348" s="9"/>
      <c r="K348" s="9"/>
      <c r="L348" s="9"/>
      <c r="M348" s="9"/>
      <c r="N348" s="9"/>
      <c r="O348" s="9"/>
      <c r="P348" s="9"/>
      <c r="Q348" s="9"/>
      <c r="R348" s="9"/>
      <c r="S348" s="9"/>
      <c r="T348" s="9"/>
      <c r="U348" s="9"/>
      <c r="V348" s="9"/>
      <c r="W348" s="9"/>
      <c r="X348" s="9"/>
      <c r="Y348" s="9"/>
      <c r="Z348" s="9"/>
    </row>
    <row r="349" spans="1:26" ht="12.75" customHeight="1" x14ac:dyDescent="0.2">
      <c r="A349" s="14"/>
      <c r="B349" s="15"/>
      <c r="C349" s="16"/>
      <c r="D349" s="14"/>
      <c r="E349" s="17"/>
      <c r="F349" s="18"/>
      <c r="G349" s="18"/>
      <c r="H349" s="18"/>
      <c r="I349" s="8"/>
      <c r="J349" s="9"/>
      <c r="K349" s="9"/>
      <c r="L349" s="9"/>
      <c r="M349" s="9"/>
      <c r="N349" s="9"/>
      <c r="O349" s="9"/>
      <c r="P349" s="9"/>
      <c r="Q349" s="9"/>
      <c r="R349" s="9"/>
      <c r="S349" s="9"/>
      <c r="T349" s="9"/>
      <c r="U349" s="9"/>
      <c r="V349" s="9"/>
      <c r="W349" s="9"/>
      <c r="X349" s="9"/>
      <c r="Y349" s="9"/>
      <c r="Z349" s="9"/>
    </row>
    <row r="350" spans="1:26" ht="12.75" customHeight="1" x14ac:dyDescent="0.2">
      <c r="A350" s="14"/>
      <c r="B350" s="15"/>
      <c r="C350" s="16"/>
      <c r="D350" s="14"/>
      <c r="E350" s="17"/>
      <c r="F350" s="18"/>
      <c r="G350" s="18"/>
      <c r="H350" s="18"/>
      <c r="I350" s="8"/>
      <c r="J350" s="9"/>
      <c r="K350" s="9"/>
      <c r="L350" s="9"/>
      <c r="M350" s="9"/>
      <c r="N350" s="9"/>
      <c r="O350" s="9"/>
      <c r="P350" s="9"/>
      <c r="Q350" s="9"/>
      <c r="R350" s="9"/>
      <c r="S350" s="9"/>
      <c r="T350" s="9"/>
      <c r="U350" s="9"/>
      <c r="V350" s="9"/>
      <c r="W350" s="9"/>
      <c r="X350" s="9"/>
      <c r="Y350" s="9"/>
      <c r="Z350" s="9"/>
    </row>
    <row r="351" spans="1:26" ht="12.75" customHeight="1" x14ac:dyDescent="0.2">
      <c r="A351" s="14"/>
      <c r="B351" s="15"/>
      <c r="C351" s="16"/>
      <c r="D351" s="14"/>
      <c r="E351" s="17"/>
      <c r="F351" s="18"/>
      <c r="G351" s="18"/>
      <c r="H351" s="18"/>
      <c r="I351" s="8"/>
      <c r="J351" s="9"/>
      <c r="K351" s="9"/>
      <c r="L351" s="9"/>
      <c r="M351" s="9"/>
      <c r="N351" s="9"/>
      <c r="O351" s="9"/>
      <c r="P351" s="9"/>
      <c r="Q351" s="9"/>
      <c r="R351" s="9"/>
      <c r="S351" s="9"/>
      <c r="T351" s="9"/>
      <c r="U351" s="9"/>
      <c r="V351" s="9"/>
      <c r="W351" s="9"/>
      <c r="X351" s="9"/>
      <c r="Y351" s="9"/>
      <c r="Z351" s="9"/>
    </row>
    <row r="352" spans="1:26" ht="12.75" customHeight="1" x14ac:dyDescent="0.2">
      <c r="A352" s="14"/>
      <c r="B352" s="15"/>
      <c r="C352" s="16"/>
      <c r="D352" s="14"/>
      <c r="E352" s="17"/>
      <c r="F352" s="18"/>
      <c r="G352" s="18"/>
      <c r="H352" s="18"/>
      <c r="I352" s="8"/>
      <c r="J352" s="9"/>
      <c r="K352" s="9"/>
      <c r="L352" s="9"/>
      <c r="M352" s="9"/>
      <c r="N352" s="9"/>
      <c r="O352" s="9"/>
      <c r="P352" s="9"/>
      <c r="Q352" s="9"/>
      <c r="R352" s="9"/>
      <c r="S352" s="9"/>
      <c r="T352" s="9"/>
      <c r="U352" s="9"/>
      <c r="V352" s="9"/>
      <c r="W352" s="9"/>
      <c r="X352" s="9"/>
      <c r="Y352" s="9"/>
      <c r="Z352" s="9"/>
    </row>
    <row r="353" spans="1:26" ht="12.75" customHeight="1" x14ac:dyDescent="0.2">
      <c r="A353" s="14"/>
      <c r="B353" s="15"/>
      <c r="C353" s="16"/>
      <c r="D353" s="14"/>
      <c r="E353" s="17"/>
      <c r="F353" s="18"/>
      <c r="G353" s="18"/>
      <c r="H353" s="18"/>
      <c r="I353" s="8"/>
      <c r="J353" s="9"/>
      <c r="K353" s="9"/>
      <c r="L353" s="9"/>
      <c r="M353" s="9"/>
      <c r="N353" s="9"/>
      <c r="O353" s="9"/>
      <c r="P353" s="9"/>
      <c r="Q353" s="9"/>
      <c r="R353" s="9"/>
      <c r="S353" s="9"/>
      <c r="T353" s="9"/>
      <c r="U353" s="9"/>
      <c r="V353" s="9"/>
      <c r="W353" s="9"/>
      <c r="X353" s="9"/>
      <c r="Y353" s="9"/>
      <c r="Z353" s="9"/>
    </row>
    <row r="354" spans="1:26" ht="12.75" customHeight="1" x14ac:dyDescent="0.2">
      <c r="A354" s="14"/>
      <c r="B354" s="15"/>
      <c r="C354" s="16"/>
      <c r="D354" s="14"/>
      <c r="E354" s="17"/>
      <c r="F354" s="18"/>
      <c r="G354" s="18"/>
      <c r="H354" s="18"/>
      <c r="I354" s="8"/>
      <c r="J354" s="9"/>
      <c r="K354" s="9"/>
      <c r="L354" s="9"/>
      <c r="M354" s="9"/>
      <c r="N354" s="9"/>
      <c r="O354" s="9"/>
      <c r="P354" s="9"/>
      <c r="Q354" s="9"/>
      <c r="R354" s="9"/>
      <c r="S354" s="9"/>
      <c r="T354" s="9"/>
      <c r="U354" s="9"/>
      <c r="V354" s="9"/>
      <c r="W354" s="9"/>
      <c r="X354" s="9"/>
      <c r="Y354" s="9"/>
      <c r="Z354" s="9"/>
    </row>
    <row r="355" spans="1:26" ht="12.75" customHeight="1" x14ac:dyDescent="0.2">
      <c r="A355" s="14"/>
      <c r="B355" s="15"/>
      <c r="C355" s="16"/>
      <c r="D355" s="14"/>
      <c r="E355" s="17"/>
      <c r="F355" s="18"/>
      <c r="G355" s="18"/>
      <c r="H355" s="18"/>
      <c r="I355" s="8"/>
      <c r="J355" s="9"/>
      <c r="K355" s="9"/>
      <c r="L355" s="9"/>
      <c r="M355" s="9"/>
      <c r="N355" s="9"/>
      <c r="O355" s="9"/>
      <c r="P355" s="9"/>
      <c r="Q355" s="9"/>
      <c r="R355" s="9"/>
      <c r="S355" s="9"/>
      <c r="T355" s="9"/>
      <c r="U355" s="9"/>
      <c r="V355" s="9"/>
      <c r="W355" s="9"/>
      <c r="X355" s="9"/>
      <c r="Y355" s="9"/>
      <c r="Z355" s="9"/>
    </row>
    <row r="356" spans="1:26" ht="12.75" customHeight="1" x14ac:dyDescent="0.2">
      <c r="A356" s="14"/>
      <c r="B356" s="15"/>
      <c r="C356" s="16"/>
      <c r="D356" s="14"/>
      <c r="E356" s="17"/>
      <c r="F356" s="18"/>
      <c r="G356" s="18"/>
      <c r="H356" s="18"/>
      <c r="I356" s="8"/>
      <c r="J356" s="9"/>
      <c r="K356" s="9"/>
      <c r="L356" s="9"/>
      <c r="M356" s="9"/>
      <c r="N356" s="9"/>
      <c r="O356" s="9"/>
      <c r="P356" s="9"/>
      <c r="Q356" s="9"/>
      <c r="R356" s="9"/>
      <c r="S356" s="9"/>
      <c r="T356" s="9"/>
      <c r="U356" s="9"/>
      <c r="V356" s="9"/>
      <c r="W356" s="9"/>
      <c r="X356" s="9"/>
      <c r="Y356" s="9"/>
      <c r="Z356" s="9"/>
    </row>
    <row r="357" spans="1:26" ht="12.75" customHeight="1" x14ac:dyDescent="0.2">
      <c r="A357" s="14"/>
      <c r="B357" s="15"/>
      <c r="C357" s="16"/>
      <c r="D357" s="14"/>
      <c r="E357" s="17"/>
      <c r="F357" s="18"/>
      <c r="G357" s="18"/>
      <c r="H357" s="18"/>
      <c r="I357" s="8"/>
      <c r="J357" s="9"/>
      <c r="K357" s="9"/>
      <c r="L357" s="9"/>
      <c r="M357" s="9"/>
      <c r="N357" s="9"/>
      <c r="O357" s="9"/>
      <c r="P357" s="9"/>
      <c r="Q357" s="9"/>
      <c r="R357" s="9"/>
      <c r="S357" s="9"/>
      <c r="T357" s="9"/>
      <c r="U357" s="9"/>
      <c r="V357" s="9"/>
      <c r="W357" s="9"/>
      <c r="X357" s="9"/>
      <c r="Y357" s="9"/>
      <c r="Z357" s="9"/>
    </row>
    <row r="358" spans="1:26" ht="12.75" customHeight="1" x14ac:dyDescent="0.2">
      <c r="A358" s="14"/>
      <c r="B358" s="15"/>
      <c r="C358" s="16"/>
      <c r="D358" s="14"/>
      <c r="E358" s="17"/>
      <c r="F358" s="18"/>
      <c r="G358" s="18"/>
      <c r="H358" s="18"/>
      <c r="I358" s="8"/>
      <c r="J358" s="9"/>
      <c r="K358" s="9"/>
      <c r="L358" s="9"/>
      <c r="M358" s="9"/>
      <c r="N358" s="9"/>
      <c r="O358" s="9"/>
      <c r="P358" s="9"/>
      <c r="Q358" s="9"/>
      <c r="R358" s="9"/>
      <c r="S358" s="9"/>
      <c r="T358" s="9"/>
      <c r="U358" s="9"/>
      <c r="V358" s="9"/>
      <c r="W358" s="9"/>
      <c r="X358" s="9"/>
      <c r="Y358" s="9"/>
      <c r="Z358" s="9"/>
    </row>
    <row r="359" spans="1:26" ht="12.75" customHeight="1" x14ac:dyDescent="0.2">
      <c r="A359" s="14"/>
      <c r="B359" s="15"/>
      <c r="C359" s="16"/>
      <c r="D359" s="14"/>
      <c r="E359" s="17"/>
      <c r="F359" s="18"/>
      <c r="G359" s="18"/>
      <c r="H359" s="18"/>
      <c r="I359" s="8"/>
      <c r="J359" s="9"/>
      <c r="K359" s="9"/>
      <c r="L359" s="9"/>
      <c r="M359" s="9"/>
      <c r="N359" s="9"/>
      <c r="O359" s="9"/>
      <c r="P359" s="9"/>
      <c r="Q359" s="9"/>
      <c r="R359" s="9"/>
      <c r="S359" s="9"/>
      <c r="T359" s="9"/>
      <c r="U359" s="9"/>
      <c r="V359" s="9"/>
      <c r="W359" s="9"/>
      <c r="X359" s="9"/>
      <c r="Y359" s="9"/>
      <c r="Z359" s="9"/>
    </row>
    <row r="360" spans="1:26" ht="12.75" customHeight="1" x14ac:dyDescent="0.2">
      <c r="A360" s="14"/>
      <c r="B360" s="15"/>
      <c r="C360" s="16"/>
      <c r="D360" s="14"/>
      <c r="E360" s="17"/>
      <c r="F360" s="18"/>
      <c r="G360" s="18"/>
      <c r="H360" s="18"/>
      <c r="I360" s="8"/>
      <c r="J360" s="9"/>
      <c r="K360" s="9"/>
      <c r="L360" s="9"/>
      <c r="M360" s="9"/>
      <c r="N360" s="9"/>
      <c r="O360" s="9"/>
      <c r="P360" s="9"/>
      <c r="Q360" s="9"/>
      <c r="R360" s="9"/>
      <c r="S360" s="9"/>
      <c r="T360" s="9"/>
      <c r="U360" s="9"/>
      <c r="V360" s="9"/>
      <c r="W360" s="9"/>
      <c r="X360" s="9"/>
      <c r="Y360" s="9"/>
      <c r="Z360" s="9"/>
    </row>
    <row r="361" spans="1:26" ht="12.75" customHeight="1" x14ac:dyDescent="0.2">
      <c r="A361" s="14"/>
      <c r="B361" s="15"/>
      <c r="C361" s="16"/>
      <c r="D361" s="14"/>
      <c r="E361" s="17"/>
      <c r="F361" s="18"/>
      <c r="G361" s="18"/>
      <c r="H361" s="18"/>
      <c r="I361" s="8"/>
      <c r="J361" s="9"/>
      <c r="K361" s="9"/>
      <c r="L361" s="9"/>
      <c r="M361" s="9"/>
      <c r="N361" s="9"/>
      <c r="O361" s="9"/>
      <c r="P361" s="9"/>
      <c r="Q361" s="9"/>
      <c r="R361" s="9"/>
      <c r="S361" s="9"/>
      <c r="T361" s="9"/>
      <c r="U361" s="9"/>
      <c r="V361" s="9"/>
      <c r="W361" s="9"/>
      <c r="X361" s="9"/>
      <c r="Y361" s="9"/>
      <c r="Z361" s="9"/>
    </row>
    <row r="362" spans="1:26" ht="12.75" customHeight="1" x14ac:dyDescent="0.2">
      <c r="A362" s="14"/>
      <c r="B362" s="15"/>
      <c r="C362" s="16"/>
      <c r="D362" s="14"/>
      <c r="E362" s="17"/>
      <c r="F362" s="18"/>
      <c r="G362" s="18"/>
      <c r="H362" s="18"/>
      <c r="I362" s="8"/>
      <c r="J362" s="9"/>
      <c r="K362" s="9"/>
      <c r="L362" s="9"/>
      <c r="M362" s="9"/>
      <c r="N362" s="9"/>
      <c r="O362" s="9"/>
      <c r="P362" s="9"/>
      <c r="Q362" s="9"/>
      <c r="R362" s="9"/>
      <c r="S362" s="9"/>
      <c r="T362" s="9"/>
      <c r="U362" s="9"/>
      <c r="V362" s="9"/>
      <c r="W362" s="9"/>
      <c r="X362" s="9"/>
      <c r="Y362" s="9"/>
      <c r="Z362" s="9"/>
    </row>
    <row r="363" spans="1:26" ht="12.75" customHeight="1" x14ac:dyDescent="0.2">
      <c r="A363" s="14"/>
      <c r="B363" s="15"/>
      <c r="C363" s="16"/>
      <c r="D363" s="14"/>
      <c r="E363" s="17"/>
      <c r="F363" s="18"/>
      <c r="G363" s="18"/>
      <c r="H363" s="18"/>
      <c r="I363" s="8"/>
      <c r="J363" s="9"/>
      <c r="K363" s="9"/>
      <c r="L363" s="9"/>
      <c r="M363" s="9"/>
      <c r="N363" s="9"/>
      <c r="O363" s="9"/>
      <c r="P363" s="9"/>
      <c r="Q363" s="9"/>
      <c r="R363" s="9"/>
      <c r="S363" s="9"/>
      <c r="T363" s="9"/>
      <c r="U363" s="9"/>
      <c r="V363" s="9"/>
      <c r="W363" s="9"/>
      <c r="X363" s="9"/>
      <c r="Y363" s="9"/>
      <c r="Z363" s="9"/>
    </row>
    <row r="364" spans="1:26" ht="12.75" customHeight="1" x14ac:dyDescent="0.2">
      <c r="A364" s="14"/>
      <c r="B364" s="15"/>
      <c r="C364" s="16"/>
      <c r="D364" s="14"/>
      <c r="E364" s="17"/>
      <c r="F364" s="18"/>
      <c r="G364" s="18"/>
      <c r="H364" s="18"/>
      <c r="I364" s="8"/>
      <c r="J364" s="9"/>
      <c r="K364" s="9"/>
      <c r="L364" s="9"/>
      <c r="M364" s="9"/>
      <c r="N364" s="9"/>
      <c r="O364" s="9"/>
      <c r="P364" s="9"/>
      <c r="Q364" s="9"/>
      <c r="R364" s="9"/>
      <c r="S364" s="9"/>
      <c r="T364" s="9"/>
      <c r="U364" s="9"/>
      <c r="V364" s="9"/>
      <c r="W364" s="9"/>
      <c r="X364" s="9"/>
      <c r="Y364" s="9"/>
      <c r="Z364" s="9"/>
    </row>
    <row r="365" spans="1:26" ht="12.75" customHeight="1" x14ac:dyDescent="0.2">
      <c r="A365" s="14"/>
      <c r="B365" s="15"/>
      <c r="C365" s="16"/>
      <c r="D365" s="14"/>
      <c r="E365" s="17"/>
      <c r="F365" s="18"/>
      <c r="G365" s="18"/>
      <c r="H365" s="18"/>
      <c r="I365" s="8"/>
      <c r="J365" s="9"/>
      <c r="K365" s="9"/>
      <c r="L365" s="9"/>
      <c r="M365" s="9"/>
      <c r="N365" s="9"/>
      <c r="O365" s="9"/>
      <c r="P365" s="9"/>
      <c r="Q365" s="9"/>
      <c r="R365" s="9"/>
      <c r="S365" s="9"/>
      <c r="T365" s="9"/>
      <c r="U365" s="9"/>
      <c r="V365" s="9"/>
      <c r="W365" s="9"/>
      <c r="X365" s="9"/>
      <c r="Y365" s="9"/>
      <c r="Z365" s="9"/>
    </row>
    <row r="366" spans="1:26" ht="12.75" customHeight="1" x14ac:dyDescent="0.2">
      <c r="A366" s="14"/>
      <c r="B366" s="15"/>
      <c r="C366" s="16"/>
      <c r="D366" s="14"/>
      <c r="E366" s="17"/>
      <c r="F366" s="18"/>
      <c r="G366" s="18"/>
      <c r="H366" s="18"/>
      <c r="I366" s="8"/>
      <c r="J366" s="9"/>
      <c r="K366" s="9"/>
      <c r="L366" s="9"/>
      <c r="M366" s="9"/>
      <c r="N366" s="9"/>
      <c r="O366" s="9"/>
      <c r="P366" s="9"/>
      <c r="Q366" s="9"/>
      <c r="R366" s="9"/>
      <c r="S366" s="9"/>
      <c r="T366" s="9"/>
      <c r="U366" s="9"/>
      <c r="V366" s="9"/>
      <c r="W366" s="9"/>
      <c r="X366" s="9"/>
      <c r="Y366" s="9"/>
      <c r="Z366" s="9"/>
    </row>
    <row r="367" spans="1:26" ht="12.75" customHeight="1" x14ac:dyDescent="0.2">
      <c r="A367" s="14"/>
      <c r="B367" s="15"/>
      <c r="C367" s="16"/>
      <c r="D367" s="14"/>
      <c r="E367" s="17"/>
      <c r="F367" s="18"/>
      <c r="G367" s="18"/>
      <c r="H367" s="18"/>
      <c r="I367" s="8"/>
      <c r="J367" s="9"/>
      <c r="K367" s="9"/>
      <c r="L367" s="9"/>
      <c r="M367" s="9"/>
      <c r="N367" s="9"/>
      <c r="O367" s="9"/>
      <c r="P367" s="9"/>
      <c r="Q367" s="9"/>
      <c r="R367" s="9"/>
      <c r="S367" s="9"/>
      <c r="T367" s="9"/>
      <c r="U367" s="9"/>
      <c r="V367" s="9"/>
      <c r="W367" s="9"/>
      <c r="X367" s="9"/>
      <c r="Y367" s="9"/>
      <c r="Z367" s="9"/>
    </row>
    <row r="368" spans="1:26" ht="12.75" customHeight="1" x14ac:dyDescent="0.2">
      <c r="A368" s="14"/>
      <c r="B368" s="15"/>
      <c r="C368" s="16"/>
      <c r="D368" s="14"/>
      <c r="E368" s="17"/>
      <c r="F368" s="18"/>
      <c r="G368" s="18"/>
      <c r="H368" s="18"/>
      <c r="I368" s="8"/>
      <c r="J368" s="9"/>
      <c r="K368" s="9"/>
      <c r="L368" s="9"/>
      <c r="M368" s="9"/>
      <c r="N368" s="9"/>
      <c r="O368" s="9"/>
      <c r="P368" s="9"/>
      <c r="Q368" s="9"/>
      <c r="R368" s="9"/>
      <c r="S368" s="9"/>
      <c r="T368" s="9"/>
      <c r="U368" s="9"/>
      <c r="V368" s="9"/>
      <c r="W368" s="9"/>
      <c r="X368" s="9"/>
      <c r="Y368" s="9"/>
      <c r="Z368" s="9"/>
    </row>
    <row r="369" spans="1:26" ht="12.75" customHeight="1" x14ac:dyDescent="0.2">
      <c r="A369" s="14"/>
      <c r="B369" s="15"/>
      <c r="C369" s="16"/>
      <c r="D369" s="14"/>
      <c r="E369" s="17"/>
      <c r="F369" s="18"/>
      <c r="G369" s="18"/>
      <c r="H369" s="18"/>
      <c r="I369" s="8"/>
      <c r="J369" s="9"/>
      <c r="K369" s="9"/>
      <c r="L369" s="9"/>
      <c r="M369" s="9"/>
      <c r="N369" s="9"/>
      <c r="O369" s="9"/>
      <c r="P369" s="9"/>
      <c r="Q369" s="9"/>
      <c r="R369" s="9"/>
      <c r="S369" s="9"/>
      <c r="T369" s="9"/>
      <c r="U369" s="9"/>
      <c r="V369" s="9"/>
      <c r="W369" s="9"/>
      <c r="X369" s="9"/>
      <c r="Y369" s="9"/>
      <c r="Z369" s="9"/>
    </row>
    <row r="370" spans="1:26" ht="12.75" customHeight="1" x14ac:dyDescent="0.2">
      <c r="A370" s="14"/>
      <c r="B370" s="15"/>
      <c r="C370" s="16"/>
      <c r="D370" s="14"/>
      <c r="E370" s="17"/>
      <c r="F370" s="18"/>
      <c r="G370" s="18"/>
      <c r="H370" s="18"/>
      <c r="I370" s="8"/>
      <c r="J370" s="9"/>
      <c r="K370" s="9"/>
      <c r="L370" s="9"/>
      <c r="M370" s="9"/>
      <c r="N370" s="9"/>
      <c r="O370" s="9"/>
      <c r="P370" s="9"/>
      <c r="Q370" s="9"/>
      <c r="R370" s="9"/>
      <c r="S370" s="9"/>
      <c r="T370" s="9"/>
      <c r="U370" s="9"/>
      <c r="V370" s="9"/>
      <c r="W370" s="9"/>
      <c r="X370" s="9"/>
      <c r="Y370" s="9"/>
      <c r="Z370" s="9"/>
    </row>
    <row r="371" spans="1:26" ht="12.75" customHeight="1" x14ac:dyDescent="0.2">
      <c r="A371" s="14"/>
      <c r="B371" s="15"/>
      <c r="C371" s="16"/>
      <c r="D371" s="14"/>
      <c r="E371" s="17"/>
      <c r="F371" s="18"/>
      <c r="G371" s="18"/>
      <c r="H371" s="18"/>
      <c r="I371" s="8"/>
      <c r="J371" s="9"/>
      <c r="K371" s="9"/>
      <c r="L371" s="9"/>
      <c r="M371" s="9"/>
      <c r="N371" s="9"/>
      <c r="O371" s="9"/>
      <c r="P371" s="9"/>
      <c r="Q371" s="9"/>
      <c r="R371" s="9"/>
      <c r="S371" s="9"/>
      <c r="T371" s="9"/>
      <c r="U371" s="9"/>
      <c r="V371" s="9"/>
      <c r="W371" s="9"/>
      <c r="X371" s="9"/>
      <c r="Y371" s="9"/>
      <c r="Z371" s="9"/>
    </row>
    <row r="372" spans="1:26" ht="12.75" customHeight="1" x14ac:dyDescent="0.2">
      <c r="A372" s="14"/>
      <c r="B372" s="15"/>
      <c r="C372" s="16"/>
      <c r="D372" s="14"/>
      <c r="E372" s="17"/>
      <c r="F372" s="18"/>
      <c r="G372" s="18"/>
      <c r="H372" s="18"/>
      <c r="I372" s="8"/>
      <c r="J372" s="9"/>
      <c r="K372" s="9"/>
      <c r="L372" s="9"/>
      <c r="M372" s="9"/>
      <c r="N372" s="9"/>
      <c r="O372" s="9"/>
      <c r="P372" s="9"/>
      <c r="Q372" s="9"/>
      <c r="R372" s="9"/>
      <c r="S372" s="9"/>
      <c r="T372" s="9"/>
      <c r="U372" s="9"/>
      <c r="V372" s="9"/>
      <c r="W372" s="9"/>
      <c r="X372" s="9"/>
      <c r="Y372" s="9"/>
      <c r="Z372" s="9"/>
    </row>
    <row r="373" spans="1:26" ht="12.75" customHeight="1" x14ac:dyDescent="0.2">
      <c r="A373" s="14"/>
      <c r="B373" s="15"/>
      <c r="C373" s="16"/>
      <c r="D373" s="14"/>
      <c r="E373" s="17"/>
      <c r="F373" s="18"/>
      <c r="G373" s="18"/>
      <c r="H373" s="18"/>
      <c r="I373" s="8"/>
      <c r="J373" s="9"/>
      <c r="K373" s="9"/>
      <c r="L373" s="9"/>
      <c r="M373" s="9"/>
      <c r="N373" s="9"/>
      <c r="O373" s="9"/>
      <c r="P373" s="9"/>
      <c r="Q373" s="9"/>
      <c r="R373" s="9"/>
      <c r="S373" s="9"/>
      <c r="T373" s="9"/>
      <c r="U373" s="9"/>
      <c r="V373" s="9"/>
      <c r="W373" s="9"/>
      <c r="X373" s="9"/>
      <c r="Y373" s="9"/>
      <c r="Z373" s="9"/>
    </row>
    <row r="374" spans="1:26" ht="12.75" customHeight="1" x14ac:dyDescent="0.2">
      <c r="A374" s="14"/>
      <c r="B374" s="15"/>
      <c r="C374" s="16"/>
      <c r="D374" s="14"/>
      <c r="E374" s="17"/>
      <c r="F374" s="18"/>
      <c r="G374" s="18"/>
      <c r="H374" s="18"/>
      <c r="I374" s="8"/>
      <c r="J374" s="9"/>
      <c r="K374" s="9"/>
      <c r="L374" s="9"/>
      <c r="M374" s="9"/>
      <c r="N374" s="9"/>
      <c r="O374" s="9"/>
      <c r="P374" s="9"/>
      <c r="Q374" s="9"/>
      <c r="R374" s="9"/>
      <c r="S374" s="9"/>
      <c r="T374" s="9"/>
      <c r="U374" s="9"/>
      <c r="V374" s="9"/>
      <c r="W374" s="9"/>
      <c r="X374" s="9"/>
      <c r="Y374" s="9"/>
      <c r="Z374" s="9"/>
    </row>
    <row r="375" spans="1:26" ht="12.75" customHeight="1" x14ac:dyDescent="0.2">
      <c r="A375" s="14"/>
      <c r="B375" s="15"/>
      <c r="C375" s="16"/>
      <c r="D375" s="14"/>
      <c r="E375" s="17"/>
      <c r="F375" s="18"/>
      <c r="G375" s="18"/>
      <c r="H375" s="18"/>
      <c r="I375" s="8"/>
      <c r="J375" s="9"/>
      <c r="K375" s="9"/>
      <c r="L375" s="9"/>
      <c r="M375" s="9"/>
      <c r="N375" s="9"/>
      <c r="O375" s="9"/>
      <c r="P375" s="9"/>
      <c r="Q375" s="9"/>
      <c r="R375" s="9"/>
      <c r="S375" s="9"/>
      <c r="T375" s="9"/>
      <c r="U375" s="9"/>
      <c r="V375" s="9"/>
      <c r="W375" s="9"/>
      <c r="X375" s="9"/>
      <c r="Y375" s="9"/>
      <c r="Z375" s="9"/>
    </row>
    <row r="376" spans="1:26" ht="12.75" customHeight="1" x14ac:dyDescent="0.2">
      <c r="A376" s="14"/>
      <c r="B376" s="15"/>
      <c r="C376" s="16"/>
      <c r="D376" s="14"/>
      <c r="E376" s="17"/>
      <c r="F376" s="18"/>
      <c r="G376" s="18"/>
      <c r="H376" s="18"/>
      <c r="I376" s="8"/>
      <c r="J376" s="9"/>
      <c r="K376" s="9"/>
      <c r="L376" s="9"/>
      <c r="M376" s="9"/>
      <c r="N376" s="9"/>
      <c r="O376" s="9"/>
      <c r="P376" s="9"/>
      <c r="Q376" s="9"/>
      <c r="R376" s="9"/>
      <c r="S376" s="9"/>
      <c r="T376" s="9"/>
      <c r="U376" s="9"/>
      <c r="V376" s="9"/>
      <c r="W376" s="9"/>
      <c r="X376" s="9"/>
      <c r="Y376" s="9"/>
      <c r="Z376" s="9"/>
    </row>
    <row r="377" spans="1:26" ht="12.75" customHeight="1" x14ac:dyDescent="0.2">
      <c r="A377" s="14"/>
      <c r="B377" s="15"/>
      <c r="C377" s="16"/>
      <c r="D377" s="14"/>
      <c r="E377" s="17"/>
      <c r="F377" s="18"/>
      <c r="G377" s="18"/>
      <c r="H377" s="18"/>
      <c r="I377" s="8"/>
      <c r="J377" s="9"/>
      <c r="K377" s="9"/>
      <c r="L377" s="9"/>
      <c r="M377" s="9"/>
      <c r="N377" s="9"/>
      <c r="O377" s="9"/>
      <c r="P377" s="9"/>
      <c r="Q377" s="9"/>
      <c r="R377" s="9"/>
      <c r="S377" s="9"/>
      <c r="T377" s="9"/>
      <c r="U377" s="9"/>
      <c r="V377" s="9"/>
      <c r="W377" s="9"/>
      <c r="X377" s="9"/>
      <c r="Y377" s="9"/>
      <c r="Z377" s="9"/>
    </row>
    <row r="378" spans="1:26" ht="12.75" customHeight="1" x14ac:dyDescent="0.2">
      <c r="A378" s="14"/>
      <c r="B378" s="15"/>
      <c r="C378" s="16"/>
      <c r="D378" s="14"/>
      <c r="E378" s="17"/>
      <c r="F378" s="18"/>
      <c r="G378" s="18"/>
      <c r="H378" s="18"/>
      <c r="I378" s="8"/>
      <c r="J378" s="9"/>
      <c r="K378" s="9"/>
      <c r="L378" s="9"/>
      <c r="M378" s="9"/>
      <c r="N378" s="9"/>
      <c r="O378" s="9"/>
      <c r="P378" s="9"/>
      <c r="Q378" s="9"/>
      <c r="R378" s="9"/>
      <c r="S378" s="9"/>
      <c r="T378" s="9"/>
      <c r="U378" s="9"/>
      <c r="V378" s="9"/>
      <c r="W378" s="9"/>
      <c r="X378" s="9"/>
      <c r="Y378" s="9"/>
      <c r="Z378" s="9"/>
    </row>
    <row r="379" spans="1:26" ht="12.75" customHeight="1" x14ac:dyDescent="0.2">
      <c r="A379" s="14"/>
      <c r="B379" s="15"/>
      <c r="C379" s="16"/>
      <c r="D379" s="14"/>
      <c r="E379" s="17"/>
      <c r="F379" s="18"/>
      <c r="G379" s="18"/>
      <c r="H379" s="18"/>
      <c r="I379" s="8"/>
      <c r="J379" s="9"/>
      <c r="K379" s="9"/>
      <c r="L379" s="9"/>
      <c r="M379" s="9"/>
      <c r="N379" s="9"/>
      <c r="O379" s="9"/>
      <c r="P379" s="9"/>
      <c r="Q379" s="9"/>
      <c r="R379" s="9"/>
      <c r="S379" s="9"/>
      <c r="T379" s="9"/>
      <c r="U379" s="9"/>
      <c r="V379" s="9"/>
      <c r="W379" s="9"/>
      <c r="X379" s="9"/>
      <c r="Y379" s="9"/>
      <c r="Z379" s="9"/>
    </row>
    <row r="380" spans="1:26" ht="12.75" customHeight="1" x14ac:dyDescent="0.2">
      <c r="A380" s="14"/>
      <c r="B380" s="15"/>
      <c r="C380" s="16"/>
      <c r="D380" s="14"/>
      <c r="E380" s="17"/>
      <c r="F380" s="18"/>
      <c r="G380" s="18"/>
      <c r="H380" s="18"/>
      <c r="I380" s="8"/>
      <c r="J380" s="9"/>
      <c r="K380" s="9"/>
      <c r="L380" s="9"/>
      <c r="M380" s="9"/>
      <c r="N380" s="9"/>
      <c r="O380" s="9"/>
      <c r="P380" s="9"/>
      <c r="Q380" s="9"/>
      <c r="R380" s="9"/>
      <c r="S380" s="9"/>
      <c r="T380" s="9"/>
      <c r="U380" s="9"/>
      <c r="V380" s="9"/>
      <c r="W380" s="9"/>
      <c r="X380" s="9"/>
      <c r="Y380" s="9"/>
      <c r="Z380" s="9"/>
    </row>
    <row r="381" spans="1:26" ht="12.75" customHeight="1" x14ac:dyDescent="0.2">
      <c r="A381" s="14"/>
      <c r="B381" s="15"/>
      <c r="C381" s="16"/>
      <c r="D381" s="14"/>
      <c r="E381" s="17"/>
      <c r="F381" s="18"/>
      <c r="G381" s="18"/>
      <c r="H381" s="18"/>
      <c r="I381" s="8"/>
      <c r="J381" s="9"/>
      <c r="K381" s="9"/>
      <c r="L381" s="9"/>
      <c r="M381" s="9"/>
      <c r="N381" s="9"/>
      <c r="O381" s="9"/>
      <c r="P381" s="9"/>
      <c r="Q381" s="9"/>
      <c r="R381" s="9"/>
      <c r="S381" s="9"/>
      <c r="T381" s="9"/>
      <c r="U381" s="9"/>
      <c r="V381" s="9"/>
      <c r="W381" s="9"/>
      <c r="X381" s="9"/>
      <c r="Y381" s="9"/>
      <c r="Z381" s="9"/>
    </row>
    <row r="382" spans="1:26" ht="12.75" customHeight="1" x14ac:dyDescent="0.2">
      <c r="A382" s="14"/>
      <c r="B382" s="15"/>
      <c r="C382" s="16"/>
      <c r="D382" s="14"/>
      <c r="E382" s="17"/>
      <c r="F382" s="18"/>
      <c r="G382" s="18"/>
      <c r="H382" s="18"/>
      <c r="I382" s="8"/>
      <c r="J382" s="9"/>
      <c r="K382" s="9"/>
      <c r="L382" s="9"/>
      <c r="M382" s="9"/>
      <c r="N382" s="9"/>
      <c r="O382" s="9"/>
      <c r="P382" s="9"/>
      <c r="Q382" s="9"/>
      <c r="R382" s="9"/>
      <c r="S382" s="9"/>
      <c r="T382" s="9"/>
      <c r="U382" s="9"/>
      <c r="V382" s="9"/>
      <c r="W382" s="9"/>
      <c r="X382" s="9"/>
      <c r="Y382" s="9"/>
      <c r="Z382" s="9"/>
    </row>
    <row r="383" spans="1:26" ht="12.75" customHeight="1" x14ac:dyDescent="0.2">
      <c r="A383" s="14"/>
      <c r="B383" s="15"/>
      <c r="C383" s="16"/>
      <c r="D383" s="14"/>
      <c r="E383" s="17"/>
      <c r="F383" s="18"/>
      <c r="G383" s="18"/>
      <c r="H383" s="18"/>
      <c r="I383" s="8"/>
      <c r="J383" s="9"/>
      <c r="K383" s="9"/>
      <c r="L383" s="9"/>
      <c r="M383" s="9"/>
      <c r="N383" s="9"/>
      <c r="O383" s="9"/>
      <c r="P383" s="9"/>
      <c r="Q383" s="9"/>
      <c r="R383" s="9"/>
      <c r="S383" s="9"/>
      <c r="T383" s="9"/>
      <c r="U383" s="9"/>
      <c r="V383" s="9"/>
      <c r="W383" s="9"/>
      <c r="X383" s="9"/>
      <c r="Y383" s="9"/>
      <c r="Z383" s="9"/>
    </row>
    <row r="384" spans="1:26" ht="12.75" customHeight="1" x14ac:dyDescent="0.2">
      <c r="A384" s="14"/>
      <c r="B384" s="15"/>
      <c r="C384" s="16"/>
      <c r="D384" s="14"/>
      <c r="E384" s="17"/>
      <c r="F384" s="18"/>
      <c r="G384" s="18"/>
      <c r="H384" s="18"/>
      <c r="I384" s="8"/>
      <c r="J384" s="9"/>
      <c r="K384" s="9"/>
      <c r="L384" s="9"/>
      <c r="M384" s="9"/>
      <c r="N384" s="9"/>
      <c r="O384" s="9"/>
      <c r="P384" s="9"/>
      <c r="Q384" s="9"/>
      <c r="R384" s="9"/>
      <c r="S384" s="9"/>
      <c r="T384" s="9"/>
      <c r="U384" s="9"/>
      <c r="V384" s="9"/>
      <c r="W384" s="9"/>
      <c r="X384" s="9"/>
      <c r="Y384" s="9"/>
      <c r="Z384" s="9"/>
    </row>
    <row r="385" spans="1:26" ht="12.75" customHeight="1" x14ac:dyDescent="0.2">
      <c r="A385" s="14"/>
      <c r="B385" s="15"/>
      <c r="C385" s="16"/>
      <c r="D385" s="14"/>
      <c r="E385" s="17"/>
      <c r="F385" s="18"/>
      <c r="G385" s="18"/>
      <c r="H385" s="18"/>
      <c r="I385" s="8"/>
      <c r="J385" s="9"/>
      <c r="K385" s="9"/>
      <c r="L385" s="9"/>
      <c r="M385" s="9"/>
      <c r="N385" s="9"/>
      <c r="O385" s="9"/>
      <c r="P385" s="9"/>
      <c r="Q385" s="9"/>
      <c r="R385" s="9"/>
      <c r="S385" s="9"/>
      <c r="T385" s="9"/>
      <c r="U385" s="9"/>
      <c r="V385" s="9"/>
      <c r="W385" s="9"/>
      <c r="X385" s="9"/>
      <c r="Y385" s="9"/>
      <c r="Z385" s="9"/>
    </row>
    <row r="386" spans="1:26" ht="12.75" customHeight="1" x14ac:dyDescent="0.2">
      <c r="A386" s="14"/>
      <c r="B386" s="15"/>
      <c r="C386" s="16"/>
      <c r="D386" s="14"/>
      <c r="E386" s="17"/>
      <c r="F386" s="18"/>
      <c r="G386" s="18"/>
      <c r="H386" s="18"/>
      <c r="I386" s="8"/>
      <c r="J386" s="9"/>
      <c r="K386" s="9"/>
      <c r="L386" s="9"/>
      <c r="M386" s="9"/>
      <c r="N386" s="9"/>
      <c r="O386" s="9"/>
      <c r="P386" s="9"/>
      <c r="Q386" s="9"/>
      <c r="R386" s="9"/>
      <c r="S386" s="9"/>
      <c r="T386" s="9"/>
      <c r="U386" s="9"/>
      <c r="V386" s="9"/>
      <c r="W386" s="9"/>
      <c r="X386" s="9"/>
      <c r="Y386" s="9"/>
      <c r="Z386" s="9"/>
    </row>
    <row r="387" spans="1:26" ht="12.75" customHeight="1" x14ac:dyDescent="0.2">
      <c r="A387" s="14"/>
      <c r="B387" s="15"/>
      <c r="C387" s="16"/>
      <c r="D387" s="14"/>
      <c r="E387" s="17"/>
      <c r="F387" s="18"/>
      <c r="G387" s="18"/>
      <c r="H387" s="18"/>
      <c r="I387" s="8"/>
      <c r="J387" s="9"/>
      <c r="K387" s="9"/>
      <c r="L387" s="9"/>
      <c r="M387" s="9"/>
      <c r="N387" s="9"/>
      <c r="O387" s="9"/>
      <c r="P387" s="9"/>
      <c r="Q387" s="9"/>
      <c r="R387" s="9"/>
      <c r="S387" s="9"/>
      <c r="T387" s="9"/>
      <c r="U387" s="9"/>
      <c r="V387" s="9"/>
      <c r="W387" s="9"/>
      <c r="X387" s="9"/>
      <c r="Y387" s="9"/>
      <c r="Z387" s="9"/>
    </row>
    <row r="388" spans="1:26" ht="12.75" customHeight="1" x14ac:dyDescent="0.2">
      <c r="A388" s="14"/>
      <c r="B388" s="15"/>
      <c r="C388" s="16"/>
      <c r="D388" s="14"/>
      <c r="E388" s="17"/>
      <c r="F388" s="18"/>
      <c r="G388" s="18"/>
      <c r="H388" s="18"/>
      <c r="I388" s="8"/>
      <c r="J388" s="9"/>
      <c r="K388" s="9"/>
      <c r="L388" s="9"/>
      <c r="M388" s="9"/>
      <c r="N388" s="9"/>
      <c r="O388" s="9"/>
      <c r="P388" s="9"/>
      <c r="Q388" s="9"/>
      <c r="R388" s="9"/>
      <c r="S388" s="9"/>
      <c r="T388" s="9"/>
      <c r="U388" s="9"/>
      <c r="V388" s="9"/>
      <c r="W388" s="9"/>
      <c r="X388" s="9"/>
      <c r="Y388" s="9"/>
      <c r="Z388" s="9"/>
    </row>
    <row r="389" spans="1:26" ht="12.75" customHeight="1" x14ac:dyDescent="0.2">
      <c r="A389" s="14"/>
      <c r="B389" s="15"/>
      <c r="C389" s="16"/>
      <c r="D389" s="14"/>
      <c r="E389" s="17"/>
      <c r="F389" s="18"/>
      <c r="G389" s="18"/>
      <c r="H389" s="18"/>
      <c r="I389" s="8"/>
      <c r="J389" s="9"/>
      <c r="K389" s="9"/>
      <c r="L389" s="9"/>
      <c r="M389" s="9"/>
      <c r="N389" s="9"/>
      <c r="O389" s="9"/>
      <c r="P389" s="9"/>
      <c r="Q389" s="9"/>
      <c r="R389" s="9"/>
      <c r="S389" s="9"/>
      <c r="T389" s="9"/>
      <c r="U389" s="9"/>
      <c r="V389" s="9"/>
      <c r="W389" s="9"/>
      <c r="X389" s="9"/>
      <c r="Y389" s="9"/>
      <c r="Z389" s="9"/>
    </row>
    <row r="390" spans="1:26" ht="12.75" customHeight="1" x14ac:dyDescent="0.2">
      <c r="A390" s="14"/>
      <c r="B390" s="15"/>
      <c r="C390" s="16"/>
      <c r="D390" s="14"/>
      <c r="E390" s="17"/>
      <c r="F390" s="18"/>
      <c r="G390" s="18"/>
      <c r="H390" s="18"/>
      <c r="I390" s="8"/>
      <c r="J390" s="9"/>
      <c r="K390" s="9"/>
      <c r="L390" s="9"/>
      <c r="M390" s="9"/>
      <c r="N390" s="9"/>
      <c r="O390" s="9"/>
      <c r="P390" s="9"/>
      <c r="Q390" s="9"/>
      <c r="R390" s="9"/>
      <c r="S390" s="9"/>
      <c r="T390" s="9"/>
      <c r="U390" s="9"/>
      <c r="V390" s="9"/>
      <c r="W390" s="9"/>
      <c r="X390" s="9"/>
      <c r="Y390" s="9"/>
      <c r="Z390" s="9"/>
    </row>
    <row r="391" spans="1:26" ht="12.75" customHeight="1" x14ac:dyDescent="0.2">
      <c r="A391" s="14"/>
      <c r="B391" s="15"/>
      <c r="C391" s="16"/>
      <c r="D391" s="14"/>
      <c r="E391" s="17"/>
      <c r="F391" s="18"/>
      <c r="G391" s="18"/>
      <c r="H391" s="18"/>
      <c r="I391" s="8"/>
      <c r="J391" s="9"/>
      <c r="K391" s="9"/>
      <c r="L391" s="9"/>
      <c r="M391" s="9"/>
      <c r="N391" s="9"/>
      <c r="O391" s="9"/>
      <c r="P391" s="9"/>
      <c r="Q391" s="9"/>
      <c r="R391" s="9"/>
      <c r="S391" s="9"/>
      <c r="T391" s="9"/>
      <c r="U391" s="9"/>
      <c r="V391" s="9"/>
      <c r="W391" s="9"/>
      <c r="X391" s="9"/>
      <c r="Y391" s="9"/>
      <c r="Z391" s="9"/>
    </row>
    <row r="392" spans="1:26" ht="12.75" customHeight="1" x14ac:dyDescent="0.2">
      <c r="A392" s="14"/>
      <c r="B392" s="15"/>
      <c r="C392" s="16"/>
      <c r="D392" s="14"/>
      <c r="E392" s="17"/>
      <c r="F392" s="18"/>
      <c r="G392" s="18"/>
      <c r="H392" s="18"/>
      <c r="I392" s="8"/>
      <c r="J392" s="9"/>
      <c r="K392" s="9"/>
      <c r="L392" s="9"/>
      <c r="M392" s="9"/>
      <c r="N392" s="9"/>
      <c r="O392" s="9"/>
      <c r="P392" s="9"/>
      <c r="Q392" s="9"/>
      <c r="R392" s="9"/>
      <c r="S392" s="9"/>
      <c r="T392" s="9"/>
      <c r="U392" s="9"/>
      <c r="V392" s="9"/>
      <c r="W392" s="9"/>
      <c r="X392" s="9"/>
      <c r="Y392" s="9"/>
      <c r="Z392" s="9"/>
    </row>
    <row r="393" spans="1:26" ht="12.75" customHeight="1" x14ac:dyDescent="0.2">
      <c r="A393" s="14"/>
      <c r="B393" s="15"/>
      <c r="C393" s="16"/>
      <c r="D393" s="14"/>
      <c r="E393" s="17"/>
      <c r="F393" s="18"/>
      <c r="G393" s="18"/>
      <c r="H393" s="18"/>
      <c r="I393" s="8"/>
      <c r="J393" s="9"/>
      <c r="K393" s="9"/>
      <c r="L393" s="9"/>
      <c r="M393" s="9"/>
      <c r="N393" s="9"/>
      <c r="O393" s="9"/>
      <c r="P393" s="9"/>
      <c r="Q393" s="9"/>
      <c r="R393" s="9"/>
      <c r="S393" s="9"/>
      <c r="T393" s="9"/>
      <c r="U393" s="9"/>
      <c r="V393" s="9"/>
      <c r="W393" s="9"/>
      <c r="X393" s="9"/>
      <c r="Y393" s="9"/>
      <c r="Z393" s="9"/>
    </row>
    <row r="394" spans="1:26" ht="12.75" customHeight="1" x14ac:dyDescent="0.2">
      <c r="A394" s="14"/>
      <c r="B394" s="15"/>
      <c r="C394" s="16"/>
      <c r="D394" s="14"/>
      <c r="E394" s="17"/>
      <c r="F394" s="18"/>
      <c r="G394" s="18"/>
      <c r="H394" s="18"/>
      <c r="I394" s="8"/>
      <c r="J394" s="9"/>
      <c r="K394" s="9"/>
      <c r="L394" s="9"/>
      <c r="M394" s="9"/>
      <c r="N394" s="9"/>
      <c r="O394" s="9"/>
      <c r="P394" s="9"/>
      <c r="Q394" s="9"/>
      <c r="R394" s="9"/>
      <c r="S394" s="9"/>
      <c r="T394" s="9"/>
      <c r="U394" s="9"/>
      <c r="V394" s="9"/>
      <c r="W394" s="9"/>
      <c r="X394" s="9"/>
      <c r="Y394" s="9"/>
      <c r="Z394" s="9"/>
    </row>
    <row r="395" spans="1:26" ht="12.75" customHeight="1" x14ac:dyDescent="0.2">
      <c r="A395" s="14"/>
      <c r="B395" s="15"/>
      <c r="C395" s="16"/>
      <c r="D395" s="14"/>
      <c r="E395" s="17"/>
      <c r="F395" s="18"/>
      <c r="G395" s="18"/>
      <c r="H395" s="18"/>
      <c r="I395" s="8"/>
      <c r="J395" s="9"/>
      <c r="K395" s="9"/>
      <c r="L395" s="9"/>
      <c r="M395" s="9"/>
      <c r="N395" s="9"/>
      <c r="O395" s="9"/>
      <c r="P395" s="9"/>
      <c r="Q395" s="9"/>
      <c r="R395" s="9"/>
      <c r="S395" s="9"/>
      <c r="T395" s="9"/>
      <c r="U395" s="9"/>
      <c r="V395" s="9"/>
      <c r="W395" s="9"/>
      <c r="X395" s="9"/>
      <c r="Y395" s="9"/>
      <c r="Z395" s="9"/>
    </row>
    <row r="396" spans="1:26" ht="12.75" customHeight="1" x14ac:dyDescent="0.2">
      <c r="A396" s="14"/>
      <c r="B396" s="15"/>
      <c r="C396" s="16"/>
      <c r="D396" s="14"/>
      <c r="E396" s="17"/>
      <c r="F396" s="18"/>
      <c r="G396" s="18"/>
      <c r="H396" s="18"/>
      <c r="I396" s="8"/>
      <c r="J396" s="9"/>
      <c r="K396" s="9"/>
      <c r="L396" s="9"/>
      <c r="M396" s="9"/>
      <c r="N396" s="9"/>
      <c r="O396" s="9"/>
      <c r="P396" s="9"/>
      <c r="Q396" s="9"/>
      <c r="R396" s="9"/>
      <c r="S396" s="9"/>
      <c r="T396" s="9"/>
      <c r="U396" s="9"/>
      <c r="V396" s="9"/>
      <c r="W396" s="9"/>
      <c r="X396" s="9"/>
      <c r="Y396" s="9"/>
      <c r="Z396" s="9"/>
    </row>
    <row r="397" spans="1:26" ht="12.75" customHeight="1" x14ac:dyDescent="0.2">
      <c r="A397" s="14"/>
      <c r="B397" s="15"/>
      <c r="C397" s="16"/>
      <c r="D397" s="14"/>
      <c r="E397" s="17"/>
      <c r="F397" s="18"/>
      <c r="G397" s="18"/>
      <c r="H397" s="18"/>
      <c r="I397" s="8"/>
      <c r="J397" s="9"/>
      <c r="K397" s="9"/>
      <c r="L397" s="9"/>
      <c r="M397" s="9"/>
      <c r="N397" s="9"/>
      <c r="O397" s="9"/>
      <c r="P397" s="9"/>
      <c r="Q397" s="9"/>
      <c r="R397" s="9"/>
      <c r="S397" s="9"/>
      <c r="T397" s="9"/>
      <c r="U397" s="9"/>
      <c r="V397" s="9"/>
      <c r="W397" s="9"/>
      <c r="X397" s="9"/>
      <c r="Y397" s="9"/>
      <c r="Z397" s="9"/>
    </row>
    <row r="398" spans="1:26" ht="12.75" customHeight="1" x14ac:dyDescent="0.2">
      <c r="A398" s="14"/>
      <c r="B398" s="15"/>
      <c r="C398" s="16"/>
      <c r="D398" s="14"/>
      <c r="E398" s="17"/>
      <c r="F398" s="18"/>
      <c r="G398" s="18"/>
      <c r="H398" s="18"/>
      <c r="I398" s="8"/>
      <c r="J398" s="9"/>
      <c r="K398" s="9"/>
      <c r="L398" s="9"/>
      <c r="M398" s="9"/>
      <c r="N398" s="9"/>
      <c r="O398" s="9"/>
      <c r="P398" s="9"/>
      <c r="Q398" s="9"/>
      <c r="R398" s="9"/>
      <c r="S398" s="9"/>
      <c r="T398" s="9"/>
      <c r="U398" s="9"/>
      <c r="V398" s="9"/>
      <c r="W398" s="9"/>
      <c r="X398" s="9"/>
      <c r="Y398" s="9"/>
      <c r="Z398" s="9"/>
    </row>
    <row r="399" spans="1:26" ht="12.75" customHeight="1" x14ac:dyDescent="0.2">
      <c r="A399" s="14"/>
      <c r="B399" s="15"/>
      <c r="C399" s="16"/>
      <c r="D399" s="14"/>
      <c r="E399" s="17"/>
      <c r="F399" s="18"/>
      <c r="G399" s="18"/>
      <c r="H399" s="18"/>
      <c r="I399" s="8"/>
      <c r="J399" s="9"/>
      <c r="K399" s="9"/>
      <c r="L399" s="9"/>
      <c r="M399" s="9"/>
      <c r="N399" s="9"/>
      <c r="O399" s="9"/>
      <c r="P399" s="9"/>
      <c r="Q399" s="9"/>
      <c r="R399" s="9"/>
      <c r="S399" s="9"/>
      <c r="T399" s="9"/>
      <c r="U399" s="9"/>
      <c r="V399" s="9"/>
      <c r="W399" s="9"/>
      <c r="X399" s="9"/>
      <c r="Y399" s="9"/>
      <c r="Z399" s="9"/>
    </row>
    <row r="400" spans="1:26" ht="12.75" customHeight="1" x14ac:dyDescent="0.2">
      <c r="A400" s="14"/>
      <c r="B400" s="15"/>
      <c r="C400" s="16"/>
      <c r="D400" s="14"/>
      <c r="E400" s="17"/>
      <c r="F400" s="18"/>
      <c r="G400" s="18"/>
      <c r="H400" s="18"/>
      <c r="I400" s="8"/>
      <c r="J400" s="9"/>
      <c r="K400" s="9"/>
      <c r="L400" s="9"/>
      <c r="M400" s="9"/>
      <c r="N400" s="9"/>
      <c r="O400" s="9"/>
      <c r="P400" s="9"/>
      <c r="Q400" s="9"/>
      <c r="R400" s="9"/>
      <c r="S400" s="9"/>
      <c r="T400" s="9"/>
      <c r="U400" s="9"/>
      <c r="V400" s="9"/>
      <c r="W400" s="9"/>
      <c r="X400" s="9"/>
      <c r="Y400" s="9"/>
      <c r="Z400" s="9"/>
    </row>
    <row r="401" spans="1:26" ht="12.75" customHeight="1" x14ac:dyDescent="0.2">
      <c r="A401" s="14"/>
      <c r="B401" s="15"/>
      <c r="C401" s="16"/>
      <c r="D401" s="14"/>
      <c r="E401" s="17"/>
      <c r="F401" s="18"/>
      <c r="G401" s="18"/>
      <c r="H401" s="18"/>
      <c r="I401" s="8"/>
      <c r="J401" s="9"/>
      <c r="K401" s="9"/>
      <c r="L401" s="9"/>
      <c r="M401" s="9"/>
      <c r="N401" s="9"/>
      <c r="O401" s="9"/>
      <c r="P401" s="9"/>
      <c r="Q401" s="9"/>
      <c r="R401" s="9"/>
      <c r="S401" s="9"/>
      <c r="T401" s="9"/>
      <c r="U401" s="9"/>
      <c r="V401" s="9"/>
      <c r="W401" s="9"/>
      <c r="X401" s="9"/>
      <c r="Y401" s="9"/>
      <c r="Z401" s="9"/>
    </row>
    <row r="402" spans="1:26" ht="12.75" customHeight="1" x14ac:dyDescent="0.2">
      <c r="A402" s="14"/>
      <c r="B402" s="15"/>
      <c r="C402" s="16"/>
      <c r="D402" s="14"/>
      <c r="E402" s="17"/>
      <c r="F402" s="18"/>
      <c r="G402" s="18"/>
      <c r="H402" s="18"/>
      <c r="I402" s="8"/>
      <c r="J402" s="9"/>
      <c r="K402" s="9"/>
      <c r="L402" s="9"/>
      <c r="M402" s="9"/>
      <c r="N402" s="9"/>
      <c r="O402" s="9"/>
      <c r="P402" s="9"/>
      <c r="Q402" s="9"/>
      <c r="R402" s="9"/>
      <c r="S402" s="9"/>
      <c r="T402" s="9"/>
      <c r="U402" s="9"/>
      <c r="V402" s="9"/>
      <c r="W402" s="9"/>
      <c r="X402" s="9"/>
      <c r="Y402" s="9"/>
      <c r="Z402" s="9"/>
    </row>
    <row r="403" spans="1:26" ht="12.75" customHeight="1" x14ac:dyDescent="0.2">
      <c r="A403" s="14"/>
      <c r="B403" s="15"/>
      <c r="C403" s="16"/>
      <c r="D403" s="14"/>
      <c r="E403" s="17"/>
      <c r="F403" s="18"/>
      <c r="G403" s="18"/>
      <c r="H403" s="18"/>
      <c r="I403" s="8"/>
      <c r="J403" s="9"/>
      <c r="K403" s="9"/>
      <c r="L403" s="9"/>
      <c r="M403" s="9"/>
      <c r="N403" s="9"/>
      <c r="O403" s="9"/>
      <c r="P403" s="9"/>
      <c r="Q403" s="9"/>
      <c r="R403" s="9"/>
      <c r="S403" s="9"/>
      <c r="T403" s="9"/>
      <c r="U403" s="9"/>
      <c r="V403" s="9"/>
      <c r="W403" s="9"/>
      <c r="X403" s="9"/>
      <c r="Y403" s="9"/>
      <c r="Z403" s="9"/>
    </row>
    <row r="404" spans="1:26" ht="12.75" customHeight="1" x14ac:dyDescent="0.2">
      <c r="A404" s="14"/>
      <c r="B404" s="15"/>
      <c r="C404" s="16"/>
      <c r="D404" s="14"/>
      <c r="E404" s="17"/>
      <c r="F404" s="18"/>
      <c r="G404" s="18"/>
      <c r="H404" s="18"/>
      <c r="I404" s="8"/>
      <c r="J404" s="9"/>
      <c r="K404" s="9"/>
      <c r="L404" s="9"/>
      <c r="M404" s="9"/>
      <c r="N404" s="9"/>
      <c r="O404" s="9"/>
      <c r="P404" s="9"/>
      <c r="Q404" s="9"/>
      <c r="R404" s="9"/>
      <c r="S404" s="9"/>
      <c r="T404" s="9"/>
      <c r="U404" s="9"/>
      <c r="V404" s="9"/>
      <c r="W404" s="9"/>
      <c r="X404" s="9"/>
      <c r="Y404" s="9"/>
      <c r="Z404" s="9"/>
    </row>
    <row r="405" spans="1:26" ht="12.75" customHeight="1" x14ac:dyDescent="0.2">
      <c r="A405" s="14"/>
      <c r="B405" s="15"/>
      <c r="C405" s="16"/>
      <c r="D405" s="14"/>
      <c r="E405" s="17"/>
      <c r="F405" s="18"/>
      <c r="G405" s="18"/>
      <c r="H405" s="18"/>
      <c r="I405" s="8"/>
      <c r="J405" s="9"/>
      <c r="K405" s="9"/>
      <c r="L405" s="9"/>
      <c r="M405" s="9"/>
      <c r="N405" s="9"/>
      <c r="O405" s="9"/>
      <c r="P405" s="9"/>
      <c r="Q405" s="9"/>
      <c r="R405" s="9"/>
      <c r="S405" s="9"/>
      <c r="T405" s="9"/>
      <c r="U405" s="9"/>
      <c r="V405" s="9"/>
      <c r="W405" s="9"/>
      <c r="X405" s="9"/>
      <c r="Y405" s="9"/>
      <c r="Z405" s="9"/>
    </row>
    <row r="406" spans="1:26" ht="12.75" customHeight="1" x14ac:dyDescent="0.2">
      <c r="A406" s="14"/>
      <c r="B406" s="15"/>
      <c r="C406" s="16"/>
      <c r="D406" s="14"/>
      <c r="E406" s="17"/>
      <c r="F406" s="18"/>
      <c r="G406" s="18"/>
      <c r="H406" s="18"/>
      <c r="I406" s="8"/>
      <c r="J406" s="9"/>
      <c r="K406" s="9"/>
      <c r="L406" s="9"/>
      <c r="M406" s="9"/>
      <c r="N406" s="9"/>
      <c r="O406" s="9"/>
      <c r="P406" s="9"/>
      <c r="Q406" s="9"/>
      <c r="R406" s="9"/>
      <c r="S406" s="9"/>
      <c r="T406" s="9"/>
      <c r="U406" s="9"/>
      <c r="V406" s="9"/>
      <c r="W406" s="9"/>
      <c r="X406" s="9"/>
      <c r="Y406" s="9"/>
      <c r="Z406" s="9"/>
    </row>
    <row r="407" spans="1:26" ht="12.75" customHeight="1" x14ac:dyDescent="0.2">
      <c r="A407" s="14"/>
      <c r="B407" s="15"/>
      <c r="C407" s="16"/>
      <c r="D407" s="14"/>
      <c r="E407" s="17"/>
      <c r="F407" s="18"/>
      <c r="G407" s="18"/>
      <c r="H407" s="18"/>
      <c r="I407" s="8"/>
      <c r="J407" s="9"/>
      <c r="K407" s="9"/>
      <c r="L407" s="9"/>
      <c r="M407" s="9"/>
      <c r="N407" s="9"/>
      <c r="O407" s="9"/>
      <c r="P407" s="9"/>
      <c r="Q407" s="9"/>
      <c r="R407" s="9"/>
      <c r="S407" s="9"/>
      <c r="T407" s="9"/>
      <c r="U407" s="9"/>
      <c r="V407" s="9"/>
      <c r="W407" s="9"/>
      <c r="X407" s="9"/>
      <c r="Y407" s="9"/>
      <c r="Z407" s="9"/>
    </row>
    <row r="408" spans="1:26" ht="12.75" customHeight="1" x14ac:dyDescent="0.2">
      <c r="A408" s="14"/>
      <c r="B408" s="15"/>
      <c r="C408" s="16"/>
      <c r="D408" s="14"/>
      <c r="E408" s="17"/>
      <c r="F408" s="18"/>
      <c r="G408" s="18"/>
      <c r="H408" s="18"/>
      <c r="I408" s="8"/>
      <c r="J408" s="9"/>
      <c r="K408" s="9"/>
      <c r="L408" s="9"/>
      <c r="M408" s="9"/>
      <c r="N408" s="9"/>
      <c r="O408" s="9"/>
      <c r="P408" s="9"/>
      <c r="Q408" s="9"/>
      <c r="R408" s="9"/>
      <c r="S408" s="9"/>
      <c r="T408" s="9"/>
      <c r="U408" s="9"/>
      <c r="V408" s="9"/>
      <c r="W408" s="9"/>
      <c r="X408" s="9"/>
      <c r="Y408" s="9"/>
      <c r="Z408" s="9"/>
    </row>
    <row r="409" spans="1:26" ht="12.75" customHeight="1" x14ac:dyDescent="0.2">
      <c r="A409" s="14"/>
      <c r="B409" s="15"/>
      <c r="C409" s="16"/>
      <c r="D409" s="14"/>
      <c r="E409" s="17"/>
      <c r="F409" s="18"/>
      <c r="G409" s="18"/>
      <c r="H409" s="18"/>
      <c r="I409" s="8"/>
      <c r="J409" s="9"/>
      <c r="K409" s="9"/>
      <c r="L409" s="9"/>
      <c r="M409" s="9"/>
      <c r="N409" s="9"/>
      <c r="O409" s="9"/>
      <c r="P409" s="9"/>
      <c r="Q409" s="9"/>
      <c r="R409" s="9"/>
      <c r="S409" s="9"/>
      <c r="T409" s="9"/>
      <c r="U409" s="9"/>
      <c r="V409" s="9"/>
      <c r="W409" s="9"/>
      <c r="X409" s="9"/>
      <c r="Y409" s="9"/>
      <c r="Z409" s="9"/>
    </row>
    <row r="410" spans="1:26" ht="12.75" customHeight="1" x14ac:dyDescent="0.2">
      <c r="A410" s="14"/>
      <c r="B410" s="15"/>
      <c r="C410" s="16"/>
      <c r="D410" s="14"/>
      <c r="E410" s="17"/>
      <c r="F410" s="18"/>
      <c r="G410" s="18"/>
      <c r="H410" s="18"/>
      <c r="I410" s="8"/>
      <c r="J410" s="9"/>
      <c r="K410" s="9"/>
      <c r="L410" s="9"/>
      <c r="M410" s="9"/>
      <c r="N410" s="9"/>
      <c r="O410" s="9"/>
      <c r="P410" s="9"/>
      <c r="Q410" s="9"/>
      <c r="R410" s="9"/>
      <c r="S410" s="9"/>
      <c r="T410" s="9"/>
      <c r="U410" s="9"/>
      <c r="V410" s="9"/>
      <c r="W410" s="9"/>
      <c r="X410" s="9"/>
      <c r="Y410" s="9"/>
      <c r="Z410" s="9"/>
    </row>
    <row r="411" spans="1:26" ht="12.75" customHeight="1" x14ac:dyDescent="0.2">
      <c r="A411" s="14"/>
      <c r="B411" s="15"/>
      <c r="C411" s="16"/>
      <c r="D411" s="14"/>
      <c r="E411" s="17"/>
      <c r="F411" s="18"/>
      <c r="G411" s="18"/>
      <c r="H411" s="18"/>
      <c r="I411" s="8"/>
      <c r="J411" s="9"/>
      <c r="K411" s="9"/>
      <c r="L411" s="9"/>
      <c r="M411" s="9"/>
      <c r="N411" s="9"/>
      <c r="O411" s="9"/>
      <c r="P411" s="9"/>
      <c r="Q411" s="9"/>
      <c r="R411" s="9"/>
      <c r="S411" s="9"/>
      <c r="T411" s="9"/>
      <c r="U411" s="9"/>
      <c r="V411" s="9"/>
      <c r="W411" s="9"/>
      <c r="X411" s="9"/>
      <c r="Y411" s="9"/>
      <c r="Z411" s="9"/>
    </row>
    <row r="412" spans="1:26" ht="12.75" customHeight="1" x14ac:dyDescent="0.2">
      <c r="A412" s="14"/>
      <c r="B412" s="15"/>
      <c r="C412" s="16"/>
      <c r="D412" s="14"/>
      <c r="E412" s="17"/>
      <c r="F412" s="18"/>
      <c r="G412" s="18"/>
      <c r="H412" s="18"/>
      <c r="I412" s="8"/>
      <c r="J412" s="9"/>
      <c r="K412" s="9"/>
      <c r="L412" s="9"/>
      <c r="M412" s="9"/>
      <c r="N412" s="9"/>
      <c r="O412" s="9"/>
      <c r="P412" s="9"/>
      <c r="Q412" s="9"/>
      <c r="R412" s="9"/>
      <c r="S412" s="9"/>
      <c r="T412" s="9"/>
      <c r="U412" s="9"/>
      <c r="V412" s="9"/>
      <c r="W412" s="9"/>
      <c r="X412" s="9"/>
      <c r="Y412" s="9"/>
      <c r="Z412" s="9"/>
    </row>
    <row r="413" spans="1:26" ht="12.75" customHeight="1" x14ac:dyDescent="0.2">
      <c r="A413" s="14"/>
      <c r="B413" s="15"/>
      <c r="C413" s="16"/>
      <c r="D413" s="14"/>
      <c r="E413" s="17"/>
      <c r="F413" s="18"/>
      <c r="G413" s="18"/>
      <c r="H413" s="18"/>
      <c r="I413" s="8"/>
      <c r="J413" s="9"/>
      <c r="K413" s="9"/>
      <c r="L413" s="9"/>
      <c r="M413" s="9"/>
      <c r="N413" s="9"/>
      <c r="O413" s="9"/>
      <c r="P413" s="9"/>
      <c r="Q413" s="9"/>
      <c r="R413" s="9"/>
      <c r="S413" s="9"/>
      <c r="T413" s="9"/>
      <c r="U413" s="9"/>
      <c r="V413" s="9"/>
      <c r="W413" s="9"/>
      <c r="X413" s="9"/>
      <c r="Y413" s="9"/>
      <c r="Z413" s="9"/>
    </row>
    <row r="414" spans="1:26" ht="12.75" customHeight="1" x14ac:dyDescent="0.2">
      <c r="A414" s="14"/>
      <c r="B414" s="15"/>
      <c r="C414" s="16"/>
      <c r="D414" s="14"/>
      <c r="E414" s="17"/>
      <c r="F414" s="18"/>
      <c r="G414" s="18"/>
      <c r="H414" s="18"/>
      <c r="I414" s="8"/>
      <c r="J414" s="9"/>
      <c r="K414" s="9"/>
      <c r="L414" s="9"/>
      <c r="M414" s="9"/>
      <c r="N414" s="9"/>
      <c r="O414" s="9"/>
      <c r="P414" s="9"/>
      <c r="Q414" s="9"/>
      <c r="R414" s="9"/>
      <c r="S414" s="9"/>
      <c r="T414" s="9"/>
      <c r="U414" s="9"/>
      <c r="V414" s="9"/>
      <c r="W414" s="9"/>
      <c r="X414" s="9"/>
      <c r="Y414" s="9"/>
      <c r="Z414" s="9"/>
    </row>
    <row r="415" spans="1:26" ht="12.75" customHeight="1" x14ac:dyDescent="0.2">
      <c r="A415" s="14"/>
      <c r="B415" s="15"/>
      <c r="C415" s="16"/>
      <c r="D415" s="14"/>
      <c r="E415" s="17"/>
      <c r="F415" s="18"/>
      <c r="G415" s="18"/>
      <c r="H415" s="18"/>
      <c r="I415" s="8"/>
      <c r="J415" s="9"/>
      <c r="K415" s="9"/>
      <c r="L415" s="9"/>
      <c r="M415" s="9"/>
      <c r="N415" s="9"/>
      <c r="O415" s="9"/>
      <c r="P415" s="9"/>
      <c r="Q415" s="9"/>
      <c r="R415" s="9"/>
      <c r="S415" s="9"/>
      <c r="T415" s="9"/>
      <c r="U415" s="9"/>
      <c r="V415" s="9"/>
      <c r="W415" s="9"/>
      <c r="X415" s="9"/>
      <c r="Y415" s="9"/>
      <c r="Z415" s="9"/>
    </row>
    <row r="416" spans="1:26" ht="12.75" customHeight="1" x14ac:dyDescent="0.2">
      <c r="A416" s="14"/>
      <c r="B416" s="15"/>
      <c r="C416" s="16"/>
      <c r="D416" s="14"/>
      <c r="E416" s="17"/>
      <c r="F416" s="18"/>
      <c r="G416" s="18"/>
      <c r="H416" s="18"/>
      <c r="I416" s="8"/>
      <c r="J416" s="9"/>
      <c r="K416" s="9"/>
      <c r="L416" s="9"/>
      <c r="M416" s="9"/>
      <c r="N416" s="9"/>
      <c r="O416" s="9"/>
      <c r="P416" s="9"/>
      <c r="Q416" s="9"/>
      <c r="R416" s="9"/>
      <c r="S416" s="9"/>
      <c r="T416" s="9"/>
      <c r="U416" s="9"/>
      <c r="V416" s="9"/>
      <c r="W416" s="9"/>
      <c r="X416" s="9"/>
      <c r="Y416" s="9"/>
      <c r="Z416" s="9"/>
    </row>
    <row r="417" spans="1:26" ht="12.75" customHeight="1" x14ac:dyDescent="0.2">
      <c r="A417" s="14"/>
      <c r="B417" s="15"/>
      <c r="C417" s="16"/>
      <c r="D417" s="14"/>
      <c r="E417" s="17"/>
      <c r="F417" s="18"/>
      <c r="G417" s="18"/>
      <c r="H417" s="18"/>
      <c r="I417" s="8"/>
      <c r="J417" s="9"/>
      <c r="K417" s="9"/>
      <c r="L417" s="9"/>
      <c r="M417" s="9"/>
      <c r="N417" s="9"/>
      <c r="O417" s="9"/>
      <c r="P417" s="9"/>
      <c r="Q417" s="9"/>
      <c r="R417" s="9"/>
      <c r="S417" s="9"/>
      <c r="T417" s="9"/>
      <c r="U417" s="9"/>
      <c r="V417" s="9"/>
      <c r="W417" s="9"/>
      <c r="X417" s="9"/>
      <c r="Y417" s="9"/>
      <c r="Z417" s="9"/>
    </row>
    <row r="418" spans="1:26" ht="12.75" customHeight="1" x14ac:dyDescent="0.2">
      <c r="A418" s="14"/>
      <c r="B418" s="15"/>
      <c r="C418" s="16"/>
      <c r="D418" s="14"/>
      <c r="E418" s="17"/>
      <c r="F418" s="18"/>
      <c r="G418" s="18"/>
      <c r="H418" s="18"/>
      <c r="I418" s="8"/>
      <c r="J418" s="9"/>
      <c r="K418" s="9"/>
      <c r="L418" s="9"/>
      <c r="M418" s="9"/>
      <c r="N418" s="9"/>
      <c r="O418" s="9"/>
      <c r="P418" s="9"/>
      <c r="Q418" s="9"/>
      <c r="R418" s="9"/>
      <c r="S418" s="9"/>
      <c r="T418" s="9"/>
      <c r="U418" s="9"/>
      <c r="V418" s="9"/>
      <c r="W418" s="9"/>
      <c r="X418" s="9"/>
      <c r="Y418" s="9"/>
      <c r="Z418" s="9"/>
    </row>
    <row r="419" spans="1:26" ht="12.75" customHeight="1" x14ac:dyDescent="0.2">
      <c r="A419" s="14"/>
      <c r="B419" s="15"/>
      <c r="C419" s="16"/>
      <c r="D419" s="14"/>
      <c r="E419" s="17"/>
      <c r="F419" s="18"/>
      <c r="G419" s="18"/>
      <c r="H419" s="18"/>
      <c r="I419" s="8"/>
      <c r="J419" s="9"/>
      <c r="K419" s="9"/>
      <c r="L419" s="9"/>
      <c r="M419" s="9"/>
      <c r="N419" s="9"/>
      <c r="O419" s="9"/>
      <c r="P419" s="9"/>
      <c r="Q419" s="9"/>
      <c r="R419" s="9"/>
      <c r="S419" s="9"/>
      <c r="T419" s="9"/>
      <c r="U419" s="9"/>
      <c r="V419" s="9"/>
      <c r="W419" s="9"/>
      <c r="X419" s="9"/>
      <c r="Y419" s="9"/>
      <c r="Z419" s="9"/>
    </row>
    <row r="420" spans="1:26" ht="12.75" customHeight="1" x14ac:dyDescent="0.2">
      <c r="A420" s="14"/>
      <c r="B420" s="15"/>
      <c r="C420" s="16"/>
      <c r="D420" s="14"/>
      <c r="E420" s="17"/>
      <c r="F420" s="18"/>
      <c r="G420" s="18"/>
      <c r="H420" s="18"/>
      <c r="I420" s="8"/>
      <c r="J420" s="9"/>
      <c r="K420" s="9"/>
      <c r="L420" s="9"/>
      <c r="M420" s="9"/>
      <c r="N420" s="9"/>
      <c r="O420" s="9"/>
      <c r="P420" s="9"/>
      <c r="Q420" s="9"/>
      <c r="R420" s="9"/>
      <c r="S420" s="9"/>
      <c r="T420" s="9"/>
      <c r="U420" s="9"/>
      <c r="V420" s="9"/>
      <c r="W420" s="9"/>
      <c r="X420" s="9"/>
      <c r="Y420" s="9"/>
      <c r="Z420" s="9"/>
    </row>
    <row r="421" spans="1:26" ht="12.75" customHeight="1" x14ac:dyDescent="0.2">
      <c r="A421" s="14"/>
      <c r="B421" s="15"/>
      <c r="C421" s="16"/>
      <c r="D421" s="14"/>
      <c r="E421" s="17"/>
      <c r="F421" s="18"/>
      <c r="G421" s="18"/>
      <c r="H421" s="18"/>
      <c r="I421" s="8"/>
      <c r="J421" s="9"/>
      <c r="K421" s="9"/>
      <c r="L421" s="9"/>
      <c r="M421" s="9"/>
      <c r="N421" s="9"/>
      <c r="O421" s="9"/>
      <c r="P421" s="9"/>
      <c r="Q421" s="9"/>
      <c r="R421" s="9"/>
      <c r="S421" s="9"/>
      <c r="T421" s="9"/>
      <c r="U421" s="9"/>
      <c r="V421" s="9"/>
      <c r="W421" s="9"/>
      <c r="X421" s="9"/>
      <c r="Y421" s="9"/>
      <c r="Z421" s="9"/>
    </row>
    <row r="422" spans="1:26" ht="12.75" customHeight="1" x14ac:dyDescent="0.2">
      <c r="A422" s="14"/>
      <c r="B422" s="15"/>
      <c r="C422" s="16"/>
      <c r="D422" s="14"/>
      <c r="E422" s="17"/>
      <c r="F422" s="18"/>
      <c r="G422" s="18"/>
      <c r="H422" s="18"/>
      <c r="I422" s="8"/>
      <c r="J422" s="9"/>
      <c r="K422" s="9"/>
      <c r="L422" s="9"/>
      <c r="M422" s="9"/>
      <c r="N422" s="9"/>
      <c r="O422" s="9"/>
      <c r="P422" s="9"/>
      <c r="Q422" s="9"/>
      <c r="R422" s="9"/>
      <c r="S422" s="9"/>
      <c r="T422" s="9"/>
      <c r="U422" s="9"/>
      <c r="V422" s="9"/>
      <c r="W422" s="9"/>
      <c r="X422" s="9"/>
      <c r="Y422" s="9"/>
      <c r="Z422" s="9"/>
    </row>
    <row r="423" spans="1:26" ht="12.75" customHeight="1" x14ac:dyDescent="0.2">
      <c r="A423" s="14"/>
      <c r="B423" s="15"/>
      <c r="C423" s="16"/>
      <c r="D423" s="14"/>
      <c r="E423" s="17"/>
      <c r="F423" s="18"/>
      <c r="G423" s="18"/>
      <c r="H423" s="18"/>
      <c r="I423" s="8"/>
      <c r="J423" s="9"/>
      <c r="K423" s="9"/>
      <c r="L423" s="9"/>
      <c r="M423" s="9"/>
      <c r="N423" s="9"/>
      <c r="O423" s="9"/>
      <c r="P423" s="9"/>
      <c r="Q423" s="9"/>
      <c r="R423" s="9"/>
      <c r="S423" s="9"/>
      <c r="T423" s="9"/>
      <c r="U423" s="9"/>
      <c r="V423" s="9"/>
      <c r="W423" s="9"/>
      <c r="X423" s="9"/>
      <c r="Y423" s="9"/>
      <c r="Z423" s="9"/>
    </row>
    <row r="424" spans="1:26" ht="12.75" customHeight="1" x14ac:dyDescent="0.2">
      <c r="A424" s="14"/>
      <c r="B424" s="15"/>
      <c r="C424" s="16"/>
      <c r="D424" s="14"/>
      <c r="E424" s="17"/>
      <c r="F424" s="18"/>
      <c r="G424" s="18"/>
      <c r="H424" s="18"/>
      <c r="I424" s="8"/>
      <c r="J424" s="9"/>
      <c r="K424" s="9"/>
      <c r="L424" s="9"/>
      <c r="M424" s="9"/>
      <c r="N424" s="9"/>
      <c r="O424" s="9"/>
      <c r="P424" s="9"/>
      <c r="Q424" s="9"/>
      <c r="R424" s="9"/>
      <c r="S424" s="9"/>
      <c r="T424" s="9"/>
      <c r="U424" s="9"/>
      <c r="V424" s="9"/>
      <c r="W424" s="9"/>
      <c r="X424" s="9"/>
      <c r="Y424" s="9"/>
      <c r="Z424" s="9"/>
    </row>
    <row r="425" spans="1:26" ht="12.75" customHeight="1" x14ac:dyDescent="0.2">
      <c r="A425" s="14"/>
      <c r="B425" s="15"/>
      <c r="C425" s="16"/>
      <c r="D425" s="14"/>
      <c r="E425" s="17"/>
      <c r="F425" s="18"/>
      <c r="G425" s="18"/>
      <c r="H425" s="18"/>
      <c r="I425" s="8"/>
      <c r="J425" s="9"/>
      <c r="K425" s="9"/>
      <c r="L425" s="9"/>
      <c r="M425" s="9"/>
      <c r="N425" s="9"/>
      <c r="O425" s="9"/>
      <c r="P425" s="9"/>
      <c r="Q425" s="9"/>
      <c r="R425" s="9"/>
      <c r="S425" s="9"/>
      <c r="T425" s="9"/>
      <c r="U425" s="9"/>
      <c r="V425" s="9"/>
      <c r="W425" s="9"/>
      <c r="X425" s="9"/>
      <c r="Y425" s="9"/>
      <c r="Z425" s="9"/>
    </row>
    <row r="426" spans="1:26" ht="12.75" customHeight="1" x14ac:dyDescent="0.2">
      <c r="A426" s="14"/>
      <c r="B426" s="15"/>
      <c r="C426" s="16"/>
      <c r="D426" s="14"/>
      <c r="E426" s="17"/>
      <c r="F426" s="18"/>
      <c r="G426" s="18"/>
      <c r="H426" s="18"/>
      <c r="I426" s="8"/>
      <c r="J426" s="9"/>
      <c r="K426" s="9"/>
      <c r="L426" s="9"/>
      <c r="M426" s="9"/>
      <c r="N426" s="9"/>
      <c r="O426" s="9"/>
      <c r="P426" s="9"/>
      <c r="Q426" s="9"/>
      <c r="R426" s="9"/>
      <c r="S426" s="9"/>
      <c r="T426" s="9"/>
      <c r="U426" s="9"/>
      <c r="V426" s="9"/>
      <c r="W426" s="9"/>
      <c r="X426" s="9"/>
      <c r="Y426" s="9"/>
      <c r="Z426" s="9"/>
    </row>
    <row r="427" spans="1:26" ht="12.75" customHeight="1" x14ac:dyDescent="0.2">
      <c r="A427" s="14"/>
      <c r="B427" s="15"/>
      <c r="C427" s="16"/>
      <c r="D427" s="14"/>
      <c r="E427" s="17"/>
      <c r="F427" s="18"/>
      <c r="G427" s="18"/>
      <c r="H427" s="18"/>
      <c r="I427" s="8"/>
      <c r="J427" s="9"/>
      <c r="K427" s="9"/>
      <c r="L427" s="9"/>
      <c r="M427" s="9"/>
      <c r="N427" s="9"/>
      <c r="O427" s="9"/>
      <c r="P427" s="9"/>
      <c r="Q427" s="9"/>
      <c r="R427" s="9"/>
      <c r="S427" s="9"/>
      <c r="T427" s="9"/>
      <c r="U427" s="9"/>
      <c r="V427" s="9"/>
      <c r="W427" s="9"/>
      <c r="X427" s="9"/>
      <c r="Y427" s="9"/>
      <c r="Z427" s="9"/>
    </row>
    <row r="428" spans="1:26" ht="12.75" customHeight="1" x14ac:dyDescent="0.2">
      <c r="A428" s="14"/>
      <c r="B428" s="15"/>
      <c r="C428" s="16"/>
      <c r="D428" s="14"/>
      <c r="E428" s="17"/>
      <c r="F428" s="18"/>
      <c r="G428" s="18"/>
      <c r="H428" s="18"/>
      <c r="I428" s="8"/>
      <c r="J428" s="9"/>
      <c r="K428" s="9"/>
      <c r="L428" s="9"/>
      <c r="M428" s="9"/>
      <c r="N428" s="9"/>
      <c r="O428" s="9"/>
      <c r="P428" s="9"/>
      <c r="Q428" s="9"/>
      <c r="R428" s="9"/>
      <c r="S428" s="9"/>
      <c r="T428" s="9"/>
      <c r="U428" s="9"/>
      <c r="V428" s="9"/>
      <c r="W428" s="9"/>
      <c r="X428" s="9"/>
      <c r="Y428" s="9"/>
      <c r="Z428" s="9"/>
    </row>
    <row r="429" spans="1:26" ht="12.75" customHeight="1" x14ac:dyDescent="0.2">
      <c r="A429" s="14"/>
      <c r="B429" s="15"/>
      <c r="C429" s="16"/>
      <c r="D429" s="14"/>
      <c r="E429" s="17"/>
      <c r="F429" s="18"/>
      <c r="G429" s="18"/>
      <c r="H429" s="18"/>
      <c r="I429" s="8"/>
      <c r="J429" s="9"/>
      <c r="K429" s="9"/>
      <c r="L429" s="9"/>
      <c r="M429" s="9"/>
      <c r="N429" s="9"/>
      <c r="O429" s="9"/>
      <c r="P429" s="9"/>
      <c r="Q429" s="9"/>
      <c r="R429" s="9"/>
      <c r="S429" s="9"/>
      <c r="T429" s="9"/>
      <c r="U429" s="9"/>
      <c r="V429" s="9"/>
      <c r="W429" s="9"/>
      <c r="X429" s="9"/>
      <c r="Y429" s="9"/>
      <c r="Z429" s="9"/>
    </row>
    <row r="430" spans="1:26" ht="12.75" customHeight="1" x14ac:dyDescent="0.2">
      <c r="A430" s="14"/>
      <c r="B430" s="15"/>
      <c r="C430" s="16"/>
      <c r="D430" s="14"/>
      <c r="E430" s="17"/>
      <c r="F430" s="18"/>
      <c r="G430" s="18"/>
      <c r="H430" s="18"/>
      <c r="I430" s="8"/>
      <c r="J430" s="9"/>
      <c r="K430" s="9"/>
      <c r="L430" s="9"/>
      <c r="M430" s="9"/>
      <c r="N430" s="9"/>
      <c r="O430" s="9"/>
      <c r="P430" s="9"/>
      <c r="Q430" s="9"/>
      <c r="R430" s="9"/>
      <c r="S430" s="9"/>
      <c r="T430" s="9"/>
      <c r="U430" s="9"/>
      <c r="V430" s="9"/>
      <c r="W430" s="9"/>
      <c r="X430" s="9"/>
      <c r="Y430" s="9"/>
      <c r="Z430" s="9"/>
    </row>
    <row r="431" spans="1:26" ht="12.75" customHeight="1" x14ac:dyDescent="0.2">
      <c r="A431" s="14"/>
      <c r="B431" s="15"/>
      <c r="C431" s="16"/>
      <c r="D431" s="14"/>
      <c r="E431" s="17"/>
      <c r="F431" s="18"/>
      <c r="G431" s="18"/>
      <c r="H431" s="18"/>
      <c r="I431" s="8"/>
      <c r="J431" s="9"/>
      <c r="K431" s="9"/>
      <c r="L431" s="9"/>
      <c r="M431" s="9"/>
      <c r="N431" s="9"/>
      <c r="O431" s="9"/>
      <c r="P431" s="9"/>
      <c r="Q431" s="9"/>
      <c r="R431" s="9"/>
      <c r="S431" s="9"/>
      <c r="T431" s="9"/>
      <c r="U431" s="9"/>
      <c r="V431" s="9"/>
      <c r="W431" s="9"/>
      <c r="X431" s="9"/>
      <c r="Y431" s="9"/>
      <c r="Z431" s="9"/>
    </row>
    <row r="432" spans="1:26" ht="12.75" customHeight="1" x14ac:dyDescent="0.2">
      <c r="A432" s="14"/>
      <c r="B432" s="15"/>
      <c r="C432" s="16"/>
      <c r="D432" s="14"/>
      <c r="E432" s="17"/>
      <c r="F432" s="18"/>
      <c r="G432" s="18"/>
      <c r="H432" s="18"/>
      <c r="I432" s="8"/>
      <c r="J432" s="9"/>
      <c r="K432" s="9"/>
      <c r="L432" s="9"/>
      <c r="M432" s="9"/>
      <c r="N432" s="9"/>
      <c r="O432" s="9"/>
      <c r="P432" s="9"/>
      <c r="Q432" s="9"/>
      <c r="R432" s="9"/>
      <c r="S432" s="9"/>
      <c r="T432" s="9"/>
      <c r="U432" s="9"/>
      <c r="V432" s="9"/>
      <c r="W432" s="9"/>
      <c r="X432" s="9"/>
      <c r="Y432" s="9"/>
      <c r="Z432" s="9"/>
    </row>
    <row r="433" spans="1:26" ht="12.75" customHeight="1" x14ac:dyDescent="0.2">
      <c r="A433" s="14"/>
      <c r="B433" s="15"/>
      <c r="C433" s="16"/>
      <c r="D433" s="14"/>
      <c r="E433" s="17"/>
      <c r="F433" s="18"/>
      <c r="G433" s="18"/>
      <c r="H433" s="18"/>
      <c r="I433" s="8"/>
      <c r="J433" s="9"/>
      <c r="K433" s="9"/>
      <c r="L433" s="9"/>
      <c r="M433" s="9"/>
      <c r="N433" s="9"/>
      <c r="O433" s="9"/>
      <c r="P433" s="9"/>
      <c r="Q433" s="9"/>
      <c r="R433" s="9"/>
      <c r="S433" s="9"/>
      <c r="T433" s="9"/>
      <c r="U433" s="9"/>
      <c r="V433" s="9"/>
      <c r="W433" s="9"/>
      <c r="X433" s="9"/>
      <c r="Y433" s="9"/>
      <c r="Z433" s="9"/>
    </row>
    <row r="434" spans="1:26" ht="12.75" customHeight="1" x14ac:dyDescent="0.2">
      <c r="A434" s="14"/>
      <c r="B434" s="15"/>
      <c r="C434" s="16"/>
      <c r="D434" s="14"/>
      <c r="E434" s="17"/>
      <c r="F434" s="18"/>
      <c r="G434" s="18"/>
      <c r="H434" s="18"/>
      <c r="I434" s="8"/>
      <c r="J434" s="9"/>
      <c r="K434" s="9"/>
      <c r="L434" s="9"/>
      <c r="M434" s="9"/>
      <c r="N434" s="9"/>
      <c r="O434" s="9"/>
      <c r="P434" s="9"/>
      <c r="Q434" s="9"/>
      <c r="R434" s="9"/>
      <c r="S434" s="9"/>
      <c r="T434" s="9"/>
      <c r="U434" s="9"/>
      <c r="V434" s="9"/>
      <c r="W434" s="9"/>
      <c r="X434" s="9"/>
      <c r="Y434" s="9"/>
      <c r="Z434" s="9"/>
    </row>
    <row r="435" spans="1:26" ht="12.75" customHeight="1" x14ac:dyDescent="0.2">
      <c r="A435" s="14"/>
      <c r="B435" s="15"/>
      <c r="C435" s="16"/>
      <c r="D435" s="14"/>
      <c r="E435" s="17"/>
      <c r="F435" s="18"/>
      <c r="G435" s="18"/>
      <c r="H435" s="18"/>
      <c r="I435" s="8"/>
      <c r="J435" s="9"/>
      <c r="K435" s="9"/>
      <c r="L435" s="9"/>
      <c r="M435" s="9"/>
      <c r="N435" s="9"/>
      <c r="O435" s="9"/>
      <c r="P435" s="9"/>
      <c r="Q435" s="9"/>
      <c r="R435" s="9"/>
      <c r="S435" s="9"/>
      <c r="T435" s="9"/>
      <c r="U435" s="9"/>
      <c r="V435" s="9"/>
      <c r="W435" s="9"/>
      <c r="X435" s="9"/>
      <c r="Y435" s="9"/>
      <c r="Z435" s="9"/>
    </row>
    <row r="436" spans="1:26" ht="12.75" customHeight="1" x14ac:dyDescent="0.2">
      <c r="A436" s="14"/>
      <c r="B436" s="15"/>
      <c r="C436" s="16"/>
      <c r="D436" s="14"/>
      <c r="E436" s="17"/>
      <c r="F436" s="18"/>
      <c r="G436" s="18"/>
      <c r="H436" s="18"/>
      <c r="I436" s="8"/>
      <c r="J436" s="9"/>
      <c r="K436" s="9"/>
      <c r="L436" s="9"/>
      <c r="M436" s="9"/>
      <c r="N436" s="9"/>
      <c r="O436" s="9"/>
      <c r="P436" s="9"/>
      <c r="Q436" s="9"/>
      <c r="R436" s="9"/>
      <c r="S436" s="9"/>
      <c r="T436" s="9"/>
      <c r="U436" s="9"/>
      <c r="V436" s="9"/>
      <c r="W436" s="9"/>
      <c r="X436" s="9"/>
      <c r="Y436" s="9"/>
      <c r="Z436" s="9"/>
    </row>
    <row r="437" spans="1:26" ht="12.75" customHeight="1" x14ac:dyDescent="0.2">
      <c r="A437" s="14"/>
      <c r="B437" s="15"/>
      <c r="C437" s="16"/>
      <c r="D437" s="14"/>
      <c r="E437" s="17"/>
      <c r="F437" s="18"/>
      <c r="G437" s="18"/>
      <c r="H437" s="18"/>
      <c r="I437" s="8"/>
      <c r="J437" s="9"/>
      <c r="K437" s="9"/>
      <c r="L437" s="9"/>
      <c r="M437" s="9"/>
      <c r="N437" s="9"/>
      <c r="O437" s="9"/>
      <c r="P437" s="9"/>
      <c r="Q437" s="9"/>
      <c r="R437" s="9"/>
      <c r="S437" s="9"/>
      <c r="T437" s="9"/>
      <c r="U437" s="9"/>
      <c r="V437" s="9"/>
      <c r="W437" s="9"/>
      <c r="X437" s="9"/>
      <c r="Y437" s="9"/>
      <c r="Z437" s="9"/>
    </row>
    <row r="438" spans="1:26" ht="12.75" customHeight="1" x14ac:dyDescent="0.2">
      <c r="A438" s="14"/>
      <c r="B438" s="15"/>
      <c r="C438" s="16"/>
      <c r="D438" s="14"/>
      <c r="E438" s="17"/>
      <c r="F438" s="18"/>
      <c r="G438" s="18"/>
      <c r="H438" s="18"/>
      <c r="I438" s="8"/>
      <c r="J438" s="9"/>
      <c r="K438" s="9"/>
      <c r="L438" s="9"/>
      <c r="M438" s="9"/>
      <c r="N438" s="9"/>
      <c r="O438" s="9"/>
      <c r="P438" s="9"/>
      <c r="Q438" s="9"/>
      <c r="R438" s="9"/>
      <c r="S438" s="9"/>
      <c r="T438" s="9"/>
      <c r="U438" s="9"/>
      <c r="V438" s="9"/>
      <c r="W438" s="9"/>
      <c r="X438" s="9"/>
      <c r="Y438" s="9"/>
      <c r="Z438" s="9"/>
    </row>
    <row r="439" spans="1:26" ht="12.75" customHeight="1" x14ac:dyDescent="0.2">
      <c r="A439" s="14"/>
      <c r="B439" s="15"/>
      <c r="C439" s="16"/>
      <c r="D439" s="14"/>
      <c r="E439" s="17"/>
      <c r="F439" s="18"/>
      <c r="G439" s="18"/>
      <c r="H439" s="18"/>
      <c r="I439" s="8"/>
      <c r="J439" s="9"/>
      <c r="K439" s="9"/>
      <c r="L439" s="9"/>
      <c r="M439" s="9"/>
      <c r="N439" s="9"/>
      <c r="O439" s="9"/>
      <c r="P439" s="9"/>
      <c r="Q439" s="9"/>
      <c r="R439" s="9"/>
      <c r="S439" s="9"/>
      <c r="T439" s="9"/>
      <c r="U439" s="9"/>
      <c r="V439" s="9"/>
      <c r="W439" s="9"/>
      <c r="X439" s="9"/>
      <c r="Y439" s="9"/>
      <c r="Z439" s="9"/>
    </row>
    <row r="440" spans="1:26" ht="12.75" customHeight="1" x14ac:dyDescent="0.2">
      <c r="A440" s="14"/>
      <c r="B440" s="15"/>
      <c r="C440" s="16"/>
      <c r="D440" s="14"/>
      <c r="E440" s="17"/>
      <c r="F440" s="18"/>
      <c r="G440" s="18"/>
      <c r="H440" s="18"/>
      <c r="I440" s="8"/>
      <c r="J440" s="9"/>
      <c r="K440" s="9"/>
      <c r="L440" s="9"/>
      <c r="M440" s="9"/>
      <c r="N440" s="9"/>
      <c r="O440" s="9"/>
      <c r="P440" s="9"/>
      <c r="Q440" s="9"/>
      <c r="R440" s="9"/>
      <c r="S440" s="9"/>
      <c r="T440" s="9"/>
      <c r="U440" s="9"/>
      <c r="V440" s="9"/>
      <c r="W440" s="9"/>
      <c r="X440" s="9"/>
      <c r="Y440" s="9"/>
      <c r="Z440" s="9"/>
    </row>
    <row r="441" spans="1:26" ht="12.75" customHeight="1" x14ac:dyDescent="0.2">
      <c r="A441" s="14"/>
      <c r="B441" s="15"/>
      <c r="C441" s="16"/>
      <c r="D441" s="14"/>
      <c r="E441" s="17"/>
      <c r="F441" s="18"/>
      <c r="G441" s="18"/>
      <c r="H441" s="18"/>
      <c r="I441" s="8"/>
      <c r="J441" s="9"/>
      <c r="K441" s="9"/>
      <c r="L441" s="9"/>
      <c r="M441" s="9"/>
      <c r="N441" s="9"/>
      <c r="O441" s="9"/>
      <c r="P441" s="9"/>
      <c r="Q441" s="9"/>
      <c r="R441" s="9"/>
      <c r="S441" s="9"/>
      <c r="T441" s="9"/>
      <c r="U441" s="9"/>
      <c r="V441" s="9"/>
      <c r="W441" s="9"/>
      <c r="X441" s="9"/>
      <c r="Y441" s="9"/>
      <c r="Z441" s="9"/>
    </row>
    <row r="442" spans="1:26" ht="12.75" customHeight="1" x14ac:dyDescent="0.2">
      <c r="A442" s="14"/>
      <c r="B442" s="15"/>
      <c r="C442" s="16"/>
      <c r="D442" s="14"/>
      <c r="E442" s="17"/>
      <c r="F442" s="18"/>
      <c r="G442" s="18"/>
      <c r="H442" s="18"/>
      <c r="I442" s="8"/>
      <c r="J442" s="9"/>
      <c r="K442" s="9"/>
      <c r="L442" s="9"/>
      <c r="M442" s="9"/>
      <c r="N442" s="9"/>
      <c r="O442" s="9"/>
      <c r="P442" s="9"/>
      <c r="Q442" s="9"/>
      <c r="R442" s="9"/>
      <c r="S442" s="9"/>
      <c r="T442" s="9"/>
      <c r="U442" s="9"/>
      <c r="V442" s="9"/>
      <c r="W442" s="9"/>
      <c r="X442" s="9"/>
      <c r="Y442" s="9"/>
      <c r="Z442" s="9"/>
    </row>
    <row r="443" spans="1:26" ht="12.75" customHeight="1" x14ac:dyDescent="0.2">
      <c r="A443" s="14"/>
      <c r="B443" s="15"/>
      <c r="C443" s="16"/>
      <c r="D443" s="14"/>
      <c r="E443" s="17"/>
      <c r="F443" s="18"/>
      <c r="G443" s="18"/>
      <c r="H443" s="18"/>
      <c r="I443" s="8"/>
      <c r="J443" s="9"/>
      <c r="K443" s="9"/>
      <c r="L443" s="9"/>
      <c r="M443" s="9"/>
      <c r="N443" s="9"/>
      <c r="O443" s="9"/>
      <c r="P443" s="9"/>
      <c r="Q443" s="9"/>
      <c r="R443" s="9"/>
      <c r="S443" s="9"/>
      <c r="T443" s="9"/>
      <c r="U443" s="9"/>
      <c r="V443" s="9"/>
      <c r="W443" s="9"/>
      <c r="X443" s="9"/>
      <c r="Y443" s="9"/>
      <c r="Z443" s="9"/>
    </row>
    <row r="444" spans="1:26" ht="12.75" customHeight="1" x14ac:dyDescent="0.2">
      <c r="A444" s="14"/>
      <c r="B444" s="15"/>
      <c r="C444" s="16"/>
      <c r="D444" s="14"/>
      <c r="E444" s="17"/>
      <c r="F444" s="18"/>
      <c r="G444" s="18"/>
      <c r="H444" s="18"/>
      <c r="I444" s="8"/>
      <c r="J444" s="9"/>
      <c r="K444" s="9"/>
      <c r="L444" s="9"/>
      <c r="M444" s="9"/>
      <c r="N444" s="9"/>
      <c r="O444" s="9"/>
      <c r="P444" s="9"/>
      <c r="Q444" s="9"/>
      <c r="R444" s="9"/>
      <c r="S444" s="9"/>
      <c r="T444" s="9"/>
      <c r="U444" s="9"/>
      <c r="V444" s="9"/>
      <c r="W444" s="9"/>
      <c r="X444" s="9"/>
      <c r="Y444" s="9"/>
      <c r="Z444" s="9"/>
    </row>
    <row r="445" spans="1:26" ht="12.75" customHeight="1" x14ac:dyDescent="0.2">
      <c r="A445" s="14"/>
      <c r="B445" s="15"/>
      <c r="C445" s="16"/>
      <c r="D445" s="14"/>
      <c r="E445" s="17"/>
      <c r="F445" s="18"/>
      <c r="G445" s="18"/>
      <c r="H445" s="18"/>
      <c r="I445" s="8"/>
      <c r="J445" s="9"/>
      <c r="K445" s="9"/>
      <c r="L445" s="9"/>
      <c r="M445" s="9"/>
      <c r="N445" s="9"/>
      <c r="O445" s="9"/>
      <c r="P445" s="9"/>
      <c r="Q445" s="9"/>
      <c r="R445" s="9"/>
      <c r="S445" s="9"/>
      <c r="T445" s="9"/>
      <c r="U445" s="9"/>
      <c r="V445" s="9"/>
      <c r="W445" s="9"/>
      <c r="X445" s="9"/>
      <c r="Y445" s="9"/>
      <c r="Z445" s="9"/>
    </row>
    <row r="446" spans="1:26" ht="12.75" customHeight="1" x14ac:dyDescent="0.2">
      <c r="A446" s="14"/>
      <c r="B446" s="15"/>
      <c r="C446" s="16"/>
      <c r="D446" s="14"/>
      <c r="E446" s="17"/>
      <c r="F446" s="18"/>
      <c r="G446" s="18"/>
      <c r="H446" s="18"/>
      <c r="I446" s="8"/>
      <c r="J446" s="9"/>
      <c r="K446" s="9"/>
      <c r="L446" s="9"/>
      <c r="M446" s="9"/>
      <c r="N446" s="9"/>
      <c r="O446" s="9"/>
      <c r="P446" s="9"/>
      <c r="Q446" s="9"/>
      <c r="R446" s="9"/>
      <c r="S446" s="9"/>
      <c r="T446" s="9"/>
      <c r="U446" s="9"/>
      <c r="V446" s="9"/>
      <c r="W446" s="9"/>
      <c r="X446" s="9"/>
      <c r="Y446" s="9"/>
      <c r="Z446" s="9"/>
    </row>
    <row r="447" spans="1:26" ht="12.75" customHeight="1" x14ac:dyDescent="0.2">
      <c r="A447" s="14"/>
      <c r="B447" s="15"/>
      <c r="C447" s="16"/>
      <c r="D447" s="14"/>
      <c r="E447" s="17"/>
      <c r="F447" s="18"/>
      <c r="G447" s="18"/>
      <c r="H447" s="18"/>
      <c r="I447" s="8"/>
      <c r="J447" s="9"/>
      <c r="K447" s="9"/>
      <c r="L447" s="9"/>
      <c r="M447" s="9"/>
      <c r="N447" s="9"/>
      <c r="O447" s="9"/>
      <c r="P447" s="9"/>
      <c r="Q447" s="9"/>
      <c r="R447" s="9"/>
      <c r="S447" s="9"/>
      <c r="T447" s="9"/>
      <c r="U447" s="9"/>
      <c r="V447" s="9"/>
      <c r="W447" s="9"/>
      <c r="X447" s="9"/>
      <c r="Y447" s="9"/>
      <c r="Z447" s="9"/>
    </row>
    <row r="448" spans="1:26" ht="12.75" customHeight="1" x14ac:dyDescent="0.2">
      <c r="A448" s="14"/>
      <c r="B448" s="15"/>
      <c r="C448" s="16"/>
      <c r="D448" s="14"/>
      <c r="E448" s="17"/>
      <c r="F448" s="18"/>
      <c r="G448" s="18"/>
      <c r="H448" s="18"/>
      <c r="I448" s="8"/>
      <c r="J448" s="9"/>
      <c r="K448" s="9"/>
      <c r="L448" s="9"/>
      <c r="M448" s="9"/>
      <c r="N448" s="9"/>
      <c r="O448" s="9"/>
      <c r="P448" s="9"/>
      <c r="Q448" s="9"/>
      <c r="R448" s="9"/>
      <c r="S448" s="9"/>
      <c r="T448" s="9"/>
      <c r="U448" s="9"/>
      <c r="V448" s="9"/>
      <c r="W448" s="9"/>
      <c r="X448" s="9"/>
      <c r="Y448" s="9"/>
      <c r="Z448" s="9"/>
    </row>
    <row r="449" spans="1:26" ht="12.75" customHeight="1" x14ac:dyDescent="0.2">
      <c r="A449" s="14"/>
      <c r="B449" s="15"/>
      <c r="C449" s="16"/>
      <c r="D449" s="14"/>
      <c r="E449" s="17"/>
      <c r="F449" s="18"/>
      <c r="G449" s="18"/>
      <c r="H449" s="18"/>
      <c r="I449" s="8"/>
      <c r="J449" s="9"/>
      <c r="K449" s="9"/>
      <c r="L449" s="9"/>
      <c r="M449" s="9"/>
      <c r="N449" s="9"/>
      <c r="O449" s="9"/>
      <c r="P449" s="9"/>
      <c r="Q449" s="9"/>
      <c r="R449" s="9"/>
      <c r="S449" s="9"/>
      <c r="T449" s="9"/>
      <c r="U449" s="9"/>
      <c r="V449" s="9"/>
      <c r="W449" s="9"/>
      <c r="X449" s="9"/>
      <c r="Y449" s="9"/>
      <c r="Z449" s="9"/>
    </row>
    <row r="450" spans="1:26" ht="12.75" customHeight="1" x14ac:dyDescent="0.2">
      <c r="A450" s="14"/>
      <c r="B450" s="15"/>
      <c r="C450" s="16"/>
      <c r="D450" s="14"/>
      <c r="E450" s="17"/>
      <c r="F450" s="18"/>
      <c r="G450" s="18"/>
      <c r="H450" s="18"/>
      <c r="I450" s="8"/>
      <c r="J450" s="9"/>
      <c r="K450" s="9"/>
      <c r="L450" s="9"/>
      <c r="M450" s="9"/>
      <c r="N450" s="9"/>
      <c r="O450" s="9"/>
      <c r="P450" s="9"/>
      <c r="Q450" s="9"/>
      <c r="R450" s="9"/>
      <c r="S450" s="9"/>
      <c r="T450" s="9"/>
      <c r="U450" s="9"/>
      <c r="V450" s="9"/>
      <c r="W450" s="9"/>
      <c r="X450" s="9"/>
      <c r="Y450" s="9"/>
      <c r="Z450" s="9"/>
    </row>
    <row r="451" spans="1:26" ht="12.75" customHeight="1" x14ac:dyDescent="0.2">
      <c r="A451" s="14"/>
      <c r="B451" s="15"/>
      <c r="C451" s="16"/>
      <c r="D451" s="14"/>
      <c r="E451" s="17"/>
      <c r="F451" s="18"/>
      <c r="G451" s="18"/>
      <c r="H451" s="18"/>
      <c r="I451" s="8"/>
      <c r="J451" s="9"/>
      <c r="K451" s="9"/>
      <c r="L451" s="9"/>
      <c r="M451" s="9"/>
      <c r="N451" s="9"/>
      <c r="O451" s="9"/>
      <c r="P451" s="9"/>
      <c r="Q451" s="9"/>
      <c r="R451" s="9"/>
      <c r="S451" s="9"/>
      <c r="T451" s="9"/>
      <c r="U451" s="9"/>
      <c r="V451" s="9"/>
      <c r="W451" s="9"/>
      <c r="X451" s="9"/>
      <c r="Y451" s="9"/>
      <c r="Z451" s="9"/>
    </row>
    <row r="452" spans="1:26" ht="12.75" customHeight="1" x14ac:dyDescent="0.2">
      <c r="A452" s="14"/>
      <c r="B452" s="15"/>
      <c r="C452" s="16"/>
      <c r="D452" s="14"/>
      <c r="E452" s="17"/>
      <c r="F452" s="18"/>
      <c r="G452" s="18"/>
      <c r="H452" s="18"/>
      <c r="I452" s="8"/>
      <c r="J452" s="9"/>
      <c r="K452" s="9"/>
      <c r="L452" s="9"/>
      <c r="M452" s="9"/>
      <c r="N452" s="9"/>
      <c r="O452" s="9"/>
      <c r="P452" s="9"/>
      <c r="Q452" s="9"/>
      <c r="R452" s="9"/>
      <c r="S452" s="9"/>
      <c r="T452" s="9"/>
      <c r="U452" s="9"/>
      <c r="V452" s="9"/>
      <c r="W452" s="9"/>
      <c r="X452" s="9"/>
      <c r="Y452" s="9"/>
      <c r="Z452" s="9"/>
    </row>
    <row r="453" spans="1:26" ht="12.75" customHeight="1" x14ac:dyDescent="0.2">
      <c r="A453" s="14"/>
      <c r="B453" s="15"/>
      <c r="C453" s="16"/>
      <c r="D453" s="14"/>
      <c r="E453" s="17"/>
      <c r="F453" s="18"/>
      <c r="G453" s="18"/>
      <c r="H453" s="18"/>
      <c r="I453" s="8"/>
      <c r="J453" s="9"/>
      <c r="K453" s="9"/>
      <c r="L453" s="9"/>
      <c r="M453" s="9"/>
      <c r="N453" s="9"/>
      <c r="O453" s="9"/>
      <c r="P453" s="9"/>
      <c r="Q453" s="9"/>
      <c r="R453" s="9"/>
      <c r="S453" s="9"/>
      <c r="T453" s="9"/>
      <c r="U453" s="9"/>
      <c r="V453" s="9"/>
      <c r="W453" s="9"/>
      <c r="X453" s="9"/>
      <c r="Y453" s="9"/>
      <c r="Z453" s="9"/>
    </row>
    <row r="454" spans="1:26" ht="12.75" customHeight="1" x14ac:dyDescent="0.2">
      <c r="A454" s="14"/>
      <c r="B454" s="15"/>
      <c r="C454" s="16"/>
      <c r="D454" s="14"/>
      <c r="E454" s="17"/>
      <c r="F454" s="18"/>
      <c r="G454" s="18"/>
      <c r="H454" s="18"/>
      <c r="I454" s="8"/>
      <c r="J454" s="9"/>
      <c r="K454" s="9"/>
      <c r="L454" s="9"/>
      <c r="M454" s="9"/>
      <c r="N454" s="9"/>
      <c r="O454" s="9"/>
      <c r="P454" s="9"/>
      <c r="Q454" s="9"/>
      <c r="R454" s="9"/>
      <c r="S454" s="9"/>
      <c r="T454" s="9"/>
      <c r="U454" s="9"/>
      <c r="V454" s="9"/>
      <c r="W454" s="9"/>
      <c r="X454" s="9"/>
      <c r="Y454" s="9"/>
      <c r="Z454" s="9"/>
    </row>
    <row r="455" spans="1:26" ht="12.75" customHeight="1" x14ac:dyDescent="0.2">
      <c r="A455" s="14"/>
      <c r="B455" s="15"/>
      <c r="C455" s="16"/>
      <c r="D455" s="14"/>
      <c r="E455" s="17"/>
      <c r="F455" s="18"/>
      <c r="G455" s="18"/>
      <c r="H455" s="18"/>
      <c r="I455" s="8"/>
      <c r="J455" s="9"/>
      <c r="K455" s="9"/>
      <c r="L455" s="9"/>
      <c r="M455" s="9"/>
      <c r="N455" s="9"/>
      <c r="O455" s="9"/>
      <c r="P455" s="9"/>
      <c r="Q455" s="9"/>
      <c r="R455" s="9"/>
      <c r="S455" s="9"/>
      <c r="T455" s="9"/>
      <c r="U455" s="9"/>
      <c r="V455" s="9"/>
      <c r="W455" s="9"/>
      <c r="X455" s="9"/>
      <c r="Y455" s="9"/>
      <c r="Z455" s="9"/>
    </row>
    <row r="456" spans="1:26" ht="12.75" customHeight="1" x14ac:dyDescent="0.2">
      <c r="A456" s="14"/>
      <c r="B456" s="15"/>
      <c r="C456" s="16"/>
      <c r="D456" s="14"/>
      <c r="E456" s="17"/>
      <c r="F456" s="18"/>
      <c r="G456" s="18"/>
      <c r="H456" s="18"/>
      <c r="I456" s="8"/>
      <c r="J456" s="9"/>
      <c r="K456" s="9"/>
      <c r="L456" s="9"/>
      <c r="M456" s="9"/>
      <c r="N456" s="9"/>
      <c r="O456" s="9"/>
      <c r="P456" s="9"/>
      <c r="Q456" s="9"/>
      <c r="R456" s="9"/>
      <c r="S456" s="9"/>
      <c r="T456" s="9"/>
      <c r="U456" s="9"/>
      <c r="V456" s="9"/>
      <c r="W456" s="9"/>
      <c r="X456" s="9"/>
      <c r="Y456" s="9"/>
      <c r="Z456" s="9"/>
    </row>
    <row r="457" spans="1:26" ht="12.75" customHeight="1" x14ac:dyDescent="0.2">
      <c r="A457" s="14"/>
      <c r="B457" s="15"/>
      <c r="C457" s="16"/>
      <c r="D457" s="14"/>
      <c r="E457" s="17"/>
      <c r="F457" s="18"/>
      <c r="G457" s="18"/>
      <c r="H457" s="18"/>
      <c r="I457" s="8"/>
      <c r="J457" s="9"/>
      <c r="K457" s="9"/>
      <c r="L457" s="9"/>
      <c r="M457" s="9"/>
      <c r="N457" s="9"/>
      <c r="O457" s="9"/>
      <c r="P457" s="9"/>
      <c r="Q457" s="9"/>
      <c r="R457" s="9"/>
      <c r="S457" s="9"/>
      <c r="T457" s="9"/>
      <c r="U457" s="9"/>
      <c r="V457" s="9"/>
      <c r="W457" s="9"/>
      <c r="X457" s="9"/>
      <c r="Y457" s="9"/>
      <c r="Z457" s="9"/>
    </row>
    <row r="458" spans="1:26" ht="12.75" customHeight="1" x14ac:dyDescent="0.2">
      <c r="A458" s="14"/>
      <c r="B458" s="15"/>
      <c r="C458" s="16"/>
      <c r="D458" s="14"/>
      <c r="E458" s="17"/>
      <c r="F458" s="18"/>
      <c r="G458" s="18"/>
      <c r="H458" s="18"/>
      <c r="I458" s="8"/>
      <c r="J458" s="9"/>
      <c r="K458" s="9"/>
      <c r="L458" s="9"/>
      <c r="M458" s="9"/>
      <c r="N458" s="9"/>
      <c r="O458" s="9"/>
      <c r="P458" s="9"/>
      <c r="Q458" s="9"/>
      <c r="R458" s="9"/>
      <c r="S458" s="9"/>
      <c r="T458" s="9"/>
      <c r="U458" s="9"/>
      <c r="V458" s="9"/>
      <c r="W458" s="9"/>
      <c r="X458" s="9"/>
      <c r="Y458" s="9"/>
      <c r="Z458" s="9"/>
    </row>
    <row r="459" spans="1:26" ht="12.75" customHeight="1" x14ac:dyDescent="0.2">
      <c r="A459" s="14"/>
      <c r="B459" s="15"/>
      <c r="C459" s="16"/>
      <c r="D459" s="14"/>
      <c r="E459" s="17"/>
      <c r="F459" s="18"/>
      <c r="G459" s="18"/>
      <c r="H459" s="18"/>
      <c r="I459" s="8"/>
      <c r="J459" s="9"/>
      <c r="K459" s="9"/>
      <c r="L459" s="9"/>
      <c r="M459" s="9"/>
      <c r="N459" s="9"/>
      <c r="O459" s="9"/>
      <c r="P459" s="9"/>
      <c r="Q459" s="9"/>
      <c r="R459" s="9"/>
      <c r="S459" s="9"/>
      <c r="T459" s="9"/>
      <c r="U459" s="9"/>
      <c r="V459" s="9"/>
      <c r="W459" s="9"/>
      <c r="X459" s="9"/>
      <c r="Y459" s="9"/>
      <c r="Z459" s="9"/>
    </row>
    <row r="460" spans="1:26" ht="12.75" customHeight="1" x14ac:dyDescent="0.2">
      <c r="A460" s="14"/>
      <c r="B460" s="15"/>
      <c r="C460" s="16"/>
      <c r="D460" s="14"/>
      <c r="E460" s="17"/>
      <c r="F460" s="18"/>
      <c r="G460" s="18"/>
      <c r="H460" s="18"/>
      <c r="I460" s="8"/>
      <c r="J460" s="9"/>
      <c r="K460" s="9"/>
      <c r="L460" s="9"/>
      <c r="M460" s="9"/>
      <c r="N460" s="9"/>
      <c r="O460" s="9"/>
      <c r="P460" s="9"/>
      <c r="Q460" s="9"/>
      <c r="R460" s="9"/>
      <c r="S460" s="9"/>
      <c r="T460" s="9"/>
      <c r="U460" s="9"/>
      <c r="V460" s="9"/>
      <c r="W460" s="9"/>
      <c r="X460" s="9"/>
      <c r="Y460" s="9"/>
      <c r="Z460" s="9"/>
    </row>
    <row r="461" spans="1:26" ht="12.75" customHeight="1" x14ac:dyDescent="0.2">
      <c r="A461" s="14"/>
      <c r="B461" s="15"/>
      <c r="C461" s="16"/>
      <c r="D461" s="14"/>
      <c r="E461" s="17"/>
      <c r="F461" s="18"/>
      <c r="G461" s="18"/>
      <c r="H461" s="18"/>
      <c r="I461" s="8"/>
      <c r="J461" s="9"/>
      <c r="K461" s="9"/>
      <c r="L461" s="9"/>
      <c r="M461" s="9"/>
      <c r="N461" s="9"/>
      <c r="O461" s="9"/>
      <c r="P461" s="9"/>
      <c r="Q461" s="9"/>
      <c r="R461" s="9"/>
      <c r="S461" s="9"/>
      <c r="T461" s="9"/>
      <c r="U461" s="9"/>
      <c r="V461" s="9"/>
      <c r="W461" s="9"/>
      <c r="X461" s="9"/>
      <c r="Y461" s="9"/>
      <c r="Z461" s="9"/>
    </row>
    <row r="462" spans="1:26" ht="12.75" customHeight="1" x14ac:dyDescent="0.2">
      <c r="A462" s="14"/>
      <c r="B462" s="15"/>
      <c r="C462" s="16"/>
      <c r="D462" s="14"/>
      <c r="E462" s="17"/>
      <c r="F462" s="18"/>
      <c r="G462" s="18"/>
      <c r="H462" s="18"/>
      <c r="I462" s="8"/>
      <c r="J462" s="9"/>
      <c r="K462" s="9"/>
      <c r="L462" s="9"/>
      <c r="M462" s="9"/>
      <c r="N462" s="9"/>
      <c r="O462" s="9"/>
      <c r="P462" s="9"/>
      <c r="Q462" s="9"/>
      <c r="R462" s="9"/>
      <c r="S462" s="9"/>
      <c r="T462" s="9"/>
      <c r="U462" s="9"/>
      <c r="V462" s="9"/>
      <c r="W462" s="9"/>
      <c r="X462" s="9"/>
      <c r="Y462" s="9"/>
      <c r="Z462" s="9"/>
    </row>
    <row r="463" spans="1:26" ht="12.75" customHeight="1" x14ac:dyDescent="0.2">
      <c r="A463" s="14"/>
      <c r="B463" s="15"/>
      <c r="C463" s="16"/>
      <c r="D463" s="14"/>
      <c r="E463" s="17"/>
      <c r="F463" s="18"/>
      <c r="G463" s="18"/>
      <c r="H463" s="18"/>
      <c r="I463" s="8"/>
      <c r="J463" s="9"/>
      <c r="K463" s="9"/>
      <c r="L463" s="9"/>
      <c r="M463" s="9"/>
      <c r="N463" s="9"/>
      <c r="O463" s="9"/>
      <c r="P463" s="9"/>
      <c r="Q463" s="9"/>
      <c r="R463" s="9"/>
      <c r="S463" s="9"/>
      <c r="T463" s="9"/>
      <c r="U463" s="9"/>
      <c r="V463" s="9"/>
      <c r="W463" s="9"/>
      <c r="X463" s="9"/>
      <c r="Y463" s="9"/>
      <c r="Z463" s="9"/>
    </row>
    <row r="464" spans="1:26" ht="12.75" customHeight="1" x14ac:dyDescent="0.2">
      <c r="A464" s="14"/>
      <c r="B464" s="15"/>
      <c r="C464" s="16"/>
      <c r="D464" s="14"/>
      <c r="E464" s="17"/>
      <c r="F464" s="18"/>
      <c r="G464" s="18"/>
      <c r="H464" s="18"/>
      <c r="I464" s="8"/>
      <c r="J464" s="9"/>
      <c r="K464" s="9"/>
      <c r="L464" s="9"/>
      <c r="M464" s="9"/>
      <c r="N464" s="9"/>
      <c r="O464" s="9"/>
      <c r="P464" s="9"/>
      <c r="Q464" s="9"/>
      <c r="R464" s="9"/>
      <c r="S464" s="9"/>
      <c r="T464" s="9"/>
      <c r="U464" s="9"/>
      <c r="V464" s="9"/>
      <c r="W464" s="9"/>
      <c r="X464" s="9"/>
      <c r="Y464" s="9"/>
      <c r="Z464" s="9"/>
    </row>
    <row r="465" spans="1:26" ht="12.75" customHeight="1" x14ac:dyDescent="0.2">
      <c r="A465" s="14"/>
      <c r="B465" s="15"/>
      <c r="C465" s="16"/>
      <c r="D465" s="14"/>
      <c r="E465" s="17"/>
      <c r="F465" s="18"/>
      <c r="G465" s="18"/>
      <c r="H465" s="18"/>
      <c r="I465" s="8"/>
      <c r="J465" s="9"/>
      <c r="K465" s="9"/>
      <c r="L465" s="9"/>
      <c r="M465" s="9"/>
      <c r="N465" s="9"/>
      <c r="O465" s="9"/>
      <c r="P465" s="9"/>
      <c r="Q465" s="9"/>
      <c r="R465" s="9"/>
      <c r="S465" s="9"/>
      <c r="T465" s="9"/>
      <c r="U465" s="9"/>
      <c r="V465" s="9"/>
      <c r="W465" s="9"/>
      <c r="X465" s="9"/>
      <c r="Y465" s="9"/>
      <c r="Z465" s="9"/>
    </row>
    <row r="466" spans="1:26" ht="12.75" customHeight="1" x14ac:dyDescent="0.2">
      <c r="A466" s="14"/>
      <c r="B466" s="15"/>
      <c r="C466" s="16"/>
      <c r="D466" s="14"/>
      <c r="E466" s="17"/>
      <c r="F466" s="18"/>
      <c r="G466" s="18"/>
      <c r="H466" s="18"/>
      <c r="I466" s="8"/>
      <c r="J466" s="9"/>
      <c r="K466" s="9"/>
      <c r="L466" s="9"/>
      <c r="M466" s="9"/>
      <c r="N466" s="9"/>
      <c r="O466" s="9"/>
      <c r="P466" s="9"/>
      <c r="Q466" s="9"/>
      <c r="R466" s="9"/>
      <c r="S466" s="9"/>
      <c r="T466" s="9"/>
      <c r="U466" s="9"/>
      <c r="V466" s="9"/>
      <c r="W466" s="9"/>
      <c r="X466" s="9"/>
      <c r="Y466" s="9"/>
      <c r="Z466" s="9"/>
    </row>
    <row r="467" spans="1:26" ht="12.75" customHeight="1" x14ac:dyDescent="0.2">
      <c r="A467" s="14"/>
      <c r="B467" s="15"/>
      <c r="C467" s="16"/>
      <c r="D467" s="14"/>
      <c r="E467" s="17"/>
      <c r="F467" s="18"/>
      <c r="G467" s="18"/>
      <c r="H467" s="18"/>
      <c r="I467" s="8"/>
      <c r="J467" s="9"/>
      <c r="K467" s="9"/>
      <c r="L467" s="9"/>
      <c r="M467" s="9"/>
      <c r="N467" s="9"/>
      <c r="O467" s="9"/>
      <c r="P467" s="9"/>
      <c r="Q467" s="9"/>
      <c r="R467" s="9"/>
      <c r="S467" s="9"/>
      <c r="T467" s="9"/>
      <c r="U467" s="9"/>
      <c r="V467" s="9"/>
      <c r="W467" s="9"/>
      <c r="X467" s="9"/>
      <c r="Y467" s="9"/>
      <c r="Z467" s="9"/>
    </row>
    <row r="468" spans="1:26" ht="12.75" customHeight="1" x14ac:dyDescent="0.2">
      <c r="A468" s="14"/>
      <c r="B468" s="15"/>
      <c r="C468" s="16"/>
      <c r="D468" s="14"/>
      <c r="E468" s="17"/>
      <c r="F468" s="18"/>
      <c r="G468" s="18"/>
      <c r="H468" s="18"/>
      <c r="I468" s="8"/>
      <c r="J468" s="9"/>
      <c r="K468" s="9"/>
      <c r="L468" s="9"/>
      <c r="M468" s="9"/>
      <c r="N468" s="9"/>
      <c r="O468" s="9"/>
      <c r="P468" s="9"/>
      <c r="Q468" s="9"/>
      <c r="R468" s="9"/>
      <c r="S468" s="9"/>
      <c r="T468" s="9"/>
      <c r="U468" s="9"/>
      <c r="V468" s="9"/>
      <c r="W468" s="9"/>
      <c r="X468" s="9"/>
      <c r="Y468" s="9"/>
      <c r="Z468" s="9"/>
    </row>
    <row r="469" spans="1:26" ht="12.75" customHeight="1" x14ac:dyDescent="0.2">
      <c r="A469" s="14"/>
      <c r="B469" s="15"/>
      <c r="C469" s="16"/>
      <c r="D469" s="14"/>
      <c r="E469" s="17"/>
      <c r="F469" s="18"/>
      <c r="G469" s="18"/>
      <c r="H469" s="18"/>
      <c r="I469" s="8"/>
      <c r="J469" s="9"/>
      <c r="K469" s="9"/>
      <c r="L469" s="9"/>
      <c r="M469" s="9"/>
      <c r="N469" s="9"/>
      <c r="O469" s="9"/>
      <c r="P469" s="9"/>
      <c r="Q469" s="9"/>
      <c r="R469" s="9"/>
      <c r="S469" s="9"/>
      <c r="T469" s="9"/>
      <c r="U469" s="9"/>
      <c r="V469" s="9"/>
      <c r="W469" s="9"/>
      <c r="X469" s="9"/>
      <c r="Y469" s="9"/>
      <c r="Z469" s="9"/>
    </row>
    <row r="470" spans="1:26" ht="12.75" customHeight="1" x14ac:dyDescent="0.2">
      <c r="A470" s="14"/>
      <c r="B470" s="15"/>
      <c r="C470" s="16"/>
      <c r="D470" s="14"/>
      <c r="E470" s="17"/>
      <c r="F470" s="18"/>
      <c r="G470" s="18"/>
      <c r="H470" s="18"/>
      <c r="I470" s="8"/>
      <c r="J470" s="9"/>
      <c r="K470" s="9"/>
      <c r="L470" s="9"/>
      <c r="M470" s="9"/>
      <c r="N470" s="9"/>
      <c r="O470" s="9"/>
      <c r="P470" s="9"/>
      <c r="Q470" s="9"/>
      <c r="R470" s="9"/>
      <c r="S470" s="9"/>
      <c r="T470" s="9"/>
      <c r="U470" s="9"/>
      <c r="V470" s="9"/>
      <c r="W470" s="9"/>
      <c r="X470" s="9"/>
      <c r="Y470" s="9"/>
      <c r="Z470" s="9"/>
    </row>
    <row r="471" spans="1:26" ht="12.75" customHeight="1" x14ac:dyDescent="0.2">
      <c r="A471" s="14"/>
      <c r="B471" s="15"/>
      <c r="C471" s="16"/>
      <c r="D471" s="14"/>
      <c r="E471" s="17"/>
      <c r="F471" s="18"/>
      <c r="G471" s="18"/>
      <c r="H471" s="18"/>
      <c r="I471" s="8"/>
      <c r="J471" s="9"/>
      <c r="K471" s="9"/>
      <c r="L471" s="9"/>
      <c r="M471" s="9"/>
      <c r="N471" s="9"/>
      <c r="O471" s="9"/>
      <c r="P471" s="9"/>
      <c r="Q471" s="9"/>
      <c r="R471" s="9"/>
      <c r="S471" s="9"/>
      <c r="T471" s="9"/>
      <c r="U471" s="9"/>
      <c r="V471" s="9"/>
      <c r="W471" s="9"/>
      <c r="X471" s="9"/>
      <c r="Y471" s="9"/>
      <c r="Z471" s="9"/>
    </row>
    <row r="472" spans="1:26" ht="12.75" customHeight="1" x14ac:dyDescent="0.2">
      <c r="A472" s="14"/>
      <c r="B472" s="15"/>
      <c r="C472" s="16"/>
      <c r="D472" s="14"/>
      <c r="E472" s="17"/>
      <c r="F472" s="18"/>
      <c r="G472" s="18"/>
      <c r="H472" s="18"/>
      <c r="I472" s="8"/>
      <c r="J472" s="9"/>
      <c r="K472" s="9"/>
      <c r="L472" s="9"/>
      <c r="M472" s="9"/>
      <c r="N472" s="9"/>
      <c r="O472" s="9"/>
      <c r="P472" s="9"/>
      <c r="Q472" s="9"/>
      <c r="R472" s="9"/>
      <c r="S472" s="9"/>
      <c r="T472" s="9"/>
      <c r="U472" s="9"/>
      <c r="V472" s="9"/>
      <c r="W472" s="9"/>
      <c r="X472" s="9"/>
      <c r="Y472" s="9"/>
      <c r="Z472" s="9"/>
    </row>
    <row r="473" spans="1:26" ht="12.75" customHeight="1" x14ac:dyDescent="0.2">
      <c r="A473" s="14"/>
      <c r="B473" s="15"/>
      <c r="C473" s="16"/>
      <c r="D473" s="14"/>
      <c r="E473" s="17"/>
      <c r="F473" s="18"/>
      <c r="G473" s="18"/>
      <c r="H473" s="18"/>
      <c r="I473" s="8"/>
      <c r="J473" s="9"/>
      <c r="K473" s="9"/>
      <c r="L473" s="9"/>
      <c r="M473" s="9"/>
      <c r="N473" s="9"/>
      <c r="O473" s="9"/>
      <c r="P473" s="9"/>
      <c r="Q473" s="9"/>
      <c r="R473" s="9"/>
      <c r="S473" s="9"/>
      <c r="T473" s="9"/>
      <c r="U473" s="9"/>
      <c r="V473" s="9"/>
      <c r="W473" s="9"/>
      <c r="X473" s="9"/>
      <c r="Y473" s="9"/>
      <c r="Z473" s="9"/>
    </row>
    <row r="474" spans="1:26" ht="12.75" customHeight="1" x14ac:dyDescent="0.2">
      <c r="A474" s="14"/>
      <c r="B474" s="15"/>
      <c r="C474" s="16"/>
      <c r="D474" s="14"/>
      <c r="E474" s="17"/>
      <c r="F474" s="18"/>
      <c r="G474" s="18"/>
      <c r="H474" s="18"/>
      <c r="I474" s="8"/>
      <c r="J474" s="9"/>
      <c r="K474" s="9"/>
      <c r="L474" s="9"/>
      <c r="M474" s="9"/>
      <c r="N474" s="9"/>
      <c r="O474" s="9"/>
      <c r="P474" s="9"/>
      <c r="Q474" s="9"/>
      <c r="R474" s="9"/>
      <c r="S474" s="9"/>
      <c r="T474" s="9"/>
      <c r="U474" s="9"/>
      <c r="V474" s="9"/>
      <c r="W474" s="9"/>
      <c r="X474" s="9"/>
      <c r="Y474" s="9"/>
      <c r="Z474" s="9"/>
    </row>
    <row r="475" spans="1:26" ht="12.75" customHeight="1" x14ac:dyDescent="0.2">
      <c r="A475" s="14"/>
      <c r="B475" s="15"/>
      <c r="C475" s="16"/>
      <c r="D475" s="14"/>
      <c r="E475" s="17"/>
      <c r="F475" s="18"/>
      <c r="G475" s="18"/>
      <c r="H475" s="18"/>
      <c r="I475" s="8"/>
      <c r="J475" s="9"/>
      <c r="K475" s="9"/>
      <c r="L475" s="9"/>
      <c r="M475" s="9"/>
      <c r="N475" s="9"/>
      <c r="O475" s="9"/>
      <c r="P475" s="9"/>
      <c r="Q475" s="9"/>
      <c r="R475" s="9"/>
      <c r="S475" s="9"/>
      <c r="T475" s="9"/>
      <c r="U475" s="9"/>
      <c r="V475" s="9"/>
      <c r="W475" s="9"/>
      <c r="X475" s="9"/>
      <c r="Y475" s="9"/>
      <c r="Z475" s="9"/>
    </row>
    <row r="476" spans="1:26" ht="12.75" customHeight="1" x14ac:dyDescent="0.2">
      <c r="A476" s="14"/>
      <c r="B476" s="15"/>
      <c r="C476" s="16"/>
      <c r="D476" s="14"/>
      <c r="E476" s="17"/>
      <c r="F476" s="18"/>
      <c r="G476" s="18"/>
      <c r="H476" s="18"/>
      <c r="I476" s="8"/>
      <c r="J476" s="9"/>
      <c r="K476" s="9"/>
      <c r="L476" s="9"/>
      <c r="M476" s="9"/>
      <c r="N476" s="9"/>
      <c r="O476" s="9"/>
      <c r="P476" s="9"/>
      <c r="Q476" s="9"/>
      <c r="R476" s="9"/>
      <c r="S476" s="9"/>
      <c r="T476" s="9"/>
      <c r="U476" s="9"/>
      <c r="V476" s="9"/>
      <c r="W476" s="9"/>
      <c r="X476" s="9"/>
      <c r="Y476" s="9"/>
      <c r="Z476" s="9"/>
    </row>
    <row r="477" spans="1:26" ht="12.75" customHeight="1" x14ac:dyDescent="0.2">
      <c r="A477" s="14"/>
      <c r="B477" s="15"/>
      <c r="C477" s="16"/>
      <c r="D477" s="14"/>
      <c r="E477" s="17"/>
      <c r="F477" s="18"/>
      <c r="G477" s="18"/>
      <c r="H477" s="18"/>
      <c r="I477" s="8"/>
      <c r="J477" s="9"/>
      <c r="K477" s="9"/>
      <c r="L477" s="9"/>
      <c r="M477" s="9"/>
      <c r="N477" s="9"/>
      <c r="O477" s="9"/>
      <c r="P477" s="9"/>
      <c r="Q477" s="9"/>
      <c r="R477" s="9"/>
      <c r="S477" s="9"/>
      <c r="T477" s="9"/>
      <c r="U477" s="9"/>
      <c r="V477" s="9"/>
      <c r="W477" s="9"/>
      <c r="X477" s="9"/>
      <c r="Y477" s="9"/>
      <c r="Z477" s="9"/>
    </row>
    <row r="478" spans="1:26" ht="12.75" customHeight="1" x14ac:dyDescent="0.2">
      <c r="A478" s="14"/>
      <c r="B478" s="15"/>
      <c r="C478" s="16"/>
      <c r="D478" s="14"/>
      <c r="E478" s="17"/>
      <c r="F478" s="18"/>
      <c r="G478" s="18"/>
      <c r="H478" s="18"/>
      <c r="I478" s="8"/>
      <c r="J478" s="9"/>
      <c r="K478" s="9"/>
      <c r="L478" s="9"/>
      <c r="M478" s="9"/>
      <c r="N478" s="9"/>
      <c r="O478" s="9"/>
      <c r="P478" s="9"/>
      <c r="Q478" s="9"/>
      <c r="R478" s="9"/>
      <c r="S478" s="9"/>
      <c r="T478" s="9"/>
      <c r="U478" s="9"/>
      <c r="V478" s="9"/>
      <c r="W478" s="9"/>
      <c r="X478" s="9"/>
      <c r="Y478" s="9"/>
      <c r="Z478" s="9"/>
    </row>
    <row r="479" spans="1:26" ht="12.75" customHeight="1" x14ac:dyDescent="0.2">
      <c r="A479" s="14"/>
      <c r="B479" s="15"/>
      <c r="C479" s="16"/>
      <c r="D479" s="14"/>
      <c r="E479" s="17"/>
      <c r="F479" s="18"/>
      <c r="G479" s="18"/>
      <c r="H479" s="18"/>
      <c r="I479" s="8"/>
      <c r="J479" s="9"/>
      <c r="K479" s="9"/>
      <c r="L479" s="9"/>
      <c r="M479" s="9"/>
      <c r="N479" s="9"/>
      <c r="O479" s="9"/>
      <c r="P479" s="9"/>
      <c r="Q479" s="9"/>
      <c r="R479" s="9"/>
      <c r="S479" s="9"/>
      <c r="T479" s="9"/>
      <c r="U479" s="9"/>
      <c r="V479" s="9"/>
      <c r="W479" s="9"/>
      <c r="X479" s="9"/>
      <c r="Y479" s="9"/>
      <c r="Z479" s="9"/>
    </row>
    <row r="480" spans="1:26" ht="12.75" customHeight="1" x14ac:dyDescent="0.2">
      <c r="A480" s="14"/>
      <c r="B480" s="15"/>
      <c r="C480" s="16"/>
      <c r="D480" s="14"/>
      <c r="E480" s="17"/>
      <c r="F480" s="18"/>
      <c r="G480" s="18"/>
      <c r="H480" s="18"/>
      <c r="I480" s="8"/>
      <c r="J480" s="9"/>
      <c r="K480" s="9"/>
      <c r="L480" s="9"/>
      <c r="M480" s="9"/>
      <c r="N480" s="9"/>
      <c r="O480" s="9"/>
      <c r="P480" s="9"/>
      <c r="Q480" s="9"/>
      <c r="R480" s="9"/>
      <c r="S480" s="9"/>
      <c r="T480" s="9"/>
      <c r="U480" s="9"/>
      <c r="V480" s="9"/>
      <c r="W480" s="9"/>
      <c r="X480" s="9"/>
      <c r="Y480" s="9"/>
      <c r="Z480" s="9"/>
    </row>
    <row r="481" spans="1:26" ht="12.75" customHeight="1" x14ac:dyDescent="0.2">
      <c r="A481" s="14"/>
      <c r="B481" s="15"/>
      <c r="C481" s="16"/>
      <c r="D481" s="14"/>
      <c r="E481" s="17"/>
      <c r="F481" s="18"/>
      <c r="G481" s="18"/>
      <c r="H481" s="18"/>
      <c r="I481" s="8"/>
      <c r="J481" s="9"/>
      <c r="K481" s="9"/>
      <c r="L481" s="9"/>
      <c r="M481" s="9"/>
      <c r="N481" s="9"/>
      <c r="O481" s="9"/>
      <c r="P481" s="9"/>
      <c r="Q481" s="9"/>
      <c r="R481" s="9"/>
      <c r="S481" s="9"/>
      <c r="T481" s="9"/>
      <c r="U481" s="9"/>
      <c r="V481" s="9"/>
      <c r="W481" s="9"/>
      <c r="X481" s="9"/>
      <c r="Y481" s="9"/>
      <c r="Z481" s="9"/>
    </row>
    <row r="482" spans="1:26" ht="12.75" customHeight="1" x14ac:dyDescent="0.2">
      <c r="A482" s="14"/>
      <c r="B482" s="15"/>
      <c r="C482" s="16"/>
      <c r="D482" s="14"/>
      <c r="E482" s="17"/>
      <c r="F482" s="18"/>
      <c r="G482" s="18"/>
      <c r="H482" s="18"/>
      <c r="I482" s="8"/>
      <c r="J482" s="9"/>
      <c r="K482" s="9"/>
      <c r="L482" s="9"/>
      <c r="M482" s="9"/>
      <c r="N482" s="9"/>
      <c r="O482" s="9"/>
      <c r="P482" s="9"/>
      <c r="Q482" s="9"/>
      <c r="R482" s="9"/>
      <c r="S482" s="9"/>
      <c r="T482" s="9"/>
      <c r="U482" s="9"/>
      <c r="V482" s="9"/>
      <c r="W482" s="9"/>
      <c r="X482" s="9"/>
      <c r="Y482" s="9"/>
      <c r="Z482" s="9"/>
    </row>
    <row r="483" spans="1:26" ht="12.75" customHeight="1" x14ac:dyDescent="0.2">
      <c r="A483" s="14"/>
      <c r="B483" s="15"/>
      <c r="C483" s="16"/>
      <c r="D483" s="14"/>
      <c r="E483" s="17"/>
      <c r="F483" s="18"/>
      <c r="G483" s="18"/>
      <c r="H483" s="18"/>
      <c r="I483" s="8"/>
      <c r="J483" s="9"/>
      <c r="K483" s="9"/>
      <c r="L483" s="9"/>
      <c r="M483" s="9"/>
      <c r="N483" s="9"/>
      <c r="O483" s="9"/>
      <c r="P483" s="9"/>
      <c r="Q483" s="9"/>
      <c r="R483" s="9"/>
      <c r="S483" s="9"/>
      <c r="T483" s="9"/>
      <c r="U483" s="9"/>
      <c r="V483" s="9"/>
      <c r="W483" s="9"/>
      <c r="X483" s="9"/>
      <c r="Y483" s="9"/>
      <c r="Z483" s="9"/>
    </row>
    <row r="484" spans="1:26" ht="12.75" customHeight="1" x14ac:dyDescent="0.2">
      <c r="A484" s="14"/>
      <c r="B484" s="15"/>
      <c r="C484" s="16"/>
      <c r="D484" s="14"/>
      <c r="E484" s="17"/>
      <c r="F484" s="18"/>
      <c r="G484" s="18"/>
      <c r="H484" s="18"/>
      <c r="I484" s="8"/>
      <c r="J484" s="9"/>
      <c r="K484" s="9"/>
      <c r="L484" s="9"/>
      <c r="M484" s="9"/>
      <c r="N484" s="9"/>
      <c r="O484" s="9"/>
      <c r="P484" s="9"/>
      <c r="Q484" s="9"/>
      <c r="R484" s="9"/>
      <c r="S484" s="9"/>
      <c r="T484" s="9"/>
      <c r="U484" s="9"/>
      <c r="V484" s="9"/>
      <c r="W484" s="9"/>
      <c r="X484" s="9"/>
      <c r="Y484" s="9"/>
      <c r="Z484" s="9"/>
    </row>
    <row r="485" spans="1:26" ht="12.75" customHeight="1" x14ac:dyDescent="0.2">
      <c r="A485" s="14"/>
      <c r="B485" s="15"/>
      <c r="C485" s="16"/>
      <c r="D485" s="14"/>
      <c r="E485" s="17"/>
      <c r="F485" s="18"/>
      <c r="G485" s="18"/>
      <c r="H485" s="18"/>
      <c r="I485" s="8"/>
      <c r="J485" s="9"/>
      <c r="K485" s="9"/>
      <c r="L485" s="9"/>
      <c r="M485" s="9"/>
      <c r="N485" s="9"/>
      <c r="O485" s="9"/>
      <c r="P485" s="9"/>
      <c r="Q485" s="9"/>
      <c r="R485" s="9"/>
      <c r="S485" s="9"/>
      <c r="T485" s="9"/>
      <c r="U485" s="9"/>
      <c r="V485" s="9"/>
      <c r="W485" s="9"/>
      <c r="X485" s="9"/>
      <c r="Y485" s="9"/>
      <c r="Z485" s="9"/>
    </row>
    <row r="486" spans="1:26" ht="12.75" customHeight="1" x14ac:dyDescent="0.2">
      <c r="A486" s="14"/>
      <c r="B486" s="15"/>
      <c r="C486" s="16"/>
      <c r="D486" s="14"/>
      <c r="E486" s="17"/>
      <c r="F486" s="18"/>
      <c r="G486" s="18"/>
      <c r="H486" s="18"/>
      <c r="I486" s="8"/>
      <c r="J486" s="9"/>
      <c r="K486" s="9"/>
      <c r="L486" s="9"/>
      <c r="M486" s="9"/>
      <c r="N486" s="9"/>
      <c r="O486" s="9"/>
      <c r="P486" s="9"/>
      <c r="Q486" s="9"/>
      <c r="R486" s="9"/>
      <c r="S486" s="9"/>
      <c r="T486" s="9"/>
      <c r="U486" s="9"/>
      <c r="V486" s="9"/>
      <c r="W486" s="9"/>
      <c r="X486" s="9"/>
      <c r="Y486" s="9"/>
      <c r="Z486" s="9"/>
    </row>
    <row r="487" spans="1:26" ht="12.75" customHeight="1" x14ac:dyDescent="0.2">
      <c r="A487" s="14"/>
      <c r="B487" s="15"/>
      <c r="C487" s="16"/>
      <c r="D487" s="14"/>
      <c r="E487" s="17"/>
      <c r="F487" s="18"/>
      <c r="G487" s="18"/>
      <c r="H487" s="18"/>
      <c r="I487" s="8"/>
      <c r="J487" s="9"/>
      <c r="K487" s="9"/>
      <c r="L487" s="9"/>
      <c r="M487" s="9"/>
      <c r="N487" s="9"/>
      <c r="O487" s="9"/>
      <c r="P487" s="9"/>
      <c r="Q487" s="9"/>
      <c r="R487" s="9"/>
      <c r="S487" s="9"/>
      <c r="T487" s="9"/>
      <c r="U487" s="9"/>
      <c r="V487" s="9"/>
      <c r="W487" s="9"/>
      <c r="X487" s="9"/>
      <c r="Y487" s="9"/>
      <c r="Z487" s="9"/>
    </row>
    <row r="488" spans="1:26" ht="12.75" customHeight="1" x14ac:dyDescent="0.2">
      <c r="A488" s="14"/>
      <c r="B488" s="15"/>
      <c r="C488" s="16"/>
      <c r="D488" s="14"/>
      <c r="E488" s="17"/>
      <c r="F488" s="18"/>
      <c r="G488" s="18"/>
      <c r="H488" s="18"/>
      <c r="I488" s="8"/>
      <c r="J488" s="9"/>
      <c r="K488" s="9"/>
      <c r="L488" s="9"/>
      <c r="M488" s="9"/>
      <c r="N488" s="9"/>
      <c r="O488" s="9"/>
      <c r="P488" s="9"/>
      <c r="Q488" s="9"/>
      <c r="R488" s="9"/>
      <c r="S488" s="9"/>
      <c r="T488" s="9"/>
      <c r="U488" s="9"/>
      <c r="V488" s="9"/>
      <c r="W488" s="9"/>
      <c r="X488" s="9"/>
      <c r="Y488" s="9"/>
      <c r="Z488" s="9"/>
    </row>
    <row r="489" spans="1:26" ht="12.75" customHeight="1" x14ac:dyDescent="0.2">
      <c r="A489" s="14"/>
      <c r="B489" s="15"/>
      <c r="C489" s="16"/>
      <c r="D489" s="14"/>
      <c r="E489" s="17"/>
      <c r="F489" s="18"/>
      <c r="G489" s="18"/>
      <c r="H489" s="18"/>
      <c r="I489" s="8"/>
      <c r="J489" s="9"/>
      <c r="K489" s="9"/>
      <c r="L489" s="9"/>
      <c r="M489" s="9"/>
      <c r="N489" s="9"/>
      <c r="O489" s="9"/>
      <c r="P489" s="9"/>
      <c r="Q489" s="9"/>
      <c r="R489" s="9"/>
      <c r="S489" s="9"/>
      <c r="T489" s="9"/>
      <c r="U489" s="9"/>
      <c r="V489" s="9"/>
      <c r="W489" s="9"/>
      <c r="X489" s="9"/>
      <c r="Y489" s="9"/>
      <c r="Z489" s="9"/>
    </row>
    <row r="490" spans="1:26" ht="12.75" customHeight="1" x14ac:dyDescent="0.2">
      <c r="A490" s="14"/>
      <c r="B490" s="15"/>
      <c r="C490" s="16"/>
      <c r="D490" s="14"/>
      <c r="E490" s="17"/>
      <c r="F490" s="18"/>
      <c r="G490" s="18"/>
      <c r="H490" s="18"/>
      <c r="I490" s="8"/>
      <c r="J490" s="9"/>
      <c r="K490" s="9"/>
      <c r="L490" s="9"/>
      <c r="M490" s="9"/>
      <c r="N490" s="9"/>
      <c r="O490" s="9"/>
      <c r="P490" s="9"/>
      <c r="Q490" s="9"/>
      <c r="R490" s="9"/>
      <c r="S490" s="9"/>
      <c r="T490" s="9"/>
      <c r="U490" s="9"/>
      <c r="V490" s="9"/>
      <c r="W490" s="9"/>
      <c r="X490" s="9"/>
      <c r="Y490" s="9"/>
      <c r="Z490" s="9"/>
    </row>
    <row r="491" spans="1:26" ht="12.75" customHeight="1" x14ac:dyDescent="0.2">
      <c r="A491" s="14"/>
      <c r="B491" s="15"/>
      <c r="C491" s="16"/>
      <c r="D491" s="14"/>
      <c r="E491" s="17"/>
      <c r="F491" s="18"/>
      <c r="G491" s="18"/>
      <c r="H491" s="18"/>
      <c r="I491" s="8"/>
      <c r="J491" s="9"/>
      <c r="K491" s="9"/>
      <c r="L491" s="9"/>
      <c r="M491" s="9"/>
      <c r="N491" s="9"/>
      <c r="O491" s="9"/>
      <c r="P491" s="9"/>
      <c r="Q491" s="9"/>
      <c r="R491" s="9"/>
      <c r="S491" s="9"/>
      <c r="T491" s="9"/>
      <c r="U491" s="9"/>
      <c r="V491" s="9"/>
      <c r="W491" s="9"/>
      <c r="X491" s="9"/>
      <c r="Y491" s="9"/>
      <c r="Z491" s="9"/>
    </row>
    <row r="492" spans="1:26" ht="12.75" customHeight="1" x14ac:dyDescent="0.2">
      <c r="A492" s="14"/>
      <c r="B492" s="15"/>
      <c r="C492" s="16"/>
      <c r="D492" s="14"/>
      <c r="E492" s="17"/>
      <c r="F492" s="18"/>
      <c r="G492" s="18"/>
      <c r="H492" s="18"/>
      <c r="I492" s="8"/>
      <c r="J492" s="9"/>
      <c r="K492" s="9"/>
      <c r="L492" s="9"/>
      <c r="M492" s="9"/>
      <c r="N492" s="9"/>
      <c r="O492" s="9"/>
      <c r="P492" s="9"/>
      <c r="Q492" s="9"/>
      <c r="R492" s="9"/>
      <c r="S492" s="9"/>
      <c r="T492" s="9"/>
      <c r="U492" s="9"/>
      <c r="V492" s="9"/>
      <c r="W492" s="9"/>
      <c r="X492" s="9"/>
      <c r="Y492" s="9"/>
      <c r="Z492" s="9"/>
    </row>
    <row r="493" spans="1:26" ht="12.75" customHeight="1" x14ac:dyDescent="0.2">
      <c r="A493" s="14"/>
      <c r="B493" s="15"/>
      <c r="C493" s="16"/>
      <c r="D493" s="14"/>
      <c r="E493" s="17"/>
      <c r="F493" s="18"/>
      <c r="G493" s="18"/>
      <c r="H493" s="18"/>
      <c r="I493" s="8"/>
      <c r="J493" s="9"/>
      <c r="K493" s="9"/>
      <c r="L493" s="9"/>
      <c r="M493" s="9"/>
      <c r="N493" s="9"/>
      <c r="O493" s="9"/>
      <c r="P493" s="9"/>
      <c r="Q493" s="9"/>
      <c r="R493" s="9"/>
      <c r="S493" s="9"/>
      <c r="T493" s="9"/>
      <c r="U493" s="9"/>
      <c r="V493" s="9"/>
      <c r="W493" s="9"/>
      <c r="X493" s="9"/>
      <c r="Y493" s="9"/>
      <c r="Z493" s="9"/>
    </row>
    <row r="494" spans="1:26" ht="12.75" customHeight="1" x14ac:dyDescent="0.2">
      <c r="A494" s="14"/>
      <c r="B494" s="15"/>
      <c r="C494" s="16"/>
      <c r="D494" s="14"/>
      <c r="E494" s="17"/>
      <c r="F494" s="18"/>
      <c r="G494" s="18"/>
      <c r="H494" s="18"/>
      <c r="I494" s="8"/>
      <c r="J494" s="9"/>
      <c r="K494" s="9"/>
      <c r="L494" s="9"/>
      <c r="M494" s="9"/>
      <c r="N494" s="9"/>
      <c r="O494" s="9"/>
      <c r="P494" s="9"/>
      <c r="Q494" s="9"/>
      <c r="R494" s="9"/>
      <c r="S494" s="9"/>
      <c r="T494" s="9"/>
      <c r="U494" s="9"/>
      <c r="V494" s="9"/>
      <c r="W494" s="9"/>
      <c r="X494" s="9"/>
      <c r="Y494" s="9"/>
      <c r="Z494" s="9"/>
    </row>
    <row r="495" spans="1:26" ht="12.75" customHeight="1" x14ac:dyDescent="0.2">
      <c r="A495" s="14"/>
      <c r="B495" s="15"/>
      <c r="C495" s="16"/>
      <c r="D495" s="14"/>
      <c r="E495" s="17"/>
      <c r="F495" s="18"/>
      <c r="G495" s="18"/>
      <c r="H495" s="18"/>
      <c r="I495" s="8"/>
      <c r="J495" s="9"/>
      <c r="K495" s="9"/>
      <c r="L495" s="9"/>
      <c r="M495" s="9"/>
      <c r="N495" s="9"/>
      <c r="O495" s="9"/>
      <c r="P495" s="9"/>
      <c r="Q495" s="9"/>
      <c r="R495" s="9"/>
      <c r="S495" s="9"/>
      <c r="T495" s="9"/>
      <c r="U495" s="9"/>
      <c r="V495" s="9"/>
      <c r="W495" s="9"/>
      <c r="X495" s="9"/>
      <c r="Y495" s="9"/>
      <c r="Z495" s="9"/>
    </row>
    <row r="496" spans="1:26" ht="12.75" customHeight="1" x14ac:dyDescent="0.2">
      <c r="A496" s="14"/>
      <c r="B496" s="15"/>
      <c r="C496" s="16"/>
      <c r="D496" s="14"/>
      <c r="E496" s="17"/>
      <c r="F496" s="18"/>
      <c r="G496" s="18"/>
      <c r="H496" s="18"/>
      <c r="I496" s="8"/>
      <c r="J496" s="9"/>
      <c r="K496" s="9"/>
      <c r="L496" s="9"/>
      <c r="M496" s="9"/>
      <c r="N496" s="9"/>
      <c r="O496" s="9"/>
      <c r="P496" s="9"/>
      <c r="Q496" s="9"/>
      <c r="R496" s="9"/>
      <c r="S496" s="9"/>
      <c r="T496" s="9"/>
      <c r="U496" s="9"/>
      <c r="V496" s="9"/>
      <c r="W496" s="9"/>
      <c r="X496" s="9"/>
      <c r="Y496" s="9"/>
      <c r="Z496" s="9"/>
    </row>
    <row r="497" spans="1:26" ht="12.75" customHeight="1" x14ac:dyDescent="0.2">
      <c r="A497" s="14"/>
      <c r="B497" s="15"/>
      <c r="C497" s="16"/>
      <c r="D497" s="14"/>
      <c r="E497" s="17"/>
      <c r="F497" s="18"/>
      <c r="G497" s="18"/>
      <c r="H497" s="18"/>
      <c r="I497" s="8"/>
      <c r="J497" s="9"/>
      <c r="K497" s="9"/>
      <c r="L497" s="9"/>
      <c r="M497" s="9"/>
      <c r="N497" s="9"/>
      <c r="O497" s="9"/>
      <c r="P497" s="9"/>
      <c r="Q497" s="9"/>
      <c r="R497" s="9"/>
      <c r="S497" s="9"/>
      <c r="T497" s="9"/>
      <c r="U497" s="9"/>
      <c r="V497" s="9"/>
      <c r="W497" s="9"/>
      <c r="X497" s="9"/>
      <c r="Y497" s="9"/>
      <c r="Z497" s="9"/>
    </row>
    <row r="498" spans="1:26" ht="12.75" customHeight="1" x14ac:dyDescent="0.2">
      <c r="A498" s="14"/>
      <c r="B498" s="15"/>
      <c r="C498" s="16"/>
      <c r="D498" s="14"/>
      <c r="E498" s="17"/>
      <c r="F498" s="18"/>
      <c r="G498" s="18"/>
      <c r="H498" s="18"/>
      <c r="I498" s="8"/>
      <c r="J498" s="9"/>
      <c r="K498" s="9"/>
      <c r="L498" s="9"/>
      <c r="M498" s="9"/>
      <c r="N498" s="9"/>
      <c r="O498" s="9"/>
      <c r="P498" s="9"/>
      <c r="Q498" s="9"/>
      <c r="R498" s="9"/>
      <c r="S498" s="9"/>
      <c r="T498" s="9"/>
      <c r="U498" s="9"/>
      <c r="V498" s="9"/>
      <c r="W498" s="9"/>
      <c r="X498" s="9"/>
      <c r="Y498" s="9"/>
      <c r="Z498" s="9"/>
    </row>
    <row r="499" spans="1:26" ht="12.75" customHeight="1" x14ac:dyDescent="0.2">
      <c r="A499" s="14"/>
      <c r="B499" s="15"/>
      <c r="C499" s="16"/>
      <c r="D499" s="14"/>
      <c r="E499" s="17"/>
      <c r="F499" s="18"/>
      <c r="G499" s="18"/>
      <c r="H499" s="18"/>
      <c r="I499" s="8"/>
      <c r="J499" s="9"/>
      <c r="K499" s="9"/>
      <c r="L499" s="9"/>
      <c r="M499" s="9"/>
      <c r="N499" s="9"/>
      <c r="O499" s="9"/>
      <c r="P499" s="9"/>
      <c r="Q499" s="9"/>
      <c r="R499" s="9"/>
      <c r="S499" s="9"/>
      <c r="T499" s="9"/>
      <c r="U499" s="9"/>
      <c r="V499" s="9"/>
      <c r="W499" s="9"/>
      <c r="X499" s="9"/>
      <c r="Y499" s="9"/>
      <c r="Z499" s="9"/>
    </row>
    <row r="500" spans="1:26" ht="12.75" customHeight="1" x14ac:dyDescent="0.2">
      <c r="A500" s="14"/>
      <c r="B500" s="15"/>
      <c r="C500" s="16"/>
      <c r="D500" s="14"/>
      <c r="E500" s="17"/>
      <c r="F500" s="18"/>
      <c r="G500" s="18"/>
      <c r="H500" s="18"/>
      <c r="I500" s="8"/>
      <c r="J500" s="9"/>
      <c r="K500" s="9"/>
      <c r="L500" s="9"/>
      <c r="M500" s="9"/>
      <c r="N500" s="9"/>
      <c r="O500" s="9"/>
      <c r="P500" s="9"/>
      <c r="Q500" s="9"/>
      <c r="R500" s="9"/>
      <c r="S500" s="9"/>
      <c r="T500" s="9"/>
      <c r="U500" s="9"/>
      <c r="V500" s="9"/>
      <c r="W500" s="9"/>
      <c r="X500" s="9"/>
      <c r="Y500" s="9"/>
      <c r="Z500" s="9"/>
    </row>
    <row r="501" spans="1:26" ht="12.75" customHeight="1" x14ac:dyDescent="0.2">
      <c r="A501" s="14"/>
      <c r="B501" s="15"/>
      <c r="C501" s="16"/>
      <c r="D501" s="14"/>
      <c r="E501" s="17"/>
      <c r="F501" s="18"/>
      <c r="G501" s="18"/>
      <c r="H501" s="18"/>
      <c r="I501" s="8"/>
      <c r="J501" s="9"/>
      <c r="K501" s="9"/>
      <c r="L501" s="9"/>
      <c r="M501" s="9"/>
      <c r="N501" s="9"/>
      <c r="O501" s="9"/>
      <c r="P501" s="9"/>
      <c r="Q501" s="9"/>
      <c r="R501" s="9"/>
      <c r="S501" s="9"/>
      <c r="T501" s="9"/>
      <c r="U501" s="9"/>
      <c r="V501" s="9"/>
      <c r="W501" s="9"/>
      <c r="X501" s="9"/>
      <c r="Y501" s="9"/>
      <c r="Z501" s="9"/>
    </row>
    <row r="502" spans="1:26" ht="12.75" customHeight="1" x14ac:dyDescent="0.2">
      <c r="A502" s="14"/>
      <c r="B502" s="15"/>
      <c r="C502" s="16"/>
      <c r="D502" s="14"/>
      <c r="E502" s="17"/>
      <c r="F502" s="18"/>
      <c r="G502" s="18"/>
      <c r="H502" s="18"/>
      <c r="I502" s="8"/>
      <c r="J502" s="9"/>
      <c r="K502" s="9"/>
      <c r="L502" s="9"/>
      <c r="M502" s="9"/>
      <c r="N502" s="9"/>
      <c r="O502" s="9"/>
      <c r="P502" s="9"/>
      <c r="Q502" s="9"/>
      <c r="R502" s="9"/>
      <c r="S502" s="9"/>
      <c r="T502" s="9"/>
      <c r="U502" s="9"/>
      <c r="V502" s="9"/>
      <c r="W502" s="9"/>
      <c r="X502" s="9"/>
      <c r="Y502" s="9"/>
      <c r="Z502" s="9"/>
    </row>
    <row r="503" spans="1:26" ht="12.75" customHeight="1" x14ac:dyDescent="0.2">
      <c r="A503" s="14"/>
      <c r="B503" s="15"/>
      <c r="C503" s="16"/>
      <c r="D503" s="14"/>
      <c r="E503" s="17"/>
      <c r="F503" s="18"/>
      <c r="G503" s="18"/>
      <c r="H503" s="18"/>
      <c r="I503" s="8"/>
      <c r="J503" s="9"/>
      <c r="K503" s="9"/>
      <c r="L503" s="9"/>
      <c r="M503" s="9"/>
      <c r="N503" s="9"/>
      <c r="O503" s="9"/>
      <c r="P503" s="9"/>
      <c r="Q503" s="9"/>
      <c r="R503" s="9"/>
      <c r="S503" s="9"/>
      <c r="T503" s="9"/>
      <c r="U503" s="9"/>
      <c r="V503" s="9"/>
      <c r="W503" s="9"/>
      <c r="X503" s="9"/>
      <c r="Y503" s="9"/>
      <c r="Z503" s="9"/>
    </row>
    <row r="504" spans="1:26" ht="12.75" customHeight="1" x14ac:dyDescent="0.2">
      <c r="A504" s="14"/>
      <c r="B504" s="15"/>
      <c r="C504" s="16"/>
      <c r="D504" s="14"/>
      <c r="E504" s="17"/>
      <c r="F504" s="18"/>
      <c r="G504" s="18"/>
      <c r="H504" s="18"/>
      <c r="I504" s="8"/>
      <c r="J504" s="9"/>
      <c r="K504" s="9"/>
      <c r="L504" s="9"/>
      <c r="M504" s="9"/>
      <c r="N504" s="9"/>
      <c r="O504" s="9"/>
      <c r="P504" s="9"/>
      <c r="Q504" s="9"/>
      <c r="R504" s="9"/>
      <c r="S504" s="9"/>
      <c r="T504" s="9"/>
      <c r="U504" s="9"/>
      <c r="V504" s="9"/>
      <c r="W504" s="9"/>
      <c r="X504" s="9"/>
      <c r="Y504" s="9"/>
      <c r="Z504" s="9"/>
    </row>
    <row r="505" spans="1:26" ht="12.75" customHeight="1" x14ac:dyDescent="0.2">
      <c r="A505" s="14"/>
      <c r="B505" s="15"/>
      <c r="C505" s="16"/>
      <c r="D505" s="14"/>
      <c r="E505" s="17"/>
      <c r="F505" s="18"/>
      <c r="G505" s="18"/>
      <c r="H505" s="18"/>
      <c r="I505" s="8"/>
      <c r="J505" s="9"/>
      <c r="K505" s="9"/>
      <c r="L505" s="9"/>
      <c r="M505" s="9"/>
      <c r="N505" s="9"/>
      <c r="O505" s="9"/>
      <c r="P505" s="9"/>
      <c r="Q505" s="9"/>
      <c r="R505" s="9"/>
      <c r="S505" s="9"/>
      <c r="T505" s="9"/>
      <c r="U505" s="9"/>
      <c r="V505" s="9"/>
      <c r="W505" s="9"/>
      <c r="X505" s="9"/>
      <c r="Y505" s="9"/>
      <c r="Z505" s="9"/>
    </row>
    <row r="506" spans="1:26" ht="12.75" customHeight="1" x14ac:dyDescent="0.2">
      <c r="A506" s="14"/>
      <c r="B506" s="15"/>
      <c r="C506" s="16"/>
      <c r="D506" s="14"/>
      <c r="E506" s="17"/>
      <c r="F506" s="18"/>
      <c r="G506" s="18"/>
      <c r="H506" s="18"/>
      <c r="I506" s="8"/>
      <c r="J506" s="9"/>
      <c r="K506" s="9"/>
      <c r="L506" s="9"/>
      <c r="M506" s="9"/>
      <c r="N506" s="9"/>
      <c r="O506" s="9"/>
      <c r="P506" s="9"/>
      <c r="Q506" s="9"/>
      <c r="R506" s="9"/>
      <c r="S506" s="9"/>
      <c r="T506" s="9"/>
      <c r="U506" s="9"/>
      <c r="V506" s="9"/>
      <c r="W506" s="9"/>
      <c r="X506" s="9"/>
      <c r="Y506" s="9"/>
      <c r="Z506" s="9"/>
    </row>
    <row r="507" spans="1:26" ht="12.75" customHeight="1" x14ac:dyDescent="0.2">
      <c r="A507" s="14"/>
      <c r="B507" s="15"/>
      <c r="C507" s="16"/>
      <c r="D507" s="14"/>
      <c r="E507" s="17"/>
      <c r="F507" s="18"/>
      <c r="G507" s="18"/>
      <c r="H507" s="18"/>
      <c r="I507" s="8"/>
      <c r="J507" s="9"/>
      <c r="K507" s="9"/>
      <c r="L507" s="9"/>
      <c r="M507" s="9"/>
      <c r="N507" s="9"/>
      <c r="O507" s="9"/>
      <c r="P507" s="9"/>
      <c r="Q507" s="9"/>
      <c r="R507" s="9"/>
      <c r="S507" s="9"/>
      <c r="T507" s="9"/>
      <c r="U507" s="9"/>
      <c r="V507" s="9"/>
      <c r="W507" s="9"/>
      <c r="X507" s="9"/>
      <c r="Y507" s="9"/>
      <c r="Z507" s="9"/>
    </row>
    <row r="508" spans="1:26" ht="12.75" customHeight="1" x14ac:dyDescent="0.2">
      <c r="A508" s="14"/>
      <c r="B508" s="15"/>
      <c r="C508" s="16"/>
      <c r="D508" s="14"/>
      <c r="E508" s="17"/>
      <c r="F508" s="18"/>
      <c r="G508" s="18"/>
      <c r="H508" s="18"/>
      <c r="I508" s="8"/>
      <c r="J508" s="9"/>
      <c r="K508" s="9"/>
      <c r="L508" s="9"/>
      <c r="M508" s="9"/>
      <c r="N508" s="9"/>
      <c r="O508" s="9"/>
      <c r="P508" s="9"/>
      <c r="Q508" s="9"/>
      <c r="R508" s="9"/>
      <c r="S508" s="9"/>
      <c r="T508" s="9"/>
      <c r="U508" s="9"/>
      <c r="V508" s="9"/>
      <c r="W508" s="9"/>
      <c r="X508" s="9"/>
      <c r="Y508" s="9"/>
      <c r="Z508" s="9"/>
    </row>
    <row r="509" spans="1:26" ht="12.75" customHeight="1" x14ac:dyDescent="0.2">
      <c r="A509" s="14"/>
      <c r="B509" s="15"/>
      <c r="C509" s="16"/>
      <c r="D509" s="14"/>
      <c r="E509" s="17"/>
      <c r="F509" s="18"/>
      <c r="G509" s="18"/>
      <c r="H509" s="18"/>
      <c r="I509" s="8"/>
      <c r="J509" s="9"/>
      <c r="K509" s="9"/>
      <c r="L509" s="9"/>
      <c r="M509" s="9"/>
      <c r="N509" s="9"/>
      <c r="O509" s="9"/>
      <c r="P509" s="9"/>
      <c r="Q509" s="9"/>
      <c r="R509" s="9"/>
      <c r="S509" s="9"/>
      <c r="T509" s="9"/>
      <c r="U509" s="9"/>
      <c r="V509" s="9"/>
      <c r="W509" s="9"/>
      <c r="X509" s="9"/>
      <c r="Y509" s="9"/>
      <c r="Z509" s="9"/>
    </row>
    <row r="510" spans="1:26" ht="12.75" customHeight="1" x14ac:dyDescent="0.2">
      <c r="A510" s="14"/>
      <c r="B510" s="15"/>
      <c r="C510" s="16"/>
      <c r="D510" s="14"/>
      <c r="E510" s="17"/>
      <c r="F510" s="18"/>
      <c r="G510" s="18"/>
      <c r="H510" s="18"/>
      <c r="I510" s="8"/>
      <c r="J510" s="9"/>
      <c r="K510" s="9"/>
      <c r="L510" s="9"/>
      <c r="M510" s="9"/>
      <c r="N510" s="9"/>
      <c r="O510" s="9"/>
      <c r="P510" s="9"/>
      <c r="Q510" s="9"/>
      <c r="R510" s="9"/>
      <c r="S510" s="9"/>
      <c r="T510" s="9"/>
      <c r="U510" s="9"/>
      <c r="V510" s="9"/>
      <c r="W510" s="9"/>
      <c r="X510" s="9"/>
      <c r="Y510" s="9"/>
      <c r="Z510" s="9"/>
    </row>
    <row r="511" spans="1:26" ht="12.75" customHeight="1" x14ac:dyDescent="0.2">
      <c r="A511" s="14"/>
      <c r="B511" s="15"/>
      <c r="C511" s="16"/>
      <c r="D511" s="14"/>
      <c r="E511" s="17"/>
      <c r="F511" s="18"/>
      <c r="G511" s="18"/>
      <c r="H511" s="18"/>
      <c r="I511" s="8"/>
      <c r="J511" s="9"/>
      <c r="K511" s="9"/>
      <c r="L511" s="9"/>
      <c r="M511" s="9"/>
      <c r="N511" s="9"/>
      <c r="O511" s="9"/>
      <c r="P511" s="9"/>
      <c r="Q511" s="9"/>
      <c r="R511" s="9"/>
      <c r="S511" s="9"/>
      <c r="T511" s="9"/>
      <c r="U511" s="9"/>
      <c r="V511" s="9"/>
      <c r="W511" s="9"/>
      <c r="X511" s="9"/>
      <c r="Y511" s="9"/>
      <c r="Z511" s="9"/>
    </row>
    <row r="512" spans="1:26" ht="12.75" customHeight="1" x14ac:dyDescent="0.2">
      <c r="A512" s="14"/>
      <c r="B512" s="15"/>
      <c r="C512" s="16"/>
      <c r="D512" s="14"/>
      <c r="E512" s="17"/>
      <c r="F512" s="18"/>
      <c r="G512" s="18"/>
      <c r="H512" s="18"/>
      <c r="I512" s="8"/>
      <c r="J512" s="9"/>
      <c r="K512" s="9"/>
      <c r="L512" s="9"/>
      <c r="M512" s="9"/>
      <c r="N512" s="9"/>
      <c r="O512" s="9"/>
      <c r="P512" s="9"/>
      <c r="Q512" s="9"/>
      <c r="R512" s="9"/>
      <c r="S512" s="9"/>
      <c r="T512" s="9"/>
      <c r="U512" s="9"/>
      <c r="V512" s="9"/>
      <c r="W512" s="9"/>
      <c r="X512" s="9"/>
      <c r="Y512" s="9"/>
      <c r="Z512" s="9"/>
    </row>
    <row r="513" spans="1:26" ht="12.75" customHeight="1" x14ac:dyDescent="0.2">
      <c r="A513" s="14"/>
      <c r="B513" s="15"/>
      <c r="C513" s="16"/>
      <c r="D513" s="14"/>
      <c r="E513" s="17"/>
      <c r="F513" s="18"/>
      <c r="G513" s="18"/>
      <c r="H513" s="18"/>
      <c r="I513" s="8"/>
      <c r="J513" s="9"/>
      <c r="K513" s="9"/>
      <c r="L513" s="9"/>
      <c r="M513" s="9"/>
      <c r="N513" s="9"/>
      <c r="O513" s="9"/>
      <c r="P513" s="9"/>
      <c r="Q513" s="9"/>
      <c r="R513" s="9"/>
      <c r="S513" s="9"/>
      <c r="T513" s="9"/>
      <c r="U513" s="9"/>
      <c r="V513" s="9"/>
      <c r="W513" s="9"/>
      <c r="X513" s="9"/>
      <c r="Y513" s="9"/>
      <c r="Z513" s="9"/>
    </row>
    <row r="514" spans="1:26" ht="12.75" customHeight="1" x14ac:dyDescent="0.2">
      <c r="A514" s="14"/>
      <c r="B514" s="15"/>
      <c r="C514" s="16"/>
      <c r="D514" s="14"/>
      <c r="E514" s="17"/>
      <c r="F514" s="18"/>
      <c r="G514" s="18"/>
      <c r="H514" s="18"/>
      <c r="I514" s="8"/>
      <c r="J514" s="9"/>
      <c r="K514" s="9"/>
      <c r="L514" s="9"/>
      <c r="M514" s="9"/>
      <c r="N514" s="9"/>
      <c r="O514" s="9"/>
      <c r="P514" s="9"/>
      <c r="Q514" s="9"/>
      <c r="R514" s="9"/>
      <c r="S514" s="9"/>
      <c r="T514" s="9"/>
      <c r="U514" s="9"/>
      <c r="V514" s="9"/>
      <c r="W514" s="9"/>
      <c r="X514" s="9"/>
      <c r="Y514" s="9"/>
      <c r="Z514" s="9"/>
    </row>
    <row r="515" spans="1:26" ht="12.75" customHeight="1" x14ac:dyDescent="0.2">
      <c r="A515" s="14"/>
      <c r="B515" s="15"/>
      <c r="C515" s="16"/>
      <c r="D515" s="14"/>
      <c r="E515" s="17"/>
      <c r="F515" s="18"/>
      <c r="G515" s="18"/>
      <c r="H515" s="18"/>
      <c r="I515" s="8"/>
      <c r="J515" s="9"/>
      <c r="K515" s="9"/>
      <c r="L515" s="9"/>
      <c r="M515" s="9"/>
      <c r="N515" s="9"/>
      <c r="O515" s="9"/>
      <c r="P515" s="9"/>
      <c r="Q515" s="9"/>
      <c r="R515" s="9"/>
      <c r="S515" s="9"/>
      <c r="T515" s="9"/>
      <c r="U515" s="9"/>
      <c r="V515" s="9"/>
      <c r="W515" s="9"/>
      <c r="X515" s="9"/>
      <c r="Y515" s="9"/>
      <c r="Z515" s="9"/>
    </row>
    <row r="516" spans="1:26" ht="12.75" customHeight="1" x14ac:dyDescent="0.2">
      <c r="A516" s="14"/>
      <c r="B516" s="15"/>
      <c r="C516" s="16"/>
      <c r="D516" s="14"/>
      <c r="E516" s="17"/>
      <c r="F516" s="18"/>
      <c r="G516" s="18"/>
      <c r="H516" s="18"/>
      <c r="I516" s="8"/>
      <c r="J516" s="9"/>
      <c r="K516" s="9"/>
      <c r="L516" s="9"/>
      <c r="M516" s="9"/>
      <c r="N516" s="9"/>
      <c r="O516" s="9"/>
      <c r="P516" s="9"/>
      <c r="Q516" s="9"/>
      <c r="R516" s="9"/>
      <c r="S516" s="9"/>
      <c r="T516" s="9"/>
      <c r="U516" s="9"/>
      <c r="V516" s="9"/>
      <c r="W516" s="9"/>
      <c r="X516" s="9"/>
      <c r="Y516" s="9"/>
      <c r="Z516" s="9"/>
    </row>
    <row r="517" spans="1:26" ht="12.75" customHeight="1" x14ac:dyDescent="0.2">
      <c r="A517" s="14"/>
      <c r="B517" s="15"/>
      <c r="C517" s="16"/>
      <c r="D517" s="14"/>
      <c r="E517" s="17"/>
      <c r="F517" s="18"/>
      <c r="G517" s="18"/>
      <c r="H517" s="18"/>
      <c r="I517" s="8"/>
      <c r="J517" s="9"/>
      <c r="K517" s="9"/>
      <c r="L517" s="9"/>
      <c r="M517" s="9"/>
      <c r="N517" s="9"/>
      <c r="O517" s="9"/>
      <c r="P517" s="9"/>
      <c r="Q517" s="9"/>
      <c r="R517" s="9"/>
      <c r="S517" s="9"/>
      <c r="T517" s="9"/>
      <c r="U517" s="9"/>
      <c r="V517" s="9"/>
      <c r="W517" s="9"/>
      <c r="X517" s="9"/>
      <c r="Y517" s="9"/>
      <c r="Z517" s="9"/>
    </row>
    <row r="518" spans="1:26" ht="12.75" customHeight="1" x14ac:dyDescent="0.2">
      <c r="A518" s="14"/>
      <c r="B518" s="15"/>
      <c r="C518" s="16"/>
      <c r="D518" s="14"/>
      <c r="E518" s="17"/>
      <c r="F518" s="18"/>
      <c r="G518" s="18"/>
      <c r="H518" s="18"/>
      <c r="I518" s="8"/>
      <c r="J518" s="9"/>
      <c r="K518" s="9"/>
      <c r="L518" s="9"/>
      <c r="M518" s="9"/>
      <c r="N518" s="9"/>
      <c r="O518" s="9"/>
      <c r="P518" s="9"/>
      <c r="Q518" s="9"/>
      <c r="R518" s="9"/>
      <c r="S518" s="9"/>
      <c r="T518" s="9"/>
      <c r="U518" s="9"/>
      <c r="V518" s="9"/>
      <c r="W518" s="9"/>
      <c r="X518" s="9"/>
      <c r="Y518" s="9"/>
      <c r="Z518" s="9"/>
    </row>
    <row r="519" spans="1:26" ht="12.75" customHeight="1" x14ac:dyDescent="0.2">
      <c r="A519" s="14"/>
      <c r="B519" s="15"/>
      <c r="C519" s="16"/>
      <c r="D519" s="14"/>
      <c r="E519" s="17"/>
      <c r="F519" s="18"/>
      <c r="G519" s="18"/>
      <c r="H519" s="18"/>
      <c r="I519" s="8"/>
      <c r="J519" s="9"/>
      <c r="K519" s="9"/>
      <c r="L519" s="9"/>
      <c r="M519" s="9"/>
      <c r="N519" s="9"/>
      <c r="O519" s="9"/>
      <c r="P519" s="9"/>
      <c r="Q519" s="9"/>
      <c r="R519" s="9"/>
      <c r="S519" s="9"/>
      <c r="T519" s="9"/>
      <c r="U519" s="9"/>
      <c r="V519" s="9"/>
      <c r="W519" s="9"/>
      <c r="X519" s="9"/>
      <c r="Y519" s="9"/>
      <c r="Z519" s="9"/>
    </row>
    <row r="520" spans="1:26" ht="12.75" customHeight="1" x14ac:dyDescent="0.2">
      <c r="A520" s="14"/>
      <c r="B520" s="15"/>
      <c r="C520" s="16"/>
      <c r="D520" s="14"/>
      <c r="E520" s="17"/>
      <c r="F520" s="18"/>
      <c r="G520" s="18"/>
      <c r="H520" s="18"/>
      <c r="I520" s="8"/>
      <c r="J520" s="9"/>
      <c r="K520" s="9"/>
      <c r="L520" s="9"/>
      <c r="M520" s="9"/>
      <c r="N520" s="9"/>
      <c r="O520" s="9"/>
      <c r="P520" s="9"/>
      <c r="Q520" s="9"/>
      <c r="R520" s="9"/>
      <c r="S520" s="9"/>
      <c r="T520" s="9"/>
      <c r="U520" s="9"/>
      <c r="V520" s="9"/>
      <c r="W520" s="9"/>
      <c r="X520" s="9"/>
      <c r="Y520" s="9"/>
      <c r="Z520" s="9"/>
    </row>
    <row r="521" spans="1:26" ht="12.75" customHeight="1" x14ac:dyDescent="0.2">
      <c r="A521" s="14"/>
      <c r="B521" s="15"/>
      <c r="C521" s="16"/>
      <c r="D521" s="14"/>
      <c r="E521" s="17"/>
      <c r="F521" s="18"/>
      <c r="G521" s="18"/>
      <c r="H521" s="18"/>
      <c r="I521" s="8"/>
      <c r="J521" s="9"/>
      <c r="K521" s="9"/>
      <c r="L521" s="9"/>
      <c r="M521" s="9"/>
      <c r="N521" s="9"/>
      <c r="O521" s="9"/>
      <c r="P521" s="9"/>
      <c r="Q521" s="9"/>
      <c r="R521" s="9"/>
      <c r="S521" s="9"/>
      <c r="T521" s="9"/>
      <c r="U521" s="9"/>
      <c r="V521" s="9"/>
      <c r="W521" s="9"/>
      <c r="X521" s="9"/>
      <c r="Y521" s="9"/>
      <c r="Z521" s="9"/>
    </row>
    <row r="522" spans="1:26" ht="12.75" customHeight="1" x14ac:dyDescent="0.2">
      <c r="A522" s="14"/>
      <c r="B522" s="15"/>
      <c r="C522" s="16"/>
      <c r="D522" s="14"/>
      <c r="E522" s="17"/>
      <c r="F522" s="18"/>
      <c r="G522" s="18"/>
      <c r="H522" s="18"/>
      <c r="I522" s="8"/>
      <c r="J522" s="9"/>
      <c r="K522" s="9"/>
      <c r="L522" s="9"/>
      <c r="M522" s="9"/>
      <c r="N522" s="9"/>
      <c r="O522" s="9"/>
      <c r="P522" s="9"/>
      <c r="Q522" s="9"/>
      <c r="R522" s="9"/>
      <c r="S522" s="9"/>
      <c r="T522" s="9"/>
      <c r="U522" s="9"/>
      <c r="V522" s="9"/>
      <c r="W522" s="9"/>
      <c r="X522" s="9"/>
      <c r="Y522" s="9"/>
      <c r="Z522" s="9"/>
    </row>
    <row r="523" spans="1:26" ht="12.75" customHeight="1" x14ac:dyDescent="0.2">
      <c r="A523" s="14"/>
      <c r="B523" s="15"/>
      <c r="C523" s="16"/>
      <c r="D523" s="14"/>
      <c r="E523" s="17"/>
      <c r="F523" s="18"/>
      <c r="G523" s="18"/>
      <c r="H523" s="18"/>
      <c r="I523" s="8"/>
      <c r="J523" s="9"/>
      <c r="K523" s="9"/>
      <c r="L523" s="9"/>
      <c r="M523" s="9"/>
      <c r="N523" s="9"/>
      <c r="O523" s="9"/>
      <c r="P523" s="9"/>
      <c r="Q523" s="9"/>
      <c r="R523" s="9"/>
      <c r="S523" s="9"/>
      <c r="T523" s="9"/>
      <c r="U523" s="9"/>
      <c r="V523" s="9"/>
      <c r="W523" s="9"/>
      <c r="X523" s="9"/>
      <c r="Y523" s="9"/>
      <c r="Z523" s="9"/>
    </row>
    <row r="524" spans="1:26" ht="12.75" customHeight="1" x14ac:dyDescent="0.2">
      <c r="A524" s="14"/>
      <c r="B524" s="15"/>
      <c r="C524" s="16"/>
      <c r="D524" s="14"/>
      <c r="E524" s="17"/>
      <c r="F524" s="18"/>
      <c r="G524" s="18"/>
      <c r="H524" s="18"/>
      <c r="I524" s="8"/>
      <c r="J524" s="9"/>
      <c r="K524" s="9"/>
      <c r="L524" s="9"/>
      <c r="M524" s="9"/>
      <c r="N524" s="9"/>
      <c r="O524" s="9"/>
      <c r="P524" s="9"/>
      <c r="Q524" s="9"/>
      <c r="R524" s="9"/>
      <c r="S524" s="9"/>
      <c r="T524" s="9"/>
      <c r="U524" s="9"/>
      <c r="V524" s="9"/>
      <c r="W524" s="9"/>
      <c r="X524" s="9"/>
      <c r="Y524" s="9"/>
      <c r="Z524" s="9"/>
    </row>
    <row r="525" spans="1:26" ht="12.75" customHeight="1" x14ac:dyDescent="0.2">
      <c r="A525" s="14"/>
      <c r="B525" s="15"/>
      <c r="C525" s="16"/>
      <c r="D525" s="14"/>
      <c r="E525" s="17"/>
      <c r="F525" s="18"/>
      <c r="G525" s="18"/>
      <c r="H525" s="18"/>
      <c r="I525" s="8"/>
      <c r="J525" s="9"/>
      <c r="K525" s="9"/>
      <c r="L525" s="9"/>
      <c r="M525" s="9"/>
      <c r="N525" s="9"/>
      <c r="O525" s="9"/>
      <c r="P525" s="9"/>
      <c r="Q525" s="9"/>
      <c r="R525" s="9"/>
      <c r="S525" s="9"/>
      <c r="T525" s="9"/>
      <c r="U525" s="9"/>
      <c r="V525" s="9"/>
      <c r="W525" s="9"/>
      <c r="X525" s="9"/>
      <c r="Y525" s="9"/>
      <c r="Z525" s="9"/>
    </row>
    <row r="526" spans="1:26" ht="12.75" customHeight="1" x14ac:dyDescent="0.2">
      <c r="A526" s="14"/>
      <c r="B526" s="15"/>
      <c r="C526" s="16"/>
      <c r="D526" s="14"/>
      <c r="E526" s="17"/>
      <c r="F526" s="18"/>
      <c r="G526" s="18"/>
      <c r="H526" s="18"/>
      <c r="I526" s="8"/>
      <c r="J526" s="9"/>
      <c r="K526" s="9"/>
      <c r="L526" s="9"/>
      <c r="M526" s="9"/>
      <c r="N526" s="9"/>
      <c r="O526" s="9"/>
      <c r="P526" s="9"/>
      <c r="Q526" s="9"/>
      <c r="R526" s="9"/>
      <c r="S526" s="9"/>
      <c r="T526" s="9"/>
      <c r="U526" s="9"/>
      <c r="V526" s="9"/>
      <c r="W526" s="9"/>
      <c r="X526" s="9"/>
      <c r="Y526" s="9"/>
      <c r="Z526" s="9"/>
    </row>
    <row r="527" spans="1:26" ht="12.75" customHeight="1" x14ac:dyDescent="0.2">
      <c r="A527" s="14"/>
      <c r="B527" s="15"/>
      <c r="C527" s="16"/>
      <c r="D527" s="14"/>
      <c r="E527" s="17"/>
      <c r="F527" s="18"/>
      <c r="G527" s="18"/>
      <c r="H527" s="18"/>
      <c r="I527" s="8"/>
      <c r="J527" s="9"/>
      <c r="K527" s="9"/>
      <c r="L527" s="9"/>
      <c r="M527" s="9"/>
      <c r="N527" s="9"/>
      <c r="O527" s="9"/>
      <c r="P527" s="9"/>
      <c r="Q527" s="9"/>
      <c r="R527" s="9"/>
      <c r="S527" s="9"/>
      <c r="T527" s="9"/>
      <c r="U527" s="9"/>
      <c r="V527" s="9"/>
      <c r="W527" s="9"/>
      <c r="X527" s="9"/>
      <c r="Y527" s="9"/>
      <c r="Z527" s="9"/>
    </row>
    <row r="528" spans="1:26" ht="12.75" customHeight="1" x14ac:dyDescent="0.2">
      <c r="A528" s="14"/>
      <c r="B528" s="15"/>
      <c r="C528" s="16"/>
      <c r="D528" s="14"/>
      <c r="E528" s="17"/>
      <c r="F528" s="18"/>
      <c r="G528" s="18"/>
      <c r="H528" s="18"/>
      <c r="I528" s="8"/>
      <c r="J528" s="9"/>
      <c r="K528" s="9"/>
      <c r="L528" s="9"/>
      <c r="M528" s="9"/>
      <c r="N528" s="9"/>
      <c r="O528" s="9"/>
      <c r="P528" s="9"/>
      <c r="Q528" s="9"/>
      <c r="R528" s="9"/>
      <c r="S528" s="9"/>
      <c r="T528" s="9"/>
      <c r="U528" s="9"/>
      <c r="V528" s="9"/>
      <c r="W528" s="9"/>
      <c r="X528" s="9"/>
      <c r="Y528" s="9"/>
      <c r="Z528" s="9"/>
    </row>
    <row r="529" spans="1:26" ht="12.75" customHeight="1" x14ac:dyDescent="0.2">
      <c r="A529" s="14"/>
      <c r="B529" s="15"/>
      <c r="C529" s="16"/>
      <c r="D529" s="14"/>
      <c r="E529" s="17"/>
      <c r="F529" s="18"/>
      <c r="G529" s="18"/>
      <c r="H529" s="18"/>
      <c r="I529" s="8"/>
      <c r="J529" s="9"/>
      <c r="K529" s="9"/>
      <c r="L529" s="9"/>
      <c r="M529" s="9"/>
      <c r="N529" s="9"/>
      <c r="O529" s="9"/>
      <c r="P529" s="9"/>
      <c r="Q529" s="9"/>
      <c r="R529" s="9"/>
      <c r="S529" s="9"/>
      <c r="T529" s="9"/>
      <c r="U529" s="9"/>
      <c r="V529" s="9"/>
      <c r="W529" s="9"/>
      <c r="X529" s="9"/>
      <c r="Y529" s="9"/>
      <c r="Z529" s="9"/>
    </row>
    <row r="530" spans="1:26" ht="12.75" customHeight="1" x14ac:dyDescent="0.2">
      <c r="A530" s="14"/>
      <c r="B530" s="15"/>
      <c r="C530" s="16"/>
      <c r="D530" s="14"/>
      <c r="E530" s="17"/>
      <c r="F530" s="18"/>
      <c r="G530" s="18"/>
      <c r="H530" s="18"/>
      <c r="I530" s="8"/>
      <c r="J530" s="9"/>
      <c r="K530" s="9"/>
      <c r="L530" s="9"/>
      <c r="M530" s="9"/>
      <c r="N530" s="9"/>
      <c r="O530" s="9"/>
      <c r="P530" s="9"/>
      <c r="Q530" s="9"/>
      <c r="R530" s="9"/>
      <c r="S530" s="9"/>
      <c r="T530" s="9"/>
      <c r="U530" s="9"/>
      <c r="V530" s="9"/>
      <c r="W530" s="9"/>
      <c r="X530" s="9"/>
      <c r="Y530" s="9"/>
      <c r="Z530" s="9"/>
    </row>
    <row r="531" spans="1:26" ht="12.75" customHeight="1" x14ac:dyDescent="0.2">
      <c r="A531" s="14"/>
      <c r="B531" s="15"/>
      <c r="C531" s="16"/>
      <c r="D531" s="14"/>
      <c r="E531" s="17"/>
      <c r="F531" s="18"/>
      <c r="G531" s="18"/>
      <c r="H531" s="18"/>
      <c r="I531" s="8"/>
      <c r="J531" s="9"/>
      <c r="K531" s="9"/>
      <c r="L531" s="9"/>
      <c r="M531" s="9"/>
      <c r="N531" s="9"/>
      <c r="O531" s="9"/>
      <c r="P531" s="9"/>
      <c r="Q531" s="9"/>
      <c r="R531" s="9"/>
      <c r="S531" s="9"/>
      <c r="T531" s="9"/>
      <c r="U531" s="9"/>
      <c r="V531" s="9"/>
      <c r="W531" s="9"/>
      <c r="X531" s="9"/>
      <c r="Y531" s="9"/>
      <c r="Z531" s="9"/>
    </row>
    <row r="532" spans="1:26" ht="12.75" customHeight="1" x14ac:dyDescent="0.2">
      <c r="A532" s="14"/>
      <c r="B532" s="15"/>
      <c r="C532" s="16"/>
      <c r="D532" s="14"/>
      <c r="E532" s="17"/>
      <c r="F532" s="18"/>
      <c r="G532" s="18"/>
      <c r="H532" s="18"/>
      <c r="I532" s="8"/>
      <c r="J532" s="9"/>
      <c r="K532" s="9"/>
      <c r="L532" s="9"/>
      <c r="M532" s="9"/>
      <c r="N532" s="9"/>
      <c r="O532" s="9"/>
      <c r="P532" s="9"/>
      <c r="Q532" s="9"/>
      <c r="R532" s="9"/>
      <c r="S532" s="9"/>
      <c r="T532" s="9"/>
      <c r="U532" s="9"/>
      <c r="V532" s="9"/>
      <c r="W532" s="9"/>
      <c r="X532" s="9"/>
      <c r="Y532" s="9"/>
      <c r="Z532" s="9"/>
    </row>
    <row r="533" spans="1:26" ht="12.75" customHeight="1" x14ac:dyDescent="0.2">
      <c r="A533" s="14"/>
      <c r="B533" s="15"/>
      <c r="C533" s="16"/>
      <c r="D533" s="14"/>
      <c r="E533" s="17"/>
      <c r="F533" s="18"/>
      <c r="G533" s="18"/>
      <c r="H533" s="18"/>
      <c r="I533" s="8"/>
      <c r="J533" s="9"/>
      <c r="K533" s="9"/>
      <c r="L533" s="9"/>
      <c r="M533" s="9"/>
      <c r="N533" s="9"/>
      <c r="O533" s="9"/>
      <c r="P533" s="9"/>
      <c r="Q533" s="9"/>
      <c r="R533" s="9"/>
      <c r="S533" s="9"/>
      <c r="T533" s="9"/>
      <c r="U533" s="9"/>
      <c r="V533" s="9"/>
      <c r="W533" s="9"/>
      <c r="X533" s="9"/>
      <c r="Y533" s="9"/>
      <c r="Z533" s="9"/>
    </row>
    <row r="534" spans="1:26" ht="12.75" customHeight="1" x14ac:dyDescent="0.2">
      <c r="A534" s="14"/>
      <c r="B534" s="15"/>
      <c r="C534" s="16"/>
      <c r="D534" s="14"/>
      <c r="E534" s="17"/>
      <c r="F534" s="18"/>
      <c r="G534" s="18"/>
      <c r="H534" s="18"/>
      <c r="I534" s="8"/>
      <c r="J534" s="9"/>
      <c r="K534" s="9"/>
      <c r="L534" s="9"/>
      <c r="M534" s="9"/>
      <c r="N534" s="9"/>
      <c r="O534" s="9"/>
      <c r="P534" s="9"/>
      <c r="Q534" s="9"/>
      <c r="R534" s="9"/>
      <c r="S534" s="9"/>
      <c r="T534" s="9"/>
      <c r="U534" s="9"/>
      <c r="V534" s="9"/>
      <c r="W534" s="9"/>
      <c r="X534" s="9"/>
      <c r="Y534" s="9"/>
      <c r="Z534" s="9"/>
    </row>
    <row r="535" spans="1:26" ht="12.75" customHeight="1" x14ac:dyDescent="0.2">
      <c r="A535" s="14"/>
      <c r="B535" s="15"/>
      <c r="C535" s="16"/>
      <c r="D535" s="14"/>
      <c r="E535" s="17"/>
      <c r="F535" s="18"/>
      <c r="G535" s="18"/>
      <c r="H535" s="18"/>
      <c r="I535" s="8"/>
      <c r="J535" s="9"/>
      <c r="K535" s="9"/>
      <c r="L535" s="9"/>
      <c r="M535" s="9"/>
      <c r="N535" s="9"/>
      <c r="O535" s="9"/>
      <c r="P535" s="9"/>
      <c r="Q535" s="9"/>
      <c r="R535" s="9"/>
      <c r="S535" s="9"/>
      <c r="T535" s="9"/>
      <c r="U535" s="9"/>
      <c r="V535" s="9"/>
      <c r="W535" s="9"/>
      <c r="X535" s="9"/>
      <c r="Y535" s="9"/>
      <c r="Z535" s="9"/>
    </row>
    <row r="536" spans="1:26" ht="12.75" customHeight="1" x14ac:dyDescent="0.2">
      <c r="A536" s="14"/>
      <c r="B536" s="15"/>
      <c r="C536" s="16"/>
      <c r="D536" s="14"/>
      <c r="E536" s="17"/>
      <c r="F536" s="18"/>
      <c r="G536" s="18"/>
      <c r="H536" s="18"/>
      <c r="I536" s="8"/>
      <c r="J536" s="9"/>
      <c r="K536" s="9"/>
      <c r="L536" s="9"/>
      <c r="M536" s="9"/>
      <c r="N536" s="9"/>
      <c r="O536" s="9"/>
      <c r="P536" s="9"/>
      <c r="Q536" s="9"/>
      <c r="R536" s="9"/>
      <c r="S536" s="9"/>
      <c r="T536" s="9"/>
      <c r="U536" s="9"/>
      <c r="V536" s="9"/>
      <c r="W536" s="9"/>
      <c r="X536" s="9"/>
      <c r="Y536" s="9"/>
      <c r="Z536" s="9"/>
    </row>
    <row r="537" spans="1:26" ht="12.75" customHeight="1" x14ac:dyDescent="0.2">
      <c r="A537" s="14"/>
      <c r="B537" s="15"/>
      <c r="C537" s="16"/>
      <c r="D537" s="14"/>
      <c r="E537" s="17"/>
      <c r="F537" s="18"/>
      <c r="G537" s="18"/>
      <c r="H537" s="18"/>
      <c r="I537" s="8"/>
      <c r="J537" s="9"/>
      <c r="K537" s="9"/>
      <c r="L537" s="9"/>
      <c r="M537" s="9"/>
      <c r="N537" s="9"/>
      <c r="O537" s="9"/>
      <c r="P537" s="9"/>
      <c r="Q537" s="9"/>
      <c r="R537" s="9"/>
      <c r="S537" s="9"/>
      <c r="T537" s="9"/>
      <c r="U537" s="9"/>
      <c r="V537" s="9"/>
      <c r="W537" s="9"/>
      <c r="X537" s="9"/>
      <c r="Y537" s="9"/>
      <c r="Z537" s="9"/>
    </row>
    <row r="538" spans="1:26" ht="12.75" customHeight="1" x14ac:dyDescent="0.2">
      <c r="A538" s="14"/>
      <c r="B538" s="15"/>
      <c r="C538" s="16"/>
      <c r="D538" s="14"/>
      <c r="E538" s="17"/>
      <c r="F538" s="18"/>
      <c r="G538" s="18"/>
      <c r="H538" s="18"/>
      <c r="I538" s="8"/>
      <c r="J538" s="9"/>
      <c r="K538" s="9"/>
      <c r="L538" s="9"/>
      <c r="M538" s="9"/>
      <c r="N538" s="9"/>
      <c r="O538" s="9"/>
      <c r="P538" s="9"/>
      <c r="Q538" s="9"/>
      <c r="R538" s="9"/>
      <c r="S538" s="9"/>
      <c r="T538" s="9"/>
      <c r="U538" s="9"/>
      <c r="V538" s="9"/>
      <c r="W538" s="9"/>
      <c r="X538" s="9"/>
      <c r="Y538" s="9"/>
      <c r="Z538" s="9"/>
    </row>
    <row r="539" spans="1:26" ht="12.75" customHeight="1" x14ac:dyDescent="0.2">
      <c r="A539" s="14"/>
      <c r="B539" s="15"/>
      <c r="C539" s="16"/>
      <c r="D539" s="14"/>
      <c r="E539" s="17"/>
      <c r="F539" s="18"/>
      <c r="G539" s="18"/>
      <c r="H539" s="18"/>
      <c r="I539" s="8"/>
      <c r="J539" s="9"/>
      <c r="K539" s="9"/>
      <c r="L539" s="9"/>
      <c r="M539" s="9"/>
      <c r="N539" s="9"/>
      <c r="O539" s="9"/>
      <c r="P539" s="9"/>
      <c r="Q539" s="9"/>
      <c r="R539" s="9"/>
      <c r="S539" s="9"/>
      <c r="T539" s="9"/>
      <c r="U539" s="9"/>
      <c r="V539" s="9"/>
      <c r="W539" s="9"/>
      <c r="X539" s="9"/>
      <c r="Y539" s="9"/>
      <c r="Z539" s="9"/>
    </row>
    <row r="540" spans="1:26" ht="12.75" customHeight="1" x14ac:dyDescent="0.2">
      <c r="A540" s="14"/>
      <c r="B540" s="15"/>
      <c r="C540" s="16"/>
      <c r="D540" s="14"/>
      <c r="E540" s="17"/>
      <c r="F540" s="18"/>
      <c r="G540" s="18"/>
      <c r="H540" s="18"/>
      <c r="I540" s="8"/>
      <c r="J540" s="9"/>
      <c r="K540" s="9"/>
      <c r="L540" s="9"/>
      <c r="M540" s="9"/>
      <c r="N540" s="9"/>
      <c r="O540" s="9"/>
      <c r="P540" s="9"/>
      <c r="Q540" s="9"/>
      <c r="R540" s="9"/>
      <c r="S540" s="9"/>
      <c r="T540" s="9"/>
      <c r="U540" s="9"/>
      <c r="V540" s="9"/>
      <c r="W540" s="9"/>
      <c r="X540" s="9"/>
      <c r="Y540" s="9"/>
      <c r="Z540" s="9"/>
    </row>
    <row r="541" spans="1:26" ht="12.75" customHeight="1" x14ac:dyDescent="0.2">
      <c r="A541" s="14"/>
      <c r="B541" s="15"/>
      <c r="C541" s="16"/>
      <c r="D541" s="14"/>
      <c r="E541" s="17"/>
      <c r="F541" s="18"/>
      <c r="G541" s="18"/>
      <c r="H541" s="18"/>
      <c r="I541" s="8"/>
      <c r="J541" s="9"/>
      <c r="K541" s="9"/>
      <c r="L541" s="9"/>
      <c r="M541" s="9"/>
      <c r="N541" s="9"/>
      <c r="O541" s="9"/>
      <c r="P541" s="9"/>
      <c r="Q541" s="9"/>
      <c r="R541" s="9"/>
      <c r="S541" s="9"/>
      <c r="T541" s="9"/>
      <c r="U541" s="9"/>
      <c r="V541" s="9"/>
      <c r="W541" s="9"/>
      <c r="X541" s="9"/>
      <c r="Y541" s="9"/>
      <c r="Z541" s="9"/>
    </row>
    <row r="542" spans="1:26" ht="12.75" customHeight="1" x14ac:dyDescent="0.2">
      <c r="A542" s="14"/>
      <c r="B542" s="15"/>
      <c r="C542" s="16"/>
      <c r="D542" s="14"/>
      <c r="E542" s="17"/>
      <c r="F542" s="18"/>
      <c r="G542" s="18"/>
      <c r="H542" s="18"/>
      <c r="I542" s="8"/>
      <c r="J542" s="9"/>
      <c r="K542" s="9"/>
      <c r="L542" s="9"/>
      <c r="M542" s="9"/>
      <c r="N542" s="9"/>
      <c r="O542" s="9"/>
      <c r="P542" s="9"/>
      <c r="Q542" s="9"/>
      <c r="R542" s="9"/>
      <c r="S542" s="9"/>
      <c r="T542" s="9"/>
      <c r="U542" s="9"/>
      <c r="V542" s="9"/>
      <c r="W542" s="9"/>
      <c r="X542" s="9"/>
      <c r="Y542" s="9"/>
      <c r="Z542" s="9"/>
    </row>
    <row r="543" spans="1:26" ht="12.75" customHeight="1" x14ac:dyDescent="0.2">
      <c r="A543" s="14"/>
      <c r="B543" s="15"/>
      <c r="C543" s="16"/>
      <c r="D543" s="14"/>
      <c r="E543" s="17"/>
      <c r="F543" s="18"/>
      <c r="G543" s="18"/>
      <c r="H543" s="18"/>
      <c r="I543" s="8"/>
      <c r="J543" s="9"/>
      <c r="K543" s="9"/>
      <c r="L543" s="9"/>
      <c r="M543" s="9"/>
      <c r="N543" s="9"/>
      <c r="O543" s="9"/>
      <c r="P543" s="9"/>
      <c r="Q543" s="9"/>
      <c r="R543" s="9"/>
      <c r="S543" s="9"/>
      <c r="T543" s="9"/>
      <c r="U543" s="9"/>
      <c r="V543" s="9"/>
      <c r="W543" s="9"/>
      <c r="X543" s="9"/>
      <c r="Y543" s="9"/>
      <c r="Z543" s="9"/>
    </row>
    <row r="544" spans="1:26" ht="12.75" customHeight="1" x14ac:dyDescent="0.2">
      <c r="A544" s="14"/>
      <c r="B544" s="15"/>
      <c r="C544" s="16"/>
      <c r="D544" s="14"/>
      <c r="E544" s="17"/>
      <c r="F544" s="18"/>
      <c r="G544" s="18"/>
      <c r="H544" s="18"/>
      <c r="I544" s="8"/>
      <c r="J544" s="9"/>
      <c r="K544" s="9"/>
      <c r="L544" s="9"/>
      <c r="M544" s="9"/>
      <c r="N544" s="9"/>
      <c r="O544" s="9"/>
      <c r="P544" s="9"/>
      <c r="Q544" s="9"/>
      <c r="R544" s="9"/>
      <c r="S544" s="9"/>
      <c r="T544" s="9"/>
      <c r="U544" s="9"/>
      <c r="V544" s="9"/>
      <c r="W544" s="9"/>
      <c r="X544" s="9"/>
      <c r="Y544" s="9"/>
      <c r="Z544" s="9"/>
    </row>
    <row r="545" spans="1:26" ht="12.75" customHeight="1" x14ac:dyDescent="0.2">
      <c r="A545" s="14"/>
      <c r="B545" s="15"/>
      <c r="C545" s="16"/>
      <c r="D545" s="14"/>
      <c r="E545" s="17"/>
      <c r="F545" s="18"/>
      <c r="G545" s="18"/>
      <c r="H545" s="18"/>
      <c r="I545" s="8"/>
      <c r="J545" s="9"/>
      <c r="K545" s="9"/>
      <c r="L545" s="9"/>
      <c r="M545" s="9"/>
      <c r="N545" s="9"/>
      <c r="O545" s="9"/>
      <c r="P545" s="9"/>
      <c r="Q545" s="9"/>
      <c r="R545" s="9"/>
      <c r="S545" s="9"/>
      <c r="T545" s="9"/>
      <c r="U545" s="9"/>
      <c r="V545" s="9"/>
      <c r="W545" s="9"/>
      <c r="X545" s="9"/>
      <c r="Y545" s="9"/>
      <c r="Z545" s="9"/>
    </row>
    <row r="546" spans="1:26" ht="12.75" customHeight="1" x14ac:dyDescent="0.2">
      <c r="A546" s="14"/>
      <c r="B546" s="15"/>
      <c r="C546" s="16"/>
      <c r="D546" s="14"/>
      <c r="E546" s="17"/>
      <c r="F546" s="18"/>
      <c r="G546" s="18"/>
      <c r="H546" s="18"/>
      <c r="I546" s="8"/>
      <c r="J546" s="9"/>
      <c r="K546" s="9"/>
      <c r="L546" s="9"/>
      <c r="M546" s="9"/>
      <c r="N546" s="9"/>
      <c r="O546" s="9"/>
      <c r="P546" s="9"/>
      <c r="Q546" s="9"/>
      <c r="R546" s="9"/>
      <c r="S546" s="9"/>
      <c r="T546" s="9"/>
      <c r="U546" s="9"/>
      <c r="V546" s="9"/>
      <c r="W546" s="9"/>
      <c r="X546" s="9"/>
      <c r="Y546" s="9"/>
      <c r="Z546" s="9"/>
    </row>
    <row r="547" spans="1:26" ht="12.75" customHeight="1" x14ac:dyDescent="0.2">
      <c r="A547" s="14"/>
      <c r="B547" s="15"/>
      <c r="C547" s="16"/>
      <c r="D547" s="14"/>
      <c r="E547" s="17"/>
      <c r="F547" s="18"/>
      <c r="G547" s="18"/>
      <c r="H547" s="18"/>
      <c r="I547" s="8"/>
      <c r="J547" s="9"/>
      <c r="K547" s="9"/>
      <c r="L547" s="9"/>
      <c r="M547" s="9"/>
      <c r="N547" s="9"/>
      <c r="O547" s="9"/>
      <c r="P547" s="9"/>
      <c r="Q547" s="9"/>
      <c r="R547" s="9"/>
      <c r="S547" s="9"/>
      <c r="T547" s="9"/>
      <c r="U547" s="9"/>
      <c r="V547" s="9"/>
      <c r="W547" s="9"/>
      <c r="X547" s="9"/>
      <c r="Y547" s="9"/>
      <c r="Z547" s="9"/>
    </row>
    <row r="548" spans="1:26" ht="12.75" customHeight="1" x14ac:dyDescent="0.2">
      <c r="A548" s="14"/>
      <c r="B548" s="15"/>
      <c r="C548" s="16"/>
      <c r="D548" s="14"/>
      <c r="E548" s="17"/>
      <c r="F548" s="18"/>
      <c r="G548" s="18"/>
      <c r="H548" s="18"/>
      <c r="I548" s="8"/>
      <c r="J548" s="9"/>
      <c r="K548" s="9"/>
      <c r="L548" s="9"/>
      <c r="M548" s="9"/>
      <c r="N548" s="9"/>
      <c r="O548" s="9"/>
      <c r="P548" s="9"/>
      <c r="Q548" s="9"/>
      <c r="R548" s="9"/>
      <c r="S548" s="9"/>
      <c r="T548" s="9"/>
      <c r="U548" s="9"/>
      <c r="V548" s="9"/>
      <c r="W548" s="9"/>
      <c r="X548" s="9"/>
      <c r="Y548" s="9"/>
      <c r="Z548" s="9"/>
    </row>
    <row r="549" spans="1:26" ht="12.75" customHeight="1" x14ac:dyDescent="0.2">
      <c r="A549" s="14"/>
      <c r="B549" s="15"/>
      <c r="C549" s="16"/>
      <c r="D549" s="14"/>
      <c r="E549" s="17"/>
      <c r="F549" s="18"/>
      <c r="G549" s="18"/>
      <c r="H549" s="18"/>
      <c r="I549" s="8"/>
      <c r="J549" s="9"/>
      <c r="K549" s="9"/>
      <c r="L549" s="9"/>
      <c r="M549" s="9"/>
      <c r="N549" s="9"/>
      <c r="O549" s="9"/>
      <c r="P549" s="9"/>
      <c r="Q549" s="9"/>
      <c r="R549" s="9"/>
      <c r="S549" s="9"/>
      <c r="T549" s="9"/>
      <c r="U549" s="9"/>
      <c r="V549" s="9"/>
      <c r="W549" s="9"/>
      <c r="X549" s="9"/>
      <c r="Y549" s="9"/>
      <c r="Z549" s="9"/>
    </row>
    <row r="550" spans="1:26" ht="12.75" customHeight="1" x14ac:dyDescent="0.2">
      <c r="A550" s="14"/>
      <c r="B550" s="15"/>
      <c r="C550" s="16"/>
      <c r="D550" s="14"/>
      <c r="E550" s="17"/>
      <c r="F550" s="18"/>
      <c r="G550" s="18"/>
      <c r="H550" s="18"/>
      <c r="I550" s="8"/>
      <c r="J550" s="9"/>
      <c r="K550" s="9"/>
      <c r="L550" s="9"/>
      <c r="M550" s="9"/>
      <c r="N550" s="9"/>
      <c r="O550" s="9"/>
      <c r="P550" s="9"/>
      <c r="Q550" s="9"/>
      <c r="R550" s="9"/>
      <c r="S550" s="9"/>
      <c r="T550" s="9"/>
      <c r="U550" s="9"/>
      <c r="V550" s="9"/>
      <c r="W550" s="9"/>
      <c r="X550" s="9"/>
      <c r="Y550" s="9"/>
      <c r="Z550" s="9"/>
    </row>
    <row r="551" spans="1:26" ht="12.75" customHeight="1" x14ac:dyDescent="0.2">
      <c r="A551" s="14"/>
      <c r="B551" s="15"/>
      <c r="C551" s="16"/>
      <c r="D551" s="14"/>
      <c r="E551" s="17"/>
      <c r="F551" s="18"/>
      <c r="G551" s="18"/>
      <c r="H551" s="18"/>
      <c r="I551" s="8"/>
      <c r="J551" s="9"/>
      <c r="K551" s="9"/>
      <c r="L551" s="9"/>
      <c r="M551" s="9"/>
      <c r="N551" s="9"/>
      <c r="O551" s="9"/>
      <c r="P551" s="9"/>
      <c r="Q551" s="9"/>
      <c r="R551" s="9"/>
      <c r="S551" s="9"/>
      <c r="T551" s="9"/>
      <c r="U551" s="9"/>
      <c r="V551" s="9"/>
      <c r="W551" s="9"/>
      <c r="X551" s="9"/>
      <c r="Y551" s="9"/>
      <c r="Z551" s="9"/>
    </row>
    <row r="552" spans="1:26" ht="12.75" customHeight="1" x14ac:dyDescent="0.2">
      <c r="A552" s="14"/>
      <c r="B552" s="15"/>
      <c r="C552" s="16"/>
      <c r="D552" s="14"/>
      <c r="E552" s="17"/>
      <c r="F552" s="18"/>
      <c r="G552" s="18"/>
      <c r="H552" s="18"/>
      <c r="I552" s="8"/>
      <c r="J552" s="9"/>
      <c r="K552" s="9"/>
      <c r="L552" s="9"/>
      <c r="M552" s="9"/>
      <c r="N552" s="9"/>
      <c r="O552" s="9"/>
      <c r="P552" s="9"/>
      <c r="Q552" s="9"/>
      <c r="R552" s="9"/>
      <c r="S552" s="9"/>
      <c r="T552" s="9"/>
      <c r="U552" s="9"/>
      <c r="V552" s="9"/>
      <c r="W552" s="9"/>
      <c r="X552" s="9"/>
      <c r="Y552" s="9"/>
      <c r="Z552" s="9"/>
    </row>
    <row r="553" spans="1:26" ht="12.75" customHeight="1" x14ac:dyDescent="0.2">
      <c r="A553" s="14"/>
      <c r="B553" s="15"/>
      <c r="C553" s="16"/>
      <c r="D553" s="14"/>
      <c r="E553" s="17"/>
      <c r="F553" s="18"/>
      <c r="G553" s="18"/>
      <c r="H553" s="18"/>
      <c r="I553" s="8"/>
      <c r="J553" s="9"/>
      <c r="K553" s="9"/>
      <c r="L553" s="9"/>
      <c r="M553" s="9"/>
      <c r="N553" s="9"/>
      <c r="O553" s="9"/>
      <c r="P553" s="9"/>
      <c r="Q553" s="9"/>
      <c r="R553" s="9"/>
      <c r="S553" s="9"/>
      <c r="T553" s="9"/>
      <c r="U553" s="9"/>
      <c r="V553" s="9"/>
      <c r="W553" s="9"/>
      <c r="X553" s="9"/>
      <c r="Y553" s="9"/>
      <c r="Z553" s="9"/>
    </row>
    <row r="554" spans="1:26" ht="12.75" customHeight="1" x14ac:dyDescent="0.2">
      <c r="A554" s="14"/>
      <c r="B554" s="15"/>
      <c r="C554" s="16"/>
      <c r="D554" s="14"/>
      <c r="E554" s="17"/>
      <c r="F554" s="18"/>
      <c r="G554" s="18"/>
      <c r="H554" s="18"/>
      <c r="I554" s="8"/>
      <c r="J554" s="9"/>
      <c r="K554" s="9"/>
      <c r="L554" s="9"/>
      <c r="M554" s="9"/>
      <c r="N554" s="9"/>
      <c r="O554" s="9"/>
      <c r="P554" s="9"/>
      <c r="Q554" s="9"/>
      <c r="R554" s="9"/>
      <c r="S554" s="9"/>
      <c r="T554" s="9"/>
      <c r="U554" s="9"/>
      <c r="V554" s="9"/>
      <c r="W554" s="9"/>
      <c r="X554" s="9"/>
      <c r="Y554" s="9"/>
      <c r="Z554" s="9"/>
    </row>
    <row r="555" spans="1:26" ht="12.75" customHeight="1" x14ac:dyDescent="0.2">
      <c r="A555" s="14"/>
      <c r="B555" s="15"/>
      <c r="C555" s="16"/>
      <c r="D555" s="14"/>
      <c r="E555" s="17"/>
      <c r="F555" s="18"/>
      <c r="G555" s="18"/>
      <c r="H555" s="18"/>
      <c r="I555" s="8"/>
      <c r="J555" s="9"/>
      <c r="K555" s="9"/>
      <c r="L555" s="9"/>
      <c r="M555" s="9"/>
      <c r="N555" s="9"/>
      <c r="O555" s="9"/>
      <c r="P555" s="9"/>
      <c r="Q555" s="9"/>
      <c r="R555" s="9"/>
      <c r="S555" s="9"/>
      <c r="T555" s="9"/>
      <c r="U555" s="9"/>
      <c r="V555" s="9"/>
      <c r="W555" s="9"/>
      <c r="X555" s="9"/>
      <c r="Y555" s="9"/>
      <c r="Z555" s="9"/>
    </row>
    <row r="556" spans="1:26" ht="12.75" customHeight="1" x14ac:dyDescent="0.2">
      <c r="A556" s="14"/>
      <c r="B556" s="15"/>
      <c r="C556" s="16"/>
      <c r="D556" s="14"/>
      <c r="E556" s="17"/>
      <c r="F556" s="18"/>
      <c r="G556" s="18"/>
      <c r="H556" s="18"/>
      <c r="I556" s="8"/>
      <c r="J556" s="9"/>
      <c r="K556" s="9"/>
      <c r="L556" s="9"/>
      <c r="M556" s="9"/>
      <c r="N556" s="9"/>
      <c r="O556" s="9"/>
      <c r="P556" s="9"/>
      <c r="Q556" s="9"/>
      <c r="R556" s="9"/>
      <c r="S556" s="9"/>
      <c r="T556" s="9"/>
      <c r="U556" s="9"/>
      <c r="V556" s="9"/>
      <c r="W556" s="9"/>
      <c r="X556" s="9"/>
      <c r="Y556" s="9"/>
      <c r="Z556" s="9"/>
    </row>
    <row r="557" spans="1:26" ht="12.75" customHeight="1" x14ac:dyDescent="0.2">
      <c r="A557" s="14"/>
      <c r="B557" s="15"/>
      <c r="C557" s="16"/>
      <c r="D557" s="14"/>
      <c r="E557" s="17"/>
      <c r="F557" s="18"/>
      <c r="G557" s="18"/>
      <c r="H557" s="18"/>
      <c r="I557" s="8"/>
      <c r="J557" s="9"/>
      <c r="K557" s="9"/>
      <c r="L557" s="9"/>
      <c r="M557" s="9"/>
      <c r="N557" s="9"/>
      <c r="O557" s="9"/>
      <c r="P557" s="9"/>
      <c r="Q557" s="9"/>
      <c r="R557" s="9"/>
      <c r="S557" s="9"/>
      <c r="T557" s="9"/>
      <c r="U557" s="9"/>
      <c r="V557" s="9"/>
      <c r="W557" s="9"/>
      <c r="X557" s="9"/>
      <c r="Y557" s="9"/>
      <c r="Z557" s="9"/>
    </row>
    <row r="558" spans="1:26" ht="12.75" customHeight="1" x14ac:dyDescent="0.2">
      <c r="A558" s="14"/>
      <c r="B558" s="15"/>
      <c r="C558" s="16"/>
      <c r="D558" s="14"/>
      <c r="E558" s="17"/>
      <c r="F558" s="18"/>
      <c r="G558" s="18"/>
      <c r="H558" s="18"/>
      <c r="I558" s="8"/>
      <c r="J558" s="9"/>
      <c r="K558" s="9"/>
      <c r="L558" s="9"/>
      <c r="M558" s="9"/>
      <c r="N558" s="9"/>
      <c r="O558" s="9"/>
      <c r="P558" s="9"/>
      <c r="Q558" s="9"/>
      <c r="R558" s="9"/>
      <c r="S558" s="9"/>
      <c r="T558" s="9"/>
      <c r="U558" s="9"/>
      <c r="V558" s="9"/>
      <c r="W558" s="9"/>
      <c r="X558" s="9"/>
      <c r="Y558" s="9"/>
      <c r="Z558" s="9"/>
    </row>
    <row r="559" spans="1:26" ht="12.75" customHeight="1" x14ac:dyDescent="0.2">
      <c r="A559" s="14"/>
      <c r="B559" s="15"/>
      <c r="C559" s="16"/>
      <c r="D559" s="14"/>
      <c r="E559" s="17"/>
      <c r="F559" s="18"/>
      <c r="G559" s="18"/>
      <c r="H559" s="18"/>
      <c r="I559" s="8"/>
      <c r="J559" s="9"/>
      <c r="K559" s="9"/>
      <c r="L559" s="9"/>
      <c r="M559" s="9"/>
      <c r="N559" s="9"/>
      <c r="O559" s="9"/>
      <c r="P559" s="9"/>
      <c r="Q559" s="9"/>
      <c r="R559" s="9"/>
      <c r="S559" s="9"/>
      <c r="T559" s="9"/>
      <c r="U559" s="9"/>
      <c r="V559" s="9"/>
      <c r="W559" s="9"/>
      <c r="X559" s="9"/>
      <c r="Y559" s="9"/>
      <c r="Z559" s="9"/>
    </row>
    <row r="560" spans="1:26" ht="12.75" customHeight="1" x14ac:dyDescent="0.2">
      <c r="A560" s="14"/>
      <c r="B560" s="15"/>
      <c r="C560" s="16"/>
      <c r="D560" s="14"/>
      <c r="E560" s="17"/>
      <c r="F560" s="18"/>
      <c r="G560" s="18"/>
      <c r="H560" s="18"/>
      <c r="I560" s="8"/>
      <c r="J560" s="9"/>
      <c r="K560" s="9"/>
      <c r="L560" s="9"/>
      <c r="M560" s="9"/>
      <c r="N560" s="9"/>
      <c r="O560" s="9"/>
      <c r="P560" s="9"/>
      <c r="Q560" s="9"/>
      <c r="R560" s="9"/>
      <c r="S560" s="9"/>
      <c r="T560" s="9"/>
      <c r="U560" s="9"/>
      <c r="V560" s="9"/>
      <c r="W560" s="9"/>
      <c r="X560" s="9"/>
      <c r="Y560" s="9"/>
      <c r="Z560" s="9"/>
    </row>
    <row r="561" spans="1:26" ht="12.75" customHeight="1" x14ac:dyDescent="0.2">
      <c r="A561" s="14"/>
      <c r="B561" s="15"/>
      <c r="C561" s="16"/>
      <c r="D561" s="14"/>
      <c r="E561" s="17"/>
      <c r="F561" s="18"/>
      <c r="G561" s="18"/>
      <c r="H561" s="18"/>
      <c r="I561" s="8"/>
      <c r="J561" s="9"/>
      <c r="K561" s="9"/>
      <c r="L561" s="9"/>
      <c r="M561" s="9"/>
      <c r="N561" s="9"/>
      <c r="O561" s="9"/>
      <c r="P561" s="9"/>
      <c r="Q561" s="9"/>
      <c r="R561" s="9"/>
      <c r="S561" s="9"/>
      <c r="T561" s="9"/>
      <c r="U561" s="9"/>
      <c r="V561" s="9"/>
      <c r="W561" s="9"/>
      <c r="X561" s="9"/>
      <c r="Y561" s="9"/>
      <c r="Z561" s="9"/>
    </row>
    <row r="562" spans="1:26" ht="12.75" customHeight="1" x14ac:dyDescent="0.2">
      <c r="A562" s="14"/>
      <c r="B562" s="15"/>
      <c r="C562" s="16"/>
      <c r="D562" s="14"/>
      <c r="E562" s="17"/>
      <c r="F562" s="18"/>
      <c r="G562" s="18"/>
      <c r="H562" s="18"/>
      <c r="I562" s="8"/>
      <c r="J562" s="9"/>
      <c r="K562" s="9"/>
      <c r="L562" s="9"/>
      <c r="M562" s="9"/>
      <c r="N562" s="9"/>
      <c r="O562" s="9"/>
      <c r="P562" s="9"/>
      <c r="Q562" s="9"/>
      <c r="R562" s="9"/>
      <c r="S562" s="9"/>
      <c r="T562" s="9"/>
      <c r="U562" s="9"/>
      <c r="V562" s="9"/>
      <c r="W562" s="9"/>
      <c r="X562" s="9"/>
      <c r="Y562" s="9"/>
      <c r="Z562" s="9"/>
    </row>
    <row r="563" spans="1:26" ht="12.75" customHeight="1" x14ac:dyDescent="0.2">
      <c r="A563" s="14"/>
      <c r="B563" s="15"/>
      <c r="C563" s="16"/>
      <c r="D563" s="14"/>
      <c r="E563" s="17"/>
      <c r="F563" s="18"/>
      <c r="G563" s="18"/>
      <c r="H563" s="18"/>
      <c r="I563" s="8"/>
      <c r="J563" s="9"/>
      <c r="K563" s="9"/>
      <c r="L563" s="9"/>
      <c r="M563" s="9"/>
      <c r="N563" s="9"/>
      <c r="O563" s="9"/>
      <c r="P563" s="9"/>
      <c r="Q563" s="9"/>
      <c r="R563" s="9"/>
      <c r="S563" s="9"/>
      <c r="T563" s="9"/>
      <c r="U563" s="9"/>
      <c r="V563" s="9"/>
      <c r="W563" s="9"/>
      <c r="X563" s="9"/>
      <c r="Y563" s="9"/>
      <c r="Z563" s="9"/>
    </row>
    <row r="564" spans="1:26" ht="12.75" customHeight="1" x14ac:dyDescent="0.2">
      <c r="A564" s="14"/>
      <c r="B564" s="15"/>
      <c r="C564" s="16"/>
      <c r="D564" s="14"/>
      <c r="E564" s="17"/>
      <c r="F564" s="18"/>
      <c r="G564" s="18"/>
      <c r="H564" s="18"/>
      <c r="I564" s="8"/>
      <c r="J564" s="9"/>
      <c r="K564" s="9"/>
      <c r="L564" s="9"/>
      <c r="M564" s="9"/>
      <c r="N564" s="9"/>
      <c r="O564" s="9"/>
      <c r="P564" s="9"/>
      <c r="Q564" s="9"/>
      <c r="R564" s="9"/>
      <c r="S564" s="9"/>
      <c r="T564" s="9"/>
      <c r="U564" s="9"/>
      <c r="V564" s="9"/>
      <c r="W564" s="9"/>
      <c r="X564" s="9"/>
      <c r="Y564" s="9"/>
      <c r="Z564" s="9"/>
    </row>
    <row r="565" spans="1:26" ht="12.75" customHeight="1" x14ac:dyDescent="0.2">
      <c r="A565" s="14"/>
      <c r="B565" s="15"/>
      <c r="C565" s="16"/>
      <c r="D565" s="14"/>
      <c r="E565" s="17"/>
      <c r="F565" s="18"/>
      <c r="G565" s="18"/>
      <c r="H565" s="18"/>
      <c r="I565" s="8"/>
      <c r="J565" s="9"/>
      <c r="K565" s="9"/>
      <c r="L565" s="9"/>
      <c r="M565" s="9"/>
      <c r="N565" s="9"/>
      <c r="O565" s="9"/>
      <c r="P565" s="9"/>
      <c r="Q565" s="9"/>
      <c r="R565" s="9"/>
      <c r="S565" s="9"/>
      <c r="T565" s="9"/>
      <c r="U565" s="9"/>
      <c r="V565" s="9"/>
      <c r="W565" s="9"/>
      <c r="X565" s="9"/>
      <c r="Y565" s="9"/>
      <c r="Z565" s="9"/>
    </row>
    <row r="566" spans="1:26" ht="12.75" customHeight="1" x14ac:dyDescent="0.2">
      <c r="A566" s="14"/>
      <c r="B566" s="15"/>
      <c r="C566" s="16"/>
      <c r="D566" s="14"/>
      <c r="E566" s="17"/>
      <c r="F566" s="18"/>
      <c r="G566" s="18"/>
      <c r="H566" s="18"/>
      <c r="I566" s="8"/>
      <c r="J566" s="9"/>
      <c r="K566" s="9"/>
      <c r="L566" s="9"/>
      <c r="M566" s="9"/>
      <c r="N566" s="9"/>
      <c r="O566" s="9"/>
      <c r="P566" s="9"/>
      <c r="Q566" s="9"/>
      <c r="R566" s="9"/>
      <c r="S566" s="9"/>
      <c r="T566" s="9"/>
      <c r="U566" s="9"/>
      <c r="V566" s="9"/>
      <c r="W566" s="9"/>
      <c r="X566" s="9"/>
      <c r="Y566" s="9"/>
      <c r="Z566" s="9"/>
    </row>
    <row r="567" spans="1:26" ht="12.75" customHeight="1" x14ac:dyDescent="0.2">
      <c r="A567" s="14"/>
      <c r="B567" s="15"/>
      <c r="C567" s="16"/>
      <c r="D567" s="14"/>
      <c r="E567" s="17"/>
      <c r="F567" s="18"/>
      <c r="G567" s="18"/>
      <c r="H567" s="18"/>
      <c r="I567" s="8"/>
      <c r="J567" s="9"/>
      <c r="K567" s="9"/>
      <c r="L567" s="9"/>
      <c r="M567" s="9"/>
      <c r="N567" s="9"/>
      <c r="O567" s="9"/>
      <c r="P567" s="9"/>
      <c r="Q567" s="9"/>
      <c r="R567" s="9"/>
      <c r="S567" s="9"/>
      <c r="T567" s="9"/>
      <c r="U567" s="9"/>
      <c r="V567" s="9"/>
      <c r="W567" s="9"/>
      <c r="X567" s="9"/>
      <c r="Y567" s="9"/>
      <c r="Z567" s="9"/>
    </row>
    <row r="568" spans="1:26" ht="12.75" customHeight="1" x14ac:dyDescent="0.2">
      <c r="A568" s="14"/>
      <c r="B568" s="15"/>
      <c r="C568" s="16"/>
      <c r="D568" s="14"/>
      <c r="E568" s="17"/>
      <c r="F568" s="18"/>
      <c r="G568" s="18"/>
      <c r="H568" s="18"/>
      <c r="I568" s="8"/>
      <c r="J568" s="9"/>
      <c r="K568" s="9"/>
      <c r="L568" s="9"/>
      <c r="M568" s="9"/>
      <c r="N568" s="9"/>
      <c r="O568" s="9"/>
      <c r="P568" s="9"/>
      <c r="Q568" s="9"/>
      <c r="R568" s="9"/>
      <c r="S568" s="9"/>
      <c r="T568" s="9"/>
      <c r="U568" s="9"/>
      <c r="V568" s="9"/>
      <c r="W568" s="9"/>
      <c r="X568" s="9"/>
      <c r="Y568" s="9"/>
      <c r="Z568" s="9"/>
    </row>
    <row r="569" spans="1:26" ht="12.75" customHeight="1" x14ac:dyDescent="0.2">
      <c r="A569" s="14"/>
      <c r="B569" s="15"/>
      <c r="C569" s="16"/>
      <c r="D569" s="14"/>
      <c r="E569" s="17"/>
      <c r="F569" s="18"/>
      <c r="G569" s="18"/>
      <c r="H569" s="18"/>
      <c r="I569" s="8"/>
      <c r="J569" s="9"/>
      <c r="K569" s="9"/>
      <c r="L569" s="9"/>
      <c r="M569" s="9"/>
      <c r="N569" s="9"/>
      <c r="O569" s="9"/>
      <c r="P569" s="9"/>
      <c r="Q569" s="9"/>
      <c r="R569" s="9"/>
      <c r="S569" s="9"/>
      <c r="T569" s="9"/>
      <c r="U569" s="9"/>
      <c r="V569" s="9"/>
      <c r="W569" s="9"/>
      <c r="X569" s="9"/>
      <c r="Y569" s="9"/>
      <c r="Z569" s="9"/>
    </row>
    <row r="570" spans="1:26" ht="12.75" customHeight="1" x14ac:dyDescent="0.2">
      <c r="A570" s="14"/>
      <c r="B570" s="15"/>
      <c r="C570" s="16"/>
      <c r="D570" s="14"/>
      <c r="E570" s="17"/>
      <c r="F570" s="18"/>
      <c r="G570" s="18"/>
      <c r="H570" s="18"/>
      <c r="I570" s="8"/>
      <c r="J570" s="9"/>
      <c r="K570" s="9"/>
      <c r="L570" s="9"/>
      <c r="M570" s="9"/>
      <c r="N570" s="9"/>
      <c r="O570" s="9"/>
      <c r="P570" s="9"/>
      <c r="Q570" s="9"/>
      <c r="R570" s="9"/>
      <c r="S570" s="9"/>
      <c r="T570" s="9"/>
      <c r="U570" s="9"/>
      <c r="V570" s="9"/>
      <c r="W570" s="9"/>
      <c r="X570" s="9"/>
      <c r="Y570" s="9"/>
      <c r="Z570" s="9"/>
    </row>
    <row r="571" spans="1:26" ht="12.75" customHeight="1" x14ac:dyDescent="0.2">
      <c r="A571" s="14"/>
      <c r="B571" s="15"/>
      <c r="C571" s="16"/>
      <c r="D571" s="14"/>
      <c r="E571" s="17"/>
      <c r="F571" s="18"/>
      <c r="G571" s="18"/>
      <c r="H571" s="18"/>
      <c r="I571" s="8"/>
      <c r="J571" s="9"/>
      <c r="K571" s="9"/>
      <c r="L571" s="9"/>
      <c r="M571" s="9"/>
      <c r="N571" s="9"/>
      <c r="O571" s="9"/>
      <c r="P571" s="9"/>
      <c r="Q571" s="9"/>
      <c r="R571" s="9"/>
      <c r="S571" s="9"/>
      <c r="T571" s="9"/>
      <c r="U571" s="9"/>
      <c r="V571" s="9"/>
      <c r="W571" s="9"/>
      <c r="X571" s="9"/>
      <c r="Y571" s="9"/>
      <c r="Z571" s="9"/>
    </row>
    <row r="572" spans="1:26" ht="12.75" customHeight="1" x14ac:dyDescent="0.2">
      <c r="A572" s="14"/>
      <c r="B572" s="15"/>
      <c r="C572" s="16"/>
      <c r="D572" s="14"/>
      <c r="E572" s="17"/>
      <c r="F572" s="18"/>
      <c r="G572" s="18"/>
      <c r="H572" s="18"/>
      <c r="I572" s="8"/>
      <c r="J572" s="9"/>
      <c r="K572" s="9"/>
      <c r="L572" s="9"/>
      <c r="M572" s="9"/>
      <c r="N572" s="9"/>
      <c r="O572" s="9"/>
      <c r="P572" s="9"/>
      <c r="Q572" s="9"/>
      <c r="R572" s="9"/>
      <c r="S572" s="9"/>
      <c r="T572" s="9"/>
      <c r="U572" s="9"/>
      <c r="V572" s="9"/>
      <c r="W572" s="9"/>
      <c r="X572" s="9"/>
      <c r="Y572" s="9"/>
      <c r="Z572" s="9"/>
    </row>
    <row r="573" spans="1:26" ht="12.75" customHeight="1" x14ac:dyDescent="0.2">
      <c r="A573" s="14"/>
      <c r="B573" s="15"/>
      <c r="C573" s="16"/>
      <c r="D573" s="14"/>
      <c r="E573" s="17"/>
      <c r="F573" s="18"/>
      <c r="G573" s="18"/>
      <c r="H573" s="18"/>
      <c r="I573" s="8"/>
      <c r="J573" s="9"/>
      <c r="K573" s="9"/>
      <c r="L573" s="9"/>
      <c r="M573" s="9"/>
      <c r="N573" s="9"/>
      <c r="O573" s="9"/>
      <c r="P573" s="9"/>
      <c r="Q573" s="9"/>
      <c r="R573" s="9"/>
      <c r="S573" s="9"/>
      <c r="T573" s="9"/>
      <c r="U573" s="9"/>
      <c r="V573" s="9"/>
      <c r="W573" s="9"/>
      <c r="X573" s="9"/>
      <c r="Y573" s="9"/>
      <c r="Z573" s="9"/>
    </row>
    <row r="574" spans="1:26" ht="12.75" customHeight="1" x14ac:dyDescent="0.2">
      <c r="A574" s="14"/>
      <c r="B574" s="15"/>
      <c r="C574" s="16"/>
      <c r="D574" s="14"/>
      <c r="E574" s="17"/>
      <c r="F574" s="18"/>
      <c r="G574" s="18"/>
      <c r="H574" s="18"/>
      <c r="I574" s="8"/>
      <c r="J574" s="9"/>
      <c r="K574" s="9"/>
      <c r="L574" s="9"/>
      <c r="M574" s="9"/>
      <c r="N574" s="9"/>
      <c r="O574" s="9"/>
      <c r="P574" s="9"/>
      <c r="Q574" s="9"/>
      <c r="R574" s="9"/>
      <c r="S574" s="9"/>
      <c r="T574" s="9"/>
      <c r="U574" s="9"/>
      <c r="V574" s="9"/>
      <c r="W574" s="9"/>
      <c r="X574" s="9"/>
      <c r="Y574" s="9"/>
      <c r="Z574" s="9"/>
    </row>
    <row r="575" spans="1:26" ht="12.75" customHeight="1" x14ac:dyDescent="0.2">
      <c r="A575" s="14"/>
      <c r="B575" s="15"/>
      <c r="C575" s="16"/>
      <c r="D575" s="14"/>
      <c r="E575" s="17"/>
      <c r="F575" s="18"/>
      <c r="G575" s="18"/>
      <c r="H575" s="18"/>
      <c r="I575" s="8"/>
      <c r="J575" s="9"/>
      <c r="K575" s="9"/>
      <c r="L575" s="9"/>
      <c r="M575" s="9"/>
      <c r="N575" s="9"/>
      <c r="O575" s="9"/>
      <c r="P575" s="9"/>
      <c r="Q575" s="9"/>
      <c r="R575" s="9"/>
      <c r="S575" s="9"/>
      <c r="T575" s="9"/>
      <c r="U575" s="9"/>
      <c r="V575" s="9"/>
      <c r="W575" s="9"/>
      <c r="X575" s="9"/>
      <c r="Y575" s="9"/>
      <c r="Z575" s="9"/>
    </row>
    <row r="576" spans="1:26" ht="12.75" customHeight="1" x14ac:dyDescent="0.2">
      <c r="A576" s="14"/>
      <c r="B576" s="15"/>
      <c r="C576" s="16"/>
      <c r="D576" s="14"/>
      <c r="E576" s="17"/>
      <c r="F576" s="18"/>
      <c r="G576" s="18"/>
      <c r="H576" s="18"/>
      <c r="I576" s="8"/>
      <c r="J576" s="9"/>
      <c r="K576" s="9"/>
      <c r="L576" s="9"/>
      <c r="M576" s="9"/>
      <c r="N576" s="9"/>
      <c r="O576" s="9"/>
      <c r="P576" s="9"/>
      <c r="Q576" s="9"/>
      <c r="R576" s="9"/>
      <c r="S576" s="9"/>
      <c r="T576" s="9"/>
      <c r="U576" s="9"/>
      <c r="V576" s="9"/>
      <c r="W576" s="9"/>
      <c r="X576" s="9"/>
      <c r="Y576" s="9"/>
      <c r="Z576" s="9"/>
    </row>
    <row r="577" spans="1:26" ht="12.75" customHeight="1" x14ac:dyDescent="0.2">
      <c r="A577" s="14"/>
      <c r="B577" s="15"/>
      <c r="C577" s="16"/>
      <c r="D577" s="14"/>
      <c r="E577" s="17"/>
      <c r="F577" s="18"/>
      <c r="G577" s="18"/>
      <c r="H577" s="18"/>
      <c r="I577" s="8"/>
      <c r="J577" s="9"/>
      <c r="K577" s="9"/>
      <c r="L577" s="9"/>
      <c r="M577" s="9"/>
      <c r="N577" s="9"/>
      <c r="O577" s="9"/>
      <c r="P577" s="9"/>
      <c r="Q577" s="9"/>
      <c r="R577" s="9"/>
      <c r="S577" s="9"/>
      <c r="T577" s="9"/>
      <c r="U577" s="9"/>
      <c r="V577" s="9"/>
      <c r="W577" s="9"/>
      <c r="X577" s="9"/>
      <c r="Y577" s="9"/>
      <c r="Z577" s="9"/>
    </row>
    <row r="578" spans="1:26" ht="12.75" customHeight="1" x14ac:dyDescent="0.2">
      <c r="A578" s="14"/>
      <c r="B578" s="15"/>
      <c r="C578" s="16"/>
      <c r="D578" s="14"/>
      <c r="E578" s="17"/>
      <c r="F578" s="18"/>
      <c r="G578" s="18"/>
      <c r="H578" s="18"/>
      <c r="I578" s="8"/>
      <c r="J578" s="9"/>
      <c r="K578" s="9"/>
      <c r="L578" s="9"/>
      <c r="M578" s="9"/>
      <c r="N578" s="9"/>
      <c r="O578" s="9"/>
      <c r="P578" s="9"/>
      <c r="Q578" s="9"/>
      <c r="R578" s="9"/>
      <c r="S578" s="9"/>
      <c r="T578" s="9"/>
      <c r="U578" s="9"/>
      <c r="V578" s="9"/>
      <c r="W578" s="9"/>
      <c r="X578" s="9"/>
      <c r="Y578" s="9"/>
      <c r="Z578" s="9"/>
    </row>
    <row r="579" spans="1:26" ht="12.75" customHeight="1" x14ac:dyDescent="0.2">
      <c r="A579" s="14"/>
      <c r="B579" s="15"/>
      <c r="C579" s="16"/>
      <c r="D579" s="14"/>
      <c r="E579" s="17"/>
      <c r="F579" s="18"/>
      <c r="G579" s="18"/>
      <c r="H579" s="18"/>
      <c r="I579" s="8"/>
      <c r="J579" s="9"/>
      <c r="K579" s="9"/>
      <c r="L579" s="9"/>
      <c r="M579" s="9"/>
      <c r="N579" s="9"/>
      <c r="O579" s="9"/>
      <c r="P579" s="9"/>
      <c r="Q579" s="9"/>
      <c r="R579" s="9"/>
      <c r="S579" s="9"/>
      <c r="T579" s="9"/>
      <c r="U579" s="9"/>
      <c r="V579" s="9"/>
      <c r="W579" s="9"/>
      <c r="X579" s="9"/>
      <c r="Y579" s="9"/>
      <c r="Z579" s="9"/>
    </row>
    <row r="580" spans="1:26" ht="12.75" customHeight="1" x14ac:dyDescent="0.2">
      <c r="A580" s="14"/>
      <c r="B580" s="15"/>
      <c r="C580" s="16"/>
      <c r="D580" s="14"/>
      <c r="E580" s="17"/>
      <c r="F580" s="18"/>
      <c r="G580" s="18"/>
      <c r="H580" s="18"/>
      <c r="I580" s="8"/>
      <c r="J580" s="9"/>
      <c r="K580" s="9"/>
      <c r="L580" s="9"/>
      <c r="M580" s="9"/>
      <c r="N580" s="9"/>
      <c r="O580" s="9"/>
      <c r="P580" s="9"/>
      <c r="Q580" s="9"/>
      <c r="R580" s="9"/>
      <c r="S580" s="9"/>
      <c r="T580" s="9"/>
      <c r="U580" s="9"/>
      <c r="V580" s="9"/>
      <c r="W580" s="9"/>
      <c r="X580" s="9"/>
      <c r="Y580" s="9"/>
      <c r="Z580" s="9"/>
    </row>
    <row r="581" spans="1:26" ht="12.75" customHeight="1" x14ac:dyDescent="0.2">
      <c r="A581" s="14"/>
      <c r="B581" s="15"/>
      <c r="C581" s="16"/>
      <c r="D581" s="14"/>
      <c r="E581" s="17"/>
      <c r="F581" s="18"/>
      <c r="G581" s="18"/>
      <c r="H581" s="18"/>
      <c r="I581" s="8"/>
      <c r="J581" s="9"/>
      <c r="K581" s="9"/>
      <c r="L581" s="9"/>
      <c r="M581" s="9"/>
      <c r="N581" s="9"/>
      <c r="O581" s="9"/>
      <c r="P581" s="9"/>
      <c r="Q581" s="9"/>
      <c r="R581" s="9"/>
      <c r="S581" s="9"/>
      <c r="T581" s="9"/>
      <c r="U581" s="9"/>
      <c r="V581" s="9"/>
      <c r="W581" s="9"/>
      <c r="X581" s="9"/>
      <c r="Y581" s="9"/>
      <c r="Z581" s="9"/>
    </row>
    <row r="582" spans="1:26" ht="12.75" customHeight="1" x14ac:dyDescent="0.2">
      <c r="A582" s="14"/>
      <c r="B582" s="15"/>
      <c r="C582" s="16"/>
      <c r="D582" s="14"/>
      <c r="E582" s="17"/>
      <c r="F582" s="18"/>
      <c r="G582" s="18"/>
      <c r="H582" s="18"/>
      <c r="I582" s="8"/>
      <c r="J582" s="9"/>
      <c r="K582" s="9"/>
      <c r="L582" s="9"/>
      <c r="M582" s="9"/>
      <c r="N582" s="9"/>
      <c r="O582" s="9"/>
      <c r="P582" s="9"/>
      <c r="Q582" s="9"/>
      <c r="R582" s="9"/>
      <c r="S582" s="9"/>
      <c r="T582" s="9"/>
      <c r="U582" s="9"/>
      <c r="V582" s="9"/>
      <c r="W582" s="9"/>
      <c r="X582" s="9"/>
      <c r="Y582" s="9"/>
      <c r="Z582" s="9"/>
    </row>
    <row r="583" spans="1:26" ht="12.75" customHeight="1" x14ac:dyDescent="0.2">
      <c r="A583" s="14"/>
      <c r="B583" s="15"/>
      <c r="C583" s="16"/>
      <c r="D583" s="14"/>
      <c r="E583" s="17"/>
      <c r="F583" s="18"/>
      <c r="G583" s="18"/>
      <c r="H583" s="18"/>
      <c r="I583" s="8"/>
      <c r="J583" s="9"/>
      <c r="K583" s="9"/>
      <c r="L583" s="9"/>
      <c r="M583" s="9"/>
      <c r="N583" s="9"/>
      <c r="O583" s="9"/>
      <c r="P583" s="9"/>
      <c r="Q583" s="9"/>
      <c r="R583" s="9"/>
      <c r="S583" s="9"/>
      <c r="T583" s="9"/>
      <c r="U583" s="9"/>
      <c r="V583" s="9"/>
      <c r="W583" s="9"/>
      <c r="X583" s="9"/>
      <c r="Y583" s="9"/>
      <c r="Z583" s="9"/>
    </row>
    <row r="584" spans="1:26" ht="12.75" customHeight="1" x14ac:dyDescent="0.2">
      <c r="A584" s="14"/>
      <c r="B584" s="15"/>
      <c r="C584" s="16"/>
      <c r="D584" s="14"/>
      <c r="E584" s="17"/>
      <c r="F584" s="18"/>
      <c r="G584" s="18"/>
      <c r="H584" s="18"/>
      <c r="I584" s="8"/>
      <c r="J584" s="9"/>
      <c r="K584" s="9"/>
      <c r="L584" s="9"/>
      <c r="M584" s="9"/>
      <c r="N584" s="9"/>
      <c r="O584" s="9"/>
      <c r="P584" s="9"/>
      <c r="Q584" s="9"/>
      <c r="R584" s="9"/>
      <c r="S584" s="9"/>
      <c r="T584" s="9"/>
      <c r="U584" s="9"/>
      <c r="V584" s="9"/>
      <c r="W584" s="9"/>
      <c r="X584" s="9"/>
      <c r="Y584" s="9"/>
      <c r="Z584" s="9"/>
    </row>
    <row r="585" spans="1:26" ht="12.75" customHeight="1" x14ac:dyDescent="0.2">
      <c r="A585" s="14"/>
      <c r="B585" s="15"/>
      <c r="C585" s="16"/>
      <c r="D585" s="14"/>
      <c r="E585" s="17"/>
      <c r="F585" s="18"/>
      <c r="G585" s="18"/>
      <c r="H585" s="18"/>
      <c r="I585" s="8"/>
      <c r="J585" s="9"/>
      <c r="K585" s="9"/>
      <c r="L585" s="9"/>
      <c r="M585" s="9"/>
      <c r="N585" s="9"/>
      <c r="O585" s="9"/>
      <c r="P585" s="9"/>
      <c r="Q585" s="9"/>
      <c r="R585" s="9"/>
      <c r="S585" s="9"/>
      <c r="T585" s="9"/>
      <c r="U585" s="9"/>
      <c r="V585" s="9"/>
      <c r="W585" s="9"/>
      <c r="X585" s="9"/>
      <c r="Y585" s="9"/>
      <c r="Z585" s="9"/>
    </row>
    <row r="586" spans="1:26" ht="12.75" customHeight="1" x14ac:dyDescent="0.2">
      <c r="A586" s="14"/>
      <c r="B586" s="15"/>
      <c r="C586" s="16"/>
      <c r="D586" s="14"/>
      <c r="E586" s="17"/>
      <c r="F586" s="18"/>
      <c r="G586" s="18"/>
      <c r="H586" s="18"/>
      <c r="I586" s="8"/>
      <c r="J586" s="9"/>
      <c r="K586" s="9"/>
      <c r="L586" s="9"/>
      <c r="M586" s="9"/>
      <c r="N586" s="9"/>
      <c r="O586" s="9"/>
      <c r="P586" s="9"/>
      <c r="Q586" s="9"/>
      <c r="R586" s="9"/>
      <c r="S586" s="9"/>
      <c r="T586" s="9"/>
      <c r="U586" s="9"/>
      <c r="V586" s="9"/>
      <c r="W586" s="9"/>
      <c r="X586" s="9"/>
      <c r="Y586" s="9"/>
      <c r="Z586" s="9"/>
    </row>
    <row r="587" spans="1:26" ht="12.75" customHeight="1" x14ac:dyDescent="0.2">
      <c r="A587" s="14"/>
      <c r="B587" s="15"/>
      <c r="C587" s="16"/>
      <c r="D587" s="14"/>
      <c r="E587" s="17"/>
      <c r="F587" s="18"/>
      <c r="G587" s="18"/>
      <c r="H587" s="18"/>
      <c r="I587" s="8"/>
      <c r="J587" s="9"/>
      <c r="K587" s="9"/>
      <c r="L587" s="9"/>
      <c r="M587" s="9"/>
      <c r="N587" s="9"/>
      <c r="O587" s="9"/>
      <c r="P587" s="9"/>
      <c r="Q587" s="9"/>
      <c r="R587" s="9"/>
      <c r="S587" s="9"/>
      <c r="T587" s="9"/>
      <c r="U587" s="9"/>
      <c r="V587" s="9"/>
      <c r="W587" s="9"/>
      <c r="X587" s="9"/>
      <c r="Y587" s="9"/>
      <c r="Z587" s="9"/>
    </row>
    <row r="588" spans="1:26" ht="12.75" customHeight="1" x14ac:dyDescent="0.2">
      <c r="A588" s="14"/>
      <c r="B588" s="15"/>
      <c r="C588" s="16"/>
      <c r="D588" s="14"/>
      <c r="E588" s="17"/>
      <c r="F588" s="18"/>
      <c r="G588" s="18"/>
      <c r="H588" s="18"/>
      <c r="I588" s="8"/>
      <c r="J588" s="9"/>
      <c r="K588" s="9"/>
      <c r="L588" s="9"/>
      <c r="M588" s="9"/>
      <c r="N588" s="9"/>
      <c r="O588" s="9"/>
      <c r="P588" s="9"/>
      <c r="Q588" s="9"/>
      <c r="R588" s="9"/>
      <c r="S588" s="9"/>
      <c r="T588" s="9"/>
      <c r="U588" s="9"/>
      <c r="V588" s="9"/>
      <c r="W588" s="9"/>
      <c r="X588" s="9"/>
      <c r="Y588" s="9"/>
      <c r="Z588" s="9"/>
    </row>
    <row r="589" spans="1:26" ht="12.75" customHeight="1" x14ac:dyDescent="0.2">
      <c r="A589" s="14"/>
      <c r="B589" s="15"/>
      <c r="C589" s="16"/>
      <c r="D589" s="14"/>
      <c r="E589" s="17"/>
      <c r="F589" s="18"/>
      <c r="G589" s="18"/>
      <c r="H589" s="18"/>
      <c r="I589" s="8"/>
      <c r="J589" s="9"/>
      <c r="K589" s="9"/>
      <c r="L589" s="9"/>
      <c r="M589" s="9"/>
      <c r="N589" s="9"/>
      <c r="O589" s="9"/>
      <c r="P589" s="9"/>
      <c r="Q589" s="9"/>
      <c r="R589" s="9"/>
      <c r="S589" s="9"/>
      <c r="T589" s="9"/>
      <c r="U589" s="9"/>
      <c r="V589" s="9"/>
      <c r="W589" s="9"/>
      <c r="X589" s="9"/>
      <c r="Y589" s="9"/>
      <c r="Z589" s="9"/>
    </row>
    <row r="590" spans="1:26" ht="12.75" customHeight="1" x14ac:dyDescent="0.2">
      <c r="A590" s="14"/>
      <c r="B590" s="15"/>
      <c r="C590" s="16"/>
      <c r="D590" s="14"/>
      <c r="E590" s="17"/>
      <c r="F590" s="18"/>
      <c r="G590" s="18"/>
      <c r="H590" s="18"/>
      <c r="I590" s="8"/>
      <c r="J590" s="9"/>
      <c r="K590" s="9"/>
      <c r="L590" s="9"/>
      <c r="M590" s="9"/>
      <c r="N590" s="9"/>
      <c r="O590" s="9"/>
      <c r="P590" s="9"/>
      <c r="Q590" s="9"/>
      <c r="R590" s="9"/>
      <c r="S590" s="9"/>
      <c r="T590" s="9"/>
      <c r="U590" s="9"/>
      <c r="V590" s="9"/>
      <c r="W590" s="9"/>
      <c r="X590" s="9"/>
      <c r="Y590" s="9"/>
      <c r="Z590" s="9"/>
    </row>
    <row r="591" spans="1:26" ht="12.75" customHeight="1" x14ac:dyDescent="0.2">
      <c r="A591" s="14"/>
      <c r="B591" s="15"/>
      <c r="C591" s="16"/>
      <c r="D591" s="14"/>
      <c r="E591" s="17"/>
      <c r="F591" s="18"/>
      <c r="G591" s="18"/>
      <c r="H591" s="18"/>
      <c r="I591" s="8"/>
      <c r="J591" s="9"/>
      <c r="K591" s="9"/>
      <c r="L591" s="9"/>
      <c r="M591" s="9"/>
      <c r="N591" s="9"/>
      <c r="O591" s="9"/>
      <c r="P591" s="9"/>
      <c r="Q591" s="9"/>
      <c r="R591" s="9"/>
      <c r="S591" s="9"/>
      <c r="T591" s="9"/>
      <c r="U591" s="9"/>
      <c r="V591" s="9"/>
      <c r="W591" s="9"/>
      <c r="X591" s="9"/>
      <c r="Y591" s="9"/>
      <c r="Z591" s="9"/>
    </row>
    <row r="592" spans="1:26" ht="12.75" customHeight="1" x14ac:dyDescent="0.2">
      <c r="A592" s="14"/>
      <c r="B592" s="15"/>
      <c r="C592" s="16"/>
      <c r="D592" s="14"/>
      <c r="E592" s="17"/>
      <c r="F592" s="18"/>
      <c r="G592" s="18"/>
      <c r="H592" s="18"/>
      <c r="I592" s="8"/>
      <c r="J592" s="9"/>
      <c r="K592" s="9"/>
      <c r="L592" s="9"/>
      <c r="M592" s="9"/>
      <c r="N592" s="9"/>
      <c r="O592" s="9"/>
      <c r="P592" s="9"/>
      <c r="Q592" s="9"/>
      <c r="R592" s="9"/>
      <c r="S592" s="9"/>
      <c r="T592" s="9"/>
      <c r="U592" s="9"/>
      <c r="V592" s="9"/>
      <c r="W592" s="9"/>
      <c r="X592" s="9"/>
      <c r="Y592" s="9"/>
      <c r="Z592" s="9"/>
    </row>
    <row r="593" spans="1:26" ht="12.75" customHeight="1" x14ac:dyDescent="0.2">
      <c r="A593" s="14"/>
      <c r="B593" s="15"/>
      <c r="C593" s="16"/>
      <c r="D593" s="14"/>
      <c r="E593" s="17"/>
      <c r="F593" s="18"/>
      <c r="G593" s="18"/>
      <c r="H593" s="18"/>
      <c r="I593" s="8"/>
      <c r="J593" s="9"/>
      <c r="K593" s="9"/>
      <c r="L593" s="9"/>
      <c r="M593" s="9"/>
      <c r="N593" s="9"/>
      <c r="O593" s="9"/>
      <c r="P593" s="9"/>
      <c r="Q593" s="9"/>
      <c r="R593" s="9"/>
      <c r="S593" s="9"/>
      <c r="T593" s="9"/>
      <c r="U593" s="9"/>
      <c r="V593" s="9"/>
      <c r="W593" s="9"/>
      <c r="X593" s="9"/>
      <c r="Y593" s="9"/>
      <c r="Z593" s="9"/>
    </row>
    <row r="594" spans="1:26" ht="12.75" customHeight="1" x14ac:dyDescent="0.2">
      <c r="A594" s="14"/>
      <c r="B594" s="15"/>
      <c r="C594" s="16"/>
      <c r="D594" s="14"/>
      <c r="E594" s="17"/>
      <c r="F594" s="18"/>
      <c r="G594" s="18"/>
      <c r="H594" s="18"/>
      <c r="I594" s="8"/>
      <c r="J594" s="9"/>
      <c r="K594" s="9"/>
      <c r="L594" s="9"/>
      <c r="M594" s="9"/>
      <c r="N594" s="9"/>
      <c r="O594" s="9"/>
      <c r="P594" s="9"/>
      <c r="Q594" s="9"/>
      <c r="R594" s="9"/>
      <c r="S594" s="9"/>
      <c r="T594" s="9"/>
      <c r="U594" s="9"/>
      <c r="V594" s="9"/>
      <c r="W594" s="9"/>
      <c r="X594" s="9"/>
      <c r="Y594" s="9"/>
      <c r="Z594" s="9"/>
    </row>
    <row r="595" spans="1:26" ht="12.75" customHeight="1" x14ac:dyDescent="0.2">
      <c r="A595" s="14"/>
      <c r="B595" s="15"/>
      <c r="C595" s="16"/>
      <c r="D595" s="14"/>
      <c r="E595" s="17"/>
      <c r="F595" s="18"/>
      <c r="G595" s="18"/>
      <c r="H595" s="18"/>
      <c r="I595" s="8"/>
      <c r="J595" s="9"/>
      <c r="K595" s="9"/>
      <c r="L595" s="9"/>
      <c r="M595" s="9"/>
      <c r="N595" s="9"/>
      <c r="O595" s="9"/>
      <c r="P595" s="9"/>
      <c r="Q595" s="9"/>
      <c r="R595" s="9"/>
      <c r="S595" s="9"/>
      <c r="T595" s="9"/>
      <c r="U595" s="9"/>
      <c r="V595" s="9"/>
      <c r="W595" s="9"/>
      <c r="X595" s="9"/>
      <c r="Y595" s="9"/>
      <c r="Z595" s="9"/>
    </row>
    <row r="596" spans="1:26" ht="12.75" customHeight="1" x14ac:dyDescent="0.2">
      <c r="A596" s="14"/>
      <c r="B596" s="15"/>
      <c r="C596" s="16"/>
      <c r="D596" s="14"/>
      <c r="E596" s="17"/>
      <c r="F596" s="18"/>
      <c r="G596" s="18"/>
      <c r="H596" s="18"/>
      <c r="I596" s="8"/>
      <c r="J596" s="9"/>
      <c r="K596" s="9"/>
      <c r="L596" s="9"/>
      <c r="M596" s="9"/>
      <c r="N596" s="9"/>
      <c r="O596" s="9"/>
      <c r="P596" s="9"/>
      <c r="Q596" s="9"/>
      <c r="R596" s="9"/>
      <c r="S596" s="9"/>
      <c r="T596" s="9"/>
      <c r="U596" s="9"/>
      <c r="V596" s="9"/>
      <c r="W596" s="9"/>
      <c r="X596" s="9"/>
      <c r="Y596" s="9"/>
      <c r="Z596" s="9"/>
    </row>
    <row r="597" spans="1:26" ht="12.75" customHeight="1" x14ac:dyDescent="0.2">
      <c r="A597" s="14"/>
      <c r="B597" s="15"/>
      <c r="C597" s="16"/>
      <c r="D597" s="14"/>
      <c r="E597" s="17"/>
      <c r="F597" s="18"/>
      <c r="G597" s="18"/>
      <c r="H597" s="18"/>
      <c r="I597" s="8"/>
      <c r="J597" s="9"/>
      <c r="K597" s="9"/>
      <c r="L597" s="9"/>
      <c r="M597" s="9"/>
      <c r="N597" s="9"/>
      <c r="O597" s="9"/>
      <c r="P597" s="9"/>
      <c r="Q597" s="9"/>
      <c r="R597" s="9"/>
      <c r="S597" s="9"/>
      <c r="T597" s="9"/>
      <c r="U597" s="9"/>
      <c r="V597" s="9"/>
      <c r="W597" s="9"/>
      <c r="X597" s="9"/>
      <c r="Y597" s="9"/>
      <c r="Z597" s="9"/>
    </row>
    <row r="598" spans="1:26" ht="12.75" customHeight="1" x14ac:dyDescent="0.2">
      <c r="A598" s="14"/>
      <c r="B598" s="15"/>
      <c r="C598" s="16"/>
      <c r="D598" s="14"/>
      <c r="E598" s="17"/>
      <c r="F598" s="18"/>
      <c r="G598" s="18"/>
      <c r="H598" s="18"/>
      <c r="I598" s="8"/>
      <c r="J598" s="9"/>
      <c r="K598" s="9"/>
      <c r="L598" s="9"/>
      <c r="M598" s="9"/>
      <c r="N598" s="9"/>
      <c r="O598" s="9"/>
      <c r="P598" s="9"/>
      <c r="Q598" s="9"/>
      <c r="R598" s="9"/>
      <c r="S598" s="9"/>
      <c r="T598" s="9"/>
      <c r="U598" s="9"/>
      <c r="V598" s="9"/>
      <c r="W598" s="9"/>
      <c r="X598" s="9"/>
      <c r="Y598" s="9"/>
      <c r="Z598" s="9"/>
    </row>
    <row r="599" spans="1:26" ht="12.75" customHeight="1" x14ac:dyDescent="0.2">
      <c r="A599" s="14"/>
      <c r="B599" s="15"/>
      <c r="C599" s="16"/>
      <c r="D599" s="14"/>
      <c r="E599" s="17"/>
      <c r="F599" s="18"/>
      <c r="G599" s="18"/>
      <c r="H599" s="18"/>
      <c r="I599" s="8"/>
      <c r="J599" s="9"/>
      <c r="K599" s="9"/>
      <c r="L599" s="9"/>
      <c r="M599" s="9"/>
      <c r="N599" s="9"/>
      <c r="O599" s="9"/>
      <c r="P599" s="9"/>
      <c r="Q599" s="9"/>
      <c r="R599" s="9"/>
      <c r="S599" s="9"/>
      <c r="T599" s="9"/>
      <c r="U599" s="9"/>
      <c r="V599" s="9"/>
      <c r="W599" s="9"/>
      <c r="X599" s="9"/>
      <c r="Y599" s="9"/>
      <c r="Z599" s="9"/>
    </row>
    <row r="600" spans="1:26" ht="12.75" customHeight="1" x14ac:dyDescent="0.2">
      <c r="A600" s="14"/>
      <c r="B600" s="15"/>
      <c r="C600" s="16"/>
      <c r="D600" s="14"/>
      <c r="E600" s="17"/>
      <c r="F600" s="18"/>
      <c r="G600" s="18"/>
      <c r="H600" s="18"/>
      <c r="I600" s="8"/>
      <c r="J600" s="9"/>
      <c r="K600" s="9"/>
      <c r="L600" s="9"/>
      <c r="M600" s="9"/>
      <c r="N600" s="9"/>
      <c r="O600" s="9"/>
      <c r="P600" s="9"/>
      <c r="Q600" s="9"/>
      <c r="R600" s="9"/>
      <c r="S600" s="9"/>
      <c r="T600" s="9"/>
      <c r="U600" s="9"/>
      <c r="V600" s="9"/>
      <c r="W600" s="9"/>
      <c r="X600" s="9"/>
      <c r="Y600" s="9"/>
      <c r="Z600" s="9"/>
    </row>
    <row r="601" spans="1:26" ht="12.75" customHeight="1" x14ac:dyDescent="0.2">
      <c r="A601" s="14"/>
      <c r="B601" s="15"/>
      <c r="C601" s="16"/>
      <c r="D601" s="14"/>
      <c r="E601" s="17"/>
      <c r="F601" s="18"/>
      <c r="G601" s="18"/>
      <c r="H601" s="18"/>
      <c r="I601" s="8"/>
      <c r="J601" s="9"/>
      <c r="K601" s="9"/>
      <c r="L601" s="9"/>
      <c r="M601" s="9"/>
      <c r="N601" s="9"/>
      <c r="O601" s="9"/>
      <c r="P601" s="9"/>
      <c r="Q601" s="9"/>
      <c r="R601" s="9"/>
      <c r="S601" s="9"/>
      <c r="T601" s="9"/>
      <c r="U601" s="9"/>
      <c r="V601" s="9"/>
      <c r="W601" s="9"/>
      <c r="X601" s="9"/>
      <c r="Y601" s="9"/>
      <c r="Z601" s="9"/>
    </row>
    <row r="602" spans="1:26" ht="12.75" customHeight="1" x14ac:dyDescent="0.2">
      <c r="A602" s="14"/>
      <c r="B602" s="15"/>
      <c r="C602" s="16"/>
      <c r="D602" s="14"/>
      <c r="E602" s="17"/>
      <c r="F602" s="18"/>
      <c r="G602" s="18"/>
      <c r="H602" s="18"/>
      <c r="I602" s="8"/>
      <c r="J602" s="9"/>
      <c r="K602" s="9"/>
      <c r="L602" s="9"/>
      <c r="M602" s="9"/>
      <c r="N602" s="9"/>
      <c r="O602" s="9"/>
      <c r="P602" s="9"/>
      <c r="Q602" s="9"/>
      <c r="R602" s="9"/>
      <c r="S602" s="9"/>
      <c r="T602" s="9"/>
      <c r="U602" s="9"/>
      <c r="V602" s="9"/>
      <c r="W602" s="9"/>
      <c r="X602" s="9"/>
      <c r="Y602" s="9"/>
      <c r="Z602" s="9"/>
    </row>
    <row r="603" spans="1:26" ht="12.75" customHeight="1" x14ac:dyDescent="0.2">
      <c r="A603" s="14"/>
      <c r="B603" s="15"/>
      <c r="C603" s="16"/>
      <c r="D603" s="14"/>
      <c r="E603" s="17"/>
      <c r="F603" s="18"/>
      <c r="G603" s="18"/>
      <c r="H603" s="18"/>
      <c r="I603" s="8"/>
      <c r="J603" s="9"/>
      <c r="K603" s="9"/>
      <c r="L603" s="9"/>
      <c r="M603" s="9"/>
      <c r="N603" s="9"/>
      <c r="O603" s="9"/>
      <c r="P603" s="9"/>
      <c r="Q603" s="9"/>
      <c r="R603" s="9"/>
      <c r="S603" s="9"/>
      <c r="T603" s="9"/>
      <c r="U603" s="9"/>
      <c r="V603" s="9"/>
      <c r="W603" s="9"/>
      <c r="X603" s="9"/>
      <c r="Y603" s="9"/>
      <c r="Z603" s="9"/>
    </row>
    <row r="604" spans="1:26" ht="12.75" customHeight="1" x14ac:dyDescent="0.2">
      <c r="A604" s="14"/>
      <c r="B604" s="15"/>
      <c r="C604" s="16"/>
      <c r="D604" s="14"/>
      <c r="E604" s="17"/>
      <c r="F604" s="18"/>
      <c r="G604" s="18"/>
      <c r="H604" s="18"/>
      <c r="I604" s="8"/>
      <c r="J604" s="9"/>
      <c r="K604" s="9"/>
      <c r="L604" s="9"/>
      <c r="M604" s="9"/>
      <c r="N604" s="9"/>
      <c r="O604" s="9"/>
      <c r="P604" s="9"/>
      <c r="Q604" s="9"/>
      <c r="R604" s="9"/>
      <c r="S604" s="9"/>
      <c r="T604" s="9"/>
      <c r="U604" s="9"/>
      <c r="V604" s="9"/>
      <c r="W604" s="9"/>
      <c r="X604" s="9"/>
      <c r="Y604" s="9"/>
      <c r="Z604" s="9"/>
    </row>
    <row r="605" spans="1:26" ht="12.75" customHeight="1" x14ac:dyDescent="0.2">
      <c r="A605" s="14"/>
      <c r="B605" s="15"/>
      <c r="C605" s="16"/>
      <c r="D605" s="14"/>
      <c r="E605" s="17"/>
      <c r="F605" s="18"/>
      <c r="G605" s="18"/>
      <c r="H605" s="18"/>
      <c r="I605" s="8"/>
      <c r="J605" s="9"/>
      <c r="K605" s="9"/>
      <c r="L605" s="9"/>
      <c r="M605" s="9"/>
      <c r="N605" s="9"/>
      <c r="O605" s="9"/>
      <c r="P605" s="9"/>
      <c r="Q605" s="9"/>
      <c r="R605" s="9"/>
      <c r="S605" s="9"/>
      <c r="T605" s="9"/>
      <c r="U605" s="9"/>
      <c r="V605" s="9"/>
      <c r="W605" s="9"/>
      <c r="X605" s="9"/>
      <c r="Y605" s="9"/>
      <c r="Z605" s="9"/>
    </row>
    <row r="606" spans="1:26" ht="12.75" customHeight="1" x14ac:dyDescent="0.2">
      <c r="A606" s="14"/>
      <c r="B606" s="15"/>
      <c r="C606" s="16"/>
      <c r="D606" s="14"/>
      <c r="E606" s="17"/>
      <c r="F606" s="18"/>
      <c r="G606" s="18"/>
      <c r="H606" s="18"/>
      <c r="I606" s="8"/>
      <c r="J606" s="9"/>
      <c r="K606" s="9"/>
      <c r="L606" s="9"/>
      <c r="M606" s="9"/>
      <c r="N606" s="9"/>
      <c r="O606" s="9"/>
      <c r="P606" s="9"/>
      <c r="Q606" s="9"/>
      <c r="R606" s="9"/>
      <c r="S606" s="9"/>
      <c r="T606" s="9"/>
      <c r="U606" s="9"/>
      <c r="V606" s="9"/>
      <c r="W606" s="9"/>
      <c r="X606" s="9"/>
      <c r="Y606" s="9"/>
      <c r="Z606" s="9"/>
    </row>
    <row r="607" spans="1:26" ht="12.75" customHeight="1" x14ac:dyDescent="0.2">
      <c r="A607" s="14"/>
      <c r="B607" s="15"/>
      <c r="C607" s="16"/>
      <c r="D607" s="14"/>
      <c r="E607" s="17"/>
      <c r="F607" s="18"/>
      <c r="G607" s="18"/>
      <c r="H607" s="18"/>
      <c r="I607" s="8"/>
      <c r="J607" s="9"/>
      <c r="K607" s="9"/>
      <c r="L607" s="9"/>
      <c r="M607" s="9"/>
      <c r="N607" s="9"/>
      <c r="O607" s="9"/>
      <c r="P607" s="9"/>
      <c r="Q607" s="9"/>
      <c r="R607" s="9"/>
      <c r="S607" s="9"/>
      <c r="T607" s="9"/>
      <c r="U607" s="9"/>
      <c r="V607" s="9"/>
      <c r="W607" s="9"/>
      <c r="X607" s="9"/>
      <c r="Y607" s="9"/>
      <c r="Z607" s="9"/>
    </row>
    <row r="608" spans="1:26" ht="12.75" customHeight="1" x14ac:dyDescent="0.2">
      <c r="A608" s="14"/>
      <c r="B608" s="15"/>
      <c r="C608" s="16"/>
      <c r="D608" s="14"/>
      <c r="E608" s="17"/>
      <c r="F608" s="18"/>
      <c r="G608" s="18"/>
      <c r="H608" s="18"/>
      <c r="I608" s="8"/>
      <c r="J608" s="9"/>
      <c r="K608" s="9"/>
      <c r="L608" s="9"/>
      <c r="M608" s="9"/>
      <c r="N608" s="9"/>
      <c r="O608" s="9"/>
      <c r="P608" s="9"/>
      <c r="Q608" s="9"/>
      <c r="R608" s="9"/>
      <c r="S608" s="9"/>
      <c r="T608" s="9"/>
      <c r="U608" s="9"/>
      <c r="V608" s="9"/>
      <c r="W608" s="9"/>
      <c r="X608" s="9"/>
      <c r="Y608" s="9"/>
      <c r="Z608" s="9"/>
    </row>
    <row r="609" spans="1:26" ht="12.75" customHeight="1" x14ac:dyDescent="0.2">
      <c r="A609" s="14"/>
      <c r="B609" s="15"/>
      <c r="C609" s="16"/>
      <c r="D609" s="14"/>
      <c r="E609" s="17"/>
      <c r="F609" s="18"/>
      <c r="G609" s="18"/>
      <c r="H609" s="18"/>
      <c r="I609" s="8"/>
      <c r="J609" s="9"/>
      <c r="K609" s="9"/>
      <c r="L609" s="9"/>
      <c r="M609" s="9"/>
      <c r="N609" s="9"/>
      <c r="O609" s="9"/>
      <c r="P609" s="9"/>
      <c r="Q609" s="9"/>
      <c r="R609" s="9"/>
      <c r="S609" s="9"/>
      <c r="T609" s="9"/>
      <c r="U609" s="9"/>
      <c r="V609" s="9"/>
      <c r="W609" s="9"/>
      <c r="X609" s="9"/>
      <c r="Y609" s="9"/>
      <c r="Z609" s="9"/>
    </row>
    <row r="610" spans="1:26" ht="12.75" customHeight="1" x14ac:dyDescent="0.2">
      <c r="A610" s="14"/>
      <c r="B610" s="15"/>
      <c r="C610" s="16"/>
      <c r="D610" s="14"/>
      <c r="E610" s="17"/>
      <c r="F610" s="18"/>
      <c r="G610" s="18"/>
      <c r="H610" s="18"/>
      <c r="I610" s="8"/>
      <c r="J610" s="9"/>
      <c r="K610" s="9"/>
      <c r="L610" s="9"/>
      <c r="M610" s="9"/>
      <c r="N610" s="9"/>
      <c r="O610" s="9"/>
      <c r="P610" s="9"/>
      <c r="Q610" s="9"/>
      <c r="R610" s="9"/>
      <c r="S610" s="9"/>
      <c r="T610" s="9"/>
      <c r="U610" s="9"/>
      <c r="V610" s="9"/>
      <c r="W610" s="9"/>
      <c r="X610" s="9"/>
      <c r="Y610" s="9"/>
      <c r="Z610" s="9"/>
    </row>
    <row r="611" spans="1:26" ht="12.75" customHeight="1" x14ac:dyDescent="0.2">
      <c r="A611" s="14"/>
      <c r="B611" s="15"/>
      <c r="C611" s="16"/>
      <c r="D611" s="14"/>
      <c r="E611" s="17"/>
      <c r="F611" s="18"/>
      <c r="G611" s="18"/>
      <c r="H611" s="18"/>
      <c r="I611" s="8"/>
      <c r="J611" s="9"/>
      <c r="K611" s="9"/>
      <c r="L611" s="9"/>
      <c r="M611" s="9"/>
      <c r="N611" s="9"/>
      <c r="O611" s="9"/>
      <c r="P611" s="9"/>
      <c r="Q611" s="9"/>
      <c r="R611" s="9"/>
      <c r="S611" s="9"/>
      <c r="T611" s="9"/>
      <c r="U611" s="9"/>
      <c r="V611" s="9"/>
      <c r="W611" s="9"/>
      <c r="X611" s="9"/>
      <c r="Y611" s="9"/>
      <c r="Z611" s="9"/>
    </row>
    <row r="612" spans="1:26" ht="12.75" customHeight="1" x14ac:dyDescent="0.2">
      <c r="A612" s="14"/>
      <c r="B612" s="15"/>
      <c r="C612" s="16"/>
      <c r="D612" s="14"/>
      <c r="E612" s="17"/>
      <c r="F612" s="18"/>
      <c r="G612" s="18"/>
      <c r="H612" s="18"/>
      <c r="I612" s="8"/>
      <c r="J612" s="9"/>
      <c r="K612" s="9"/>
      <c r="L612" s="9"/>
      <c r="M612" s="9"/>
      <c r="N612" s="9"/>
      <c r="O612" s="9"/>
      <c r="P612" s="9"/>
      <c r="Q612" s="9"/>
      <c r="R612" s="9"/>
      <c r="S612" s="9"/>
      <c r="T612" s="9"/>
      <c r="U612" s="9"/>
      <c r="V612" s="9"/>
      <c r="W612" s="9"/>
      <c r="X612" s="9"/>
      <c r="Y612" s="9"/>
      <c r="Z612" s="9"/>
    </row>
    <row r="613" spans="1:26" ht="12.75" customHeight="1" x14ac:dyDescent="0.2">
      <c r="A613" s="14"/>
      <c r="B613" s="15"/>
      <c r="C613" s="16"/>
      <c r="D613" s="14"/>
      <c r="E613" s="17"/>
      <c r="F613" s="18"/>
      <c r="G613" s="18"/>
      <c r="H613" s="18"/>
      <c r="I613" s="8"/>
      <c r="J613" s="9"/>
      <c r="K613" s="9"/>
      <c r="L613" s="9"/>
      <c r="M613" s="9"/>
      <c r="N613" s="9"/>
      <c r="O613" s="9"/>
      <c r="P613" s="9"/>
      <c r="Q613" s="9"/>
      <c r="R613" s="9"/>
      <c r="S613" s="9"/>
      <c r="T613" s="9"/>
      <c r="U613" s="9"/>
      <c r="V613" s="9"/>
      <c r="W613" s="9"/>
      <c r="X613" s="9"/>
      <c r="Y613" s="9"/>
      <c r="Z613" s="9"/>
    </row>
    <row r="614" spans="1:26" ht="12.75" customHeight="1" x14ac:dyDescent="0.2">
      <c r="A614" s="14"/>
      <c r="B614" s="15"/>
      <c r="C614" s="16"/>
      <c r="D614" s="14"/>
      <c r="E614" s="17"/>
      <c r="F614" s="18"/>
      <c r="G614" s="18"/>
      <c r="H614" s="18"/>
      <c r="I614" s="8"/>
      <c r="J614" s="9"/>
      <c r="K614" s="9"/>
      <c r="L614" s="9"/>
      <c r="M614" s="9"/>
      <c r="N614" s="9"/>
      <c r="O614" s="9"/>
      <c r="P614" s="9"/>
      <c r="Q614" s="9"/>
      <c r="R614" s="9"/>
      <c r="S614" s="9"/>
      <c r="T614" s="9"/>
      <c r="U614" s="9"/>
      <c r="V614" s="9"/>
      <c r="W614" s="9"/>
      <c r="X614" s="9"/>
      <c r="Y614" s="9"/>
      <c r="Z614" s="9"/>
    </row>
    <row r="615" spans="1:26" ht="12.75" customHeight="1" x14ac:dyDescent="0.2">
      <c r="A615" s="14"/>
      <c r="B615" s="15"/>
      <c r="C615" s="16"/>
      <c r="D615" s="14"/>
      <c r="E615" s="17"/>
      <c r="F615" s="18"/>
      <c r="G615" s="18"/>
      <c r="H615" s="18"/>
      <c r="I615" s="8"/>
      <c r="J615" s="9"/>
      <c r="K615" s="9"/>
      <c r="L615" s="9"/>
      <c r="M615" s="9"/>
      <c r="N615" s="9"/>
      <c r="O615" s="9"/>
      <c r="P615" s="9"/>
      <c r="Q615" s="9"/>
      <c r="R615" s="9"/>
      <c r="S615" s="9"/>
      <c r="T615" s="9"/>
      <c r="U615" s="9"/>
      <c r="V615" s="9"/>
      <c r="W615" s="9"/>
      <c r="X615" s="9"/>
      <c r="Y615" s="9"/>
      <c r="Z615" s="9"/>
    </row>
    <row r="616" spans="1:26" ht="12.75" customHeight="1" x14ac:dyDescent="0.2">
      <c r="A616" s="14"/>
      <c r="B616" s="15"/>
      <c r="C616" s="16"/>
      <c r="D616" s="14"/>
      <c r="E616" s="17"/>
      <c r="F616" s="18"/>
      <c r="G616" s="18"/>
      <c r="H616" s="18"/>
      <c r="I616" s="8"/>
      <c r="J616" s="9"/>
      <c r="K616" s="9"/>
      <c r="L616" s="9"/>
      <c r="M616" s="9"/>
      <c r="N616" s="9"/>
      <c r="O616" s="9"/>
      <c r="P616" s="9"/>
      <c r="Q616" s="9"/>
      <c r="R616" s="9"/>
      <c r="S616" s="9"/>
      <c r="T616" s="9"/>
      <c r="U616" s="9"/>
      <c r="V616" s="9"/>
      <c r="W616" s="9"/>
      <c r="X616" s="9"/>
      <c r="Y616" s="9"/>
      <c r="Z616" s="9"/>
    </row>
    <row r="617" spans="1:26" ht="12.75" customHeight="1" x14ac:dyDescent="0.2">
      <c r="A617" s="14"/>
      <c r="B617" s="15"/>
      <c r="C617" s="16"/>
      <c r="D617" s="14"/>
      <c r="E617" s="17"/>
      <c r="F617" s="18"/>
      <c r="G617" s="18"/>
      <c r="H617" s="18"/>
      <c r="I617" s="8"/>
      <c r="J617" s="9"/>
      <c r="K617" s="9"/>
      <c r="L617" s="9"/>
      <c r="M617" s="9"/>
      <c r="N617" s="9"/>
      <c r="O617" s="9"/>
      <c r="P617" s="9"/>
      <c r="Q617" s="9"/>
      <c r="R617" s="9"/>
      <c r="S617" s="9"/>
      <c r="T617" s="9"/>
      <c r="U617" s="9"/>
      <c r="V617" s="9"/>
      <c r="W617" s="9"/>
      <c r="X617" s="9"/>
      <c r="Y617" s="9"/>
      <c r="Z617" s="9"/>
    </row>
    <row r="618" spans="1:26" ht="12.75" customHeight="1" x14ac:dyDescent="0.2">
      <c r="A618" s="14"/>
      <c r="B618" s="15"/>
      <c r="C618" s="16"/>
      <c r="D618" s="14"/>
      <c r="E618" s="17"/>
      <c r="F618" s="18"/>
      <c r="G618" s="18"/>
      <c r="H618" s="18"/>
      <c r="I618" s="8"/>
      <c r="J618" s="9"/>
      <c r="K618" s="9"/>
      <c r="L618" s="9"/>
      <c r="M618" s="9"/>
      <c r="N618" s="9"/>
      <c r="O618" s="9"/>
      <c r="P618" s="9"/>
      <c r="Q618" s="9"/>
      <c r="R618" s="9"/>
      <c r="S618" s="9"/>
      <c r="T618" s="9"/>
      <c r="U618" s="9"/>
      <c r="V618" s="9"/>
      <c r="W618" s="9"/>
      <c r="X618" s="9"/>
      <c r="Y618" s="9"/>
      <c r="Z618" s="9"/>
    </row>
    <row r="619" spans="1:26" ht="12.75" customHeight="1" x14ac:dyDescent="0.2">
      <c r="A619" s="14"/>
      <c r="B619" s="15"/>
      <c r="C619" s="16"/>
      <c r="D619" s="14"/>
      <c r="E619" s="17"/>
      <c r="F619" s="18"/>
      <c r="G619" s="18"/>
      <c r="H619" s="18"/>
      <c r="I619" s="8"/>
      <c r="J619" s="9"/>
      <c r="K619" s="9"/>
      <c r="L619" s="9"/>
      <c r="M619" s="9"/>
      <c r="N619" s="9"/>
      <c r="O619" s="9"/>
      <c r="P619" s="9"/>
      <c r="Q619" s="9"/>
      <c r="R619" s="9"/>
      <c r="S619" s="9"/>
      <c r="T619" s="9"/>
      <c r="U619" s="9"/>
      <c r="V619" s="9"/>
      <c r="W619" s="9"/>
      <c r="X619" s="9"/>
      <c r="Y619" s="9"/>
      <c r="Z619" s="9"/>
    </row>
    <row r="620" spans="1:26" ht="12.75" customHeight="1" x14ac:dyDescent="0.2">
      <c r="A620" s="14"/>
      <c r="B620" s="15"/>
      <c r="C620" s="16"/>
      <c r="D620" s="14"/>
      <c r="E620" s="17"/>
      <c r="F620" s="18"/>
      <c r="G620" s="18"/>
      <c r="H620" s="18"/>
      <c r="I620" s="8"/>
      <c r="J620" s="9"/>
      <c r="K620" s="9"/>
      <c r="L620" s="9"/>
      <c r="M620" s="9"/>
      <c r="N620" s="9"/>
      <c r="O620" s="9"/>
      <c r="P620" s="9"/>
      <c r="Q620" s="9"/>
      <c r="R620" s="9"/>
      <c r="S620" s="9"/>
      <c r="T620" s="9"/>
      <c r="U620" s="9"/>
      <c r="V620" s="9"/>
      <c r="W620" s="9"/>
      <c r="X620" s="9"/>
      <c r="Y620" s="9"/>
      <c r="Z620" s="9"/>
    </row>
    <row r="621" spans="1:26" ht="12.75" customHeight="1" x14ac:dyDescent="0.2">
      <c r="A621" s="14"/>
      <c r="B621" s="15"/>
      <c r="C621" s="16"/>
      <c r="D621" s="14"/>
      <c r="E621" s="17"/>
      <c r="F621" s="18"/>
      <c r="G621" s="18"/>
      <c r="H621" s="18"/>
      <c r="I621" s="8"/>
      <c r="J621" s="9"/>
      <c r="K621" s="9"/>
      <c r="L621" s="9"/>
      <c r="M621" s="9"/>
      <c r="N621" s="9"/>
      <c r="O621" s="9"/>
      <c r="P621" s="9"/>
      <c r="Q621" s="9"/>
      <c r="R621" s="9"/>
      <c r="S621" s="9"/>
      <c r="T621" s="9"/>
      <c r="U621" s="9"/>
      <c r="V621" s="9"/>
      <c r="W621" s="9"/>
      <c r="X621" s="9"/>
      <c r="Y621" s="9"/>
      <c r="Z621" s="9"/>
    </row>
    <row r="622" spans="1:26" ht="12.75" customHeight="1" x14ac:dyDescent="0.2">
      <c r="A622" s="14"/>
      <c r="B622" s="15"/>
      <c r="C622" s="16"/>
      <c r="D622" s="14"/>
      <c r="E622" s="17"/>
      <c r="F622" s="18"/>
      <c r="G622" s="18"/>
      <c r="H622" s="18"/>
      <c r="I622" s="8"/>
      <c r="J622" s="9"/>
      <c r="K622" s="9"/>
      <c r="L622" s="9"/>
      <c r="M622" s="9"/>
      <c r="N622" s="9"/>
      <c r="O622" s="9"/>
      <c r="P622" s="9"/>
      <c r="Q622" s="9"/>
      <c r="R622" s="9"/>
      <c r="S622" s="9"/>
      <c r="T622" s="9"/>
      <c r="U622" s="9"/>
      <c r="V622" s="9"/>
      <c r="W622" s="9"/>
      <c r="X622" s="9"/>
      <c r="Y622" s="9"/>
      <c r="Z622" s="9"/>
    </row>
    <row r="623" spans="1:26" ht="12.75" customHeight="1" x14ac:dyDescent="0.2">
      <c r="A623" s="14"/>
      <c r="B623" s="15"/>
      <c r="C623" s="16"/>
      <c r="D623" s="14"/>
      <c r="E623" s="17"/>
      <c r="F623" s="18"/>
      <c r="G623" s="18"/>
      <c r="H623" s="18"/>
      <c r="I623" s="8"/>
      <c r="J623" s="9"/>
      <c r="K623" s="9"/>
      <c r="L623" s="9"/>
      <c r="M623" s="9"/>
      <c r="N623" s="9"/>
      <c r="O623" s="9"/>
      <c r="P623" s="9"/>
      <c r="Q623" s="9"/>
      <c r="R623" s="9"/>
      <c r="S623" s="9"/>
      <c r="T623" s="9"/>
      <c r="U623" s="9"/>
      <c r="V623" s="9"/>
      <c r="W623" s="9"/>
      <c r="X623" s="9"/>
      <c r="Y623" s="9"/>
      <c r="Z623" s="9"/>
    </row>
    <row r="624" spans="1:26" ht="12.75" customHeight="1" x14ac:dyDescent="0.2">
      <c r="A624" s="14"/>
      <c r="B624" s="15"/>
      <c r="C624" s="16"/>
      <c r="D624" s="14"/>
      <c r="E624" s="17"/>
      <c r="F624" s="18"/>
      <c r="G624" s="18"/>
      <c r="H624" s="18"/>
      <c r="I624" s="8"/>
      <c r="J624" s="9"/>
      <c r="K624" s="9"/>
      <c r="L624" s="9"/>
      <c r="M624" s="9"/>
      <c r="N624" s="9"/>
      <c r="O624" s="9"/>
      <c r="P624" s="9"/>
      <c r="Q624" s="9"/>
      <c r="R624" s="9"/>
      <c r="S624" s="9"/>
      <c r="T624" s="9"/>
      <c r="U624" s="9"/>
      <c r="V624" s="9"/>
      <c r="W624" s="9"/>
      <c r="X624" s="9"/>
      <c r="Y624" s="9"/>
      <c r="Z624" s="9"/>
    </row>
    <row r="625" spans="1:26" ht="12.75" customHeight="1" x14ac:dyDescent="0.2">
      <c r="A625" s="14"/>
      <c r="B625" s="15"/>
      <c r="C625" s="16"/>
      <c r="D625" s="14"/>
      <c r="E625" s="17"/>
      <c r="F625" s="18"/>
      <c r="G625" s="18"/>
      <c r="H625" s="18"/>
      <c r="I625" s="8"/>
      <c r="J625" s="9"/>
      <c r="K625" s="9"/>
      <c r="L625" s="9"/>
      <c r="M625" s="9"/>
      <c r="N625" s="9"/>
      <c r="O625" s="9"/>
      <c r="P625" s="9"/>
      <c r="Q625" s="9"/>
      <c r="R625" s="9"/>
      <c r="S625" s="9"/>
      <c r="T625" s="9"/>
      <c r="U625" s="9"/>
      <c r="V625" s="9"/>
      <c r="W625" s="9"/>
      <c r="X625" s="9"/>
      <c r="Y625" s="9"/>
      <c r="Z625" s="9"/>
    </row>
    <row r="626" spans="1:26" ht="12.75" customHeight="1" x14ac:dyDescent="0.2">
      <c r="A626" s="14"/>
      <c r="B626" s="15"/>
      <c r="C626" s="16"/>
      <c r="D626" s="14"/>
      <c r="E626" s="17"/>
      <c r="F626" s="18"/>
      <c r="G626" s="18"/>
      <c r="H626" s="18"/>
      <c r="I626" s="8"/>
      <c r="J626" s="9"/>
      <c r="K626" s="9"/>
      <c r="L626" s="9"/>
      <c r="M626" s="9"/>
      <c r="N626" s="9"/>
      <c r="O626" s="9"/>
      <c r="P626" s="9"/>
      <c r="Q626" s="9"/>
      <c r="R626" s="9"/>
      <c r="S626" s="9"/>
      <c r="T626" s="9"/>
      <c r="U626" s="9"/>
      <c r="V626" s="9"/>
      <c r="W626" s="9"/>
      <c r="X626" s="9"/>
      <c r="Y626" s="9"/>
      <c r="Z626" s="9"/>
    </row>
    <row r="627" spans="1:26" ht="12.75" customHeight="1" x14ac:dyDescent="0.2">
      <c r="A627" s="14"/>
      <c r="B627" s="15"/>
      <c r="C627" s="16"/>
      <c r="D627" s="14"/>
      <c r="E627" s="17"/>
      <c r="F627" s="18"/>
      <c r="G627" s="18"/>
      <c r="H627" s="18"/>
      <c r="I627" s="8"/>
      <c r="J627" s="9"/>
      <c r="K627" s="9"/>
      <c r="L627" s="9"/>
      <c r="M627" s="9"/>
      <c r="N627" s="9"/>
      <c r="O627" s="9"/>
      <c r="P627" s="9"/>
      <c r="Q627" s="9"/>
      <c r="R627" s="9"/>
      <c r="S627" s="9"/>
      <c r="T627" s="9"/>
      <c r="U627" s="9"/>
      <c r="V627" s="9"/>
      <c r="W627" s="9"/>
      <c r="X627" s="9"/>
      <c r="Y627" s="9"/>
      <c r="Z627" s="9"/>
    </row>
    <row r="628" spans="1:26" ht="12.75" customHeight="1" x14ac:dyDescent="0.2">
      <c r="A628" s="14"/>
      <c r="B628" s="15"/>
      <c r="C628" s="16"/>
      <c r="D628" s="14"/>
      <c r="E628" s="17"/>
      <c r="F628" s="18"/>
      <c r="G628" s="18"/>
      <c r="H628" s="18"/>
      <c r="I628" s="8"/>
      <c r="J628" s="9"/>
      <c r="K628" s="9"/>
      <c r="L628" s="9"/>
      <c r="M628" s="9"/>
      <c r="N628" s="9"/>
      <c r="O628" s="9"/>
      <c r="P628" s="9"/>
      <c r="Q628" s="9"/>
      <c r="R628" s="9"/>
      <c r="S628" s="9"/>
      <c r="T628" s="9"/>
      <c r="U628" s="9"/>
      <c r="V628" s="9"/>
      <c r="W628" s="9"/>
      <c r="X628" s="9"/>
      <c r="Y628" s="9"/>
      <c r="Z628" s="9"/>
    </row>
    <row r="629" spans="1:26" ht="12.75" customHeight="1" x14ac:dyDescent="0.2">
      <c r="A629" s="14"/>
      <c r="B629" s="15"/>
      <c r="C629" s="16"/>
      <c r="D629" s="14"/>
      <c r="E629" s="17"/>
      <c r="F629" s="18"/>
      <c r="G629" s="18"/>
      <c r="H629" s="18"/>
      <c r="I629" s="8"/>
      <c r="J629" s="9"/>
      <c r="K629" s="9"/>
      <c r="L629" s="9"/>
      <c r="M629" s="9"/>
      <c r="N629" s="9"/>
      <c r="O629" s="9"/>
      <c r="P629" s="9"/>
      <c r="Q629" s="9"/>
      <c r="R629" s="9"/>
      <c r="S629" s="9"/>
      <c r="T629" s="9"/>
      <c r="U629" s="9"/>
      <c r="V629" s="9"/>
      <c r="W629" s="9"/>
      <c r="X629" s="9"/>
      <c r="Y629" s="9"/>
      <c r="Z629" s="9"/>
    </row>
    <row r="630" spans="1:26" ht="12.75" customHeight="1" x14ac:dyDescent="0.2">
      <c r="A630" s="14"/>
      <c r="B630" s="15"/>
      <c r="C630" s="16"/>
      <c r="D630" s="14"/>
      <c r="E630" s="17"/>
      <c r="F630" s="18"/>
      <c r="G630" s="18"/>
      <c r="H630" s="18"/>
      <c r="I630" s="8"/>
      <c r="J630" s="9"/>
      <c r="K630" s="9"/>
      <c r="L630" s="9"/>
      <c r="M630" s="9"/>
      <c r="N630" s="9"/>
      <c r="O630" s="9"/>
      <c r="P630" s="9"/>
      <c r="Q630" s="9"/>
      <c r="R630" s="9"/>
      <c r="S630" s="9"/>
      <c r="T630" s="9"/>
      <c r="U630" s="9"/>
      <c r="V630" s="9"/>
      <c r="W630" s="9"/>
      <c r="X630" s="9"/>
      <c r="Y630" s="9"/>
      <c r="Z630" s="9"/>
    </row>
    <row r="631" spans="1:26" ht="12.75" customHeight="1" x14ac:dyDescent="0.2">
      <c r="A631" s="14"/>
      <c r="B631" s="15"/>
      <c r="C631" s="16"/>
      <c r="D631" s="14"/>
      <c r="E631" s="17"/>
      <c r="F631" s="18"/>
      <c r="G631" s="18"/>
      <c r="H631" s="18"/>
      <c r="I631" s="8"/>
      <c r="J631" s="9"/>
      <c r="K631" s="9"/>
      <c r="L631" s="9"/>
      <c r="M631" s="9"/>
      <c r="N631" s="9"/>
      <c r="O631" s="9"/>
      <c r="P631" s="9"/>
      <c r="Q631" s="9"/>
      <c r="R631" s="9"/>
      <c r="S631" s="9"/>
      <c r="T631" s="9"/>
      <c r="U631" s="9"/>
      <c r="V631" s="9"/>
      <c r="W631" s="9"/>
      <c r="X631" s="9"/>
      <c r="Y631" s="9"/>
      <c r="Z631" s="9"/>
    </row>
    <row r="632" spans="1:26" ht="12.75" customHeight="1" x14ac:dyDescent="0.2">
      <c r="A632" s="14"/>
      <c r="B632" s="15"/>
      <c r="C632" s="16"/>
      <c r="D632" s="14"/>
      <c r="E632" s="17"/>
      <c r="F632" s="18"/>
      <c r="G632" s="18"/>
      <c r="H632" s="18"/>
      <c r="I632" s="8"/>
      <c r="J632" s="9"/>
      <c r="K632" s="9"/>
      <c r="L632" s="9"/>
      <c r="M632" s="9"/>
      <c r="N632" s="9"/>
      <c r="O632" s="9"/>
      <c r="P632" s="9"/>
      <c r="Q632" s="9"/>
      <c r="R632" s="9"/>
      <c r="S632" s="9"/>
      <c r="T632" s="9"/>
      <c r="U632" s="9"/>
      <c r="V632" s="9"/>
      <c r="W632" s="9"/>
      <c r="X632" s="9"/>
      <c r="Y632" s="9"/>
      <c r="Z632" s="9"/>
    </row>
    <row r="633" spans="1:26" ht="12.75" customHeight="1" x14ac:dyDescent="0.2">
      <c r="A633" s="14"/>
      <c r="B633" s="15"/>
      <c r="C633" s="16"/>
      <c r="D633" s="14"/>
      <c r="E633" s="17"/>
      <c r="F633" s="18"/>
      <c r="G633" s="18"/>
      <c r="H633" s="18"/>
      <c r="I633" s="8"/>
      <c r="J633" s="9"/>
      <c r="K633" s="9"/>
      <c r="L633" s="9"/>
      <c r="M633" s="9"/>
      <c r="N633" s="9"/>
      <c r="O633" s="9"/>
      <c r="P633" s="9"/>
      <c r="Q633" s="9"/>
      <c r="R633" s="9"/>
      <c r="S633" s="9"/>
      <c r="T633" s="9"/>
      <c r="U633" s="9"/>
      <c r="V633" s="9"/>
      <c r="W633" s="9"/>
      <c r="X633" s="9"/>
      <c r="Y633" s="9"/>
      <c r="Z633" s="9"/>
    </row>
    <row r="634" spans="1:26" ht="12.75" customHeight="1" x14ac:dyDescent="0.2">
      <c r="A634" s="14"/>
      <c r="B634" s="15"/>
      <c r="C634" s="16"/>
      <c r="D634" s="14"/>
      <c r="E634" s="17"/>
      <c r="F634" s="18"/>
      <c r="G634" s="18"/>
      <c r="H634" s="18"/>
      <c r="I634" s="8"/>
      <c r="J634" s="9"/>
      <c r="K634" s="9"/>
      <c r="L634" s="9"/>
      <c r="M634" s="9"/>
      <c r="N634" s="9"/>
      <c r="O634" s="9"/>
      <c r="P634" s="9"/>
      <c r="Q634" s="9"/>
      <c r="R634" s="9"/>
      <c r="S634" s="9"/>
      <c r="T634" s="9"/>
      <c r="U634" s="9"/>
      <c r="V634" s="9"/>
      <c r="W634" s="9"/>
      <c r="X634" s="9"/>
      <c r="Y634" s="9"/>
      <c r="Z634" s="9"/>
    </row>
    <row r="635" spans="1:26" ht="12.75" customHeight="1" x14ac:dyDescent="0.2">
      <c r="A635" s="14"/>
      <c r="B635" s="15"/>
      <c r="C635" s="16"/>
      <c r="D635" s="14"/>
      <c r="E635" s="17"/>
      <c r="F635" s="18"/>
      <c r="G635" s="18"/>
      <c r="H635" s="18"/>
      <c r="I635" s="8"/>
      <c r="J635" s="9"/>
      <c r="K635" s="9"/>
      <c r="L635" s="9"/>
      <c r="M635" s="9"/>
      <c r="N635" s="9"/>
      <c r="O635" s="9"/>
      <c r="P635" s="9"/>
      <c r="Q635" s="9"/>
      <c r="R635" s="9"/>
      <c r="S635" s="9"/>
      <c r="T635" s="9"/>
      <c r="U635" s="9"/>
      <c r="V635" s="9"/>
      <c r="W635" s="9"/>
      <c r="X635" s="9"/>
      <c r="Y635" s="9"/>
      <c r="Z635" s="9"/>
    </row>
    <row r="636" spans="1:26" ht="12.75" customHeight="1" x14ac:dyDescent="0.2">
      <c r="A636" s="14"/>
      <c r="B636" s="15"/>
      <c r="C636" s="16"/>
      <c r="D636" s="14"/>
      <c r="E636" s="17"/>
      <c r="F636" s="18"/>
      <c r="G636" s="18"/>
      <c r="H636" s="18"/>
      <c r="I636" s="8"/>
      <c r="J636" s="9"/>
      <c r="K636" s="9"/>
      <c r="L636" s="9"/>
      <c r="M636" s="9"/>
      <c r="N636" s="9"/>
      <c r="O636" s="9"/>
      <c r="P636" s="9"/>
      <c r="Q636" s="9"/>
      <c r="R636" s="9"/>
      <c r="S636" s="9"/>
      <c r="T636" s="9"/>
      <c r="U636" s="9"/>
      <c r="V636" s="9"/>
      <c r="W636" s="9"/>
      <c r="X636" s="9"/>
      <c r="Y636" s="9"/>
      <c r="Z636" s="9"/>
    </row>
    <row r="637" spans="1:26" ht="12.75" customHeight="1" x14ac:dyDescent="0.2">
      <c r="A637" s="14"/>
      <c r="B637" s="15"/>
      <c r="C637" s="16"/>
      <c r="D637" s="14"/>
      <c r="E637" s="17"/>
      <c r="F637" s="18"/>
      <c r="G637" s="18"/>
      <c r="H637" s="18"/>
      <c r="I637" s="8"/>
      <c r="J637" s="9"/>
      <c r="K637" s="9"/>
      <c r="L637" s="9"/>
      <c r="M637" s="9"/>
      <c r="N637" s="9"/>
      <c r="O637" s="9"/>
      <c r="P637" s="9"/>
      <c r="Q637" s="9"/>
      <c r="R637" s="9"/>
      <c r="S637" s="9"/>
      <c r="T637" s="9"/>
      <c r="U637" s="9"/>
      <c r="V637" s="9"/>
      <c r="W637" s="9"/>
      <c r="X637" s="9"/>
      <c r="Y637" s="9"/>
      <c r="Z637" s="9"/>
    </row>
    <row r="638" spans="1:26" ht="12.75" customHeight="1" x14ac:dyDescent="0.2">
      <c r="A638" s="14"/>
      <c r="B638" s="15"/>
      <c r="C638" s="16"/>
      <c r="D638" s="14"/>
      <c r="E638" s="17"/>
      <c r="F638" s="18"/>
      <c r="G638" s="18"/>
      <c r="H638" s="18"/>
      <c r="I638" s="8"/>
      <c r="J638" s="9"/>
      <c r="K638" s="9"/>
      <c r="L638" s="9"/>
      <c r="M638" s="9"/>
      <c r="N638" s="9"/>
      <c r="O638" s="9"/>
      <c r="P638" s="9"/>
      <c r="Q638" s="9"/>
      <c r="R638" s="9"/>
      <c r="S638" s="9"/>
      <c r="T638" s="9"/>
      <c r="U638" s="9"/>
      <c r="V638" s="9"/>
      <c r="W638" s="9"/>
      <c r="X638" s="9"/>
      <c r="Y638" s="9"/>
      <c r="Z638" s="9"/>
    </row>
    <row r="639" spans="1:26" ht="12.75" customHeight="1" x14ac:dyDescent="0.2">
      <c r="A639" s="14"/>
      <c r="B639" s="15"/>
      <c r="C639" s="16"/>
      <c r="D639" s="14"/>
      <c r="E639" s="17"/>
      <c r="F639" s="18"/>
      <c r="G639" s="18"/>
      <c r="H639" s="18"/>
      <c r="I639" s="8"/>
      <c r="J639" s="9"/>
      <c r="K639" s="9"/>
      <c r="L639" s="9"/>
      <c r="M639" s="9"/>
      <c r="N639" s="9"/>
      <c r="O639" s="9"/>
      <c r="P639" s="9"/>
      <c r="Q639" s="9"/>
      <c r="R639" s="9"/>
      <c r="S639" s="9"/>
      <c r="T639" s="9"/>
      <c r="U639" s="9"/>
      <c r="V639" s="9"/>
      <c r="W639" s="9"/>
      <c r="X639" s="9"/>
      <c r="Y639" s="9"/>
      <c r="Z639" s="9"/>
    </row>
    <row r="640" spans="1:26" ht="12.75" customHeight="1" x14ac:dyDescent="0.2">
      <c r="A640" s="14"/>
      <c r="B640" s="15"/>
      <c r="C640" s="16"/>
      <c r="D640" s="14"/>
      <c r="E640" s="17"/>
      <c r="F640" s="18"/>
      <c r="G640" s="18"/>
      <c r="H640" s="18"/>
      <c r="I640" s="8"/>
      <c r="J640" s="9"/>
      <c r="K640" s="9"/>
      <c r="L640" s="9"/>
      <c r="M640" s="9"/>
      <c r="N640" s="9"/>
      <c r="O640" s="9"/>
      <c r="P640" s="9"/>
      <c r="Q640" s="9"/>
      <c r="R640" s="9"/>
      <c r="S640" s="9"/>
      <c r="T640" s="9"/>
      <c r="U640" s="9"/>
      <c r="V640" s="9"/>
      <c r="W640" s="9"/>
      <c r="X640" s="9"/>
      <c r="Y640" s="9"/>
      <c r="Z640" s="9"/>
    </row>
    <row r="641" spans="1:26" ht="12.75" customHeight="1" x14ac:dyDescent="0.2">
      <c r="A641" s="14"/>
      <c r="B641" s="15"/>
      <c r="C641" s="16"/>
      <c r="D641" s="14"/>
      <c r="E641" s="17"/>
      <c r="F641" s="18"/>
      <c r="G641" s="18"/>
      <c r="H641" s="18"/>
      <c r="I641" s="8"/>
      <c r="J641" s="9"/>
      <c r="K641" s="9"/>
      <c r="L641" s="9"/>
      <c r="M641" s="9"/>
      <c r="N641" s="9"/>
      <c r="O641" s="9"/>
      <c r="P641" s="9"/>
      <c r="Q641" s="9"/>
      <c r="R641" s="9"/>
      <c r="S641" s="9"/>
      <c r="T641" s="9"/>
      <c r="U641" s="9"/>
      <c r="V641" s="9"/>
      <c r="W641" s="9"/>
      <c r="X641" s="9"/>
      <c r="Y641" s="9"/>
      <c r="Z641" s="9"/>
    </row>
    <row r="642" spans="1:26" ht="12.75" customHeight="1" x14ac:dyDescent="0.2">
      <c r="A642" s="14"/>
      <c r="B642" s="15"/>
      <c r="C642" s="16"/>
      <c r="D642" s="14"/>
      <c r="E642" s="17"/>
      <c r="F642" s="18"/>
      <c r="G642" s="18"/>
      <c r="H642" s="18"/>
      <c r="I642" s="8"/>
      <c r="J642" s="9"/>
      <c r="K642" s="9"/>
      <c r="L642" s="9"/>
      <c r="M642" s="9"/>
      <c r="N642" s="9"/>
      <c r="O642" s="9"/>
      <c r="P642" s="9"/>
      <c r="Q642" s="9"/>
      <c r="R642" s="9"/>
      <c r="S642" s="9"/>
      <c r="T642" s="9"/>
      <c r="U642" s="9"/>
      <c r="V642" s="9"/>
      <c r="W642" s="9"/>
      <c r="X642" s="9"/>
      <c r="Y642" s="9"/>
      <c r="Z642" s="9"/>
    </row>
    <row r="643" spans="1:26" ht="12.75" customHeight="1" x14ac:dyDescent="0.2">
      <c r="A643" s="14"/>
      <c r="B643" s="15"/>
      <c r="C643" s="16"/>
      <c r="D643" s="14"/>
      <c r="E643" s="17"/>
      <c r="F643" s="18"/>
      <c r="G643" s="18"/>
      <c r="H643" s="18"/>
      <c r="I643" s="8"/>
      <c r="J643" s="9"/>
      <c r="K643" s="9"/>
      <c r="L643" s="9"/>
      <c r="M643" s="9"/>
      <c r="N643" s="9"/>
      <c r="O643" s="9"/>
      <c r="P643" s="9"/>
      <c r="Q643" s="9"/>
      <c r="R643" s="9"/>
      <c r="S643" s="9"/>
      <c r="T643" s="9"/>
      <c r="U643" s="9"/>
      <c r="V643" s="9"/>
      <c r="W643" s="9"/>
      <c r="X643" s="9"/>
      <c r="Y643" s="9"/>
      <c r="Z643" s="9"/>
    </row>
    <row r="644" spans="1:26" ht="12.75" customHeight="1" x14ac:dyDescent="0.2">
      <c r="A644" s="14"/>
      <c r="B644" s="15"/>
      <c r="C644" s="16"/>
      <c r="D644" s="14"/>
      <c r="E644" s="17"/>
      <c r="F644" s="18"/>
      <c r="G644" s="18"/>
      <c r="H644" s="18"/>
      <c r="I644" s="8"/>
      <c r="J644" s="9"/>
      <c r="K644" s="9"/>
      <c r="L644" s="9"/>
      <c r="M644" s="9"/>
      <c r="N644" s="9"/>
      <c r="O644" s="9"/>
      <c r="P644" s="9"/>
      <c r="Q644" s="9"/>
      <c r="R644" s="9"/>
      <c r="S644" s="9"/>
      <c r="T644" s="9"/>
      <c r="U644" s="9"/>
      <c r="V644" s="9"/>
      <c r="W644" s="9"/>
      <c r="X644" s="9"/>
      <c r="Y644" s="9"/>
      <c r="Z644" s="9"/>
    </row>
    <row r="645" spans="1:26" ht="12.75" customHeight="1" x14ac:dyDescent="0.2">
      <c r="A645" s="14"/>
      <c r="B645" s="15"/>
      <c r="C645" s="16"/>
      <c r="D645" s="14"/>
      <c r="E645" s="17"/>
      <c r="F645" s="18"/>
      <c r="G645" s="18"/>
      <c r="H645" s="18"/>
      <c r="I645" s="8"/>
      <c r="J645" s="9"/>
      <c r="K645" s="9"/>
      <c r="L645" s="9"/>
      <c r="M645" s="9"/>
      <c r="N645" s="9"/>
      <c r="O645" s="9"/>
      <c r="P645" s="9"/>
      <c r="Q645" s="9"/>
      <c r="R645" s="9"/>
      <c r="S645" s="9"/>
      <c r="T645" s="9"/>
      <c r="U645" s="9"/>
      <c r="V645" s="9"/>
      <c r="W645" s="9"/>
      <c r="X645" s="9"/>
      <c r="Y645" s="9"/>
      <c r="Z645" s="9"/>
    </row>
    <row r="646" spans="1:26" ht="12.75" customHeight="1" x14ac:dyDescent="0.2">
      <c r="A646" s="14"/>
      <c r="B646" s="15"/>
      <c r="C646" s="16"/>
      <c r="D646" s="14"/>
      <c r="E646" s="17"/>
      <c r="F646" s="18"/>
      <c r="G646" s="18"/>
      <c r="H646" s="18"/>
      <c r="I646" s="8"/>
      <c r="J646" s="9"/>
      <c r="K646" s="9"/>
      <c r="L646" s="9"/>
      <c r="M646" s="9"/>
      <c r="N646" s="9"/>
      <c r="O646" s="9"/>
      <c r="P646" s="9"/>
      <c r="Q646" s="9"/>
      <c r="R646" s="9"/>
      <c r="S646" s="9"/>
      <c r="T646" s="9"/>
      <c r="U646" s="9"/>
      <c r="V646" s="9"/>
      <c r="W646" s="9"/>
      <c r="X646" s="9"/>
      <c r="Y646" s="9"/>
      <c r="Z646" s="9"/>
    </row>
    <row r="647" spans="1:26" ht="12.75" customHeight="1" x14ac:dyDescent="0.2">
      <c r="A647" s="14"/>
      <c r="B647" s="15"/>
      <c r="C647" s="16"/>
      <c r="D647" s="14"/>
      <c r="E647" s="17"/>
      <c r="F647" s="18"/>
      <c r="G647" s="18"/>
      <c r="H647" s="18"/>
      <c r="I647" s="8"/>
      <c r="J647" s="9"/>
      <c r="K647" s="9"/>
      <c r="L647" s="9"/>
      <c r="M647" s="9"/>
      <c r="N647" s="9"/>
      <c r="O647" s="9"/>
      <c r="P647" s="9"/>
      <c r="Q647" s="9"/>
      <c r="R647" s="9"/>
      <c r="S647" s="9"/>
      <c r="T647" s="9"/>
      <c r="U647" s="9"/>
      <c r="V647" s="9"/>
      <c r="W647" s="9"/>
      <c r="X647" s="9"/>
      <c r="Y647" s="9"/>
      <c r="Z647" s="9"/>
    </row>
    <row r="648" spans="1:26" ht="12.75" customHeight="1" x14ac:dyDescent="0.2">
      <c r="A648" s="14"/>
      <c r="B648" s="15"/>
      <c r="C648" s="16"/>
      <c r="D648" s="14"/>
      <c r="E648" s="17"/>
      <c r="F648" s="18"/>
      <c r="G648" s="18"/>
      <c r="H648" s="18"/>
      <c r="I648" s="8"/>
      <c r="J648" s="9"/>
      <c r="K648" s="9"/>
      <c r="L648" s="9"/>
      <c r="M648" s="9"/>
      <c r="N648" s="9"/>
      <c r="O648" s="9"/>
      <c r="P648" s="9"/>
      <c r="Q648" s="9"/>
      <c r="R648" s="9"/>
      <c r="S648" s="9"/>
      <c r="T648" s="9"/>
      <c r="U648" s="9"/>
      <c r="V648" s="9"/>
      <c r="W648" s="9"/>
      <c r="X648" s="9"/>
      <c r="Y648" s="9"/>
      <c r="Z648" s="9"/>
    </row>
    <row r="649" spans="1:26" ht="12.75" customHeight="1" x14ac:dyDescent="0.2">
      <c r="A649" s="14"/>
      <c r="B649" s="15"/>
      <c r="C649" s="16"/>
      <c r="D649" s="14"/>
      <c r="E649" s="17"/>
      <c r="F649" s="18"/>
      <c r="G649" s="18"/>
      <c r="H649" s="18"/>
      <c r="I649" s="8"/>
      <c r="J649" s="9"/>
      <c r="K649" s="9"/>
      <c r="L649" s="9"/>
      <c r="M649" s="9"/>
      <c r="N649" s="9"/>
      <c r="O649" s="9"/>
      <c r="P649" s="9"/>
      <c r="Q649" s="9"/>
      <c r="R649" s="9"/>
      <c r="S649" s="9"/>
      <c r="T649" s="9"/>
      <c r="U649" s="9"/>
      <c r="V649" s="9"/>
      <c r="W649" s="9"/>
      <c r="X649" s="9"/>
      <c r="Y649" s="9"/>
      <c r="Z649" s="9"/>
    </row>
    <row r="650" spans="1:26" ht="12.75" customHeight="1" x14ac:dyDescent="0.2">
      <c r="A650" s="14"/>
      <c r="B650" s="15"/>
      <c r="C650" s="16"/>
      <c r="D650" s="14"/>
      <c r="E650" s="17"/>
      <c r="F650" s="18"/>
      <c r="G650" s="18"/>
      <c r="H650" s="18"/>
      <c r="I650" s="8"/>
      <c r="J650" s="9"/>
      <c r="K650" s="9"/>
      <c r="L650" s="9"/>
      <c r="M650" s="9"/>
      <c r="N650" s="9"/>
      <c r="O650" s="9"/>
      <c r="P650" s="9"/>
      <c r="Q650" s="9"/>
      <c r="R650" s="9"/>
      <c r="S650" s="9"/>
      <c r="T650" s="9"/>
      <c r="U650" s="9"/>
      <c r="V650" s="9"/>
      <c r="W650" s="9"/>
      <c r="X650" s="9"/>
      <c r="Y650" s="9"/>
      <c r="Z650" s="9"/>
    </row>
    <row r="651" spans="1:26" ht="12.75" customHeight="1" x14ac:dyDescent="0.2">
      <c r="A651" s="14"/>
      <c r="B651" s="15"/>
      <c r="C651" s="16"/>
      <c r="D651" s="14"/>
      <c r="E651" s="17"/>
      <c r="F651" s="18"/>
      <c r="G651" s="18"/>
      <c r="H651" s="18"/>
      <c r="I651" s="8"/>
      <c r="J651" s="9"/>
      <c r="K651" s="9"/>
      <c r="L651" s="9"/>
      <c r="M651" s="9"/>
      <c r="N651" s="9"/>
      <c r="O651" s="9"/>
      <c r="P651" s="9"/>
      <c r="Q651" s="9"/>
      <c r="R651" s="9"/>
      <c r="S651" s="9"/>
      <c r="T651" s="9"/>
      <c r="U651" s="9"/>
      <c r="V651" s="9"/>
      <c r="W651" s="9"/>
      <c r="X651" s="9"/>
      <c r="Y651" s="9"/>
      <c r="Z651" s="9"/>
    </row>
    <row r="652" spans="1:26" ht="12.75" customHeight="1" x14ac:dyDescent="0.2">
      <c r="A652" s="14"/>
      <c r="B652" s="15"/>
      <c r="C652" s="16"/>
      <c r="D652" s="14"/>
      <c r="E652" s="17"/>
      <c r="F652" s="18"/>
      <c r="G652" s="18"/>
      <c r="H652" s="18"/>
      <c r="I652" s="8"/>
      <c r="J652" s="9"/>
      <c r="K652" s="9"/>
      <c r="L652" s="9"/>
      <c r="M652" s="9"/>
      <c r="N652" s="9"/>
      <c r="O652" s="9"/>
      <c r="P652" s="9"/>
      <c r="Q652" s="9"/>
      <c r="R652" s="9"/>
      <c r="S652" s="9"/>
      <c r="T652" s="9"/>
      <c r="U652" s="9"/>
      <c r="V652" s="9"/>
      <c r="W652" s="9"/>
      <c r="X652" s="9"/>
      <c r="Y652" s="9"/>
      <c r="Z652" s="9"/>
    </row>
    <row r="653" spans="1:26" ht="12.75" customHeight="1" x14ac:dyDescent="0.2">
      <c r="A653" s="14"/>
      <c r="B653" s="15"/>
      <c r="C653" s="16"/>
      <c r="D653" s="14"/>
      <c r="E653" s="17"/>
      <c r="F653" s="18"/>
      <c r="G653" s="18"/>
      <c r="H653" s="18"/>
      <c r="I653" s="8"/>
      <c r="J653" s="9"/>
      <c r="K653" s="9"/>
      <c r="L653" s="9"/>
      <c r="M653" s="9"/>
      <c r="N653" s="9"/>
      <c r="O653" s="9"/>
      <c r="P653" s="9"/>
      <c r="Q653" s="9"/>
      <c r="R653" s="9"/>
      <c r="S653" s="9"/>
      <c r="T653" s="9"/>
      <c r="U653" s="9"/>
      <c r="V653" s="9"/>
      <c r="W653" s="9"/>
      <c r="X653" s="9"/>
      <c r="Y653" s="9"/>
      <c r="Z653" s="9"/>
    </row>
    <row r="654" spans="1:26" ht="12.75" customHeight="1" x14ac:dyDescent="0.2">
      <c r="A654" s="14"/>
      <c r="B654" s="15"/>
      <c r="C654" s="16"/>
      <c r="D654" s="14"/>
      <c r="E654" s="17"/>
      <c r="F654" s="18"/>
      <c r="G654" s="18"/>
      <c r="H654" s="18"/>
      <c r="I654" s="8"/>
      <c r="J654" s="9"/>
      <c r="K654" s="9"/>
      <c r="L654" s="9"/>
      <c r="M654" s="9"/>
      <c r="N654" s="9"/>
      <c r="O654" s="9"/>
      <c r="P654" s="9"/>
      <c r="Q654" s="9"/>
      <c r="R654" s="9"/>
      <c r="S654" s="9"/>
      <c r="T654" s="9"/>
      <c r="U654" s="9"/>
      <c r="V654" s="9"/>
      <c r="W654" s="9"/>
      <c r="X654" s="9"/>
      <c r="Y654" s="9"/>
      <c r="Z654" s="9"/>
    </row>
    <row r="655" spans="1:26" ht="12.75" customHeight="1" x14ac:dyDescent="0.2">
      <c r="A655" s="14"/>
      <c r="B655" s="15"/>
      <c r="C655" s="16"/>
      <c r="D655" s="14"/>
      <c r="E655" s="17"/>
      <c r="F655" s="18"/>
      <c r="G655" s="18"/>
      <c r="H655" s="18"/>
      <c r="I655" s="8"/>
      <c r="J655" s="9"/>
      <c r="K655" s="9"/>
      <c r="L655" s="9"/>
      <c r="M655" s="9"/>
      <c r="N655" s="9"/>
      <c r="O655" s="9"/>
      <c r="P655" s="9"/>
      <c r="Q655" s="9"/>
      <c r="R655" s="9"/>
      <c r="S655" s="9"/>
      <c r="T655" s="9"/>
      <c r="U655" s="9"/>
      <c r="V655" s="9"/>
      <c r="W655" s="9"/>
      <c r="X655" s="9"/>
      <c r="Y655" s="9"/>
      <c r="Z655" s="9"/>
    </row>
    <row r="656" spans="1:26" ht="12.75" customHeight="1" x14ac:dyDescent="0.2">
      <c r="A656" s="14"/>
      <c r="B656" s="15"/>
      <c r="C656" s="16"/>
      <c r="D656" s="14"/>
      <c r="E656" s="17"/>
      <c r="F656" s="18"/>
      <c r="G656" s="18"/>
      <c r="H656" s="18"/>
      <c r="I656" s="8"/>
      <c r="J656" s="9"/>
      <c r="K656" s="9"/>
      <c r="L656" s="9"/>
      <c r="M656" s="9"/>
      <c r="N656" s="9"/>
      <c r="O656" s="9"/>
      <c r="P656" s="9"/>
      <c r="Q656" s="9"/>
      <c r="R656" s="9"/>
      <c r="S656" s="9"/>
      <c r="T656" s="9"/>
      <c r="U656" s="9"/>
      <c r="V656" s="9"/>
      <c r="W656" s="9"/>
      <c r="X656" s="9"/>
      <c r="Y656" s="9"/>
      <c r="Z656" s="9"/>
    </row>
    <row r="657" spans="1:26" ht="12.75" customHeight="1" x14ac:dyDescent="0.2">
      <c r="A657" s="14"/>
      <c r="B657" s="15"/>
      <c r="C657" s="16"/>
      <c r="D657" s="14"/>
      <c r="E657" s="17"/>
      <c r="F657" s="18"/>
      <c r="G657" s="18"/>
      <c r="H657" s="18"/>
      <c r="I657" s="8"/>
      <c r="J657" s="9"/>
      <c r="K657" s="9"/>
      <c r="L657" s="9"/>
      <c r="M657" s="9"/>
      <c r="N657" s="9"/>
      <c r="O657" s="9"/>
      <c r="P657" s="9"/>
      <c r="Q657" s="9"/>
      <c r="R657" s="9"/>
      <c r="S657" s="9"/>
      <c r="T657" s="9"/>
      <c r="U657" s="9"/>
      <c r="V657" s="9"/>
      <c r="W657" s="9"/>
      <c r="X657" s="9"/>
      <c r="Y657" s="9"/>
      <c r="Z657" s="9"/>
    </row>
    <row r="658" spans="1:26" ht="12.75" customHeight="1" x14ac:dyDescent="0.2">
      <c r="A658" s="14"/>
      <c r="B658" s="15"/>
      <c r="C658" s="16"/>
      <c r="D658" s="14"/>
      <c r="E658" s="17"/>
      <c r="F658" s="18"/>
      <c r="G658" s="18"/>
      <c r="H658" s="18"/>
      <c r="I658" s="8"/>
      <c r="J658" s="9"/>
      <c r="K658" s="9"/>
      <c r="L658" s="9"/>
      <c r="M658" s="9"/>
      <c r="N658" s="9"/>
      <c r="O658" s="9"/>
      <c r="P658" s="9"/>
      <c r="Q658" s="9"/>
      <c r="R658" s="9"/>
      <c r="S658" s="9"/>
      <c r="T658" s="9"/>
      <c r="U658" s="9"/>
      <c r="V658" s="9"/>
      <c r="W658" s="9"/>
      <c r="X658" s="9"/>
      <c r="Y658" s="9"/>
      <c r="Z658" s="9"/>
    </row>
    <row r="659" spans="1:26" ht="12.75" customHeight="1" x14ac:dyDescent="0.2">
      <c r="A659" s="14"/>
      <c r="B659" s="15"/>
      <c r="C659" s="16"/>
      <c r="D659" s="14"/>
      <c r="E659" s="17"/>
      <c r="F659" s="18"/>
      <c r="G659" s="18"/>
      <c r="H659" s="18"/>
      <c r="I659" s="8"/>
      <c r="J659" s="9"/>
      <c r="K659" s="9"/>
      <c r="L659" s="9"/>
      <c r="M659" s="9"/>
      <c r="N659" s="9"/>
      <c r="O659" s="9"/>
      <c r="P659" s="9"/>
      <c r="Q659" s="9"/>
      <c r="R659" s="9"/>
      <c r="S659" s="9"/>
      <c r="T659" s="9"/>
      <c r="U659" s="9"/>
      <c r="V659" s="9"/>
      <c r="W659" s="9"/>
      <c r="X659" s="9"/>
      <c r="Y659" s="9"/>
      <c r="Z659" s="9"/>
    </row>
    <row r="660" spans="1:26" ht="12.75" customHeight="1" x14ac:dyDescent="0.2">
      <c r="A660" s="14"/>
      <c r="B660" s="15"/>
      <c r="C660" s="16"/>
      <c r="D660" s="14"/>
      <c r="E660" s="17"/>
      <c r="F660" s="18"/>
      <c r="G660" s="18"/>
      <c r="H660" s="18"/>
      <c r="I660" s="8"/>
      <c r="J660" s="9"/>
      <c r="K660" s="9"/>
      <c r="L660" s="9"/>
      <c r="M660" s="9"/>
      <c r="N660" s="9"/>
      <c r="O660" s="9"/>
      <c r="P660" s="9"/>
      <c r="Q660" s="9"/>
      <c r="R660" s="9"/>
      <c r="S660" s="9"/>
      <c r="T660" s="9"/>
      <c r="U660" s="9"/>
      <c r="V660" s="9"/>
      <c r="W660" s="9"/>
      <c r="X660" s="9"/>
      <c r="Y660" s="9"/>
      <c r="Z660" s="9"/>
    </row>
    <row r="661" spans="1:26" ht="12.75" customHeight="1" x14ac:dyDescent="0.2">
      <c r="A661" s="14"/>
      <c r="B661" s="15"/>
      <c r="C661" s="16"/>
      <c r="D661" s="14"/>
      <c r="E661" s="17"/>
      <c r="F661" s="18"/>
      <c r="G661" s="18"/>
      <c r="H661" s="18"/>
      <c r="I661" s="8"/>
      <c r="J661" s="9"/>
      <c r="K661" s="9"/>
      <c r="L661" s="9"/>
      <c r="M661" s="9"/>
      <c r="N661" s="9"/>
      <c r="O661" s="9"/>
      <c r="P661" s="9"/>
      <c r="Q661" s="9"/>
      <c r="R661" s="9"/>
      <c r="S661" s="9"/>
      <c r="T661" s="9"/>
      <c r="U661" s="9"/>
      <c r="V661" s="9"/>
      <c r="W661" s="9"/>
      <c r="X661" s="9"/>
      <c r="Y661" s="9"/>
      <c r="Z661" s="9"/>
    </row>
    <row r="662" spans="1:26" ht="12.75" customHeight="1" x14ac:dyDescent="0.2">
      <c r="A662" s="14"/>
      <c r="B662" s="15"/>
      <c r="C662" s="16"/>
      <c r="D662" s="14"/>
      <c r="E662" s="17"/>
      <c r="F662" s="18"/>
      <c r="G662" s="18"/>
      <c r="H662" s="18"/>
      <c r="I662" s="8"/>
      <c r="J662" s="9"/>
      <c r="K662" s="9"/>
      <c r="L662" s="9"/>
      <c r="M662" s="9"/>
      <c r="N662" s="9"/>
      <c r="O662" s="9"/>
      <c r="P662" s="9"/>
      <c r="Q662" s="9"/>
      <c r="R662" s="9"/>
      <c r="S662" s="9"/>
      <c r="T662" s="9"/>
      <c r="U662" s="9"/>
      <c r="V662" s="9"/>
      <c r="W662" s="9"/>
      <c r="X662" s="9"/>
      <c r="Y662" s="9"/>
      <c r="Z662" s="9"/>
    </row>
    <row r="663" spans="1:26" ht="12.75" customHeight="1" x14ac:dyDescent="0.2">
      <c r="A663" s="14"/>
      <c r="B663" s="15"/>
      <c r="C663" s="16"/>
      <c r="D663" s="14"/>
      <c r="E663" s="17"/>
      <c r="F663" s="18"/>
      <c r="G663" s="18"/>
      <c r="H663" s="18"/>
      <c r="I663" s="8"/>
      <c r="J663" s="9"/>
      <c r="K663" s="9"/>
      <c r="L663" s="9"/>
      <c r="M663" s="9"/>
      <c r="N663" s="9"/>
      <c r="O663" s="9"/>
      <c r="P663" s="9"/>
      <c r="Q663" s="9"/>
      <c r="R663" s="9"/>
      <c r="S663" s="9"/>
      <c r="T663" s="9"/>
      <c r="U663" s="9"/>
      <c r="V663" s="9"/>
      <c r="W663" s="9"/>
      <c r="X663" s="9"/>
      <c r="Y663" s="9"/>
      <c r="Z663" s="9"/>
    </row>
    <row r="664" spans="1:26" ht="12.75" customHeight="1" x14ac:dyDescent="0.2">
      <c r="A664" s="14"/>
      <c r="B664" s="15"/>
      <c r="C664" s="16"/>
      <c r="D664" s="14"/>
      <c r="E664" s="17"/>
      <c r="F664" s="18"/>
      <c r="G664" s="18"/>
      <c r="H664" s="18"/>
      <c r="I664" s="8"/>
      <c r="J664" s="9"/>
      <c r="K664" s="9"/>
      <c r="L664" s="9"/>
      <c r="M664" s="9"/>
      <c r="N664" s="9"/>
      <c r="O664" s="9"/>
      <c r="P664" s="9"/>
      <c r="Q664" s="9"/>
      <c r="R664" s="9"/>
      <c r="S664" s="9"/>
      <c r="T664" s="9"/>
      <c r="U664" s="9"/>
      <c r="V664" s="9"/>
      <c r="W664" s="9"/>
      <c r="X664" s="9"/>
      <c r="Y664" s="9"/>
      <c r="Z664" s="9"/>
    </row>
    <row r="665" spans="1:26" ht="12.75" customHeight="1" x14ac:dyDescent="0.2">
      <c r="A665" s="14"/>
      <c r="B665" s="15"/>
      <c r="C665" s="16"/>
      <c r="D665" s="14"/>
      <c r="E665" s="17"/>
      <c r="F665" s="18"/>
      <c r="G665" s="18"/>
      <c r="H665" s="18"/>
      <c r="I665" s="8"/>
      <c r="J665" s="9"/>
      <c r="K665" s="9"/>
      <c r="L665" s="9"/>
      <c r="M665" s="9"/>
      <c r="N665" s="9"/>
      <c r="O665" s="9"/>
      <c r="P665" s="9"/>
      <c r="Q665" s="9"/>
      <c r="R665" s="9"/>
      <c r="S665" s="9"/>
      <c r="T665" s="9"/>
      <c r="U665" s="9"/>
      <c r="V665" s="9"/>
      <c r="W665" s="9"/>
      <c r="X665" s="9"/>
      <c r="Y665" s="9"/>
      <c r="Z665" s="9"/>
    </row>
    <row r="666" spans="1:26" ht="12.75" customHeight="1" x14ac:dyDescent="0.2">
      <c r="A666" s="14"/>
      <c r="B666" s="15"/>
      <c r="C666" s="16"/>
      <c r="D666" s="14"/>
      <c r="E666" s="17"/>
      <c r="F666" s="18"/>
      <c r="G666" s="18"/>
      <c r="H666" s="18"/>
      <c r="I666" s="8"/>
      <c r="J666" s="9"/>
      <c r="K666" s="9"/>
      <c r="L666" s="9"/>
      <c r="M666" s="9"/>
      <c r="N666" s="9"/>
      <c r="O666" s="9"/>
      <c r="P666" s="9"/>
      <c r="Q666" s="9"/>
      <c r="R666" s="9"/>
      <c r="S666" s="9"/>
      <c r="T666" s="9"/>
      <c r="U666" s="9"/>
      <c r="V666" s="9"/>
      <c r="W666" s="9"/>
      <c r="X666" s="9"/>
      <c r="Y666" s="9"/>
      <c r="Z666" s="9"/>
    </row>
    <row r="667" spans="1:26" ht="12.75" customHeight="1" x14ac:dyDescent="0.2">
      <c r="A667" s="14"/>
      <c r="B667" s="15"/>
      <c r="C667" s="16"/>
      <c r="D667" s="14"/>
      <c r="E667" s="17"/>
      <c r="F667" s="18"/>
      <c r="G667" s="18"/>
      <c r="H667" s="18"/>
      <c r="I667" s="8"/>
      <c r="J667" s="9"/>
      <c r="K667" s="9"/>
      <c r="L667" s="9"/>
      <c r="M667" s="9"/>
      <c r="N667" s="9"/>
      <c r="O667" s="9"/>
      <c r="P667" s="9"/>
      <c r="Q667" s="9"/>
      <c r="R667" s="9"/>
      <c r="S667" s="9"/>
      <c r="T667" s="9"/>
      <c r="U667" s="9"/>
      <c r="V667" s="9"/>
      <c r="W667" s="9"/>
      <c r="X667" s="9"/>
      <c r="Y667" s="9"/>
      <c r="Z667" s="9"/>
    </row>
    <row r="668" spans="1:26" ht="12.75" customHeight="1" x14ac:dyDescent="0.2">
      <c r="A668" s="14"/>
      <c r="B668" s="15"/>
      <c r="C668" s="16"/>
      <c r="D668" s="14"/>
      <c r="E668" s="17"/>
      <c r="F668" s="18"/>
      <c r="G668" s="18"/>
      <c r="H668" s="18"/>
      <c r="I668" s="8"/>
      <c r="J668" s="9"/>
      <c r="K668" s="9"/>
      <c r="L668" s="9"/>
      <c r="M668" s="9"/>
      <c r="N668" s="9"/>
      <c r="O668" s="9"/>
      <c r="P668" s="9"/>
      <c r="Q668" s="9"/>
      <c r="R668" s="9"/>
      <c r="S668" s="9"/>
      <c r="T668" s="9"/>
      <c r="U668" s="9"/>
      <c r="V668" s="9"/>
      <c r="W668" s="9"/>
      <c r="X668" s="9"/>
      <c r="Y668" s="9"/>
      <c r="Z668" s="9"/>
    </row>
    <row r="669" spans="1:26" ht="12.75" customHeight="1" x14ac:dyDescent="0.2">
      <c r="A669" s="14"/>
      <c r="B669" s="15"/>
      <c r="C669" s="16"/>
      <c r="D669" s="14"/>
      <c r="E669" s="17"/>
      <c r="F669" s="18"/>
      <c r="G669" s="18"/>
      <c r="H669" s="18"/>
      <c r="I669" s="8"/>
      <c r="J669" s="9"/>
      <c r="K669" s="9"/>
      <c r="L669" s="9"/>
      <c r="M669" s="9"/>
      <c r="N669" s="9"/>
      <c r="O669" s="9"/>
      <c r="P669" s="9"/>
      <c r="Q669" s="9"/>
      <c r="R669" s="9"/>
      <c r="S669" s="9"/>
      <c r="T669" s="9"/>
      <c r="U669" s="9"/>
      <c r="V669" s="9"/>
      <c r="W669" s="9"/>
      <c r="X669" s="9"/>
      <c r="Y669" s="9"/>
      <c r="Z669" s="9"/>
    </row>
    <row r="670" spans="1:26" ht="12.75" customHeight="1" x14ac:dyDescent="0.2">
      <c r="A670" s="14"/>
      <c r="B670" s="15"/>
      <c r="C670" s="16"/>
      <c r="D670" s="14"/>
      <c r="E670" s="17"/>
      <c r="F670" s="18"/>
      <c r="G670" s="18"/>
      <c r="H670" s="18"/>
      <c r="I670" s="8"/>
      <c r="J670" s="9"/>
      <c r="K670" s="9"/>
      <c r="L670" s="9"/>
      <c r="M670" s="9"/>
      <c r="N670" s="9"/>
      <c r="O670" s="9"/>
      <c r="P670" s="9"/>
      <c r="Q670" s="9"/>
      <c r="R670" s="9"/>
      <c r="S670" s="9"/>
      <c r="T670" s="9"/>
      <c r="U670" s="9"/>
      <c r="V670" s="9"/>
      <c r="W670" s="9"/>
      <c r="X670" s="9"/>
      <c r="Y670" s="9"/>
      <c r="Z670" s="9"/>
    </row>
    <row r="671" spans="1:26" ht="12.75" customHeight="1" x14ac:dyDescent="0.2">
      <c r="A671" s="14"/>
      <c r="B671" s="15"/>
      <c r="C671" s="16"/>
      <c r="D671" s="14"/>
      <c r="E671" s="17"/>
      <c r="F671" s="18"/>
      <c r="G671" s="18"/>
      <c r="H671" s="18"/>
      <c r="I671" s="8"/>
      <c r="J671" s="9"/>
      <c r="K671" s="9"/>
      <c r="L671" s="9"/>
      <c r="M671" s="9"/>
      <c r="N671" s="9"/>
      <c r="O671" s="9"/>
      <c r="P671" s="9"/>
      <c r="Q671" s="9"/>
      <c r="R671" s="9"/>
      <c r="S671" s="9"/>
      <c r="T671" s="9"/>
      <c r="U671" s="9"/>
      <c r="V671" s="9"/>
      <c r="W671" s="9"/>
      <c r="X671" s="9"/>
      <c r="Y671" s="9"/>
      <c r="Z671" s="9"/>
    </row>
    <row r="672" spans="1:26" ht="12.75" customHeight="1" x14ac:dyDescent="0.2">
      <c r="A672" s="14"/>
      <c r="B672" s="15"/>
      <c r="C672" s="16"/>
      <c r="D672" s="14"/>
      <c r="E672" s="17"/>
      <c r="F672" s="18"/>
      <c r="G672" s="18"/>
      <c r="H672" s="18"/>
      <c r="I672" s="8"/>
      <c r="J672" s="9"/>
      <c r="K672" s="9"/>
      <c r="L672" s="9"/>
      <c r="M672" s="9"/>
      <c r="N672" s="9"/>
      <c r="O672" s="9"/>
      <c r="P672" s="9"/>
      <c r="Q672" s="9"/>
      <c r="R672" s="9"/>
      <c r="S672" s="9"/>
      <c r="T672" s="9"/>
      <c r="U672" s="9"/>
      <c r="V672" s="9"/>
      <c r="W672" s="9"/>
      <c r="X672" s="9"/>
      <c r="Y672" s="9"/>
      <c r="Z672" s="9"/>
    </row>
    <row r="673" spans="1:26" ht="12.75" customHeight="1" x14ac:dyDescent="0.2">
      <c r="A673" s="14"/>
      <c r="B673" s="15"/>
      <c r="C673" s="16"/>
      <c r="D673" s="14"/>
      <c r="E673" s="17"/>
      <c r="F673" s="18"/>
      <c r="G673" s="18"/>
      <c r="H673" s="18"/>
      <c r="I673" s="8"/>
      <c r="J673" s="9"/>
      <c r="K673" s="9"/>
      <c r="L673" s="9"/>
      <c r="M673" s="9"/>
      <c r="N673" s="9"/>
      <c r="O673" s="9"/>
      <c r="P673" s="9"/>
      <c r="Q673" s="9"/>
      <c r="R673" s="9"/>
      <c r="S673" s="9"/>
      <c r="T673" s="9"/>
      <c r="U673" s="9"/>
      <c r="V673" s="9"/>
      <c r="W673" s="9"/>
      <c r="X673" s="9"/>
      <c r="Y673" s="9"/>
      <c r="Z673" s="9"/>
    </row>
    <row r="674" spans="1:26" ht="12.75" customHeight="1" x14ac:dyDescent="0.2">
      <c r="A674" s="14"/>
      <c r="B674" s="15"/>
      <c r="C674" s="16"/>
      <c r="D674" s="14"/>
      <c r="E674" s="17"/>
      <c r="F674" s="18"/>
      <c r="G674" s="18"/>
      <c r="H674" s="18"/>
      <c r="I674" s="8"/>
      <c r="J674" s="9"/>
      <c r="K674" s="9"/>
      <c r="L674" s="9"/>
      <c r="M674" s="9"/>
      <c r="N674" s="9"/>
      <c r="O674" s="9"/>
      <c r="P674" s="9"/>
      <c r="Q674" s="9"/>
      <c r="R674" s="9"/>
      <c r="S674" s="9"/>
      <c r="T674" s="9"/>
      <c r="U674" s="9"/>
      <c r="V674" s="9"/>
      <c r="W674" s="9"/>
      <c r="X674" s="9"/>
      <c r="Y674" s="9"/>
      <c r="Z674" s="9"/>
    </row>
    <row r="675" spans="1:26" ht="12.75" customHeight="1" x14ac:dyDescent="0.2">
      <c r="A675" s="14"/>
      <c r="B675" s="15"/>
      <c r="C675" s="16"/>
      <c r="D675" s="14"/>
      <c r="E675" s="17"/>
      <c r="F675" s="18"/>
      <c r="G675" s="18"/>
      <c r="H675" s="18"/>
      <c r="I675" s="8"/>
      <c r="J675" s="9"/>
      <c r="K675" s="9"/>
      <c r="L675" s="9"/>
      <c r="M675" s="9"/>
      <c r="N675" s="9"/>
      <c r="O675" s="9"/>
      <c r="P675" s="9"/>
      <c r="Q675" s="9"/>
      <c r="R675" s="9"/>
      <c r="S675" s="9"/>
      <c r="T675" s="9"/>
      <c r="U675" s="9"/>
      <c r="V675" s="9"/>
      <c r="W675" s="9"/>
      <c r="X675" s="9"/>
      <c r="Y675" s="9"/>
      <c r="Z675" s="9"/>
    </row>
    <row r="676" spans="1:26" ht="12.75" customHeight="1" x14ac:dyDescent="0.2">
      <c r="A676" s="14"/>
      <c r="B676" s="15"/>
      <c r="C676" s="16"/>
      <c r="D676" s="14"/>
      <c r="E676" s="17"/>
      <c r="F676" s="18"/>
      <c r="G676" s="18"/>
      <c r="H676" s="18"/>
      <c r="I676" s="8"/>
      <c r="J676" s="9"/>
      <c r="K676" s="9"/>
      <c r="L676" s="9"/>
      <c r="M676" s="9"/>
      <c r="N676" s="9"/>
      <c r="O676" s="9"/>
      <c r="P676" s="9"/>
      <c r="Q676" s="9"/>
      <c r="R676" s="9"/>
      <c r="S676" s="9"/>
      <c r="T676" s="9"/>
      <c r="U676" s="9"/>
      <c r="V676" s="9"/>
      <c r="W676" s="9"/>
      <c r="X676" s="9"/>
      <c r="Y676" s="9"/>
      <c r="Z676" s="9"/>
    </row>
    <row r="677" spans="1:26" ht="12.75" customHeight="1" x14ac:dyDescent="0.2">
      <c r="A677" s="14"/>
      <c r="B677" s="15"/>
      <c r="C677" s="16"/>
      <c r="D677" s="14"/>
      <c r="E677" s="17"/>
      <c r="F677" s="18"/>
      <c r="G677" s="18"/>
      <c r="H677" s="18"/>
      <c r="I677" s="8"/>
      <c r="J677" s="9"/>
      <c r="K677" s="9"/>
      <c r="L677" s="9"/>
      <c r="M677" s="9"/>
      <c r="N677" s="9"/>
      <c r="O677" s="9"/>
      <c r="P677" s="9"/>
      <c r="Q677" s="9"/>
      <c r="R677" s="9"/>
      <c r="S677" s="9"/>
      <c r="T677" s="9"/>
      <c r="U677" s="9"/>
      <c r="V677" s="9"/>
      <c r="W677" s="9"/>
      <c r="X677" s="9"/>
      <c r="Y677" s="9"/>
      <c r="Z677" s="9"/>
    </row>
    <row r="678" spans="1:26" ht="12.75" customHeight="1" x14ac:dyDescent="0.2">
      <c r="A678" s="14"/>
      <c r="B678" s="15"/>
      <c r="C678" s="16"/>
      <c r="D678" s="14"/>
      <c r="E678" s="17"/>
      <c r="F678" s="18"/>
      <c r="G678" s="18"/>
      <c r="H678" s="18"/>
      <c r="I678" s="8"/>
      <c r="J678" s="9"/>
      <c r="K678" s="9"/>
      <c r="L678" s="9"/>
      <c r="M678" s="9"/>
      <c r="N678" s="9"/>
      <c r="O678" s="9"/>
      <c r="P678" s="9"/>
      <c r="Q678" s="9"/>
      <c r="R678" s="9"/>
      <c r="S678" s="9"/>
      <c r="T678" s="9"/>
      <c r="U678" s="9"/>
      <c r="V678" s="9"/>
      <c r="W678" s="9"/>
      <c r="X678" s="9"/>
      <c r="Y678" s="9"/>
      <c r="Z678" s="9"/>
    </row>
    <row r="679" spans="1:26" ht="12.75" customHeight="1" x14ac:dyDescent="0.2">
      <c r="A679" s="14"/>
      <c r="B679" s="15"/>
      <c r="C679" s="16"/>
      <c r="D679" s="14"/>
      <c r="E679" s="17"/>
      <c r="F679" s="18"/>
      <c r="G679" s="18"/>
      <c r="H679" s="18"/>
      <c r="I679" s="8"/>
      <c r="J679" s="9"/>
      <c r="K679" s="9"/>
      <c r="L679" s="9"/>
      <c r="M679" s="9"/>
      <c r="N679" s="9"/>
      <c r="O679" s="9"/>
      <c r="P679" s="9"/>
      <c r="Q679" s="9"/>
      <c r="R679" s="9"/>
      <c r="S679" s="9"/>
      <c r="T679" s="9"/>
      <c r="U679" s="9"/>
      <c r="V679" s="9"/>
      <c r="W679" s="9"/>
      <c r="X679" s="9"/>
      <c r="Y679" s="9"/>
      <c r="Z679" s="9"/>
    </row>
    <row r="680" spans="1:26" ht="12.75" customHeight="1" x14ac:dyDescent="0.2">
      <c r="A680" s="14"/>
      <c r="B680" s="15"/>
      <c r="C680" s="16"/>
      <c r="D680" s="14"/>
      <c r="E680" s="17"/>
      <c r="F680" s="18"/>
      <c r="G680" s="18"/>
      <c r="H680" s="18"/>
      <c r="I680" s="8"/>
      <c r="J680" s="9"/>
      <c r="K680" s="9"/>
      <c r="L680" s="9"/>
      <c r="M680" s="9"/>
      <c r="N680" s="9"/>
      <c r="O680" s="9"/>
      <c r="P680" s="9"/>
      <c r="Q680" s="9"/>
      <c r="R680" s="9"/>
      <c r="S680" s="9"/>
      <c r="T680" s="9"/>
      <c r="U680" s="9"/>
      <c r="V680" s="9"/>
      <c r="W680" s="9"/>
      <c r="X680" s="9"/>
      <c r="Y680" s="9"/>
      <c r="Z680" s="9"/>
    </row>
    <row r="681" spans="1:26" ht="12.75" customHeight="1" x14ac:dyDescent="0.2">
      <c r="A681" s="14"/>
      <c r="B681" s="15"/>
      <c r="C681" s="16"/>
      <c r="D681" s="14"/>
      <c r="E681" s="17"/>
      <c r="F681" s="18"/>
      <c r="G681" s="18"/>
      <c r="H681" s="18"/>
      <c r="I681" s="8"/>
      <c r="J681" s="9"/>
      <c r="K681" s="9"/>
      <c r="L681" s="9"/>
      <c r="M681" s="9"/>
      <c r="N681" s="9"/>
      <c r="O681" s="9"/>
      <c r="P681" s="9"/>
      <c r="Q681" s="9"/>
      <c r="R681" s="9"/>
      <c r="S681" s="9"/>
      <c r="T681" s="9"/>
      <c r="U681" s="9"/>
      <c r="V681" s="9"/>
      <c r="W681" s="9"/>
      <c r="X681" s="9"/>
      <c r="Y681" s="9"/>
      <c r="Z681" s="9"/>
    </row>
    <row r="682" spans="1:26" ht="12.75" customHeight="1" x14ac:dyDescent="0.2">
      <c r="A682" s="14"/>
      <c r="B682" s="15"/>
      <c r="C682" s="16"/>
      <c r="D682" s="14"/>
      <c r="E682" s="17"/>
      <c r="F682" s="18"/>
      <c r="G682" s="18"/>
      <c r="H682" s="18"/>
      <c r="I682" s="8"/>
      <c r="J682" s="9"/>
      <c r="K682" s="9"/>
      <c r="L682" s="9"/>
      <c r="M682" s="9"/>
      <c r="N682" s="9"/>
      <c r="O682" s="9"/>
      <c r="P682" s="9"/>
      <c r="Q682" s="9"/>
      <c r="R682" s="9"/>
      <c r="S682" s="9"/>
      <c r="T682" s="9"/>
      <c r="U682" s="9"/>
      <c r="V682" s="9"/>
      <c r="W682" s="9"/>
      <c r="X682" s="9"/>
      <c r="Y682" s="9"/>
      <c r="Z682" s="9"/>
    </row>
    <row r="683" spans="1:26" ht="12.75" customHeight="1" x14ac:dyDescent="0.2">
      <c r="A683" s="14"/>
      <c r="B683" s="15"/>
      <c r="C683" s="16"/>
      <c r="D683" s="14"/>
      <c r="E683" s="17"/>
      <c r="F683" s="18"/>
      <c r="G683" s="18"/>
      <c r="H683" s="18"/>
      <c r="I683" s="8"/>
      <c r="J683" s="9"/>
      <c r="K683" s="9"/>
      <c r="L683" s="9"/>
      <c r="M683" s="9"/>
      <c r="N683" s="9"/>
      <c r="O683" s="9"/>
      <c r="P683" s="9"/>
      <c r="Q683" s="9"/>
      <c r="R683" s="9"/>
      <c r="S683" s="9"/>
      <c r="T683" s="9"/>
      <c r="U683" s="9"/>
      <c r="V683" s="9"/>
      <c r="W683" s="9"/>
      <c r="X683" s="9"/>
      <c r="Y683" s="9"/>
      <c r="Z683" s="9"/>
    </row>
    <row r="684" spans="1:26" ht="12.75" customHeight="1" x14ac:dyDescent="0.2">
      <c r="A684" s="14"/>
      <c r="B684" s="15"/>
      <c r="C684" s="16"/>
      <c r="D684" s="14"/>
      <c r="E684" s="17"/>
      <c r="F684" s="18"/>
      <c r="G684" s="18"/>
      <c r="H684" s="18"/>
      <c r="I684" s="8"/>
      <c r="J684" s="9"/>
      <c r="K684" s="9"/>
      <c r="L684" s="9"/>
      <c r="M684" s="9"/>
      <c r="N684" s="9"/>
      <c r="O684" s="9"/>
      <c r="P684" s="9"/>
      <c r="Q684" s="9"/>
      <c r="R684" s="9"/>
      <c r="S684" s="9"/>
      <c r="T684" s="9"/>
      <c r="U684" s="9"/>
      <c r="V684" s="9"/>
      <c r="W684" s="9"/>
      <c r="X684" s="9"/>
      <c r="Y684" s="9"/>
      <c r="Z684" s="9"/>
    </row>
    <row r="685" spans="1:26" ht="12.75" customHeight="1" x14ac:dyDescent="0.2">
      <c r="A685" s="14"/>
      <c r="B685" s="15"/>
      <c r="C685" s="16"/>
      <c r="D685" s="14"/>
      <c r="E685" s="17"/>
      <c r="F685" s="18"/>
      <c r="G685" s="18"/>
      <c r="H685" s="18"/>
      <c r="I685" s="8"/>
      <c r="J685" s="9"/>
      <c r="K685" s="9"/>
      <c r="L685" s="9"/>
      <c r="M685" s="9"/>
      <c r="N685" s="9"/>
      <c r="O685" s="9"/>
      <c r="P685" s="9"/>
      <c r="Q685" s="9"/>
      <c r="R685" s="9"/>
      <c r="S685" s="9"/>
      <c r="T685" s="9"/>
      <c r="U685" s="9"/>
      <c r="V685" s="9"/>
      <c r="W685" s="9"/>
      <c r="X685" s="9"/>
      <c r="Y685" s="9"/>
      <c r="Z685" s="9"/>
    </row>
    <row r="686" spans="1:26" ht="12.75" customHeight="1" x14ac:dyDescent="0.2">
      <c r="A686" s="14"/>
      <c r="B686" s="15"/>
      <c r="C686" s="16"/>
      <c r="D686" s="14"/>
      <c r="E686" s="17"/>
      <c r="F686" s="18"/>
      <c r="G686" s="18"/>
      <c r="H686" s="18"/>
      <c r="I686" s="8"/>
      <c r="J686" s="9"/>
      <c r="K686" s="9"/>
      <c r="L686" s="9"/>
      <c r="M686" s="9"/>
      <c r="N686" s="9"/>
      <c r="O686" s="9"/>
      <c r="P686" s="9"/>
      <c r="Q686" s="9"/>
      <c r="R686" s="9"/>
      <c r="S686" s="9"/>
      <c r="T686" s="9"/>
      <c r="U686" s="9"/>
      <c r="V686" s="9"/>
      <c r="W686" s="9"/>
      <c r="X686" s="9"/>
      <c r="Y686" s="9"/>
      <c r="Z686" s="9"/>
    </row>
    <row r="687" spans="1:26" ht="12.75" customHeight="1" x14ac:dyDescent="0.2">
      <c r="A687" s="14"/>
      <c r="B687" s="15"/>
      <c r="C687" s="16"/>
      <c r="D687" s="14"/>
      <c r="E687" s="17"/>
      <c r="F687" s="18"/>
      <c r="G687" s="18"/>
      <c r="H687" s="18"/>
      <c r="I687" s="8"/>
      <c r="J687" s="9"/>
      <c r="K687" s="9"/>
      <c r="L687" s="9"/>
      <c r="M687" s="9"/>
      <c r="N687" s="9"/>
      <c r="O687" s="9"/>
      <c r="P687" s="9"/>
      <c r="Q687" s="9"/>
      <c r="R687" s="9"/>
      <c r="S687" s="9"/>
      <c r="T687" s="9"/>
      <c r="U687" s="9"/>
      <c r="V687" s="9"/>
      <c r="W687" s="9"/>
      <c r="X687" s="9"/>
      <c r="Y687" s="9"/>
      <c r="Z687" s="9"/>
    </row>
    <row r="688" spans="1:26" ht="12.75" customHeight="1" x14ac:dyDescent="0.2">
      <c r="A688" s="14"/>
      <c r="B688" s="15"/>
      <c r="C688" s="16"/>
      <c r="D688" s="14"/>
      <c r="E688" s="17"/>
      <c r="F688" s="18"/>
      <c r="G688" s="18"/>
      <c r="H688" s="18"/>
      <c r="I688" s="8"/>
      <c r="J688" s="9"/>
      <c r="K688" s="9"/>
      <c r="L688" s="9"/>
      <c r="M688" s="9"/>
      <c r="N688" s="9"/>
      <c r="O688" s="9"/>
      <c r="P688" s="9"/>
      <c r="Q688" s="9"/>
      <c r="R688" s="9"/>
      <c r="S688" s="9"/>
      <c r="T688" s="9"/>
      <c r="U688" s="9"/>
      <c r="V688" s="9"/>
      <c r="W688" s="9"/>
      <c r="X688" s="9"/>
      <c r="Y688" s="9"/>
      <c r="Z688" s="9"/>
    </row>
    <row r="689" spans="1:26" ht="12.75" customHeight="1" x14ac:dyDescent="0.2">
      <c r="A689" s="14"/>
      <c r="B689" s="15"/>
      <c r="C689" s="16"/>
      <c r="D689" s="14"/>
      <c r="E689" s="17"/>
      <c r="F689" s="18"/>
      <c r="G689" s="18"/>
      <c r="H689" s="18"/>
      <c r="I689" s="8"/>
      <c r="J689" s="9"/>
      <c r="K689" s="9"/>
      <c r="L689" s="9"/>
      <c r="M689" s="9"/>
      <c r="N689" s="9"/>
      <c r="O689" s="9"/>
      <c r="P689" s="9"/>
      <c r="Q689" s="9"/>
      <c r="R689" s="9"/>
      <c r="S689" s="9"/>
      <c r="T689" s="9"/>
      <c r="U689" s="9"/>
      <c r="V689" s="9"/>
      <c r="W689" s="9"/>
      <c r="X689" s="9"/>
      <c r="Y689" s="9"/>
      <c r="Z689" s="9"/>
    </row>
    <row r="690" spans="1:26" ht="12.75" customHeight="1" x14ac:dyDescent="0.2">
      <c r="A690" s="14"/>
      <c r="B690" s="15"/>
      <c r="C690" s="16"/>
      <c r="D690" s="14"/>
      <c r="E690" s="17"/>
      <c r="F690" s="18"/>
      <c r="G690" s="18"/>
      <c r="H690" s="18"/>
      <c r="I690" s="8"/>
      <c r="J690" s="9"/>
      <c r="K690" s="9"/>
      <c r="L690" s="9"/>
      <c r="M690" s="9"/>
      <c r="N690" s="9"/>
      <c r="O690" s="9"/>
      <c r="P690" s="9"/>
      <c r="Q690" s="9"/>
      <c r="R690" s="9"/>
      <c r="S690" s="9"/>
      <c r="T690" s="9"/>
      <c r="U690" s="9"/>
      <c r="V690" s="9"/>
      <c r="W690" s="9"/>
      <c r="X690" s="9"/>
      <c r="Y690" s="9"/>
      <c r="Z690" s="9"/>
    </row>
    <row r="691" spans="1:26" ht="12.75" customHeight="1" x14ac:dyDescent="0.2">
      <c r="A691" s="14"/>
      <c r="B691" s="15"/>
      <c r="C691" s="16"/>
      <c r="D691" s="14"/>
      <c r="E691" s="17"/>
      <c r="F691" s="18"/>
      <c r="G691" s="18"/>
      <c r="H691" s="18"/>
      <c r="I691" s="8"/>
      <c r="J691" s="9"/>
      <c r="K691" s="9"/>
      <c r="L691" s="9"/>
      <c r="M691" s="9"/>
      <c r="N691" s="9"/>
      <c r="O691" s="9"/>
      <c r="P691" s="9"/>
      <c r="Q691" s="9"/>
      <c r="R691" s="9"/>
      <c r="S691" s="9"/>
      <c r="T691" s="9"/>
      <c r="U691" s="9"/>
      <c r="V691" s="9"/>
      <c r="W691" s="9"/>
      <c r="X691" s="9"/>
      <c r="Y691" s="9"/>
      <c r="Z691" s="9"/>
    </row>
    <row r="692" spans="1:26" ht="12.75" customHeight="1" x14ac:dyDescent="0.2">
      <c r="A692" s="14"/>
      <c r="B692" s="15"/>
      <c r="C692" s="16"/>
      <c r="D692" s="14"/>
      <c r="E692" s="17"/>
      <c r="F692" s="18"/>
      <c r="G692" s="18"/>
      <c r="H692" s="18"/>
      <c r="I692" s="8"/>
      <c r="J692" s="9"/>
      <c r="K692" s="9"/>
      <c r="L692" s="9"/>
      <c r="M692" s="9"/>
      <c r="N692" s="9"/>
      <c r="O692" s="9"/>
      <c r="P692" s="9"/>
      <c r="Q692" s="9"/>
      <c r="R692" s="9"/>
      <c r="S692" s="9"/>
      <c r="T692" s="9"/>
      <c r="U692" s="9"/>
      <c r="V692" s="9"/>
      <c r="W692" s="9"/>
      <c r="X692" s="9"/>
      <c r="Y692" s="9"/>
      <c r="Z692" s="9"/>
    </row>
    <row r="693" spans="1:26" ht="12.75" customHeight="1" x14ac:dyDescent="0.2">
      <c r="A693" s="14"/>
      <c r="B693" s="15"/>
      <c r="C693" s="16"/>
      <c r="D693" s="14"/>
      <c r="E693" s="17"/>
      <c r="F693" s="18"/>
      <c r="G693" s="18"/>
      <c r="H693" s="18"/>
      <c r="I693" s="8"/>
      <c r="J693" s="9"/>
      <c r="K693" s="9"/>
      <c r="L693" s="9"/>
      <c r="M693" s="9"/>
      <c r="N693" s="9"/>
      <c r="O693" s="9"/>
      <c r="P693" s="9"/>
      <c r="Q693" s="9"/>
      <c r="R693" s="9"/>
      <c r="S693" s="9"/>
      <c r="T693" s="9"/>
      <c r="U693" s="9"/>
      <c r="V693" s="9"/>
      <c r="W693" s="9"/>
      <c r="X693" s="9"/>
      <c r="Y693" s="9"/>
      <c r="Z693" s="9"/>
    </row>
    <row r="694" spans="1:26" ht="12.75" customHeight="1" x14ac:dyDescent="0.2">
      <c r="A694" s="14"/>
      <c r="B694" s="15"/>
      <c r="C694" s="16"/>
      <c r="D694" s="14"/>
      <c r="E694" s="17"/>
      <c r="F694" s="18"/>
      <c r="G694" s="18"/>
      <c r="H694" s="18"/>
      <c r="I694" s="8"/>
      <c r="J694" s="9"/>
      <c r="K694" s="9"/>
      <c r="L694" s="9"/>
      <c r="M694" s="9"/>
      <c r="N694" s="9"/>
      <c r="O694" s="9"/>
      <c r="P694" s="9"/>
      <c r="Q694" s="9"/>
      <c r="R694" s="9"/>
      <c r="S694" s="9"/>
      <c r="T694" s="9"/>
      <c r="U694" s="9"/>
      <c r="V694" s="9"/>
      <c r="W694" s="9"/>
      <c r="X694" s="9"/>
      <c r="Y694" s="9"/>
      <c r="Z694" s="9"/>
    </row>
    <row r="695" spans="1:26" ht="12.75" customHeight="1" x14ac:dyDescent="0.2">
      <c r="A695" s="14"/>
      <c r="B695" s="15"/>
      <c r="C695" s="16"/>
      <c r="D695" s="14"/>
      <c r="E695" s="17"/>
      <c r="F695" s="18"/>
      <c r="G695" s="18"/>
      <c r="H695" s="18"/>
      <c r="I695" s="8"/>
      <c r="J695" s="9"/>
      <c r="K695" s="9"/>
      <c r="L695" s="9"/>
      <c r="M695" s="9"/>
      <c r="N695" s="9"/>
      <c r="O695" s="9"/>
      <c r="P695" s="9"/>
      <c r="Q695" s="9"/>
      <c r="R695" s="9"/>
      <c r="S695" s="9"/>
      <c r="T695" s="9"/>
      <c r="U695" s="9"/>
      <c r="V695" s="9"/>
      <c r="W695" s="9"/>
      <c r="X695" s="9"/>
      <c r="Y695" s="9"/>
      <c r="Z695" s="9"/>
    </row>
    <row r="696" spans="1:26" ht="12.75" customHeight="1" x14ac:dyDescent="0.2">
      <c r="A696" s="14"/>
      <c r="B696" s="15"/>
      <c r="C696" s="16"/>
      <c r="D696" s="14"/>
      <c r="E696" s="17"/>
      <c r="F696" s="18"/>
      <c r="G696" s="18"/>
      <c r="H696" s="18"/>
      <c r="I696" s="8"/>
      <c r="J696" s="9"/>
      <c r="K696" s="9"/>
      <c r="L696" s="9"/>
      <c r="M696" s="9"/>
      <c r="N696" s="9"/>
      <c r="O696" s="9"/>
      <c r="P696" s="9"/>
      <c r="Q696" s="9"/>
      <c r="R696" s="9"/>
      <c r="S696" s="9"/>
      <c r="T696" s="9"/>
      <c r="U696" s="9"/>
      <c r="V696" s="9"/>
      <c r="W696" s="9"/>
      <c r="X696" s="9"/>
      <c r="Y696" s="9"/>
      <c r="Z696" s="9"/>
    </row>
    <row r="697" spans="1:26" ht="12.75" customHeight="1" x14ac:dyDescent="0.2">
      <c r="A697" s="14"/>
      <c r="B697" s="15"/>
      <c r="C697" s="16"/>
      <c r="D697" s="14"/>
      <c r="E697" s="17"/>
      <c r="F697" s="18"/>
      <c r="G697" s="18"/>
      <c r="H697" s="18"/>
      <c r="I697" s="8"/>
      <c r="J697" s="9"/>
      <c r="K697" s="9"/>
      <c r="L697" s="9"/>
      <c r="M697" s="9"/>
      <c r="N697" s="9"/>
      <c r="O697" s="9"/>
      <c r="P697" s="9"/>
      <c r="Q697" s="9"/>
      <c r="R697" s="9"/>
      <c r="S697" s="9"/>
      <c r="T697" s="9"/>
      <c r="U697" s="9"/>
      <c r="V697" s="9"/>
      <c r="W697" s="9"/>
      <c r="X697" s="9"/>
      <c r="Y697" s="9"/>
      <c r="Z697" s="9"/>
    </row>
    <row r="698" spans="1:26" ht="12.75" customHeight="1" x14ac:dyDescent="0.2">
      <c r="A698" s="14"/>
      <c r="B698" s="15"/>
      <c r="C698" s="16"/>
      <c r="D698" s="14"/>
      <c r="E698" s="17"/>
      <c r="F698" s="18"/>
      <c r="G698" s="18"/>
      <c r="H698" s="18"/>
      <c r="I698" s="8"/>
      <c r="J698" s="9"/>
      <c r="K698" s="9"/>
      <c r="L698" s="9"/>
      <c r="M698" s="9"/>
      <c r="N698" s="9"/>
      <c r="O698" s="9"/>
      <c r="P698" s="9"/>
      <c r="Q698" s="9"/>
      <c r="R698" s="9"/>
      <c r="S698" s="9"/>
      <c r="T698" s="9"/>
      <c r="U698" s="9"/>
      <c r="V698" s="9"/>
      <c r="W698" s="9"/>
      <c r="X698" s="9"/>
      <c r="Y698" s="9"/>
      <c r="Z698" s="9"/>
    </row>
    <row r="699" spans="1:26" ht="12.75" customHeight="1" x14ac:dyDescent="0.2">
      <c r="A699" s="14"/>
      <c r="B699" s="15"/>
      <c r="C699" s="16"/>
      <c r="D699" s="14"/>
      <c r="E699" s="17"/>
      <c r="F699" s="18"/>
      <c r="G699" s="18"/>
      <c r="H699" s="18"/>
      <c r="I699" s="8"/>
      <c r="J699" s="9"/>
      <c r="K699" s="9"/>
      <c r="L699" s="9"/>
      <c r="M699" s="9"/>
      <c r="N699" s="9"/>
      <c r="O699" s="9"/>
      <c r="P699" s="9"/>
      <c r="Q699" s="9"/>
      <c r="R699" s="9"/>
      <c r="S699" s="9"/>
      <c r="T699" s="9"/>
      <c r="U699" s="9"/>
      <c r="V699" s="9"/>
      <c r="W699" s="9"/>
      <c r="X699" s="9"/>
      <c r="Y699" s="9"/>
      <c r="Z699" s="9"/>
    </row>
    <row r="700" spans="1:26" ht="12.75" customHeight="1" x14ac:dyDescent="0.2">
      <c r="A700" s="14"/>
      <c r="B700" s="15"/>
      <c r="C700" s="16"/>
      <c r="D700" s="14"/>
      <c r="E700" s="17"/>
      <c r="F700" s="18"/>
      <c r="G700" s="18"/>
      <c r="H700" s="18"/>
      <c r="I700" s="8"/>
      <c r="J700" s="9"/>
      <c r="K700" s="9"/>
      <c r="L700" s="9"/>
      <c r="M700" s="9"/>
      <c r="N700" s="9"/>
      <c r="O700" s="9"/>
      <c r="P700" s="9"/>
      <c r="Q700" s="9"/>
      <c r="R700" s="9"/>
      <c r="S700" s="9"/>
      <c r="T700" s="9"/>
      <c r="U700" s="9"/>
      <c r="V700" s="9"/>
      <c r="W700" s="9"/>
      <c r="X700" s="9"/>
      <c r="Y700" s="9"/>
      <c r="Z700" s="9"/>
    </row>
    <row r="701" spans="1:26" ht="12.75" customHeight="1" x14ac:dyDescent="0.2">
      <c r="A701" s="14"/>
      <c r="B701" s="15"/>
      <c r="C701" s="16"/>
      <c r="D701" s="14"/>
      <c r="E701" s="17"/>
      <c r="F701" s="18"/>
      <c r="G701" s="18"/>
      <c r="H701" s="18"/>
      <c r="I701" s="8"/>
      <c r="J701" s="9"/>
      <c r="K701" s="9"/>
      <c r="L701" s="9"/>
      <c r="M701" s="9"/>
      <c r="N701" s="9"/>
      <c r="O701" s="9"/>
      <c r="P701" s="9"/>
      <c r="Q701" s="9"/>
      <c r="R701" s="9"/>
      <c r="S701" s="9"/>
      <c r="T701" s="9"/>
      <c r="U701" s="9"/>
      <c r="V701" s="9"/>
      <c r="W701" s="9"/>
      <c r="X701" s="9"/>
      <c r="Y701" s="9"/>
      <c r="Z701" s="9"/>
    </row>
    <row r="702" spans="1:26" ht="12.75" customHeight="1" x14ac:dyDescent="0.2">
      <c r="A702" s="14"/>
      <c r="B702" s="15"/>
      <c r="C702" s="16"/>
      <c r="D702" s="14"/>
      <c r="E702" s="17"/>
      <c r="F702" s="18"/>
      <c r="G702" s="18"/>
      <c r="H702" s="18"/>
      <c r="I702" s="8"/>
      <c r="J702" s="9"/>
      <c r="K702" s="9"/>
      <c r="L702" s="9"/>
      <c r="M702" s="9"/>
      <c r="N702" s="9"/>
      <c r="O702" s="9"/>
      <c r="P702" s="9"/>
      <c r="Q702" s="9"/>
      <c r="R702" s="9"/>
      <c r="S702" s="9"/>
      <c r="T702" s="9"/>
      <c r="U702" s="9"/>
      <c r="V702" s="9"/>
      <c r="W702" s="9"/>
      <c r="X702" s="9"/>
      <c r="Y702" s="9"/>
      <c r="Z702" s="9"/>
    </row>
    <row r="703" spans="1:26" ht="12.75" customHeight="1" x14ac:dyDescent="0.2">
      <c r="A703" s="14"/>
      <c r="B703" s="15"/>
      <c r="C703" s="16"/>
      <c r="D703" s="14"/>
      <c r="E703" s="17"/>
      <c r="F703" s="18"/>
      <c r="G703" s="18"/>
      <c r="H703" s="18"/>
      <c r="I703" s="8"/>
      <c r="J703" s="9"/>
      <c r="K703" s="9"/>
      <c r="L703" s="9"/>
      <c r="M703" s="9"/>
      <c r="N703" s="9"/>
      <c r="O703" s="9"/>
      <c r="P703" s="9"/>
      <c r="Q703" s="9"/>
      <c r="R703" s="9"/>
      <c r="S703" s="9"/>
      <c r="T703" s="9"/>
      <c r="U703" s="9"/>
      <c r="V703" s="9"/>
      <c r="W703" s="9"/>
      <c r="X703" s="9"/>
      <c r="Y703" s="9"/>
      <c r="Z703" s="9"/>
    </row>
    <row r="704" spans="1:26" ht="12.75" customHeight="1" x14ac:dyDescent="0.2">
      <c r="A704" s="14"/>
      <c r="B704" s="15"/>
      <c r="C704" s="16"/>
      <c r="D704" s="14"/>
      <c r="E704" s="17"/>
      <c r="F704" s="18"/>
      <c r="G704" s="18"/>
      <c r="H704" s="18"/>
      <c r="I704" s="8"/>
      <c r="J704" s="9"/>
      <c r="K704" s="9"/>
      <c r="L704" s="9"/>
      <c r="M704" s="9"/>
      <c r="N704" s="9"/>
      <c r="O704" s="9"/>
      <c r="P704" s="9"/>
      <c r="Q704" s="9"/>
      <c r="R704" s="9"/>
      <c r="S704" s="9"/>
      <c r="T704" s="9"/>
      <c r="U704" s="9"/>
      <c r="V704" s="9"/>
      <c r="W704" s="9"/>
      <c r="X704" s="9"/>
      <c r="Y704" s="9"/>
      <c r="Z704" s="9"/>
    </row>
    <row r="705" spans="1:26" ht="12.75" customHeight="1" x14ac:dyDescent="0.2">
      <c r="A705" s="14"/>
      <c r="B705" s="15"/>
      <c r="C705" s="16"/>
      <c r="D705" s="14"/>
      <c r="E705" s="17"/>
      <c r="F705" s="18"/>
      <c r="G705" s="18"/>
      <c r="H705" s="18"/>
      <c r="I705" s="8"/>
      <c r="J705" s="9"/>
      <c r="K705" s="9"/>
      <c r="L705" s="9"/>
      <c r="M705" s="9"/>
      <c r="N705" s="9"/>
      <c r="O705" s="9"/>
      <c r="P705" s="9"/>
      <c r="Q705" s="9"/>
      <c r="R705" s="9"/>
      <c r="S705" s="9"/>
      <c r="T705" s="9"/>
      <c r="U705" s="9"/>
      <c r="V705" s="9"/>
      <c r="W705" s="9"/>
      <c r="X705" s="9"/>
      <c r="Y705" s="9"/>
      <c r="Z705" s="9"/>
    </row>
    <row r="706" spans="1:26" ht="12.75" customHeight="1" x14ac:dyDescent="0.2">
      <c r="A706" s="14"/>
      <c r="B706" s="15"/>
      <c r="C706" s="16"/>
      <c r="D706" s="14"/>
      <c r="E706" s="17"/>
      <c r="F706" s="18"/>
      <c r="G706" s="18"/>
      <c r="H706" s="18"/>
      <c r="I706" s="8"/>
      <c r="J706" s="9"/>
      <c r="K706" s="9"/>
      <c r="L706" s="9"/>
      <c r="M706" s="9"/>
      <c r="N706" s="9"/>
      <c r="O706" s="9"/>
      <c r="P706" s="9"/>
      <c r="Q706" s="9"/>
      <c r="R706" s="9"/>
      <c r="S706" s="9"/>
      <c r="T706" s="9"/>
      <c r="U706" s="9"/>
      <c r="V706" s="9"/>
      <c r="W706" s="9"/>
      <c r="X706" s="9"/>
      <c r="Y706" s="9"/>
      <c r="Z706" s="9"/>
    </row>
    <row r="707" spans="1:26" ht="12.75" customHeight="1" x14ac:dyDescent="0.2">
      <c r="A707" s="14"/>
      <c r="B707" s="15"/>
      <c r="C707" s="16"/>
      <c r="D707" s="14"/>
      <c r="E707" s="17"/>
      <c r="F707" s="18"/>
      <c r="G707" s="18"/>
      <c r="H707" s="18"/>
      <c r="I707" s="8"/>
      <c r="J707" s="9"/>
      <c r="K707" s="9"/>
      <c r="L707" s="9"/>
      <c r="M707" s="9"/>
      <c r="N707" s="9"/>
      <c r="O707" s="9"/>
      <c r="P707" s="9"/>
      <c r="Q707" s="9"/>
      <c r="R707" s="9"/>
      <c r="S707" s="9"/>
      <c r="T707" s="9"/>
      <c r="U707" s="9"/>
      <c r="V707" s="9"/>
      <c r="W707" s="9"/>
      <c r="X707" s="9"/>
      <c r="Y707" s="9"/>
      <c r="Z707" s="9"/>
    </row>
    <row r="708" spans="1:26" ht="12.75" customHeight="1" x14ac:dyDescent="0.2">
      <c r="A708" s="14"/>
      <c r="B708" s="15"/>
      <c r="C708" s="16"/>
      <c r="D708" s="14"/>
      <c r="E708" s="17"/>
      <c r="F708" s="18"/>
      <c r="G708" s="18"/>
      <c r="H708" s="18"/>
      <c r="I708" s="8"/>
      <c r="J708" s="9"/>
      <c r="K708" s="9"/>
      <c r="L708" s="9"/>
      <c r="M708" s="9"/>
      <c r="N708" s="9"/>
      <c r="O708" s="9"/>
      <c r="P708" s="9"/>
      <c r="Q708" s="9"/>
      <c r="R708" s="9"/>
      <c r="S708" s="9"/>
      <c r="T708" s="9"/>
      <c r="U708" s="9"/>
      <c r="V708" s="9"/>
      <c r="W708" s="9"/>
      <c r="X708" s="9"/>
      <c r="Y708" s="9"/>
      <c r="Z708" s="9"/>
    </row>
    <row r="709" spans="1:26" ht="12.75" customHeight="1" x14ac:dyDescent="0.2">
      <c r="A709" s="14"/>
      <c r="B709" s="15"/>
      <c r="C709" s="16"/>
      <c r="D709" s="14"/>
      <c r="E709" s="17"/>
      <c r="F709" s="18"/>
      <c r="G709" s="18"/>
      <c r="H709" s="18"/>
      <c r="I709" s="8"/>
      <c r="J709" s="9"/>
      <c r="K709" s="9"/>
      <c r="L709" s="9"/>
      <c r="M709" s="9"/>
      <c r="N709" s="9"/>
      <c r="O709" s="9"/>
      <c r="P709" s="9"/>
      <c r="Q709" s="9"/>
      <c r="R709" s="9"/>
      <c r="S709" s="9"/>
      <c r="T709" s="9"/>
      <c r="U709" s="9"/>
      <c r="V709" s="9"/>
      <c r="W709" s="9"/>
      <c r="X709" s="9"/>
      <c r="Y709" s="9"/>
      <c r="Z709" s="9"/>
    </row>
    <row r="710" spans="1:26" ht="12.75" customHeight="1" x14ac:dyDescent="0.2">
      <c r="A710" s="14"/>
      <c r="B710" s="15"/>
      <c r="C710" s="16"/>
      <c r="D710" s="14"/>
      <c r="E710" s="17"/>
      <c r="F710" s="18"/>
      <c r="G710" s="18"/>
      <c r="H710" s="18"/>
      <c r="I710" s="8"/>
      <c r="J710" s="9"/>
      <c r="K710" s="9"/>
      <c r="L710" s="9"/>
      <c r="M710" s="9"/>
      <c r="N710" s="9"/>
      <c r="O710" s="9"/>
      <c r="P710" s="9"/>
      <c r="Q710" s="9"/>
      <c r="R710" s="9"/>
      <c r="S710" s="9"/>
      <c r="T710" s="9"/>
      <c r="U710" s="9"/>
      <c r="V710" s="9"/>
      <c r="W710" s="9"/>
      <c r="X710" s="9"/>
      <c r="Y710" s="9"/>
      <c r="Z710" s="9"/>
    </row>
    <row r="711" spans="1:26" ht="12.75" customHeight="1" x14ac:dyDescent="0.2">
      <c r="A711" s="14"/>
      <c r="B711" s="15"/>
      <c r="C711" s="16"/>
      <c r="D711" s="14"/>
      <c r="E711" s="17"/>
      <c r="F711" s="18"/>
      <c r="G711" s="18"/>
      <c r="H711" s="18"/>
      <c r="I711" s="8"/>
      <c r="J711" s="9"/>
      <c r="K711" s="9"/>
      <c r="L711" s="9"/>
      <c r="M711" s="9"/>
      <c r="N711" s="9"/>
      <c r="O711" s="9"/>
      <c r="P711" s="9"/>
      <c r="Q711" s="9"/>
      <c r="R711" s="9"/>
      <c r="S711" s="9"/>
      <c r="T711" s="9"/>
      <c r="U711" s="9"/>
      <c r="V711" s="9"/>
      <c r="W711" s="9"/>
      <c r="X711" s="9"/>
      <c r="Y711" s="9"/>
      <c r="Z711" s="9"/>
    </row>
    <row r="712" spans="1:26" ht="12.75" customHeight="1" x14ac:dyDescent="0.2">
      <c r="A712" s="14"/>
      <c r="B712" s="15"/>
      <c r="C712" s="16"/>
      <c r="D712" s="14"/>
      <c r="E712" s="17"/>
      <c r="F712" s="18"/>
      <c r="G712" s="18"/>
      <c r="H712" s="18"/>
      <c r="I712" s="8"/>
      <c r="J712" s="9"/>
      <c r="K712" s="9"/>
      <c r="L712" s="9"/>
      <c r="M712" s="9"/>
      <c r="N712" s="9"/>
      <c r="O712" s="9"/>
      <c r="P712" s="9"/>
      <c r="Q712" s="9"/>
      <c r="R712" s="9"/>
      <c r="S712" s="9"/>
      <c r="T712" s="9"/>
      <c r="U712" s="9"/>
      <c r="V712" s="9"/>
      <c r="W712" s="9"/>
      <c r="X712" s="9"/>
      <c r="Y712" s="9"/>
      <c r="Z712" s="9"/>
    </row>
    <row r="713" spans="1:26" ht="12.75" customHeight="1" x14ac:dyDescent="0.2">
      <c r="A713" s="14"/>
      <c r="B713" s="15"/>
      <c r="C713" s="16"/>
      <c r="D713" s="14"/>
      <c r="E713" s="17"/>
      <c r="F713" s="18"/>
      <c r="G713" s="18"/>
      <c r="H713" s="18"/>
      <c r="I713" s="8"/>
      <c r="J713" s="9"/>
      <c r="K713" s="9"/>
      <c r="L713" s="9"/>
      <c r="M713" s="9"/>
      <c r="N713" s="9"/>
      <c r="O713" s="9"/>
      <c r="P713" s="9"/>
      <c r="Q713" s="9"/>
      <c r="R713" s="9"/>
      <c r="S713" s="9"/>
      <c r="T713" s="9"/>
      <c r="U713" s="9"/>
      <c r="V713" s="9"/>
      <c r="W713" s="9"/>
      <c r="X713" s="9"/>
      <c r="Y713" s="9"/>
      <c r="Z713" s="9"/>
    </row>
    <row r="714" spans="1:26" ht="12.75" customHeight="1" x14ac:dyDescent="0.2">
      <c r="A714" s="14"/>
      <c r="B714" s="15"/>
      <c r="C714" s="16"/>
      <c r="D714" s="14"/>
      <c r="E714" s="17"/>
      <c r="F714" s="18"/>
      <c r="G714" s="18"/>
      <c r="H714" s="18"/>
      <c r="I714" s="8"/>
      <c r="J714" s="9"/>
      <c r="K714" s="9"/>
      <c r="L714" s="9"/>
      <c r="M714" s="9"/>
      <c r="N714" s="9"/>
      <c r="O714" s="9"/>
      <c r="P714" s="9"/>
      <c r="Q714" s="9"/>
      <c r="R714" s="9"/>
      <c r="S714" s="9"/>
      <c r="T714" s="9"/>
      <c r="U714" s="9"/>
      <c r="V714" s="9"/>
      <c r="W714" s="9"/>
      <c r="X714" s="9"/>
      <c r="Y714" s="9"/>
      <c r="Z714" s="9"/>
    </row>
    <row r="715" spans="1:26" ht="12.75" customHeight="1" x14ac:dyDescent="0.2">
      <c r="A715" s="14"/>
      <c r="B715" s="15"/>
      <c r="C715" s="16"/>
      <c r="D715" s="14"/>
      <c r="E715" s="17"/>
      <c r="F715" s="18"/>
      <c r="G715" s="18"/>
      <c r="H715" s="18"/>
      <c r="I715" s="8"/>
      <c r="J715" s="9"/>
      <c r="K715" s="9"/>
      <c r="L715" s="9"/>
      <c r="M715" s="9"/>
      <c r="N715" s="9"/>
      <c r="O715" s="9"/>
      <c r="P715" s="9"/>
      <c r="Q715" s="9"/>
      <c r="R715" s="9"/>
      <c r="S715" s="9"/>
      <c r="T715" s="9"/>
      <c r="U715" s="9"/>
      <c r="V715" s="9"/>
      <c r="W715" s="9"/>
      <c r="X715" s="9"/>
      <c r="Y715" s="9"/>
      <c r="Z715" s="9"/>
    </row>
    <row r="716" spans="1:26" ht="12.75" customHeight="1" x14ac:dyDescent="0.2">
      <c r="A716" s="14"/>
      <c r="B716" s="15"/>
      <c r="C716" s="16"/>
      <c r="D716" s="14"/>
      <c r="E716" s="17"/>
      <c r="F716" s="18"/>
      <c r="G716" s="18"/>
      <c r="H716" s="18"/>
      <c r="I716" s="8"/>
      <c r="J716" s="9"/>
      <c r="K716" s="9"/>
      <c r="L716" s="9"/>
      <c r="M716" s="9"/>
      <c r="N716" s="9"/>
      <c r="O716" s="9"/>
      <c r="P716" s="9"/>
      <c r="Q716" s="9"/>
      <c r="R716" s="9"/>
      <c r="S716" s="9"/>
      <c r="T716" s="9"/>
      <c r="U716" s="9"/>
      <c r="V716" s="9"/>
      <c r="W716" s="9"/>
      <c r="X716" s="9"/>
      <c r="Y716" s="9"/>
      <c r="Z716" s="9"/>
    </row>
    <row r="717" spans="1:26" ht="12.75" customHeight="1" x14ac:dyDescent="0.2">
      <c r="A717" s="14"/>
      <c r="B717" s="15"/>
      <c r="C717" s="16"/>
      <c r="D717" s="14"/>
      <c r="E717" s="17"/>
      <c r="F717" s="18"/>
      <c r="G717" s="18"/>
      <c r="H717" s="18"/>
      <c r="I717" s="8"/>
      <c r="J717" s="9"/>
      <c r="K717" s="9"/>
      <c r="L717" s="9"/>
      <c r="M717" s="9"/>
      <c r="N717" s="9"/>
      <c r="O717" s="9"/>
      <c r="P717" s="9"/>
      <c r="Q717" s="9"/>
      <c r="R717" s="9"/>
      <c r="S717" s="9"/>
      <c r="T717" s="9"/>
      <c r="U717" s="9"/>
      <c r="V717" s="9"/>
      <c r="W717" s="9"/>
      <c r="X717" s="9"/>
      <c r="Y717" s="9"/>
      <c r="Z717" s="9"/>
    </row>
    <row r="718" spans="1:26" ht="12.75" customHeight="1" x14ac:dyDescent="0.2">
      <c r="A718" s="14"/>
      <c r="B718" s="15"/>
      <c r="C718" s="16"/>
      <c r="D718" s="14"/>
      <c r="E718" s="17"/>
      <c r="F718" s="18"/>
      <c r="G718" s="18"/>
      <c r="H718" s="18"/>
      <c r="I718" s="8"/>
      <c r="J718" s="9"/>
      <c r="K718" s="9"/>
      <c r="L718" s="9"/>
      <c r="M718" s="9"/>
      <c r="N718" s="9"/>
      <c r="O718" s="9"/>
      <c r="P718" s="9"/>
      <c r="Q718" s="9"/>
      <c r="R718" s="9"/>
      <c r="S718" s="9"/>
      <c r="T718" s="9"/>
      <c r="U718" s="9"/>
      <c r="V718" s="9"/>
      <c r="W718" s="9"/>
      <c r="X718" s="9"/>
      <c r="Y718" s="9"/>
      <c r="Z718" s="9"/>
    </row>
    <row r="719" spans="1:26" ht="12.75" customHeight="1" x14ac:dyDescent="0.2">
      <c r="A719" s="14"/>
      <c r="B719" s="15"/>
      <c r="C719" s="16"/>
      <c r="D719" s="14"/>
      <c r="E719" s="17"/>
      <c r="F719" s="18"/>
      <c r="G719" s="18"/>
      <c r="H719" s="18"/>
      <c r="I719" s="8"/>
      <c r="J719" s="9"/>
      <c r="K719" s="9"/>
      <c r="L719" s="9"/>
      <c r="M719" s="9"/>
      <c r="N719" s="9"/>
      <c r="O719" s="9"/>
      <c r="P719" s="9"/>
      <c r="Q719" s="9"/>
      <c r="R719" s="9"/>
      <c r="S719" s="9"/>
      <c r="T719" s="9"/>
      <c r="U719" s="9"/>
      <c r="V719" s="9"/>
      <c r="W719" s="9"/>
      <c r="X719" s="9"/>
      <c r="Y719" s="9"/>
      <c r="Z719" s="9"/>
    </row>
    <row r="720" spans="1:26" ht="12.75" customHeight="1" x14ac:dyDescent="0.2">
      <c r="A720" s="14"/>
      <c r="B720" s="15"/>
      <c r="C720" s="16"/>
      <c r="D720" s="14"/>
      <c r="E720" s="17"/>
      <c r="F720" s="18"/>
      <c r="G720" s="18"/>
      <c r="H720" s="18"/>
      <c r="I720" s="8"/>
      <c r="J720" s="9"/>
      <c r="K720" s="9"/>
      <c r="L720" s="9"/>
      <c r="M720" s="9"/>
      <c r="N720" s="9"/>
      <c r="O720" s="9"/>
      <c r="P720" s="9"/>
      <c r="Q720" s="9"/>
      <c r="R720" s="9"/>
      <c r="S720" s="9"/>
      <c r="T720" s="9"/>
      <c r="U720" s="9"/>
      <c r="V720" s="9"/>
      <c r="W720" s="9"/>
      <c r="X720" s="9"/>
      <c r="Y720" s="9"/>
      <c r="Z720" s="9"/>
    </row>
    <row r="721" spans="1:26" ht="12.75" customHeight="1" x14ac:dyDescent="0.2">
      <c r="A721" s="14"/>
      <c r="B721" s="15"/>
      <c r="C721" s="16"/>
      <c r="D721" s="14"/>
      <c r="E721" s="17"/>
      <c r="F721" s="18"/>
      <c r="G721" s="18"/>
      <c r="H721" s="18"/>
      <c r="I721" s="8"/>
      <c r="J721" s="9"/>
      <c r="K721" s="9"/>
      <c r="L721" s="9"/>
      <c r="M721" s="9"/>
      <c r="N721" s="9"/>
      <c r="O721" s="9"/>
      <c r="P721" s="9"/>
      <c r="Q721" s="9"/>
      <c r="R721" s="9"/>
      <c r="S721" s="9"/>
      <c r="T721" s="9"/>
      <c r="U721" s="9"/>
      <c r="V721" s="9"/>
      <c r="W721" s="9"/>
      <c r="X721" s="9"/>
      <c r="Y721" s="9"/>
      <c r="Z721" s="9"/>
    </row>
    <row r="722" spans="1:26" ht="12.75" customHeight="1" x14ac:dyDescent="0.2">
      <c r="A722" s="14"/>
      <c r="B722" s="15"/>
      <c r="C722" s="16"/>
      <c r="D722" s="14"/>
      <c r="E722" s="17"/>
      <c r="F722" s="18"/>
      <c r="G722" s="18"/>
      <c r="H722" s="18"/>
      <c r="I722" s="8"/>
      <c r="J722" s="9"/>
      <c r="K722" s="9"/>
      <c r="L722" s="9"/>
      <c r="M722" s="9"/>
      <c r="N722" s="9"/>
      <c r="O722" s="9"/>
      <c r="P722" s="9"/>
      <c r="Q722" s="9"/>
      <c r="R722" s="9"/>
      <c r="S722" s="9"/>
      <c r="T722" s="9"/>
      <c r="U722" s="9"/>
      <c r="V722" s="9"/>
      <c r="W722" s="9"/>
      <c r="X722" s="9"/>
      <c r="Y722" s="9"/>
      <c r="Z722" s="9"/>
    </row>
    <row r="723" spans="1:26" ht="12.75" customHeight="1" x14ac:dyDescent="0.2">
      <c r="A723" s="14"/>
      <c r="B723" s="15"/>
      <c r="C723" s="16"/>
      <c r="D723" s="14"/>
      <c r="E723" s="17"/>
      <c r="F723" s="18"/>
      <c r="G723" s="18"/>
      <c r="H723" s="18"/>
      <c r="I723" s="8"/>
      <c r="J723" s="9"/>
      <c r="K723" s="9"/>
      <c r="L723" s="9"/>
      <c r="M723" s="9"/>
      <c r="N723" s="9"/>
      <c r="O723" s="9"/>
      <c r="P723" s="9"/>
      <c r="Q723" s="9"/>
      <c r="R723" s="9"/>
      <c r="S723" s="9"/>
      <c r="T723" s="9"/>
      <c r="U723" s="9"/>
      <c r="V723" s="9"/>
      <c r="W723" s="9"/>
      <c r="X723" s="9"/>
      <c r="Y723" s="9"/>
      <c r="Z723" s="9"/>
    </row>
    <row r="724" spans="1:26" ht="12.75" customHeight="1" x14ac:dyDescent="0.2">
      <c r="A724" s="14"/>
      <c r="B724" s="15"/>
      <c r="C724" s="16"/>
      <c r="D724" s="14"/>
      <c r="E724" s="17"/>
      <c r="F724" s="18"/>
      <c r="G724" s="18"/>
      <c r="H724" s="18"/>
      <c r="I724" s="8"/>
      <c r="J724" s="9"/>
      <c r="K724" s="9"/>
      <c r="L724" s="9"/>
      <c r="M724" s="9"/>
      <c r="N724" s="9"/>
      <c r="O724" s="9"/>
      <c r="P724" s="9"/>
      <c r="Q724" s="9"/>
      <c r="R724" s="9"/>
      <c r="S724" s="9"/>
      <c r="T724" s="9"/>
      <c r="U724" s="9"/>
      <c r="V724" s="9"/>
      <c r="W724" s="9"/>
      <c r="X724" s="9"/>
      <c r="Y724" s="9"/>
      <c r="Z724" s="9"/>
    </row>
    <row r="725" spans="1:26" ht="12.75" customHeight="1" x14ac:dyDescent="0.2">
      <c r="A725" s="14"/>
      <c r="B725" s="15"/>
      <c r="C725" s="16"/>
      <c r="D725" s="14"/>
      <c r="E725" s="17"/>
      <c r="F725" s="18"/>
      <c r="G725" s="18"/>
      <c r="H725" s="18"/>
      <c r="I725" s="8"/>
      <c r="J725" s="9"/>
      <c r="K725" s="9"/>
      <c r="L725" s="9"/>
      <c r="M725" s="9"/>
      <c r="N725" s="9"/>
      <c r="O725" s="9"/>
      <c r="P725" s="9"/>
      <c r="Q725" s="9"/>
      <c r="R725" s="9"/>
      <c r="S725" s="9"/>
      <c r="T725" s="9"/>
      <c r="U725" s="9"/>
      <c r="V725" s="9"/>
      <c r="W725" s="9"/>
      <c r="X725" s="9"/>
      <c r="Y725" s="9"/>
      <c r="Z725" s="9"/>
    </row>
    <row r="726" spans="1:26" ht="12.75" customHeight="1" x14ac:dyDescent="0.2">
      <c r="A726" s="14"/>
      <c r="B726" s="15"/>
      <c r="C726" s="16"/>
      <c r="D726" s="14"/>
      <c r="E726" s="17"/>
      <c r="F726" s="18"/>
      <c r="G726" s="18"/>
      <c r="H726" s="18"/>
      <c r="I726" s="8"/>
      <c r="J726" s="9"/>
      <c r="K726" s="9"/>
      <c r="L726" s="9"/>
      <c r="M726" s="9"/>
      <c r="N726" s="9"/>
      <c r="O726" s="9"/>
      <c r="P726" s="9"/>
      <c r="Q726" s="9"/>
      <c r="R726" s="9"/>
      <c r="S726" s="9"/>
      <c r="T726" s="9"/>
      <c r="U726" s="9"/>
      <c r="V726" s="9"/>
      <c r="W726" s="9"/>
      <c r="X726" s="9"/>
      <c r="Y726" s="9"/>
      <c r="Z726" s="9"/>
    </row>
    <row r="727" spans="1:26" ht="12.75" customHeight="1" x14ac:dyDescent="0.2">
      <c r="A727" s="14"/>
      <c r="B727" s="15"/>
      <c r="C727" s="16"/>
      <c r="D727" s="14"/>
      <c r="E727" s="17"/>
      <c r="F727" s="18"/>
      <c r="G727" s="18"/>
      <c r="H727" s="18"/>
      <c r="I727" s="8"/>
      <c r="J727" s="9"/>
      <c r="K727" s="9"/>
      <c r="L727" s="9"/>
      <c r="M727" s="9"/>
      <c r="N727" s="9"/>
      <c r="O727" s="9"/>
      <c r="P727" s="9"/>
      <c r="Q727" s="9"/>
      <c r="R727" s="9"/>
      <c r="S727" s="9"/>
      <c r="T727" s="9"/>
      <c r="U727" s="9"/>
      <c r="V727" s="9"/>
      <c r="W727" s="9"/>
      <c r="X727" s="9"/>
      <c r="Y727" s="9"/>
      <c r="Z727" s="9"/>
    </row>
    <row r="728" spans="1:26" ht="12.75" customHeight="1" x14ac:dyDescent="0.2">
      <c r="A728" s="14"/>
      <c r="B728" s="15"/>
      <c r="C728" s="16"/>
      <c r="D728" s="14"/>
      <c r="E728" s="17"/>
      <c r="F728" s="18"/>
      <c r="G728" s="18"/>
      <c r="H728" s="18"/>
      <c r="I728" s="8"/>
      <c r="J728" s="9"/>
      <c r="K728" s="9"/>
      <c r="L728" s="9"/>
      <c r="M728" s="9"/>
      <c r="N728" s="9"/>
      <c r="O728" s="9"/>
      <c r="P728" s="9"/>
      <c r="Q728" s="9"/>
      <c r="R728" s="9"/>
      <c r="S728" s="9"/>
      <c r="T728" s="9"/>
      <c r="U728" s="9"/>
      <c r="V728" s="9"/>
      <c r="W728" s="9"/>
      <c r="X728" s="9"/>
      <c r="Y728" s="9"/>
      <c r="Z728" s="9"/>
    </row>
    <row r="729" spans="1:26" ht="12.75" customHeight="1" x14ac:dyDescent="0.2">
      <c r="A729" s="14"/>
      <c r="B729" s="15"/>
      <c r="C729" s="16"/>
      <c r="D729" s="14"/>
      <c r="E729" s="17"/>
      <c r="F729" s="18"/>
      <c r="G729" s="18"/>
      <c r="H729" s="18"/>
      <c r="I729" s="8"/>
      <c r="J729" s="9"/>
      <c r="K729" s="9"/>
      <c r="L729" s="9"/>
      <c r="M729" s="9"/>
      <c r="N729" s="9"/>
      <c r="O729" s="9"/>
      <c r="P729" s="9"/>
      <c r="Q729" s="9"/>
      <c r="R729" s="9"/>
      <c r="S729" s="9"/>
      <c r="T729" s="9"/>
      <c r="U729" s="9"/>
      <c r="V729" s="9"/>
      <c r="W729" s="9"/>
      <c r="X729" s="9"/>
      <c r="Y729" s="9"/>
      <c r="Z729" s="9"/>
    </row>
    <row r="730" spans="1:26" ht="12.75" customHeight="1" x14ac:dyDescent="0.2">
      <c r="A730" s="14"/>
      <c r="B730" s="15"/>
      <c r="C730" s="16"/>
      <c r="D730" s="14"/>
      <c r="E730" s="17"/>
      <c r="F730" s="18"/>
      <c r="G730" s="18"/>
      <c r="H730" s="18"/>
      <c r="I730" s="8"/>
      <c r="J730" s="9"/>
      <c r="K730" s="9"/>
      <c r="L730" s="9"/>
      <c r="M730" s="9"/>
      <c r="N730" s="9"/>
      <c r="O730" s="9"/>
      <c r="P730" s="9"/>
      <c r="Q730" s="9"/>
      <c r="R730" s="9"/>
      <c r="S730" s="9"/>
      <c r="T730" s="9"/>
      <c r="U730" s="9"/>
      <c r="V730" s="9"/>
      <c r="W730" s="9"/>
      <c r="X730" s="9"/>
      <c r="Y730" s="9"/>
      <c r="Z730" s="9"/>
    </row>
    <row r="731" spans="1:26" ht="12.75" customHeight="1" x14ac:dyDescent="0.2">
      <c r="A731" s="14"/>
      <c r="B731" s="15"/>
      <c r="C731" s="16"/>
      <c r="D731" s="14"/>
      <c r="E731" s="17"/>
      <c r="F731" s="18"/>
      <c r="G731" s="18"/>
      <c r="H731" s="18"/>
      <c r="I731" s="8"/>
      <c r="J731" s="9"/>
      <c r="K731" s="9"/>
      <c r="L731" s="9"/>
      <c r="M731" s="9"/>
      <c r="N731" s="9"/>
      <c r="O731" s="9"/>
      <c r="P731" s="9"/>
      <c r="Q731" s="9"/>
      <c r="R731" s="9"/>
      <c r="S731" s="9"/>
      <c r="T731" s="9"/>
      <c r="U731" s="9"/>
      <c r="V731" s="9"/>
      <c r="W731" s="9"/>
      <c r="X731" s="9"/>
      <c r="Y731" s="9"/>
      <c r="Z731" s="9"/>
    </row>
    <row r="732" spans="1:26" ht="12.75" customHeight="1" x14ac:dyDescent="0.2">
      <c r="A732" s="14"/>
      <c r="B732" s="15"/>
      <c r="C732" s="16"/>
      <c r="D732" s="14"/>
      <c r="E732" s="17"/>
      <c r="F732" s="18"/>
      <c r="G732" s="18"/>
      <c r="H732" s="18"/>
      <c r="I732" s="8"/>
      <c r="J732" s="9"/>
      <c r="K732" s="9"/>
      <c r="L732" s="9"/>
      <c r="M732" s="9"/>
      <c r="N732" s="9"/>
      <c r="O732" s="9"/>
      <c r="P732" s="9"/>
      <c r="Q732" s="9"/>
      <c r="R732" s="9"/>
      <c r="S732" s="9"/>
      <c r="T732" s="9"/>
      <c r="U732" s="9"/>
      <c r="V732" s="9"/>
      <c r="W732" s="9"/>
      <c r="X732" s="9"/>
      <c r="Y732" s="9"/>
      <c r="Z732" s="9"/>
    </row>
    <row r="733" spans="1:26" ht="12.75" customHeight="1" x14ac:dyDescent="0.2">
      <c r="A733" s="14"/>
      <c r="B733" s="15"/>
      <c r="C733" s="16"/>
      <c r="D733" s="14"/>
      <c r="E733" s="17"/>
      <c r="F733" s="18"/>
      <c r="G733" s="18"/>
      <c r="H733" s="18"/>
      <c r="I733" s="8"/>
      <c r="J733" s="9"/>
      <c r="K733" s="9"/>
      <c r="L733" s="9"/>
      <c r="M733" s="9"/>
      <c r="N733" s="9"/>
      <c r="O733" s="9"/>
      <c r="P733" s="9"/>
      <c r="Q733" s="9"/>
      <c r="R733" s="9"/>
      <c r="S733" s="9"/>
      <c r="T733" s="9"/>
      <c r="U733" s="9"/>
      <c r="V733" s="9"/>
      <c r="W733" s="9"/>
      <c r="X733" s="9"/>
      <c r="Y733" s="9"/>
      <c r="Z733" s="9"/>
    </row>
    <row r="734" spans="1:26" ht="12.75" customHeight="1" x14ac:dyDescent="0.2">
      <c r="A734" s="14"/>
      <c r="B734" s="15"/>
      <c r="C734" s="16"/>
      <c r="D734" s="14"/>
      <c r="E734" s="17"/>
      <c r="F734" s="18"/>
      <c r="G734" s="18"/>
      <c r="H734" s="18"/>
      <c r="I734" s="8"/>
      <c r="J734" s="9"/>
      <c r="K734" s="9"/>
      <c r="L734" s="9"/>
      <c r="M734" s="9"/>
      <c r="N734" s="9"/>
      <c r="O734" s="9"/>
      <c r="P734" s="9"/>
      <c r="Q734" s="9"/>
      <c r="R734" s="9"/>
      <c r="S734" s="9"/>
      <c r="T734" s="9"/>
      <c r="U734" s="9"/>
      <c r="V734" s="9"/>
      <c r="W734" s="9"/>
      <c r="X734" s="9"/>
      <c r="Y734" s="9"/>
      <c r="Z734" s="9"/>
    </row>
    <row r="735" spans="1:26" ht="12.75" customHeight="1" x14ac:dyDescent="0.2">
      <c r="A735" s="14"/>
      <c r="B735" s="15"/>
      <c r="C735" s="16"/>
      <c r="D735" s="14"/>
      <c r="E735" s="17"/>
      <c r="F735" s="18"/>
      <c r="G735" s="18"/>
      <c r="H735" s="18"/>
      <c r="I735" s="8"/>
      <c r="J735" s="9"/>
      <c r="K735" s="9"/>
      <c r="L735" s="9"/>
      <c r="M735" s="9"/>
      <c r="N735" s="9"/>
      <c r="O735" s="9"/>
      <c r="P735" s="9"/>
      <c r="Q735" s="9"/>
      <c r="R735" s="9"/>
      <c r="S735" s="9"/>
      <c r="T735" s="9"/>
      <c r="U735" s="9"/>
      <c r="V735" s="9"/>
      <c r="W735" s="9"/>
      <c r="X735" s="9"/>
      <c r="Y735" s="9"/>
      <c r="Z735" s="9"/>
    </row>
    <row r="736" spans="1:26" ht="12.75" customHeight="1" x14ac:dyDescent="0.2">
      <c r="A736" s="14"/>
      <c r="B736" s="15"/>
      <c r="C736" s="16"/>
      <c r="D736" s="14"/>
      <c r="E736" s="17"/>
      <c r="F736" s="18"/>
      <c r="G736" s="18"/>
      <c r="H736" s="18"/>
      <c r="I736" s="8"/>
      <c r="J736" s="9"/>
      <c r="K736" s="9"/>
      <c r="L736" s="9"/>
      <c r="M736" s="9"/>
      <c r="N736" s="9"/>
      <c r="O736" s="9"/>
      <c r="P736" s="9"/>
      <c r="Q736" s="9"/>
      <c r="R736" s="9"/>
      <c r="S736" s="9"/>
      <c r="T736" s="9"/>
      <c r="U736" s="9"/>
      <c r="V736" s="9"/>
      <c r="W736" s="9"/>
      <c r="X736" s="9"/>
      <c r="Y736" s="9"/>
      <c r="Z736" s="9"/>
    </row>
    <row r="737" spans="1:26" ht="12.75" customHeight="1" x14ac:dyDescent="0.2">
      <c r="A737" s="14"/>
      <c r="B737" s="15"/>
      <c r="C737" s="16"/>
      <c r="D737" s="14"/>
      <c r="E737" s="17"/>
      <c r="F737" s="18"/>
      <c r="G737" s="18"/>
      <c r="H737" s="18"/>
      <c r="I737" s="8"/>
      <c r="J737" s="9"/>
      <c r="K737" s="9"/>
      <c r="L737" s="9"/>
      <c r="M737" s="9"/>
      <c r="N737" s="9"/>
      <c r="O737" s="9"/>
      <c r="P737" s="9"/>
      <c r="Q737" s="9"/>
      <c r="R737" s="9"/>
      <c r="S737" s="9"/>
      <c r="T737" s="9"/>
      <c r="U737" s="9"/>
      <c r="V737" s="9"/>
      <c r="W737" s="9"/>
      <c r="X737" s="9"/>
      <c r="Y737" s="9"/>
      <c r="Z737" s="9"/>
    </row>
    <row r="738" spans="1:26" ht="12.75" customHeight="1" x14ac:dyDescent="0.2">
      <c r="A738" s="14"/>
      <c r="B738" s="15"/>
      <c r="C738" s="16"/>
      <c r="D738" s="14"/>
      <c r="E738" s="17"/>
      <c r="F738" s="18"/>
      <c r="G738" s="18"/>
      <c r="H738" s="18"/>
      <c r="I738" s="8"/>
      <c r="J738" s="9"/>
      <c r="K738" s="9"/>
      <c r="L738" s="9"/>
      <c r="M738" s="9"/>
      <c r="N738" s="9"/>
      <c r="O738" s="9"/>
      <c r="P738" s="9"/>
      <c r="Q738" s="9"/>
      <c r="R738" s="9"/>
      <c r="S738" s="9"/>
      <c r="T738" s="9"/>
      <c r="U738" s="9"/>
      <c r="V738" s="9"/>
      <c r="W738" s="9"/>
      <c r="X738" s="9"/>
      <c r="Y738" s="9"/>
      <c r="Z738" s="9"/>
    </row>
    <row r="739" spans="1:26" ht="12.75" customHeight="1" x14ac:dyDescent="0.2">
      <c r="A739" s="14"/>
      <c r="B739" s="15"/>
      <c r="C739" s="16"/>
      <c r="D739" s="14"/>
      <c r="E739" s="17"/>
      <c r="F739" s="18"/>
      <c r="G739" s="18"/>
      <c r="H739" s="18"/>
      <c r="I739" s="8"/>
      <c r="J739" s="9"/>
      <c r="K739" s="9"/>
      <c r="L739" s="9"/>
      <c r="M739" s="9"/>
      <c r="N739" s="9"/>
      <c r="O739" s="9"/>
      <c r="P739" s="9"/>
      <c r="Q739" s="9"/>
      <c r="R739" s="9"/>
      <c r="S739" s="9"/>
      <c r="T739" s="9"/>
      <c r="U739" s="9"/>
      <c r="V739" s="9"/>
      <c r="W739" s="9"/>
      <c r="X739" s="9"/>
      <c r="Y739" s="9"/>
      <c r="Z739" s="9"/>
    </row>
    <row r="740" spans="1:26" ht="12.75" customHeight="1" x14ac:dyDescent="0.2">
      <c r="A740" s="14"/>
      <c r="B740" s="15"/>
      <c r="C740" s="16"/>
      <c r="D740" s="14"/>
      <c r="E740" s="17"/>
      <c r="F740" s="18"/>
      <c r="G740" s="18"/>
      <c r="H740" s="18"/>
      <c r="I740" s="8"/>
      <c r="J740" s="9"/>
      <c r="K740" s="9"/>
      <c r="L740" s="9"/>
      <c r="M740" s="9"/>
      <c r="N740" s="9"/>
      <c r="O740" s="9"/>
      <c r="P740" s="9"/>
      <c r="Q740" s="9"/>
      <c r="R740" s="9"/>
      <c r="S740" s="9"/>
      <c r="T740" s="9"/>
      <c r="U740" s="9"/>
      <c r="V740" s="9"/>
      <c r="W740" s="9"/>
      <c r="X740" s="9"/>
      <c r="Y740" s="9"/>
      <c r="Z740" s="9"/>
    </row>
    <row r="741" spans="1:26" ht="12.75" customHeight="1" x14ac:dyDescent="0.2">
      <c r="A741" s="14"/>
      <c r="B741" s="15"/>
      <c r="C741" s="16"/>
      <c r="D741" s="14"/>
      <c r="E741" s="17"/>
      <c r="F741" s="18"/>
      <c r="G741" s="18"/>
      <c r="H741" s="18"/>
      <c r="I741" s="8"/>
      <c r="J741" s="9"/>
      <c r="K741" s="9"/>
      <c r="L741" s="9"/>
      <c r="M741" s="9"/>
      <c r="N741" s="9"/>
      <c r="O741" s="9"/>
      <c r="P741" s="9"/>
      <c r="Q741" s="9"/>
      <c r="R741" s="9"/>
      <c r="S741" s="9"/>
      <c r="T741" s="9"/>
      <c r="U741" s="9"/>
      <c r="V741" s="9"/>
      <c r="W741" s="9"/>
      <c r="X741" s="9"/>
      <c r="Y741" s="9"/>
      <c r="Z741" s="9"/>
    </row>
    <row r="742" spans="1:26" ht="12.75" customHeight="1" x14ac:dyDescent="0.2">
      <c r="A742" s="14"/>
      <c r="B742" s="15"/>
      <c r="C742" s="16"/>
      <c r="D742" s="14"/>
      <c r="E742" s="17"/>
      <c r="F742" s="18"/>
      <c r="G742" s="18"/>
      <c r="H742" s="18"/>
      <c r="I742" s="8"/>
      <c r="J742" s="9"/>
      <c r="K742" s="9"/>
      <c r="L742" s="9"/>
      <c r="M742" s="9"/>
      <c r="N742" s="9"/>
      <c r="O742" s="9"/>
      <c r="P742" s="9"/>
      <c r="Q742" s="9"/>
      <c r="R742" s="9"/>
      <c r="S742" s="9"/>
      <c r="T742" s="9"/>
      <c r="U742" s="9"/>
      <c r="V742" s="9"/>
      <c r="W742" s="9"/>
      <c r="X742" s="9"/>
      <c r="Y742" s="9"/>
      <c r="Z742" s="9"/>
    </row>
    <row r="743" spans="1:26" ht="12.75" customHeight="1" x14ac:dyDescent="0.2">
      <c r="A743" s="14"/>
      <c r="B743" s="15"/>
      <c r="C743" s="16"/>
      <c r="D743" s="14"/>
      <c r="E743" s="17"/>
      <c r="F743" s="18"/>
      <c r="G743" s="18"/>
      <c r="H743" s="18"/>
      <c r="I743" s="8"/>
      <c r="J743" s="9"/>
      <c r="K743" s="9"/>
      <c r="L743" s="9"/>
      <c r="M743" s="9"/>
      <c r="N743" s="9"/>
      <c r="O743" s="9"/>
      <c r="P743" s="9"/>
      <c r="Q743" s="9"/>
      <c r="R743" s="9"/>
      <c r="S743" s="9"/>
      <c r="T743" s="9"/>
      <c r="U743" s="9"/>
      <c r="V743" s="9"/>
      <c r="W743" s="9"/>
      <c r="X743" s="9"/>
      <c r="Y743" s="9"/>
      <c r="Z743" s="9"/>
    </row>
    <row r="744" spans="1:26" ht="12.75" customHeight="1" x14ac:dyDescent="0.2">
      <c r="A744" s="14"/>
      <c r="B744" s="15"/>
      <c r="C744" s="16"/>
      <c r="D744" s="14"/>
      <c r="E744" s="17"/>
      <c r="F744" s="18"/>
      <c r="G744" s="18"/>
      <c r="H744" s="18"/>
      <c r="I744" s="8"/>
      <c r="J744" s="9"/>
      <c r="K744" s="9"/>
      <c r="L744" s="9"/>
      <c r="M744" s="9"/>
      <c r="N744" s="9"/>
      <c r="O744" s="9"/>
      <c r="P744" s="9"/>
      <c r="Q744" s="9"/>
      <c r="R744" s="9"/>
      <c r="S744" s="9"/>
      <c r="T744" s="9"/>
      <c r="U744" s="9"/>
      <c r="V744" s="9"/>
      <c r="W744" s="9"/>
      <c r="X744" s="9"/>
      <c r="Y744" s="9"/>
      <c r="Z744" s="9"/>
    </row>
    <row r="745" spans="1:26" ht="12.75" customHeight="1" x14ac:dyDescent="0.2">
      <c r="A745" s="14"/>
      <c r="B745" s="15"/>
      <c r="C745" s="16"/>
      <c r="D745" s="14"/>
      <c r="E745" s="17"/>
      <c r="F745" s="18"/>
      <c r="G745" s="18"/>
      <c r="H745" s="18"/>
      <c r="I745" s="8"/>
      <c r="J745" s="9"/>
      <c r="K745" s="9"/>
      <c r="L745" s="9"/>
      <c r="M745" s="9"/>
      <c r="N745" s="9"/>
      <c r="O745" s="9"/>
      <c r="P745" s="9"/>
      <c r="Q745" s="9"/>
      <c r="R745" s="9"/>
      <c r="S745" s="9"/>
      <c r="T745" s="9"/>
      <c r="U745" s="9"/>
      <c r="V745" s="9"/>
      <c r="W745" s="9"/>
      <c r="X745" s="9"/>
      <c r="Y745" s="9"/>
      <c r="Z745" s="9"/>
    </row>
    <row r="746" spans="1:26" ht="12.75" customHeight="1" x14ac:dyDescent="0.2">
      <c r="A746" s="14"/>
      <c r="B746" s="15"/>
      <c r="C746" s="16"/>
      <c r="D746" s="14"/>
      <c r="E746" s="17"/>
      <c r="F746" s="18"/>
      <c r="G746" s="18"/>
      <c r="H746" s="18"/>
      <c r="I746" s="8"/>
      <c r="J746" s="9"/>
      <c r="K746" s="9"/>
      <c r="L746" s="9"/>
      <c r="M746" s="9"/>
      <c r="N746" s="9"/>
      <c r="O746" s="9"/>
      <c r="P746" s="9"/>
      <c r="Q746" s="9"/>
      <c r="R746" s="9"/>
      <c r="S746" s="9"/>
      <c r="T746" s="9"/>
      <c r="U746" s="9"/>
      <c r="V746" s="9"/>
      <c r="W746" s="9"/>
      <c r="X746" s="9"/>
      <c r="Y746" s="9"/>
      <c r="Z746" s="9"/>
    </row>
    <row r="747" spans="1:26" ht="12.75" customHeight="1" x14ac:dyDescent="0.2">
      <c r="A747" s="14"/>
      <c r="B747" s="15"/>
      <c r="C747" s="16"/>
      <c r="D747" s="14"/>
      <c r="E747" s="17"/>
      <c r="F747" s="18"/>
      <c r="G747" s="18"/>
      <c r="H747" s="18"/>
      <c r="I747" s="8"/>
      <c r="J747" s="9"/>
      <c r="K747" s="9"/>
      <c r="L747" s="9"/>
      <c r="M747" s="9"/>
      <c r="N747" s="9"/>
      <c r="O747" s="9"/>
      <c r="P747" s="9"/>
      <c r="Q747" s="9"/>
      <c r="R747" s="9"/>
      <c r="S747" s="9"/>
      <c r="T747" s="9"/>
      <c r="U747" s="9"/>
      <c r="V747" s="9"/>
      <c r="W747" s="9"/>
      <c r="X747" s="9"/>
      <c r="Y747" s="9"/>
      <c r="Z747" s="9"/>
    </row>
    <row r="748" spans="1:26" ht="12.75" customHeight="1" x14ac:dyDescent="0.2">
      <c r="A748" s="14"/>
      <c r="B748" s="15"/>
      <c r="C748" s="16"/>
      <c r="D748" s="14"/>
      <c r="E748" s="17"/>
      <c r="F748" s="18"/>
      <c r="G748" s="18"/>
      <c r="H748" s="18"/>
      <c r="I748" s="8"/>
      <c r="J748" s="9"/>
      <c r="K748" s="9"/>
      <c r="L748" s="9"/>
      <c r="M748" s="9"/>
      <c r="N748" s="9"/>
      <c r="O748" s="9"/>
      <c r="P748" s="9"/>
      <c r="Q748" s="9"/>
      <c r="R748" s="9"/>
      <c r="S748" s="9"/>
      <c r="T748" s="9"/>
      <c r="U748" s="9"/>
      <c r="V748" s="9"/>
      <c r="W748" s="9"/>
      <c r="X748" s="9"/>
      <c r="Y748" s="9"/>
      <c r="Z748" s="9"/>
    </row>
    <row r="749" spans="1:26" ht="12.75" customHeight="1" x14ac:dyDescent="0.2">
      <c r="A749" s="14"/>
      <c r="B749" s="15"/>
      <c r="C749" s="16"/>
      <c r="D749" s="14"/>
      <c r="E749" s="17"/>
      <c r="F749" s="18"/>
      <c r="G749" s="18"/>
      <c r="H749" s="18"/>
      <c r="I749" s="8"/>
      <c r="J749" s="9"/>
      <c r="K749" s="9"/>
      <c r="L749" s="9"/>
      <c r="M749" s="9"/>
      <c r="N749" s="9"/>
      <c r="O749" s="9"/>
      <c r="P749" s="9"/>
      <c r="Q749" s="9"/>
      <c r="R749" s="9"/>
      <c r="S749" s="9"/>
      <c r="T749" s="9"/>
      <c r="U749" s="9"/>
      <c r="V749" s="9"/>
      <c r="W749" s="9"/>
      <c r="X749" s="9"/>
      <c r="Y749" s="9"/>
      <c r="Z749" s="9"/>
    </row>
    <row r="750" spans="1:26" ht="12.75" customHeight="1" x14ac:dyDescent="0.2">
      <c r="A750" s="14"/>
      <c r="B750" s="15"/>
      <c r="C750" s="16"/>
      <c r="D750" s="14"/>
      <c r="E750" s="17"/>
      <c r="F750" s="18"/>
      <c r="G750" s="18"/>
      <c r="H750" s="18"/>
      <c r="I750" s="8"/>
      <c r="J750" s="9"/>
      <c r="K750" s="9"/>
      <c r="L750" s="9"/>
      <c r="M750" s="9"/>
      <c r="N750" s="9"/>
      <c r="O750" s="9"/>
      <c r="P750" s="9"/>
      <c r="Q750" s="9"/>
      <c r="R750" s="9"/>
      <c r="S750" s="9"/>
      <c r="T750" s="9"/>
      <c r="U750" s="9"/>
      <c r="V750" s="9"/>
      <c r="W750" s="9"/>
      <c r="X750" s="9"/>
      <c r="Y750" s="9"/>
      <c r="Z750" s="9"/>
    </row>
    <row r="751" spans="1:26" ht="12.75" customHeight="1" x14ac:dyDescent="0.2">
      <c r="A751" s="14"/>
      <c r="B751" s="15"/>
      <c r="C751" s="16"/>
      <c r="D751" s="14"/>
      <c r="E751" s="17"/>
      <c r="F751" s="18"/>
      <c r="G751" s="18"/>
      <c r="H751" s="18"/>
      <c r="I751" s="8"/>
      <c r="J751" s="9"/>
      <c r="K751" s="9"/>
      <c r="L751" s="9"/>
      <c r="M751" s="9"/>
      <c r="N751" s="9"/>
      <c r="O751" s="9"/>
      <c r="P751" s="9"/>
      <c r="Q751" s="9"/>
      <c r="R751" s="9"/>
      <c r="S751" s="9"/>
      <c r="T751" s="9"/>
      <c r="U751" s="9"/>
      <c r="V751" s="9"/>
      <c r="W751" s="9"/>
      <c r="X751" s="9"/>
      <c r="Y751" s="9"/>
      <c r="Z751" s="9"/>
    </row>
    <row r="752" spans="1:26" ht="12.75" customHeight="1" x14ac:dyDescent="0.2">
      <c r="A752" s="14"/>
      <c r="B752" s="15"/>
      <c r="C752" s="16"/>
      <c r="D752" s="14"/>
      <c r="E752" s="17"/>
      <c r="F752" s="18"/>
      <c r="G752" s="18"/>
      <c r="H752" s="18"/>
      <c r="I752" s="8"/>
      <c r="J752" s="9"/>
      <c r="K752" s="9"/>
      <c r="L752" s="9"/>
      <c r="M752" s="9"/>
      <c r="N752" s="9"/>
      <c r="O752" s="9"/>
      <c r="P752" s="9"/>
      <c r="Q752" s="9"/>
      <c r="R752" s="9"/>
      <c r="S752" s="9"/>
      <c r="T752" s="9"/>
      <c r="U752" s="9"/>
      <c r="V752" s="9"/>
      <c r="W752" s="9"/>
      <c r="X752" s="9"/>
      <c r="Y752" s="9"/>
      <c r="Z752" s="9"/>
    </row>
    <row r="753" spans="1:26" ht="12.75" customHeight="1" x14ac:dyDescent="0.2">
      <c r="A753" s="14"/>
      <c r="B753" s="15"/>
      <c r="C753" s="16"/>
      <c r="D753" s="14"/>
      <c r="E753" s="17"/>
      <c r="F753" s="18"/>
      <c r="G753" s="18"/>
      <c r="H753" s="18"/>
      <c r="I753" s="8"/>
      <c r="J753" s="9"/>
      <c r="K753" s="9"/>
      <c r="L753" s="9"/>
      <c r="M753" s="9"/>
      <c r="N753" s="9"/>
      <c r="O753" s="9"/>
      <c r="P753" s="9"/>
      <c r="Q753" s="9"/>
      <c r="R753" s="9"/>
      <c r="S753" s="9"/>
      <c r="T753" s="9"/>
      <c r="U753" s="9"/>
      <c r="V753" s="9"/>
      <c r="W753" s="9"/>
      <c r="X753" s="9"/>
      <c r="Y753" s="9"/>
      <c r="Z753" s="9"/>
    </row>
    <row r="754" spans="1:26" ht="12.75" customHeight="1" x14ac:dyDescent="0.2">
      <c r="A754" s="14"/>
      <c r="B754" s="15"/>
      <c r="C754" s="16"/>
      <c r="D754" s="14"/>
      <c r="E754" s="17"/>
      <c r="F754" s="18"/>
      <c r="G754" s="18"/>
      <c r="H754" s="18"/>
      <c r="I754" s="8"/>
      <c r="J754" s="9"/>
      <c r="K754" s="9"/>
      <c r="L754" s="9"/>
      <c r="M754" s="9"/>
      <c r="N754" s="9"/>
      <c r="O754" s="9"/>
      <c r="P754" s="9"/>
      <c r="Q754" s="9"/>
      <c r="R754" s="9"/>
      <c r="S754" s="9"/>
      <c r="T754" s="9"/>
      <c r="U754" s="9"/>
      <c r="V754" s="9"/>
      <c r="W754" s="9"/>
      <c r="X754" s="9"/>
      <c r="Y754" s="9"/>
      <c r="Z754" s="9"/>
    </row>
    <row r="755" spans="1:26" ht="12.75" customHeight="1" x14ac:dyDescent="0.2">
      <c r="A755" s="14"/>
      <c r="B755" s="15"/>
      <c r="C755" s="16"/>
      <c r="D755" s="14"/>
      <c r="E755" s="17"/>
      <c r="F755" s="18"/>
      <c r="G755" s="18"/>
      <c r="H755" s="18"/>
      <c r="I755" s="8"/>
      <c r="J755" s="9"/>
      <c r="K755" s="9"/>
      <c r="L755" s="9"/>
      <c r="M755" s="9"/>
      <c r="N755" s="9"/>
      <c r="O755" s="9"/>
      <c r="P755" s="9"/>
      <c r="Q755" s="9"/>
      <c r="R755" s="9"/>
      <c r="S755" s="9"/>
      <c r="T755" s="9"/>
      <c r="U755" s="9"/>
      <c r="V755" s="9"/>
      <c r="W755" s="9"/>
      <c r="X755" s="9"/>
      <c r="Y755" s="9"/>
      <c r="Z755" s="9"/>
    </row>
    <row r="756" spans="1:26" ht="12.75" customHeight="1" x14ac:dyDescent="0.2">
      <c r="A756" s="14"/>
      <c r="B756" s="15"/>
      <c r="C756" s="16"/>
      <c r="D756" s="14"/>
      <c r="E756" s="17"/>
      <c r="F756" s="18"/>
      <c r="G756" s="18"/>
      <c r="H756" s="18"/>
      <c r="I756" s="8"/>
      <c r="J756" s="9"/>
      <c r="K756" s="9"/>
      <c r="L756" s="9"/>
      <c r="M756" s="9"/>
      <c r="N756" s="9"/>
      <c r="O756" s="9"/>
      <c r="P756" s="9"/>
      <c r="Q756" s="9"/>
      <c r="R756" s="9"/>
      <c r="S756" s="9"/>
      <c r="T756" s="9"/>
      <c r="U756" s="9"/>
      <c r="V756" s="9"/>
      <c r="W756" s="9"/>
      <c r="X756" s="9"/>
      <c r="Y756" s="9"/>
      <c r="Z756" s="9"/>
    </row>
    <row r="757" spans="1:26" ht="12.75" customHeight="1" x14ac:dyDescent="0.2">
      <c r="A757" s="14"/>
      <c r="B757" s="15"/>
      <c r="C757" s="16"/>
      <c r="D757" s="14"/>
      <c r="E757" s="17"/>
      <c r="F757" s="18"/>
      <c r="G757" s="18"/>
      <c r="H757" s="18"/>
      <c r="I757" s="8"/>
      <c r="J757" s="9"/>
      <c r="K757" s="9"/>
      <c r="L757" s="9"/>
      <c r="M757" s="9"/>
      <c r="N757" s="9"/>
      <c r="O757" s="9"/>
      <c r="P757" s="9"/>
      <c r="Q757" s="9"/>
      <c r="R757" s="9"/>
      <c r="S757" s="9"/>
      <c r="T757" s="9"/>
      <c r="U757" s="9"/>
      <c r="V757" s="9"/>
      <c r="W757" s="9"/>
      <c r="X757" s="9"/>
      <c r="Y757" s="9"/>
      <c r="Z757" s="9"/>
    </row>
    <row r="758" spans="1:26" ht="12.75" customHeight="1" x14ac:dyDescent="0.2">
      <c r="A758" s="14"/>
      <c r="B758" s="15"/>
      <c r="C758" s="16"/>
      <c r="D758" s="14"/>
      <c r="E758" s="17"/>
      <c r="F758" s="18"/>
      <c r="G758" s="18"/>
      <c r="H758" s="18"/>
      <c r="I758" s="8"/>
      <c r="J758" s="9"/>
      <c r="K758" s="9"/>
      <c r="L758" s="9"/>
      <c r="M758" s="9"/>
      <c r="N758" s="9"/>
      <c r="O758" s="9"/>
      <c r="P758" s="9"/>
      <c r="Q758" s="9"/>
      <c r="R758" s="9"/>
      <c r="S758" s="9"/>
      <c r="T758" s="9"/>
      <c r="U758" s="9"/>
      <c r="V758" s="9"/>
      <c r="W758" s="9"/>
      <c r="X758" s="9"/>
      <c r="Y758" s="9"/>
      <c r="Z758" s="9"/>
    </row>
    <row r="759" spans="1:26" ht="12.75" customHeight="1" x14ac:dyDescent="0.2">
      <c r="A759" s="14"/>
      <c r="B759" s="15"/>
      <c r="C759" s="16"/>
      <c r="D759" s="14"/>
      <c r="E759" s="17"/>
      <c r="F759" s="18"/>
      <c r="G759" s="18"/>
      <c r="H759" s="18"/>
      <c r="I759" s="8"/>
      <c r="J759" s="9"/>
      <c r="K759" s="9"/>
      <c r="L759" s="9"/>
      <c r="M759" s="9"/>
      <c r="N759" s="9"/>
      <c r="O759" s="9"/>
      <c r="P759" s="9"/>
      <c r="Q759" s="9"/>
      <c r="R759" s="9"/>
      <c r="S759" s="9"/>
      <c r="T759" s="9"/>
      <c r="U759" s="9"/>
      <c r="V759" s="9"/>
      <c r="W759" s="9"/>
      <c r="X759" s="9"/>
      <c r="Y759" s="9"/>
      <c r="Z759" s="9"/>
    </row>
    <row r="760" spans="1:26" ht="12.75" customHeight="1" x14ac:dyDescent="0.2">
      <c r="A760" s="14"/>
      <c r="B760" s="15"/>
      <c r="C760" s="16"/>
      <c r="D760" s="14"/>
      <c r="E760" s="17"/>
      <c r="F760" s="18"/>
      <c r="G760" s="18"/>
      <c r="H760" s="18"/>
      <c r="I760" s="8"/>
      <c r="J760" s="9"/>
      <c r="K760" s="9"/>
      <c r="L760" s="9"/>
      <c r="M760" s="9"/>
      <c r="N760" s="9"/>
      <c r="O760" s="9"/>
      <c r="P760" s="9"/>
      <c r="Q760" s="9"/>
      <c r="R760" s="9"/>
      <c r="S760" s="9"/>
      <c r="T760" s="9"/>
      <c r="U760" s="9"/>
      <c r="V760" s="9"/>
      <c r="W760" s="9"/>
      <c r="X760" s="9"/>
      <c r="Y760" s="9"/>
      <c r="Z760" s="9"/>
    </row>
    <row r="761" spans="1:26" ht="12.75" customHeight="1" x14ac:dyDescent="0.2">
      <c r="A761" s="14"/>
      <c r="B761" s="15"/>
      <c r="C761" s="16"/>
      <c r="D761" s="14"/>
      <c r="E761" s="17"/>
      <c r="F761" s="18"/>
      <c r="G761" s="18"/>
      <c r="H761" s="18"/>
      <c r="I761" s="8"/>
      <c r="J761" s="9"/>
      <c r="K761" s="9"/>
      <c r="L761" s="9"/>
      <c r="M761" s="9"/>
      <c r="N761" s="9"/>
      <c r="O761" s="9"/>
      <c r="P761" s="9"/>
      <c r="Q761" s="9"/>
      <c r="R761" s="9"/>
      <c r="S761" s="9"/>
      <c r="T761" s="9"/>
      <c r="U761" s="9"/>
      <c r="V761" s="9"/>
      <c r="W761" s="9"/>
      <c r="X761" s="9"/>
      <c r="Y761" s="9"/>
      <c r="Z761" s="9"/>
    </row>
    <row r="762" spans="1:26" ht="12.75" customHeight="1" x14ac:dyDescent="0.2">
      <c r="A762" s="14"/>
      <c r="B762" s="15"/>
      <c r="C762" s="16"/>
      <c r="D762" s="14"/>
      <c r="E762" s="17"/>
      <c r="F762" s="18"/>
      <c r="G762" s="18"/>
      <c r="H762" s="18"/>
      <c r="I762" s="8"/>
      <c r="J762" s="9"/>
      <c r="K762" s="9"/>
      <c r="L762" s="9"/>
      <c r="M762" s="9"/>
      <c r="N762" s="9"/>
      <c r="O762" s="9"/>
      <c r="P762" s="9"/>
      <c r="Q762" s="9"/>
      <c r="R762" s="9"/>
      <c r="S762" s="9"/>
      <c r="T762" s="9"/>
      <c r="U762" s="9"/>
      <c r="V762" s="9"/>
      <c r="W762" s="9"/>
      <c r="X762" s="9"/>
      <c r="Y762" s="9"/>
      <c r="Z762" s="9"/>
    </row>
    <row r="763" spans="1:26" ht="12.75" customHeight="1" x14ac:dyDescent="0.2">
      <c r="A763" s="14"/>
      <c r="B763" s="15"/>
      <c r="C763" s="16"/>
      <c r="D763" s="14"/>
      <c r="E763" s="17"/>
      <c r="F763" s="18"/>
      <c r="G763" s="18"/>
      <c r="H763" s="18"/>
      <c r="I763" s="8"/>
      <c r="J763" s="9"/>
      <c r="K763" s="9"/>
      <c r="L763" s="9"/>
      <c r="M763" s="9"/>
      <c r="N763" s="9"/>
      <c r="O763" s="9"/>
      <c r="P763" s="9"/>
      <c r="Q763" s="9"/>
      <c r="R763" s="9"/>
      <c r="S763" s="9"/>
      <c r="T763" s="9"/>
      <c r="U763" s="9"/>
      <c r="V763" s="9"/>
      <c r="W763" s="9"/>
      <c r="X763" s="9"/>
      <c r="Y763" s="9"/>
      <c r="Z763" s="9"/>
    </row>
    <row r="764" spans="1:26" ht="12.75" customHeight="1" x14ac:dyDescent="0.2">
      <c r="A764" s="14"/>
      <c r="B764" s="15"/>
      <c r="C764" s="16"/>
      <c r="D764" s="14"/>
      <c r="E764" s="17"/>
      <c r="F764" s="18"/>
      <c r="G764" s="18"/>
      <c r="H764" s="18"/>
      <c r="I764" s="8"/>
      <c r="J764" s="9"/>
      <c r="K764" s="9"/>
      <c r="L764" s="9"/>
      <c r="M764" s="9"/>
      <c r="N764" s="9"/>
      <c r="O764" s="9"/>
      <c r="P764" s="9"/>
      <c r="Q764" s="9"/>
      <c r="R764" s="9"/>
      <c r="S764" s="9"/>
      <c r="T764" s="9"/>
      <c r="U764" s="9"/>
      <c r="V764" s="9"/>
      <c r="W764" s="9"/>
      <c r="X764" s="9"/>
      <c r="Y764" s="9"/>
      <c r="Z764" s="9"/>
    </row>
    <row r="765" spans="1:26" ht="12.75" customHeight="1" x14ac:dyDescent="0.2">
      <c r="A765" s="14"/>
      <c r="B765" s="15"/>
      <c r="C765" s="16"/>
      <c r="D765" s="14"/>
      <c r="E765" s="17"/>
      <c r="F765" s="18"/>
      <c r="G765" s="18"/>
      <c r="H765" s="18"/>
      <c r="I765" s="8"/>
      <c r="J765" s="9"/>
      <c r="K765" s="9"/>
      <c r="L765" s="9"/>
      <c r="M765" s="9"/>
      <c r="N765" s="9"/>
      <c r="O765" s="9"/>
      <c r="P765" s="9"/>
      <c r="Q765" s="9"/>
      <c r="R765" s="9"/>
      <c r="S765" s="9"/>
      <c r="T765" s="9"/>
      <c r="U765" s="9"/>
      <c r="V765" s="9"/>
      <c r="W765" s="9"/>
      <c r="X765" s="9"/>
      <c r="Y765" s="9"/>
      <c r="Z765" s="9"/>
    </row>
    <row r="766" spans="1:26" ht="12.75" customHeight="1" x14ac:dyDescent="0.2">
      <c r="A766" s="14"/>
      <c r="B766" s="15"/>
      <c r="C766" s="16"/>
      <c r="D766" s="14"/>
      <c r="E766" s="17"/>
      <c r="F766" s="18"/>
      <c r="G766" s="18"/>
      <c r="H766" s="18"/>
      <c r="I766" s="8"/>
      <c r="J766" s="9"/>
      <c r="K766" s="9"/>
      <c r="L766" s="9"/>
      <c r="M766" s="9"/>
      <c r="N766" s="9"/>
      <c r="O766" s="9"/>
      <c r="P766" s="9"/>
      <c r="Q766" s="9"/>
      <c r="R766" s="9"/>
      <c r="S766" s="9"/>
      <c r="T766" s="9"/>
      <c r="U766" s="9"/>
      <c r="V766" s="9"/>
      <c r="W766" s="9"/>
      <c r="X766" s="9"/>
      <c r="Y766" s="9"/>
      <c r="Z766" s="9"/>
    </row>
    <row r="767" spans="1:26" ht="12.75" customHeight="1" x14ac:dyDescent="0.2">
      <c r="A767" s="14"/>
      <c r="B767" s="15"/>
      <c r="C767" s="16"/>
      <c r="D767" s="14"/>
      <c r="E767" s="17"/>
      <c r="F767" s="18"/>
      <c r="G767" s="18"/>
      <c r="H767" s="18"/>
      <c r="I767" s="8"/>
      <c r="J767" s="9"/>
      <c r="K767" s="9"/>
      <c r="L767" s="9"/>
      <c r="M767" s="9"/>
      <c r="N767" s="9"/>
      <c r="O767" s="9"/>
      <c r="P767" s="9"/>
      <c r="Q767" s="9"/>
      <c r="R767" s="9"/>
      <c r="S767" s="9"/>
      <c r="T767" s="9"/>
      <c r="U767" s="9"/>
      <c r="V767" s="9"/>
      <c r="W767" s="9"/>
      <c r="X767" s="9"/>
      <c r="Y767" s="9"/>
      <c r="Z767" s="9"/>
    </row>
    <row r="768" spans="1:26" ht="12.75" customHeight="1" x14ac:dyDescent="0.2">
      <c r="A768" s="14"/>
      <c r="B768" s="15"/>
      <c r="C768" s="16"/>
      <c r="D768" s="14"/>
      <c r="E768" s="17"/>
      <c r="F768" s="18"/>
      <c r="G768" s="18"/>
      <c r="H768" s="18"/>
      <c r="I768" s="8"/>
      <c r="J768" s="9"/>
      <c r="K768" s="9"/>
      <c r="L768" s="9"/>
      <c r="M768" s="9"/>
      <c r="N768" s="9"/>
      <c r="O768" s="9"/>
      <c r="P768" s="9"/>
      <c r="Q768" s="9"/>
      <c r="R768" s="9"/>
      <c r="S768" s="9"/>
      <c r="T768" s="9"/>
      <c r="U768" s="9"/>
      <c r="V768" s="9"/>
      <c r="W768" s="9"/>
      <c r="X768" s="9"/>
      <c r="Y768" s="9"/>
      <c r="Z768" s="9"/>
    </row>
    <row r="769" spans="1:26" ht="12.75" customHeight="1" x14ac:dyDescent="0.2">
      <c r="A769" s="14"/>
      <c r="B769" s="15"/>
      <c r="C769" s="16"/>
      <c r="D769" s="14"/>
      <c r="E769" s="17"/>
      <c r="F769" s="18"/>
      <c r="G769" s="18"/>
      <c r="H769" s="18"/>
      <c r="I769" s="8"/>
      <c r="J769" s="9"/>
      <c r="K769" s="9"/>
      <c r="L769" s="9"/>
      <c r="M769" s="9"/>
      <c r="N769" s="9"/>
      <c r="O769" s="9"/>
      <c r="P769" s="9"/>
      <c r="Q769" s="9"/>
      <c r="R769" s="9"/>
      <c r="S769" s="9"/>
      <c r="T769" s="9"/>
      <c r="U769" s="9"/>
      <c r="V769" s="9"/>
      <c r="W769" s="9"/>
      <c r="X769" s="9"/>
      <c r="Y769" s="9"/>
      <c r="Z769" s="9"/>
    </row>
    <row r="770" spans="1:26" ht="12.75" customHeight="1" x14ac:dyDescent="0.2">
      <c r="A770" s="14"/>
      <c r="B770" s="15"/>
      <c r="C770" s="16"/>
      <c r="D770" s="14"/>
      <c r="E770" s="17"/>
      <c r="F770" s="18"/>
      <c r="G770" s="18"/>
      <c r="H770" s="18"/>
      <c r="I770" s="8"/>
      <c r="J770" s="9"/>
      <c r="K770" s="9"/>
      <c r="L770" s="9"/>
      <c r="M770" s="9"/>
      <c r="N770" s="9"/>
      <c r="O770" s="9"/>
      <c r="P770" s="9"/>
      <c r="Q770" s="9"/>
      <c r="R770" s="9"/>
      <c r="S770" s="9"/>
      <c r="T770" s="9"/>
      <c r="U770" s="9"/>
      <c r="V770" s="9"/>
      <c r="W770" s="9"/>
      <c r="X770" s="9"/>
      <c r="Y770" s="9"/>
      <c r="Z770" s="9"/>
    </row>
    <row r="771" spans="1:26" ht="12.75" customHeight="1" x14ac:dyDescent="0.2">
      <c r="A771" s="14"/>
      <c r="B771" s="15"/>
      <c r="C771" s="16"/>
      <c r="D771" s="14"/>
      <c r="E771" s="17"/>
      <c r="F771" s="18"/>
      <c r="G771" s="18"/>
      <c r="H771" s="18"/>
      <c r="I771" s="8"/>
      <c r="J771" s="9"/>
      <c r="K771" s="9"/>
      <c r="L771" s="9"/>
      <c r="M771" s="9"/>
      <c r="N771" s="9"/>
      <c r="O771" s="9"/>
      <c r="P771" s="9"/>
      <c r="Q771" s="9"/>
      <c r="R771" s="9"/>
      <c r="S771" s="9"/>
      <c r="T771" s="9"/>
      <c r="U771" s="9"/>
      <c r="V771" s="9"/>
      <c r="W771" s="9"/>
      <c r="X771" s="9"/>
      <c r="Y771" s="9"/>
      <c r="Z771" s="9"/>
    </row>
    <row r="772" spans="1:26" ht="12.75" customHeight="1" x14ac:dyDescent="0.2">
      <c r="A772" s="14"/>
      <c r="B772" s="15"/>
      <c r="C772" s="16"/>
      <c r="D772" s="14"/>
      <c r="E772" s="17"/>
      <c r="F772" s="18"/>
      <c r="G772" s="18"/>
      <c r="H772" s="18"/>
      <c r="I772" s="8"/>
      <c r="J772" s="9"/>
      <c r="K772" s="9"/>
      <c r="L772" s="9"/>
      <c r="M772" s="9"/>
      <c r="N772" s="9"/>
      <c r="O772" s="9"/>
      <c r="P772" s="9"/>
      <c r="Q772" s="9"/>
      <c r="R772" s="9"/>
      <c r="S772" s="9"/>
      <c r="T772" s="9"/>
      <c r="U772" s="9"/>
      <c r="V772" s="9"/>
      <c r="W772" s="9"/>
      <c r="X772" s="9"/>
      <c r="Y772" s="9"/>
      <c r="Z772" s="9"/>
    </row>
    <row r="773" spans="1:26" ht="12.75" customHeight="1" x14ac:dyDescent="0.2">
      <c r="A773" s="14"/>
      <c r="B773" s="15"/>
      <c r="C773" s="16"/>
      <c r="D773" s="14"/>
      <c r="E773" s="17"/>
      <c r="F773" s="18"/>
      <c r="G773" s="18"/>
      <c r="H773" s="18"/>
      <c r="I773" s="8"/>
      <c r="J773" s="9"/>
      <c r="K773" s="9"/>
      <c r="L773" s="9"/>
      <c r="M773" s="9"/>
      <c r="N773" s="9"/>
      <c r="O773" s="9"/>
      <c r="P773" s="9"/>
      <c r="Q773" s="9"/>
      <c r="R773" s="9"/>
      <c r="S773" s="9"/>
      <c r="T773" s="9"/>
      <c r="U773" s="9"/>
      <c r="V773" s="9"/>
      <c r="W773" s="9"/>
      <c r="X773" s="9"/>
      <c r="Y773" s="9"/>
      <c r="Z773" s="9"/>
    </row>
    <row r="774" spans="1:26" ht="12.75" customHeight="1" x14ac:dyDescent="0.2">
      <c r="A774" s="14"/>
      <c r="B774" s="15"/>
      <c r="C774" s="16"/>
      <c r="D774" s="14"/>
      <c r="E774" s="17"/>
      <c r="F774" s="18"/>
      <c r="G774" s="18"/>
      <c r="H774" s="18"/>
      <c r="I774" s="8"/>
      <c r="J774" s="9"/>
      <c r="K774" s="9"/>
      <c r="L774" s="9"/>
      <c r="M774" s="9"/>
      <c r="N774" s="9"/>
      <c r="O774" s="9"/>
      <c r="P774" s="9"/>
      <c r="Q774" s="9"/>
      <c r="R774" s="9"/>
      <c r="S774" s="9"/>
      <c r="T774" s="9"/>
      <c r="U774" s="9"/>
      <c r="V774" s="9"/>
      <c r="W774" s="9"/>
      <c r="X774" s="9"/>
      <c r="Y774" s="9"/>
      <c r="Z774" s="9"/>
    </row>
    <row r="775" spans="1:26" ht="12.75" customHeight="1" x14ac:dyDescent="0.2">
      <c r="A775" s="14"/>
      <c r="B775" s="15"/>
      <c r="C775" s="16"/>
      <c r="D775" s="14"/>
      <c r="E775" s="17"/>
      <c r="F775" s="18"/>
      <c r="G775" s="18"/>
      <c r="H775" s="18"/>
      <c r="I775" s="8"/>
      <c r="J775" s="9"/>
      <c r="K775" s="9"/>
      <c r="L775" s="9"/>
      <c r="M775" s="9"/>
      <c r="N775" s="9"/>
      <c r="O775" s="9"/>
      <c r="P775" s="9"/>
      <c r="Q775" s="9"/>
      <c r="R775" s="9"/>
      <c r="S775" s="9"/>
      <c r="T775" s="9"/>
      <c r="U775" s="9"/>
      <c r="V775" s="9"/>
      <c r="W775" s="9"/>
      <c r="X775" s="9"/>
      <c r="Y775" s="9"/>
      <c r="Z775" s="9"/>
    </row>
    <row r="776" spans="1:26" ht="12.75" customHeight="1" x14ac:dyDescent="0.2">
      <c r="A776" s="14"/>
      <c r="B776" s="15"/>
      <c r="C776" s="16"/>
      <c r="D776" s="14"/>
      <c r="E776" s="17"/>
      <c r="F776" s="18"/>
      <c r="G776" s="18"/>
      <c r="H776" s="18"/>
      <c r="I776" s="8"/>
      <c r="J776" s="9"/>
      <c r="K776" s="9"/>
      <c r="L776" s="9"/>
      <c r="M776" s="9"/>
      <c r="N776" s="9"/>
      <c r="O776" s="9"/>
      <c r="P776" s="9"/>
      <c r="Q776" s="9"/>
      <c r="R776" s="9"/>
      <c r="S776" s="9"/>
      <c r="T776" s="9"/>
      <c r="U776" s="9"/>
      <c r="V776" s="9"/>
      <c r="W776" s="9"/>
      <c r="X776" s="9"/>
      <c r="Y776" s="9"/>
      <c r="Z776" s="9"/>
    </row>
    <row r="777" spans="1:26" ht="12.75" customHeight="1" x14ac:dyDescent="0.2">
      <c r="A777" s="14"/>
      <c r="B777" s="15"/>
      <c r="C777" s="16"/>
      <c r="D777" s="14"/>
      <c r="E777" s="17"/>
      <c r="F777" s="18"/>
      <c r="G777" s="18"/>
      <c r="H777" s="18"/>
      <c r="I777" s="8"/>
      <c r="J777" s="9"/>
      <c r="K777" s="9"/>
      <c r="L777" s="9"/>
      <c r="M777" s="9"/>
      <c r="N777" s="9"/>
      <c r="O777" s="9"/>
      <c r="P777" s="9"/>
      <c r="Q777" s="9"/>
      <c r="R777" s="9"/>
      <c r="S777" s="9"/>
      <c r="T777" s="9"/>
      <c r="U777" s="9"/>
      <c r="V777" s="9"/>
      <c r="W777" s="9"/>
      <c r="X777" s="9"/>
      <c r="Y777" s="9"/>
      <c r="Z777" s="9"/>
    </row>
    <row r="778" spans="1:26" ht="12.75" customHeight="1" x14ac:dyDescent="0.2">
      <c r="A778" s="14"/>
      <c r="B778" s="15"/>
      <c r="C778" s="16"/>
      <c r="D778" s="14"/>
      <c r="E778" s="17"/>
      <c r="F778" s="18"/>
      <c r="G778" s="18"/>
      <c r="H778" s="18"/>
      <c r="I778" s="8"/>
      <c r="J778" s="9"/>
      <c r="K778" s="9"/>
      <c r="L778" s="9"/>
      <c r="M778" s="9"/>
      <c r="N778" s="9"/>
      <c r="O778" s="9"/>
      <c r="P778" s="9"/>
      <c r="Q778" s="9"/>
      <c r="R778" s="9"/>
      <c r="S778" s="9"/>
      <c r="T778" s="9"/>
      <c r="U778" s="9"/>
      <c r="V778" s="9"/>
      <c r="W778" s="9"/>
      <c r="X778" s="9"/>
      <c r="Y778" s="9"/>
      <c r="Z778" s="9"/>
    </row>
    <row r="779" spans="1:26" ht="12.75" customHeight="1" x14ac:dyDescent="0.2">
      <c r="A779" s="14"/>
      <c r="B779" s="15"/>
      <c r="C779" s="16"/>
      <c r="D779" s="14"/>
      <c r="E779" s="17"/>
      <c r="F779" s="18"/>
      <c r="G779" s="18"/>
      <c r="H779" s="18"/>
      <c r="I779" s="8"/>
      <c r="J779" s="9"/>
      <c r="K779" s="9"/>
      <c r="L779" s="9"/>
      <c r="M779" s="9"/>
      <c r="N779" s="9"/>
      <c r="O779" s="9"/>
      <c r="P779" s="9"/>
      <c r="Q779" s="9"/>
      <c r="R779" s="9"/>
      <c r="S779" s="9"/>
      <c r="T779" s="9"/>
      <c r="U779" s="9"/>
      <c r="V779" s="9"/>
      <c r="W779" s="9"/>
      <c r="X779" s="9"/>
      <c r="Y779" s="9"/>
      <c r="Z779" s="9"/>
    </row>
    <row r="780" spans="1:26" ht="12.75" customHeight="1" x14ac:dyDescent="0.2">
      <c r="A780" s="14"/>
      <c r="B780" s="15"/>
      <c r="C780" s="16"/>
      <c r="D780" s="14"/>
      <c r="E780" s="17"/>
      <c r="F780" s="18"/>
      <c r="G780" s="18"/>
      <c r="H780" s="18"/>
      <c r="I780" s="8"/>
      <c r="J780" s="9"/>
      <c r="K780" s="9"/>
      <c r="L780" s="9"/>
      <c r="M780" s="9"/>
      <c r="N780" s="9"/>
      <c r="O780" s="9"/>
      <c r="P780" s="9"/>
      <c r="Q780" s="9"/>
      <c r="R780" s="9"/>
      <c r="S780" s="9"/>
      <c r="T780" s="9"/>
      <c r="U780" s="9"/>
      <c r="V780" s="9"/>
      <c r="W780" s="9"/>
      <c r="X780" s="9"/>
      <c r="Y780" s="9"/>
      <c r="Z780" s="9"/>
    </row>
    <row r="781" spans="1:26" ht="12.75" customHeight="1" x14ac:dyDescent="0.2">
      <c r="A781" s="14"/>
      <c r="B781" s="15"/>
      <c r="C781" s="16"/>
      <c r="D781" s="14"/>
      <c r="E781" s="17"/>
      <c r="F781" s="18"/>
      <c r="G781" s="18"/>
      <c r="H781" s="18"/>
      <c r="I781" s="8"/>
      <c r="J781" s="9"/>
      <c r="K781" s="9"/>
      <c r="L781" s="9"/>
      <c r="M781" s="9"/>
      <c r="N781" s="9"/>
      <c r="O781" s="9"/>
      <c r="P781" s="9"/>
      <c r="Q781" s="9"/>
      <c r="R781" s="9"/>
      <c r="S781" s="9"/>
      <c r="T781" s="9"/>
      <c r="U781" s="9"/>
      <c r="V781" s="9"/>
      <c r="W781" s="9"/>
      <c r="X781" s="9"/>
      <c r="Y781" s="9"/>
      <c r="Z781" s="9"/>
    </row>
    <row r="782" spans="1:26" ht="12.75" customHeight="1" x14ac:dyDescent="0.2">
      <c r="A782" s="14"/>
      <c r="B782" s="15"/>
      <c r="C782" s="16"/>
      <c r="D782" s="14"/>
      <c r="E782" s="17"/>
      <c r="F782" s="18"/>
      <c r="G782" s="18"/>
      <c r="H782" s="18"/>
      <c r="I782" s="8"/>
      <c r="J782" s="9"/>
      <c r="K782" s="9"/>
      <c r="L782" s="9"/>
      <c r="M782" s="9"/>
      <c r="N782" s="9"/>
      <c r="O782" s="9"/>
      <c r="P782" s="9"/>
      <c r="Q782" s="9"/>
      <c r="R782" s="9"/>
      <c r="S782" s="9"/>
      <c r="T782" s="9"/>
      <c r="U782" s="9"/>
      <c r="V782" s="9"/>
      <c r="W782" s="9"/>
      <c r="X782" s="9"/>
      <c r="Y782" s="9"/>
      <c r="Z782" s="9"/>
    </row>
    <row r="783" spans="1:26" ht="12.75" customHeight="1" x14ac:dyDescent="0.2">
      <c r="A783" s="14"/>
      <c r="B783" s="15"/>
      <c r="C783" s="16"/>
      <c r="D783" s="14"/>
      <c r="E783" s="17"/>
      <c r="F783" s="18"/>
      <c r="G783" s="18"/>
      <c r="H783" s="18"/>
      <c r="I783" s="8"/>
      <c r="J783" s="9"/>
      <c r="K783" s="9"/>
      <c r="L783" s="9"/>
      <c r="M783" s="9"/>
      <c r="N783" s="9"/>
      <c r="O783" s="9"/>
      <c r="P783" s="9"/>
      <c r="Q783" s="9"/>
      <c r="R783" s="9"/>
      <c r="S783" s="9"/>
      <c r="T783" s="9"/>
      <c r="U783" s="9"/>
      <c r="V783" s="9"/>
      <c r="W783" s="9"/>
      <c r="X783" s="9"/>
      <c r="Y783" s="9"/>
      <c r="Z783" s="9"/>
    </row>
    <row r="784" spans="1:26" ht="12.75" customHeight="1" x14ac:dyDescent="0.2">
      <c r="A784" s="14"/>
      <c r="B784" s="15"/>
      <c r="C784" s="16"/>
      <c r="D784" s="14"/>
      <c r="E784" s="17"/>
      <c r="F784" s="18"/>
      <c r="G784" s="18"/>
      <c r="H784" s="18"/>
      <c r="I784" s="8"/>
      <c r="J784" s="9"/>
      <c r="K784" s="9"/>
      <c r="L784" s="9"/>
      <c r="M784" s="9"/>
      <c r="N784" s="9"/>
      <c r="O784" s="9"/>
      <c r="P784" s="9"/>
      <c r="Q784" s="9"/>
      <c r="R784" s="9"/>
      <c r="S784" s="9"/>
      <c r="T784" s="9"/>
      <c r="U784" s="9"/>
      <c r="V784" s="9"/>
      <c r="W784" s="9"/>
      <c r="X784" s="9"/>
      <c r="Y784" s="9"/>
      <c r="Z784" s="9"/>
    </row>
    <row r="785" spans="1:26" ht="12.75" customHeight="1" x14ac:dyDescent="0.2">
      <c r="A785" s="14"/>
      <c r="B785" s="15"/>
      <c r="C785" s="16"/>
      <c r="D785" s="14"/>
      <c r="E785" s="17"/>
      <c r="F785" s="18"/>
      <c r="G785" s="18"/>
      <c r="H785" s="18"/>
      <c r="I785" s="8"/>
      <c r="J785" s="9"/>
      <c r="K785" s="9"/>
      <c r="L785" s="9"/>
      <c r="M785" s="9"/>
      <c r="N785" s="9"/>
      <c r="O785" s="9"/>
      <c r="P785" s="9"/>
      <c r="Q785" s="9"/>
      <c r="R785" s="9"/>
      <c r="S785" s="9"/>
      <c r="T785" s="9"/>
      <c r="U785" s="9"/>
      <c r="V785" s="9"/>
      <c r="W785" s="9"/>
      <c r="X785" s="9"/>
      <c r="Y785" s="9"/>
      <c r="Z785" s="9"/>
    </row>
    <row r="786" spans="1:26" ht="12.75" customHeight="1" x14ac:dyDescent="0.2">
      <c r="A786" s="14"/>
      <c r="B786" s="15"/>
      <c r="C786" s="16"/>
      <c r="D786" s="14"/>
      <c r="E786" s="17"/>
      <c r="F786" s="18"/>
      <c r="G786" s="18"/>
      <c r="H786" s="18"/>
      <c r="I786" s="8"/>
      <c r="J786" s="9"/>
      <c r="K786" s="9"/>
      <c r="L786" s="9"/>
      <c r="M786" s="9"/>
      <c r="N786" s="9"/>
      <c r="O786" s="9"/>
      <c r="P786" s="9"/>
      <c r="Q786" s="9"/>
      <c r="R786" s="9"/>
      <c r="S786" s="9"/>
      <c r="T786" s="9"/>
      <c r="U786" s="9"/>
      <c r="V786" s="9"/>
      <c r="W786" s="9"/>
      <c r="X786" s="9"/>
      <c r="Y786" s="9"/>
      <c r="Z786" s="9"/>
    </row>
    <row r="787" spans="1:26" ht="12.75" customHeight="1" x14ac:dyDescent="0.2">
      <c r="A787" s="14"/>
      <c r="B787" s="15"/>
      <c r="C787" s="16"/>
      <c r="D787" s="14"/>
      <c r="E787" s="17"/>
      <c r="F787" s="18"/>
      <c r="G787" s="18"/>
      <c r="H787" s="18"/>
      <c r="I787" s="8"/>
      <c r="J787" s="9"/>
      <c r="K787" s="9"/>
      <c r="L787" s="9"/>
      <c r="M787" s="9"/>
      <c r="N787" s="9"/>
      <c r="O787" s="9"/>
      <c r="P787" s="9"/>
      <c r="Q787" s="9"/>
      <c r="R787" s="9"/>
      <c r="S787" s="9"/>
      <c r="T787" s="9"/>
      <c r="U787" s="9"/>
      <c r="V787" s="9"/>
      <c r="W787" s="9"/>
      <c r="X787" s="9"/>
      <c r="Y787" s="9"/>
      <c r="Z787" s="9"/>
    </row>
    <row r="788" spans="1:26" ht="12.75" customHeight="1" x14ac:dyDescent="0.2">
      <c r="A788" s="14"/>
      <c r="B788" s="15"/>
      <c r="C788" s="16"/>
      <c r="D788" s="14"/>
      <c r="E788" s="17"/>
      <c r="F788" s="18"/>
      <c r="G788" s="18"/>
      <c r="H788" s="18"/>
      <c r="I788" s="8"/>
      <c r="J788" s="9"/>
      <c r="K788" s="9"/>
      <c r="L788" s="9"/>
      <c r="M788" s="9"/>
      <c r="N788" s="9"/>
      <c r="O788" s="9"/>
      <c r="P788" s="9"/>
      <c r="Q788" s="9"/>
      <c r="R788" s="9"/>
      <c r="S788" s="9"/>
      <c r="T788" s="9"/>
      <c r="U788" s="9"/>
      <c r="V788" s="9"/>
      <c r="W788" s="9"/>
      <c r="X788" s="9"/>
      <c r="Y788" s="9"/>
      <c r="Z788" s="9"/>
    </row>
    <row r="789" spans="1:26" ht="12.75" customHeight="1" x14ac:dyDescent="0.2">
      <c r="A789" s="14"/>
      <c r="B789" s="15"/>
      <c r="C789" s="16"/>
      <c r="D789" s="14"/>
      <c r="E789" s="17"/>
      <c r="F789" s="18"/>
      <c r="G789" s="18"/>
      <c r="H789" s="18"/>
      <c r="I789" s="8"/>
      <c r="J789" s="9"/>
      <c r="K789" s="9"/>
      <c r="L789" s="9"/>
      <c r="M789" s="9"/>
      <c r="N789" s="9"/>
      <c r="O789" s="9"/>
      <c r="P789" s="9"/>
      <c r="Q789" s="9"/>
      <c r="R789" s="9"/>
      <c r="S789" s="9"/>
      <c r="T789" s="9"/>
      <c r="U789" s="9"/>
      <c r="V789" s="9"/>
      <c r="W789" s="9"/>
      <c r="X789" s="9"/>
      <c r="Y789" s="9"/>
      <c r="Z789" s="9"/>
    </row>
    <row r="790" spans="1:26" ht="12.75" customHeight="1" x14ac:dyDescent="0.2">
      <c r="A790" s="14"/>
      <c r="B790" s="15"/>
      <c r="C790" s="16"/>
      <c r="D790" s="14"/>
      <c r="E790" s="17"/>
      <c r="F790" s="18"/>
      <c r="G790" s="18"/>
      <c r="H790" s="18"/>
      <c r="I790" s="8"/>
      <c r="J790" s="9"/>
      <c r="K790" s="9"/>
      <c r="L790" s="9"/>
      <c r="M790" s="9"/>
      <c r="N790" s="9"/>
      <c r="O790" s="9"/>
      <c r="P790" s="9"/>
      <c r="Q790" s="9"/>
      <c r="R790" s="9"/>
      <c r="S790" s="9"/>
      <c r="T790" s="9"/>
      <c r="U790" s="9"/>
      <c r="V790" s="9"/>
      <c r="W790" s="9"/>
      <c r="X790" s="9"/>
      <c r="Y790" s="9"/>
      <c r="Z790" s="9"/>
    </row>
    <row r="791" spans="1:26" ht="12.75" customHeight="1" x14ac:dyDescent="0.2">
      <c r="A791" s="14"/>
      <c r="B791" s="15"/>
      <c r="C791" s="16"/>
      <c r="D791" s="14"/>
      <c r="E791" s="17"/>
      <c r="F791" s="18"/>
      <c r="G791" s="18"/>
      <c r="H791" s="18"/>
      <c r="I791" s="8"/>
      <c r="J791" s="9"/>
      <c r="K791" s="9"/>
      <c r="L791" s="9"/>
      <c r="M791" s="9"/>
      <c r="N791" s="9"/>
      <c r="O791" s="9"/>
      <c r="P791" s="9"/>
      <c r="Q791" s="9"/>
      <c r="R791" s="9"/>
      <c r="S791" s="9"/>
      <c r="T791" s="9"/>
      <c r="U791" s="9"/>
      <c r="V791" s="9"/>
      <c r="W791" s="9"/>
      <c r="X791" s="9"/>
      <c r="Y791" s="9"/>
      <c r="Z791" s="9"/>
    </row>
    <row r="792" spans="1:26" ht="12.75" customHeight="1" x14ac:dyDescent="0.2">
      <c r="A792" s="14"/>
      <c r="B792" s="15"/>
      <c r="C792" s="16"/>
      <c r="D792" s="14"/>
      <c r="E792" s="17"/>
      <c r="F792" s="18"/>
      <c r="G792" s="18"/>
      <c r="H792" s="18"/>
      <c r="I792" s="8"/>
      <c r="J792" s="9"/>
      <c r="K792" s="9"/>
      <c r="L792" s="9"/>
      <c r="M792" s="9"/>
      <c r="N792" s="9"/>
      <c r="O792" s="9"/>
      <c r="P792" s="9"/>
      <c r="Q792" s="9"/>
      <c r="R792" s="9"/>
      <c r="S792" s="9"/>
      <c r="T792" s="9"/>
      <c r="U792" s="9"/>
      <c r="V792" s="9"/>
      <c r="W792" s="9"/>
      <c r="X792" s="9"/>
      <c r="Y792" s="9"/>
      <c r="Z792" s="9"/>
    </row>
    <row r="793" spans="1:26" ht="12.75" customHeight="1" x14ac:dyDescent="0.2">
      <c r="A793" s="14"/>
      <c r="B793" s="15"/>
      <c r="C793" s="16"/>
      <c r="D793" s="14"/>
      <c r="E793" s="17"/>
      <c r="F793" s="18"/>
      <c r="G793" s="18"/>
      <c r="H793" s="18"/>
      <c r="I793" s="8"/>
      <c r="J793" s="9"/>
      <c r="K793" s="9"/>
      <c r="L793" s="9"/>
      <c r="M793" s="9"/>
      <c r="N793" s="9"/>
      <c r="O793" s="9"/>
      <c r="P793" s="9"/>
      <c r="Q793" s="9"/>
      <c r="R793" s="9"/>
      <c r="S793" s="9"/>
      <c r="T793" s="9"/>
      <c r="U793" s="9"/>
      <c r="V793" s="9"/>
      <c r="W793" s="9"/>
      <c r="X793" s="9"/>
      <c r="Y793" s="9"/>
      <c r="Z793" s="9"/>
    </row>
    <row r="794" spans="1:26" ht="12.75" customHeight="1" x14ac:dyDescent="0.2">
      <c r="A794" s="14"/>
      <c r="B794" s="15"/>
      <c r="C794" s="16"/>
      <c r="D794" s="14"/>
      <c r="E794" s="17"/>
      <c r="F794" s="18"/>
      <c r="G794" s="18"/>
      <c r="H794" s="18"/>
      <c r="I794" s="8"/>
      <c r="J794" s="9"/>
      <c r="K794" s="9"/>
      <c r="L794" s="9"/>
      <c r="M794" s="9"/>
      <c r="N794" s="9"/>
      <c r="O794" s="9"/>
      <c r="P794" s="9"/>
      <c r="Q794" s="9"/>
      <c r="R794" s="9"/>
      <c r="S794" s="9"/>
      <c r="T794" s="9"/>
      <c r="U794" s="9"/>
      <c r="V794" s="9"/>
      <c r="W794" s="9"/>
      <c r="X794" s="9"/>
      <c r="Y794" s="9"/>
      <c r="Z794" s="9"/>
    </row>
    <row r="795" spans="1:26" ht="12.75" customHeight="1" x14ac:dyDescent="0.2">
      <c r="A795" s="14"/>
      <c r="B795" s="15"/>
      <c r="C795" s="16"/>
      <c r="D795" s="14"/>
      <c r="E795" s="17"/>
      <c r="F795" s="18"/>
      <c r="G795" s="18"/>
      <c r="H795" s="18"/>
      <c r="I795" s="8"/>
      <c r="J795" s="9"/>
      <c r="K795" s="9"/>
      <c r="L795" s="9"/>
      <c r="M795" s="9"/>
      <c r="N795" s="9"/>
      <c r="O795" s="9"/>
      <c r="P795" s="9"/>
      <c r="Q795" s="9"/>
      <c r="R795" s="9"/>
      <c r="S795" s="9"/>
      <c r="T795" s="9"/>
      <c r="U795" s="9"/>
      <c r="V795" s="9"/>
      <c r="W795" s="9"/>
      <c r="X795" s="9"/>
      <c r="Y795" s="9"/>
      <c r="Z795" s="9"/>
    </row>
    <row r="796" spans="1:26" ht="12.75" customHeight="1" x14ac:dyDescent="0.2">
      <c r="A796" s="14"/>
      <c r="B796" s="15"/>
      <c r="C796" s="16"/>
      <c r="D796" s="14"/>
      <c r="E796" s="17"/>
      <c r="F796" s="18"/>
      <c r="G796" s="18"/>
      <c r="H796" s="18"/>
      <c r="I796" s="8"/>
      <c r="J796" s="9"/>
      <c r="K796" s="9"/>
      <c r="L796" s="9"/>
      <c r="M796" s="9"/>
      <c r="N796" s="9"/>
      <c r="O796" s="9"/>
      <c r="P796" s="9"/>
      <c r="Q796" s="9"/>
      <c r="R796" s="9"/>
      <c r="S796" s="9"/>
      <c r="T796" s="9"/>
      <c r="U796" s="9"/>
      <c r="V796" s="9"/>
      <c r="W796" s="9"/>
      <c r="X796" s="9"/>
      <c r="Y796" s="9"/>
      <c r="Z796" s="9"/>
    </row>
    <row r="797" spans="1:26" ht="12.75" customHeight="1" x14ac:dyDescent="0.2">
      <c r="A797" s="14"/>
      <c r="B797" s="15"/>
      <c r="C797" s="16"/>
      <c r="D797" s="14"/>
      <c r="E797" s="17"/>
      <c r="F797" s="18"/>
      <c r="G797" s="18"/>
      <c r="H797" s="18"/>
      <c r="I797" s="8"/>
      <c r="J797" s="9"/>
      <c r="K797" s="9"/>
      <c r="L797" s="9"/>
      <c r="M797" s="9"/>
      <c r="N797" s="9"/>
      <c r="O797" s="9"/>
      <c r="P797" s="9"/>
      <c r="Q797" s="9"/>
      <c r="R797" s="9"/>
      <c r="S797" s="9"/>
      <c r="T797" s="9"/>
      <c r="U797" s="9"/>
      <c r="V797" s="9"/>
      <c r="W797" s="9"/>
      <c r="X797" s="9"/>
      <c r="Y797" s="9"/>
      <c r="Z797" s="9"/>
    </row>
    <row r="798" spans="1:26" ht="12.75" customHeight="1" x14ac:dyDescent="0.2">
      <c r="A798" s="14"/>
      <c r="B798" s="15"/>
      <c r="C798" s="16"/>
      <c r="D798" s="14"/>
      <c r="E798" s="17"/>
      <c r="F798" s="18"/>
      <c r="G798" s="18"/>
      <c r="H798" s="18"/>
      <c r="I798" s="8"/>
      <c r="J798" s="9"/>
      <c r="K798" s="9"/>
      <c r="L798" s="9"/>
      <c r="M798" s="9"/>
      <c r="N798" s="9"/>
      <c r="O798" s="9"/>
      <c r="P798" s="9"/>
      <c r="Q798" s="9"/>
      <c r="R798" s="9"/>
      <c r="S798" s="9"/>
      <c r="T798" s="9"/>
      <c r="U798" s="9"/>
      <c r="V798" s="9"/>
      <c r="W798" s="9"/>
      <c r="X798" s="9"/>
      <c r="Y798" s="9"/>
      <c r="Z798" s="9"/>
    </row>
    <row r="799" spans="1:26" ht="12.75" customHeight="1" x14ac:dyDescent="0.2">
      <c r="A799" s="14"/>
      <c r="B799" s="15"/>
      <c r="C799" s="16"/>
      <c r="D799" s="14"/>
      <c r="E799" s="17"/>
      <c r="F799" s="18"/>
      <c r="G799" s="18"/>
      <c r="H799" s="18"/>
      <c r="I799" s="8"/>
      <c r="J799" s="9"/>
      <c r="K799" s="9"/>
      <c r="L799" s="9"/>
      <c r="M799" s="9"/>
      <c r="N799" s="9"/>
      <c r="O799" s="9"/>
      <c r="P799" s="9"/>
      <c r="Q799" s="9"/>
      <c r="R799" s="9"/>
      <c r="S799" s="9"/>
      <c r="T799" s="9"/>
      <c r="U799" s="9"/>
      <c r="V799" s="9"/>
      <c r="W799" s="9"/>
      <c r="X799" s="9"/>
      <c r="Y799" s="9"/>
      <c r="Z799" s="9"/>
    </row>
    <row r="800" spans="1:26" ht="12.75" customHeight="1" x14ac:dyDescent="0.2">
      <c r="A800" s="14"/>
      <c r="B800" s="15"/>
      <c r="C800" s="16"/>
      <c r="D800" s="14"/>
      <c r="E800" s="17"/>
      <c r="F800" s="18"/>
      <c r="G800" s="18"/>
      <c r="H800" s="18"/>
      <c r="I800" s="8"/>
      <c r="J800" s="9"/>
      <c r="K800" s="9"/>
      <c r="L800" s="9"/>
      <c r="M800" s="9"/>
      <c r="N800" s="9"/>
      <c r="O800" s="9"/>
      <c r="P800" s="9"/>
      <c r="Q800" s="9"/>
      <c r="R800" s="9"/>
      <c r="S800" s="9"/>
      <c r="T800" s="9"/>
      <c r="U800" s="9"/>
      <c r="V800" s="9"/>
      <c r="W800" s="9"/>
      <c r="X800" s="9"/>
      <c r="Y800" s="9"/>
      <c r="Z800" s="9"/>
    </row>
    <row r="801" spans="1:26" ht="12.75" customHeight="1" x14ac:dyDescent="0.2">
      <c r="A801" s="14"/>
      <c r="B801" s="15"/>
      <c r="C801" s="16"/>
      <c r="D801" s="14"/>
      <c r="E801" s="17"/>
      <c r="F801" s="18"/>
      <c r="G801" s="18"/>
      <c r="H801" s="18"/>
      <c r="I801" s="8"/>
      <c r="J801" s="9"/>
      <c r="K801" s="9"/>
      <c r="L801" s="9"/>
      <c r="M801" s="9"/>
      <c r="N801" s="9"/>
      <c r="O801" s="9"/>
      <c r="P801" s="9"/>
      <c r="Q801" s="9"/>
      <c r="R801" s="9"/>
      <c r="S801" s="9"/>
      <c r="T801" s="9"/>
      <c r="U801" s="9"/>
      <c r="V801" s="9"/>
      <c r="W801" s="9"/>
      <c r="X801" s="9"/>
      <c r="Y801" s="9"/>
      <c r="Z801" s="9"/>
    </row>
    <row r="802" spans="1:26" ht="12.75" customHeight="1" x14ac:dyDescent="0.2">
      <c r="A802" s="14"/>
      <c r="B802" s="15"/>
      <c r="C802" s="16"/>
      <c r="D802" s="14"/>
      <c r="E802" s="17"/>
      <c r="F802" s="18"/>
      <c r="G802" s="18"/>
      <c r="H802" s="18"/>
      <c r="I802" s="8"/>
      <c r="J802" s="9"/>
      <c r="K802" s="9"/>
      <c r="L802" s="9"/>
      <c r="M802" s="9"/>
      <c r="N802" s="9"/>
      <c r="O802" s="9"/>
      <c r="P802" s="9"/>
      <c r="Q802" s="9"/>
      <c r="R802" s="9"/>
      <c r="S802" s="9"/>
      <c r="T802" s="9"/>
      <c r="U802" s="9"/>
      <c r="V802" s="9"/>
      <c r="W802" s="9"/>
      <c r="X802" s="9"/>
      <c r="Y802" s="9"/>
      <c r="Z802" s="9"/>
    </row>
    <row r="803" spans="1:26" ht="12.75" customHeight="1" x14ac:dyDescent="0.2">
      <c r="A803" s="14"/>
      <c r="B803" s="15"/>
      <c r="C803" s="16"/>
      <c r="D803" s="14"/>
      <c r="E803" s="17"/>
      <c r="F803" s="18"/>
      <c r="G803" s="18"/>
      <c r="H803" s="18"/>
      <c r="I803" s="8"/>
      <c r="J803" s="9"/>
      <c r="K803" s="9"/>
      <c r="L803" s="9"/>
      <c r="M803" s="9"/>
      <c r="N803" s="9"/>
      <c r="O803" s="9"/>
      <c r="P803" s="9"/>
      <c r="Q803" s="9"/>
      <c r="R803" s="9"/>
      <c r="S803" s="9"/>
      <c r="T803" s="9"/>
      <c r="U803" s="9"/>
      <c r="V803" s="9"/>
      <c r="W803" s="9"/>
      <c r="X803" s="9"/>
      <c r="Y803" s="9"/>
      <c r="Z803" s="9"/>
    </row>
    <row r="804" spans="1:26" ht="12.75" customHeight="1" x14ac:dyDescent="0.2">
      <c r="A804" s="14"/>
      <c r="B804" s="15"/>
      <c r="C804" s="16"/>
      <c r="D804" s="14"/>
      <c r="E804" s="17"/>
      <c r="F804" s="18"/>
      <c r="G804" s="18"/>
      <c r="H804" s="18"/>
      <c r="I804" s="8"/>
      <c r="J804" s="9"/>
      <c r="K804" s="9"/>
      <c r="L804" s="9"/>
      <c r="M804" s="9"/>
      <c r="N804" s="9"/>
      <c r="O804" s="9"/>
      <c r="P804" s="9"/>
      <c r="Q804" s="9"/>
      <c r="R804" s="9"/>
      <c r="S804" s="9"/>
      <c r="T804" s="9"/>
      <c r="U804" s="9"/>
      <c r="V804" s="9"/>
      <c r="W804" s="9"/>
      <c r="X804" s="9"/>
      <c r="Y804" s="9"/>
      <c r="Z804" s="9"/>
    </row>
    <row r="805" spans="1:26" ht="12.75" customHeight="1" x14ac:dyDescent="0.2">
      <c r="A805" s="14"/>
      <c r="B805" s="15"/>
      <c r="C805" s="16"/>
      <c r="D805" s="14"/>
      <c r="E805" s="17"/>
      <c r="F805" s="18"/>
      <c r="G805" s="18"/>
      <c r="H805" s="18"/>
      <c r="I805" s="8"/>
      <c r="J805" s="9"/>
      <c r="K805" s="9"/>
      <c r="L805" s="9"/>
      <c r="M805" s="9"/>
      <c r="N805" s="9"/>
      <c r="O805" s="9"/>
      <c r="P805" s="9"/>
      <c r="Q805" s="9"/>
      <c r="R805" s="9"/>
      <c r="S805" s="9"/>
      <c r="T805" s="9"/>
      <c r="U805" s="9"/>
      <c r="V805" s="9"/>
      <c r="W805" s="9"/>
      <c r="X805" s="9"/>
      <c r="Y805" s="9"/>
      <c r="Z805" s="9"/>
    </row>
    <row r="806" spans="1:26" ht="12.75" customHeight="1" x14ac:dyDescent="0.2">
      <c r="A806" s="14"/>
      <c r="B806" s="15"/>
      <c r="C806" s="16"/>
      <c r="D806" s="14"/>
      <c r="E806" s="17"/>
      <c r="F806" s="18"/>
      <c r="G806" s="18"/>
      <c r="H806" s="18"/>
      <c r="I806" s="8"/>
      <c r="J806" s="9"/>
      <c r="K806" s="9"/>
      <c r="L806" s="9"/>
      <c r="M806" s="9"/>
      <c r="N806" s="9"/>
      <c r="O806" s="9"/>
      <c r="P806" s="9"/>
      <c r="Q806" s="9"/>
      <c r="R806" s="9"/>
      <c r="S806" s="9"/>
      <c r="T806" s="9"/>
      <c r="U806" s="9"/>
      <c r="V806" s="9"/>
      <c r="W806" s="9"/>
      <c r="X806" s="9"/>
      <c r="Y806" s="9"/>
      <c r="Z806" s="9"/>
    </row>
    <row r="807" spans="1:26" ht="12.75" customHeight="1" x14ac:dyDescent="0.2">
      <c r="A807" s="14"/>
      <c r="B807" s="15"/>
      <c r="C807" s="16"/>
      <c r="D807" s="14"/>
      <c r="E807" s="17"/>
      <c r="F807" s="18"/>
      <c r="G807" s="18"/>
      <c r="H807" s="18"/>
      <c r="I807" s="8"/>
      <c r="J807" s="9"/>
      <c r="K807" s="9"/>
      <c r="L807" s="9"/>
      <c r="M807" s="9"/>
      <c r="N807" s="9"/>
      <c r="O807" s="9"/>
      <c r="P807" s="9"/>
      <c r="Q807" s="9"/>
      <c r="R807" s="9"/>
      <c r="S807" s="9"/>
      <c r="T807" s="9"/>
      <c r="U807" s="9"/>
      <c r="V807" s="9"/>
      <c r="W807" s="9"/>
      <c r="X807" s="9"/>
      <c r="Y807" s="9"/>
      <c r="Z807" s="9"/>
    </row>
    <row r="808" spans="1:26" ht="12.75" customHeight="1" x14ac:dyDescent="0.2">
      <c r="A808" s="14"/>
      <c r="B808" s="15"/>
      <c r="C808" s="16"/>
      <c r="D808" s="14"/>
      <c r="E808" s="17"/>
      <c r="F808" s="18"/>
      <c r="G808" s="18"/>
      <c r="H808" s="18"/>
      <c r="I808" s="8"/>
      <c r="J808" s="9"/>
      <c r="K808" s="9"/>
      <c r="L808" s="9"/>
      <c r="M808" s="9"/>
      <c r="N808" s="9"/>
      <c r="O808" s="9"/>
      <c r="P808" s="9"/>
      <c r="Q808" s="9"/>
      <c r="R808" s="9"/>
      <c r="S808" s="9"/>
      <c r="T808" s="9"/>
      <c r="U808" s="9"/>
      <c r="V808" s="9"/>
      <c r="W808" s="9"/>
      <c r="X808" s="9"/>
      <c r="Y808" s="9"/>
      <c r="Z808" s="9"/>
    </row>
    <row r="809" spans="1:26" ht="12.75" customHeight="1" x14ac:dyDescent="0.2">
      <c r="A809" s="14"/>
      <c r="B809" s="15"/>
      <c r="C809" s="16"/>
      <c r="D809" s="14"/>
      <c r="E809" s="17"/>
      <c r="F809" s="18"/>
      <c r="G809" s="18"/>
      <c r="H809" s="18"/>
      <c r="I809" s="8"/>
      <c r="J809" s="9"/>
      <c r="K809" s="9"/>
      <c r="L809" s="9"/>
      <c r="M809" s="9"/>
      <c r="N809" s="9"/>
      <c r="O809" s="9"/>
      <c r="P809" s="9"/>
      <c r="Q809" s="9"/>
      <c r="R809" s="9"/>
      <c r="S809" s="9"/>
      <c r="T809" s="9"/>
      <c r="U809" s="9"/>
      <c r="V809" s="9"/>
      <c r="W809" s="9"/>
      <c r="X809" s="9"/>
      <c r="Y809" s="9"/>
      <c r="Z809" s="9"/>
    </row>
    <row r="810" spans="1:26" ht="12.75" customHeight="1" x14ac:dyDescent="0.2">
      <c r="A810" s="14"/>
      <c r="B810" s="15"/>
      <c r="C810" s="16"/>
      <c r="D810" s="14"/>
      <c r="E810" s="17"/>
      <c r="F810" s="18"/>
      <c r="G810" s="18"/>
      <c r="H810" s="18"/>
      <c r="I810" s="8"/>
      <c r="J810" s="9"/>
      <c r="K810" s="9"/>
      <c r="L810" s="9"/>
      <c r="M810" s="9"/>
      <c r="N810" s="9"/>
      <c r="O810" s="9"/>
      <c r="P810" s="9"/>
      <c r="Q810" s="9"/>
      <c r="R810" s="9"/>
      <c r="S810" s="9"/>
      <c r="T810" s="9"/>
      <c r="U810" s="9"/>
      <c r="V810" s="9"/>
      <c r="W810" s="9"/>
      <c r="X810" s="9"/>
      <c r="Y810" s="9"/>
      <c r="Z810" s="9"/>
    </row>
    <row r="811" spans="1:26" ht="12.75" customHeight="1" x14ac:dyDescent="0.2">
      <c r="A811" s="14"/>
      <c r="B811" s="15"/>
      <c r="C811" s="16"/>
      <c r="D811" s="14"/>
      <c r="E811" s="17"/>
      <c r="F811" s="18"/>
      <c r="G811" s="18"/>
      <c r="H811" s="18"/>
      <c r="I811" s="8"/>
      <c r="J811" s="9"/>
      <c r="K811" s="9"/>
      <c r="L811" s="9"/>
      <c r="M811" s="9"/>
      <c r="N811" s="9"/>
      <c r="O811" s="9"/>
      <c r="P811" s="9"/>
      <c r="Q811" s="9"/>
      <c r="R811" s="9"/>
      <c r="S811" s="9"/>
      <c r="T811" s="9"/>
      <c r="U811" s="9"/>
      <c r="V811" s="9"/>
      <c r="W811" s="9"/>
      <c r="X811" s="9"/>
      <c r="Y811" s="9"/>
      <c r="Z811" s="9"/>
    </row>
    <row r="812" spans="1:26" ht="12.75" customHeight="1" x14ac:dyDescent="0.2">
      <c r="A812" s="14"/>
      <c r="B812" s="15"/>
      <c r="C812" s="16"/>
      <c r="D812" s="14"/>
      <c r="E812" s="17"/>
      <c r="F812" s="18"/>
      <c r="G812" s="18"/>
      <c r="H812" s="18"/>
      <c r="I812" s="8"/>
      <c r="J812" s="9"/>
      <c r="K812" s="9"/>
      <c r="L812" s="9"/>
      <c r="M812" s="9"/>
      <c r="N812" s="9"/>
      <c r="O812" s="9"/>
      <c r="P812" s="9"/>
      <c r="Q812" s="9"/>
      <c r="R812" s="9"/>
      <c r="S812" s="9"/>
      <c r="T812" s="9"/>
      <c r="U812" s="9"/>
      <c r="V812" s="9"/>
      <c r="W812" s="9"/>
      <c r="X812" s="9"/>
      <c r="Y812" s="9"/>
      <c r="Z812" s="9"/>
    </row>
    <row r="813" spans="1:26" ht="12.75" customHeight="1" x14ac:dyDescent="0.2">
      <c r="A813" s="14"/>
      <c r="B813" s="15"/>
      <c r="C813" s="16"/>
      <c r="D813" s="14"/>
      <c r="E813" s="17"/>
      <c r="F813" s="18"/>
      <c r="G813" s="18"/>
      <c r="H813" s="18"/>
      <c r="I813" s="8"/>
      <c r="J813" s="9"/>
      <c r="K813" s="9"/>
      <c r="L813" s="9"/>
      <c r="M813" s="9"/>
      <c r="N813" s="9"/>
      <c r="O813" s="9"/>
      <c r="P813" s="9"/>
      <c r="Q813" s="9"/>
      <c r="R813" s="9"/>
      <c r="S813" s="9"/>
      <c r="T813" s="9"/>
      <c r="U813" s="9"/>
      <c r="V813" s="9"/>
      <c r="W813" s="9"/>
      <c r="X813" s="9"/>
      <c r="Y813" s="9"/>
      <c r="Z813" s="9"/>
    </row>
    <row r="814" spans="1:26" ht="12.75" customHeight="1" x14ac:dyDescent="0.2">
      <c r="A814" s="14"/>
      <c r="B814" s="15"/>
      <c r="C814" s="16"/>
      <c r="D814" s="14"/>
      <c r="E814" s="17"/>
      <c r="F814" s="18"/>
      <c r="G814" s="18"/>
      <c r="H814" s="18"/>
      <c r="I814" s="8"/>
      <c r="J814" s="9"/>
      <c r="K814" s="9"/>
      <c r="L814" s="9"/>
      <c r="M814" s="9"/>
      <c r="N814" s="9"/>
      <c r="O814" s="9"/>
      <c r="P814" s="9"/>
      <c r="Q814" s="9"/>
      <c r="R814" s="9"/>
      <c r="S814" s="9"/>
      <c r="T814" s="9"/>
      <c r="U814" s="9"/>
      <c r="V814" s="9"/>
      <c r="W814" s="9"/>
      <c r="X814" s="9"/>
      <c r="Y814" s="9"/>
      <c r="Z814" s="9"/>
    </row>
    <row r="815" spans="1:26" ht="12.75" customHeight="1" x14ac:dyDescent="0.2">
      <c r="A815" s="14"/>
      <c r="B815" s="15"/>
      <c r="C815" s="16"/>
      <c r="D815" s="14"/>
      <c r="E815" s="17"/>
      <c r="F815" s="18"/>
      <c r="G815" s="18"/>
      <c r="H815" s="18"/>
      <c r="I815" s="8"/>
      <c r="J815" s="9"/>
      <c r="K815" s="9"/>
      <c r="L815" s="9"/>
      <c r="M815" s="9"/>
      <c r="N815" s="9"/>
      <c r="O815" s="9"/>
      <c r="P815" s="9"/>
      <c r="Q815" s="9"/>
      <c r="R815" s="9"/>
      <c r="S815" s="9"/>
      <c r="T815" s="9"/>
      <c r="U815" s="9"/>
      <c r="V815" s="9"/>
      <c r="W815" s="9"/>
      <c r="X815" s="9"/>
      <c r="Y815" s="9"/>
      <c r="Z815" s="9"/>
    </row>
    <row r="816" spans="1:26" ht="12.75" customHeight="1" x14ac:dyDescent="0.2">
      <c r="A816" s="14"/>
      <c r="B816" s="15"/>
      <c r="C816" s="16"/>
      <c r="D816" s="14"/>
      <c r="E816" s="17"/>
      <c r="F816" s="18"/>
      <c r="G816" s="18"/>
      <c r="H816" s="18"/>
      <c r="I816" s="8"/>
      <c r="J816" s="9"/>
      <c r="K816" s="9"/>
      <c r="L816" s="9"/>
      <c r="M816" s="9"/>
      <c r="N816" s="9"/>
      <c r="O816" s="9"/>
      <c r="P816" s="9"/>
      <c r="Q816" s="9"/>
      <c r="R816" s="9"/>
      <c r="S816" s="9"/>
      <c r="T816" s="9"/>
      <c r="U816" s="9"/>
      <c r="V816" s="9"/>
      <c r="W816" s="9"/>
      <c r="X816" s="9"/>
      <c r="Y816" s="9"/>
      <c r="Z816" s="9"/>
    </row>
    <row r="817" spans="1:26" ht="12.75" customHeight="1" x14ac:dyDescent="0.2">
      <c r="A817" s="14"/>
      <c r="B817" s="15"/>
      <c r="C817" s="16"/>
      <c r="D817" s="14"/>
      <c r="E817" s="17"/>
      <c r="F817" s="18"/>
      <c r="G817" s="18"/>
      <c r="H817" s="18"/>
      <c r="I817" s="8"/>
      <c r="J817" s="9"/>
      <c r="K817" s="9"/>
      <c r="L817" s="9"/>
      <c r="M817" s="9"/>
      <c r="N817" s="9"/>
      <c r="O817" s="9"/>
      <c r="P817" s="9"/>
      <c r="Q817" s="9"/>
      <c r="R817" s="9"/>
      <c r="S817" s="9"/>
      <c r="T817" s="9"/>
      <c r="U817" s="9"/>
      <c r="V817" s="9"/>
      <c r="W817" s="9"/>
      <c r="X817" s="9"/>
      <c r="Y817" s="9"/>
      <c r="Z817" s="9"/>
    </row>
    <row r="818" spans="1:26" ht="12.75" customHeight="1" x14ac:dyDescent="0.2">
      <c r="A818" s="14"/>
      <c r="B818" s="15"/>
      <c r="C818" s="16"/>
      <c r="D818" s="14"/>
      <c r="E818" s="17"/>
      <c r="F818" s="18"/>
      <c r="G818" s="18"/>
      <c r="H818" s="18"/>
      <c r="I818" s="8"/>
      <c r="J818" s="9"/>
      <c r="K818" s="9"/>
      <c r="L818" s="9"/>
      <c r="M818" s="9"/>
      <c r="N818" s="9"/>
      <c r="O818" s="9"/>
      <c r="P818" s="9"/>
      <c r="Q818" s="9"/>
      <c r="R818" s="9"/>
      <c r="S818" s="9"/>
      <c r="T818" s="9"/>
      <c r="U818" s="9"/>
      <c r="V818" s="9"/>
      <c r="W818" s="9"/>
      <c r="X818" s="9"/>
      <c r="Y818" s="9"/>
      <c r="Z818" s="9"/>
    </row>
    <row r="819" spans="1:26" ht="12.75" customHeight="1" x14ac:dyDescent="0.2">
      <c r="A819" s="14"/>
      <c r="B819" s="15"/>
      <c r="C819" s="16"/>
      <c r="D819" s="14"/>
      <c r="E819" s="17"/>
      <c r="F819" s="18"/>
      <c r="G819" s="18"/>
      <c r="H819" s="18"/>
      <c r="I819" s="8"/>
      <c r="J819" s="9"/>
      <c r="K819" s="9"/>
      <c r="L819" s="9"/>
      <c r="M819" s="9"/>
      <c r="N819" s="9"/>
      <c r="O819" s="9"/>
      <c r="P819" s="9"/>
      <c r="Q819" s="9"/>
      <c r="R819" s="9"/>
      <c r="S819" s="9"/>
      <c r="T819" s="9"/>
      <c r="U819" s="9"/>
      <c r="V819" s="9"/>
      <c r="W819" s="9"/>
      <c r="X819" s="9"/>
      <c r="Y819" s="9"/>
      <c r="Z819" s="9"/>
    </row>
    <row r="820" spans="1:26" ht="12.75" customHeight="1" x14ac:dyDescent="0.2">
      <c r="A820" s="14"/>
      <c r="B820" s="15"/>
      <c r="C820" s="16"/>
      <c r="D820" s="14"/>
      <c r="E820" s="17"/>
      <c r="F820" s="18"/>
      <c r="G820" s="18"/>
      <c r="H820" s="18"/>
      <c r="I820" s="8"/>
      <c r="J820" s="9"/>
      <c r="K820" s="9"/>
      <c r="L820" s="9"/>
      <c r="M820" s="9"/>
      <c r="N820" s="9"/>
      <c r="O820" s="9"/>
      <c r="P820" s="9"/>
      <c r="Q820" s="9"/>
      <c r="R820" s="9"/>
      <c r="S820" s="9"/>
      <c r="T820" s="9"/>
      <c r="U820" s="9"/>
      <c r="V820" s="9"/>
      <c r="W820" s="9"/>
      <c r="X820" s="9"/>
      <c r="Y820" s="9"/>
      <c r="Z820" s="9"/>
    </row>
    <row r="821" spans="1:26" ht="12.75" customHeight="1" x14ac:dyDescent="0.2">
      <c r="A821" s="14"/>
      <c r="B821" s="15"/>
      <c r="C821" s="16"/>
      <c r="D821" s="14"/>
      <c r="E821" s="17"/>
      <c r="F821" s="18"/>
      <c r="G821" s="18"/>
      <c r="H821" s="18"/>
      <c r="I821" s="8"/>
      <c r="J821" s="9"/>
      <c r="K821" s="9"/>
      <c r="L821" s="9"/>
      <c r="M821" s="9"/>
      <c r="N821" s="9"/>
      <c r="O821" s="9"/>
      <c r="P821" s="9"/>
      <c r="Q821" s="9"/>
      <c r="R821" s="9"/>
      <c r="S821" s="9"/>
      <c r="T821" s="9"/>
      <c r="U821" s="9"/>
      <c r="V821" s="9"/>
      <c r="W821" s="9"/>
      <c r="X821" s="9"/>
      <c r="Y821" s="9"/>
      <c r="Z821" s="9"/>
    </row>
    <row r="822" spans="1:26" ht="12.75" customHeight="1" x14ac:dyDescent="0.2">
      <c r="A822" s="14"/>
      <c r="B822" s="15"/>
      <c r="C822" s="16"/>
      <c r="D822" s="14"/>
      <c r="E822" s="17"/>
      <c r="F822" s="18"/>
      <c r="G822" s="18"/>
      <c r="H822" s="18"/>
      <c r="I822" s="8"/>
      <c r="J822" s="9"/>
      <c r="K822" s="9"/>
      <c r="L822" s="9"/>
      <c r="M822" s="9"/>
      <c r="N822" s="9"/>
      <c r="O822" s="9"/>
      <c r="P822" s="9"/>
      <c r="Q822" s="9"/>
      <c r="R822" s="9"/>
      <c r="S822" s="9"/>
      <c r="T822" s="9"/>
      <c r="U822" s="9"/>
      <c r="V822" s="9"/>
      <c r="W822" s="9"/>
      <c r="X822" s="9"/>
      <c r="Y822" s="9"/>
      <c r="Z822" s="9"/>
    </row>
    <row r="823" spans="1:26" ht="12.75" customHeight="1" x14ac:dyDescent="0.2">
      <c r="A823" s="14"/>
      <c r="B823" s="15"/>
      <c r="C823" s="16"/>
      <c r="D823" s="14"/>
      <c r="E823" s="17"/>
      <c r="F823" s="18"/>
      <c r="G823" s="18"/>
      <c r="H823" s="18"/>
      <c r="I823" s="8"/>
      <c r="J823" s="9"/>
      <c r="K823" s="9"/>
      <c r="L823" s="9"/>
      <c r="M823" s="9"/>
      <c r="N823" s="9"/>
      <c r="O823" s="9"/>
      <c r="P823" s="9"/>
      <c r="Q823" s="9"/>
      <c r="R823" s="9"/>
      <c r="S823" s="9"/>
      <c r="T823" s="9"/>
      <c r="U823" s="9"/>
      <c r="V823" s="9"/>
      <c r="W823" s="9"/>
      <c r="X823" s="9"/>
      <c r="Y823" s="9"/>
      <c r="Z823" s="9"/>
    </row>
    <row r="824" spans="1:26" ht="12.75" customHeight="1" x14ac:dyDescent="0.2">
      <c r="A824" s="14"/>
      <c r="B824" s="15"/>
      <c r="C824" s="16"/>
      <c r="D824" s="14"/>
      <c r="E824" s="17"/>
      <c r="F824" s="18"/>
      <c r="G824" s="18"/>
      <c r="H824" s="18"/>
      <c r="I824" s="8"/>
      <c r="J824" s="9"/>
      <c r="K824" s="9"/>
      <c r="L824" s="9"/>
      <c r="M824" s="9"/>
      <c r="N824" s="9"/>
      <c r="O824" s="9"/>
      <c r="P824" s="9"/>
      <c r="Q824" s="9"/>
      <c r="R824" s="9"/>
      <c r="S824" s="9"/>
      <c r="T824" s="9"/>
      <c r="U824" s="9"/>
      <c r="V824" s="9"/>
      <c r="W824" s="9"/>
      <c r="X824" s="9"/>
      <c r="Y824" s="9"/>
      <c r="Z824" s="9"/>
    </row>
    <row r="825" spans="1:26" ht="12.75" customHeight="1" x14ac:dyDescent="0.2">
      <c r="A825" s="14"/>
      <c r="B825" s="15"/>
      <c r="C825" s="16"/>
      <c r="D825" s="14"/>
      <c r="E825" s="17"/>
      <c r="F825" s="18"/>
      <c r="G825" s="18"/>
      <c r="H825" s="18"/>
      <c r="I825" s="8"/>
      <c r="J825" s="9"/>
      <c r="K825" s="9"/>
      <c r="L825" s="9"/>
      <c r="M825" s="9"/>
      <c r="N825" s="9"/>
      <c r="O825" s="9"/>
      <c r="P825" s="9"/>
      <c r="Q825" s="9"/>
      <c r="R825" s="9"/>
      <c r="S825" s="9"/>
      <c r="T825" s="9"/>
      <c r="U825" s="9"/>
      <c r="V825" s="9"/>
      <c r="W825" s="9"/>
      <c r="X825" s="9"/>
      <c r="Y825" s="9"/>
      <c r="Z825" s="9"/>
    </row>
    <row r="826" spans="1:26" ht="12.75" customHeight="1" x14ac:dyDescent="0.2">
      <c r="A826" s="14"/>
      <c r="B826" s="15"/>
      <c r="C826" s="16"/>
      <c r="D826" s="14"/>
      <c r="E826" s="17"/>
      <c r="F826" s="18"/>
      <c r="G826" s="18"/>
      <c r="H826" s="18"/>
      <c r="I826" s="8"/>
      <c r="J826" s="9"/>
      <c r="K826" s="9"/>
      <c r="L826" s="9"/>
      <c r="M826" s="9"/>
      <c r="N826" s="9"/>
      <c r="O826" s="9"/>
      <c r="P826" s="9"/>
      <c r="Q826" s="9"/>
      <c r="R826" s="9"/>
      <c r="S826" s="9"/>
      <c r="T826" s="9"/>
      <c r="U826" s="9"/>
      <c r="V826" s="9"/>
      <c r="W826" s="9"/>
      <c r="X826" s="9"/>
      <c r="Y826" s="9"/>
      <c r="Z826" s="9"/>
    </row>
    <row r="827" spans="1:26" ht="12.75" customHeight="1" x14ac:dyDescent="0.2">
      <c r="A827" s="14"/>
      <c r="B827" s="15"/>
      <c r="C827" s="16"/>
      <c r="D827" s="14"/>
      <c r="E827" s="17"/>
      <c r="F827" s="18"/>
      <c r="G827" s="18"/>
      <c r="H827" s="18"/>
      <c r="I827" s="8"/>
      <c r="J827" s="9"/>
      <c r="K827" s="9"/>
      <c r="L827" s="9"/>
      <c r="M827" s="9"/>
      <c r="N827" s="9"/>
      <c r="O827" s="9"/>
      <c r="P827" s="9"/>
      <c r="Q827" s="9"/>
      <c r="R827" s="9"/>
      <c r="S827" s="9"/>
      <c r="T827" s="9"/>
      <c r="U827" s="9"/>
      <c r="V827" s="9"/>
      <c r="W827" s="9"/>
      <c r="X827" s="9"/>
      <c r="Y827" s="9"/>
      <c r="Z827" s="9"/>
    </row>
    <row r="828" spans="1:26" ht="12.75" customHeight="1" x14ac:dyDescent="0.2">
      <c r="A828" s="14"/>
      <c r="B828" s="15"/>
      <c r="C828" s="16"/>
      <c r="D828" s="14"/>
      <c r="E828" s="17"/>
      <c r="F828" s="18"/>
      <c r="G828" s="18"/>
      <c r="H828" s="18"/>
      <c r="I828" s="8"/>
      <c r="J828" s="9"/>
      <c r="K828" s="9"/>
      <c r="L828" s="9"/>
      <c r="M828" s="9"/>
      <c r="N828" s="9"/>
      <c r="O828" s="9"/>
      <c r="P828" s="9"/>
      <c r="Q828" s="9"/>
      <c r="R828" s="9"/>
      <c r="S828" s="9"/>
      <c r="T828" s="9"/>
      <c r="U828" s="9"/>
      <c r="V828" s="9"/>
      <c r="W828" s="9"/>
      <c r="X828" s="9"/>
      <c r="Y828" s="9"/>
      <c r="Z828" s="9"/>
    </row>
    <row r="829" spans="1:26" ht="12.75" customHeight="1" x14ac:dyDescent="0.2">
      <c r="A829" s="14"/>
      <c r="B829" s="15"/>
      <c r="C829" s="16"/>
      <c r="D829" s="14"/>
      <c r="E829" s="17"/>
      <c r="F829" s="18"/>
      <c r="G829" s="18"/>
      <c r="H829" s="18"/>
      <c r="I829" s="8"/>
      <c r="J829" s="9"/>
      <c r="K829" s="9"/>
      <c r="L829" s="9"/>
      <c r="M829" s="9"/>
      <c r="N829" s="9"/>
      <c r="O829" s="9"/>
      <c r="P829" s="9"/>
      <c r="Q829" s="9"/>
      <c r="R829" s="9"/>
      <c r="S829" s="9"/>
      <c r="T829" s="9"/>
      <c r="U829" s="9"/>
      <c r="V829" s="9"/>
      <c r="W829" s="9"/>
      <c r="X829" s="9"/>
      <c r="Y829" s="9"/>
      <c r="Z829" s="9"/>
    </row>
    <row r="830" spans="1:26" ht="12.75" customHeight="1" x14ac:dyDescent="0.2">
      <c r="A830" s="14"/>
      <c r="B830" s="15"/>
      <c r="C830" s="16"/>
      <c r="D830" s="14"/>
      <c r="E830" s="17"/>
      <c r="F830" s="18"/>
      <c r="G830" s="18"/>
      <c r="H830" s="18"/>
      <c r="I830" s="8"/>
      <c r="J830" s="9"/>
      <c r="K830" s="9"/>
      <c r="L830" s="9"/>
      <c r="M830" s="9"/>
      <c r="N830" s="9"/>
      <c r="O830" s="9"/>
      <c r="P830" s="9"/>
      <c r="Q830" s="9"/>
      <c r="R830" s="9"/>
      <c r="S830" s="9"/>
      <c r="T830" s="9"/>
      <c r="U830" s="9"/>
      <c r="V830" s="9"/>
      <c r="W830" s="9"/>
      <c r="X830" s="9"/>
      <c r="Y830" s="9"/>
      <c r="Z830" s="9"/>
    </row>
    <row r="831" spans="1:26" ht="12.75" customHeight="1" x14ac:dyDescent="0.2">
      <c r="A831" s="14"/>
      <c r="B831" s="15"/>
      <c r="C831" s="16"/>
      <c r="D831" s="14"/>
      <c r="E831" s="17"/>
      <c r="F831" s="18"/>
      <c r="G831" s="18"/>
      <c r="H831" s="18"/>
      <c r="I831" s="8"/>
      <c r="J831" s="9"/>
      <c r="K831" s="9"/>
      <c r="L831" s="9"/>
      <c r="M831" s="9"/>
      <c r="N831" s="9"/>
      <c r="O831" s="9"/>
      <c r="P831" s="9"/>
      <c r="Q831" s="9"/>
      <c r="R831" s="9"/>
      <c r="S831" s="9"/>
      <c r="T831" s="9"/>
      <c r="U831" s="9"/>
      <c r="V831" s="9"/>
      <c r="W831" s="9"/>
      <c r="X831" s="9"/>
      <c r="Y831" s="9"/>
      <c r="Z831" s="9"/>
    </row>
    <row r="832" spans="1:26" ht="12.75" customHeight="1" x14ac:dyDescent="0.2">
      <c r="A832" s="14"/>
      <c r="B832" s="15"/>
      <c r="C832" s="16"/>
      <c r="D832" s="14"/>
      <c r="E832" s="17"/>
      <c r="F832" s="18"/>
      <c r="G832" s="18"/>
      <c r="H832" s="18"/>
      <c r="I832" s="8"/>
      <c r="J832" s="9"/>
      <c r="K832" s="9"/>
      <c r="L832" s="9"/>
      <c r="M832" s="9"/>
      <c r="N832" s="9"/>
      <c r="O832" s="9"/>
      <c r="P832" s="9"/>
      <c r="Q832" s="9"/>
      <c r="R832" s="9"/>
      <c r="S832" s="9"/>
      <c r="T832" s="9"/>
      <c r="U832" s="9"/>
      <c r="V832" s="9"/>
      <c r="W832" s="9"/>
      <c r="X832" s="9"/>
      <c r="Y832" s="9"/>
      <c r="Z832" s="9"/>
    </row>
    <row r="833" spans="1:26" ht="12.75" customHeight="1" x14ac:dyDescent="0.2">
      <c r="A833" s="14"/>
      <c r="B833" s="15"/>
      <c r="C833" s="16"/>
      <c r="D833" s="14"/>
      <c r="E833" s="17"/>
      <c r="F833" s="18"/>
      <c r="G833" s="18"/>
      <c r="H833" s="18"/>
      <c r="I833" s="8"/>
      <c r="J833" s="9"/>
      <c r="K833" s="9"/>
      <c r="L833" s="9"/>
      <c r="M833" s="9"/>
      <c r="N833" s="9"/>
      <c r="O833" s="9"/>
      <c r="P833" s="9"/>
      <c r="Q833" s="9"/>
      <c r="R833" s="9"/>
      <c r="S833" s="9"/>
      <c r="T833" s="9"/>
      <c r="U833" s="9"/>
      <c r="V833" s="9"/>
      <c r="W833" s="9"/>
      <c r="X833" s="9"/>
      <c r="Y833" s="9"/>
      <c r="Z833" s="9"/>
    </row>
    <row r="834" spans="1:26" ht="12.75" customHeight="1" x14ac:dyDescent="0.2">
      <c r="A834" s="14"/>
      <c r="B834" s="15"/>
      <c r="C834" s="16"/>
      <c r="D834" s="14"/>
      <c r="E834" s="17"/>
      <c r="F834" s="18"/>
      <c r="G834" s="18"/>
      <c r="H834" s="18"/>
      <c r="I834" s="8"/>
      <c r="J834" s="9"/>
      <c r="K834" s="9"/>
      <c r="L834" s="9"/>
      <c r="M834" s="9"/>
      <c r="N834" s="9"/>
      <c r="O834" s="9"/>
      <c r="P834" s="9"/>
      <c r="Q834" s="9"/>
      <c r="R834" s="9"/>
      <c r="S834" s="9"/>
      <c r="T834" s="9"/>
      <c r="U834" s="9"/>
      <c r="V834" s="9"/>
      <c r="W834" s="9"/>
      <c r="X834" s="9"/>
      <c r="Y834" s="9"/>
      <c r="Z834" s="9"/>
    </row>
    <row r="835" spans="1:26" ht="12.75" customHeight="1" x14ac:dyDescent="0.2">
      <c r="A835" s="14"/>
      <c r="B835" s="15"/>
      <c r="C835" s="16"/>
      <c r="D835" s="14"/>
      <c r="E835" s="17"/>
      <c r="F835" s="18"/>
      <c r="G835" s="18"/>
      <c r="H835" s="18"/>
      <c r="I835" s="8"/>
      <c r="J835" s="9"/>
      <c r="K835" s="9"/>
      <c r="L835" s="9"/>
      <c r="M835" s="9"/>
      <c r="N835" s="9"/>
      <c r="O835" s="9"/>
      <c r="P835" s="9"/>
      <c r="Q835" s="9"/>
      <c r="R835" s="9"/>
      <c r="S835" s="9"/>
      <c r="T835" s="9"/>
      <c r="U835" s="9"/>
      <c r="V835" s="9"/>
      <c r="W835" s="9"/>
      <c r="X835" s="9"/>
      <c r="Y835" s="9"/>
      <c r="Z835" s="9"/>
    </row>
    <row r="836" spans="1:26" ht="12.75" customHeight="1" x14ac:dyDescent="0.2">
      <c r="A836" s="14"/>
      <c r="B836" s="15"/>
      <c r="C836" s="16"/>
      <c r="D836" s="14"/>
      <c r="E836" s="17"/>
      <c r="F836" s="18"/>
      <c r="G836" s="18"/>
      <c r="H836" s="18"/>
      <c r="I836" s="8"/>
      <c r="J836" s="9"/>
      <c r="K836" s="9"/>
      <c r="L836" s="9"/>
      <c r="M836" s="9"/>
      <c r="N836" s="9"/>
      <c r="O836" s="9"/>
      <c r="P836" s="9"/>
      <c r="Q836" s="9"/>
      <c r="R836" s="9"/>
      <c r="S836" s="9"/>
      <c r="T836" s="9"/>
      <c r="U836" s="9"/>
      <c r="V836" s="9"/>
      <c r="W836" s="9"/>
      <c r="X836" s="9"/>
      <c r="Y836" s="9"/>
      <c r="Z836" s="9"/>
    </row>
    <row r="837" spans="1:26" ht="12.75" customHeight="1" x14ac:dyDescent="0.2">
      <c r="A837" s="14"/>
      <c r="B837" s="15"/>
      <c r="C837" s="16"/>
      <c r="D837" s="14"/>
      <c r="E837" s="17"/>
      <c r="F837" s="18"/>
      <c r="G837" s="18"/>
      <c r="H837" s="18"/>
      <c r="I837" s="8"/>
      <c r="J837" s="9"/>
      <c r="K837" s="9"/>
      <c r="L837" s="9"/>
      <c r="M837" s="9"/>
      <c r="N837" s="9"/>
      <c r="O837" s="9"/>
      <c r="P837" s="9"/>
      <c r="Q837" s="9"/>
      <c r="R837" s="9"/>
      <c r="S837" s="9"/>
      <c r="T837" s="9"/>
      <c r="U837" s="9"/>
      <c r="V837" s="9"/>
      <c r="W837" s="9"/>
      <c r="X837" s="9"/>
      <c r="Y837" s="9"/>
      <c r="Z837" s="9"/>
    </row>
    <row r="838" spans="1:26" ht="12.75" customHeight="1" x14ac:dyDescent="0.2">
      <c r="A838" s="14"/>
      <c r="B838" s="15"/>
      <c r="C838" s="16"/>
      <c r="D838" s="14"/>
      <c r="E838" s="17"/>
      <c r="F838" s="18"/>
      <c r="G838" s="18"/>
      <c r="H838" s="18"/>
      <c r="I838" s="8"/>
      <c r="J838" s="9"/>
      <c r="K838" s="9"/>
      <c r="L838" s="9"/>
      <c r="M838" s="9"/>
      <c r="N838" s="9"/>
      <c r="O838" s="9"/>
      <c r="P838" s="9"/>
      <c r="Q838" s="9"/>
      <c r="R838" s="9"/>
      <c r="S838" s="9"/>
      <c r="T838" s="9"/>
      <c r="U838" s="9"/>
      <c r="V838" s="9"/>
      <c r="W838" s="9"/>
      <c r="X838" s="9"/>
      <c r="Y838" s="9"/>
      <c r="Z838" s="9"/>
    </row>
    <row r="839" spans="1:26" ht="12.75" customHeight="1" x14ac:dyDescent="0.2">
      <c r="A839" s="14"/>
      <c r="B839" s="15"/>
      <c r="C839" s="16"/>
      <c r="D839" s="14"/>
      <c r="E839" s="17"/>
      <c r="F839" s="18"/>
      <c r="G839" s="18"/>
      <c r="H839" s="18"/>
      <c r="I839" s="8"/>
      <c r="J839" s="9"/>
      <c r="K839" s="9"/>
      <c r="L839" s="9"/>
      <c r="M839" s="9"/>
      <c r="N839" s="9"/>
      <c r="O839" s="9"/>
      <c r="P839" s="9"/>
      <c r="Q839" s="9"/>
      <c r="R839" s="9"/>
      <c r="S839" s="9"/>
      <c r="T839" s="9"/>
      <c r="U839" s="9"/>
      <c r="V839" s="9"/>
      <c r="W839" s="9"/>
      <c r="X839" s="9"/>
      <c r="Y839" s="9"/>
      <c r="Z839" s="9"/>
    </row>
    <row r="840" spans="1:26" ht="12.75" customHeight="1" x14ac:dyDescent="0.2">
      <c r="A840" s="14"/>
      <c r="B840" s="15"/>
      <c r="C840" s="16"/>
      <c r="D840" s="14"/>
      <c r="E840" s="17"/>
      <c r="F840" s="18"/>
      <c r="G840" s="18"/>
      <c r="H840" s="18"/>
      <c r="I840" s="8"/>
      <c r="J840" s="9"/>
      <c r="K840" s="9"/>
      <c r="L840" s="9"/>
      <c r="M840" s="9"/>
      <c r="N840" s="9"/>
      <c r="O840" s="9"/>
      <c r="P840" s="9"/>
      <c r="Q840" s="9"/>
      <c r="R840" s="9"/>
      <c r="S840" s="9"/>
      <c r="T840" s="9"/>
      <c r="U840" s="9"/>
      <c r="V840" s="9"/>
      <c r="W840" s="9"/>
      <c r="X840" s="9"/>
      <c r="Y840" s="9"/>
      <c r="Z840" s="9"/>
    </row>
    <row r="841" spans="1:26" ht="12.75" customHeight="1" x14ac:dyDescent="0.2">
      <c r="A841" s="14"/>
      <c r="B841" s="15"/>
      <c r="C841" s="16"/>
      <c r="D841" s="14"/>
      <c r="E841" s="17"/>
      <c r="F841" s="18"/>
      <c r="G841" s="18"/>
      <c r="H841" s="18"/>
      <c r="I841" s="8"/>
      <c r="J841" s="9"/>
      <c r="K841" s="9"/>
      <c r="L841" s="9"/>
      <c r="M841" s="9"/>
      <c r="N841" s="9"/>
      <c r="O841" s="9"/>
      <c r="P841" s="9"/>
      <c r="Q841" s="9"/>
      <c r="R841" s="9"/>
      <c r="S841" s="9"/>
      <c r="T841" s="9"/>
      <c r="U841" s="9"/>
      <c r="V841" s="9"/>
      <c r="W841" s="9"/>
      <c r="X841" s="9"/>
      <c r="Y841" s="9"/>
      <c r="Z841" s="9"/>
    </row>
    <row r="842" spans="1:26" ht="12.75" customHeight="1" x14ac:dyDescent="0.2">
      <c r="A842" s="14"/>
      <c r="B842" s="15"/>
      <c r="C842" s="16"/>
      <c r="D842" s="14"/>
      <c r="E842" s="17"/>
      <c r="F842" s="18"/>
      <c r="G842" s="18"/>
      <c r="H842" s="18"/>
      <c r="I842" s="8"/>
      <c r="J842" s="9"/>
      <c r="K842" s="9"/>
      <c r="L842" s="9"/>
      <c r="M842" s="9"/>
      <c r="N842" s="9"/>
      <c r="O842" s="9"/>
      <c r="P842" s="9"/>
      <c r="Q842" s="9"/>
      <c r="R842" s="9"/>
      <c r="S842" s="9"/>
      <c r="T842" s="9"/>
      <c r="U842" s="9"/>
      <c r="V842" s="9"/>
      <c r="W842" s="9"/>
      <c r="X842" s="9"/>
      <c r="Y842" s="9"/>
      <c r="Z842" s="9"/>
    </row>
    <row r="843" spans="1:26" ht="12.75" customHeight="1" x14ac:dyDescent="0.2">
      <c r="A843" s="14"/>
      <c r="B843" s="15"/>
      <c r="C843" s="16"/>
      <c r="D843" s="14"/>
      <c r="E843" s="17"/>
      <c r="F843" s="18"/>
      <c r="G843" s="18"/>
      <c r="H843" s="18"/>
      <c r="I843" s="8"/>
      <c r="J843" s="9"/>
      <c r="K843" s="9"/>
      <c r="L843" s="9"/>
      <c r="M843" s="9"/>
      <c r="N843" s="9"/>
      <c r="O843" s="9"/>
      <c r="P843" s="9"/>
      <c r="Q843" s="9"/>
      <c r="R843" s="9"/>
      <c r="S843" s="9"/>
      <c r="T843" s="9"/>
      <c r="U843" s="9"/>
      <c r="V843" s="9"/>
      <c r="W843" s="9"/>
      <c r="X843" s="9"/>
      <c r="Y843" s="9"/>
      <c r="Z843" s="9"/>
    </row>
    <row r="844" spans="1:26" ht="12.75" customHeight="1" x14ac:dyDescent="0.2">
      <c r="A844" s="14"/>
      <c r="B844" s="15"/>
      <c r="C844" s="16"/>
      <c r="D844" s="14"/>
      <c r="E844" s="17"/>
      <c r="F844" s="18"/>
      <c r="G844" s="18"/>
      <c r="H844" s="18"/>
      <c r="I844" s="8"/>
      <c r="J844" s="9"/>
      <c r="K844" s="9"/>
      <c r="L844" s="9"/>
      <c r="M844" s="9"/>
      <c r="N844" s="9"/>
      <c r="O844" s="9"/>
      <c r="P844" s="9"/>
      <c r="Q844" s="9"/>
      <c r="R844" s="9"/>
      <c r="S844" s="9"/>
      <c r="T844" s="9"/>
      <c r="U844" s="9"/>
      <c r="V844" s="9"/>
      <c r="W844" s="9"/>
      <c r="X844" s="9"/>
      <c r="Y844" s="9"/>
      <c r="Z844" s="9"/>
    </row>
    <row r="845" spans="1:26" ht="12.75" customHeight="1" x14ac:dyDescent="0.2">
      <c r="A845" s="14"/>
      <c r="B845" s="15"/>
      <c r="C845" s="16"/>
      <c r="D845" s="14"/>
      <c r="E845" s="17"/>
      <c r="F845" s="18"/>
      <c r="G845" s="18"/>
      <c r="H845" s="18"/>
      <c r="I845" s="8"/>
      <c r="J845" s="9"/>
      <c r="K845" s="9"/>
      <c r="L845" s="9"/>
      <c r="M845" s="9"/>
      <c r="N845" s="9"/>
      <c r="O845" s="9"/>
      <c r="P845" s="9"/>
      <c r="Q845" s="9"/>
      <c r="R845" s="9"/>
      <c r="S845" s="9"/>
      <c r="T845" s="9"/>
      <c r="U845" s="9"/>
      <c r="V845" s="9"/>
      <c r="W845" s="9"/>
      <c r="X845" s="9"/>
      <c r="Y845" s="9"/>
      <c r="Z845" s="9"/>
    </row>
    <row r="846" spans="1:26" ht="12.75" customHeight="1" x14ac:dyDescent="0.2">
      <c r="A846" s="14"/>
      <c r="B846" s="15"/>
      <c r="C846" s="16"/>
      <c r="D846" s="14"/>
      <c r="E846" s="17"/>
      <c r="F846" s="18"/>
      <c r="G846" s="18"/>
      <c r="H846" s="18"/>
      <c r="I846" s="8"/>
      <c r="J846" s="9"/>
      <c r="K846" s="9"/>
      <c r="L846" s="9"/>
      <c r="M846" s="9"/>
      <c r="N846" s="9"/>
      <c r="O846" s="9"/>
      <c r="P846" s="9"/>
      <c r="Q846" s="9"/>
      <c r="R846" s="9"/>
      <c r="S846" s="9"/>
      <c r="T846" s="9"/>
      <c r="U846" s="9"/>
      <c r="V846" s="9"/>
      <c r="W846" s="9"/>
      <c r="X846" s="9"/>
      <c r="Y846" s="9"/>
      <c r="Z846" s="9"/>
    </row>
    <row r="847" spans="1:26" ht="12.75" customHeight="1" x14ac:dyDescent="0.2">
      <c r="A847" s="14"/>
      <c r="B847" s="15"/>
      <c r="C847" s="16"/>
      <c r="D847" s="14"/>
      <c r="E847" s="17"/>
      <c r="F847" s="18"/>
      <c r="G847" s="18"/>
      <c r="H847" s="18"/>
      <c r="I847" s="8"/>
      <c r="J847" s="9"/>
      <c r="K847" s="9"/>
      <c r="L847" s="9"/>
      <c r="M847" s="9"/>
      <c r="N847" s="9"/>
      <c r="O847" s="9"/>
      <c r="P847" s="9"/>
      <c r="Q847" s="9"/>
      <c r="R847" s="9"/>
      <c r="S847" s="9"/>
      <c r="T847" s="9"/>
      <c r="U847" s="9"/>
      <c r="V847" s="9"/>
      <c r="W847" s="9"/>
      <c r="X847" s="9"/>
      <c r="Y847" s="9"/>
      <c r="Z847" s="9"/>
    </row>
    <row r="848" spans="1:26" ht="12.75" customHeight="1" x14ac:dyDescent="0.2">
      <c r="A848" s="14"/>
      <c r="B848" s="15"/>
      <c r="C848" s="16"/>
      <c r="D848" s="14"/>
      <c r="E848" s="17"/>
      <c r="F848" s="18"/>
      <c r="G848" s="18"/>
      <c r="H848" s="18"/>
      <c r="I848" s="8"/>
      <c r="J848" s="9"/>
      <c r="K848" s="9"/>
      <c r="L848" s="9"/>
      <c r="M848" s="9"/>
      <c r="N848" s="9"/>
      <c r="O848" s="9"/>
      <c r="P848" s="9"/>
      <c r="Q848" s="9"/>
      <c r="R848" s="9"/>
      <c r="S848" s="9"/>
      <c r="T848" s="9"/>
      <c r="U848" s="9"/>
      <c r="V848" s="9"/>
      <c r="W848" s="9"/>
      <c r="X848" s="9"/>
      <c r="Y848" s="9"/>
      <c r="Z848" s="9"/>
    </row>
    <row r="849" spans="1:26" ht="12.75" customHeight="1" x14ac:dyDescent="0.2">
      <c r="A849" s="14"/>
      <c r="B849" s="15"/>
      <c r="C849" s="16"/>
      <c r="D849" s="14"/>
      <c r="E849" s="17"/>
      <c r="F849" s="18"/>
      <c r="G849" s="18"/>
      <c r="H849" s="18"/>
      <c r="I849" s="8"/>
      <c r="J849" s="9"/>
      <c r="K849" s="9"/>
      <c r="L849" s="9"/>
      <c r="M849" s="9"/>
      <c r="N849" s="9"/>
      <c r="O849" s="9"/>
      <c r="P849" s="9"/>
      <c r="Q849" s="9"/>
      <c r="R849" s="9"/>
      <c r="S849" s="9"/>
      <c r="T849" s="9"/>
      <c r="U849" s="9"/>
      <c r="V849" s="9"/>
      <c r="W849" s="9"/>
      <c r="X849" s="9"/>
      <c r="Y849" s="9"/>
      <c r="Z849" s="9"/>
    </row>
    <row r="850" spans="1:26" ht="12.75" customHeight="1" x14ac:dyDescent="0.2">
      <c r="A850" s="14"/>
      <c r="B850" s="15"/>
      <c r="C850" s="16"/>
      <c r="D850" s="14"/>
      <c r="E850" s="17"/>
      <c r="F850" s="18"/>
      <c r="G850" s="18"/>
      <c r="H850" s="18"/>
      <c r="I850" s="8"/>
      <c r="J850" s="9"/>
      <c r="K850" s="9"/>
      <c r="L850" s="9"/>
      <c r="M850" s="9"/>
      <c r="N850" s="9"/>
      <c r="O850" s="9"/>
      <c r="P850" s="9"/>
      <c r="Q850" s="9"/>
      <c r="R850" s="9"/>
      <c r="S850" s="9"/>
      <c r="T850" s="9"/>
      <c r="U850" s="9"/>
      <c r="V850" s="9"/>
      <c r="W850" s="9"/>
      <c r="X850" s="9"/>
      <c r="Y850" s="9"/>
      <c r="Z850" s="9"/>
    </row>
    <row r="851" spans="1:26" ht="12.75" customHeight="1" x14ac:dyDescent="0.2">
      <c r="A851" s="14"/>
      <c r="B851" s="15"/>
      <c r="C851" s="16"/>
      <c r="D851" s="14"/>
      <c r="E851" s="17"/>
      <c r="F851" s="18"/>
      <c r="G851" s="18"/>
      <c r="H851" s="18"/>
      <c r="I851" s="8"/>
      <c r="J851" s="9"/>
      <c r="K851" s="9"/>
      <c r="L851" s="9"/>
      <c r="M851" s="9"/>
      <c r="N851" s="9"/>
      <c r="O851" s="9"/>
      <c r="P851" s="9"/>
      <c r="Q851" s="9"/>
      <c r="R851" s="9"/>
      <c r="S851" s="9"/>
      <c r="T851" s="9"/>
      <c r="U851" s="9"/>
      <c r="V851" s="9"/>
      <c r="W851" s="9"/>
      <c r="X851" s="9"/>
      <c r="Y851" s="9"/>
      <c r="Z851" s="9"/>
    </row>
    <row r="852" spans="1:26" ht="12.75" customHeight="1" x14ac:dyDescent="0.2">
      <c r="A852" s="14"/>
      <c r="B852" s="15"/>
      <c r="C852" s="16"/>
      <c r="D852" s="14"/>
      <c r="E852" s="17"/>
      <c r="F852" s="18"/>
      <c r="G852" s="18"/>
      <c r="H852" s="18"/>
      <c r="I852" s="8"/>
      <c r="J852" s="9"/>
      <c r="K852" s="9"/>
      <c r="L852" s="9"/>
      <c r="M852" s="9"/>
      <c r="N852" s="9"/>
      <c r="O852" s="9"/>
      <c r="P852" s="9"/>
      <c r="Q852" s="9"/>
      <c r="R852" s="9"/>
      <c r="S852" s="9"/>
      <c r="T852" s="9"/>
      <c r="U852" s="9"/>
      <c r="V852" s="9"/>
      <c r="W852" s="9"/>
      <c r="X852" s="9"/>
      <c r="Y852" s="9"/>
      <c r="Z852" s="9"/>
    </row>
    <row r="853" spans="1:26" ht="12.75" customHeight="1" x14ac:dyDescent="0.2">
      <c r="A853" s="14"/>
      <c r="B853" s="15"/>
      <c r="C853" s="16"/>
      <c r="D853" s="14"/>
      <c r="E853" s="17"/>
      <c r="F853" s="18"/>
      <c r="G853" s="18"/>
      <c r="H853" s="18"/>
      <c r="I853" s="8"/>
      <c r="J853" s="9"/>
      <c r="K853" s="9"/>
      <c r="L853" s="9"/>
      <c r="M853" s="9"/>
      <c r="N853" s="9"/>
      <c r="O853" s="9"/>
      <c r="P853" s="9"/>
      <c r="Q853" s="9"/>
      <c r="R853" s="9"/>
      <c r="S853" s="9"/>
      <c r="T853" s="9"/>
      <c r="U853" s="9"/>
      <c r="V853" s="9"/>
      <c r="W853" s="9"/>
      <c r="X853" s="9"/>
      <c r="Y853" s="9"/>
      <c r="Z853" s="9"/>
    </row>
    <row r="854" spans="1:26" ht="12.75" customHeight="1" x14ac:dyDescent="0.2">
      <c r="A854" s="14"/>
      <c r="B854" s="15"/>
      <c r="C854" s="16"/>
      <c r="D854" s="14"/>
      <c r="E854" s="17"/>
      <c r="F854" s="18"/>
      <c r="G854" s="18"/>
      <c r="H854" s="18"/>
      <c r="I854" s="8"/>
      <c r="J854" s="9"/>
      <c r="K854" s="9"/>
      <c r="L854" s="9"/>
      <c r="M854" s="9"/>
      <c r="N854" s="9"/>
      <c r="O854" s="9"/>
      <c r="P854" s="9"/>
      <c r="Q854" s="9"/>
      <c r="R854" s="9"/>
      <c r="S854" s="9"/>
      <c r="T854" s="9"/>
      <c r="U854" s="9"/>
      <c r="V854" s="9"/>
      <c r="W854" s="9"/>
      <c r="X854" s="9"/>
      <c r="Y854" s="9"/>
      <c r="Z854" s="9"/>
    </row>
    <row r="855" spans="1:26" ht="12.75" customHeight="1" x14ac:dyDescent="0.2">
      <c r="A855" s="14"/>
      <c r="B855" s="15"/>
      <c r="C855" s="16"/>
      <c r="D855" s="14"/>
      <c r="E855" s="17"/>
      <c r="F855" s="18"/>
      <c r="G855" s="18"/>
      <c r="H855" s="18"/>
      <c r="I855" s="8"/>
      <c r="J855" s="9"/>
      <c r="K855" s="9"/>
      <c r="L855" s="9"/>
      <c r="M855" s="9"/>
      <c r="N855" s="9"/>
      <c r="O855" s="9"/>
      <c r="P855" s="9"/>
      <c r="Q855" s="9"/>
      <c r="R855" s="9"/>
      <c r="S855" s="9"/>
      <c r="T855" s="9"/>
      <c r="U855" s="9"/>
      <c r="V855" s="9"/>
      <c r="W855" s="9"/>
      <c r="X855" s="9"/>
      <c r="Y855" s="9"/>
      <c r="Z855" s="9"/>
    </row>
    <row r="856" spans="1:26" ht="12.75" customHeight="1" x14ac:dyDescent="0.2">
      <c r="A856" s="14"/>
      <c r="B856" s="15"/>
      <c r="C856" s="16"/>
      <c r="D856" s="14"/>
      <c r="E856" s="17"/>
      <c r="F856" s="18"/>
      <c r="G856" s="18"/>
      <c r="H856" s="18"/>
      <c r="I856" s="8"/>
      <c r="J856" s="9"/>
      <c r="K856" s="9"/>
      <c r="L856" s="9"/>
      <c r="M856" s="9"/>
      <c r="N856" s="9"/>
      <c r="O856" s="9"/>
      <c r="P856" s="9"/>
      <c r="Q856" s="9"/>
      <c r="R856" s="9"/>
      <c r="S856" s="9"/>
      <c r="T856" s="9"/>
      <c r="U856" s="9"/>
      <c r="V856" s="9"/>
      <c r="W856" s="9"/>
      <c r="X856" s="9"/>
      <c r="Y856" s="9"/>
      <c r="Z856" s="9"/>
    </row>
    <row r="857" spans="1:26" ht="12.75" customHeight="1" x14ac:dyDescent="0.2">
      <c r="A857" s="14"/>
      <c r="B857" s="15"/>
      <c r="C857" s="16"/>
      <c r="D857" s="14"/>
      <c r="E857" s="17"/>
      <c r="F857" s="18"/>
      <c r="G857" s="18"/>
      <c r="H857" s="18"/>
      <c r="I857" s="8"/>
      <c r="J857" s="9"/>
      <c r="K857" s="9"/>
      <c r="L857" s="9"/>
      <c r="M857" s="9"/>
      <c r="N857" s="9"/>
      <c r="O857" s="9"/>
      <c r="P857" s="9"/>
      <c r="Q857" s="9"/>
      <c r="R857" s="9"/>
      <c r="S857" s="9"/>
      <c r="T857" s="9"/>
      <c r="U857" s="9"/>
      <c r="V857" s="9"/>
      <c r="W857" s="9"/>
      <c r="X857" s="9"/>
      <c r="Y857" s="9"/>
      <c r="Z857" s="9"/>
    </row>
    <row r="858" spans="1:26" ht="12.75" customHeight="1" x14ac:dyDescent="0.2">
      <c r="A858" s="14"/>
      <c r="B858" s="15"/>
      <c r="C858" s="16"/>
      <c r="D858" s="14"/>
      <c r="E858" s="17"/>
      <c r="F858" s="18"/>
      <c r="G858" s="18"/>
      <c r="H858" s="18"/>
      <c r="I858" s="8"/>
      <c r="J858" s="9"/>
      <c r="K858" s="9"/>
      <c r="L858" s="9"/>
      <c r="M858" s="9"/>
      <c r="N858" s="9"/>
      <c r="O858" s="9"/>
      <c r="P858" s="9"/>
      <c r="Q858" s="9"/>
      <c r="R858" s="9"/>
      <c r="S858" s="9"/>
      <c r="T858" s="9"/>
      <c r="U858" s="9"/>
      <c r="V858" s="9"/>
      <c r="W858" s="9"/>
      <c r="X858" s="9"/>
      <c r="Y858" s="9"/>
      <c r="Z858" s="9"/>
    </row>
    <row r="859" spans="1:26" ht="12.75" customHeight="1" x14ac:dyDescent="0.2">
      <c r="A859" s="14"/>
      <c r="B859" s="15"/>
      <c r="C859" s="16"/>
      <c r="D859" s="14"/>
      <c r="E859" s="17"/>
      <c r="F859" s="18"/>
      <c r="G859" s="18"/>
      <c r="H859" s="18"/>
      <c r="I859" s="8"/>
      <c r="J859" s="9"/>
      <c r="K859" s="9"/>
      <c r="L859" s="9"/>
      <c r="M859" s="9"/>
      <c r="N859" s="9"/>
      <c r="O859" s="9"/>
      <c r="P859" s="9"/>
      <c r="Q859" s="9"/>
      <c r="R859" s="9"/>
      <c r="S859" s="9"/>
      <c r="T859" s="9"/>
      <c r="U859" s="9"/>
      <c r="V859" s="9"/>
      <c r="W859" s="9"/>
      <c r="X859" s="9"/>
      <c r="Y859" s="9"/>
      <c r="Z859" s="9"/>
    </row>
    <row r="860" spans="1:26" ht="12.75" customHeight="1" x14ac:dyDescent="0.2">
      <c r="A860" s="14"/>
      <c r="B860" s="15"/>
      <c r="C860" s="16"/>
      <c r="D860" s="14"/>
      <c r="E860" s="17"/>
      <c r="F860" s="18"/>
      <c r="G860" s="18"/>
      <c r="H860" s="18"/>
      <c r="I860" s="8"/>
      <c r="J860" s="9"/>
      <c r="K860" s="9"/>
      <c r="L860" s="9"/>
      <c r="M860" s="9"/>
      <c r="N860" s="9"/>
      <c r="O860" s="9"/>
      <c r="P860" s="9"/>
      <c r="Q860" s="9"/>
      <c r="R860" s="9"/>
      <c r="S860" s="9"/>
      <c r="T860" s="9"/>
      <c r="U860" s="9"/>
      <c r="V860" s="9"/>
      <c r="W860" s="9"/>
      <c r="X860" s="9"/>
      <c r="Y860" s="9"/>
      <c r="Z860" s="9"/>
    </row>
    <row r="861" spans="1:26" ht="12.75" customHeight="1" x14ac:dyDescent="0.2">
      <c r="A861" s="14"/>
      <c r="B861" s="15"/>
      <c r="C861" s="16"/>
      <c r="D861" s="14"/>
      <c r="E861" s="17"/>
      <c r="F861" s="18"/>
      <c r="G861" s="18"/>
      <c r="H861" s="18"/>
      <c r="I861" s="8"/>
      <c r="J861" s="9"/>
      <c r="K861" s="9"/>
      <c r="L861" s="9"/>
      <c r="M861" s="9"/>
      <c r="N861" s="9"/>
      <c r="O861" s="9"/>
      <c r="P861" s="9"/>
      <c r="Q861" s="9"/>
      <c r="R861" s="9"/>
      <c r="S861" s="9"/>
      <c r="T861" s="9"/>
      <c r="U861" s="9"/>
      <c r="V861" s="9"/>
      <c r="W861" s="9"/>
      <c r="X861" s="9"/>
      <c r="Y861" s="9"/>
      <c r="Z861" s="9"/>
    </row>
    <row r="862" spans="1:26" ht="12.75" customHeight="1" x14ac:dyDescent="0.2">
      <c r="A862" s="14"/>
      <c r="B862" s="15"/>
      <c r="C862" s="16"/>
      <c r="D862" s="14"/>
      <c r="E862" s="17"/>
      <c r="F862" s="18"/>
      <c r="G862" s="18"/>
      <c r="H862" s="18"/>
      <c r="I862" s="8"/>
      <c r="J862" s="9"/>
      <c r="K862" s="9"/>
      <c r="L862" s="9"/>
      <c r="M862" s="9"/>
      <c r="N862" s="9"/>
      <c r="O862" s="9"/>
      <c r="P862" s="9"/>
      <c r="Q862" s="9"/>
      <c r="R862" s="9"/>
      <c r="S862" s="9"/>
      <c r="T862" s="9"/>
      <c r="U862" s="9"/>
      <c r="V862" s="9"/>
      <c r="W862" s="9"/>
      <c r="X862" s="9"/>
      <c r="Y862" s="9"/>
      <c r="Z862" s="9"/>
    </row>
    <row r="863" spans="1:26" ht="12.75" customHeight="1" x14ac:dyDescent="0.2">
      <c r="A863" s="14"/>
      <c r="B863" s="15"/>
      <c r="C863" s="16"/>
      <c r="D863" s="14"/>
      <c r="E863" s="17"/>
      <c r="F863" s="18"/>
      <c r="G863" s="18"/>
      <c r="H863" s="18"/>
      <c r="I863" s="8"/>
      <c r="J863" s="9"/>
      <c r="K863" s="9"/>
      <c r="L863" s="9"/>
      <c r="M863" s="9"/>
      <c r="N863" s="9"/>
      <c r="O863" s="9"/>
      <c r="P863" s="9"/>
      <c r="Q863" s="9"/>
      <c r="R863" s="9"/>
      <c r="S863" s="9"/>
      <c r="T863" s="9"/>
      <c r="U863" s="9"/>
      <c r="V863" s="9"/>
      <c r="W863" s="9"/>
      <c r="X863" s="9"/>
      <c r="Y863" s="9"/>
      <c r="Z863" s="9"/>
    </row>
    <row r="864" spans="1:26" ht="12.75" customHeight="1" x14ac:dyDescent="0.2">
      <c r="A864" s="14"/>
      <c r="B864" s="15"/>
      <c r="C864" s="16"/>
      <c r="D864" s="14"/>
      <c r="E864" s="17"/>
      <c r="F864" s="18"/>
      <c r="G864" s="18"/>
      <c r="H864" s="18"/>
      <c r="I864" s="8"/>
      <c r="J864" s="9"/>
      <c r="K864" s="9"/>
      <c r="L864" s="9"/>
      <c r="M864" s="9"/>
      <c r="N864" s="9"/>
      <c r="O864" s="9"/>
      <c r="P864" s="9"/>
      <c r="Q864" s="9"/>
      <c r="R864" s="9"/>
      <c r="S864" s="9"/>
      <c r="T864" s="9"/>
      <c r="U864" s="9"/>
      <c r="V864" s="9"/>
      <c r="W864" s="9"/>
      <c r="X864" s="9"/>
      <c r="Y864" s="9"/>
      <c r="Z864" s="9"/>
    </row>
    <row r="865" spans="1:26" ht="12.75" customHeight="1" x14ac:dyDescent="0.2">
      <c r="A865" s="14"/>
      <c r="B865" s="15"/>
      <c r="C865" s="16"/>
      <c r="D865" s="14"/>
      <c r="E865" s="17"/>
      <c r="F865" s="18"/>
      <c r="G865" s="18"/>
      <c r="H865" s="18"/>
      <c r="I865" s="8"/>
      <c r="J865" s="9"/>
      <c r="K865" s="9"/>
      <c r="L865" s="9"/>
      <c r="M865" s="9"/>
      <c r="N865" s="9"/>
      <c r="O865" s="9"/>
      <c r="P865" s="9"/>
      <c r="Q865" s="9"/>
      <c r="R865" s="9"/>
      <c r="S865" s="9"/>
      <c r="T865" s="9"/>
      <c r="U865" s="9"/>
      <c r="V865" s="9"/>
      <c r="W865" s="9"/>
      <c r="X865" s="9"/>
      <c r="Y865" s="9"/>
      <c r="Z865" s="9"/>
    </row>
    <row r="866" spans="1:26" ht="12.75" customHeight="1" x14ac:dyDescent="0.2">
      <c r="A866" s="14"/>
      <c r="B866" s="15"/>
      <c r="C866" s="16"/>
      <c r="D866" s="14"/>
      <c r="E866" s="17"/>
      <c r="F866" s="18"/>
      <c r="G866" s="18"/>
      <c r="H866" s="18"/>
      <c r="I866" s="8"/>
      <c r="J866" s="9"/>
      <c r="K866" s="9"/>
      <c r="L866" s="9"/>
      <c r="M866" s="9"/>
      <c r="N866" s="9"/>
      <c r="O866" s="9"/>
      <c r="P866" s="9"/>
      <c r="Q866" s="9"/>
      <c r="R866" s="9"/>
      <c r="S866" s="9"/>
      <c r="T866" s="9"/>
      <c r="U866" s="9"/>
      <c r="V866" s="9"/>
      <c r="W866" s="9"/>
      <c r="X866" s="9"/>
      <c r="Y866" s="9"/>
      <c r="Z866" s="9"/>
    </row>
    <row r="867" spans="1:26" ht="12.75" customHeight="1" x14ac:dyDescent="0.2">
      <c r="A867" s="14"/>
      <c r="B867" s="15"/>
      <c r="C867" s="16"/>
      <c r="D867" s="14"/>
      <c r="E867" s="17"/>
      <c r="F867" s="18"/>
      <c r="G867" s="18"/>
      <c r="H867" s="18"/>
      <c r="I867" s="8"/>
      <c r="J867" s="9"/>
      <c r="K867" s="9"/>
      <c r="L867" s="9"/>
      <c r="M867" s="9"/>
      <c r="N867" s="9"/>
      <c r="O867" s="9"/>
      <c r="P867" s="9"/>
      <c r="Q867" s="9"/>
      <c r="R867" s="9"/>
      <c r="S867" s="9"/>
      <c r="T867" s="9"/>
      <c r="U867" s="9"/>
      <c r="V867" s="9"/>
      <c r="W867" s="9"/>
      <c r="X867" s="9"/>
      <c r="Y867" s="9"/>
      <c r="Z867" s="9"/>
    </row>
    <row r="868" spans="1:26" ht="12.75" customHeight="1" x14ac:dyDescent="0.2">
      <c r="A868" s="14"/>
      <c r="B868" s="15"/>
      <c r="C868" s="16"/>
      <c r="D868" s="14"/>
      <c r="E868" s="17"/>
      <c r="F868" s="18"/>
      <c r="G868" s="18"/>
      <c r="H868" s="18"/>
      <c r="I868" s="8"/>
      <c r="J868" s="9"/>
      <c r="K868" s="9"/>
      <c r="L868" s="9"/>
      <c r="M868" s="9"/>
      <c r="N868" s="9"/>
      <c r="O868" s="9"/>
      <c r="P868" s="9"/>
      <c r="Q868" s="9"/>
      <c r="R868" s="9"/>
      <c r="S868" s="9"/>
      <c r="T868" s="9"/>
      <c r="U868" s="9"/>
      <c r="V868" s="9"/>
      <c r="W868" s="9"/>
      <c r="X868" s="9"/>
      <c r="Y868" s="9"/>
      <c r="Z868" s="9"/>
    </row>
    <row r="869" spans="1:26" ht="12.75" customHeight="1" x14ac:dyDescent="0.2">
      <c r="A869" s="14"/>
      <c r="B869" s="15"/>
      <c r="C869" s="16"/>
      <c r="D869" s="14"/>
      <c r="E869" s="17"/>
      <c r="F869" s="18"/>
      <c r="G869" s="18"/>
      <c r="H869" s="18"/>
      <c r="I869" s="8"/>
      <c r="J869" s="9"/>
      <c r="K869" s="9"/>
      <c r="L869" s="9"/>
      <c r="M869" s="9"/>
      <c r="N869" s="9"/>
      <c r="O869" s="9"/>
      <c r="P869" s="9"/>
      <c r="Q869" s="9"/>
      <c r="R869" s="9"/>
      <c r="S869" s="9"/>
      <c r="T869" s="9"/>
      <c r="U869" s="9"/>
      <c r="V869" s="9"/>
      <c r="W869" s="9"/>
      <c r="X869" s="9"/>
      <c r="Y869" s="9"/>
      <c r="Z869" s="9"/>
    </row>
    <row r="870" spans="1:26" ht="12.75" customHeight="1" x14ac:dyDescent="0.2">
      <c r="A870" s="14"/>
      <c r="B870" s="15"/>
      <c r="C870" s="16"/>
      <c r="D870" s="14"/>
      <c r="E870" s="17"/>
      <c r="F870" s="18"/>
      <c r="G870" s="18"/>
      <c r="H870" s="18"/>
      <c r="I870" s="8"/>
      <c r="J870" s="9"/>
      <c r="K870" s="9"/>
      <c r="L870" s="9"/>
      <c r="M870" s="9"/>
      <c r="N870" s="9"/>
      <c r="O870" s="9"/>
      <c r="P870" s="9"/>
      <c r="Q870" s="9"/>
      <c r="R870" s="9"/>
      <c r="S870" s="9"/>
      <c r="T870" s="9"/>
      <c r="U870" s="9"/>
      <c r="V870" s="9"/>
      <c r="W870" s="9"/>
      <c r="X870" s="9"/>
      <c r="Y870" s="9"/>
      <c r="Z870" s="9"/>
    </row>
    <row r="871" spans="1:26" ht="12.75" customHeight="1" x14ac:dyDescent="0.2">
      <c r="A871" s="14"/>
      <c r="B871" s="15"/>
      <c r="C871" s="16"/>
      <c r="D871" s="14"/>
      <c r="E871" s="17"/>
      <c r="F871" s="18"/>
      <c r="G871" s="18"/>
      <c r="H871" s="18"/>
      <c r="I871" s="8"/>
      <c r="J871" s="9"/>
      <c r="K871" s="9"/>
      <c r="L871" s="9"/>
      <c r="M871" s="9"/>
      <c r="N871" s="9"/>
      <c r="O871" s="9"/>
      <c r="P871" s="9"/>
      <c r="Q871" s="9"/>
      <c r="R871" s="9"/>
      <c r="S871" s="9"/>
      <c r="T871" s="9"/>
      <c r="U871" s="9"/>
      <c r="V871" s="9"/>
      <c r="W871" s="9"/>
      <c r="X871" s="9"/>
      <c r="Y871" s="9"/>
      <c r="Z871" s="9"/>
    </row>
    <row r="872" spans="1:26" ht="12.75" customHeight="1" x14ac:dyDescent="0.2">
      <c r="A872" s="14"/>
      <c r="B872" s="15"/>
      <c r="C872" s="16"/>
      <c r="D872" s="14"/>
      <c r="E872" s="17"/>
      <c r="F872" s="18"/>
      <c r="G872" s="18"/>
      <c r="H872" s="18"/>
      <c r="I872" s="8"/>
      <c r="J872" s="9"/>
      <c r="K872" s="9"/>
      <c r="L872" s="9"/>
      <c r="M872" s="9"/>
      <c r="N872" s="9"/>
      <c r="O872" s="9"/>
      <c r="P872" s="9"/>
      <c r="Q872" s="9"/>
      <c r="R872" s="9"/>
      <c r="S872" s="9"/>
      <c r="T872" s="9"/>
      <c r="U872" s="9"/>
      <c r="V872" s="9"/>
      <c r="W872" s="9"/>
      <c r="X872" s="9"/>
      <c r="Y872" s="9"/>
      <c r="Z872" s="9"/>
    </row>
    <row r="873" spans="1:26" ht="12.75" customHeight="1" x14ac:dyDescent="0.2">
      <c r="A873" s="14"/>
      <c r="B873" s="15"/>
      <c r="C873" s="16"/>
      <c r="D873" s="14"/>
      <c r="E873" s="17"/>
      <c r="F873" s="18"/>
      <c r="G873" s="18"/>
      <c r="H873" s="18"/>
      <c r="I873" s="8"/>
      <c r="J873" s="9"/>
      <c r="K873" s="9"/>
      <c r="L873" s="9"/>
      <c r="M873" s="9"/>
      <c r="N873" s="9"/>
      <c r="O873" s="9"/>
      <c r="P873" s="9"/>
      <c r="Q873" s="9"/>
      <c r="R873" s="9"/>
      <c r="S873" s="9"/>
      <c r="T873" s="9"/>
      <c r="U873" s="9"/>
      <c r="V873" s="9"/>
      <c r="W873" s="9"/>
      <c r="X873" s="9"/>
      <c r="Y873" s="9"/>
      <c r="Z873" s="9"/>
    </row>
    <row r="874" spans="1:26" ht="12.75" customHeight="1" x14ac:dyDescent="0.2">
      <c r="A874" s="14"/>
      <c r="B874" s="15"/>
      <c r="C874" s="16"/>
      <c r="D874" s="14"/>
      <c r="E874" s="17"/>
      <c r="F874" s="18"/>
      <c r="G874" s="18"/>
      <c r="H874" s="18"/>
      <c r="I874" s="8"/>
      <c r="J874" s="9"/>
      <c r="K874" s="9"/>
      <c r="L874" s="9"/>
      <c r="M874" s="9"/>
      <c r="N874" s="9"/>
      <c r="O874" s="9"/>
      <c r="P874" s="9"/>
      <c r="Q874" s="9"/>
      <c r="R874" s="9"/>
      <c r="S874" s="9"/>
      <c r="T874" s="9"/>
      <c r="U874" s="9"/>
      <c r="V874" s="9"/>
      <c r="W874" s="9"/>
      <c r="X874" s="9"/>
      <c r="Y874" s="9"/>
      <c r="Z874" s="9"/>
    </row>
    <row r="875" spans="1:26" ht="12.75" customHeight="1" x14ac:dyDescent="0.2">
      <c r="A875" s="14"/>
      <c r="B875" s="15"/>
      <c r="C875" s="16"/>
      <c r="D875" s="14"/>
      <c r="E875" s="17"/>
      <c r="F875" s="18"/>
      <c r="G875" s="18"/>
      <c r="H875" s="18"/>
      <c r="I875" s="8"/>
      <c r="J875" s="9"/>
      <c r="K875" s="9"/>
      <c r="L875" s="9"/>
      <c r="M875" s="9"/>
      <c r="N875" s="9"/>
      <c r="O875" s="9"/>
      <c r="P875" s="9"/>
      <c r="Q875" s="9"/>
      <c r="R875" s="9"/>
      <c r="S875" s="9"/>
      <c r="T875" s="9"/>
      <c r="U875" s="9"/>
      <c r="V875" s="9"/>
      <c r="W875" s="9"/>
      <c r="X875" s="9"/>
      <c r="Y875" s="9"/>
      <c r="Z875" s="9"/>
    </row>
    <row r="876" spans="1:26" ht="12.75" customHeight="1" x14ac:dyDescent="0.2">
      <c r="A876" s="14"/>
      <c r="B876" s="15"/>
      <c r="C876" s="16"/>
      <c r="D876" s="14"/>
      <c r="E876" s="17"/>
      <c r="F876" s="18"/>
      <c r="G876" s="18"/>
      <c r="H876" s="18"/>
      <c r="I876" s="8"/>
      <c r="J876" s="9"/>
      <c r="K876" s="9"/>
      <c r="L876" s="9"/>
      <c r="M876" s="9"/>
      <c r="N876" s="9"/>
      <c r="O876" s="9"/>
      <c r="P876" s="9"/>
      <c r="Q876" s="9"/>
      <c r="R876" s="9"/>
      <c r="S876" s="9"/>
      <c r="T876" s="9"/>
      <c r="U876" s="9"/>
      <c r="V876" s="9"/>
      <c r="W876" s="9"/>
      <c r="X876" s="9"/>
      <c r="Y876" s="9"/>
      <c r="Z876" s="9"/>
    </row>
    <row r="877" spans="1:26" ht="12.75" customHeight="1" x14ac:dyDescent="0.2">
      <c r="A877" s="14"/>
      <c r="B877" s="15"/>
      <c r="C877" s="16"/>
      <c r="D877" s="14"/>
      <c r="E877" s="17"/>
      <c r="F877" s="18"/>
      <c r="G877" s="18"/>
      <c r="H877" s="18"/>
      <c r="I877" s="8"/>
      <c r="J877" s="9"/>
      <c r="K877" s="9"/>
      <c r="L877" s="9"/>
      <c r="M877" s="9"/>
      <c r="N877" s="9"/>
      <c r="O877" s="9"/>
      <c r="P877" s="9"/>
      <c r="Q877" s="9"/>
      <c r="R877" s="9"/>
      <c r="S877" s="9"/>
      <c r="T877" s="9"/>
      <c r="U877" s="9"/>
      <c r="V877" s="9"/>
      <c r="W877" s="9"/>
      <c r="X877" s="9"/>
      <c r="Y877" s="9"/>
      <c r="Z877" s="9"/>
    </row>
    <row r="878" spans="1:26" ht="12.75" customHeight="1" x14ac:dyDescent="0.2">
      <c r="A878" s="14"/>
      <c r="B878" s="15"/>
      <c r="C878" s="16"/>
      <c r="D878" s="14"/>
      <c r="E878" s="17"/>
      <c r="F878" s="18"/>
      <c r="G878" s="18"/>
      <c r="H878" s="18"/>
      <c r="I878" s="8"/>
      <c r="J878" s="9"/>
      <c r="K878" s="9"/>
      <c r="L878" s="9"/>
      <c r="M878" s="9"/>
      <c r="N878" s="9"/>
      <c r="O878" s="9"/>
      <c r="P878" s="9"/>
      <c r="Q878" s="9"/>
      <c r="R878" s="9"/>
      <c r="S878" s="9"/>
      <c r="T878" s="9"/>
      <c r="U878" s="9"/>
      <c r="V878" s="9"/>
      <c r="W878" s="9"/>
      <c r="X878" s="9"/>
      <c r="Y878" s="9"/>
      <c r="Z878" s="9"/>
    </row>
    <row r="879" spans="1:26" ht="12.75" customHeight="1" x14ac:dyDescent="0.2">
      <c r="A879" s="14"/>
      <c r="B879" s="15"/>
      <c r="C879" s="16"/>
      <c r="D879" s="14"/>
      <c r="E879" s="17"/>
      <c r="F879" s="18"/>
      <c r="G879" s="18"/>
      <c r="H879" s="18"/>
      <c r="I879" s="8"/>
      <c r="J879" s="9"/>
      <c r="K879" s="9"/>
      <c r="L879" s="9"/>
      <c r="M879" s="9"/>
      <c r="N879" s="9"/>
      <c r="O879" s="9"/>
      <c r="P879" s="9"/>
      <c r="Q879" s="9"/>
      <c r="R879" s="9"/>
      <c r="S879" s="9"/>
      <c r="T879" s="9"/>
      <c r="U879" s="9"/>
      <c r="V879" s="9"/>
      <c r="W879" s="9"/>
      <c r="X879" s="9"/>
      <c r="Y879" s="9"/>
      <c r="Z879" s="9"/>
    </row>
    <row r="880" spans="1:26" ht="12.75" customHeight="1" x14ac:dyDescent="0.2">
      <c r="A880" s="14"/>
      <c r="B880" s="15"/>
      <c r="C880" s="16"/>
      <c r="D880" s="14"/>
      <c r="E880" s="17"/>
      <c r="F880" s="18"/>
      <c r="G880" s="18"/>
      <c r="H880" s="18"/>
      <c r="I880" s="8"/>
      <c r="J880" s="9"/>
      <c r="K880" s="9"/>
      <c r="L880" s="9"/>
      <c r="M880" s="9"/>
      <c r="N880" s="9"/>
      <c r="O880" s="9"/>
      <c r="P880" s="9"/>
      <c r="Q880" s="9"/>
      <c r="R880" s="9"/>
      <c r="S880" s="9"/>
      <c r="T880" s="9"/>
      <c r="U880" s="9"/>
      <c r="V880" s="9"/>
      <c r="W880" s="9"/>
      <c r="X880" s="9"/>
      <c r="Y880" s="9"/>
      <c r="Z880" s="9"/>
    </row>
    <row r="881" spans="1:26" ht="12.75" customHeight="1" x14ac:dyDescent="0.2">
      <c r="A881" s="14"/>
      <c r="B881" s="15"/>
      <c r="C881" s="16"/>
      <c r="D881" s="14"/>
      <c r="E881" s="17"/>
      <c r="F881" s="18"/>
      <c r="G881" s="18"/>
      <c r="H881" s="18"/>
      <c r="I881" s="8"/>
      <c r="J881" s="9"/>
      <c r="K881" s="9"/>
      <c r="L881" s="9"/>
      <c r="M881" s="9"/>
      <c r="N881" s="9"/>
      <c r="O881" s="9"/>
      <c r="P881" s="9"/>
      <c r="Q881" s="9"/>
      <c r="R881" s="9"/>
      <c r="S881" s="9"/>
      <c r="T881" s="9"/>
      <c r="U881" s="9"/>
      <c r="V881" s="9"/>
      <c r="W881" s="9"/>
      <c r="X881" s="9"/>
      <c r="Y881" s="9"/>
      <c r="Z881" s="9"/>
    </row>
    <row r="882" spans="1:26" ht="12.75" customHeight="1" x14ac:dyDescent="0.2">
      <c r="A882" s="14"/>
      <c r="B882" s="15"/>
      <c r="C882" s="16"/>
      <c r="D882" s="14"/>
      <c r="E882" s="17"/>
      <c r="F882" s="18"/>
      <c r="G882" s="18"/>
      <c r="H882" s="18"/>
      <c r="I882" s="8"/>
      <c r="J882" s="9"/>
      <c r="K882" s="9"/>
      <c r="L882" s="9"/>
      <c r="M882" s="9"/>
      <c r="N882" s="9"/>
      <c r="O882" s="9"/>
      <c r="P882" s="9"/>
      <c r="Q882" s="9"/>
      <c r="R882" s="9"/>
      <c r="S882" s="9"/>
      <c r="T882" s="9"/>
      <c r="U882" s="9"/>
      <c r="V882" s="9"/>
      <c r="W882" s="9"/>
      <c r="X882" s="9"/>
      <c r="Y882" s="9"/>
      <c r="Z882" s="9"/>
    </row>
    <row r="883" spans="1:26" ht="12.75" customHeight="1" x14ac:dyDescent="0.2">
      <c r="A883" s="14"/>
      <c r="B883" s="15"/>
      <c r="C883" s="16"/>
      <c r="D883" s="14"/>
      <c r="E883" s="17"/>
      <c r="F883" s="18"/>
      <c r="G883" s="18"/>
      <c r="H883" s="18"/>
      <c r="I883" s="8"/>
      <c r="J883" s="9"/>
      <c r="K883" s="9"/>
      <c r="L883" s="9"/>
      <c r="M883" s="9"/>
      <c r="N883" s="9"/>
      <c r="O883" s="9"/>
      <c r="P883" s="9"/>
      <c r="Q883" s="9"/>
      <c r="R883" s="9"/>
      <c r="S883" s="9"/>
      <c r="T883" s="9"/>
      <c r="U883" s="9"/>
      <c r="V883" s="9"/>
      <c r="W883" s="9"/>
      <c r="X883" s="9"/>
      <c r="Y883" s="9"/>
      <c r="Z883" s="9"/>
    </row>
    <row r="884" spans="1:26" ht="12.75" customHeight="1" x14ac:dyDescent="0.2">
      <c r="A884" s="14"/>
      <c r="B884" s="15"/>
      <c r="C884" s="16"/>
      <c r="D884" s="14"/>
      <c r="E884" s="17"/>
      <c r="F884" s="18"/>
      <c r="G884" s="18"/>
      <c r="H884" s="18"/>
      <c r="I884" s="8"/>
      <c r="J884" s="9"/>
      <c r="K884" s="9"/>
      <c r="L884" s="9"/>
      <c r="M884" s="9"/>
      <c r="N884" s="9"/>
      <c r="O884" s="9"/>
      <c r="P884" s="9"/>
      <c r="Q884" s="9"/>
      <c r="R884" s="9"/>
      <c r="S884" s="9"/>
      <c r="T884" s="9"/>
      <c r="U884" s="9"/>
      <c r="V884" s="9"/>
      <c r="W884" s="9"/>
      <c r="X884" s="9"/>
      <c r="Y884" s="9"/>
      <c r="Z884" s="9"/>
    </row>
    <row r="885" spans="1:26" ht="12.75" customHeight="1" x14ac:dyDescent="0.2">
      <c r="A885" s="14"/>
      <c r="B885" s="15"/>
      <c r="C885" s="16"/>
      <c r="D885" s="14"/>
      <c r="E885" s="17"/>
      <c r="F885" s="18"/>
      <c r="G885" s="18"/>
      <c r="H885" s="18"/>
      <c r="I885" s="8"/>
      <c r="J885" s="9"/>
      <c r="K885" s="9"/>
      <c r="L885" s="9"/>
      <c r="M885" s="9"/>
      <c r="N885" s="9"/>
      <c r="O885" s="9"/>
      <c r="P885" s="9"/>
      <c r="Q885" s="9"/>
      <c r="R885" s="9"/>
      <c r="S885" s="9"/>
      <c r="T885" s="9"/>
      <c r="U885" s="9"/>
      <c r="V885" s="9"/>
      <c r="W885" s="9"/>
      <c r="X885" s="9"/>
      <c r="Y885" s="9"/>
      <c r="Z885" s="9"/>
    </row>
    <row r="886" spans="1:26" ht="12.75" customHeight="1" x14ac:dyDescent="0.2">
      <c r="A886" s="14"/>
      <c r="B886" s="15"/>
      <c r="C886" s="16"/>
      <c r="D886" s="14"/>
      <c r="E886" s="17"/>
      <c r="F886" s="18"/>
      <c r="G886" s="18"/>
      <c r="H886" s="18"/>
      <c r="I886" s="8"/>
      <c r="J886" s="9"/>
      <c r="K886" s="9"/>
      <c r="L886" s="9"/>
      <c r="M886" s="9"/>
      <c r="N886" s="9"/>
      <c r="O886" s="9"/>
      <c r="P886" s="9"/>
      <c r="Q886" s="9"/>
      <c r="R886" s="9"/>
      <c r="S886" s="9"/>
      <c r="T886" s="9"/>
      <c r="U886" s="9"/>
      <c r="V886" s="9"/>
      <c r="W886" s="9"/>
      <c r="X886" s="9"/>
      <c r="Y886" s="9"/>
      <c r="Z886" s="9"/>
    </row>
    <row r="887" spans="1:26" ht="12.75" customHeight="1" x14ac:dyDescent="0.2">
      <c r="A887" s="14"/>
      <c r="B887" s="15"/>
      <c r="C887" s="16"/>
      <c r="D887" s="14"/>
      <c r="E887" s="17"/>
      <c r="F887" s="18"/>
      <c r="G887" s="18"/>
      <c r="H887" s="18"/>
      <c r="I887" s="8"/>
      <c r="J887" s="9"/>
      <c r="K887" s="9"/>
      <c r="L887" s="9"/>
      <c r="M887" s="9"/>
      <c r="N887" s="9"/>
      <c r="O887" s="9"/>
      <c r="P887" s="9"/>
      <c r="Q887" s="9"/>
      <c r="R887" s="9"/>
      <c r="S887" s="9"/>
      <c r="T887" s="9"/>
      <c r="U887" s="9"/>
      <c r="V887" s="9"/>
      <c r="W887" s="9"/>
      <c r="X887" s="9"/>
      <c r="Y887" s="9"/>
      <c r="Z887" s="9"/>
    </row>
    <row r="888" spans="1:26" ht="12.75" customHeight="1" x14ac:dyDescent="0.2">
      <c r="A888" s="14"/>
      <c r="B888" s="15"/>
      <c r="C888" s="16"/>
      <c r="D888" s="14"/>
      <c r="E888" s="17"/>
      <c r="F888" s="18"/>
      <c r="G888" s="18"/>
      <c r="H888" s="18"/>
      <c r="I888" s="8"/>
      <c r="J888" s="9"/>
      <c r="K888" s="9"/>
      <c r="L888" s="9"/>
      <c r="M888" s="9"/>
      <c r="N888" s="9"/>
      <c r="O888" s="9"/>
      <c r="P888" s="9"/>
      <c r="Q888" s="9"/>
      <c r="R888" s="9"/>
      <c r="S888" s="9"/>
      <c r="T888" s="9"/>
      <c r="U888" s="9"/>
      <c r="V888" s="9"/>
      <c r="W888" s="9"/>
      <c r="X888" s="9"/>
      <c r="Y888" s="9"/>
      <c r="Z888" s="9"/>
    </row>
    <row r="889" spans="1:26" ht="12.75" customHeight="1" x14ac:dyDescent="0.2">
      <c r="A889" s="14"/>
      <c r="B889" s="15"/>
      <c r="C889" s="16"/>
      <c r="D889" s="14"/>
      <c r="E889" s="17"/>
      <c r="F889" s="18"/>
      <c r="G889" s="18"/>
      <c r="H889" s="18"/>
      <c r="I889" s="8"/>
      <c r="J889" s="9"/>
      <c r="K889" s="9"/>
      <c r="L889" s="9"/>
      <c r="M889" s="9"/>
      <c r="N889" s="9"/>
      <c r="O889" s="9"/>
      <c r="P889" s="9"/>
      <c r="Q889" s="9"/>
      <c r="R889" s="9"/>
      <c r="S889" s="9"/>
      <c r="T889" s="9"/>
      <c r="U889" s="9"/>
      <c r="V889" s="9"/>
      <c r="W889" s="9"/>
      <c r="X889" s="9"/>
      <c r="Y889" s="9"/>
      <c r="Z889" s="9"/>
    </row>
    <row r="890" spans="1:26" ht="12.75" customHeight="1" x14ac:dyDescent="0.2">
      <c r="A890" s="14"/>
      <c r="B890" s="15"/>
      <c r="C890" s="16"/>
      <c r="D890" s="14"/>
      <c r="E890" s="17"/>
      <c r="F890" s="18"/>
      <c r="G890" s="18"/>
      <c r="H890" s="18"/>
      <c r="I890" s="8"/>
      <c r="J890" s="9"/>
      <c r="K890" s="9"/>
      <c r="L890" s="9"/>
      <c r="M890" s="9"/>
      <c r="N890" s="9"/>
      <c r="O890" s="9"/>
      <c r="P890" s="9"/>
      <c r="Q890" s="9"/>
      <c r="R890" s="9"/>
      <c r="S890" s="9"/>
      <c r="T890" s="9"/>
      <c r="U890" s="9"/>
      <c r="V890" s="9"/>
      <c r="W890" s="9"/>
      <c r="X890" s="9"/>
      <c r="Y890" s="9"/>
      <c r="Z890" s="9"/>
    </row>
    <row r="891" spans="1:26" ht="12.75" customHeight="1" x14ac:dyDescent="0.2">
      <c r="A891" s="14"/>
      <c r="B891" s="15"/>
      <c r="C891" s="16"/>
      <c r="D891" s="14"/>
      <c r="E891" s="17"/>
      <c r="F891" s="18"/>
      <c r="G891" s="18"/>
      <c r="H891" s="18"/>
      <c r="I891" s="8"/>
      <c r="J891" s="9"/>
      <c r="K891" s="9"/>
      <c r="L891" s="9"/>
      <c r="M891" s="9"/>
      <c r="N891" s="9"/>
      <c r="O891" s="9"/>
      <c r="P891" s="9"/>
      <c r="Q891" s="9"/>
      <c r="R891" s="9"/>
      <c r="S891" s="9"/>
      <c r="T891" s="9"/>
      <c r="U891" s="9"/>
      <c r="V891" s="9"/>
      <c r="W891" s="9"/>
      <c r="X891" s="9"/>
      <c r="Y891" s="9"/>
      <c r="Z891" s="9"/>
    </row>
    <row r="892" spans="1:26" ht="12.75" customHeight="1" x14ac:dyDescent="0.2">
      <c r="A892" s="14"/>
      <c r="B892" s="15"/>
      <c r="C892" s="16"/>
      <c r="D892" s="14"/>
      <c r="E892" s="17"/>
      <c r="F892" s="18"/>
      <c r="G892" s="18"/>
      <c r="H892" s="18"/>
      <c r="I892" s="8"/>
      <c r="J892" s="9"/>
      <c r="K892" s="9"/>
      <c r="L892" s="9"/>
      <c r="M892" s="9"/>
      <c r="N892" s="9"/>
      <c r="O892" s="9"/>
      <c r="P892" s="9"/>
      <c r="Q892" s="9"/>
      <c r="R892" s="9"/>
      <c r="S892" s="9"/>
      <c r="T892" s="9"/>
      <c r="U892" s="9"/>
      <c r="V892" s="9"/>
      <c r="W892" s="9"/>
      <c r="X892" s="9"/>
      <c r="Y892" s="9"/>
      <c r="Z892" s="9"/>
    </row>
    <row r="893" spans="1:26" ht="12.75" customHeight="1" x14ac:dyDescent="0.2">
      <c r="A893" s="14"/>
      <c r="B893" s="15"/>
      <c r="C893" s="16"/>
      <c r="D893" s="14"/>
      <c r="E893" s="17"/>
      <c r="F893" s="18"/>
      <c r="G893" s="18"/>
      <c r="H893" s="18"/>
      <c r="I893" s="8"/>
      <c r="J893" s="9"/>
      <c r="K893" s="9"/>
      <c r="L893" s="9"/>
      <c r="M893" s="9"/>
      <c r="N893" s="9"/>
      <c r="O893" s="9"/>
      <c r="P893" s="9"/>
      <c r="Q893" s="9"/>
      <c r="R893" s="9"/>
      <c r="S893" s="9"/>
      <c r="T893" s="9"/>
      <c r="U893" s="9"/>
      <c r="V893" s="9"/>
      <c r="W893" s="9"/>
      <c r="X893" s="9"/>
      <c r="Y893" s="9"/>
      <c r="Z893" s="9"/>
    </row>
    <row r="894" spans="1:26" ht="12.75" customHeight="1" x14ac:dyDescent="0.2">
      <c r="A894" s="14"/>
      <c r="B894" s="15"/>
      <c r="C894" s="16"/>
      <c r="D894" s="14"/>
      <c r="E894" s="17"/>
      <c r="F894" s="18"/>
      <c r="G894" s="18"/>
      <c r="H894" s="18"/>
      <c r="I894" s="8"/>
      <c r="J894" s="9"/>
      <c r="K894" s="9"/>
      <c r="L894" s="9"/>
      <c r="M894" s="9"/>
      <c r="N894" s="9"/>
      <c r="O894" s="9"/>
      <c r="P894" s="9"/>
      <c r="Q894" s="9"/>
      <c r="R894" s="9"/>
      <c r="S894" s="9"/>
      <c r="T894" s="9"/>
      <c r="U894" s="9"/>
      <c r="V894" s="9"/>
      <c r="W894" s="9"/>
      <c r="X894" s="9"/>
      <c r="Y894" s="9"/>
      <c r="Z894" s="9"/>
    </row>
    <row r="895" spans="1:26" ht="12.75" customHeight="1" x14ac:dyDescent="0.2">
      <c r="A895" s="14"/>
      <c r="B895" s="15"/>
      <c r="C895" s="16"/>
      <c r="D895" s="14"/>
      <c r="E895" s="17"/>
      <c r="F895" s="18"/>
      <c r="G895" s="18"/>
      <c r="H895" s="18"/>
      <c r="I895" s="8"/>
      <c r="J895" s="9"/>
      <c r="K895" s="9"/>
      <c r="L895" s="9"/>
      <c r="M895" s="9"/>
      <c r="N895" s="9"/>
      <c r="O895" s="9"/>
      <c r="P895" s="9"/>
      <c r="Q895" s="9"/>
      <c r="R895" s="9"/>
      <c r="S895" s="9"/>
      <c r="T895" s="9"/>
      <c r="U895" s="9"/>
      <c r="V895" s="9"/>
      <c r="W895" s="9"/>
      <c r="X895" s="9"/>
      <c r="Y895" s="9"/>
      <c r="Z895" s="9"/>
    </row>
    <row r="896" spans="1:26" ht="12.75" customHeight="1" x14ac:dyDescent="0.2">
      <c r="A896" s="14"/>
      <c r="B896" s="15"/>
      <c r="C896" s="16"/>
      <c r="D896" s="14"/>
      <c r="E896" s="17"/>
      <c r="F896" s="18"/>
      <c r="G896" s="18"/>
      <c r="H896" s="18"/>
      <c r="I896" s="8"/>
      <c r="J896" s="9"/>
      <c r="K896" s="9"/>
      <c r="L896" s="9"/>
      <c r="M896" s="9"/>
      <c r="N896" s="9"/>
      <c r="O896" s="9"/>
      <c r="P896" s="9"/>
      <c r="Q896" s="9"/>
      <c r="R896" s="9"/>
      <c r="S896" s="9"/>
      <c r="T896" s="9"/>
      <c r="U896" s="9"/>
      <c r="V896" s="9"/>
      <c r="W896" s="9"/>
      <c r="X896" s="9"/>
      <c r="Y896" s="9"/>
      <c r="Z896" s="9"/>
    </row>
    <row r="897" spans="1:26" ht="12.75" customHeight="1" x14ac:dyDescent="0.2">
      <c r="A897" s="14"/>
      <c r="B897" s="15"/>
      <c r="C897" s="16"/>
      <c r="D897" s="14"/>
      <c r="E897" s="17"/>
      <c r="F897" s="18"/>
      <c r="G897" s="18"/>
      <c r="H897" s="18"/>
      <c r="I897" s="8"/>
      <c r="J897" s="9"/>
      <c r="K897" s="9"/>
      <c r="L897" s="9"/>
      <c r="M897" s="9"/>
      <c r="N897" s="9"/>
      <c r="O897" s="9"/>
      <c r="P897" s="9"/>
      <c r="Q897" s="9"/>
      <c r="R897" s="9"/>
      <c r="S897" s="9"/>
      <c r="T897" s="9"/>
      <c r="U897" s="9"/>
      <c r="V897" s="9"/>
      <c r="W897" s="9"/>
      <c r="X897" s="9"/>
      <c r="Y897" s="9"/>
      <c r="Z897" s="9"/>
    </row>
    <row r="898" spans="1:26" ht="12.75" customHeight="1" x14ac:dyDescent="0.2">
      <c r="A898" s="14"/>
      <c r="B898" s="15"/>
      <c r="C898" s="16"/>
      <c r="D898" s="14"/>
      <c r="E898" s="17"/>
      <c r="F898" s="18"/>
      <c r="G898" s="18"/>
      <c r="H898" s="18"/>
      <c r="I898" s="8"/>
      <c r="J898" s="9"/>
      <c r="K898" s="9"/>
      <c r="L898" s="9"/>
      <c r="M898" s="9"/>
      <c r="N898" s="9"/>
      <c r="O898" s="9"/>
      <c r="P898" s="9"/>
      <c r="Q898" s="9"/>
      <c r="R898" s="9"/>
      <c r="S898" s="9"/>
      <c r="T898" s="9"/>
      <c r="U898" s="9"/>
      <c r="V898" s="9"/>
      <c r="W898" s="9"/>
      <c r="X898" s="9"/>
      <c r="Y898" s="9"/>
      <c r="Z898" s="9"/>
    </row>
    <row r="899" spans="1:26" ht="12.75" customHeight="1" x14ac:dyDescent="0.2">
      <c r="A899" s="14"/>
      <c r="B899" s="15"/>
      <c r="C899" s="16"/>
      <c r="D899" s="14"/>
      <c r="E899" s="17"/>
      <c r="F899" s="18"/>
      <c r="G899" s="18"/>
      <c r="H899" s="18"/>
      <c r="I899" s="8"/>
      <c r="J899" s="9"/>
      <c r="K899" s="9"/>
      <c r="L899" s="9"/>
      <c r="M899" s="9"/>
      <c r="N899" s="9"/>
      <c r="O899" s="9"/>
      <c r="P899" s="9"/>
      <c r="Q899" s="9"/>
      <c r="R899" s="9"/>
      <c r="S899" s="9"/>
      <c r="T899" s="9"/>
      <c r="U899" s="9"/>
      <c r="V899" s="9"/>
      <c r="W899" s="9"/>
      <c r="X899" s="9"/>
      <c r="Y899" s="9"/>
      <c r="Z899" s="9"/>
    </row>
    <row r="900" spans="1:26" ht="12.75" customHeight="1" x14ac:dyDescent="0.2">
      <c r="A900" s="14"/>
      <c r="B900" s="15"/>
      <c r="C900" s="16"/>
      <c r="D900" s="14"/>
      <c r="E900" s="17"/>
      <c r="F900" s="18"/>
      <c r="G900" s="18"/>
      <c r="H900" s="18"/>
      <c r="I900" s="8"/>
      <c r="J900" s="9"/>
      <c r="K900" s="9"/>
      <c r="L900" s="9"/>
      <c r="M900" s="9"/>
      <c r="N900" s="9"/>
      <c r="O900" s="9"/>
      <c r="P900" s="9"/>
      <c r="Q900" s="9"/>
      <c r="R900" s="9"/>
      <c r="S900" s="9"/>
      <c r="T900" s="9"/>
      <c r="U900" s="9"/>
      <c r="V900" s="9"/>
      <c r="W900" s="9"/>
      <c r="X900" s="9"/>
      <c r="Y900" s="9"/>
      <c r="Z900" s="9"/>
    </row>
    <row r="901" spans="1:26" ht="12.75" customHeight="1" x14ac:dyDescent="0.2">
      <c r="A901" s="14"/>
      <c r="B901" s="15"/>
      <c r="C901" s="16"/>
      <c r="D901" s="14"/>
      <c r="E901" s="17"/>
      <c r="F901" s="18"/>
      <c r="G901" s="18"/>
      <c r="H901" s="18"/>
      <c r="I901" s="8"/>
      <c r="J901" s="9"/>
      <c r="K901" s="9"/>
      <c r="L901" s="9"/>
      <c r="M901" s="9"/>
      <c r="N901" s="9"/>
      <c r="O901" s="9"/>
      <c r="P901" s="9"/>
      <c r="Q901" s="9"/>
      <c r="R901" s="9"/>
      <c r="S901" s="9"/>
      <c r="T901" s="9"/>
      <c r="U901" s="9"/>
      <c r="V901" s="9"/>
      <c r="W901" s="9"/>
      <c r="X901" s="9"/>
      <c r="Y901" s="9"/>
      <c r="Z901" s="9"/>
    </row>
    <row r="902" spans="1:26" ht="12.75" customHeight="1" x14ac:dyDescent="0.2">
      <c r="A902" s="14"/>
      <c r="B902" s="15"/>
      <c r="C902" s="16"/>
      <c r="D902" s="14"/>
      <c r="E902" s="17"/>
      <c r="F902" s="18"/>
      <c r="G902" s="18"/>
      <c r="H902" s="18"/>
      <c r="I902" s="8"/>
      <c r="J902" s="9"/>
      <c r="K902" s="9"/>
      <c r="L902" s="9"/>
      <c r="M902" s="9"/>
      <c r="N902" s="9"/>
      <c r="O902" s="9"/>
      <c r="P902" s="9"/>
      <c r="Q902" s="9"/>
      <c r="R902" s="9"/>
      <c r="S902" s="9"/>
      <c r="T902" s="9"/>
      <c r="U902" s="9"/>
      <c r="V902" s="9"/>
      <c r="W902" s="9"/>
      <c r="X902" s="9"/>
      <c r="Y902" s="9"/>
      <c r="Z902" s="9"/>
    </row>
    <row r="903" spans="1:26" ht="12.75" customHeight="1" x14ac:dyDescent="0.2">
      <c r="A903" s="14"/>
      <c r="B903" s="15"/>
      <c r="C903" s="16"/>
      <c r="D903" s="14"/>
      <c r="E903" s="17"/>
      <c r="F903" s="18"/>
      <c r="G903" s="18"/>
      <c r="H903" s="18"/>
      <c r="I903" s="8"/>
      <c r="J903" s="9"/>
      <c r="K903" s="9"/>
      <c r="L903" s="9"/>
      <c r="M903" s="9"/>
      <c r="N903" s="9"/>
      <c r="O903" s="9"/>
      <c r="P903" s="9"/>
      <c r="Q903" s="9"/>
      <c r="R903" s="9"/>
      <c r="S903" s="9"/>
      <c r="T903" s="9"/>
      <c r="U903" s="9"/>
      <c r="V903" s="9"/>
      <c r="W903" s="9"/>
      <c r="X903" s="9"/>
      <c r="Y903" s="9"/>
      <c r="Z903" s="9"/>
    </row>
    <row r="904" spans="1:26" ht="12.75" customHeight="1" x14ac:dyDescent="0.2">
      <c r="A904" s="14"/>
      <c r="B904" s="15"/>
      <c r="C904" s="16"/>
      <c r="D904" s="14"/>
      <c r="E904" s="17"/>
      <c r="F904" s="18"/>
      <c r="G904" s="18"/>
      <c r="H904" s="18"/>
      <c r="I904" s="8"/>
      <c r="J904" s="9"/>
      <c r="K904" s="9"/>
      <c r="L904" s="9"/>
      <c r="M904" s="9"/>
      <c r="N904" s="9"/>
      <c r="O904" s="9"/>
      <c r="P904" s="9"/>
      <c r="Q904" s="9"/>
      <c r="R904" s="9"/>
      <c r="S904" s="9"/>
      <c r="T904" s="9"/>
      <c r="U904" s="9"/>
      <c r="V904" s="9"/>
      <c r="W904" s="9"/>
      <c r="X904" s="9"/>
      <c r="Y904" s="9"/>
      <c r="Z904" s="9"/>
    </row>
    <row r="905" spans="1:26" ht="12.75" customHeight="1" x14ac:dyDescent="0.2">
      <c r="A905" s="14"/>
      <c r="B905" s="15"/>
      <c r="C905" s="16"/>
      <c r="D905" s="14"/>
      <c r="E905" s="17"/>
      <c r="F905" s="18"/>
      <c r="G905" s="18"/>
      <c r="H905" s="18"/>
      <c r="I905" s="8"/>
      <c r="J905" s="9"/>
      <c r="K905" s="9"/>
      <c r="L905" s="9"/>
      <c r="M905" s="9"/>
      <c r="N905" s="9"/>
      <c r="O905" s="9"/>
      <c r="P905" s="9"/>
      <c r="Q905" s="9"/>
      <c r="R905" s="9"/>
      <c r="S905" s="9"/>
      <c r="T905" s="9"/>
      <c r="U905" s="9"/>
      <c r="V905" s="9"/>
      <c r="W905" s="9"/>
      <c r="X905" s="9"/>
      <c r="Y905" s="9"/>
      <c r="Z905" s="9"/>
    </row>
    <row r="906" spans="1:26" ht="12.75" customHeight="1" x14ac:dyDescent="0.2">
      <c r="A906" s="14"/>
      <c r="B906" s="15"/>
      <c r="C906" s="16"/>
      <c r="D906" s="14"/>
      <c r="E906" s="17"/>
      <c r="F906" s="18"/>
      <c r="G906" s="18"/>
      <c r="H906" s="18"/>
      <c r="I906" s="8"/>
      <c r="J906" s="9"/>
      <c r="K906" s="9"/>
      <c r="L906" s="9"/>
      <c r="M906" s="9"/>
      <c r="N906" s="9"/>
      <c r="O906" s="9"/>
      <c r="P906" s="9"/>
      <c r="Q906" s="9"/>
      <c r="R906" s="9"/>
      <c r="S906" s="9"/>
      <c r="T906" s="9"/>
      <c r="U906" s="9"/>
      <c r="V906" s="9"/>
      <c r="W906" s="9"/>
      <c r="X906" s="9"/>
      <c r="Y906" s="9"/>
      <c r="Z906" s="9"/>
    </row>
    <row r="907" spans="1:26" ht="12.75" customHeight="1" x14ac:dyDescent="0.2">
      <c r="A907" s="14"/>
      <c r="B907" s="15"/>
      <c r="C907" s="16"/>
      <c r="D907" s="14"/>
      <c r="E907" s="17"/>
      <c r="F907" s="18"/>
      <c r="G907" s="18"/>
      <c r="H907" s="18"/>
      <c r="I907" s="8"/>
      <c r="J907" s="9"/>
      <c r="K907" s="9"/>
      <c r="L907" s="9"/>
      <c r="M907" s="9"/>
      <c r="N907" s="9"/>
      <c r="O907" s="9"/>
      <c r="P907" s="9"/>
      <c r="Q907" s="9"/>
      <c r="R907" s="9"/>
      <c r="S907" s="9"/>
      <c r="T907" s="9"/>
      <c r="U907" s="9"/>
      <c r="V907" s="9"/>
      <c r="W907" s="9"/>
      <c r="X907" s="9"/>
      <c r="Y907" s="9"/>
      <c r="Z907" s="9"/>
    </row>
    <row r="908" spans="1:26" ht="12.75" customHeight="1" x14ac:dyDescent="0.2">
      <c r="A908" s="14"/>
      <c r="B908" s="15"/>
      <c r="C908" s="16"/>
      <c r="D908" s="14"/>
      <c r="E908" s="17"/>
      <c r="F908" s="18"/>
      <c r="G908" s="18"/>
      <c r="H908" s="18"/>
      <c r="I908" s="8"/>
      <c r="J908" s="9"/>
      <c r="K908" s="9"/>
      <c r="L908" s="9"/>
      <c r="M908" s="9"/>
      <c r="N908" s="9"/>
      <c r="O908" s="9"/>
      <c r="P908" s="9"/>
      <c r="Q908" s="9"/>
      <c r="R908" s="9"/>
      <c r="S908" s="9"/>
      <c r="T908" s="9"/>
      <c r="U908" s="9"/>
      <c r="V908" s="9"/>
      <c r="W908" s="9"/>
      <c r="X908" s="9"/>
      <c r="Y908" s="9"/>
      <c r="Z908" s="9"/>
    </row>
    <row r="909" spans="1:26" ht="12.75" customHeight="1" x14ac:dyDescent="0.2">
      <c r="A909" s="14"/>
      <c r="B909" s="15"/>
      <c r="C909" s="16"/>
      <c r="D909" s="14"/>
      <c r="E909" s="17"/>
      <c r="F909" s="18"/>
      <c r="G909" s="18"/>
      <c r="H909" s="18"/>
      <c r="I909" s="8"/>
      <c r="J909" s="9"/>
      <c r="K909" s="9"/>
      <c r="L909" s="9"/>
      <c r="M909" s="9"/>
      <c r="N909" s="9"/>
      <c r="O909" s="9"/>
      <c r="P909" s="9"/>
      <c r="Q909" s="9"/>
      <c r="R909" s="9"/>
      <c r="S909" s="9"/>
      <c r="T909" s="9"/>
      <c r="U909" s="9"/>
      <c r="V909" s="9"/>
      <c r="W909" s="9"/>
      <c r="X909" s="9"/>
      <c r="Y909" s="9"/>
      <c r="Z909" s="9"/>
    </row>
    <row r="910" spans="1:26" ht="12.75" customHeight="1" x14ac:dyDescent="0.2">
      <c r="A910" s="14"/>
      <c r="B910" s="15"/>
      <c r="C910" s="16"/>
      <c r="D910" s="14"/>
      <c r="E910" s="17"/>
      <c r="F910" s="18"/>
      <c r="G910" s="18"/>
      <c r="H910" s="18"/>
      <c r="I910" s="8"/>
      <c r="J910" s="9"/>
      <c r="K910" s="9"/>
      <c r="L910" s="9"/>
      <c r="M910" s="9"/>
      <c r="N910" s="9"/>
      <c r="O910" s="9"/>
      <c r="P910" s="9"/>
      <c r="Q910" s="9"/>
      <c r="R910" s="9"/>
      <c r="S910" s="9"/>
      <c r="T910" s="9"/>
      <c r="U910" s="9"/>
      <c r="V910" s="9"/>
      <c r="W910" s="9"/>
      <c r="X910" s="9"/>
      <c r="Y910" s="9"/>
      <c r="Z910" s="9"/>
    </row>
    <row r="911" spans="1:26" ht="12.75" customHeight="1" x14ac:dyDescent="0.2">
      <c r="A911" s="14"/>
      <c r="B911" s="15"/>
      <c r="C911" s="16"/>
      <c r="D911" s="14"/>
      <c r="E911" s="17"/>
      <c r="F911" s="18"/>
      <c r="G911" s="18"/>
      <c r="H911" s="18"/>
      <c r="I911" s="8"/>
      <c r="J911" s="9"/>
      <c r="K911" s="9"/>
      <c r="L911" s="9"/>
      <c r="M911" s="9"/>
      <c r="N911" s="9"/>
      <c r="O911" s="9"/>
      <c r="P911" s="9"/>
      <c r="Q911" s="9"/>
      <c r="R911" s="9"/>
      <c r="S911" s="9"/>
      <c r="T911" s="9"/>
      <c r="U911" s="9"/>
      <c r="V911" s="9"/>
      <c r="W911" s="9"/>
      <c r="X911" s="9"/>
      <c r="Y911" s="9"/>
      <c r="Z911" s="9"/>
    </row>
    <row r="912" spans="1:26" ht="12.75" customHeight="1" x14ac:dyDescent="0.2">
      <c r="A912" s="14"/>
      <c r="B912" s="15"/>
      <c r="C912" s="16"/>
      <c r="D912" s="14"/>
      <c r="E912" s="17"/>
      <c r="F912" s="18"/>
      <c r="G912" s="18"/>
      <c r="H912" s="18"/>
      <c r="I912" s="8"/>
      <c r="J912" s="9"/>
      <c r="K912" s="9"/>
      <c r="L912" s="9"/>
      <c r="M912" s="9"/>
      <c r="N912" s="9"/>
      <c r="O912" s="9"/>
      <c r="P912" s="9"/>
      <c r="Q912" s="9"/>
      <c r="R912" s="9"/>
      <c r="S912" s="9"/>
      <c r="T912" s="9"/>
      <c r="U912" s="9"/>
      <c r="V912" s="9"/>
      <c r="W912" s="9"/>
      <c r="X912" s="9"/>
      <c r="Y912" s="9"/>
      <c r="Z912" s="9"/>
    </row>
    <row r="913" spans="1:26" ht="12.75" customHeight="1" x14ac:dyDescent="0.2">
      <c r="A913" s="14"/>
      <c r="B913" s="15"/>
      <c r="C913" s="16"/>
      <c r="D913" s="14"/>
      <c r="E913" s="17"/>
      <c r="F913" s="18"/>
      <c r="G913" s="18"/>
      <c r="H913" s="18"/>
      <c r="I913" s="8"/>
      <c r="J913" s="9"/>
      <c r="K913" s="9"/>
      <c r="L913" s="9"/>
      <c r="M913" s="9"/>
      <c r="N913" s="9"/>
      <c r="O913" s="9"/>
      <c r="P913" s="9"/>
      <c r="Q913" s="9"/>
      <c r="R913" s="9"/>
      <c r="S913" s="9"/>
      <c r="T913" s="9"/>
      <c r="U913" s="9"/>
      <c r="V913" s="9"/>
      <c r="W913" s="9"/>
      <c r="X913" s="9"/>
      <c r="Y913" s="9"/>
      <c r="Z913" s="9"/>
    </row>
    <row r="914" spans="1:26" ht="12.75" customHeight="1" x14ac:dyDescent="0.2">
      <c r="A914" s="14"/>
      <c r="B914" s="15"/>
      <c r="C914" s="16"/>
      <c r="D914" s="14"/>
      <c r="E914" s="17"/>
      <c r="F914" s="18"/>
      <c r="G914" s="18"/>
      <c r="H914" s="18"/>
      <c r="I914" s="8"/>
      <c r="J914" s="9"/>
      <c r="K914" s="9"/>
      <c r="L914" s="9"/>
      <c r="M914" s="9"/>
      <c r="N914" s="9"/>
      <c r="O914" s="9"/>
      <c r="P914" s="9"/>
      <c r="Q914" s="9"/>
      <c r="R914" s="9"/>
      <c r="S914" s="9"/>
      <c r="T914" s="9"/>
      <c r="U914" s="9"/>
      <c r="V914" s="9"/>
      <c r="W914" s="9"/>
      <c r="X914" s="9"/>
      <c r="Y914" s="9"/>
      <c r="Z914" s="9"/>
    </row>
    <row r="915" spans="1:26" ht="12.75" customHeight="1" x14ac:dyDescent="0.2">
      <c r="A915" s="14"/>
      <c r="B915" s="15"/>
      <c r="C915" s="16"/>
      <c r="D915" s="14"/>
      <c r="E915" s="17"/>
      <c r="F915" s="18"/>
      <c r="G915" s="18"/>
      <c r="H915" s="18"/>
      <c r="I915" s="8"/>
      <c r="J915" s="9"/>
      <c r="K915" s="9"/>
      <c r="L915" s="9"/>
      <c r="M915" s="9"/>
      <c r="N915" s="9"/>
      <c r="O915" s="9"/>
      <c r="P915" s="9"/>
      <c r="Q915" s="9"/>
      <c r="R915" s="9"/>
      <c r="S915" s="9"/>
      <c r="T915" s="9"/>
      <c r="U915" s="9"/>
      <c r="V915" s="9"/>
      <c r="W915" s="9"/>
      <c r="X915" s="9"/>
      <c r="Y915" s="9"/>
      <c r="Z915" s="9"/>
    </row>
    <row r="916" spans="1:26" ht="12.75" customHeight="1" x14ac:dyDescent="0.2">
      <c r="A916" s="14"/>
      <c r="B916" s="15"/>
      <c r="C916" s="16"/>
      <c r="D916" s="14"/>
      <c r="E916" s="17"/>
      <c r="F916" s="18"/>
      <c r="G916" s="18"/>
      <c r="H916" s="18"/>
      <c r="I916" s="8"/>
      <c r="J916" s="9"/>
      <c r="K916" s="9"/>
      <c r="L916" s="9"/>
      <c r="M916" s="9"/>
      <c r="N916" s="9"/>
      <c r="O916" s="9"/>
      <c r="P916" s="9"/>
      <c r="Q916" s="9"/>
      <c r="R916" s="9"/>
      <c r="S916" s="9"/>
      <c r="T916" s="9"/>
      <c r="U916" s="9"/>
      <c r="V916" s="9"/>
      <c r="W916" s="9"/>
      <c r="X916" s="9"/>
      <c r="Y916" s="9"/>
      <c r="Z916" s="9"/>
    </row>
    <row r="917" spans="1:26" ht="12.75" customHeight="1" x14ac:dyDescent="0.2">
      <c r="A917" s="14"/>
      <c r="B917" s="15"/>
      <c r="C917" s="16"/>
      <c r="D917" s="14"/>
      <c r="E917" s="17"/>
      <c r="F917" s="18"/>
      <c r="G917" s="18"/>
      <c r="H917" s="18"/>
      <c r="I917" s="8"/>
      <c r="J917" s="9"/>
      <c r="K917" s="9"/>
      <c r="L917" s="9"/>
      <c r="M917" s="9"/>
      <c r="N917" s="9"/>
      <c r="O917" s="9"/>
      <c r="P917" s="9"/>
      <c r="Q917" s="9"/>
      <c r="R917" s="9"/>
      <c r="S917" s="9"/>
      <c r="T917" s="9"/>
      <c r="U917" s="9"/>
      <c r="V917" s="9"/>
      <c r="W917" s="9"/>
      <c r="X917" s="9"/>
      <c r="Y917" s="9"/>
      <c r="Z917" s="9"/>
    </row>
    <row r="918" spans="1:26" ht="12.75" customHeight="1" x14ac:dyDescent="0.2">
      <c r="A918" s="14"/>
      <c r="B918" s="15"/>
      <c r="C918" s="16"/>
      <c r="D918" s="14"/>
      <c r="E918" s="17"/>
      <c r="F918" s="18"/>
      <c r="G918" s="18"/>
      <c r="H918" s="18"/>
      <c r="I918" s="8"/>
      <c r="J918" s="9"/>
      <c r="K918" s="9"/>
      <c r="L918" s="9"/>
      <c r="M918" s="9"/>
      <c r="N918" s="9"/>
      <c r="O918" s="9"/>
      <c r="P918" s="9"/>
      <c r="Q918" s="9"/>
      <c r="R918" s="9"/>
      <c r="S918" s="9"/>
      <c r="T918" s="9"/>
      <c r="U918" s="9"/>
      <c r="V918" s="9"/>
      <c r="W918" s="9"/>
      <c r="X918" s="9"/>
      <c r="Y918" s="9"/>
      <c r="Z918" s="9"/>
    </row>
    <row r="919" spans="1:26" ht="12.75" customHeight="1" x14ac:dyDescent="0.2">
      <c r="A919" s="14"/>
      <c r="B919" s="15"/>
      <c r="C919" s="16"/>
      <c r="D919" s="14"/>
      <c r="E919" s="17"/>
      <c r="F919" s="18"/>
      <c r="G919" s="18"/>
      <c r="H919" s="18"/>
      <c r="I919" s="8"/>
      <c r="J919" s="9"/>
      <c r="K919" s="9"/>
      <c r="L919" s="9"/>
      <c r="M919" s="9"/>
      <c r="N919" s="9"/>
      <c r="O919" s="9"/>
      <c r="P919" s="9"/>
      <c r="Q919" s="9"/>
      <c r="R919" s="9"/>
      <c r="S919" s="9"/>
      <c r="T919" s="9"/>
      <c r="U919" s="9"/>
      <c r="V919" s="9"/>
      <c r="W919" s="9"/>
      <c r="X919" s="9"/>
      <c r="Y919" s="9"/>
      <c r="Z919" s="9"/>
    </row>
    <row r="920" spans="1:26" ht="12.75" customHeight="1" x14ac:dyDescent="0.2">
      <c r="A920" s="14"/>
      <c r="B920" s="15"/>
      <c r="C920" s="16"/>
      <c r="D920" s="14"/>
      <c r="E920" s="17"/>
      <c r="F920" s="18"/>
      <c r="G920" s="18"/>
      <c r="H920" s="18"/>
      <c r="I920" s="8"/>
      <c r="J920" s="9"/>
      <c r="K920" s="9"/>
      <c r="L920" s="9"/>
      <c r="M920" s="9"/>
      <c r="N920" s="9"/>
      <c r="O920" s="9"/>
      <c r="P920" s="9"/>
      <c r="Q920" s="9"/>
      <c r="R920" s="9"/>
      <c r="S920" s="9"/>
      <c r="T920" s="9"/>
      <c r="U920" s="9"/>
      <c r="V920" s="9"/>
      <c r="W920" s="9"/>
      <c r="X920" s="9"/>
      <c r="Y920" s="9"/>
      <c r="Z920" s="9"/>
    </row>
    <row r="921" spans="1:26" ht="12.75" customHeight="1" x14ac:dyDescent="0.2">
      <c r="A921" s="14"/>
      <c r="B921" s="15"/>
      <c r="C921" s="16"/>
      <c r="D921" s="14"/>
      <c r="E921" s="17"/>
      <c r="F921" s="18"/>
      <c r="G921" s="18"/>
      <c r="H921" s="18"/>
      <c r="I921" s="8"/>
      <c r="J921" s="9"/>
      <c r="K921" s="9"/>
      <c r="L921" s="9"/>
      <c r="M921" s="9"/>
      <c r="N921" s="9"/>
      <c r="O921" s="9"/>
      <c r="P921" s="9"/>
      <c r="Q921" s="9"/>
      <c r="R921" s="9"/>
      <c r="S921" s="9"/>
      <c r="T921" s="9"/>
      <c r="U921" s="9"/>
      <c r="V921" s="9"/>
      <c r="W921" s="9"/>
      <c r="X921" s="9"/>
      <c r="Y921" s="9"/>
      <c r="Z921" s="9"/>
    </row>
    <row r="922" spans="1:26" ht="12.75" customHeight="1" x14ac:dyDescent="0.2">
      <c r="A922" s="14"/>
      <c r="B922" s="15"/>
      <c r="C922" s="16"/>
      <c r="D922" s="14"/>
      <c r="E922" s="17"/>
      <c r="F922" s="18"/>
      <c r="G922" s="18"/>
      <c r="H922" s="18"/>
      <c r="I922" s="8"/>
      <c r="J922" s="9"/>
      <c r="K922" s="9"/>
      <c r="L922" s="9"/>
      <c r="M922" s="9"/>
      <c r="N922" s="9"/>
      <c r="O922" s="9"/>
      <c r="P922" s="9"/>
      <c r="Q922" s="9"/>
      <c r="R922" s="9"/>
      <c r="S922" s="9"/>
      <c r="T922" s="9"/>
      <c r="U922" s="9"/>
      <c r="V922" s="9"/>
      <c r="W922" s="9"/>
      <c r="X922" s="9"/>
      <c r="Y922" s="9"/>
      <c r="Z922" s="9"/>
    </row>
    <row r="923" spans="1:26" ht="12.75" customHeight="1" x14ac:dyDescent="0.2">
      <c r="A923" s="14"/>
      <c r="B923" s="15"/>
      <c r="C923" s="16"/>
      <c r="D923" s="14"/>
      <c r="E923" s="17"/>
      <c r="F923" s="18"/>
      <c r="G923" s="18"/>
      <c r="H923" s="18"/>
      <c r="I923" s="8"/>
      <c r="J923" s="9"/>
      <c r="K923" s="9"/>
      <c r="L923" s="9"/>
      <c r="M923" s="9"/>
      <c r="N923" s="9"/>
      <c r="O923" s="9"/>
      <c r="P923" s="9"/>
      <c r="Q923" s="9"/>
      <c r="R923" s="9"/>
      <c r="S923" s="9"/>
      <c r="T923" s="9"/>
      <c r="U923" s="9"/>
      <c r="V923" s="9"/>
      <c r="W923" s="9"/>
      <c r="X923" s="9"/>
      <c r="Y923" s="9"/>
      <c r="Z923" s="9"/>
    </row>
    <row r="924" spans="1:26" ht="12.75" customHeight="1" x14ac:dyDescent="0.2">
      <c r="A924" s="14"/>
      <c r="B924" s="15"/>
      <c r="C924" s="16"/>
      <c r="D924" s="14"/>
      <c r="E924" s="17"/>
      <c r="F924" s="18"/>
      <c r="G924" s="18"/>
      <c r="H924" s="18"/>
      <c r="I924" s="8"/>
      <c r="J924" s="9"/>
      <c r="K924" s="9"/>
      <c r="L924" s="9"/>
      <c r="M924" s="9"/>
      <c r="N924" s="9"/>
      <c r="O924" s="9"/>
      <c r="P924" s="9"/>
      <c r="Q924" s="9"/>
      <c r="R924" s="9"/>
      <c r="S924" s="9"/>
      <c r="T924" s="9"/>
      <c r="U924" s="9"/>
      <c r="V924" s="9"/>
      <c r="W924" s="9"/>
      <c r="X924" s="9"/>
      <c r="Y924" s="9"/>
      <c r="Z924" s="9"/>
    </row>
    <row r="925" spans="1:26" ht="12.75" customHeight="1" x14ac:dyDescent="0.2">
      <c r="A925" s="14"/>
      <c r="B925" s="15"/>
      <c r="C925" s="16"/>
      <c r="D925" s="14"/>
      <c r="E925" s="17"/>
      <c r="F925" s="18"/>
      <c r="G925" s="18"/>
      <c r="H925" s="18"/>
      <c r="I925" s="8"/>
      <c r="J925" s="9"/>
      <c r="K925" s="9"/>
      <c r="L925" s="9"/>
      <c r="M925" s="9"/>
      <c r="N925" s="9"/>
      <c r="O925" s="9"/>
      <c r="P925" s="9"/>
      <c r="Q925" s="9"/>
      <c r="R925" s="9"/>
      <c r="S925" s="9"/>
      <c r="T925" s="9"/>
      <c r="U925" s="9"/>
      <c r="V925" s="9"/>
      <c r="W925" s="9"/>
      <c r="X925" s="9"/>
      <c r="Y925" s="9"/>
      <c r="Z925" s="9"/>
    </row>
    <row r="926" spans="1:26" ht="12.75" customHeight="1" x14ac:dyDescent="0.2">
      <c r="A926" s="14"/>
      <c r="B926" s="15"/>
      <c r="C926" s="16"/>
      <c r="D926" s="14"/>
      <c r="E926" s="17"/>
      <c r="F926" s="18"/>
      <c r="G926" s="18"/>
      <c r="H926" s="18"/>
      <c r="I926" s="8"/>
      <c r="J926" s="9"/>
      <c r="K926" s="9"/>
      <c r="L926" s="9"/>
      <c r="M926" s="9"/>
      <c r="N926" s="9"/>
      <c r="O926" s="9"/>
      <c r="P926" s="9"/>
      <c r="Q926" s="9"/>
      <c r="R926" s="9"/>
      <c r="S926" s="9"/>
      <c r="T926" s="9"/>
      <c r="U926" s="9"/>
      <c r="V926" s="9"/>
      <c r="W926" s="9"/>
      <c r="X926" s="9"/>
      <c r="Y926" s="9"/>
      <c r="Z926" s="9"/>
    </row>
    <row r="927" spans="1:26" ht="12.75" customHeight="1" x14ac:dyDescent="0.2">
      <c r="A927" s="14"/>
      <c r="B927" s="15"/>
      <c r="C927" s="16"/>
      <c r="D927" s="14"/>
      <c r="E927" s="17"/>
      <c r="F927" s="18"/>
      <c r="G927" s="18"/>
      <c r="H927" s="18"/>
      <c r="I927" s="8"/>
      <c r="J927" s="9"/>
      <c r="K927" s="9"/>
      <c r="L927" s="9"/>
      <c r="M927" s="9"/>
      <c r="N927" s="9"/>
      <c r="O927" s="9"/>
      <c r="P927" s="9"/>
      <c r="Q927" s="9"/>
      <c r="R927" s="9"/>
      <c r="S927" s="9"/>
      <c r="T927" s="9"/>
      <c r="U927" s="9"/>
      <c r="V927" s="9"/>
      <c r="W927" s="9"/>
      <c r="X927" s="9"/>
      <c r="Y927" s="9"/>
      <c r="Z927" s="9"/>
    </row>
    <row r="928" spans="1:26" ht="12.75" customHeight="1" x14ac:dyDescent="0.2">
      <c r="A928" s="14"/>
      <c r="B928" s="15"/>
      <c r="C928" s="16"/>
      <c r="D928" s="14"/>
      <c r="E928" s="17"/>
      <c r="F928" s="18"/>
      <c r="G928" s="18"/>
      <c r="H928" s="18"/>
      <c r="I928" s="8"/>
      <c r="J928" s="9"/>
      <c r="K928" s="9"/>
      <c r="L928" s="9"/>
      <c r="M928" s="9"/>
      <c r="N928" s="9"/>
      <c r="O928" s="9"/>
      <c r="P928" s="9"/>
      <c r="Q928" s="9"/>
      <c r="R928" s="9"/>
      <c r="S928" s="9"/>
      <c r="T928" s="9"/>
      <c r="U928" s="9"/>
      <c r="V928" s="9"/>
      <c r="W928" s="9"/>
      <c r="X928" s="9"/>
      <c r="Y928" s="9"/>
      <c r="Z928" s="9"/>
    </row>
    <row r="929" spans="1:26" ht="12.75" customHeight="1" x14ac:dyDescent="0.2">
      <c r="A929" s="14"/>
      <c r="B929" s="15"/>
      <c r="C929" s="16"/>
      <c r="D929" s="14"/>
      <c r="E929" s="17"/>
      <c r="F929" s="18"/>
      <c r="G929" s="18"/>
      <c r="H929" s="18"/>
      <c r="I929" s="8"/>
      <c r="J929" s="9"/>
      <c r="K929" s="9"/>
      <c r="L929" s="9"/>
      <c r="M929" s="9"/>
      <c r="N929" s="9"/>
      <c r="O929" s="9"/>
      <c r="P929" s="9"/>
      <c r="Q929" s="9"/>
      <c r="R929" s="9"/>
      <c r="S929" s="9"/>
      <c r="T929" s="9"/>
      <c r="U929" s="9"/>
      <c r="V929" s="9"/>
      <c r="W929" s="9"/>
      <c r="X929" s="9"/>
      <c r="Y929" s="9"/>
      <c r="Z929" s="9"/>
    </row>
    <row r="930" spans="1:26" ht="12.75" customHeight="1" x14ac:dyDescent="0.2">
      <c r="A930" s="14"/>
      <c r="B930" s="15"/>
      <c r="C930" s="16"/>
      <c r="D930" s="14"/>
      <c r="E930" s="17"/>
      <c r="F930" s="18"/>
      <c r="G930" s="18"/>
      <c r="H930" s="18"/>
      <c r="I930" s="8"/>
      <c r="J930" s="9"/>
      <c r="K930" s="9"/>
      <c r="L930" s="9"/>
      <c r="M930" s="9"/>
      <c r="N930" s="9"/>
      <c r="O930" s="9"/>
      <c r="P930" s="9"/>
      <c r="Q930" s="9"/>
      <c r="R930" s="9"/>
      <c r="S930" s="9"/>
      <c r="T930" s="9"/>
      <c r="U930" s="9"/>
      <c r="V930" s="9"/>
      <c r="W930" s="9"/>
      <c r="X930" s="9"/>
      <c r="Y930" s="9"/>
      <c r="Z930" s="9"/>
    </row>
    <row r="931" spans="1:26" ht="12.75" customHeight="1" x14ac:dyDescent="0.2">
      <c r="A931" s="14"/>
      <c r="B931" s="15"/>
      <c r="C931" s="16"/>
      <c r="D931" s="14"/>
      <c r="E931" s="17"/>
      <c r="F931" s="18"/>
      <c r="G931" s="18"/>
      <c r="H931" s="18"/>
      <c r="I931" s="8"/>
      <c r="J931" s="9"/>
      <c r="K931" s="9"/>
      <c r="L931" s="9"/>
      <c r="M931" s="9"/>
      <c r="N931" s="9"/>
      <c r="O931" s="9"/>
      <c r="P931" s="9"/>
      <c r="Q931" s="9"/>
      <c r="R931" s="9"/>
      <c r="S931" s="9"/>
      <c r="T931" s="9"/>
      <c r="U931" s="9"/>
      <c r="V931" s="9"/>
      <c r="W931" s="9"/>
      <c r="X931" s="9"/>
      <c r="Y931" s="9"/>
      <c r="Z931" s="9"/>
    </row>
    <row r="932" spans="1:26" ht="12.75" customHeight="1" x14ac:dyDescent="0.2">
      <c r="A932" s="14"/>
      <c r="B932" s="15"/>
      <c r="C932" s="16"/>
      <c r="D932" s="14"/>
      <c r="E932" s="17"/>
      <c r="F932" s="18"/>
      <c r="G932" s="18"/>
      <c r="H932" s="18"/>
      <c r="I932" s="8"/>
      <c r="J932" s="9"/>
      <c r="K932" s="9"/>
      <c r="L932" s="9"/>
      <c r="M932" s="9"/>
      <c r="N932" s="9"/>
      <c r="O932" s="9"/>
      <c r="P932" s="9"/>
      <c r="Q932" s="9"/>
      <c r="R932" s="9"/>
      <c r="S932" s="9"/>
      <c r="T932" s="9"/>
      <c r="U932" s="9"/>
      <c r="V932" s="9"/>
      <c r="W932" s="9"/>
      <c r="X932" s="9"/>
      <c r="Y932" s="9"/>
      <c r="Z932" s="9"/>
    </row>
    <row r="933" spans="1:26" ht="12.75" customHeight="1" x14ac:dyDescent="0.2">
      <c r="A933" s="14"/>
      <c r="B933" s="15"/>
      <c r="C933" s="16"/>
      <c r="D933" s="14"/>
      <c r="E933" s="17"/>
      <c r="F933" s="18"/>
      <c r="G933" s="18"/>
      <c r="H933" s="18"/>
      <c r="I933" s="8"/>
      <c r="J933" s="9"/>
      <c r="K933" s="9"/>
      <c r="L933" s="9"/>
      <c r="M933" s="9"/>
      <c r="N933" s="9"/>
      <c r="O933" s="9"/>
      <c r="P933" s="9"/>
      <c r="Q933" s="9"/>
      <c r="R933" s="9"/>
      <c r="S933" s="9"/>
      <c r="T933" s="9"/>
      <c r="U933" s="9"/>
      <c r="V933" s="9"/>
      <c r="W933" s="9"/>
      <c r="X933" s="9"/>
      <c r="Y933" s="9"/>
      <c r="Z933" s="9"/>
    </row>
    <row r="934" spans="1:26" ht="12.75" customHeight="1" x14ac:dyDescent="0.2">
      <c r="A934" s="14"/>
      <c r="B934" s="15"/>
      <c r="C934" s="16"/>
      <c r="D934" s="14"/>
      <c r="E934" s="17"/>
      <c r="F934" s="18"/>
      <c r="G934" s="18"/>
      <c r="H934" s="18"/>
      <c r="I934" s="8"/>
      <c r="J934" s="9"/>
      <c r="K934" s="9"/>
      <c r="L934" s="9"/>
      <c r="M934" s="9"/>
      <c r="N934" s="9"/>
      <c r="O934" s="9"/>
      <c r="P934" s="9"/>
      <c r="Q934" s="9"/>
      <c r="R934" s="9"/>
      <c r="S934" s="9"/>
      <c r="T934" s="9"/>
      <c r="U934" s="9"/>
      <c r="V934" s="9"/>
      <c r="W934" s="9"/>
      <c r="X934" s="9"/>
      <c r="Y934" s="9"/>
      <c r="Z934" s="9"/>
    </row>
    <row r="935" spans="1:26" ht="12.75" customHeight="1" x14ac:dyDescent="0.2">
      <c r="A935" s="14"/>
      <c r="B935" s="15"/>
      <c r="C935" s="16"/>
      <c r="D935" s="14"/>
      <c r="E935" s="17"/>
      <c r="F935" s="18"/>
      <c r="G935" s="18"/>
      <c r="H935" s="18"/>
      <c r="I935" s="8"/>
      <c r="J935" s="9"/>
      <c r="K935" s="9"/>
      <c r="L935" s="9"/>
      <c r="M935" s="9"/>
      <c r="N935" s="9"/>
      <c r="O935" s="9"/>
      <c r="P935" s="9"/>
      <c r="Q935" s="9"/>
      <c r="R935" s="9"/>
      <c r="S935" s="9"/>
      <c r="T935" s="9"/>
      <c r="U935" s="9"/>
      <c r="V935" s="9"/>
      <c r="W935" s="9"/>
      <c r="X935" s="9"/>
      <c r="Y935" s="9"/>
      <c r="Z935" s="9"/>
    </row>
    <row r="936" spans="1:26" ht="12.75" customHeight="1" x14ac:dyDescent="0.2">
      <c r="A936" s="14"/>
      <c r="B936" s="15"/>
      <c r="C936" s="16"/>
      <c r="D936" s="14"/>
      <c r="E936" s="17"/>
      <c r="F936" s="18"/>
      <c r="G936" s="18"/>
      <c r="H936" s="18"/>
      <c r="I936" s="8"/>
      <c r="J936" s="9"/>
      <c r="K936" s="9"/>
      <c r="L936" s="9"/>
      <c r="M936" s="9"/>
      <c r="N936" s="9"/>
      <c r="O936" s="9"/>
      <c r="P936" s="9"/>
      <c r="Q936" s="9"/>
      <c r="R936" s="9"/>
      <c r="S936" s="9"/>
      <c r="T936" s="9"/>
      <c r="U936" s="9"/>
      <c r="V936" s="9"/>
      <c r="W936" s="9"/>
      <c r="X936" s="9"/>
      <c r="Y936" s="9"/>
      <c r="Z936" s="9"/>
    </row>
    <row r="937" spans="1:26" ht="12.75" customHeight="1" x14ac:dyDescent="0.2">
      <c r="A937" s="14"/>
      <c r="B937" s="15"/>
      <c r="C937" s="16"/>
      <c r="D937" s="14"/>
      <c r="E937" s="17"/>
      <c r="F937" s="18"/>
      <c r="G937" s="18"/>
      <c r="H937" s="18"/>
      <c r="I937" s="8"/>
      <c r="J937" s="9"/>
      <c r="K937" s="9"/>
      <c r="L937" s="9"/>
      <c r="M937" s="9"/>
      <c r="N937" s="9"/>
      <c r="O937" s="9"/>
      <c r="P937" s="9"/>
      <c r="Q937" s="9"/>
      <c r="R937" s="9"/>
      <c r="S937" s="9"/>
      <c r="T937" s="9"/>
      <c r="U937" s="9"/>
      <c r="V937" s="9"/>
      <c r="W937" s="9"/>
      <c r="X937" s="9"/>
      <c r="Y937" s="9"/>
      <c r="Z937" s="9"/>
    </row>
    <row r="938" spans="1:26" ht="12.75" customHeight="1" x14ac:dyDescent="0.2">
      <c r="A938" s="14"/>
      <c r="B938" s="15"/>
      <c r="C938" s="16"/>
      <c r="D938" s="14"/>
      <c r="E938" s="17"/>
      <c r="F938" s="18"/>
      <c r="G938" s="18"/>
      <c r="H938" s="18"/>
      <c r="I938" s="8"/>
      <c r="J938" s="9"/>
      <c r="K938" s="9"/>
      <c r="L938" s="9"/>
      <c r="M938" s="9"/>
      <c r="N938" s="9"/>
      <c r="O938" s="9"/>
      <c r="P938" s="9"/>
      <c r="Q938" s="9"/>
      <c r="R938" s="9"/>
      <c r="S938" s="9"/>
      <c r="T938" s="9"/>
      <c r="U938" s="9"/>
      <c r="V938" s="9"/>
      <c r="W938" s="9"/>
      <c r="X938" s="9"/>
      <c r="Y938" s="9"/>
      <c r="Z938" s="9"/>
    </row>
    <row r="939" spans="1:26" ht="12.75" customHeight="1" x14ac:dyDescent="0.2">
      <c r="A939" s="14"/>
      <c r="B939" s="15"/>
      <c r="C939" s="16"/>
      <c r="D939" s="14"/>
      <c r="E939" s="17"/>
      <c r="F939" s="18"/>
      <c r="G939" s="18"/>
      <c r="H939" s="18"/>
      <c r="I939" s="8"/>
      <c r="J939" s="9"/>
      <c r="K939" s="9"/>
      <c r="L939" s="9"/>
      <c r="M939" s="9"/>
      <c r="N939" s="9"/>
      <c r="O939" s="9"/>
      <c r="P939" s="9"/>
      <c r="Q939" s="9"/>
      <c r="R939" s="9"/>
      <c r="S939" s="9"/>
      <c r="T939" s="9"/>
      <c r="U939" s="9"/>
      <c r="V939" s="9"/>
      <c r="W939" s="9"/>
      <c r="X939" s="9"/>
      <c r="Y939" s="9"/>
      <c r="Z939" s="9"/>
    </row>
    <row r="940" spans="1:26" ht="12.75" customHeight="1" x14ac:dyDescent="0.2">
      <c r="A940" s="14"/>
      <c r="B940" s="15"/>
      <c r="C940" s="16"/>
      <c r="D940" s="14"/>
      <c r="E940" s="17"/>
      <c r="F940" s="18"/>
      <c r="G940" s="18"/>
      <c r="H940" s="18"/>
      <c r="I940" s="8"/>
      <c r="J940" s="9"/>
      <c r="K940" s="9"/>
      <c r="L940" s="9"/>
      <c r="M940" s="9"/>
      <c r="N940" s="9"/>
      <c r="O940" s="9"/>
      <c r="P940" s="9"/>
      <c r="Q940" s="9"/>
      <c r="R940" s="9"/>
      <c r="S940" s="9"/>
      <c r="T940" s="9"/>
      <c r="U940" s="9"/>
      <c r="V940" s="9"/>
      <c r="W940" s="9"/>
      <c r="X940" s="9"/>
      <c r="Y940" s="9"/>
      <c r="Z940" s="9"/>
    </row>
    <row r="941" spans="1:26" ht="12.75" customHeight="1" x14ac:dyDescent="0.2">
      <c r="A941" s="14"/>
      <c r="B941" s="15"/>
      <c r="C941" s="16"/>
      <c r="D941" s="14"/>
      <c r="E941" s="17"/>
      <c r="F941" s="18"/>
      <c r="G941" s="18"/>
      <c r="H941" s="18"/>
      <c r="I941" s="8"/>
      <c r="J941" s="9"/>
      <c r="K941" s="9"/>
      <c r="L941" s="9"/>
      <c r="M941" s="9"/>
      <c r="N941" s="9"/>
      <c r="O941" s="9"/>
      <c r="P941" s="9"/>
      <c r="Q941" s="9"/>
      <c r="R941" s="9"/>
      <c r="S941" s="9"/>
      <c r="T941" s="9"/>
      <c r="U941" s="9"/>
      <c r="V941" s="9"/>
      <c r="W941" s="9"/>
      <c r="X941" s="9"/>
      <c r="Y941" s="9"/>
      <c r="Z941" s="9"/>
    </row>
    <row r="942" spans="1:26" ht="12.75" customHeight="1" x14ac:dyDescent="0.2">
      <c r="A942" s="14"/>
      <c r="B942" s="15"/>
      <c r="C942" s="16"/>
      <c r="D942" s="14"/>
      <c r="E942" s="17"/>
      <c r="F942" s="18"/>
      <c r="G942" s="18"/>
      <c r="H942" s="18"/>
      <c r="I942" s="8"/>
      <c r="J942" s="9"/>
      <c r="K942" s="9"/>
      <c r="L942" s="9"/>
      <c r="M942" s="9"/>
      <c r="N942" s="9"/>
      <c r="O942" s="9"/>
      <c r="P942" s="9"/>
      <c r="Q942" s="9"/>
      <c r="R942" s="9"/>
      <c r="S942" s="9"/>
      <c r="T942" s="9"/>
      <c r="U942" s="9"/>
      <c r="V942" s="9"/>
      <c r="W942" s="9"/>
      <c r="X942" s="9"/>
      <c r="Y942" s="9"/>
      <c r="Z942" s="9"/>
    </row>
    <row r="943" spans="1:26" ht="12.75" customHeight="1" x14ac:dyDescent="0.2">
      <c r="A943" s="14"/>
      <c r="B943" s="15"/>
      <c r="C943" s="16"/>
      <c r="D943" s="14"/>
      <c r="E943" s="17"/>
      <c r="F943" s="18"/>
      <c r="G943" s="18"/>
      <c r="H943" s="18"/>
      <c r="I943" s="8"/>
      <c r="J943" s="9"/>
      <c r="K943" s="9"/>
      <c r="L943" s="9"/>
      <c r="M943" s="9"/>
      <c r="N943" s="9"/>
      <c r="O943" s="9"/>
      <c r="P943" s="9"/>
      <c r="Q943" s="9"/>
      <c r="R943" s="9"/>
      <c r="S943" s="9"/>
      <c r="T943" s="9"/>
      <c r="U943" s="9"/>
      <c r="V943" s="9"/>
      <c r="W943" s="9"/>
      <c r="X943" s="9"/>
      <c r="Y943" s="9"/>
      <c r="Z943" s="9"/>
    </row>
    <row r="944" spans="1:26" ht="12.75" customHeight="1" x14ac:dyDescent="0.2">
      <c r="A944" s="14"/>
      <c r="B944" s="15"/>
      <c r="C944" s="16"/>
      <c r="D944" s="14"/>
      <c r="E944" s="17"/>
      <c r="F944" s="18"/>
      <c r="G944" s="18"/>
      <c r="H944" s="18"/>
      <c r="I944" s="8"/>
      <c r="J944" s="9"/>
      <c r="K944" s="9"/>
      <c r="L944" s="9"/>
      <c r="M944" s="9"/>
      <c r="N944" s="9"/>
      <c r="O944" s="9"/>
      <c r="P944" s="9"/>
      <c r="Q944" s="9"/>
      <c r="R944" s="9"/>
      <c r="S944" s="9"/>
      <c r="T944" s="9"/>
      <c r="U944" s="9"/>
      <c r="V944" s="9"/>
      <c r="W944" s="9"/>
      <c r="X944" s="9"/>
      <c r="Y944" s="9"/>
      <c r="Z944" s="9"/>
    </row>
    <row r="945" spans="1:26" ht="12.75" customHeight="1" x14ac:dyDescent="0.2">
      <c r="A945" s="14"/>
      <c r="B945" s="15"/>
      <c r="C945" s="16"/>
      <c r="D945" s="14"/>
      <c r="E945" s="17"/>
      <c r="F945" s="18"/>
      <c r="G945" s="18"/>
      <c r="H945" s="18"/>
      <c r="I945" s="8"/>
      <c r="J945" s="9"/>
      <c r="K945" s="9"/>
      <c r="L945" s="9"/>
      <c r="M945" s="9"/>
      <c r="N945" s="9"/>
      <c r="O945" s="9"/>
      <c r="P945" s="9"/>
      <c r="Q945" s="9"/>
      <c r="R945" s="9"/>
      <c r="S945" s="9"/>
      <c r="T945" s="9"/>
      <c r="U945" s="9"/>
      <c r="V945" s="9"/>
      <c r="W945" s="9"/>
      <c r="X945" s="9"/>
      <c r="Y945" s="9"/>
      <c r="Z945" s="9"/>
    </row>
    <row r="946" spans="1:26" ht="12.75" customHeight="1" x14ac:dyDescent="0.2">
      <c r="A946" s="14"/>
      <c r="B946" s="15"/>
      <c r="C946" s="16"/>
      <c r="D946" s="14"/>
      <c r="E946" s="17"/>
      <c r="F946" s="18"/>
      <c r="G946" s="18"/>
      <c r="H946" s="18"/>
      <c r="I946" s="8"/>
      <c r="J946" s="9"/>
      <c r="K946" s="9"/>
      <c r="L946" s="9"/>
      <c r="M946" s="9"/>
      <c r="N946" s="9"/>
      <c r="O946" s="9"/>
      <c r="P946" s="9"/>
      <c r="Q946" s="9"/>
      <c r="R946" s="9"/>
      <c r="S946" s="9"/>
      <c r="T946" s="9"/>
      <c r="U946" s="9"/>
      <c r="V946" s="9"/>
      <c r="W946" s="9"/>
      <c r="X946" s="9"/>
      <c r="Y946" s="9"/>
      <c r="Z946" s="9"/>
    </row>
    <row r="947" spans="1:26" ht="12.75" customHeight="1" x14ac:dyDescent="0.2">
      <c r="A947" s="14"/>
      <c r="B947" s="15"/>
      <c r="C947" s="16"/>
      <c r="D947" s="14"/>
      <c r="E947" s="17"/>
      <c r="F947" s="18"/>
      <c r="G947" s="18"/>
      <c r="H947" s="18"/>
      <c r="I947" s="8"/>
      <c r="J947" s="9"/>
      <c r="K947" s="9"/>
      <c r="L947" s="9"/>
      <c r="M947" s="9"/>
      <c r="N947" s="9"/>
      <c r="O947" s="9"/>
      <c r="P947" s="9"/>
      <c r="Q947" s="9"/>
      <c r="R947" s="9"/>
      <c r="S947" s="9"/>
      <c r="T947" s="9"/>
      <c r="U947" s="9"/>
      <c r="V947" s="9"/>
      <c r="W947" s="9"/>
      <c r="X947" s="9"/>
      <c r="Y947" s="9"/>
      <c r="Z947" s="9"/>
    </row>
    <row r="948" spans="1:26" ht="12.75" customHeight="1" x14ac:dyDescent="0.2">
      <c r="A948" s="14"/>
      <c r="B948" s="15"/>
      <c r="C948" s="16"/>
      <c r="D948" s="14"/>
      <c r="E948" s="17"/>
      <c r="F948" s="18"/>
      <c r="G948" s="18"/>
      <c r="H948" s="18"/>
      <c r="I948" s="8"/>
      <c r="J948" s="9"/>
      <c r="K948" s="9"/>
      <c r="L948" s="9"/>
      <c r="M948" s="9"/>
      <c r="N948" s="9"/>
      <c r="O948" s="9"/>
      <c r="P948" s="9"/>
      <c r="Q948" s="9"/>
      <c r="R948" s="9"/>
      <c r="S948" s="9"/>
      <c r="T948" s="9"/>
      <c r="U948" s="9"/>
      <c r="V948" s="9"/>
      <c r="W948" s="9"/>
      <c r="X948" s="9"/>
      <c r="Y948" s="9"/>
      <c r="Z948" s="9"/>
    </row>
    <row r="949" spans="1:26" ht="12.75" customHeight="1" x14ac:dyDescent="0.2">
      <c r="A949" s="14"/>
      <c r="B949" s="15"/>
      <c r="C949" s="16"/>
      <c r="D949" s="14"/>
      <c r="E949" s="17"/>
      <c r="F949" s="18"/>
      <c r="G949" s="18"/>
      <c r="H949" s="18"/>
      <c r="I949" s="8"/>
      <c r="J949" s="9"/>
      <c r="K949" s="9"/>
      <c r="L949" s="9"/>
      <c r="M949" s="9"/>
      <c r="N949" s="9"/>
      <c r="O949" s="9"/>
      <c r="P949" s="9"/>
      <c r="Q949" s="9"/>
      <c r="R949" s="9"/>
      <c r="S949" s="9"/>
      <c r="T949" s="9"/>
      <c r="U949" s="9"/>
      <c r="V949" s="9"/>
      <c r="W949" s="9"/>
      <c r="X949" s="9"/>
      <c r="Y949" s="9"/>
      <c r="Z949" s="9"/>
    </row>
    <row r="950" spans="1:26" ht="12.75" customHeight="1" x14ac:dyDescent="0.2">
      <c r="A950" s="14"/>
      <c r="B950" s="15"/>
      <c r="C950" s="16"/>
      <c r="D950" s="14"/>
      <c r="E950" s="17"/>
      <c r="F950" s="18"/>
      <c r="G950" s="18"/>
      <c r="H950" s="18"/>
      <c r="I950" s="8"/>
      <c r="J950" s="9"/>
      <c r="K950" s="9"/>
      <c r="L950" s="9"/>
      <c r="M950" s="9"/>
      <c r="N950" s="9"/>
      <c r="O950" s="9"/>
      <c r="P950" s="9"/>
      <c r="Q950" s="9"/>
      <c r="R950" s="9"/>
      <c r="S950" s="9"/>
      <c r="T950" s="9"/>
      <c r="U950" s="9"/>
      <c r="V950" s="9"/>
      <c r="W950" s="9"/>
      <c r="X950" s="9"/>
      <c r="Y950" s="9"/>
      <c r="Z950" s="9"/>
    </row>
    <row r="951" spans="1:26" ht="12.75" customHeight="1" x14ac:dyDescent="0.2">
      <c r="A951" s="14"/>
      <c r="B951" s="15"/>
      <c r="C951" s="16"/>
      <c r="D951" s="14"/>
      <c r="E951" s="17"/>
      <c r="F951" s="18"/>
      <c r="G951" s="18"/>
      <c r="H951" s="18"/>
      <c r="I951" s="8"/>
      <c r="J951" s="9"/>
      <c r="K951" s="9"/>
      <c r="L951" s="9"/>
      <c r="M951" s="9"/>
      <c r="N951" s="9"/>
      <c r="O951" s="9"/>
      <c r="P951" s="9"/>
      <c r="Q951" s="9"/>
      <c r="R951" s="9"/>
      <c r="S951" s="9"/>
      <c r="T951" s="9"/>
      <c r="U951" s="9"/>
      <c r="V951" s="9"/>
      <c r="W951" s="9"/>
      <c r="X951" s="9"/>
      <c r="Y951" s="9"/>
      <c r="Z951" s="9"/>
    </row>
    <row r="952" spans="1:26" ht="12.75" customHeight="1" x14ac:dyDescent="0.2">
      <c r="A952" s="14"/>
      <c r="B952" s="15"/>
      <c r="C952" s="16"/>
      <c r="D952" s="14"/>
      <c r="E952" s="17"/>
      <c r="F952" s="18"/>
      <c r="G952" s="18"/>
      <c r="H952" s="18"/>
      <c r="I952" s="8"/>
      <c r="J952" s="9"/>
      <c r="K952" s="9"/>
      <c r="L952" s="9"/>
      <c r="M952" s="9"/>
      <c r="N952" s="9"/>
      <c r="O952" s="9"/>
      <c r="P952" s="9"/>
      <c r="Q952" s="9"/>
      <c r="R952" s="9"/>
      <c r="S952" s="9"/>
      <c r="T952" s="9"/>
      <c r="U952" s="9"/>
      <c r="V952" s="9"/>
      <c r="W952" s="9"/>
      <c r="X952" s="9"/>
      <c r="Y952" s="9"/>
      <c r="Z952" s="9"/>
    </row>
    <row r="953" spans="1:26" ht="12.75" customHeight="1" x14ac:dyDescent="0.2">
      <c r="A953" s="14"/>
      <c r="B953" s="15"/>
      <c r="C953" s="16"/>
      <c r="D953" s="14"/>
      <c r="E953" s="17"/>
      <c r="F953" s="18"/>
      <c r="G953" s="18"/>
      <c r="H953" s="18"/>
      <c r="I953" s="8"/>
      <c r="J953" s="9"/>
      <c r="K953" s="9"/>
      <c r="L953" s="9"/>
      <c r="M953" s="9"/>
      <c r="N953" s="9"/>
      <c r="O953" s="9"/>
      <c r="P953" s="9"/>
      <c r="Q953" s="9"/>
      <c r="R953" s="9"/>
      <c r="S953" s="9"/>
      <c r="T953" s="9"/>
      <c r="U953" s="9"/>
      <c r="V953" s="9"/>
      <c r="W953" s="9"/>
      <c r="X953" s="9"/>
      <c r="Y953" s="9"/>
      <c r="Z953" s="9"/>
    </row>
    <row r="954" spans="1:26" ht="12.75" customHeight="1" x14ac:dyDescent="0.2">
      <c r="A954" s="14"/>
      <c r="B954" s="15"/>
      <c r="C954" s="16"/>
      <c r="D954" s="14"/>
      <c r="E954" s="17"/>
      <c r="F954" s="18"/>
      <c r="G954" s="18"/>
      <c r="H954" s="18"/>
      <c r="I954" s="8"/>
      <c r="J954" s="9"/>
      <c r="K954" s="9"/>
      <c r="L954" s="9"/>
      <c r="M954" s="9"/>
      <c r="N954" s="9"/>
      <c r="O954" s="9"/>
      <c r="P954" s="9"/>
      <c r="Q954" s="9"/>
      <c r="R954" s="9"/>
      <c r="S954" s="9"/>
      <c r="T954" s="9"/>
      <c r="U954" s="9"/>
      <c r="V954" s="9"/>
      <c r="W954" s="9"/>
      <c r="X954" s="9"/>
      <c r="Y954" s="9"/>
      <c r="Z954" s="9"/>
    </row>
    <row r="955" spans="1:26" ht="12.75" customHeight="1" x14ac:dyDescent="0.2">
      <c r="A955" s="14"/>
      <c r="B955" s="15"/>
      <c r="C955" s="16"/>
      <c r="D955" s="14"/>
      <c r="E955" s="17"/>
      <c r="F955" s="18"/>
      <c r="G955" s="18"/>
      <c r="H955" s="18"/>
      <c r="I955" s="8"/>
      <c r="J955" s="9"/>
      <c r="K955" s="9"/>
      <c r="L955" s="9"/>
      <c r="M955" s="9"/>
      <c r="N955" s="9"/>
      <c r="O955" s="9"/>
      <c r="P955" s="9"/>
      <c r="Q955" s="9"/>
      <c r="R955" s="9"/>
      <c r="S955" s="9"/>
      <c r="T955" s="9"/>
      <c r="U955" s="9"/>
      <c r="V955" s="9"/>
      <c r="W955" s="9"/>
      <c r="X955" s="9"/>
      <c r="Y955" s="9"/>
      <c r="Z955" s="9"/>
    </row>
    <row r="956" spans="1:26" ht="12.75" customHeight="1" x14ac:dyDescent="0.2">
      <c r="A956" s="14"/>
      <c r="B956" s="15"/>
      <c r="C956" s="16"/>
      <c r="D956" s="14"/>
      <c r="E956" s="17"/>
      <c r="F956" s="18"/>
      <c r="G956" s="18"/>
      <c r="H956" s="18"/>
      <c r="I956" s="8"/>
      <c r="J956" s="9"/>
      <c r="K956" s="9"/>
      <c r="L956" s="9"/>
      <c r="M956" s="9"/>
      <c r="N956" s="9"/>
      <c r="O956" s="9"/>
      <c r="P956" s="9"/>
      <c r="Q956" s="9"/>
      <c r="R956" s="9"/>
      <c r="S956" s="9"/>
      <c r="T956" s="9"/>
      <c r="U956" s="9"/>
      <c r="V956" s="9"/>
      <c r="W956" s="9"/>
      <c r="X956" s="9"/>
      <c r="Y956" s="9"/>
      <c r="Z956" s="9"/>
    </row>
    <row r="957" spans="1:26" ht="12.75" customHeight="1" x14ac:dyDescent="0.2">
      <c r="A957" s="14"/>
      <c r="B957" s="15"/>
      <c r="C957" s="16"/>
      <c r="D957" s="14"/>
      <c r="E957" s="17"/>
      <c r="F957" s="18"/>
      <c r="G957" s="18"/>
      <c r="H957" s="18"/>
      <c r="I957" s="8"/>
      <c r="J957" s="9"/>
      <c r="K957" s="9"/>
      <c r="L957" s="9"/>
      <c r="M957" s="9"/>
      <c r="N957" s="9"/>
      <c r="O957" s="9"/>
      <c r="P957" s="9"/>
      <c r="Q957" s="9"/>
      <c r="R957" s="9"/>
      <c r="S957" s="9"/>
      <c r="T957" s="9"/>
      <c r="U957" s="9"/>
      <c r="V957" s="9"/>
      <c r="W957" s="9"/>
      <c r="X957" s="9"/>
      <c r="Y957" s="9"/>
      <c r="Z957" s="9"/>
    </row>
    <row r="958" spans="1:26" ht="12.75" customHeight="1" x14ac:dyDescent="0.2">
      <c r="A958" s="14"/>
      <c r="B958" s="15"/>
      <c r="C958" s="16"/>
      <c r="D958" s="14"/>
      <c r="E958" s="17"/>
      <c r="F958" s="18"/>
      <c r="G958" s="18"/>
      <c r="H958" s="18"/>
      <c r="I958" s="8"/>
      <c r="J958" s="9"/>
      <c r="K958" s="9"/>
      <c r="L958" s="9"/>
      <c r="M958" s="9"/>
      <c r="N958" s="9"/>
      <c r="O958" s="9"/>
      <c r="P958" s="9"/>
      <c r="Q958" s="9"/>
      <c r="R958" s="9"/>
      <c r="S958" s="9"/>
      <c r="T958" s="9"/>
      <c r="U958" s="9"/>
      <c r="V958" s="9"/>
      <c r="W958" s="9"/>
      <c r="X958" s="9"/>
      <c r="Y958" s="9"/>
      <c r="Z958" s="9"/>
    </row>
    <row r="959" spans="1:26" ht="12.75" customHeight="1" x14ac:dyDescent="0.2">
      <c r="A959" s="14"/>
      <c r="B959" s="15"/>
      <c r="C959" s="16"/>
      <c r="D959" s="14"/>
      <c r="E959" s="17"/>
      <c r="F959" s="18"/>
      <c r="G959" s="18"/>
      <c r="H959" s="18"/>
      <c r="I959" s="8"/>
      <c r="J959" s="9"/>
      <c r="K959" s="9"/>
      <c r="L959" s="9"/>
      <c r="M959" s="9"/>
      <c r="N959" s="9"/>
      <c r="O959" s="9"/>
      <c r="P959" s="9"/>
      <c r="Q959" s="9"/>
      <c r="R959" s="9"/>
      <c r="S959" s="9"/>
      <c r="T959" s="9"/>
      <c r="U959" s="9"/>
      <c r="V959" s="9"/>
      <c r="W959" s="9"/>
      <c r="X959" s="9"/>
      <c r="Y959" s="9"/>
      <c r="Z959" s="9"/>
    </row>
    <row r="960" spans="1:26" ht="12.75" customHeight="1" x14ac:dyDescent="0.2">
      <c r="A960" s="14"/>
      <c r="B960" s="15"/>
      <c r="C960" s="16"/>
      <c r="D960" s="14"/>
      <c r="E960" s="17"/>
      <c r="F960" s="18"/>
      <c r="G960" s="18"/>
      <c r="H960" s="18"/>
      <c r="I960" s="8"/>
      <c r="J960" s="9"/>
      <c r="K960" s="9"/>
      <c r="L960" s="9"/>
      <c r="M960" s="9"/>
      <c r="N960" s="9"/>
      <c r="O960" s="9"/>
      <c r="P960" s="9"/>
      <c r="Q960" s="9"/>
      <c r="R960" s="9"/>
      <c r="S960" s="9"/>
      <c r="T960" s="9"/>
      <c r="U960" s="9"/>
      <c r="V960" s="9"/>
      <c r="W960" s="9"/>
      <c r="X960" s="9"/>
      <c r="Y960" s="9"/>
      <c r="Z960" s="9"/>
    </row>
    <row r="961" spans="1:26" ht="12.75" customHeight="1" x14ac:dyDescent="0.2">
      <c r="A961" s="14"/>
      <c r="B961" s="15"/>
      <c r="C961" s="16"/>
      <c r="D961" s="14"/>
      <c r="E961" s="17"/>
      <c r="F961" s="18"/>
      <c r="G961" s="18"/>
      <c r="H961" s="18"/>
      <c r="I961" s="8"/>
      <c r="J961" s="9"/>
      <c r="K961" s="9"/>
      <c r="L961" s="9"/>
      <c r="M961" s="9"/>
      <c r="N961" s="9"/>
      <c r="O961" s="9"/>
      <c r="P961" s="9"/>
      <c r="Q961" s="9"/>
      <c r="R961" s="9"/>
      <c r="S961" s="9"/>
      <c r="T961" s="9"/>
      <c r="U961" s="9"/>
      <c r="V961" s="9"/>
      <c r="W961" s="9"/>
      <c r="X961" s="9"/>
      <c r="Y961" s="9"/>
      <c r="Z961" s="9"/>
    </row>
    <row r="962" spans="1:26" ht="12.75" customHeight="1" x14ac:dyDescent="0.2">
      <c r="A962" s="14"/>
      <c r="B962" s="15"/>
      <c r="C962" s="16"/>
      <c r="D962" s="14"/>
      <c r="E962" s="17"/>
      <c r="F962" s="18"/>
      <c r="G962" s="18"/>
      <c r="H962" s="18"/>
      <c r="I962" s="8"/>
      <c r="J962" s="9"/>
      <c r="K962" s="9"/>
      <c r="L962" s="9"/>
      <c r="M962" s="9"/>
      <c r="N962" s="9"/>
      <c r="O962" s="9"/>
      <c r="P962" s="9"/>
      <c r="Q962" s="9"/>
      <c r="R962" s="9"/>
      <c r="S962" s="9"/>
      <c r="T962" s="9"/>
      <c r="U962" s="9"/>
      <c r="V962" s="9"/>
      <c r="W962" s="9"/>
      <c r="X962" s="9"/>
      <c r="Y962" s="9"/>
      <c r="Z962" s="9"/>
    </row>
    <row r="963" spans="1:26" ht="12.75" customHeight="1" x14ac:dyDescent="0.2">
      <c r="A963" s="14"/>
      <c r="B963" s="15"/>
      <c r="C963" s="16"/>
      <c r="D963" s="14"/>
      <c r="E963" s="17"/>
      <c r="F963" s="18"/>
      <c r="G963" s="18"/>
      <c r="H963" s="18"/>
      <c r="I963" s="8"/>
      <c r="J963" s="9"/>
      <c r="K963" s="9"/>
      <c r="L963" s="9"/>
      <c r="M963" s="9"/>
      <c r="N963" s="9"/>
      <c r="O963" s="9"/>
      <c r="P963" s="9"/>
      <c r="Q963" s="9"/>
      <c r="R963" s="9"/>
      <c r="S963" s="9"/>
      <c r="T963" s="9"/>
      <c r="U963" s="9"/>
      <c r="V963" s="9"/>
      <c r="W963" s="9"/>
      <c r="X963" s="9"/>
      <c r="Y963" s="9"/>
      <c r="Z963" s="9"/>
    </row>
    <row r="964" spans="1:26" ht="12.75" customHeight="1" x14ac:dyDescent="0.2">
      <c r="A964" s="14"/>
      <c r="B964" s="15"/>
      <c r="C964" s="16"/>
      <c r="D964" s="14"/>
      <c r="E964" s="17"/>
      <c r="F964" s="18"/>
      <c r="G964" s="18"/>
      <c r="H964" s="18"/>
      <c r="I964" s="8"/>
      <c r="J964" s="9"/>
      <c r="K964" s="9"/>
      <c r="L964" s="9"/>
      <c r="M964" s="9"/>
      <c r="N964" s="9"/>
      <c r="O964" s="9"/>
      <c r="P964" s="9"/>
      <c r="Q964" s="9"/>
      <c r="R964" s="9"/>
      <c r="S964" s="9"/>
      <c r="T964" s="9"/>
      <c r="U964" s="9"/>
      <c r="V964" s="9"/>
      <c r="W964" s="9"/>
      <c r="X964" s="9"/>
      <c r="Y964" s="9"/>
      <c r="Z964" s="9"/>
    </row>
    <row r="965" spans="1:26" ht="12.75" customHeight="1" x14ac:dyDescent="0.2">
      <c r="A965" s="14"/>
      <c r="B965" s="15"/>
      <c r="C965" s="16"/>
      <c r="D965" s="14"/>
      <c r="E965" s="17"/>
      <c r="F965" s="18"/>
      <c r="G965" s="18"/>
      <c r="H965" s="18"/>
      <c r="I965" s="8"/>
      <c r="J965" s="9"/>
      <c r="K965" s="9"/>
      <c r="L965" s="9"/>
      <c r="M965" s="9"/>
      <c r="N965" s="9"/>
      <c r="O965" s="9"/>
      <c r="P965" s="9"/>
      <c r="Q965" s="9"/>
      <c r="R965" s="9"/>
      <c r="S965" s="9"/>
      <c r="T965" s="9"/>
      <c r="U965" s="9"/>
      <c r="V965" s="9"/>
      <c r="W965" s="9"/>
      <c r="X965" s="9"/>
      <c r="Y965" s="9"/>
      <c r="Z965" s="9"/>
    </row>
    <row r="966" spans="1:26" ht="12.75" customHeight="1" x14ac:dyDescent="0.2">
      <c r="A966" s="14"/>
      <c r="B966" s="15"/>
      <c r="C966" s="16"/>
      <c r="D966" s="14"/>
      <c r="E966" s="17"/>
      <c r="F966" s="18"/>
      <c r="G966" s="18"/>
      <c r="H966" s="18"/>
      <c r="I966" s="8"/>
      <c r="J966" s="9"/>
      <c r="K966" s="9"/>
      <c r="L966" s="9"/>
      <c r="M966" s="9"/>
      <c r="N966" s="9"/>
      <c r="O966" s="9"/>
      <c r="P966" s="9"/>
      <c r="Q966" s="9"/>
      <c r="R966" s="9"/>
      <c r="S966" s="9"/>
      <c r="T966" s="9"/>
      <c r="U966" s="9"/>
      <c r="V966" s="9"/>
      <c r="W966" s="9"/>
      <c r="X966" s="9"/>
      <c r="Y966" s="9"/>
      <c r="Z966" s="9"/>
    </row>
    <row r="967" spans="1:26" ht="12.75" customHeight="1" x14ac:dyDescent="0.2">
      <c r="A967" s="14"/>
      <c r="B967" s="15"/>
      <c r="C967" s="16"/>
      <c r="D967" s="14"/>
      <c r="E967" s="17"/>
      <c r="F967" s="18"/>
      <c r="G967" s="18"/>
      <c r="H967" s="18"/>
      <c r="I967" s="8"/>
      <c r="J967" s="9"/>
      <c r="K967" s="9"/>
      <c r="L967" s="9"/>
      <c r="M967" s="9"/>
      <c r="N967" s="9"/>
      <c r="O967" s="9"/>
      <c r="P967" s="9"/>
      <c r="Q967" s="9"/>
      <c r="R967" s="9"/>
      <c r="S967" s="9"/>
      <c r="T967" s="9"/>
      <c r="U967" s="9"/>
      <c r="V967" s="9"/>
      <c r="W967" s="9"/>
      <c r="X967" s="9"/>
      <c r="Y967" s="9"/>
      <c r="Z967" s="9"/>
    </row>
    <row r="968" spans="1:26" ht="12.75" customHeight="1" x14ac:dyDescent="0.2">
      <c r="A968" s="14"/>
      <c r="B968" s="15"/>
      <c r="C968" s="16"/>
      <c r="D968" s="14"/>
      <c r="E968" s="17"/>
      <c r="F968" s="18"/>
      <c r="G968" s="18"/>
      <c r="H968" s="18"/>
      <c r="I968" s="8"/>
      <c r="J968" s="9"/>
      <c r="K968" s="9"/>
      <c r="L968" s="9"/>
      <c r="M968" s="9"/>
      <c r="N968" s="9"/>
      <c r="O968" s="9"/>
      <c r="P968" s="9"/>
      <c r="Q968" s="9"/>
      <c r="R968" s="9"/>
      <c r="S968" s="9"/>
      <c r="T968" s="9"/>
      <c r="U968" s="9"/>
      <c r="V968" s="9"/>
      <c r="W968" s="9"/>
      <c r="X968" s="9"/>
      <c r="Y968" s="9"/>
      <c r="Z968" s="9"/>
    </row>
    <row r="969" spans="1:26" ht="12.75" customHeight="1" x14ac:dyDescent="0.2">
      <c r="A969" s="14"/>
      <c r="B969" s="15"/>
      <c r="C969" s="16"/>
      <c r="D969" s="14"/>
      <c r="E969" s="17"/>
      <c r="F969" s="18"/>
      <c r="G969" s="18"/>
      <c r="H969" s="18"/>
      <c r="I969" s="8"/>
      <c r="J969" s="9"/>
      <c r="K969" s="9"/>
      <c r="L969" s="9"/>
      <c r="M969" s="9"/>
      <c r="N969" s="9"/>
      <c r="O969" s="9"/>
      <c r="P969" s="9"/>
      <c r="Q969" s="9"/>
      <c r="R969" s="9"/>
      <c r="S969" s="9"/>
      <c r="T969" s="9"/>
      <c r="U969" s="9"/>
      <c r="V969" s="9"/>
      <c r="W969" s="9"/>
      <c r="X969" s="9"/>
      <c r="Y969" s="9"/>
      <c r="Z969" s="9"/>
    </row>
    <row r="970" spans="1:26" ht="12.75" customHeight="1" x14ac:dyDescent="0.2">
      <c r="A970" s="14"/>
      <c r="B970" s="15"/>
      <c r="C970" s="16"/>
      <c r="D970" s="14"/>
      <c r="E970" s="17"/>
      <c r="F970" s="18"/>
      <c r="G970" s="18"/>
      <c r="H970" s="18"/>
      <c r="I970" s="8"/>
      <c r="J970" s="9"/>
      <c r="K970" s="9"/>
      <c r="L970" s="9"/>
      <c r="M970" s="9"/>
      <c r="N970" s="9"/>
      <c r="O970" s="9"/>
      <c r="P970" s="9"/>
      <c r="Q970" s="9"/>
      <c r="R970" s="9"/>
      <c r="S970" s="9"/>
      <c r="T970" s="9"/>
      <c r="U970" s="9"/>
      <c r="V970" s="9"/>
      <c r="W970" s="9"/>
      <c r="X970" s="9"/>
      <c r="Y970" s="9"/>
      <c r="Z970" s="9"/>
    </row>
    <row r="971" spans="1:26" ht="12.75" customHeight="1" x14ac:dyDescent="0.2">
      <c r="A971" s="14"/>
      <c r="B971" s="15"/>
      <c r="C971" s="16"/>
      <c r="D971" s="14"/>
      <c r="E971" s="17"/>
      <c r="F971" s="18"/>
      <c r="G971" s="18"/>
      <c r="H971" s="18"/>
      <c r="I971" s="8"/>
      <c r="J971" s="9"/>
      <c r="K971" s="9"/>
      <c r="L971" s="9"/>
      <c r="M971" s="9"/>
      <c r="N971" s="9"/>
      <c r="O971" s="9"/>
      <c r="P971" s="9"/>
      <c r="Q971" s="9"/>
      <c r="R971" s="9"/>
      <c r="S971" s="9"/>
      <c r="T971" s="9"/>
      <c r="U971" s="9"/>
      <c r="V971" s="9"/>
      <c r="W971" s="9"/>
      <c r="X971" s="9"/>
      <c r="Y971" s="9"/>
      <c r="Z971" s="9"/>
    </row>
    <row r="972" spans="1:26" ht="12.75" customHeight="1" x14ac:dyDescent="0.2">
      <c r="A972" s="14"/>
      <c r="B972" s="15"/>
      <c r="C972" s="16"/>
      <c r="D972" s="14"/>
      <c r="E972" s="17"/>
      <c r="F972" s="18"/>
      <c r="G972" s="18"/>
      <c r="H972" s="18"/>
      <c r="I972" s="8"/>
      <c r="J972" s="9"/>
      <c r="K972" s="9"/>
      <c r="L972" s="9"/>
      <c r="M972" s="9"/>
      <c r="N972" s="9"/>
      <c r="O972" s="9"/>
      <c r="P972" s="9"/>
      <c r="Q972" s="9"/>
      <c r="R972" s="9"/>
      <c r="S972" s="9"/>
      <c r="T972" s="9"/>
      <c r="U972" s="9"/>
      <c r="V972" s="9"/>
      <c r="W972" s="9"/>
      <c r="X972" s="9"/>
      <c r="Y972" s="9"/>
      <c r="Z972" s="9"/>
    </row>
    <row r="973" spans="1:26" ht="12.75" customHeight="1" x14ac:dyDescent="0.2">
      <c r="A973" s="14"/>
      <c r="B973" s="15"/>
      <c r="C973" s="16"/>
      <c r="D973" s="14"/>
      <c r="E973" s="17"/>
      <c r="F973" s="18"/>
      <c r="G973" s="18"/>
      <c r="H973" s="18"/>
      <c r="I973" s="8"/>
      <c r="J973" s="9"/>
      <c r="K973" s="9"/>
      <c r="L973" s="9"/>
      <c r="M973" s="9"/>
      <c r="N973" s="9"/>
      <c r="O973" s="9"/>
      <c r="P973" s="9"/>
      <c r="Q973" s="9"/>
      <c r="R973" s="9"/>
      <c r="S973" s="9"/>
      <c r="T973" s="9"/>
      <c r="U973" s="9"/>
      <c r="V973" s="9"/>
      <c r="W973" s="9"/>
      <c r="X973" s="9"/>
      <c r="Y973" s="9"/>
      <c r="Z973" s="9"/>
    </row>
    <row r="974" spans="1:26" ht="12.75" customHeight="1" x14ac:dyDescent="0.2">
      <c r="A974" s="14"/>
      <c r="B974" s="15"/>
      <c r="C974" s="16"/>
      <c r="D974" s="14"/>
      <c r="E974" s="17"/>
      <c r="F974" s="18"/>
      <c r="G974" s="18"/>
      <c r="H974" s="18"/>
      <c r="I974" s="8"/>
      <c r="J974" s="9"/>
      <c r="K974" s="9"/>
      <c r="L974" s="9"/>
      <c r="M974" s="9"/>
      <c r="N974" s="9"/>
      <c r="O974" s="9"/>
      <c r="P974" s="9"/>
      <c r="Q974" s="9"/>
      <c r="R974" s="9"/>
      <c r="S974" s="9"/>
      <c r="T974" s="9"/>
      <c r="U974" s="9"/>
      <c r="V974" s="9"/>
      <c r="W974" s="9"/>
      <c r="X974" s="9"/>
      <c r="Y974" s="9"/>
      <c r="Z974" s="9"/>
    </row>
    <row r="975" spans="1:26" ht="12.75" customHeight="1" x14ac:dyDescent="0.2">
      <c r="A975" s="14"/>
      <c r="B975" s="15"/>
      <c r="C975" s="16"/>
      <c r="D975" s="14"/>
      <c r="E975" s="17"/>
      <c r="F975" s="18"/>
      <c r="G975" s="18"/>
      <c r="H975" s="18"/>
      <c r="I975" s="8"/>
      <c r="J975" s="9"/>
      <c r="K975" s="9"/>
      <c r="L975" s="9"/>
      <c r="M975" s="9"/>
      <c r="N975" s="9"/>
      <c r="O975" s="9"/>
      <c r="P975" s="9"/>
      <c r="Q975" s="9"/>
      <c r="R975" s="9"/>
      <c r="S975" s="9"/>
      <c r="T975" s="9"/>
      <c r="U975" s="9"/>
      <c r="V975" s="9"/>
      <c r="W975" s="9"/>
      <c r="X975" s="9"/>
      <c r="Y975" s="9"/>
      <c r="Z975" s="9"/>
    </row>
    <row r="976" spans="1:26" ht="12.75" customHeight="1" x14ac:dyDescent="0.2">
      <c r="A976" s="14"/>
      <c r="B976" s="15"/>
      <c r="C976" s="16"/>
      <c r="D976" s="14"/>
      <c r="E976" s="17"/>
      <c r="F976" s="18"/>
      <c r="G976" s="18"/>
      <c r="H976" s="18"/>
      <c r="I976" s="8"/>
      <c r="J976" s="9"/>
      <c r="K976" s="9"/>
      <c r="L976" s="9"/>
      <c r="M976" s="9"/>
      <c r="N976" s="9"/>
      <c r="O976" s="9"/>
      <c r="P976" s="9"/>
      <c r="Q976" s="9"/>
      <c r="R976" s="9"/>
      <c r="S976" s="9"/>
      <c r="T976" s="9"/>
      <c r="U976" s="9"/>
      <c r="V976" s="9"/>
      <c r="W976" s="9"/>
      <c r="X976" s="9"/>
      <c r="Y976" s="9"/>
      <c r="Z976" s="9"/>
    </row>
    <row r="977" spans="1:26" ht="12.75" customHeight="1" x14ac:dyDescent="0.2">
      <c r="A977" s="14"/>
      <c r="B977" s="15"/>
      <c r="C977" s="16"/>
      <c r="D977" s="14"/>
      <c r="E977" s="17"/>
      <c r="F977" s="18"/>
      <c r="G977" s="18"/>
      <c r="H977" s="18"/>
      <c r="I977" s="8"/>
      <c r="J977" s="9"/>
      <c r="K977" s="9"/>
      <c r="L977" s="9"/>
      <c r="M977" s="9"/>
      <c r="N977" s="9"/>
      <c r="O977" s="9"/>
      <c r="P977" s="9"/>
      <c r="Q977" s="9"/>
      <c r="R977" s="9"/>
      <c r="S977" s="9"/>
      <c r="T977" s="9"/>
      <c r="U977" s="9"/>
      <c r="V977" s="9"/>
      <c r="W977" s="9"/>
      <c r="X977" s="9"/>
      <c r="Y977" s="9"/>
      <c r="Z977" s="9"/>
    </row>
    <row r="978" spans="1:26" ht="12.75" customHeight="1" x14ac:dyDescent="0.2">
      <c r="A978" s="14"/>
      <c r="B978" s="15"/>
      <c r="C978" s="16"/>
      <c r="D978" s="14"/>
      <c r="E978" s="17"/>
      <c r="F978" s="18"/>
      <c r="G978" s="18"/>
      <c r="H978" s="18"/>
      <c r="I978" s="8"/>
      <c r="J978" s="9"/>
      <c r="K978" s="9"/>
      <c r="L978" s="9"/>
      <c r="M978" s="9"/>
      <c r="N978" s="9"/>
      <c r="O978" s="9"/>
      <c r="P978" s="9"/>
      <c r="Q978" s="9"/>
      <c r="R978" s="9"/>
      <c r="S978" s="9"/>
      <c r="T978" s="9"/>
      <c r="U978" s="9"/>
      <c r="V978" s="9"/>
      <c r="W978" s="9"/>
      <c r="X978" s="9"/>
      <c r="Y978" s="9"/>
      <c r="Z978" s="9"/>
    </row>
    <row r="979" spans="1:26" ht="12.75" customHeight="1" x14ac:dyDescent="0.2">
      <c r="A979" s="14"/>
      <c r="B979" s="15"/>
      <c r="C979" s="16"/>
      <c r="D979" s="14"/>
      <c r="E979" s="17"/>
      <c r="F979" s="18"/>
      <c r="G979" s="18"/>
      <c r="H979" s="18"/>
      <c r="I979" s="8"/>
      <c r="J979" s="9"/>
      <c r="K979" s="9"/>
      <c r="L979" s="9"/>
      <c r="M979" s="9"/>
      <c r="N979" s="9"/>
      <c r="O979" s="9"/>
      <c r="P979" s="9"/>
      <c r="Q979" s="9"/>
      <c r="R979" s="9"/>
      <c r="S979" s="9"/>
      <c r="T979" s="9"/>
      <c r="U979" s="9"/>
      <c r="V979" s="9"/>
      <c r="W979" s="9"/>
      <c r="X979" s="9"/>
      <c r="Y979" s="9"/>
      <c r="Z979" s="9"/>
    </row>
    <row r="980" spans="1:26" ht="12.75" customHeight="1" x14ac:dyDescent="0.2">
      <c r="A980" s="14"/>
      <c r="B980" s="15"/>
      <c r="C980" s="16"/>
      <c r="D980" s="14"/>
      <c r="E980" s="17"/>
      <c r="F980" s="18"/>
      <c r="G980" s="18"/>
      <c r="H980" s="18"/>
      <c r="I980" s="8"/>
      <c r="J980" s="9"/>
      <c r="K980" s="9"/>
      <c r="L980" s="9"/>
      <c r="M980" s="9"/>
      <c r="N980" s="9"/>
      <c r="O980" s="9"/>
      <c r="P980" s="9"/>
      <c r="Q980" s="9"/>
      <c r="R980" s="9"/>
      <c r="S980" s="9"/>
      <c r="T980" s="9"/>
      <c r="U980" s="9"/>
      <c r="V980" s="9"/>
      <c r="W980" s="9"/>
      <c r="X980" s="9"/>
      <c r="Y980" s="9"/>
      <c r="Z980" s="9"/>
    </row>
    <row r="981" spans="1:26" ht="12.75" customHeight="1" x14ac:dyDescent="0.2">
      <c r="A981" s="14"/>
      <c r="B981" s="15"/>
      <c r="C981" s="16"/>
      <c r="D981" s="14"/>
      <c r="E981" s="17"/>
      <c r="F981" s="18"/>
      <c r="G981" s="18"/>
      <c r="H981" s="18"/>
      <c r="I981" s="8"/>
      <c r="J981" s="9"/>
      <c r="K981" s="9"/>
      <c r="L981" s="9"/>
      <c r="M981" s="9"/>
      <c r="N981" s="9"/>
      <c r="O981" s="9"/>
      <c r="P981" s="9"/>
      <c r="Q981" s="9"/>
      <c r="R981" s="9"/>
      <c r="S981" s="9"/>
      <c r="T981" s="9"/>
      <c r="U981" s="9"/>
      <c r="V981" s="9"/>
      <c r="W981" s="9"/>
      <c r="X981" s="9"/>
      <c r="Y981" s="9"/>
      <c r="Z981" s="9"/>
    </row>
    <row r="982" spans="1:26" ht="12.75" customHeight="1" x14ac:dyDescent="0.2">
      <c r="A982" s="14"/>
      <c r="B982" s="15"/>
      <c r="C982" s="16"/>
      <c r="D982" s="14"/>
      <c r="E982" s="17"/>
      <c r="F982" s="18"/>
      <c r="G982" s="18"/>
      <c r="H982" s="18"/>
      <c r="I982" s="8"/>
      <c r="J982" s="9"/>
      <c r="K982" s="9"/>
      <c r="L982" s="9"/>
      <c r="M982" s="9"/>
      <c r="N982" s="9"/>
      <c r="O982" s="9"/>
      <c r="P982" s="9"/>
      <c r="Q982" s="9"/>
      <c r="R982" s="9"/>
      <c r="S982" s="9"/>
      <c r="T982" s="9"/>
      <c r="U982" s="9"/>
      <c r="V982" s="9"/>
      <c r="W982" s="9"/>
      <c r="X982" s="9"/>
      <c r="Y982" s="9"/>
      <c r="Z982" s="9"/>
    </row>
    <row r="983" spans="1:26" ht="12.75" customHeight="1" x14ac:dyDescent="0.2">
      <c r="A983" s="14"/>
      <c r="B983" s="15"/>
      <c r="C983" s="16"/>
      <c r="D983" s="14"/>
      <c r="E983" s="17"/>
      <c r="F983" s="18"/>
      <c r="G983" s="18"/>
      <c r="H983" s="18"/>
      <c r="I983" s="8"/>
      <c r="J983" s="9"/>
      <c r="K983" s="9"/>
      <c r="L983" s="9"/>
      <c r="M983" s="9"/>
      <c r="N983" s="9"/>
      <c r="O983" s="9"/>
      <c r="P983" s="9"/>
      <c r="Q983" s="9"/>
      <c r="R983" s="9"/>
      <c r="S983" s="9"/>
      <c r="T983" s="9"/>
      <c r="U983" s="9"/>
      <c r="V983" s="9"/>
      <c r="W983" s="9"/>
      <c r="X983" s="9"/>
      <c r="Y983" s="9"/>
      <c r="Z983" s="9"/>
    </row>
    <row r="984" spans="1:26" ht="12.75" customHeight="1" x14ac:dyDescent="0.2">
      <c r="A984" s="14"/>
      <c r="B984" s="15"/>
      <c r="C984" s="16"/>
      <c r="D984" s="14"/>
      <c r="E984" s="17"/>
      <c r="F984" s="18"/>
      <c r="G984" s="18"/>
      <c r="H984" s="18"/>
      <c r="I984" s="8"/>
      <c r="J984" s="9"/>
      <c r="K984" s="9"/>
      <c r="L984" s="9"/>
      <c r="M984" s="9"/>
      <c r="N984" s="9"/>
      <c r="O984" s="9"/>
      <c r="P984" s="9"/>
      <c r="Q984" s="9"/>
      <c r="R984" s="9"/>
      <c r="S984" s="9"/>
      <c r="T984" s="9"/>
      <c r="U984" s="9"/>
      <c r="V984" s="9"/>
      <c r="W984" s="9"/>
      <c r="X984" s="9"/>
      <c r="Y984" s="9"/>
      <c r="Z984" s="9"/>
    </row>
    <row r="985" spans="1:26" ht="12.75" customHeight="1" x14ac:dyDescent="0.2">
      <c r="A985" s="14"/>
      <c r="B985" s="15"/>
      <c r="C985" s="16"/>
      <c r="D985" s="14"/>
      <c r="E985" s="17"/>
      <c r="F985" s="18"/>
      <c r="G985" s="18"/>
      <c r="H985" s="18"/>
      <c r="I985" s="8"/>
      <c r="J985" s="9"/>
      <c r="K985" s="9"/>
      <c r="L985" s="9"/>
      <c r="M985" s="9"/>
      <c r="N985" s="9"/>
      <c r="O985" s="9"/>
      <c r="P985" s="9"/>
      <c r="Q985" s="9"/>
      <c r="R985" s="9"/>
      <c r="S985" s="9"/>
      <c r="T985" s="9"/>
      <c r="U985" s="9"/>
      <c r="V985" s="9"/>
      <c r="W985" s="9"/>
      <c r="X985" s="9"/>
      <c r="Y985" s="9"/>
      <c r="Z985" s="9"/>
    </row>
    <row r="986" spans="1:26" ht="12.75" customHeight="1" x14ac:dyDescent="0.2">
      <c r="A986" s="14"/>
      <c r="B986" s="15"/>
      <c r="C986" s="16"/>
      <c r="D986" s="14"/>
      <c r="E986" s="17"/>
      <c r="F986" s="18"/>
      <c r="G986" s="18"/>
      <c r="H986" s="18"/>
      <c r="I986" s="8"/>
      <c r="J986" s="9"/>
      <c r="K986" s="9"/>
      <c r="L986" s="9"/>
      <c r="M986" s="9"/>
      <c r="N986" s="9"/>
      <c r="O986" s="9"/>
      <c r="P986" s="9"/>
      <c r="Q986" s="9"/>
      <c r="R986" s="9"/>
      <c r="S986" s="9"/>
      <c r="T986" s="9"/>
      <c r="U986" s="9"/>
      <c r="V986" s="9"/>
      <c r="W986" s="9"/>
      <c r="X986" s="9"/>
      <c r="Y986" s="9"/>
      <c r="Z986" s="9"/>
    </row>
    <row r="987" spans="1:26" ht="12.75" customHeight="1" x14ac:dyDescent="0.2">
      <c r="A987" s="14"/>
      <c r="B987" s="15"/>
      <c r="C987" s="16"/>
      <c r="D987" s="14"/>
      <c r="E987" s="17"/>
      <c r="F987" s="18"/>
      <c r="G987" s="18"/>
      <c r="H987" s="18"/>
      <c r="I987" s="8"/>
      <c r="J987" s="9"/>
      <c r="K987" s="9"/>
      <c r="L987" s="9"/>
      <c r="M987" s="9"/>
      <c r="N987" s="9"/>
      <c r="O987" s="9"/>
      <c r="P987" s="9"/>
      <c r="Q987" s="9"/>
      <c r="R987" s="9"/>
      <c r="S987" s="9"/>
      <c r="T987" s="9"/>
      <c r="U987" s="9"/>
      <c r="V987" s="9"/>
      <c r="W987" s="9"/>
      <c r="X987" s="9"/>
      <c r="Y987" s="9"/>
      <c r="Z987" s="9"/>
    </row>
    <row r="988" spans="1:26" ht="12.75" customHeight="1" x14ac:dyDescent="0.2">
      <c r="A988" s="14"/>
      <c r="B988" s="15"/>
      <c r="C988" s="16"/>
      <c r="D988" s="14"/>
      <c r="E988" s="17"/>
      <c r="F988" s="18"/>
      <c r="G988" s="18"/>
      <c r="H988" s="18"/>
      <c r="I988" s="8"/>
      <c r="J988" s="9"/>
      <c r="K988" s="9"/>
      <c r="L988" s="9"/>
      <c r="M988" s="9"/>
      <c r="N988" s="9"/>
      <c r="O988" s="9"/>
      <c r="P988" s="9"/>
      <c r="Q988" s="9"/>
      <c r="R988" s="9"/>
      <c r="S988" s="9"/>
      <c r="T988" s="9"/>
      <c r="U988" s="9"/>
      <c r="V988" s="9"/>
      <c r="W988" s="9"/>
      <c r="X988" s="9"/>
      <c r="Y988" s="9"/>
      <c r="Z988" s="9"/>
    </row>
    <row r="989" spans="1:26" ht="12.75" customHeight="1" x14ac:dyDescent="0.2">
      <c r="A989" s="14"/>
      <c r="B989" s="15"/>
      <c r="C989" s="16"/>
      <c r="D989" s="14"/>
      <c r="E989" s="17"/>
      <c r="F989" s="18"/>
      <c r="G989" s="18"/>
      <c r="H989" s="18"/>
      <c r="I989" s="8"/>
      <c r="J989" s="9"/>
      <c r="K989" s="9"/>
      <c r="L989" s="9"/>
      <c r="M989" s="9"/>
      <c r="N989" s="9"/>
      <c r="O989" s="9"/>
      <c r="P989" s="9"/>
      <c r="Q989" s="9"/>
      <c r="R989" s="9"/>
      <c r="S989" s="9"/>
      <c r="T989" s="9"/>
      <c r="U989" s="9"/>
      <c r="V989" s="9"/>
      <c r="W989" s="9"/>
      <c r="X989" s="9"/>
      <c r="Y989" s="9"/>
      <c r="Z989" s="9"/>
    </row>
    <row r="990" spans="1:26" ht="12.75" customHeight="1" x14ac:dyDescent="0.2">
      <c r="A990" s="14"/>
      <c r="B990" s="15"/>
      <c r="C990" s="16"/>
      <c r="D990" s="14"/>
      <c r="E990" s="17"/>
      <c r="F990" s="18"/>
      <c r="G990" s="18"/>
      <c r="H990" s="18"/>
      <c r="I990" s="8"/>
      <c r="J990" s="9"/>
      <c r="K990" s="9"/>
      <c r="L990" s="9"/>
      <c r="M990" s="9"/>
      <c r="N990" s="9"/>
      <c r="O990" s="9"/>
      <c r="P990" s="9"/>
      <c r="Q990" s="9"/>
      <c r="R990" s="9"/>
      <c r="S990" s="9"/>
      <c r="T990" s="9"/>
      <c r="U990" s="9"/>
      <c r="V990" s="9"/>
      <c r="W990" s="9"/>
      <c r="X990" s="9"/>
      <c r="Y990" s="9"/>
      <c r="Z990" s="9"/>
    </row>
    <row r="991" spans="1:26" ht="12.75" customHeight="1" x14ac:dyDescent="0.2">
      <c r="A991" s="14"/>
      <c r="B991" s="15"/>
      <c r="C991" s="16"/>
      <c r="D991" s="14"/>
      <c r="E991" s="17"/>
      <c r="F991" s="18"/>
      <c r="G991" s="18"/>
      <c r="H991" s="18"/>
      <c r="I991" s="8"/>
      <c r="J991" s="9"/>
      <c r="K991" s="9"/>
      <c r="L991" s="9"/>
      <c r="M991" s="9"/>
      <c r="N991" s="9"/>
      <c r="O991" s="9"/>
      <c r="P991" s="9"/>
      <c r="Q991" s="9"/>
      <c r="R991" s="9"/>
      <c r="S991" s="9"/>
      <c r="T991" s="9"/>
      <c r="U991" s="9"/>
      <c r="V991" s="9"/>
      <c r="W991" s="9"/>
      <c r="X991" s="9"/>
      <c r="Y991" s="9"/>
      <c r="Z991" s="9"/>
    </row>
    <row r="992" spans="1:26" ht="12.75" customHeight="1" x14ac:dyDescent="0.2">
      <c r="A992" s="14"/>
      <c r="B992" s="15"/>
      <c r="C992" s="16"/>
      <c r="D992" s="14"/>
      <c r="E992" s="17"/>
      <c r="F992" s="18"/>
      <c r="G992" s="18"/>
      <c r="H992" s="18"/>
      <c r="I992" s="8"/>
      <c r="J992" s="9"/>
      <c r="K992" s="9"/>
      <c r="L992" s="9"/>
      <c r="M992" s="9"/>
      <c r="N992" s="9"/>
      <c r="O992" s="9"/>
      <c r="P992" s="9"/>
      <c r="Q992" s="9"/>
      <c r="R992" s="9"/>
      <c r="S992" s="9"/>
      <c r="T992" s="9"/>
      <c r="U992" s="9"/>
      <c r="V992" s="9"/>
      <c r="W992" s="9"/>
      <c r="X992" s="9"/>
      <c r="Y992" s="9"/>
      <c r="Z992" s="9"/>
    </row>
    <row r="993" spans="1:26" ht="12.75" customHeight="1" x14ac:dyDescent="0.2">
      <c r="A993" s="14"/>
      <c r="B993" s="15"/>
      <c r="C993" s="16"/>
      <c r="D993" s="14"/>
      <c r="E993" s="17"/>
      <c r="F993" s="18"/>
      <c r="G993" s="18"/>
      <c r="H993" s="18"/>
      <c r="I993" s="8"/>
      <c r="J993" s="9"/>
      <c r="K993" s="9"/>
      <c r="L993" s="9"/>
      <c r="M993" s="9"/>
      <c r="N993" s="9"/>
      <c r="O993" s="9"/>
      <c r="P993" s="9"/>
      <c r="Q993" s="9"/>
      <c r="R993" s="9"/>
      <c r="S993" s="9"/>
      <c r="T993" s="9"/>
      <c r="U993" s="9"/>
      <c r="V993" s="9"/>
      <c r="W993" s="9"/>
      <c r="X993" s="9"/>
      <c r="Y993" s="9"/>
      <c r="Z993" s="9"/>
    </row>
    <row r="994" spans="1:26" ht="12.75" customHeight="1" x14ac:dyDescent="0.2">
      <c r="A994" s="14"/>
      <c r="B994" s="15"/>
      <c r="C994" s="16"/>
      <c r="D994" s="14"/>
      <c r="E994" s="17"/>
      <c r="F994" s="18"/>
      <c r="G994" s="18"/>
      <c r="H994" s="18"/>
      <c r="I994" s="8"/>
      <c r="J994" s="9"/>
      <c r="K994" s="9"/>
      <c r="L994" s="9"/>
      <c r="M994" s="9"/>
      <c r="N994" s="9"/>
      <c r="O994" s="9"/>
      <c r="P994" s="9"/>
      <c r="Q994" s="9"/>
      <c r="R994" s="9"/>
      <c r="S994" s="9"/>
      <c r="T994" s="9"/>
      <c r="U994" s="9"/>
      <c r="V994" s="9"/>
      <c r="W994" s="9"/>
      <c r="X994" s="9"/>
      <c r="Y994" s="9"/>
      <c r="Z994" s="9"/>
    </row>
    <row r="995" spans="1:26" ht="12.75" customHeight="1" x14ac:dyDescent="0.2">
      <c r="A995" s="14"/>
      <c r="B995" s="15"/>
      <c r="C995" s="16"/>
      <c r="D995" s="14"/>
      <c r="E995" s="17"/>
      <c r="F995" s="18"/>
      <c r="G995" s="18"/>
      <c r="H995" s="18"/>
      <c r="I995" s="8"/>
      <c r="J995" s="9"/>
      <c r="K995" s="9"/>
      <c r="L995" s="9"/>
      <c r="M995" s="9"/>
      <c r="N995" s="9"/>
      <c r="O995" s="9"/>
      <c r="P995" s="9"/>
      <c r="Q995" s="9"/>
      <c r="R995" s="9"/>
      <c r="S995" s="9"/>
      <c r="T995" s="9"/>
      <c r="U995" s="9"/>
      <c r="V995" s="9"/>
      <c r="W995" s="9"/>
      <c r="X995" s="9"/>
      <c r="Y995" s="9"/>
      <c r="Z995" s="9"/>
    </row>
    <row r="996" spans="1:26" ht="12.75" customHeight="1" x14ac:dyDescent="0.2">
      <c r="A996" s="14"/>
      <c r="B996" s="15"/>
      <c r="C996" s="16"/>
      <c r="D996" s="14"/>
      <c r="E996" s="17"/>
      <c r="F996" s="18"/>
      <c r="G996" s="18"/>
      <c r="H996" s="18"/>
      <c r="I996" s="8"/>
      <c r="J996" s="9"/>
      <c r="K996" s="9"/>
      <c r="L996" s="9"/>
      <c r="M996" s="9"/>
      <c r="N996" s="9"/>
      <c r="O996" s="9"/>
      <c r="P996" s="9"/>
      <c r="Q996" s="9"/>
      <c r="R996" s="9"/>
      <c r="S996" s="9"/>
      <c r="T996" s="9"/>
      <c r="U996" s="9"/>
      <c r="V996" s="9"/>
      <c r="W996" s="9"/>
      <c r="X996" s="9"/>
      <c r="Y996" s="9"/>
      <c r="Z996" s="9"/>
    </row>
    <row r="997" spans="1:26" ht="12.75" customHeight="1" x14ac:dyDescent="0.2">
      <c r="A997" s="14"/>
      <c r="B997" s="15"/>
      <c r="C997" s="16"/>
      <c r="D997" s="14"/>
      <c r="E997" s="17"/>
      <c r="F997" s="18"/>
      <c r="G997" s="18"/>
      <c r="H997" s="18"/>
      <c r="I997" s="8"/>
      <c r="J997" s="9"/>
      <c r="K997" s="9"/>
      <c r="L997" s="9"/>
      <c r="M997" s="9"/>
      <c r="N997" s="9"/>
      <c r="O997" s="9"/>
      <c r="P997" s="9"/>
      <c r="Q997" s="9"/>
      <c r="R997" s="9"/>
      <c r="S997" s="9"/>
      <c r="T997" s="9"/>
      <c r="U997" s="9"/>
      <c r="V997" s="9"/>
      <c r="W997" s="9"/>
      <c r="X997" s="9"/>
      <c r="Y997" s="9"/>
      <c r="Z997" s="9"/>
    </row>
    <row r="998" spans="1:26" ht="12.75" customHeight="1" x14ac:dyDescent="0.2">
      <c r="A998" s="14"/>
      <c r="B998" s="15"/>
      <c r="C998" s="16"/>
      <c r="D998" s="14"/>
      <c r="E998" s="17"/>
      <c r="F998" s="18"/>
      <c r="G998" s="18"/>
      <c r="H998" s="18"/>
      <c r="I998" s="8"/>
      <c r="J998" s="9"/>
      <c r="K998" s="9"/>
      <c r="L998" s="9"/>
      <c r="M998" s="9"/>
      <c r="N998" s="9"/>
      <c r="O998" s="9"/>
      <c r="P998" s="9"/>
      <c r="Q998" s="9"/>
      <c r="R998" s="9"/>
      <c r="S998" s="9"/>
      <c r="T998" s="9"/>
      <c r="U998" s="9"/>
      <c r="V998" s="9"/>
      <c r="W998" s="9"/>
      <c r="X998" s="9"/>
      <c r="Y998" s="9"/>
      <c r="Z998" s="9"/>
    </row>
    <row r="999" spans="1:26" ht="12.75" customHeight="1" x14ac:dyDescent="0.2">
      <c r="A999" s="14"/>
      <c r="B999" s="15"/>
      <c r="C999" s="16"/>
      <c r="D999" s="14"/>
      <c r="E999" s="17"/>
      <c r="F999" s="18"/>
      <c r="G999" s="18"/>
      <c r="H999" s="18"/>
      <c r="I999" s="8"/>
      <c r="J999" s="9"/>
      <c r="K999" s="9"/>
      <c r="L999" s="9"/>
      <c r="M999" s="9"/>
      <c r="N999" s="9"/>
      <c r="O999" s="9"/>
      <c r="P999" s="9"/>
      <c r="Q999" s="9"/>
      <c r="R999" s="9"/>
      <c r="S999" s="9"/>
      <c r="T999" s="9"/>
      <c r="U999" s="9"/>
      <c r="V999" s="9"/>
      <c r="W999" s="9"/>
      <c r="X999" s="9"/>
      <c r="Y999" s="9"/>
      <c r="Z999" s="9"/>
    </row>
    <row r="1000" spans="1:26" ht="12.75" customHeight="1" x14ac:dyDescent="0.2">
      <c r="A1000" s="14"/>
      <c r="B1000" s="15"/>
      <c r="C1000" s="16"/>
      <c r="D1000" s="14"/>
      <c r="E1000" s="17"/>
      <c r="F1000" s="18"/>
      <c r="G1000" s="18"/>
      <c r="H1000" s="18"/>
      <c r="I1000" s="8"/>
      <c r="J1000" s="9"/>
      <c r="K1000" s="9"/>
      <c r="L1000" s="9"/>
      <c r="M1000" s="9"/>
      <c r="N1000" s="9"/>
      <c r="O1000" s="9"/>
      <c r="P1000" s="9"/>
      <c r="Q1000" s="9"/>
      <c r="R1000" s="9"/>
      <c r="S1000" s="9"/>
      <c r="T1000" s="9"/>
      <c r="U1000" s="9"/>
      <c r="V1000" s="9"/>
      <c r="W1000" s="9"/>
      <c r="X1000" s="9"/>
      <c r="Y1000" s="9"/>
      <c r="Z1000" s="9"/>
    </row>
  </sheetData>
  <autoFilter ref="A6:H129"/>
  <mergeCells count="1">
    <mergeCell ref="A4:H4"/>
  </mergeCells>
  <printOptions horizontalCentered="1"/>
  <pageMargins left="0.70866141732283472" right="0.70866141732283472" top="0.9055118110236221" bottom="1.3385826771653544"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2" manualBreakCount="2">
    <brk id="123" man="1"/>
    <brk id="44"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92" workbookViewId="0">
      <selection activeCell="I211" sqref="C210:I211"/>
    </sheetView>
  </sheetViews>
  <sheetFormatPr defaultColWidth="14.42578125" defaultRowHeight="15" customHeight="1" x14ac:dyDescent="0.2"/>
  <cols>
    <col min="1" max="1" width="12.140625" customWidth="1"/>
    <col min="2" max="2" width="11.85546875" customWidth="1"/>
    <col min="3" max="3" width="48.42578125" customWidth="1"/>
    <col min="4" max="4" width="6.28515625" customWidth="1"/>
    <col min="5" max="5" width="10.7109375" customWidth="1"/>
    <col min="6" max="6" width="14.7109375" customWidth="1"/>
    <col min="7" max="7" width="13" customWidth="1"/>
    <col min="8" max="8" width="17.7109375" customWidth="1"/>
    <col min="9" max="9" width="16.140625" customWidth="1"/>
    <col min="10" max="10" width="18.42578125" customWidth="1"/>
    <col min="11" max="11" width="16.42578125" customWidth="1"/>
    <col min="12" max="12" width="15.7109375" customWidth="1"/>
    <col min="13" max="26" width="8.7109375" customWidth="1"/>
  </cols>
  <sheetData>
    <row r="1" spans="1:26" ht="12.75" customHeight="1" x14ac:dyDescent="0.2">
      <c r="A1" s="1" t="s">
        <v>0</v>
      </c>
      <c r="B1" s="2"/>
      <c r="C1" s="3"/>
      <c r="D1" s="4"/>
      <c r="E1" s="5"/>
      <c r="F1" s="6"/>
      <c r="G1" s="6"/>
      <c r="H1" s="6"/>
      <c r="I1" s="7"/>
      <c r="J1" s="9"/>
      <c r="K1" s="9"/>
      <c r="L1" s="9"/>
      <c r="M1" s="9"/>
      <c r="N1" s="9"/>
      <c r="O1" s="9"/>
      <c r="P1" s="9"/>
      <c r="Q1" s="9"/>
      <c r="R1" s="9"/>
      <c r="S1" s="9"/>
      <c r="T1" s="9"/>
      <c r="U1" s="9"/>
      <c r="V1" s="9"/>
      <c r="W1" s="9"/>
      <c r="X1" s="9"/>
      <c r="Y1" s="9"/>
      <c r="Z1" s="9"/>
    </row>
    <row r="2" spans="1:26" ht="12.75" customHeight="1" x14ac:dyDescent="0.2">
      <c r="A2" s="10" t="s">
        <v>4</v>
      </c>
      <c r="B2" s="11"/>
      <c r="C2" s="12"/>
      <c r="D2" s="4"/>
      <c r="E2" s="5"/>
      <c r="F2" s="6"/>
      <c r="G2" s="6"/>
      <c r="H2" s="13"/>
      <c r="I2" s="7"/>
      <c r="J2" s="9"/>
      <c r="K2" s="9"/>
      <c r="L2" s="9"/>
      <c r="M2" s="9"/>
      <c r="N2" s="9"/>
      <c r="O2" s="9"/>
      <c r="P2" s="9"/>
      <c r="Q2" s="9"/>
      <c r="R2" s="9"/>
      <c r="S2" s="9"/>
      <c r="T2" s="9"/>
      <c r="U2" s="9"/>
      <c r="V2" s="9"/>
      <c r="W2" s="9"/>
      <c r="X2" s="9"/>
      <c r="Y2" s="9"/>
      <c r="Z2" s="9"/>
    </row>
    <row r="3" spans="1:26" ht="12.75" customHeight="1" x14ac:dyDescent="0.2">
      <c r="A3" s="282" t="s">
        <v>13468</v>
      </c>
      <c r="B3" s="15"/>
      <c r="C3" s="16"/>
      <c r="D3" s="14"/>
      <c r="E3" s="17"/>
      <c r="F3" s="18"/>
      <c r="G3" s="18"/>
      <c r="H3" s="18"/>
      <c r="I3" s="7"/>
      <c r="J3" s="9"/>
      <c r="K3" s="9"/>
      <c r="L3" s="9"/>
      <c r="M3" s="9"/>
      <c r="N3" s="9"/>
      <c r="O3" s="9"/>
      <c r="P3" s="9"/>
      <c r="Q3" s="9"/>
      <c r="R3" s="9"/>
      <c r="S3" s="9"/>
      <c r="T3" s="9"/>
      <c r="U3" s="9"/>
      <c r="V3" s="9"/>
      <c r="W3" s="9"/>
      <c r="X3" s="9"/>
      <c r="Y3" s="9"/>
      <c r="Z3" s="9"/>
    </row>
    <row r="4" spans="1:26" ht="12.75" customHeight="1" x14ac:dyDescent="0.2">
      <c r="A4" s="292" t="s">
        <v>6</v>
      </c>
      <c r="B4" s="293"/>
      <c r="C4" s="293"/>
      <c r="D4" s="293"/>
      <c r="E4" s="293"/>
      <c r="F4" s="293"/>
      <c r="G4" s="293"/>
      <c r="H4" s="294"/>
      <c r="I4" s="7"/>
      <c r="J4" s="9"/>
      <c r="K4" s="9"/>
      <c r="L4" s="9"/>
      <c r="M4" s="9"/>
      <c r="N4" s="9"/>
      <c r="O4" s="9"/>
      <c r="P4" s="9"/>
      <c r="Q4" s="9"/>
      <c r="R4" s="9"/>
      <c r="S4" s="9"/>
      <c r="T4" s="9"/>
      <c r="U4" s="9"/>
      <c r="V4" s="9"/>
      <c r="W4" s="9"/>
      <c r="X4" s="9"/>
      <c r="Y4" s="9"/>
      <c r="Z4" s="9"/>
    </row>
    <row r="5" spans="1:26" ht="12.75" customHeight="1" x14ac:dyDescent="0.2">
      <c r="A5" s="14"/>
      <c r="B5" s="15"/>
      <c r="C5" s="16"/>
      <c r="D5" s="14"/>
      <c r="E5" s="17"/>
      <c r="F5" s="18"/>
      <c r="G5" s="18"/>
      <c r="H5" s="18"/>
      <c r="I5" s="7"/>
      <c r="J5" s="9"/>
      <c r="K5" s="9"/>
      <c r="L5" s="9"/>
      <c r="M5" s="9"/>
      <c r="N5" s="9"/>
      <c r="O5" s="9"/>
      <c r="P5" s="9"/>
      <c r="Q5" s="9"/>
      <c r="R5" s="9"/>
      <c r="S5" s="9"/>
      <c r="T5" s="9"/>
      <c r="U5" s="9"/>
      <c r="V5" s="9"/>
      <c r="W5" s="9"/>
      <c r="X5" s="9"/>
      <c r="Y5" s="9"/>
      <c r="Z5" s="9"/>
    </row>
    <row r="6" spans="1:26" ht="12.75" customHeight="1" x14ac:dyDescent="0.2">
      <c r="A6" s="19" t="s">
        <v>7</v>
      </c>
      <c r="B6" s="20" t="s">
        <v>8</v>
      </c>
      <c r="C6" s="21" t="s">
        <v>9</v>
      </c>
      <c r="D6" s="19" t="s">
        <v>10</v>
      </c>
      <c r="E6" s="22" t="s">
        <v>11</v>
      </c>
      <c r="F6" s="23" t="s">
        <v>13</v>
      </c>
      <c r="G6" s="24" t="s">
        <v>14</v>
      </c>
      <c r="H6" s="24" t="s">
        <v>15</v>
      </c>
      <c r="I6" s="26"/>
      <c r="J6" s="27"/>
      <c r="K6" s="27"/>
      <c r="L6" s="27"/>
      <c r="M6" s="27"/>
      <c r="N6" s="27"/>
      <c r="O6" s="27"/>
      <c r="P6" s="27"/>
      <c r="Q6" s="27"/>
      <c r="R6" s="27"/>
      <c r="S6" s="27"/>
      <c r="T6" s="27"/>
      <c r="U6" s="27"/>
      <c r="V6" s="27"/>
      <c r="W6" s="27"/>
      <c r="X6" s="27"/>
      <c r="Y6" s="27"/>
      <c r="Z6" s="27"/>
    </row>
    <row r="7" spans="1:26" ht="12.75" customHeight="1" x14ac:dyDescent="0.25">
      <c r="A7" s="28">
        <v>1</v>
      </c>
      <c r="B7" s="29"/>
      <c r="C7" s="28" t="s">
        <v>16</v>
      </c>
      <c r="D7" s="30"/>
      <c r="E7" s="31"/>
      <c r="F7" s="32"/>
      <c r="G7" s="32"/>
      <c r="H7" s="32">
        <f>H8+H14+H18</f>
        <v>141949.04</v>
      </c>
      <c r="I7" s="33"/>
      <c r="J7" s="35"/>
      <c r="K7" s="36"/>
      <c r="L7" s="37"/>
      <c r="M7" s="37"/>
      <c r="N7" s="37"/>
      <c r="O7" s="37"/>
      <c r="P7" s="37"/>
      <c r="Q7" s="37"/>
      <c r="R7" s="37"/>
      <c r="S7" s="37"/>
      <c r="T7" s="37"/>
      <c r="U7" s="37"/>
      <c r="V7" s="37"/>
      <c r="W7" s="37"/>
      <c r="X7" s="37"/>
      <c r="Y7" s="37"/>
      <c r="Z7" s="37"/>
    </row>
    <row r="8" spans="1:26" ht="12.75" customHeight="1" x14ac:dyDescent="0.2">
      <c r="A8" s="28" t="s">
        <v>19</v>
      </c>
      <c r="B8" s="29"/>
      <c r="C8" s="28" t="s">
        <v>20</v>
      </c>
      <c r="D8" s="30"/>
      <c r="E8" s="31"/>
      <c r="F8" s="32"/>
      <c r="G8" s="32"/>
      <c r="H8" s="32">
        <f>SUM(H9:H13)</f>
        <v>13039.84</v>
      </c>
      <c r="I8" s="33"/>
      <c r="J8" s="39"/>
      <c r="K8" s="39"/>
      <c r="L8" s="39"/>
      <c r="M8" s="39"/>
      <c r="N8" s="39"/>
      <c r="O8" s="39"/>
      <c r="P8" s="39"/>
      <c r="Q8" s="39"/>
      <c r="R8" s="39"/>
      <c r="S8" s="39"/>
      <c r="T8" s="39"/>
      <c r="U8" s="39"/>
      <c r="V8" s="39"/>
      <c r="W8" s="39"/>
      <c r="X8" s="39"/>
      <c r="Y8" s="39"/>
      <c r="Z8" s="39"/>
    </row>
    <row r="9" spans="1:26" ht="12.75" customHeight="1" x14ac:dyDescent="0.2">
      <c r="A9" s="40" t="s">
        <v>22</v>
      </c>
      <c r="B9" s="41" t="s">
        <v>23</v>
      </c>
      <c r="C9" s="40" t="s">
        <v>25</v>
      </c>
      <c r="D9" s="42" t="s">
        <v>26</v>
      </c>
      <c r="E9" s="43">
        <f>'Memória Pista 01'!J23</f>
        <v>218.13</v>
      </c>
      <c r="F9" s="44">
        <v>6.72</v>
      </c>
      <c r="G9" s="44">
        <f>ROUND(F9*(1+$H$201),2)</f>
        <v>7.99</v>
      </c>
      <c r="H9" s="44">
        <f t="shared" ref="H9:H13" si="0">ROUND(E9*G9,2)</f>
        <v>1742.86</v>
      </c>
      <c r="I9" s="47">
        <f t="shared" ref="I9:I13" si="1">H9</f>
        <v>1742.86</v>
      </c>
      <c r="J9" s="48"/>
      <c r="K9" s="49"/>
      <c r="L9" s="46"/>
      <c r="M9" s="46"/>
      <c r="N9" s="46"/>
      <c r="O9" s="46"/>
      <c r="P9" s="46"/>
      <c r="Q9" s="46"/>
      <c r="R9" s="46"/>
      <c r="S9" s="46"/>
      <c r="T9" s="46"/>
      <c r="U9" s="46"/>
      <c r="V9" s="46"/>
      <c r="W9" s="46"/>
      <c r="X9" s="46"/>
      <c r="Y9" s="46"/>
      <c r="Z9" s="46"/>
    </row>
    <row r="10" spans="1:26" ht="12.75" customHeight="1" x14ac:dyDescent="0.2">
      <c r="A10" s="40" t="s">
        <v>29</v>
      </c>
      <c r="B10" s="41" t="s">
        <v>30</v>
      </c>
      <c r="C10" s="40" t="s">
        <v>32</v>
      </c>
      <c r="D10" s="42" t="s">
        <v>26</v>
      </c>
      <c r="E10" s="43">
        <f>'Memória Pista 01'!E134</f>
        <v>4506.83</v>
      </c>
      <c r="F10" s="44">
        <v>0.43</v>
      </c>
      <c r="G10" s="44">
        <f t="shared" ref="G10:G13" si="2">ROUND(F10*(1+$H$201),2)</f>
        <v>0.51</v>
      </c>
      <c r="H10" s="44">
        <f t="shared" si="0"/>
        <v>2298.48</v>
      </c>
      <c r="I10" s="47">
        <f t="shared" si="1"/>
        <v>2298.48</v>
      </c>
      <c r="J10" s="48"/>
      <c r="K10" s="49"/>
      <c r="L10" s="46"/>
      <c r="M10" s="46"/>
      <c r="N10" s="46"/>
      <c r="O10" s="46"/>
      <c r="P10" s="46"/>
      <c r="Q10" s="46"/>
      <c r="R10" s="46"/>
      <c r="S10" s="46"/>
      <c r="T10" s="46"/>
      <c r="U10" s="46"/>
      <c r="V10" s="46"/>
      <c r="W10" s="46"/>
      <c r="X10" s="46"/>
      <c r="Y10" s="46"/>
      <c r="Z10" s="46"/>
    </row>
    <row r="11" spans="1:26" ht="12.75" customHeight="1" x14ac:dyDescent="0.2">
      <c r="A11" s="40" t="s">
        <v>33</v>
      </c>
      <c r="B11" s="41">
        <v>73616</v>
      </c>
      <c r="C11" s="40" t="s">
        <v>34</v>
      </c>
      <c r="D11" s="42" t="s">
        <v>35</v>
      </c>
      <c r="E11" s="43">
        <v>30.77</v>
      </c>
      <c r="F11" s="44">
        <v>198</v>
      </c>
      <c r="G11" s="44">
        <f t="shared" si="2"/>
        <v>235.41</v>
      </c>
      <c r="H11" s="281">
        <f t="shared" si="0"/>
        <v>7243.57</v>
      </c>
      <c r="I11" s="33">
        <f t="shared" si="1"/>
        <v>7243.57</v>
      </c>
      <c r="J11" s="48"/>
      <c r="K11" s="49"/>
      <c r="L11" s="46"/>
      <c r="M11" s="46"/>
      <c r="N11" s="46"/>
      <c r="O11" s="46"/>
      <c r="P11" s="46"/>
      <c r="Q11" s="46"/>
      <c r="R11" s="46"/>
      <c r="S11" s="46"/>
      <c r="T11" s="46"/>
      <c r="U11" s="46"/>
      <c r="V11" s="46"/>
      <c r="W11" s="46"/>
      <c r="X11" s="46"/>
      <c r="Y11" s="46"/>
      <c r="Z11" s="46"/>
    </row>
    <row r="12" spans="1:26" ht="12.75" customHeight="1" x14ac:dyDescent="0.2">
      <c r="A12" s="40" t="s">
        <v>38</v>
      </c>
      <c r="B12" s="41">
        <v>72898</v>
      </c>
      <c r="C12" s="40" t="s">
        <v>39</v>
      </c>
      <c r="D12" s="42" t="s">
        <v>35</v>
      </c>
      <c r="E12" s="43">
        <f>'Memória Pista 01'!K33</f>
        <v>38.46</v>
      </c>
      <c r="F12" s="44">
        <v>3.78</v>
      </c>
      <c r="G12" s="44">
        <f t="shared" si="2"/>
        <v>4.49</v>
      </c>
      <c r="H12" s="44">
        <f t="shared" si="0"/>
        <v>172.69</v>
      </c>
      <c r="I12" s="33">
        <f t="shared" si="1"/>
        <v>172.69</v>
      </c>
      <c r="J12" s="48"/>
      <c r="K12" s="49"/>
      <c r="L12" s="46"/>
      <c r="M12" s="46"/>
      <c r="N12" s="46"/>
      <c r="O12" s="46"/>
      <c r="P12" s="46"/>
      <c r="Q12" s="46"/>
      <c r="R12" s="46"/>
      <c r="S12" s="46"/>
      <c r="T12" s="46"/>
      <c r="U12" s="46"/>
      <c r="V12" s="46"/>
      <c r="W12" s="46"/>
      <c r="X12" s="46"/>
      <c r="Y12" s="46"/>
      <c r="Z12" s="46"/>
    </row>
    <row r="13" spans="1:26" ht="12.75" customHeight="1" x14ac:dyDescent="0.2">
      <c r="A13" s="40" t="s">
        <v>44</v>
      </c>
      <c r="B13" s="50">
        <v>97914</v>
      </c>
      <c r="C13" s="40" t="s">
        <v>45</v>
      </c>
      <c r="D13" s="42" t="s">
        <v>46</v>
      </c>
      <c r="E13" s="43">
        <f>'Memória Pista 01'!K41</f>
        <v>846.12</v>
      </c>
      <c r="F13" s="44">
        <v>1.57</v>
      </c>
      <c r="G13" s="44">
        <f t="shared" si="2"/>
        <v>1.87</v>
      </c>
      <c r="H13" s="44">
        <f t="shared" si="0"/>
        <v>1582.24</v>
      </c>
      <c r="I13" s="33">
        <f t="shared" si="1"/>
        <v>1582.24</v>
      </c>
      <c r="J13" s="48"/>
      <c r="K13" s="49"/>
      <c r="L13" s="46"/>
      <c r="M13" s="46"/>
      <c r="N13" s="46"/>
      <c r="O13" s="46"/>
      <c r="P13" s="46"/>
      <c r="Q13" s="46"/>
      <c r="R13" s="46"/>
      <c r="S13" s="46"/>
      <c r="T13" s="46"/>
      <c r="U13" s="46"/>
      <c r="V13" s="46"/>
      <c r="W13" s="46"/>
      <c r="X13" s="46"/>
      <c r="Y13" s="46"/>
      <c r="Z13" s="46"/>
    </row>
    <row r="14" spans="1:26" ht="12.75" customHeight="1" x14ac:dyDescent="0.25">
      <c r="A14" s="28" t="s">
        <v>49</v>
      </c>
      <c r="B14" s="29"/>
      <c r="C14" s="28" t="s">
        <v>50</v>
      </c>
      <c r="D14" s="30"/>
      <c r="E14" s="31"/>
      <c r="F14" s="32"/>
      <c r="G14" s="32"/>
      <c r="H14" s="32">
        <f>SUM(H15:H17)</f>
        <v>95837.040000000008</v>
      </c>
      <c r="I14" s="33"/>
      <c r="J14" s="48"/>
      <c r="K14" s="49"/>
      <c r="L14" s="37"/>
      <c r="M14" s="37"/>
      <c r="N14" s="37"/>
      <c r="O14" s="37"/>
      <c r="P14" s="37"/>
      <c r="Q14" s="37"/>
      <c r="R14" s="37"/>
      <c r="S14" s="37"/>
      <c r="T14" s="37"/>
      <c r="U14" s="37"/>
      <c r="V14" s="37"/>
      <c r="W14" s="37"/>
      <c r="X14" s="37"/>
      <c r="Y14" s="37"/>
      <c r="Z14" s="37"/>
    </row>
    <row r="15" spans="1:26" ht="12.75" customHeight="1" x14ac:dyDescent="0.2">
      <c r="A15" s="40" t="s">
        <v>51</v>
      </c>
      <c r="B15" s="41" t="s">
        <v>52</v>
      </c>
      <c r="C15" s="40" t="s">
        <v>54</v>
      </c>
      <c r="D15" s="42" t="s">
        <v>26</v>
      </c>
      <c r="E15" s="43">
        <f>'Memória Pista 01'!J51</f>
        <v>16456.27</v>
      </c>
      <c r="F15" s="44">
        <v>0.47</v>
      </c>
      <c r="G15" s="44">
        <f t="shared" ref="G15:G17" si="3">ROUND(F15*(1+$H$201),2)</f>
        <v>0.56000000000000005</v>
      </c>
      <c r="H15" s="44">
        <f t="shared" ref="H15:H17" si="4">ROUND(E15*G15,2)</f>
        <v>9215.51</v>
      </c>
      <c r="I15" s="33">
        <f t="shared" ref="I15:I17" si="5">H15</f>
        <v>9215.51</v>
      </c>
      <c r="J15" s="48"/>
      <c r="K15" s="49"/>
      <c r="L15" s="53"/>
      <c r="M15" s="53"/>
      <c r="N15" s="53"/>
      <c r="O15" s="53"/>
      <c r="P15" s="53"/>
      <c r="Q15" s="53"/>
      <c r="R15" s="53"/>
      <c r="S15" s="53"/>
      <c r="T15" s="53"/>
      <c r="U15" s="53"/>
      <c r="V15" s="53"/>
      <c r="W15" s="53"/>
      <c r="X15" s="53"/>
      <c r="Y15" s="53"/>
      <c r="Z15" s="53"/>
    </row>
    <row r="16" spans="1:26" ht="12.75" customHeight="1" x14ac:dyDescent="0.2">
      <c r="A16" s="40" t="s">
        <v>58</v>
      </c>
      <c r="B16" s="41">
        <v>72898</v>
      </c>
      <c r="C16" s="40" t="s">
        <v>39</v>
      </c>
      <c r="D16" s="42" t="s">
        <v>35</v>
      </c>
      <c r="E16" s="43">
        <f>'Memória Pista 01'!K60</f>
        <v>2057.0300000000002</v>
      </c>
      <c r="F16" s="44">
        <v>3.78</v>
      </c>
      <c r="G16" s="44">
        <f t="shared" si="3"/>
        <v>4.49</v>
      </c>
      <c r="H16" s="44">
        <f t="shared" si="4"/>
        <v>9236.06</v>
      </c>
      <c r="I16" s="33">
        <f t="shared" si="5"/>
        <v>9236.06</v>
      </c>
      <c r="J16" s="48"/>
      <c r="K16" s="49"/>
      <c r="L16" s="46"/>
      <c r="M16" s="46"/>
      <c r="N16" s="46"/>
      <c r="O16" s="46"/>
      <c r="P16" s="46"/>
      <c r="Q16" s="46"/>
      <c r="R16" s="46"/>
      <c r="S16" s="46"/>
      <c r="T16" s="46"/>
      <c r="U16" s="46"/>
      <c r="V16" s="46"/>
      <c r="W16" s="46"/>
      <c r="X16" s="46"/>
      <c r="Y16" s="46"/>
      <c r="Z16" s="46"/>
    </row>
    <row r="17" spans="1:26" ht="12.75" customHeight="1" x14ac:dyDescent="0.2">
      <c r="A17" s="40" t="s">
        <v>61</v>
      </c>
      <c r="B17" s="50">
        <v>97914</v>
      </c>
      <c r="C17" s="40" t="s">
        <v>45</v>
      </c>
      <c r="D17" s="42" t="s">
        <v>46</v>
      </c>
      <c r="E17" s="43">
        <f>'Memória Pista 01'!K68</f>
        <v>45254.66</v>
      </c>
      <c r="F17" s="44">
        <v>1.44</v>
      </c>
      <c r="G17" s="44">
        <f t="shared" si="3"/>
        <v>1.71</v>
      </c>
      <c r="H17" s="281">
        <f t="shared" si="4"/>
        <v>77385.47</v>
      </c>
      <c r="I17" s="33">
        <f t="shared" si="5"/>
        <v>77385.47</v>
      </c>
      <c r="J17" s="48"/>
      <c r="K17" s="49"/>
      <c r="L17" s="46"/>
      <c r="M17" s="46"/>
      <c r="N17" s="46"/>
      <c r="O17" s="46"/>
      <c r="P17" s="46"/>
      <c r="Q17" s="46"/>
      <c r="R17" s="46"/>
      <c r="S17" s="46"/>
      <c r="T17" s="46"/>
      <c r="U17" s="46"/>
      <c r="V17" s="46"/>
      <c r="W17" s="46"/>
      <c r="X17" s="46"/>
      <c r="Y17" s="46"/>
      <c r="Z17" s="46"/>
    </row>
    <row r="18" spans="1:26" ht="12.75" customHeight="1" x14ac:dyDescent="0.25">
      <c r="A18" s="28" t="s">
        <v>64</v>
      </c>
      <c r="B18" s="29"/>
      <c r="C18" s="28" t="s">
        <v>66</v>
      </c>
      <c r="D18" s="30"/>
      <c r="E18" s="31"/>
      <c r="F18" s="32"/>
      <c r="G18" s="32"/>
      <c r="H18" s="32">
        <f>SUM(H19:H21)</f>
        <v>33072.160000000003</v>
      </c>
      <c r="I18" s="33"/>
      <c r="J18" s="48"/>
      <c r="K18" s="49"/>
      <c r="L18" s="37"/>
      <c r="M18" s="37"/>
      <c r="N18" s="37"/>
      <c r="O18" s="37"/>
      <c r="P18" s="37"/>
      <c r="Q18" s="37"/>
      <c r="R18" s="37"/>
      <c r="S18" s="37"/>
      <c r="T18" s="37"/>
      <c r="U18" s="37"/>
      <c r="V18" s="37"/>
      <c r="W18" s="37"/>
      <c r="X18" s="37"/>
      <c r="Y18" s="37"/>
      <c r="Z18" s="37"/>
    </row>
    <row r="19" spans="1:26" ht="12.75" customHeight="1" x14ac:dyDescent="0.2">
      <c r="A19" s="40" t="s">
        <v>69</v>
      </c>
      <c r="B19" s="50">
        <v>4746</v>
      </c>
      <c r="C19" s="40" t="s">
        <v>71</v>
      </c>
      <c r="D19" s="42" t="s">
        <v>35</v>
      </c>
      <c r="E19" s="43">
        <f>'Memória Pista 01'!K82</f>
        <v>152.51</v>
      </c>
      <c r="F19" s="44">
        <v>79.2</v>
      </c>
      <c r="G19" s="44">
        <f t="shared" ref="G19:G21" si="6">ROUND(F19*(1+$H$201),2)</f>
        <v>94.16</v>
      </c>
      <c r="H19" s="44">
        <f t="shared" ref="H19:H21" si="7">ROUND(E19*G19,2)</f>
        <v>14360.34</v>
      </c>
      <c r="I19" s="33">
        <f t="shared" ref="I19:I21" si="8">H19</f>
        <v>14360.34</v>
      </c>
      <c r="J19" s="48"/>
      <c r="K19" s="49"/>
      <c r="L19" s="46"/>
      <c r="M19" s="46"/>
      <c r="N19" s="46"/>
      <c r="O19" s="46"/>
      <c r="P19" s="46"/>
      <c r="Q19" s="46"/>
      <c r="R19" s="46"/>
      <c r="S19" s="46"/>
      <c r="T19" s="46"/>
      <c r="U19" s="46"/>
      <c r="V19" s="46"/>
      <c r="W19" s="46"/>
      <c r="X19" s="46"/>
      <c r="Y19" s="46"/>
      <c r="Z19" s="46"/>
    </row>
    <row r="20" spans="1:26" ht="12.75" customHeight="1" x14ac:dyDescent="0.2">
      <c r="A20" s="40" t="s">
        <v>72</v>
      </c>
      <c r="B20" s="50">
        <v>97914</v>
      </c>
      <c r="C20" s="40" t="s">
        <v>74</v>
      </c>
      <c r="D20" s="42" t="s">
        <v>46</v>
      </c>
      <c r="E20" s="43">
        <f>'Memória Pista 01'!K90</f>
        <v>9722.51</v>
      </c>
      <c r="F20" s="44">
        <v>1.57</v>
      </c>
      <c r="G20" s="44">
        <f t="shared" si="6"/>
        <v>1.87</v>
      </c>
      <c r="H20" s="44">
        <f t="shared" si="7"/>
        <v>18181.09</v>
      </c>
      <c r="I20" s="33">
        <f t="shared" si="8"/>
        <v>18181.09</v>
      </c>
      <c r="J20" s="48"/>
      <c r="K20" s="49"/>
      <c r="L20" s="53"/>
      <c r="M20" s="53"/>
      <c r="N20" s="53"/>
      <c r="O20" s="53"/>
      <c r="P20" s="53"/>
      <c r="Q20" s="53"/>
      <c r="R20" s="53"/>
      <c r="S20" s="53"/>
      <c r="T20" s="53"/>
      <c r="U20" s="53"/>
      <c r="V20" s="53"/>
      <c r="W20" s="53"/>
      <c r="X20" s="53"/>
      <c r="Y20" s="53"/>
      <c r="Z20" s="53"/>
    </row>
    <row r="21" spans="1:26" ht="12.75" customHeight="1" x14ac:dyDescent="0.2">
      <c r="A21" s="40" t="s">
        <v>76</v>
      </c>
      <c r="B21" s="41">
        <v>41721</v>
      </c>
      <c r="C21" s="40" t="s">
        <v>78</v>
      </c>
      <c r="D21" s="42" t="s">
        <v>35</v>
      </c>
      <c r="E21" s="43">
        <f>E19</f>
        <v>152.51</v>
      </c>
      <c r="F21" s="44">
        <v>2.93</v>
      </c>
      <c r="G21" s="44">
        <f t="shared" si="6"/>
        <v>3.48</v>
      </c>
      <c r="H21" s="44">
        <f t="shared" si="7"/>
        <v>530.73</v>
      </c>
      <c r="I21" s="33">
        <f t="shared" si="8"/>
        <v>530.73</v>
      </c>
      <c r="J21" s="48"/>
      <c r="K21" s="49"/>
      <c r="L21" s="46"/>
      <c r="M21" s="46"/>
      <c r="N21" s="46"/>
      <c r="O21" s="46"/>
      <c r="P21" s="46"/>
      <c r="Q21" s="46"/>
      <c r="R21" s="46"/>
      <c r="S21" s="46"/>
      <c r="T21" s="46"/>
      <c r="U21" s="46"/>
      <c r="V21" s="46"/>
      <c r="W21" s="46"/>
      <c r="X21" s="46"/>
      <c r="Y21" s="46"/>
      <c r="Z21" s="46"/>
    </row>
    <row r="22" spans="1:26" ht="12.75" customHeight="1" x14ac:dyDescent="0.2">
      <c r="A22" s="28">
        <v>2</v>
      </c>
      <c r="B22" s="29"/>
      <c r="C22" s="28" t="s">
        <v>81</v>
      </c>
      <c r="D22" s="30"/>
      <c r="E22" s="31"/>
      <c r="F22" s="32"/>
      <c r="G22" s="32"/>
      <c r="H22" s="32">
        <f>H23+H30+H38+H45+H51</f>
        <v>554048.89</v>
      </c>
      <c r="I22" s="33"/>
      <c r="J22" s="48"/>
      <c r="K22" s="49"/>
      <c r="L22" s="39"/>
      <c r="M22" s="39"/>
      <c r="N22" s="39"/>
      <c r="O22" s="39"/>
      <c r="P22" s="39"/>
      <c r="Q22" s="39"/>
      <c r="R22" s="39"/>
      <c r="S22" s="39"/>
      <c r="T22" s="39"/>
      <c r="U22" s="39"/>
      <c r="V22" s="39"/>
      <c r="W22" s="39"/>
      <c r="X22" s="39"/>
      <c r="Y22" s="39"/>
      <c r="Z22" s="39"/>
    </row>
    <row r="23" spans="1:26" ht="12.75" customHeight="1" x14ac:dyDescent="0.25">
      <c r="A23" s="28" t="s">
        <v>86</v>
      </c>
      <c r="B23" s="29"/>
      <c r="C23" s="28" t="s">
        <v>87</v>
      </c>
      <c r="D23" s="30"/>
      <c r="E23" s="31"/>
      <c r="F23" s="32"/>
      <c r="G23" s="32"/>
      <c r="H23" s="32">
        <f>SUM(H24:H29)</f>
        <v>463093.83</v>
      </c>
      <c r="I23" s="33"/>
      <c r="J23" s="48"/>
      <c r="K23" s="49"/>
      <c r="L23" s="37"/>
      <c r="M23" s="37"/>
      <c r="N23" s="37"/>
      <c r="O23" s="37"/>
      <c r="P23" s="37"/>
      <c r="Q23" s="37"/>
      <c r="R23" s="37"/>
      <c r="S23" s="37"/>
      <c r="T23" s="37"/>
      <c r="U23" s="37"/>
      <c r="V23" s="37"/>
      <c r="W23" s="37"/>
      <c r="X23" s="37"/>
      <c r="Y23" s="37"/>
      <c r="Z23" s="37"/>
    </row>
    <row r="24" spans="1:26" ht="12.75" customHeight="1" x14ac:dyDescent="0.2">
      <c r="A24" s="40" t="s">
        <v>88</v>
      </c>
      <c r="B24" s="50">
        <v>96396</v>
      </c>
      <c r="C24" s="40" t="s">
        <v>89</v>
      </c>
      <c r="D24" s="42" t="s">
        <v>35</v>
      </c>
      <c r="E24" s="43">
        <f>'Memória Pista 01'!K105</f>
        <v>74.67</v>
      </c>
      <c r="F24" s="44">
        <v>140.04</v>
      </c>
      <c r="G24" s="44">
        <f t="shared" ref="G24:G29" si="9">ROUND(F24*(1+$H$201),2)</f>
        <v>166.5</v>
      </c>
      <c r="H24" s="44">
        <f t="shared" ref="H24:H29" si="10">ROUND(E24*G24,2)</f>
        <v>12432.56</v>
      </c>
      <c r="I24" s="33">
        <f t="shared" ref="I24:I29" si="11">H24</f>
        <v>12432.56</v>
      </c>
      <c r="J24" s="48"/>
      <c r="K24" s="49"/>
      <c r="L24" s="46"/>
      <c r="M24" s="46"/>
      <c r="N24" s="46"/>
      <c r="O24" s="46"/>
      <c r="P24" s="46"/>
      <c r="Q24" s="46"/>
      <c r="R24" s="46"/>
      <c r="S24" s="46"/>
      <c r="T24" s="46"/>
      <c r="U24" s="46"/>
      <c r="V24" s="46"/>
      <c r="W24" s="46"/>
      <c r="X24" s="46"/>
      <c r="Y24" s="46"/>
      <c r="Z24" s="46"/>
    </row>
    <row r="25" spans="1:26" ht="12.75" customHeight="1" x14ac:dyDescent="0.2">
      <c r="A25" s="40" t="s">
        <v>94</v>
      </c>
      <c r="B25" s="50">
        <v>68053</v>
      </c>
      <c r="C25" s="40" t="s">
        <v>96</v>
      </c>
      <c r="D25" s="42" t="s">
        <v>26</v>
      </c>
      <c r="E25" s="43">
        <f>'Memória Pista 01'!J128</f>
        <v>11663.37</v>
      </c>
      <c r="F25" s="44">
        <v>4.95</v>
      </c>
      <c r="G25" s="44">
        <f t="shared" si="9"/>
        <v>5.89</v>
      </c>
      <c r="H25" s="44">
        <f t="shared" si="10"/>
        <v>68697.25</v>
      </c>
      <c r="I25" s="47">
        <f t="shared" si="11"/>
        <v>68697.25</v>
      </c>
      <c r="J25" s="33"/>
      <c r="K25" s="49"/>
      <c r="L25" s="53"/>
      <c r="M25" s="53"/>
      <c r="N25" s="53"/>
      <c r="O25" s="53"/>
      <c r="P25" s="53"/>
      <c r="Q25" s="53"/>
      <c r="R25" s="53"/>
      <c r="S25" s="53"/>
      <c r="T25" s="53"/>
      <c r="U25" s="53"/>
      <c r="V25" s="53"/>
      <c r="W25" s="53"/>
      <c r="X25" s="53"/>
      <c r="Y25" s="53"/>
      <c r="Z25" s="53"/>
    </row>
    <row r="26" spans="1:26" ht="12.75" customHeight="1" x14ac:dyDescent="0.2">
      <c r="A26" s="40" t="s">
        <v>99</v>
      </c>
      <c r="B26" s="50">
        <v>91596</v>
      </c>
      <c r="C26" s="40" t="s">
        <v>101</v>
      </c>
      <c r="D26" s="42" t="s">
        <v>103</v>
      </c>
      <c r="E26" s="43">
        <f>'Memória Pista 01'!K143</f>
        <v>13954.2</v>
      </c>
      <c r="F26" s="44">
        <v>7.53</v>
      </c>
      <c r="G26" s="44">
        <f t="shared" si="9"/>
        <v>8.9499999999999993</v>
      </c>
      <c r="H26" s="44">
        <f t="shared" si="10"/>
        <v>124890.09</v>
      </c>
      <c r="I26" s="33">
        <f t="shared" si="11"/>
        <v>124890.09</v>
      </c>
      <c r="J26" s="48"/>
      <c r="K26" s="49"/>
      <c r="L26" s="46"/>
      <c r="M26" s="46"/>
      <c r="N26" s="46"/>
      <c r="O26" s="46"/>
      <c r="P26" s="46"/>
      <c r="Q26" s="46"/>
      <c r="R26" s="46"/>
      <c r="S26" s="46"/>
      <c r="T26" s="46"/>
      <c r="U26" s="46"/>
      <c r="V26" s="46"/>
      <c r="W26" s="46"/>
      <c r="X26" s="46"/>
      <c r="Y26" s="46"/>
      <c r="Z26" s="46"/>
    </row>
    <row r="27" spans="1:26" ht="12.75" customHeight="1" x14ac:dyDescent="0.2">
      <c r="A27" s="40" t="s">
        <v>105</v>
      </c>
      <c r="B27" s="41" t="s">
        <v>108</v>
      </c>
      <c r="C27" s="40" t="s">
        <v>110</v>
      </c>
      <c r="D27" s="42" t="s">
        <v>35</v>
      </c>
      <c r="E27" s="43">
        <f>'Memória Pista 01'!K158</f>
        <v>507.43</v>
      </c>
      <c r="F27" s="44">
        <v>350</v>
      </c>
      <c r="G27" s="44">
        <f t="shared" si="9"/>
        <v>416.13</v>
      </c>
      <c r="H27" s="281">
        <f t="shared" si="10"/>
        <v>211156.85</v>
      </c>
      <c r="I27" s="33">
        <f t="shared" si="11"/>
        <v>211156.85</v>
      </c>
      <c r="J27" s="48"/>
      <c r="K27" s="49"/>
      <c r="L27" s="46"/>
      <c r="M27" s="46"/>
      <c r="N27" s="46"/>
      <c r="O27" s="46"/>
      <c r="P27" s="46"/>
      <c r="Q27" s="46"/>
      <c r="R27" s="46"/>
      <c r="S27" s="46"/>
      <c r="T27" s="46"/>
      <c r="U27" s="46"/>
      <c r="V27" s="46"/>
      <c r="W27" s="46"/>
      <c r="X27" s="46"/>
      <c r="Y27" s="46"/>
      <c r="Z27" s="46"/>
    </row>
    <row r="28" spans="1:26" ht="12.75" customHeight="1" x14ac:dyDescent="0.2">
      <c r="A28" s="40" t="s">
        <v>111</v>
      </c>
      <c r="B28" s="50">
        <v>97114</v>
      </c>
      <c r="C28" s="40" t="s">
        <v>112</v>
      </c>
      <c r="D28" s="42" t="s">
        <v>41</v>
      </c>
      <c r="E28" s="43">
        <v>1872.36</v>
      </c>
      <c r="F28" s="44">
        <v>0.31</v>
      </c>
      <c r="G28" s="44">
        <f t="shared" si="9"/>
        <v>0.37</v>
      </c>
      <c r="H28" s="44">
        <f t="shared" si="10"/>
        <v>692.77</v>
      </c>
      <c r="I28" s="33">
        <f t="shared" si="11"/>
        <v>692.77</v>
      </c>
      <c r="J28" s="48"/>
      <c r="K28" s="49"/>
      <c r="L28" s="46"/>
      <c r="M28" s="46"/>
      <c r="N28" s="46"/>
      <c r="O28" s="46"/>
      <c r="P28" s="46"/>
      <c r="Q28" s="46"/>
      <c r="R28" s="46"/>
      <c r="S28" s="46"/>
      <c r="T28" s="46"/>
      <c r="U28" s="46"/>
      <c r="V28" s="46"/>
      <c r="W28" s="46"/>
      <c r="X28" s="46"/>
      <c r="Y28" s="46"/>
      <c r="Z28" s="46"/>
    </row>
    <row r="29" spans="1:26" ht="12.75" customHeight="1" x14ac:dyDescent="0.2">
      <c r="A29" s="40" t="s">
        <v>116</v>
      </c>
      <c r="B29" s="50" t="s">
        <v>117</v>
      </c>
      <c r="C29" s="40" t="s">
        <v>118</v>
      </c>
      <c r="D29" s="42" t="s">
        <v>26</v>
      </c>
      <c r="E29" s="43">
        <f>'Memória Pista 01'!J196</f>
        <v>6342.82</v>
      </c>
      <c r="F29" s="44">
        <v>6</v>
      </c>
      <c r="G29" s="44">
        <f t="shared" si="9"/>
        <v>7.13</v>
      </c>
      <c r="H29" s="44">
        <f t="shared" si="10"/>
        <v>45224.31</v>
      </c>
      <c r="I29" s="33">
        <f t="shared" si="11"/>
        <v>45224.31</v>
      </c>
      <c r="J29" s="48"/>
      <c r="K29" s="49"/>
      <c r="L29" s="53"/>
      <c r="M29" s="53"/>
      <c r="N29" s="53"/>
      <c r="O29" s="53"/>
      <c r="P29" s="53"/>
      <c r="Q29" s="53"/>
      <c r="R29" s="53"/>
      <c r="S29" s="53"/>
      <c r="T29" s="53"/>
      <c r="U29" s="53"/>
      <c r="V29" s="53"/>
      <c r="W29" s="53"/>
      <c r="X29" s="53"/>
      <c r="Y29" s="53"/>
      <c r="Z29" s="53"/>
    </row>
    <row r="30" spans="1:26" ht="12.75" customHeight="1" x14ac:dyDescent="0.2">
      <c r="A30" s="28" t="s">
        <v>122</v>
      </c>
      <c r="B30" s="29"/>
      <c r="C30" s="28" t="s">
        <v>124</v>
      </c>
      <c r="D30" s="30"/>
      <c r="E30" s="31"/>
      <c r="F30" s="32"/>
      <c r="G30" s="32"/>
      <c r="H30" s="32">
        <f>SUM(H31:H37)</f>
        <v>14358.119999999999</v>
      </c>
      <c r="I30" s="33"/>
      <c r="J30" s="48"/>
      <c r="K30" s="49"/>
      <c r="L30" s="39"/>
      <c r="M30" s="39"/>
      <c r="N30" s="39"/>
      <c r="O30" s="39"/>
      <c r="P30" s="39"/>
      <c r="Q30" s="39"/>
      <c r="R30" s="39"/>
      <c r="S30" s="39"/>
      <c r="T30" s="39"/>
      <c r="U30" s="39"/>
      <c r="V30" s="39"/>
      <c r="W30" s="39"/>
      <c r="X30" s="39"/>
      <c r="Y30" s="39"/>
      <c r="Z30" s="39"/>
    </row>
    <row r="31" spans="1:26" ht="12.75" customHeight="1" x14ac:dyDescent="0.2">
      <c r="A31" s="40" t="s">
        <v>126</v>
      </c>
      <c r="B31" s="50">
        <v>96396</v>
      </c>
      <c r="C31" s="40" t="s">
        <v>89</v>
      </c>
      <c r="D31" s="42" t="s">
        <v>35</v>
      </c>
      <c r="E31" s="43">
        <f>'Memória Pista 01'!K204</f>
        <v>6.58</v>
      </c>
      <c r="F31" s="44">
        <v>140.04</v>
      </c>
      <c r="G31" s="44">
        <f t="shared" ref="G31:G37" si="12">ROUND(F31*(1+$H$201),2)</f>
        <v>166.5</v>
      </c>
      <c r="H31" s="44">
        <f t="shared" ref="H31:H37" si="13">ROUND(E31*G31,2)</f>
        <v>1095.57</v>
      </c>
      <c r="I31" s="33">
        <f t="shared" ref="I31:I37" si="14">H31</f>
        <v>1095.57</v>
      </c>
      <c r="J31" s="48"/>
      <c r="K31" s="49"/>
      <c r="L31" s="46"/>
      <c r="M31" s="46"/>
      <c r="N31" s="46"/>
      <c r="O31" s="46"/>
      <c r="P31" s="46"/>
      <c r="Q31" s="46"/>
      <c r="R31" s="46"/>
      <c r="S31" s="46"/>
      <c r="T31" s="46"/>
      <c r="U31" s="46"/>
      <c r="V31" s="46"/>
      <c r="W31" s="46"/>
      <c r="X31" s="46"/>
      <c r="Y31" s="46"/>
      <c r="Z31" s="46"/>
    </row>
    <row r="32" spans="1:26" ht="12.75" customHeight="1" x14ac:dyDescent="0.2">
      <c r="A32" s="40" t="s">
        <v>131</v>
      </c>
      <c r="B32" s="50">
        <v>68053</v>
      </c>
      <c r="C32" s="40" t="s">
        <v>96</v>
      </c>
      <c r="D32" s="42" t="s">
        <v>26</v>
      </c>
      <c r="E32" s="43">
        <f>'Memória Pista 01'!J212</f>
        <v>65.8</v>
      </c>
      <c r="F32" s="44">
        <v>4.95</v>
      </c>
      <c r="G32" s="44">
        <f t="shared" si="12"/>
        <v>5.89</v>
      </c>
      <c r="H32" s="44">
        <f t="shared" si="13"/>
        <v>387.56</v>
      </c>
      <c r="I32" s="33">
        <f t="shared" si="14"/>
        <v>387.56</v>
      </c>
      <c r="J32" s="48"/>
      <c r="K32" s="49"/>
      <c r="L32" s="53"/>
      <c r="M32" s="53"/>
      <c r="N32" s="53"/>
      <c r="O32" s="53"/>
      <c r="P32" s="53"/>
      <c r="Q32" s="53"/>
      <c r="R32" s="53"/>
      <c r="S32" s="53"/>
      <c r="T32" s="53"/>
      <c r="U32" s="53"/>
      <c r="V32" s="53"/>
      <c r="W32" s="53"/>
      <c r="X32" s="53"/>
      <c r="Y32" s="53"/>
      <c r="Z32" s="53"/>
    </row>
    <row r="33" spans="1:26" ht="12.75" customHeight="1" x14ac:dyDescent="0.2">
      <c r="A33" s="40" t="s">
        <v>134</v>
      </c>
      <c r="B33" s="50" t="s">
        <v>135</v>
      </c>
      <c r="C33" s="40" t="s">
        <v>136</v>
      </c>
      <c r="D33" s="42" t="s">
        <v>26</v>
      </c>
      <c r="E33" s="43">
        <f>'Memória Pista 01'!J220</f>
        <v>6.03</v>
      </c>
      <c r="F33" s="44">
        <v>46.43</v>
      </c>
      <c r="G33" s="44">
        <f t="shared" si="12"/>
        <v>55.2</v>
      </c>
      <c r="H33" s="44">
        <f t="shared" si="13"/>
        <v>332.86</v>
      </c>
      <c r="I33" s="33">
        <f t="shared" si="14"/>
        <v>332.86</v>
      </c>
      <c r="J33" s="48"/>
      <c r="K33" s="49"/>
      <c r="L33" s="46"/>
      <c r="M33" s="46"/>
      <c r="N33" s="46"/>
      <c r="O33" s="46"/>
      <c r="P33" s="46"/>
      <c r="Q33" s="46"/>
      <c r="R33" s="46"/>
      <c r="S33" s="46"/>
      <c r="T33" s="46"/>
      <c r="U33" s="46"/>
      <c r="V33" s="46"/>
      <c r="W33" s="46"/>
      <c r="X33" s="46"/>
      <c r="Y33" s="46"/>
      <c r="Z33" s="46"/>
    </row>
    <row r="34" spans="1:26" ht="12.75" customHeight="1" x14ac:dyDescent="0.2">
      <c r="A34" s="40" t="s">
        <v>139</v>
      </c>
      <c r="B34" s="50">
        <v>92785</v>
      </c>
      <c r="C34" s="40" t="s">
        <v>140</v>
      </c>
      <c r="D34" s="42" t="s">
        <v>103</v>
      </c>
      <c r="E34" s="43">
        <f>'Memória Pista 01'!K236</f>
        <v>261.2</v>
      </c>
      <c r="F34" s="44">
        <v>8.99</v>
      </c>
      <c r="G34" s="44">
        <f t="shared" si="12"/>
        <v>10.69</v>
      </c>
      <c r="H34" s="44">
        <f t="shared" si="13"/>
        <v>2792.23</v>
      </c>
      <c r="I34" s="33">
        <f t="shared" si="14"/>
        <v>2792.23</v>
      </c>
      <c r="J34" s="48"/>
      <c r="K34" s="49"/>
      <c r="L34" s="46"/>
      <c r="M34" s="46"/>
      <c r="N34" s="46"/>
      <c r="O34" s="46"/>
      <c r="P34" s="46"/>
      <c r="Q34" s="46"/>
      <c r="R34" s="46"/>
      <c r="S34" s="46"/>
      <c r="T34" s="46"/>
      <c r="U34" s="46"/>
      <c r="V34" s="46"/>
      <c r="W34" s="46"/>
      <c r="X34" s="46"/>
      <c r="Y34" s="46"/>
      <c r="Z34" s="46"/>
    </row>
    <row r="35" spans="1:26" ht="12.75" customHeight="1" x14ac:dyDescent="0.2">
      <c r="A35" s="40" t="s">
        <v>141</v>
      </c>
      <c r="B35" s="50">
        <v>92786</v>
      </c>
      <c r="C35" s="40" t="s">
        <v>142</v>
      </c>
      <c r="D35" s="42" t="s">
        <v>103</v>
      </c>
      <c r="E35" s="43">
        <f>'Memória Pista 01'!K249</f>
        <v>477.23</v>
      </c>
      <c r="F35" s="44">
        <v>8.8000000000000007</v>
      </c>
      <c r="G35" s="44">
        <f t="shared" si="12"/>
        <v>10.46</v>
      </c>
      <c r="H35" s="44">
        <f t="shared" si="13"/>
        <v>4991.83</v>
      </c>
      <c r="I35" s="33">
        <f t="shared" si="14"/>
        <v>4991.83</v>
      </c>
      <c r="J35" s="48"/>
      <c r="K35" s="49"/>
      <c r="L35" s="46"/>
      <c r="M35" s="46"/>
      <c r="N35" s="46"/>
      <c r="O35" s="46"/>
      <c r="P35" s="46"/>
      <c r="Q35" s="46"/>
      <c r="R35" s="46"/>
      <c r="S35" s="46"/>
      <c r="T35" s="46"/>
      <c r="U35" s="46"/>
      <c r="V35" s="46"/>
      <c r="W35" s="46"/>
      <c r="X35" s="46"/>
      <c r="Y35" s="46"/>
      <c r="Z35" s="46"/>
    </row>
    <row r="36" spans="1:26" ht="12.75" customHeight="1" x14ac:dyDescent="0.2">
      <c r="A36" s="40" t="s">
        <v>144</v>
      </c>
      <c r="B36" s="50">
        <v>92788</v>
      </c>
      <c r="C36" s="40" t="s">
        <v>145</v>
      </c>
      <c r="D36" s="42" t="s">
        <v>103</v>
      </c>
      <c r="E36" s="43">
        <f>'Memória Pista 01'!K257</f>
        <v>45.07</v>
      </c>
      <c r="F36" s="44">
        <v>6.39</v>
      </c>
      <c r="G36" s="44">
        <f t="shared" si="12"/>
        <v>7.6</v>
      </c>
      <c r="H36" s="44">
        <f t="shared" si="13"/>
        <v>342.53</v>
      </c>
      <c r="I36" s="33">
        <f t="shared" si="14"/>
        <v>342.53</v>
      </c>
      <c r="J36" s="48"/>
      <c r="K36" s="49"/>
      <c r="L36" s="46"/>
      <c r="M36" s="46"/>
      <c r="N36" s="46"/>
      <c r="O36" s="46"/>
      <c r="P36" s="46"/>
      <c r="Q36" s="46"/>
      <c r="R36" s="46"/>
      <c r="S36" s="46"/>
      <c r="T36" s="46"/>
      <c r="U36" s="46"/>
      <c r="V36" s="46"/>
      <c r="W36" s="46"/>
      <c r="X36" s="46"/>
      <c r="Y36" s="46"/>
      <c r="Z36" s="46"/>
    </row>
    <row r="37" spans="1:26" ht="12.75" customHeight="1" x14ac:dyDescent="0.2">
      <c r="A37" s="40" t="s">
        <v>147</v>
      </c>
      <c r="B37" s="41" t="s">
        <v>148</v>
      </c>
      <c r="C37" s="40" t="s">
        <v>149</v>
      </c>
      <c r="D37" s="42" t="s">
        <v>35</v>
      </c>
      <c r="E37" s="43">
        <f>'Memória Pista 01'!K265</f>
        <v>10.53</v>
      </c>
      <c r="F37" s="44">
        <v>352.69</v>
      </c>
      <c r="G37" s="44">
        <f t="shared" si="12"/>
        <v>419.33</v>
      </c>
      <c r="H37" s="44">
        <f t="shared" si="13"/>
        <v>4415.54</v>
      </c>
      <c r="I37" s="33">
        <f t="shared" si="14"/>
        <v>4415.54</v>
      </c>
      <c r="J37" s="48"/>
      <c r="K37" s="49"/>
      <c r="L37" s="46"/>
      <c r="M37" s="46"/>
      <c r="N37" s="46"/>
      <c r="O37" s="46"/>
      <c r="P37" s="46"/>
      <c r="Q37" s="46"/>
      <c r="R37" s="46"/>
      <c r="S37" s="46"/>
      <c r="T37" s="46"/>
      <c r="U37" s="46"/>
      <c r="V37" s="46"/>
      <c r="W37" s="46"/>
      <c r="X37" s="46"/>
      <c r="Y37" s="46"/>
      <c r="Z37" s="46"/>
    </row>
    <row r="38" spans="1:26" ht="12.75" customHeight="1" x14ac:dyDescent="0.2">
      <c r="A38" s="28" t="s">
        <v>150</v>
      </c>
      <c r="B38" s="29"/>
      <c r="C38" s="28" t="s">
        <v>151</v>
      </c>
      <c r="D38" s="30"/>
      <c r="E38" s="31"/>
      <c r="F38" s="32"/>
      <c r="G38" s="32"/>
      <c r="H38" s="32">
        <f>SUM(H39:H44)</f>
        <v>42517.440000000002</v>
      </c>
      <c r="I38" s="33"/>
      <c r="J38" s="48"/>
      <c r="K38" s="49"/>
      <c r="L38" s="39"/>
      <c r="M38" s="39"/>
      <c r="N38" s="39"/>
      <c r="O38" s="39"/>
      <c r="P38" s="39"/>
      <c r="Q38" s="39"/>
      <c r="R38" s="39"/>
      <c r="S38" s="39"/>
      <c r="T38" s="39"/>
      <c r="U38" s="39"/>
      <c r="V38" s="39"/>
      <c r="W38" s="39"/>
      <c r="X38" s="39"/>
      <c r="Y38" s="39"/>
      <c r="Z38" s="39"/>
    </row>
    <row r="39" spans="1:26" ht="12.75" customHeight="1" x14ac:dyDescent="0.2">
      <c r="A39" s="40" t="s">
        <v>152</v>
      </c>
      <c r="B39" s="50">
        <v>92447</v>
      </c>
      <c r="C39" s="40" t="s">
        <v>154</v>
      </c>
      <c r="D39" s="42" t="s">
        <v>26</v>
      </c>
      <c r="E39" s="43">
        <f>'Memória Pista 01'!J277</f>
        <v>134.83000000000001</v>
      </c>
      <c r="F39" s="44">
        <v>107.59</v>
      </c>
      <c r="G39" s="44">
        <f t="shared" ref="G39:G44" si="15">ROUND(F39*(1+$H$201),2)</f>
        <v>127.92</v>
      </c>
      <c r="H39" s="44">
        <f t="shared" ref="H39:H44" si="16">ROUND(E39*G39,2)</f>
        <v>17247.45</v>
      </c>
      <c r="I39" s="33">
        <f t="shared" ref="I39:I44" si="17">H39</f>
        <v>17247.45</v>
      </c>
      <c r="J39" s="48"/>
      <c r="K39" s="49"/>
      <c r="L39" s="46"/>
      <c r="M39" s="46"/>
      <c r="N39" s="46"/>
      <c r="O39" s="46"/>
      <c r="P39" s="46"/>
      <c r="Q39" s="46"/>
      <c r="R39" s="46"/>
      <c r="S39" s="46"/>
      <c r="T39" s="46"/>
      <c r="U39" s="46"/>
      <c r="V39" s="46"/>
      <c r="W39" s="46"/>
      <c r="X39" s="46"/>
      <c r="Y39" s="46"/>
      <c r="Z39" s="46"/>
    </row>
    <row r="40" spans="1:26" ht="12.75" customHeight="1" x14ac:dyDescent="0.2">
      <c r="A40" s="40" t="s">
        <v>157</v>
      </c>
      <c r="B40" s="50">
        <v>92775</v>
      </c>
      <c r="C40" s="40" t="s">
        <v>158</v>
      </c>
      <c r="D40" s="42" t="s">
        <v>103</v>
      </c>
      <c r="E40" s="43">
        <f>'Memória Pista 01'!K286</f>
        <v>8.98</v>
      </c>
      <c r="F40" s="44">
        <v>12</v>
      </c>
      <c r="G40" s="44">
        <f t="shared" si="15"/>
        <v>14.27</v>
      </c>
      <c r="H40" s="44">
        <f t="shared" si="16"/>
        <v>128.13999999999999</v>
      </c>
      <c r="I40" s="33">
        <f t="shared" si="17"/>
        <v>128.13999999999999</v>
      </c>
      <c r="J40" s="48"/>
      <c r="K40" s="49"/>
      <c r="L40" s="46"/>
      <c r="M40" s="46"/>
      <c r="N40" s="46"/>
      <c r="O40" s="46"/>
      <c r="P40" s="46"/>
      <c r="Q40" s="46"/>
      <c r="R40" s="46"/>
      <c r="S40" s="46"/>
      <c r="T40" s="46"/>
      <c r="U40" s="46"/>
      <c r="V40" s="46"/>
      <c r="W40" s="46"/>
      <c r="X40" s="46"/>
      <c r="Y40" s="46"/>
      <c r="Z40" s="46"/>
    </row>
    <row r="41" spans="1:26" ht="12.75" customHeight="1" x14ac:dyDescent="0.2">
      <c r="A41" s="40" t="s">
        <v>160</v>
      </c>
      <c r="B41" s="50">
        <v>92776</v>
      </c>
      <c r="C41" s="40" t="s">
        <v>161</v>
      </c>
      <c r="D41" s="42" t="s">
        <v>103</v>
      </c>
      <c r="E41" s="43">
        <f>'Memória Pista 01'!K319</f>
        <v>699.71</v>
      </c>
      <c r="F41" s="44">
        <v>10.36</v>
      </c>
      <c r="G41" s="44">
        <f t="shared" si="15"/>
        <v>12.32</v>
      </c>
      <c r="H41" s="44">
        <f t="shared" si="16"/>
        <v>8620.43</v>
      </c>
      <c r="I41" s="33">
        <f t="shared" si="17"/>
        <v>8620.43</v>
      </c>
      <c r="J41" s="48"/>
      <c r="K41" s="49"/>
      <c r="L41" s="46"/>
      <c r="M41" s="46"/>
      <c r="N41" s="46"/>
      <c r="O41" s="46"/>
      <c r="P41" s="46"/>
      <c r="Q41" s="46"/>
      <c r="R41" s="46"/>
      <c r="S41" s="46"/>
      <c r="T41" s="46"/>
      <c r="U41" s="46"/>
      <c r="V41" s="46"/>
      <c r="W41" s="46"/>
      <c r="X41" s="46"/>
      <c r="Y41" s="46"/>
      <c r="Z41" s="46"/>
    </row>
    <row r="42" spans="1:26" ht="12.75" customHeight="1" x14ac:dyDescent="0.2">
      <c r="A42" s="40" t="s">
        <v>163</v>
      </c>
      <c r="B42" s="50">
        <v>92777</v>
      </c>
      <c r="C42" s="40" t="s">
        <v>164</v>
      </c>
      <c r="D42" s="42" t="s">
        <v>103</v>
      </c>
      <c r="E42" s="43">
        <f>'Memória Pista 01'!K336</f>
        <v>527.63</v>
      </c>
      <c r="F42" s="44">
        <v>9.83</v>
      </c>
      <c r="G42" s="44">
        <f t="shared" si="15"/>
        <v>11.69</v>
      </c>
      <c r="H42" s="44">
        <f t="shared" si="16"/>
        <v>6167.99</v>
      </c>
      <c r="I42" s="33">
        <f t="shared" si="17"/>
        <v>6167.99</v>
      </c>
      <c r="J42" s="48"/>
      <c r="K42" s="49"/>
      <c r="L42" s="46"/>
      <c r="M42" s="46"/>
      <c r="N42" s="46"/>
      <c r="O42" s="46"/>
      <c r="P42" s="46"/>
      <c r="Q42" s="46"/>
      <c r="R42" s="46"/>
      <c r="S42" s="46"/>
      <c r="T42" s="46"/>
      <c r="U42" s="46"/>
      <c r="V42" s="46"/>
      <c r="W42" s="46"/>
      <c r="X42" s="46"/>
      <c r="Y42" s="46"/>
      <c r="Z42" s="46"/>
    </row>
    <row r="43" spans="1:26" ht="12.75" customHeight="1" x14ac:dyDescent="0.2">
      <c r="A43" s="40" t="s">
        <v>166</v>
      </c>
      <c r="B43" s="50">
        <v>92779</v>
      </c>
      <c r="C43" s="40" t="s">
        <v>167</v>
      </c>
      <c r="D43" s="42" t="s">
        <v>103</v>
      </c>
      <c r="E43" s="43">
        <f>'Memória Pista 01'!K352</f>
        <v>157.08000000000001</v>
      </c>
      <c r="F43" s="44">
        <v>7.01</v>
      </c>
      <c r="G43" s="44">
        <f t="shared" si="15"/>
        <v>8.33</v>
      </c>
      <c r="H43" s="44">
        <f t="shared" si="16"/>
        <v>1308.48</v>
      </c>
      <c r="I43" s="33">
        <f t="shared" si="17"/>
        <v>1308.48</v>
      </c>
      <c r="J43" s="48"/>
      <c r="K43" s="49"/>
      <c r="L43" s="46"/>
      <c r="M43" s="46"/>
      <c r="N43" s="46"/>
      <c r="O43" s="46"/>
      <c r="P43" s="46"/>
      <c r="Q43" s="46"/>
      <c r="R43" s="46"/>
      <c r="S43" s="46"/>
      <c r="T43" s="46"/>
      <c r="U43" s="46"/>
      <c r="V43" s="46"/>
      <c r="W43" s="46"/>
      <c r="X43" s="46"/>
      <c r="Y43" s="46"/>
      <c r="Z43" s="46"/>
    </row>
    <row r="44" spans="1:26" ht="12.75" customHeight="1" x14ac:dyDescent="0.2">
      <c r="A44" s="40" t="s">
        <v>168</v>
      </c>
      <c r="B44" s="41" t="s">
        <v>148</v>
      </c>
      <c r="C44" s="40" t="s">
        <v>169</v>
      </c>
      <c r="D44" s="42" t="s">
        <v>35</v>
      </c>
      <c r="E44" s="43">
        <f>'Memória Pista 01'!K364</f>
        <v>21.57</v>
      </c>
      <c r="F44" s="44">
        <v>352.69</v>
      </c>
      <c r="G44" s="44">
        <f t="shared" si="15"/>
        <v>419.33</v>
      </c>
      <c r="H44" s="44">
        <f t="shared" si="16"/>
        <v>9044.9500000000007</v>
      </c>
      <c r="I44" s="33">
        <f t="shared" si="17"/>
        <v>9044.9500000000007</v>
      </c>
      <c r="J44" s="48"/>
      <c r="K44" s="49"/>
      <c r="L44" s="46"/>
      <c r="M44" s="46"/>
      <c r="N44" s="46"/>
      <c r="O44" s="46"/>
      <c r="P44" s="46"/>
      <c r="Q44" s="46"/>
      <c r="R44" s="46"/>
      <c r="S44" s="46"/>
      <c r="T44" s="46"/>
      <c r="U44" s="46"/>
      <c r="V44" s="46"/>
      <c r="W44" s="46"/>
      <c r="X44" s="46"/>
      <c r="Y44" s="46"/>
      <c r="Z44" s="46"/>
    </row>
    <row r="45" spans="1:26" ht="12.75" customHeight="1" x14ac:dyDescent="0.25">
      <c r="A45" s="28" t="s">
        <v>170</v>
      </c>
      <c r="B45" s="29"/>
      <c r="C45" s="28" t="s">
        <v>171</v>
      </c>
      <c r="D45" s="30"/>
      <c r="E45" s="31"/>
      <c r="F45" s="32"/>
      <c r="G45" s="32"/>
      <c r="H45" s="32">
        <f>SUM(H46:H50)</f>
        <v>17596.12</v>
      </c>
      <c r="I45" s="33"/>
      <c r="J45" s="48"/>
      <c r="K45" s="49"/>
      <c r="L45" s="37"/>
      <c r="M45" s="37"/>
      <c r="N45" s="37"/>
      <c r="O45" s="37"/>
      <c r="P45" s="37"/>
      <c r="Q45" s="37"/>
      <c r="R45" s="37"/>
      <c r="S45" s="37"/>
      <c r="T45" s="37"/>
      <c r="U45" s="37"/>
      <c r="V45" s="37"/>
      <c r="W45" s="37"/>
      <c r="X45" s="37"/>
      <c r="Y45" s="37"/>
      <c r="Z45" s="37"/>
    </row>
    <row r="46" spans="1:26" ht="12.75" customHeight="1" x14ac:dyDescent="0.2">
      <c r="A46" s="40" t="s">
        <v>173</v>
      </c>
      <c r="B46" s="50">
        <v>92484</v>
      </c>
      <c r="C46" s="40" t="s">
        <v>174</v>
      </c>
      <c r="D46" s="42" t="s">
        <v>26</v>
      </c>
      <c r="E46" s="43">
        <f>'Memória Pista 01'!J376</f>
        <v>59.12</v>
      </c>
      <c r="F46" s="44">
        <v>137.97</v>
      </c>
      <c r="G46" s="44">
        <f t="shared" ref="G46:G50" si="18">ROUND(F46*(1+$H$201),2)</f>
        <v>164.04</v>
      </c>
      <c r="H46" s="44">
        <f t="shared" ref="H46:H50" si="19">ROUND(E46*G46,2)</f>
        <v>9698.0400000000009</v>
      </c>
      <c r="I46" s="33">
        <f t="shared" ref="I46:I50" si="20">H46</f>
        <v>9698.0400000000009</v>
      </c>
      <c r="J46" s="48"/>
      <c r="K46" s="49"/>
      <c r="L46" s="46"/>
      <c r="M46" s="46"/>
      <c r="N46" s="46"/>
      <c r="O46" s="46"/>
      <c r="P46" s="46"/>
      <c r="Q46" s="46"/>
      <c r="R46" s="46"/>
      <c r="S46" s="46"/>
      <c r="T46" s="46"/>
      <c r="U46" s="46"/>
      <c r="V46" s="46"/>
      <c r="W46" s="46"/>
      <c r="X46" s="46"/>
      <c r="Y46" s="46"/>
      <c r="Z46" s="46"/>
    </row>
    <row r="47" spans="1:26" ht="12.75" customHeight="1" x14ac:dyDescent="0.2">
      <c r="A47" s="40" t="s">
        <v>177</v>
      </c>
      <c r="B47" s="50">
        <v>92784</v>
      </c>
      <c r="C47" s="40" t="s">
        <v>178</v>
      </c>
      <c r="D47" s="42" t="s">
        <v>103</v>
      </c>
      <c r="E47" s="43">
        <f>'Memória Pista 01'!K387</f>
        <v>23.41</v>
      </c>
      <c r="F47" s="44">
        <v>10.23</v>
      </c>
      <c r="G47" s="44">
        <f t="shared" si="18"/>
        <v>12.16</v>
      </c>
      <c r="H47" s="44">
        <f t="shared" si="19"/>
        <v>284.67</v>
      </c>
      <c r="I47" s="33">
        <f t="shared" si="20"/>
        <v>284.67</v>
      </c>
      <c r="J47" s="48"/>
      <c r="K47" s="49"/>
      <c r="L47" s="46"/>
      <c r="M47" s="46"/>
      <c r="N47" s="46"/>
      <c r="O47" s="46"/>
      <c r="P47" s="46"/>
      <c r="Q47" s="46"/>
      <c r="R47" s="46"/>
      <c r="S47" s="46"/>
      <c r="T47" s="46"/>
      <c r="U47" s="46"/>
      <c r="V47" s="46"/>
      <c r="W47" s="46"/>
      <c r="X47" s="46"/>
      <c r="Y47" s="46"/>
      <c r="Z47" s="46"/>
    </row>
    <row r="48" spans="1:26" ht="12.75" customHeight="1" x14ac:dyDescent="0.2">
      <c r="A48" s="40" t="s">
        <v>181</v>
      </c>
      <c r="B48" s="50">
        <v>92785</v>
      </c>
      <c r="C48" s="40" t="s">
        <v>140</v>
      </c>
      <c r="D48" s="42" t="s">
        <v>103</v>
      </c>
      <c r="E48" s="43">
        <f>'Memória Pista 01'!K404</f>
        <v>159.53</v>
      </c>
      <c r="F48" s="44">
        <v>8.99</v>
      </c>
      <c r="G48" s="44">
        <f t="shared" si="18"/>
        <v>10.69</v>
      </c>
      <c r="H48" s="44">
        <f t="shared" si="19"/>
        <v>1705.38</v>
      </c>
      <c r="I48" s="33">
        <f t="shared" si="20"/>
        <v>1705.38</v>
      </c>
      <c r="J48" s="48"/>
      <c r="K48" s="49"/>
      <c r="L48" s="46"/>
      <c r="M48" s="46"/>
      <c r="N48" s="46"/>
      <c r="O48" s="46"/>
      <c r="P48" s="46"/>
      <c r="Q48" s="46"/>
      <c r="R48" s="46"/>
      <c r="S48" s="46"/>
      <c r="T48" s="46"/>
      <c r="U48" s="46"/>
      <c r="V48" s="46"/>
      <c r="W48" s="46"/>
      <c r="X48" s="46"/>
      <c r="Y48" s="46"/>
      <c r="Z48" s="46"/>
    </row>
    <row r="49" spans="1:26" ht="12.75" customHeight="1" x14ac:dyDescent="0.2">
      <c r="A49" s="40" t="s">
        <v>182</v>
      </c>
      <c r="B49" s="50">
        <v>92786</v>
      </c>
      <c r="C49" s="40" t="s">
        <v>142</v>
      </c>
      <c r="D49" s="42" t="s">
        <v>103</v>
      </c>
      <c r="E49" s="43">
        <f>'Memória Pista 01'!K413</f>
        <v>185.58</v>
      </c>
      <c r="F49" s="44">
        <v>8.8000000000000007</v>
      </c>
      <c r="G49" s="44">
        <f t="shared" si="18"/>
        <v>10.46</v>
      </c>
      <c r="H49" s="44">
        <f t="shared" si="19"/>
        <v>1941.17</v>
      </c>
      <c r="I49" s="33">
        <f t="shared" si="20"/>
        <v>1941.17</v>
      </c>
      <c r="J49" s="48"/>
      <c r="K49" s="49"/>
      <c r="L49" s="46"/>
      <c r="M49" s="46"/>
      <c r="N49" s="46"/>
      <c r="O49" s="46"/>
      <c r="P49" s="46"/>
      <c r="Q49" s="46"/>
      <c r="R49" s="46"/>
      <c r="S49" s="46"/>
      <c r="T49" s="46"/>
      <c r="U49" s="46"/>
      <c r="V49" s="46"/>
      <c r="W49" s="46"/>
      <c r="X49" s="46"/>
      <c r="Y49" s="46"/>
      <c r="Z49" s="46"/>
    </row>
    <row r="50" spans="1:26" ht="12.75" customHeight="1" x14ac:dyDescent="0.2">
      <c r="A50" s="40" t="s">
        <v>185</v>
      </c>
      <c r="B50" s="41" t="s">
        <v>148</v>
      </c>
      <c r="C50" s="40" t="s">
        <v>186</v>
      </c>
      <c r="D50" s="42" t="s">
        <v>35</v>
      </c>
      <c r="E50" s="43">
        <f>'Memória Pista 01'!K421</f>
        <v>9.4600000000000009</v>
      </c>
      <c r="F50" s="44">
        <v>352.69</v>
      </c>
      <c r="G50" s="44">
        <f t="shared" si="18"/>
        <v>419.33</v>
      </c>
      <c r="H50" s="44">
        <f t="shared" si="19"/>
        <v>3966.86</v>
      </c>
      <c r="I50" s="33">
        <f t="shared" si="20"/>
        <v>3966.86</v>
      </c>
      <c r="J50" s="48"/>
      <c r="K50" s="49"/>
      <c r="L50" s="46"/>
      <c r="M50" s="46"/>
      <c r="N50" s="46"/>
      <c r="O50" s="46"/>
      <c r="P50" s="46"/>
      <c r="Q50" s="46"/>
      <c r="R50" s="46"/>
      <c r="S50" s="46"/>
      <c r="T50" s="46"/>
      <c r="U50" s="46"/>
      <c r="V50" s="46"/>
      <c r="W50" s="46"/>
      <c r="X50" s="46"/>
      <c r="Y50" s="46"/>
      <c r="Z50" s="46"/>
    </row>
    <row r="51" spans="1:26" ht="12.75" customHeight="1" x14ac:dyDescent="0.2">
      <c r="A51" s="28" t="s">
        <v>189</v>
      </c>
      <c r="B51" s="29"/>
      <c r="C51" s="28" t="s">
        <v>190</v>
      </c>
      <c r="D51" s="30"/>
      <c r="E51" s="31"/>
      <c r="F51" s="32"/>
      <c r="G51" s="32"/>
      <c r="H51" s="32">
        <f>SUM(H52)</f>
        <v>16483.38</v>
      </c>
      <c r="I51" s="33"/>
      <c r="J51" s="48"/>
      <c r="K51" s="49"/>
      <c r="L51" s="39"/>
      <c r="M51" s="39"/>
      <c r="N51" s="39"/>
      <c r="O51" s="39"/>
      <c r="P51" s="39"/>
      <c r="Q51" s="39"/>
      <c r="R51" s="39"/>
      <c r="S51" s="39"/>
      <c r="T51" s="39"/>
      <c r="U51" s="39"/>
      <c r="V51" s="39"/>
      <c r="W51" s="39"/>
      <c r="X51" s="39"/>
      <c r="Y51" s="39"/>
      <c r="Z51" s="39"/>
    </row>
    <row r="52" spans="1:26" ht="12.75" customHeight="1" x14ac:dyDescent="0.2">
      <c r="A52" s="40" t="s">
        <v>191</v>
      </c>
      <c r="B52" s="41" t="s">
        <v>192</v>
      </c>
      <c r="C52" s="40" t="s">
        <v>194</v>
      </c>
      <c r="D52" s="42" t="s">
        <v>103</v>
      </c>
      <c r="E52" s="43">
        <v>293.08999999999997</v>
      </c>
      <c r="F52" s="44">
        <v>47.3</v>
      </c>
      <c r="G52" s="44">
        <f>ROUND(F52*(1+$H$201),2)</f>
        <v>56.24</v>
      </c>
      <c r="H52" s="44">
        <f>ROUND(E52*G52,2)</f>
        <v>16483.38</v>
      </c>
      <c r="I52" s="33">
        <f>H52</f>
        <v>16483.38</v>
      </c>
      <c r="J52" s="48"/>
      <c r="K52" s="49"/>
      <c r="L52" s="46"/>
      <c r="M52" s="46"/>
      <c r="N52" s="46"/>
      <c r="O52" s="46"/>
      <c r="P52" s="46"/>
      <c r="Q52" s="46"/>
      <c r="R52" s="46"/>
      <c r="S52" s="46"/>
      <c r="T52" s="46"/>
      <c r="U52" s="46"/>
      <c r="V52" s="46"/>
      <c r="W52" s="46"/>
      <c r="X52" s="46"/>
      <c r="Y52" s="46"/>
      <c r="Z52" s="46"/>
    </row>
    <row r="53" spans="1:26" ht="12.75" customHeight="1" x14ac:dyDescent="0.2">
      <c r="A53" s="28">
        <v>3</v>
      </c>
      <c r="B53" s="29"/>
      <c r="C53" s="28" t="s">
        <v>172</v>
      </c>
      <c r="D53" s="30"/>
      <c r="E53" s="31"/>
      <c r="F53" s="32"/>
      <c r="G53" s="32"/>
      <c r="H53" s="32">
        <f>H54+H61+H66+H70+H75+H83</f>
        <v>887416.94</v>
      </c>
      <c r="I53" s="33"/>
      <c r="J53" s="48"/>
      <c r="K53" s="49"/>
      <c r="L53" s="39"/>
      <c r="M53" s="39"/>
      <c r="N53" s="39"/>
      <c r="O53" s="39"/>
      <c r="P53" s="39"/>
      <c r="Q53" s="39"/>
      <c r="R53" s="39"/>
      <c r="S53" s="39"/>
      <c r="T53" s="39"/>
      <c r="U53" s="39"/>
      <c r="V53" s="39"/>
      <c r="W53" s="39"/>
      <c r="X53" s="39"/>
      <c r="Y53" s="39"/>
      <c r="Z53" s="39"/>
    </row>
    <row r="54" spans="1:26" ht="12.75" customHeight="1" x14ac:dyDescent="0.25">
      <c r="A54" s="28" t="s">
        <v>175</v>
      </c>
      <c r="B54" s="29"/>
      <c r="C54" s="28" t="s">
        <v>200</v>
      </c>
      <c r="D54" s="30"/>
      <c r="E54" s="31"/>
      <c r="F54" s="32"/>
      <c r="G54" s="32"/>
      <c r="H54" s="32">
        <f>SUM(H55:H60)</f>
        <v>122319.48</v>
      </c>
      <c r="I54" s="33"/>
      <c r="J54" s="48"/>
      <c r="K54" s="49"/>
      <c r="L54" s="37"/>
      <c r="M54" s="37"/>
      <c r="N54" s="37"/>
      <c r="O54" s="37"/>
      <c r="P54" s="37"/>
      <c r="Q54" s="37"/>
      <c r="R54" s="37"/>
      <c r="S54" s="37"/>
      <c r="T54" s="37"/>
      <c r="U54" s="37"/>
      <c r="V54" s="37"/>
      <c r="W54" s="37"/>
      <c r="X54" s="37"/>
      <c r="Y54" s="37"/>
      <c r="Z54" s="37"/>
    </row>
    <row r="55" spans="1:26" ht="12.75" customHeight="1" x14ac:dyDescent="0.2">
      <c r="A55" s="40" t="s">
        <v>179</v>
      </c>
      <c r="B55" s="50">
        <v>93358</v>
      </c>
      <c r="C55" s="40" t="s">
        <v>204</v>
      </c>
      <c r="D55" s="42" t="s">
        <v>35</v>
      </c>
      <c r="E55" s="43">
        <f>'Memória Pista 01'!K433</f>
        <v>90.1</v>
      </c>
      <c r="F55" s="44">
        <v>56.8</v>
      </c>
      <c r="G55" s="44">
        <f t="shared" ref="G55:G60" si="21">ROUND(F55*(1+$H$201),2)</f>
        <v>67.53</v>
      </c>
      <c r="H55" s="44">
        <f t="shared" ref="H55:H60" si="22">ROUND(E55*G55,2)</f>
        <v>6084.45</v>
      </c>
      <c r="I55" s="33">
        <f t="shared" ref="I55:I60" si="23">H55</f>
        <v>6084.45</v>
      </c>
      <c r="J55" s="48"/>
      <c r="K55" s="49"/>
      <c r="L55" s="53"/>
      <c r="M55" s="53"/>
      <c r="N55" s="53"/>
      <c r="O55" s="53"/>
      <c r="P55" s="53"/>
      <c r="Q55" s="53"/>
      <c r="R55" s="53"/>
      <c r="S55" s="53"/>
      <c r="T55" s="53"/>
      <c r="U55" s="53"/>
      <c r="V55" s="53"/>
      <c r="W55" s="53"/>
      <c r="X55" s="53"/>
      <c r="Y55" s="53"/>
      <c r="Z55" s="53"/>
    </row>
    <row r="56" spans="1:26" ht="12.75" customHeight="1" x14ac:dyDescent="0.2">
      <c r="A56" s="40" t="s">
        <v>183</v>
      </c>
      <c r="B56" s="50">
        <v>94097</v>
      </c>
      <c r="C56" s="40" t="s">
        <v>184</v>
      </c>
      <c r="D56" s="42" t="s">
        <v>26</v>
      </c>
      <c r="E56" s="43">
        <f>'Memória Pista 01'!J445</f>
        <v>192.01</v>
      </c>
      <c r="F56" s="44">
        <v>4.33</v>
      </c>
      <c r="G56" s="44">
        <f t="shared" si="21"/>
        <v>5.15</v>
      </c>
      <c r="H56" s="44">
        <f t="shared" si="22"/>
        <v>988.85</v>
      </c>
      <c r="I56" s="33">
        <f t="shared" si="23"/>
        <v>988.85</v>
      </c>
      <c r="J56" s="48"/>
      <c r="K56" s="49"/>
      <c r="L56" s="46"/>
      <c r="M56" s="46"/>
      <c r="N56" s="46"/>
      <c r="O56" s="46"/>
      <c r="P56" s="46"/>
      <c r="Q56" s="46"/>
      <c r="R56" s="46"/>
      <c r="S56" s="46"/>
      <c r="T56" s="46"/>
      <c r="U56" s="46"/>
      <c r="V56" s="46"/>
      <c r="W56" s="46"/>
      <c r="X56" s="46"/>
      <c r="Y56" s="46"/>
      <c r="Z56" s="46"/>
    </row>
    <row r="57" spans="1:26" ht="12.75" customHeight="1" x14ac:dyDescent="0.2">
      <c r="A57" s="40" t="s">
        <v>187</v>
      </c>
      <c r="B57" s="50">
        <v>83534</v>
      </c>
      <c r="C57" s="40" t="s">
        <v>188</v>
      </c>
      <c r="D57" s="42" t="s">
        <v>35</v>
      </c>
      <c r="E57" s="43">
        <f>'Memória Pista 01'!K445</f>
        <v>9.59</v>
      </c>
      <c r="F57" s="44">
        <v>491.11</v>
      </c>
      <c r="G57" s="44">
        <f t="shared" si="21"/>
        <v>583.9</v>
      </c>
      <c r="H57" s="44">
        <f t="shared" si="22"/>
        <v>5599.6</v>
      </c>
      <c r="I57" s="33">
        <f t="shared" si="23"/>
        <v>5599.6</v>
      </c>
      <c r="J57" s="48"/>
      <c r="K57" s="49"/>
      <c r="L57" s="46"/>
      <c r="M57" s="46"/>
      <c r="N57" s="46"/>
      <c r="O57" s="46"/>
      <c r="P57" s="46"/>
      <c r="Q57" s="46"/>
      <c r="R57" s="46"/>
      <c r="S57" s="46"/>
      <c r="T57" s="46"/>
      <c r="U57" s="46"/>
      <c r="V57" s="46"/>
      <c r="W57" s="46"/>
      <c r="X57" s="46"/>
      <c r="Y57" s="46"/>
      <c r="Z57" s="46"/>
    </row>
    <row r="58" spans="1:26" ht="12.75" customHeight="1" x14ac:dyDescent="0.2">
      <c r="A58" s="40" t="s">
        <v>193</v>
      </c>
      <c r="B58" s="41" t="s">
        <v>195</v>
      </c>
      <c r="C58" s="40" t="s">
        <v>196</v>
      </c>
      <c r="D58" s="42" t="s">
        <v>41</v>
      </c>
      <c r="E58" s="43">
        <f>'Memória Pista 01'!I457</f>
        <v>295.79000000000002</v>
      </c>
      <c r="F58" s="44">
        <v>86.82</v>
      </c>
      <c r="G58" s="44">
        <f t="shared" si="21"/>
        <v>103.22</v>
      </c>
      <c r="H58" s="44">
        <f t="shared" si="22"/>
        <v>30531.439999999999</v>
      </c>
      <c r="I58" s="33">
        <f t="shared" si="23"/>
        <v>30531.439999999999</v>
      </c>
      <c r="J58" s="48"/>
      <c r="K58" s="49"/>
      <c r="L58" s="46"/>
      <c r="M58" s="46"/>
      <c r="N58" s="46"/>
      <c r="O58" s="46"/>
      <c r="P58" s="46"/>
      <c r="Q58" s="46"/>
      <c r="R58" s="46"/>
      <c r="S58" s="46"/>
      <c r="T58" s="46"/>
      <c r="U58" s="46"/>
      <c r="V58" s="46"/>
      <c r="W58" s="46"/>
      <c r="X58" s="46"/>
      <c r="Y58" s="46"/>
      <c r="Z58" s="46"/>
    </row>
    <row r="59" spans="1:26" ht="12.75" customHeight="1" x14ac:dyDescent="0.2">
      <c r="A59" s="40" t="s">
        <v>197</v>
      </c>
      <c r="B59" s="41" t="s">
        <v>198</v>
      </c>
      <c r="C59" s="40" t="s">
        <v>199</v>
      </c>
      <c r="D59" s="42" t="s">
        <v>41</v>
      </c>
      <c r="E59" s="43">
        <f>'Memória Pista 01'!I469</f>
        <v>664.32</v>
      </c>
      <c r="F59" s="44">
        <v>99.5</v>
      </c>
      <c r="G59" s="44">
        <f t="shared" si="21"/>
        <v>118.3</v>
      </c>
      <c r="H59" s="44">
        <f t="shared" si="22"/>
        <v>78589.06</v>
      </c>
      <c r="I59" s="33">
        <f t="shared" si="23"/>
        <v>78589.06</v>
      </c>
      <c r="J59" s="48"/>
      <c r="K59" s="49"/>
      <c r="L59" s="46"/>
      <c r="M59" s="46"/>
      <c r="N59" s="46"/>
      <c r="O59" s="46"/>
      <c r="P59" s="46"/>
      <c r="Q59" s="46"/>
      <c r="R59" s="46"/>
      <c r="S59" s="46"/>
      <c r="T59" s="46"/>
      <c r="U59" s="46"/>
      <c r="V59" s="46"/>
      <c r="W59" s="46"/>
      <c r="X59" s="46"/>
      <c r="Y59" s="46"/>
      <c r="Z59" s="46"/>
    </row>
    <row r="60" spans="1:26" ht="12.75" customHeight="1" x14ac:dyDescent="0.2">
      <c r="A60" s="40" t="s">
        <v>201</v>
      </c>
      <c r="B60" s="41" t="s">
        <v>202</v>
      </c>
      <c r="C60" s="40" t="s">
        <v>203</v>
      </c>
      <c r="D60" s="42" t="s">
        <v>41</v>
      </c>
      <c r="E60" s="43">
        <v>3.86</v>
      </c>
      <c r="F60" s="44">
        <v>114.63</v>
      </c>
      <c r="G60" s="44">
        <f t="shared" si="21"/>
        <v>136.29</v>
      </c>
      <c r="H60" s="44">
        <f t="shared" si="22"/>
        <v>526.08000000000004</v>
      </c>
      <c r="I60" s="33">
        <f t="shared" si="23"/>
        <v>526.08000000000004</v>
      </c>
      <c r="J60" s="48"/>
      <c r="K60" s="49"/>
      <c r="L60" s="46"/>
      <c r="M60" s="46"/>
      <c r="N60" s="46"/>
      <c r="O60" s="46"/>
      <c r="P60" s="46"/>
      <c r="Q60" s="46"/>
      <c r="R60" s="46"/>
      <c r="S60" s="46"/>
      <c r="T60" s="46"/>
      <c r="U60" s="46"/>
      <c r="V60" s="46"/>
      <c r="W60" s="46"/>
      <c r="X60" s="46"/>
      <c r="Y60" s="46"/>
      <c r="Z60" s="46"/>
    </row>
    <row r="61" spans="1:26" ht="12.75" customHeight="1" x14ac:dyDescent="0.25">
      <c r="A61" s="28" t="s">
        <v>205</v>
      </c>
      <c r="B61" s="29"/>
      <c r="C61" s="28" t="s">
        <v>213</v>
      </c>
      <c r="D61" s="30"/>
      <c r="E61" s="31"/>
      <c r="F61" s="32"/>
      <c r="G61" s="32"/>
      <c r="H61" s="32">
        <f>SUM(H62:H65)</f>
        <v>8342.2900000000009</v>
      </c>
      <c r="I61" s="33"/>
      <c r="J61" s="48"/>
      <c r="K61" s="49"/>
      <c r="L61" s="37"/>
      <c r="M61" s="37"/>
      <c r="N61" s="37"/>
      <c r="O61" s="37"/>
      <c r="P61" s="37"/>
      <c r="Q61" s="37"/>
      <c r="R61" s="37"/>
      <c r="S61" s="37"/>
      <c r="T61" s="37"/>
      <c r="U61" s="37"/>
      <c r="V61" s="37"/>
      <c r="W61" s="37"/>
      <c r="X61" s="37"/>
      <c r="Y61" s="37"/>
      <c r="Z61" s="37"/>
    </row>
    <row r="62" spans="1:26" ht="12.75" customHeight="1" x14ac:dyDescent="0.2">
      <c r="A62" s="40" t="s">
        <v>207</v>
      </c>
      <c r="B62" s="50" t="s">
        <v>208</v>
      </c>
      <c r="C62" s="40" t="s">
        <v>209</v>
      </c>
      <c r="D62" s="42" t="s">
        <v>35</v>
      </c>
      <c r="E62" s="43">
        <f>'Memória Pista 01'!K477</f>
        <v>25.62</v>
      </c>
      <c r="F62" s="44">
        <v>125.66</v>
      </c>
      <c r="G62" s="44">
        <f t="shared" ref="G62:G65" si="24">ROUND(F62*(1+$H$201),2)</f>
        <v>149.4</v>
      </c>
      <c r="H62" s="44">
        <f t="shared" ref="H62:H65" si="25">ROUND(E62*G62,2)</f>
        <v>3827.63</v>
      </c>
      <c r="I62" s="33">
        <f t="shared" ref="I62:I65" si="26">H62</f>
        <v>3827.63</v>
      </c>
      <c r="J62" s="48"/>
      <c r="K62" s="49"/>
      <c r="L62" s="46"/>
      <c r="M62" s="46"/>
      <c r="N62" s="46"/>
      <c r="O62" s="46"/>
      <c r="P62" s="46"/>
      <c r="Q62" s="46"/>
      <c r="R62" s="46"/>
      <c r="S62" s="46"/>
      <c r="T62" s="46"/>
      <c r="U62" s="46"/>
      <c r="V62" s="46"/>
      <c r="W62" s="46"/>
      <c r="X62" s="46"/>
      <c r="Y62" s="46"/>
      <c r="Z62" s="46"/>
    </row>
    <row r="63" spans="1:26" ht="12.75" customHeight="1" x14ac:dyDescent="0.2">
      <c r="A63" s="40" t="s">
        <v>210</v>
      </c>
      <c r="B63" s="41" t="s">
        <v>211</v>
      </c>
      <c r="C63" s="40" t="s">
        <v>212</v>
      </c>
      <c r="D63" s="42" t="s">
        <v>35</v>
      </c>
      <c r="E63" s="43">
        <f>'Memória Pista 01'!K485</f>
        <v>12.81</v>
      </c>
      <c r="F63" s="44">
        <v>116.85</v>
      </c>
      <c r="G63" s="44">
        <f t="shared" si="24"/>
        <v>138.93</v>
      </c>
      <c r="H63" s="44">
        <f t="shared" si="25"/>
        <v>1779.69</v>
      </c>
      <c r="I63" s="33">
        <f t="shared" si="26"/>
        <v>1779.69</v>
      </c>
      <c r="J63" s="48"/>
      <c r="K63" s="49"/>
      <c r="L63" s="46"/>
      <c r="M63" s="46"/>
      <c r="N63" s="46"/>
      <c r="O63" s="46"/>
      <c r="P63" s="46"/>
      <c r="Q63" s="46"/>
      <c r="R63" s="46"/>
      <c r="S63" s="46"/>
      <c r="T63" s="46"/>
      <c r="U63" s="46"/>
      <c r="V63" s="46"/>
      <c r="W63" s="46"/>
      <c r="X63" s="46"/>
      <c r="Y63" s="46"/>
      <c r="Z63" s="46"/>
    </row>
    <row r="64" spans="1:26" ht="12.75" customHeight="1" x14ac:dyDescent="0.2">
      <c r="A64" s="40" t="s">
        <v>214</v>
      </c>
      <c r="B64" s="50">
        <v>83665</v>
      </c>
      <c r="C64" s="40" t="s">
        <v>215</v>
      </c>
      <c r="D64" s="42" t="s">
        <v>26</v>
      </c>
      <c r="E64" s="43">
        <f>'Memória Pista 01'!J493</f>
        <v>85.4</v>
      </c>
      <c r="F64" s="44">
        <v>7.4</v>
      </c>
      <c r="G64" s="44">
        <f t="shared" si="24"/>
        <v>8.8000000000000007</v>
      </c>
      <c r="H64" s="44">
        <f t="shared" si="25"/>
        <v>751.52</v>
      </c>
      <c r="I64" s="33">
        <f t="shared" si="26"/>
        <v>751.52</v>
      </c>
      <c r="J64" s="48"/>
      <c r="K64" s="49"/>
      <c r="L64" s="53"/>
      <c r="M64" s="53"/>
      <c r="N64" s="53"/>
      <c r="O64" s="53"/>
      <c r="P64" s="53"/>
      <c r="Q64" s="53"/>
      <c r="R64" s="53"/>
      <c r="S64" s="53"/>
      <c r="T64" s="53"/>
      <c r="U64" s="53"/>
      <c r="V64" s="53"/>
      <c r="W64" s="53"/>
      <c r="X64" s="53"/>
      <c r="Y64" s="53"/>
      <c r="Z64" s="53"/>
    </row>
    <row r="65" spans="1:26" ht="12.75" customHeight="1" x14ac:dyDescent="0.2">
      <c r="A65" s="40" t="s">
        <v>216</v>
      </c>
      <c r="B65" s="50">
        <v>97914</v>
      </c>
      <c r="C65" s="40" t="s">
        <v>217</v>
      </c>
      <c r="D65" s="42" t="s">
        <v>46</v>
      </c>
      <c r="E65" s="43">
        <f>'Memória Pista 01'!K502</f>
        <v>1060.67</v>
      </c>
      <c r="F65" s="44">
        <v>1.57</v>
      </c>
      <c r="G65" s="44">
        <f t="shared" si="24"/>
        <v>1.87</v>
      </c>
      <c r="H65" s="44">
        <f t="shared" si="25"/>
        <v>1983.45</v>
      </c>
      <c r="I65" s="33">
        <f t="shared" si="26"/>
        <v>1983.45</v>
      </c>
      <c r="J65" s="48"/>
      <c r="K65" s="49"/>
      <c r="L65" s="46"/>
      <c r="M65" s="46"/>
      <c r="N65" s="46"/>
      <c r="O65" s="46"/>
      <c r="P65" s="46"/>
      <c r="Q65" s="46"/>
      <c r="R65" s="46"/>
      <c r="S65" s="46"/>
      <c r="T65" s="46"/>
      <c r="U65" s="46"/>
      <c r="V65" s="46"/>
      <c r="W65" s="46"/>
      <c r="X65" s="46"/>
      <c r="Y65" s="46"/>
      <c r="Z65" s="46"/>
    </row>
    <row r="66" spans="1:26" ht="12.75" customHeight="1" x14ac:dyDescent="0.25">
      <c r="A66" s="28" t="s">
        <v>218</v>
      </c>
      <c r="B66" s="29"/>
      <c r="C66" s="28" t="s">
        <v>222</v>
      </c>
      <c r="D66" s="30"/>
      <c r="E66" s="31"/>
      <c r="F66" s="32"/>
      <c r="G66" s="32"/>
      <c r="H66" s="32">
        <f>SUM(H67:H69)</f>
        <v>3930.1800000000003</v>
      </c>
      <c r="I66" s="33"/>
      <c r="J66" s="48"/>
      <c r="K66" s="49"/>
      <c r="L66" s="37"/>
      <c r="M66" s="37"/>
      <c r="N66" s="37"/>
      <c r="O66" s="37"/>
      <c r="P66" s="37"/>
      <c r="Q66" s="37"/>
      <c r="R66" s="37"/>
      <c r="S66" s="37"/>
      <c r="T66" s="37"/>
      <c r="U66" s="37"/>
      <c r="V66" s="37"/>
      <c r="W66" s="37"/>
      <c r="X66" s="37"/>
      <c r="Y66" s="37"/>
      <c r="Z66" s="37"/>
    </row>
    <row r="67" spans="1:26" ht="12.75" customHeight="1" x14ac:dyDescent="0.2">
      <c r="A67" s="40" t="s">
        <v>220</v>
      </c>
      <c r="B67" s="50">
        <v>87640</v>
      </c>
      <c r="C67" s="40" t="s">
        <v>226</v>
      </c>
      <c r="D67" s="42" t="s">
        <v>26</v>
      </c>
      <c r="E67" s="43">
        <v>19.600000000000001</v>
      </c>
      <c r="F67" s="44">
        <v>35.51</v>
      </c>
      <c r="G67" s="44">
        <f t="shared" ref="G67:G69" si="27">ROUND(F67*(1+$H$201),2)</f>
        <v>42.22</v>
      </c>
      <c r="H67" s="44">
        <f t="shared" ref="H67:H69" si="28">ROUND(E67*G67,2)</f>
        <v>827.51</v>
      </c>
      <c r="I67" s="33">
        <f t="shared" ref="I67:I69" si="29">H67</f>
        <v>827.51</v>
      </c>
      <c r="J67" s="48"/>
      <c r="K67" s="49"/>
      <c r="L67" s="53"/>
      <c r="M67" s="53"/>
      <c r="N67" s="53"/>
      <c r="O67" s="53"/>
      <c r="P67" s="53"/>
      <c r="Q67" s="53"/>
      <c r="R67" s="53"/>
      <c r="S67" s="53"/>
      <c r="T67" s="53"/>
      <c r="U67" s="53"/>
      <c r="V67" s="53"/>
      <c r="W67" s="53"/>
      <c r="X67" s="53"/>
      <c r="Y67" s="53"/>
      <c r="Z67" s="53"/>
    </row>
    <row r="68" spans="1:26" ht="12.75" customHeight="1" x14ac:dyDescent="0.2">
      <c r="A68" s="40" t="s">
        <v>228</v>
      </c>
      <c r="B68" s="50">
        <v>87249</v>
      </c>
      <c r="C68" s="40" t="s">
        <v>229</v>
      </c>
      <c r="D68" s="42" t="s">
        <v>26</v>
      </c>
      <c r="E68" s="43">
        <f>E67</f>
        <v>19.600000000000001</v>
      </c>
      <c r="F68" s="44">
        <v>41.56</v>
      </c>
      <c r="G68" s="44">
        <f t="shared" si="27"/>
        <v>49.41</v>
      </c>
      <c r="H68" s="44">
        <f t="shared" si="28"/>
        <v>968.44</v>
      </c>
      <c r="I68" s="33">
        <f t="shared" si="29"/>
        <v>968.44</v>
      </c>
      <c r="J68" s="48"/>
      <c r="K68" s="49"/>
      <c r="L68" s="46"/>
      <c r="M68" s="46"/>
      <c r="N68" s="46"/>
      <c r="O68" s="46"/>
      <c r="P68" s="46"/>
      <c r="Q68" s="46"/>
      <c r="R68" s="46"/>
      <c r="S68" s="46"/>
      <c r="T68" s="46"/>
      <c r="U68" s="46"/>
      <c r="V68" s="46"/>
      <c r="W68" s="46"/>
      <c r="X68" s="46"/>
      <c r="Y68" s="46"/>
      <c r="Z68" s="46"/>
    </row>
    <row r="69" spans="1:26" ht="12.75" customHeight="1" x14ac:dyDescent="0.2">
      <c r="A69" s="40" t="s">
        <v>231</v>
      </c>
      <c r="B69" s="50">
        <v>98680</v>
      </c>
      <c r="C69" s="40" t="s">
        <v>232</v>
      </c>
      <c r="D69" s="42" t="s">
        <v>26</v>
      </c>
      <c r="E69" s="43">
        <v>59.12</v>
      </c>
      <c r="F69" s="44">
        <v>30.36</v>
      </c>
      <c r="G69" s="44">
        <f t="shared" si="27"/>
        <v>36.1</v>
      </c>
      <c r="H69" s="44">
        <f t="shared" si="28"/>
        <v>2134.23</v>
      </c>
      <c r="I69" s="33">
        <f t="shared" si="29"/>
        <v>2134.23</v>
      </c>
      <c r="J69" s="48"/>
      <c r="K69" s="49"/>
      <c r="L69" s="46"/>
      <c r="M69" s="46"/>
      <c r="N69" s="46"/>
      <c r="O69" s="46"/>
      <c r="P69" s="46"/>
      <c r="Q69" s="46"/>
      <c r="R69" s="46"/>
      <c r="S69" s="46"/>
      <c r="T69" s="46"/>
      <c r="U69" s="46"/>
      <c r="V69" s="46"/>
      <c r="W69" s="46"/>
      <c r="X69" s="46"/>
      <c r="Y69" s="46"/>
      <c r="Z69" s="46"/>
    </row>
    <row r="70" spans="1:26" ht="12.75" customHeight="1" x14ac:dyDescent="0.25">
      <c r="A70" s="28" t="s">
        <v>233</v>
      </c>
      <c r="B70" s="29"/>
      <c r="C70" s="28" t="s">
        <v>234</v>
      </c>
      <c r="D70" s="30"/>
      <c r="E70" s="31"/>
      <c r="F70" s="32"/>
      <c r="G70" s="32"/>
      <c r="H70" s="32">
        <f>SUM(H71:H74)</f>
        <v>2137.92</v>
      </c>
      <c r="I70" s="33"/>
      <c r="J70" s="48"/>
      <c r="K70" s="49"/>
      <c r="L70" s="37"/>
      <c r="M70" s="37"/>
      <c r="N70" s="37"/>
      <c r="O70" s="37"/>
      <c r="P70" s="37"/>
      <c r="Q70" s="37"/>
      <c r="R70" s="37"/>
      <c r="S70" s="37"/>
      <c r="T70" s="37"/>
      <c r="U70" s="37"/>
      <c r="V70" s="37"/>
      <c r="W70" s="37"/>
      <c r="X70" s="37"/>
      <c r="Y70" s="37"/>
      <c r="Z70" s="37"/>
    </row>
    <row r="71" spans="1:26" ht="12.75" customHeight="1" x14ac:dyDescent="0.2">
      <c r="A71" s="40" t="s">
        <v>236</v>
      </c>
      <c r="B71" s="41" t="s">
        <v>238</v>
      </c>
      <c r="C71" s="40" t="s">
        <v>239</v>
      </c>
      <c r="D71" s="42" t="s">
        <v>26</v>
      </c>
      <c r="E71" s="43">
        <v>2.98</v>
      </c>
      <c r="F71" s="44">
        <v>440.49</v>
      </c>
      <c r="G71" s="44">
        <f t="shared" ref="G71:G74" si="30">ROUND(F71*(1+$H$201),2)</f>
        <v>523.72</v>
      </c>
      <c r="H71" s="44">
        <f t="shared" ref="H71:H74" si="31">ROUND(E71*G71,2)</f>
        <v>1560.69</v>
      </c>
      <c r="I71" s="33">
        <f t="shared" ref="I71:I74" si="32">H71</f>
        <v>1560.69</v>
      </c>
      <c r="J71" s="48"/>
      <c r="K71" s="49"/>
      <c r="L71" s="53"/>
      <c r="M71" s="53"/>
      <c r="N71" s="53"/>
      <c r="O71" s="53"/>
      <c r="P71" s="53"/>
      <c r="Q71" s="53"/>
      <c r="R71" s="53"/>
      <c r="S71" s="53"/>
      <c r="T71" s="53"/>
      <c r="U71" s="53"/>
      <c r="V71" s="53"/>
      <c r="W71" s="53"/>
      <c r="X71" s="53"/>
      <c r="Y71" s="53"/>
      <c r="Z71" s="53"/>
    </row>
    <row r="72" spans="1:26" ht="12.75" customHeight="1" x14ac:dyDescent="0.2">
      <c r="A72" s="40" t="s">
        <v>241</v>
      </c>
      <c r="B72" s="41" t="s">
        <v>243</v>
      </c>
      <c r="C72" s="40" t="s">
        <v>245</v>
      </c>
      <c r="D72" s="42" t="s">
        <v>57</v>
      </c>
      <c r="E72" s="43">
        <v>6</v>
      </c>
      <c r="F72" s="44">
        <v>21.9</v>
      </c>
      <c r="G72" s="44">
        <f t="shared" si="30"/>
        <v>26.04</v>
      </c>
      <c r="H72" s="44">
        <f t="shared" si="31"/>
        <v>156.24</v>
      </c>
      <c r="I72" s="33">
        <f t="shared" si="32"/>
        <v>156.24</v>
      </c>
      <c r="J72" s="48"/>
      <c r="K72" s="49"/>
      <c r="L72" s="46"/>
      <c r="M72" s="46"/>
      <c r="N72" s="46"/>
      <c r="O72" s="46"/>
      <c r="P72" s="46"/>
      <c r="Q72" s="46"/>
      <c r="R72" s="46"/>
      <c r="S72" s="46"/>
      <c r="T72" s="46"/>
      <c r="U72" s="46"/>
      <c r="V72" s="46"/>
      <c r="W72" s="46"/>
      <c r="X72" s="46"/>
      <c r="Y72" s="46"/>
      <c r="Z72" s="46"/>
    </row>
    <row r="73" spans="1:26" ht="12.75" customHeight="1" x14ac:dyDescent="0.2">
      <c r="A73" s="40" t="s">
        <v>247</v>
      </c>
      <c r="B73" s="50">
        <v>90830</v>
      </c>
      <c r="C73" s="40" t="s">
        <v>248</v>
      </c>
      <c r="D73" s="42" t="s">
        <v>57</v>
      </c>
      <c r="E73" s="43">
        <v>1</v>
      </c>
      <c r="F73" s="44">
        <v>96.39</v>
      </c>
      <c r="G73" s="44">
        <f t="shared" si="30"/>
        <v>114.6</v>
      </c>
      <c r="H73" s="44">
        <f t="shared" si="31"/>
        <v>114.6</v>
      </c>
      <c r="I73" s="33">
        <f t="shared" si="32"/>
        <v>114.6</v>
      </c>
      <c r="J73" s="48"/>
      <c r="K73" s="49"/>
      <c r="L73" s="46"/>
      <c r="M73" s="46"/>
      <c r="N73" s="46"/>
      <c r="O73" s="46"/>
      <c r="P73" s="46"/>
      <c r="Q73" s="46"/>
      <c r="R73" s="46"/>
      <c r="S73" s="46"/>
      <c r="T73" s="46"/>
      <c r="U73" s="46"/>
      <c r="V73" s="46"/>
      <c r="W73" s="46"/>
      <c r="X73" s="46"/>
      <c r="Y73" s="46"/>
      <c r="Z73" s="46"/>
    </row>
    <row r="74" spans="1:26" ht="12.75" customHeight="1" x14ac:dyDescent="0.2">
      <c r="A74" s="40" t="s">
        <v>250</v>
      </c>
      <c r="B74" s="50" t="s">
        <v>251</v>
      </c>
      <c r="C74" s="40" t="s">
        <v>252</v>
      </c>
      <c r="D74" s="42" t="s">
        <v>57</v>
      </c>
      <c r="E74" s="43">
        <v>3</v>
      </c>
      <c r="F74" s="44">
        <v>85.9</v>
      </c>
      <c r="G74" s="44">
        <f t="shared" si="30"/>
        <v>102.13</v>
      </c>
      <c r="H74" s="44">
        <f t="shared" si="31"/>
        <v>306.39</v>
      </c>
      <c r="I74" s="33">
        <f t="shared" si="32"/>
        <v>306.39</v>
      </c>
      <c r="J74" s="48"/>
      <c r="K74" s="49"/>
      <c r="L74" s="53"/>
      <c r="M74" s="53"/>
      <c r="N74" s="53"/>
      <c r="O74" s="53"/>
      <c r="P74" s="53"/>
      <c r="Q74" s="53"/>
      <c r="R74" s="53"/>
      <c r="S74" s="53"/>
      <c r="T74" s="53"/>
      <c r="U74" s="53"/>
      <c r="V74" s="53"/>
      <c r="W74" s="53"/>
      <c r="X74" s="53"/>
      <c r="Y74" s="53"/>
      <c r="Z74" s="53"/>
    </row>
    <row r="75" spans="1:26" ht="12.75" customHeight="1" x14ac:dyDescent="0.2">
      <c r="A75" s="28" t="s">
        <v>256</v>
      </c>
      <c r="B75" s="29"/>
      <c r="C75" s="28" t="s">
        <v>257</v>
      </c>
      <c r="D75" s="30"/>
      <c r="E75" s="31"/>
      <c r="F75" s="32"/>
      <c r="G75" s="32"/>
      <c r="H75" s="32">
        <f>SUM(H76:H82)</f>
        <v>1219.3300000000002</v>
      </c>
      <c r="I75" s="33"/>
      <c r="J75" s="48"/>
      <c r="K75" s="49"/>
      <c r="L75" s="39"/>
      <c r="M75" s="39"/>
      <c r="N75" s="39"/>
      <c r="O75" s="39"/>
      <c r="P75" s="39"/>
      <c r="Q75" s="39"/>
      <c r="R75" s="39"/>
      <c r="S75" s="39"/>
      <c r="T75" s="39"/>
      <c r="U75" s="39"/>
      <c r="V75" s="39"/>
      <c r="W75" s="39"/>
      <c r="X75" s="39"/>
      <c r="Y75" s="39"/>
      <c r="Z75" s="39"/>
    </row>
    <row r="76" spans="1:26" ht="24.75" customHeight="1" x14ac:dyDescent="0.2">
      <c r="A76" s="40" t="s">
        <v>258</v>
      </c>
      <c r="B76" s="50">
        <v>88484</v>
      </c>
      <c r="C76" s="40" t="s">
        <v>260</v>
      </c>
      <c r="D76" s="42" t="s">
        <v>26</v>
      </c>
      <c r="E76" s="43">
        <v>8.51</v>
      </c>
      <c r="F76" s="44">
        <v>2.52</v>
      </c>
      <c r="G76" s="44">
        <f t="shared" ref="G76:G82" si="33">ROUND(F76*(1+$H$201),2)</f>
        <v>3</v>
      </c>
      <c r="H76" s="44">
        <f t="shared" ref="H76:H82" si="34">ROUND(E76*G76,2)</f>
        <v>25.53</v>
      </c>
      <c r="I76" s="33">
        <f t="shared" ref="I76:I82" si="35">H76</f>
        <v>25.53</v>
      </c>
      <c r="J76" s="48"/>
      <c r="K76" s="49"/>
      <c r="L76" s="53"/>
      <c r="M76" s="53"/>
      <c r="N76" s="53"/>
      <c r="O76" s="53"/>
      <c r="P76" s="53"/>
      <c r="Q76" s="53"/>
      <c r="R76" s="53"/>
      <c r="S76" s="53"/>
      <c r="T76" s="53"/>
      <c r="U76" s="53"/>
      <c r="V76" s="53"/>
      <c r="W76" s="53"/>
      <c r="X76" s="53"/>
      <c r="Y76" s="53"/>
      <c r="Z76" s="53"/>
    </row>
    <row r="77" spans="1:26" ht="12.75" customHeight="1" x14ac:dyDescent="0.2">
      <c r="A77" s="40" t="s">
        <v>263</v>
      </c>
      <c r="B77" s="50">
        <v>88485</v>
      </c>
      <c r="C77" s="40" t="s">
        <v>264</v>
      </c>
      <c r="D77" s="42" t="s">
        <v>26</v>
      </c>
      <c r="E77" s="43">
        <v>22.13</v>
      </c>
      <c r="F77" s="44">
        <v>2.21</v>
      </c>
      <c r="G77" s="44">
        <f t="shared" si="33"/>
        <v>2.63</v>
      </c>
      <c r="H77" s="44">
        <f t="shared" si="34"/>
        <v>58.2</v>
      </c>
      <c r="I77" s="33">
        <f t="shared" si="35"/>
        <v>58.2</v>
      </c>
      <c r="J77" s="48"/>
      <c r="K77" s="49"/>
      <c r="L77" s="53"/>
      <c r="M77" s="53"/>
      <c r="N77" s="53"/>
      <c r="O77" s="53"/>
      <c r="P77" s="53"/>
      <c r="Q77" s="53"/>
      <c r="R77" s="53"/>
      <c r="S77" s="53"/>
      <c r="T77" s="53"/>
      <c r="U77" s="53"/>
      <c r="V77" s="53"/>
      <c r="W77" s="53"/>
      <c r="X77" s="53"/>
      <c r="Y77" s="53"/>
      <c r="Z77" s="53"/>
    </row>
    <row r="78" spans="1:26" ht="12.75" customHeight="1" x14ac:dyDescent="0.2">
      <c r="A78" s="40" t="s">
        <v>266</v>
      </c>
      <c r="B78" s="41">
        <v>88496</v>
      </c>
      <c r="C78" s="40" t="s">
        <v>267</v>
      </c>
      <c r="D78" s="42" t="s">
        <v>26</v>
      </c>
      <c r="E78" s="43">
        <v>8.51</v>
      </c>
      <c r="F78" s="44">
        <v>21.16</v>
      </c>
      <c r="G78" s="44">
        <f t="shared" si="33"/>
        <v>25.16</v>
      </c>
      <c r="H78" s="44">
        <f t="shared" si="34"/>
        <v>214.11</v>
      </c>
      <c r="I78" s="33">
        <f t="shared" si="35"/>
        <v>214.11</v>
      </c>
      <c r="J78" s="48"/>
      <c r="K78" s="49"/>
      <c r="L78" s="46"/>
      <c r="M78" s="46"/>
      <c r="N78" s="46"/>
      <c r="O78" s="46"/>
      <c r="P78" s="46"/>
      <c r="Q78" s="46"/>
      <c r="R78" s="46"/>
      <c r="S78" s="46"/>
      <c r="T78" s="46"/>
      <c r="U78" s="46"/>
      <c r="V78" s="46"/>
      <c r="W78" s="46"/>
      <c r="X78" s="46"/>
      <c r="Y78" s="46"/>
      <c r="Z78" s="46"/>
    </row>
    <row r="79" spans="1:26" ht="12.75" customHeight="1" x14ac:dyDescent="0.2">
      <c r="A79" s="40" t="s">
        <v>268</v>
      </c>
      <c r="B79" s="41">
        <v>88497</v>
      </c>
      <c r="C79" s="40" t="s">
        <v>269</v>
      </c>
      <c r="D79" s="42" t="s">
        <v>26</v>
      </c>
      <c r="E79" s="43">
        <v>22.13</v>
      </c>
      <c r="F79" s="44">
        <v>11.91</v>
      </c>
      <c r="G79" s="44">
        <f t="shared" si="33"/>
        <v>14.16</v>
      </c>
      <c r="H79" s="44">
        <f t="shared" si="34"/>
        <v>313.36</v>
      </c>
      <c r="I79" s="33">
        <f t="shared" si="35"/>
        <v>313.36</v>
      </c>
      <c r="J79" s="48"/>
      <c r="K79" s="49"/>
      <c r="L79" s="46"/>
      <c r="M79" s="46"/>
      <c r="N79" s="46"/>
      <c r="O79" s="46"/>
      <c r="P79" s="46"/>
      <c r="Q79" s="46"/>
      <c r="R79" s="46"/>
      <c r="S79" s="46"/>
      <c r="T79" s="46"/>
      <c r="U79" s="46"/>
      <c r="V79" s="46"/>
      <c r="W79" s="46"/>
      <c r="X79" s="46"/>
      <c r="Y79" s="46"/>
      <c r="Z79" s="46"/>
    </row>
    <row r="80" spans="1:26" ht="12.75" customHeight="1" x14ac:dyDescent="0.2">
      <c r="A80" s="40" t="s">
        <v>272</v>
      </c>
      <c r="B80" s="50">
        <v>88488</v>
      </c>
      <c r="C80" s="40" t="s">
        <v>273</v>
      </c>
      <c r="D80" s="42" t="s">
        <v>26</v>
      </c>
      <c r="E80" s="43">
        <v>8.51</v>
      </c>
      <c r="F80" s="44">
        <v>13.13</v>
      </c>
      <c r="G80" s="44">
        <f t="shared" si="33"/>
        <v>15.61</v>
      </c>
      <c r="H80" s="44">
        <f t="shared" si="34"/>
        <v>132.84</v>
      </c>
      <c r="I80" s="33">
        <f t="shared" si="35"/>
        <v>132.84</v>
      </c>
      <c r="J80" s="48"/>
      <c r="K80" s="49"/>
      <c r="L80" s="46"/>
      <c r="M80" s="46"/>
      <c r="N80" s="46"/>
      <c r="O80" s="46"/>
      <c r="P80" s="46"/>
      <c r="Q80" s="46"/>
      <c r="R80" s="46"/>
      <c r="S80" s="46"/>
      <c r="T80" s="46"/>
      <c r="U80" s="46"/>
      <c r="V80" s="46"/>
      <c r="W80" s="46"/>
      <c r="X80" s="46"/>
      <c r="Y80" s="46"/>
      <c r="Z80" s="46"/>
    </row>
    <row r="81" spans="1:26" ht="12.75" customHeight="1" x14ac:dyDescent="0.2">
      <c r="A81" s="40" t="s">
        <v>274</v>
      </c>
      <c r="B81" s="50">
        <v>88489</v>
      </c>
      <c r="C81" s="40" t="s">
        <v>276</v>
      </c>
      <c r="D81" s="42" t="s">
        <v>26</v>
      </c>
      <c r="E81" s="43">
        <v>22.13</v>
      </c>
      <c r="F81" s="44">
        <v>11.69</v>
      </c>
      <c r="G81" s="44">
        <f t="shared" si="33"/>
        <v>13.9</v>
      </c>
      <c r="H81" s="44">
        <f t="shared" si="34"/>
        <v>307.61</v>
      </c>
      <c r="I81" s="33">
        <f t="shared" si="35"/>
        <v>307.61</v>
      </c>
      <c r="J81" s="48"/>
      <c r="K81" s="49"/>
      <c r="L81" s="53"/>
      <c r="M81" s="53"/>
      <c r="N81" s="53"/>
      <c r="O81" s="53"/>
      <c r="P81" s="53"/>
      <c r="Q81" s="53"/>
      <c r="R81" s="53"/>
      <c r="S81" s="53"/>
      <c r="T81" s="53"/>
      <c r="U81" s="53"/>
      <c r="V81" s="53"/>
      <c r="W81" s="53"/>
      <c r="X81" s="53"/>
      <c r="Y81" s="53"/>
      <c r="Z81" s="53"/>
    </row>
    <row r="82" spans="1:26" ht="12.75" customHeight="1" x14ac:dyDescent="0.2">
      <c r="A82" s="40" t="s">
        <v>278</v>
      </c>
      <c r="B82" s="41" t="s">
        <v>279</v>
      </c>
      <c r="C82" s="40" t="s">
        <v>280</v>
      </c>
      <c r="D82" s="42" t="s">
        <v>26</v>
      </c>
      <c r="E82" s="43">
        <v>8.26</v>
      </c>
      <c r="F82" s="44">
        <v>17.07</v>
      </c>
      <c r="G82" s="44">
        <f t="shared" si="33"/>
        <v>20.3</v>
      </c>
      <c r="H82" s="44">
        <f t="shared" si="34"/>
        <v>167.68</v>
      </c>
      <c r="I82" s="33">
        <f t="shared" si="35"/>
        <v>167.68</v>
      </c>
      <c r="J82" s="48"/>
      <c r="K82" s="49"/>
      <c r="L82" s="46"/>
      <c r="M82" s="46"/>
      <c r="N82" s="46"/>
      <c r="O82" s="46"/>
      <c r="P82" s="46"/>
      <c r="Q82" s="46"/>
      <c r="R82" s="46"/>
      <c r="S82" s="46"/>
      <c r="T82" s="46"/>
      <c r="U82" s="46"/>
      <c r="V82" s="46"/>
      <c r="W82" s="46"/>
      <c r="X82" s="46"/>
      <c r="Y82" s="46"/>
      <c r="Z82" s="46"/>
    </row>
    <row r="83" spans="1:26" ht="12.75" customHeight="1" x14ac:dyDescent="0.25">
      <c r="A83" s="28" t="s">
        <v>282</v>
      </c>
      <c r="B83" s="29"/>
      <c r="C83" s="28" t="s">
        <v>219</v>
      </c>
      <c r="D83" s="30"/>
      <c r="E83" s="31"/>
      <c r="F83" s="32"/>
      <c r="G83" s="32"/>
      <c r="H83" s="32">
        <f>SUM(H84:H93)</f>
        <v>749467.74</v>
      </c>
      <c r="I83" s="33"/>
      <c r="J83" s="48"/>
      <c r="K83" s="49"/>
      <c r="L83" s="37"/>
      <c r="M83" s="37"/>
      <c r="N83" s="37"/>
      <c r="O83" s="37"/>
      <c r="P83" s="37"/>
      <c r="Q83" s="37"/>
      <c r="R83" s="37"/>
      <c r="S83" s="37"/>
      <c r="T83" s="37"/>
      <c r="U83" s="37"/>
      <c r="V83" s="37"/>
      <c r="W83" s="37"/>
      <c r="X83" s="37"/>
      <c r="Y83" s="37"/>
      <c r="Z83" s="37"/>
    </row>
    <row r="84" spans="1:26" ht="12.75" customHeight="1" x14ac:dyDescent="0.25">
      <c r="A84" s="28" t="s">
        <v>285</v>
      </c>
      <c r="B84" s="29"/>
      <c r="C84" s="28" t="s">
        <v>286</v>
      </c>
      <c r="D84" s="30"/>
      <c r="E84" s="31"/>
      <c r="F84" s="32"/>
      <c r="G84" s="32"/>
      <c r="H84" s="32"/>
      <c r="I84" s="33">
        <f t="shared" ref="I84:I93" si="36">H84</f>
        <v>0</v>
      </c>
      <c r="J84" s="48"/>
      <c r="K84" s="49"/>
      <c r="L84" s="37"/>
      <c r="M84" s="37"/>
      <c r="N84" s="37"/>
      <c r="O84" s="37"/>
      <c r="P84" s="37"/>
      <c r="Q84" s="37"/>
      <c r="R84" s="37"/>
      <c r="S84" s="37"/>
      <c r="T84" s="37"/>
      <c r="U84" s="37"/>
      <c r="V84" s="37"/>
      <c r="W84" s="37"/>
      <c r="X84" s="37"/>
      <c r="Y84" s="37"/>
      <c r="Z84" s="37"/>
    </row>
    <row r="85" spans="1:26" ht="12.75" customHeight="1" x14ac:dyDescent="0.2">
      <c r="A85" s="40" t="s">
        <v>290</v>
      </c>
      <c r="B85" s="41" t="s">
        <v>291</v>
      </c>
      <c r="C85" s="40" t="s">
        <v>292</v>
      </c>
      <c r="D85" s="42" t="s">
        <v>35</v>
      </c>
      <c r="E85" s="43">
        <f>'Memória Pista 01'!K510</f>
        <v>697.66</v>
      </c>
      <c r="F85" s="44">
        <v>1.47</v>
      </c>
      <c r="G85" s="44">
        <f>ROUND(F85*(1+$H$201),2)</f>
        <v>1.75</v>
      </c>
      <c r="H85" s="44">
        <f>ROUND(E85*G85,2)</f>
        <v>1220.9100000000001</v>
      </c>
      <c r="I85" s="33">
        <f t="shared" si="36"/>
        <v>1220.9100000000001</v>
      </c>
      <c r="J85" s="48"/>
      <c r="K85" s="49"/>
      <c r="L85" s="46"/>
      <c r="M85" s="46"/>
      <c r="N85" s="46"/>
      <c r="O85" s="46"/>
      <c r="P85" s="46"/>
      <c r="Q85" s="46"/>
      <c r="R85" s="46"/>
      <c r="S85" s="46"/>
      <c r="T85" s="46"/>
      <c r="U85" s="46"/>
      <c r="V85" s="46"/>
      <c r="W85" s="46"/>
      <c r="X85" s="46"/>
      <c r="Y85" s="46"/>
      <c r="Z85" s="46"/>
    </row>
    <row r="86" spans="1:26" ht="12.75" customHeight="1" x14ac:dyDescent="0.25">
      <c r="A86" s="28" t="s">
        <v>295</v>
      </c>
      <c r="B86" s="29"/>
      <c r="C86" s="28" t="s">
        <v>221</v>
      </c>
      <c r="D86" s="30"/>
      <c r="E86" s="31"/>
      <c r="F86" s="32"/>
      <c r="G86" s="32"/>
      <c r="H86" s="44"/>
      <c r="I86" s="33">
        <f t="shared" si="36"/>
        <v>0</v>
      </c>
      <c r="J86" s="48"/>
      <c r="K86" s="49"/>
      <c r="L86" s="37"/>
      <c r="M86" s="37"/>
      <c r="N86" s="37"/>
      <c r="O86" s="37"/>
      <c r="P86" s="37"/>
      <c r="Q86" s="37"/>
      <c r="R86" s="37"/>
      <c r="S86" s="37"/>
      <c r="T86" s="37"/>
      <c r="U86" s="37"/>
      <c r="V86" s="37"/>
      <c r="W86" s="37"/>
      <c r="X86" s="37"/>
      <c r="Y86" s="37"/>
      <c r="Z86" s="37"/>
    </row>
    <row r="87" spans="1:26" ht="12.75" customHeight="1" x14ac:dyDescent="0.2">
      <c r="A87" s="40" t="s">
        <v>297</v>
      </c>
      <c r="B87" s="41" t="s">
        <v>224</v>
      </c>
      <c r="C87" s="40" t="s">
        <v>225</v>
      </c>
      <c r="D87" s="42" t="s">
        <v>35</v>
      </c>
      <c r="E87" s="43">
        <f>'Memória Pista 01'!K518</f>
        <v>872.07</v>
      </c>
      <c r="F87" s="44">
        <v>2.94</v>
      </c>
      <c r="G87" s="44">
        <f t="shared" ref="G87:G88" si="37">ROUND(F87*(1+$H$201),2)</f>
        <v>3.5</v>
      </c>
      <c r="H87" s="44">
        <f t="shared" ref="H87:H88" si="38">ROUND(E87*G87,2)</f>
        <v>3052.25</v>
      </c>
      <c r="I87" s="33">
        <f t="shared" si="36"/>
        <v>3052.25</v>
      </c>
      <c r="J87" s="48"/>
      <c r="K87" s="49"/>
      <c r="L87" s="53"/>
      <c r="M87" s="53"/>
      <c r="N87" s="53"/>
      <c r="O87" s="53"/>
      <c r="P87" s="53"/>
      <c r="Q87" s="53"/>
      <c r="R87" s="53"/>
      <c r="S87" s="53"/>
      <c r="T87" s="53"/>
      <c r="U87" s="53"/>
      <c r="V87" s="53"/>
      <c r="W87" s="53"/>
      <c r="X87" s="53"/>
      <c r="Y87" s="53"/>
      <c r="Z87" s="53"/>
    </row>
    <row r="88" spans="1:26" ht="12.75" customHeight="1" x14ac:dyDescent="0.2">
      <c r="A88" s="40" t="s">
        <v>302</v>
      </c>
      <c r="B88" s="50">
        <v>97914</v>
      </c>
      <c r="C88" s="40" t="s">
        <v>45</v>
      </c>
      <c r="D88" s="42" t="s">
        <v>46</v>
      </c>
      <c r="E88" s="43">
        <f>'Memória Pista 01'!K526</f>
        <v>23981.93</v>
      </c>
      <c r="F88" s="44">
        <v>1.57</v>
      </c>
      <c r="G88" s="44">
        <f t="shared" si="37"/>
        <v>1.87</v>
      </c>
      <c r="H88" s="44">
        <f t="shared" si="38"/>
        <v>44846.21</v>
      </c>
      <c r="I88" s="33">
        <f t="shared" si="36"/>
        <v>44846.21</v>
      </c>
      <c r="J88" s="48"/>
      <c r="K88" s="49"/>
      <c r="L88" s="46"/>
      <c r="M88" s="46"/>
      <c r="N88" s="46"/>
      <c r="O88" s="46"/>
      <c r="P88" s="46"/>
      <c r="Q88" s="46"/>
      <c r="R88" s="46"/>
      <c r="S88" s="46"/>
      <c r="T88" s="46"/>
      <c r="U88" s="46"/>
      <c r="V88" s="46"/>
      <c r="W88" s="46"/>
      <c r="X88" s="46"/>
      <c r="Y88" s="46"/>
      <c r="Z88" s="46"/>
    </row>
    <row r="89" spans="1:26" ht="12.75" customHeight="1" x14ac:dyDescent="0.25">
      <c r="A89" s="28" t="s">
        <v>309</v>
      </c>
      <c r="B89" s="29"/>
      <c r="C89" s="28" t="s">
        <v>249</v>
      </c>
      <c r="D89" s="30"/>
      <c r="E89" s="31"/>
      <c r="F89" s="32"/>
      <c r="G89" s="32"/>
      <c r="H89" s="44"/>
      <c r="I89" s="33">
        <f t="shared" si="36"/>
        <v>0</v>
      </c>
      <c r="J89" s="48"/>
      <c r="K89" s="49"/>
      <c r="L89" s="37"/>
      <c r="M89" s="37"/>
      <c r="N89" s="37"/>
      <c r="O89" s="37"/>
      <c r="P89" s="37"/>
      <c r="Q89" s="37"/>
      <c r="R89" s="37"/>
      <c r="S89" s="37"/>
      <c r="T89" s="37"/>
      <c r="U89" s="37"/>
      <c r="V89" s="37"/>
      <c r="W89" s="37"/>
      <c r="X89" s="37"/>
      <c r="Y89" s="37"/>
      <c r="Z89" s="37"/>
    </row>
    <row r="90" spans="1:26" ht="12.75" customHeight="1" x14ac:dyDescent="0.2">
      <c r="A90" s="40" t="s">
        <v>310</v>
      </c>
      <c r="B90" s="41" t="s">
        <v>254</v>
      </c>
      <c r="C90" s="40" t="s">
        <v>255</v>
      </c>
      <c r="D90" s="42" t="s">
        <v>35</v>
      </c>
      <c r="E90" s="43">
        <f>'Memória Pista 01'!K534</f>
        <v>1744.14</v>
      </c>
      <c r="F90" s="44">
        <v>163.09</v>
      </c>
      <c r="G90" s="44">
        <f t="shared" ref="G90:G93" si="39">ROUND(F90*(1+$H$201),2)</f>
        <v>193.91</v>
      </c>
      <c r="H90" s="44">
        <f t="shared" ref="H90:H93" si="40">ROUND(E90*G90,2)</f>
        <v>338206.19</v>
      </c>
      <c r="I90" s="33">
        <f t="shared" si="36"/>
        <v>338206.19</v>
      </c>
      <c r="J90" s="48"/>
      <c r="K90" s="49"/>
      <c r="L90" s="53"/>
      <c r="M90" s="53"/>
      <c r="N90" s="53"/>
      <c r="O90" s="53"/>
      <c r="P90" s="53"/>
      <c r="Q90" s="53"/>
      <c r="R90" s="53"/>
      <c r="S90" s="53"/>
      <c r="T90" s="53"/>
      <c r="U90" s="53"/>
      <c r="V90" s="53"/>
      <c r="W90" s="53"/>
      <c r="X90" s="53"/>
      <c r="Y90" s="53"/>
      <c r="Z90" s="53"/>
    </row>
    <row r="91" spans="1:26" ht="12.75" customHeight="1" x14ac:dyDescent="0.2">
      <c r="A91" s="40" t="s">
        <v>317</v>
      </c>
      <c r="B91" s="41" t="s">
        <v>261</v>
      </c>
      <c r="C91" s="40" t="s">
        <v>262</v>
      </c>
      <c r="D91" s="42" t="s">
        <v>35</v>
      </c>
      <c r="E91" s="43">
        <f>'Memória Pista 01'!K542</f>
        <v>697.66</v>
      </c>
      <c r="F91" s="44">
        <v>121.77</v>
      </c>
      <c r="G91" s="44">
        <f t="shared" si="39"/>
        <v>144.78</v>
      </c>
      <c r="H91" s="44">
        <f t="shared" si="40"/>
        <v>101007.21</v>
      </c>
      <c r="I91" s="33">
        <f t="shared" si="36"/>
        <v>101007.21</v>
      </c>
      <c r="J91" s="48"/>
      <c r="K91" s="49"/>
      <c r="L91" s="46"/>
      <c r="M91" s="46"/>
      <c r="N91" s="46"/>
      <c r="O91" s="46"/>
      <c r="P91" s="46"/>
      <c r="Q91" s="46"/>
      <c r="R91" s="46"/>
      <c r="S91" s="46"/>
      <c r="T91" s="46"/>
      <c r="U91" s="46"/>
      <c r="V91" s="46"/>
      <c r="W91" s="46"/>
      <c r="X91" s="46"/>
      <c r="Y91" s="46"/>
      <c r="Z91" s="46"/>
    </row>
    <row r="92" spans="1:26" ht="12.75" customHeight="1" x14ac:dyDescent="0.2">
      <c r="A92" s="40" t="s">
        <v>318</v>
      </c>
      <c r="B92" s="50">
        <v>97914</v>
      </c>
      <c r="C92" s="40" t="s">
        <v>217</v>
      </c>
      <c r="D92" s="42" t="s">
        <v>46</v>
      </c>
      <c r="E92" s="43">
        <f>'Memória Pista 01'!K550</f>
        <v>21180.959999999999</v>
      </c>
      <c r="F92" s="44">
        <v>1.57</v>
      </c>
      <c r="G92" s="44">
        <f t="shared" si="39"/>
        <v>1.87</v>
      </c>
      <c r="H92" s="44">
        <f t="shared" si="40"/>
        <v>39608.400000000001</v>
      </c>
      <c r="I92" s="33">
        <f t="shared" si="36"/>
        <v>39608.400000000001</v>
      </c>
      <c r="J92" s="48"/>
      <c r="K92" s="49"/>
      <c r="L92" s="46"/>
      <c r="M92" s="46"/>
      <c r="N92" s="46"/>
      <c r="O92" s="46"/>
      <c r="P92" s="46"/>
      <c r="Q92" s="46"/>
      <c r="R92" s="46"/>
      <c r="S92" s="46"/>
      <c r="T92" s="46"/>
      <c r="U92" s="46"/>
      <c r="V92" s="46"/>
      <c r="W92" s="46"/>
      <c r="X92" s="46"/>
      <c r="Y92" s="46"/>
      <c r="Z92" s="46"/>
    </row>
    <row r="93" spans="1:26" ht="12.75" customHeight="1" x14ac:dyDescent="0.2">
      <c r="A93" s="40" t="s">
        <v>324</v>
      </c>
      <c r="B93" s="50">
        <v>85180</v>
      </c>
      <c r="C93" s="40" t="s">
        <v>271</v>
      </c>
      <c r="D93" s="42" t="s">
        <v>26</v>
      </c>
      <c r="E93" s="43">
        <f>'Memória Pista 01'!J559</f>
        <v>15394.48</v>
      </c>
      <c r="F93" s="44">
        <v>12.1</v>
      </c>
      <c r="G93" s="44">
        <f t="shared" si="39"/>
        <v>14.39</v>
      </c>
      <c r="H93" s="44">
        <f t="shared" si="40"/>
        <v>221526.57</v>
      </c>
      <c r="I93" s="33">
        <f t="shared" si="36"/>
        <v>221526.57</v>
      </c>
      <c r="J93" s="48"/>
      <c r="K93" s="49"/>
      <c r="L93" s="46"/>
      <c r="M93" s="46"/>
      <c r="N93" s="46"/>
      <c r="O93" s="46"/>
      <c r="P93" s="46"/>
      <c r="Q93" s="46"/>
      <c r="R93" s="46"/>
      <c r="S93" s="46"/>
      <c r="T93" s="46"/>
      <c r="U93" s="46"/>
      <c r="V93" s="46"/>
      <c r="W93" s="46"/>
      <c r="X93" s="46"/>
      <c r="Y93" s="46"/>
      <c r="Z93" s="46"/>
    </row>
    <row r="94" spans="1:26" ht="12.75" customHeight="1" x14ac:dyDescent="0.25">
      <c r="A94" s="28">
        <v>4</v>
      </c>
      <c r="B94" s="29"/>
      <c r="C94" s="28" t="s">
        <v>281</v>
      </c>
      <c r="D94" s="30"/>
      <c r="E94" s="31"/>
      <c r="F94" s="32"/>
      <c r="G94" s="32"/>
      <c r="H94" s="32">
        <f>H95+H110</f>
        <v>314122.2</v>
      </c>
      <c r="I94" s="33"/>
      <c r="J94" s="48"/>
      <c r="K94" s="49"/>
      <c r="L94" s="37"/>
      <c r="M94" s="37"/>
      <c r="N94" s="37"/>
      <c r="O94" s="37"/>
      <c r="P94" s="37"/>
      <c r="Q94" s="37"/>
      <c r="R94" s="37"/>
      <c r="S94" s="37"/>
      <c r="T94" s="37"/>
      <c r="U94" s="37"/>
      <c r="V94" s="37"/>
      <c r="W94" s="37"/>
      <c r="X94" s="37"/>
      <c r="Y94" s="37"/>
      <c r="Z94" s="37"/>
    </row>
    <row r="95" spans="1:26" ht="12.75" customHeight="1" x14ac:dyDescent="0.2">
      <c r="A95" s="28" t="s">
        <v>283</v>
      </c>
      <c r="B95" s="29"/>
      <c r="C95" s="28" t="s">
        <v>284</v>
      </c>
      <c r="D95" s="30"/>
      <c r="E95" s="31"/>
      <c r="F95" s="32"/>
      <c r="G95" s="32"/>
      <c r="H95" s="32">
        <f>SUM(H96:H109)</f>
        <v>178109.12</v>
      </c>
      <c r="I95" s="33"/>
      <c r="J95" s="48"/>
      <c r="K95" s="49"/>
      <c r="L95" s="39"/>
      <c r="M95" s="39"/>
      <c r="N95" s="39"/>
      <c r="O95" s="39"/>
      <c r="P95" s="39"/>
      <c r="Q95" s="39"/>
      <c r="R95" s="39"/>
      <c r="S95" s="39"/>
      <c r="T95" s="39"/>
      <c r="U95" s="39"/>
      <c r="V95" s="39"/>
      <c r="W95" s="39"/>
      <c r="X95" s="39"/>
      <c r="Y95" s="39"/>
      <c r="Z95" s="39"/>
    </row>
    <row r="96" spans="1:26" ht="12.75" customHeight="1" x14ac:dyDescent="0.2">
      <c r="A96" s="40" t="s">
        <v>287</v>
      </c>
      <c r="B96" s="41" t="s">
        <v>288</v>
      </c>
      <c r="C96" s="40" t="s">
        <v>289</v>
      </c>
      <c r="D96" s="42" t="s">
        <v>41</v>
      </c>
      <c r="E96" s="43">
        <f>'Memória Pista 01'!I569</f>
        <v>444.04</v>
      </c>
      <c r="F96" s="44">
        <v>45.06</v>
      </c>
      <c r="G96" s="44">
        <f t="shared" ref="G96:G109" si="41">ROUND(F96*(1+$H$201),2)</f>
        <v>53.57</v>
      </c>
      <c r="H96" s="44">
        <f t="shared" ref="H96:H109" si="42">ROUND(E96*G96,2)</f>
        <v>23787.22</v>
      </c>
      <c r="I96" s="33">
        <f t="shared" ref="I96:I109" si="43">H96</f>
        <v>23787.22</v>
      </c>
      <c r="J96" s="48"/>
      <c r="K96" s="49"/>
      <c r="L96" s="46"/>
      <c r="M96" s="46"/>
      <c r="N96" s="46"/>
      <c r="O96" s="46"/>
      <c r="P96" s="46"/>
      <c r="Q96" s="46"/>
      <c r="R96" s="46"/>
      <c r="S96" s="46"/>
      <c r="T96" s="46"/>
      <c r="U96" s="46"/>
      <c r="V96" s="46"/>
      <c r="W96" s="46"/>
      <c r="X96" s="46"/>
      <c r="Y96" s="46"/>
      <c r="Z96" s="46"/>
    </row>
    <row r="97" spans="1:26" ht="12.75" customHeight="1" x14ac:dyDescent="0.2">
      <c r="A97" s="40" t="s">
        <v>293</v>
      </c>
      <c r="B97" s="41" t="s">
        <v>294</v>
      </c>
      <c r="C97" s="40" t="s">
        <v>296</v>
      </c>
      <c r="D97" s="42" t="s">
        <v>41</v>
      </c>
      <c r="E97" s="43">
        <f>'Memória Pista 01'!I584</f>
        <v>375.73</v>
      </c>
      <c r="F97" s="44">
        <v>40.81</v>
      </c>
      <c r="G97" s="44">
        <f t="shared" si="41"/>
        <v>48.52</v>
      </c>
      <c r="H97" s="44">
        <f t="shared" si="42"/>
        <v>18230.419999999998</v>
      </c>
      <c r="I97" s="33">
        <f t="shared" si="43"/>
        <v>18230.419999999998</v>
      </c>
      <c r="J97" s="48"/>
      <c r="K97" s="49"/>
      <c r="L97" s="46"/>
      <c r="M97" s="46"/>
      <c r="N97" s="46"/>
      <c r="O97" s="46"/>
      <c r="P97" s="46"/>
      <c r="Q97" s="46"/>
      <c r="R97" s="46"/>
      <c r="S97" s="46"/>
      <c r="T97" s="46"/>
      <c r="U97" s="46"/>
      <c r="V97" s="46"/>
      <c r="W97" s="46"/>
      <c r="X97" s="46"/>
      <c r="Y97" s="46"/>
      <c r="Z97" s="46"/>
    </row>
    <row r="98" spans="1:26" ht="12.75" customHeight="1" x14ac:dyDescent="0.2">
      <c r="A98" s="40" t="s">
        <v>298</v>
      </c>
      <c r="B98" s="41" t="s">
        <v>299</v>
      </c>
      <c r="C98" s="40" t="s">
        <v>300</v>
      </c>
      <c r="D98" s="42" t="s">
        <v>301</v>
      </c>
      <c r="E98" s="43">
        <v>6</v>
      </c>
      <c r="F98" s="44">
        <v>21.02</v>
      </c>
      <c r="G98" s="44">
        <f t="shared" si="41"/>
        <v>24.99</v>
      </c>
      <c r="H98" s="44">
        <f t="shared" si="42"/>
        <v>149.94</v>
      </c>
      <c r="I98" s="33">
        <f t="shared" si="43"/>
        <v>149.94</v>
      </c>
      <c r="J98" s="48"/>
      <c r="K98" s="49"/>
      <c r="L98" s="46"/>
      <c r="M98" s="46"/>
      <c r="N98" s="46"/>
      <c r="O98" s="46"/>
      <c r="P98" s="46"/>
      <c r="Q98" s="46"/>
      <c r="R98" s="46"/>
      <c r="S98" s="46"/>
      <c r="T98" s="46"/>
      <c r="U98" s="46"/>
      <c r="V98" s="46"/>
      <c r="W98" s="46"/>
      <c r="X98" s="46"/>
      <c r="Y98" s="46"/>
      <c r="Z98" s="46"/>
    </row>
    <row r="99" spans="1:26" ht="12.75" customHeight="1" x14ac:dyDescent="0.2">
      <c r="A99" s="40" t="s">
        <v>303</v>
      </c>
      <c r="B99" s="41" t="s">
        <v>304</v>
      </c>
      <c r="C99" s="40" t="s">
        <v>305</v>
      </c>
      <c r="D99" s="42" t="s">
        <v>301</v>
      </c>
      <c r="E99" s="43">
        <v>2</v>
      </c>
      <c r="F99" s="44">
        <v>23.26</v>
      </c>
      <c r="G99" s="44">
        <f t="shared" si="41"/>
        <v>27.65</v>
      </c>
      <c r="H99" s="44">
        <f t="shared" si="42"/>
        <v>55.3</v>
      </c>
      <c r="I99" s="33">
        <f t="shared" si="43"/>
        <v>55.3</v>
      </c>
      <c r="J99" s="48"/>
      <c r="K99" s="49"/>
      <c r="L99" s="46"/>
      <c r="M99" s="46"/>
      <c r="N99" s="46"/>
      <c r="O99" s="46"/>
      <c r="P99" s="46"/>
      <c r="Q99" s="46"/>
      <c r="R99" s="46"/>
      <c r="S99" s="46"/>
      <c r="T99" s="46"/>
      <c r="U99" s="46"/>
      <c r="V99" s="46"/>
      <c r="W99" s="46"/>
      <c r="X99" s="46"/>
      <c r="Y99" s="46"/>
      <c r="Z99" s="46"/>
    </row>
    <row r="100" spans="1:26" ht="12.75" customHeight="1" x14ac:dyDescent="0.2">
      <c r="A100" s="40" t="s">
        <v>306</v>
      </c>
      <c r="B100" s="41" t="s">
        <v>307</v>
      </c>
      <c r="C100" s="40" t="s">
        <v>308</v>
      </c>
      <c r="D100" s="42" t="s">
        <v>301</v>
      </c>
      <c r="E100" s="43">
        <v>2</v>
      </c>
      <c r="F100" s="44">
        <v>27.75</v>
      </c>
      <c r="G100" s="44">
        <f t="shared" si="41"/>
        <v>32.99</v>
      </c>
      <c r="H100" s="44">
        <f t="shared" si="42"/>
        <v>65.98</v>
      </c>
      <c r="I100" s="33">
        <f t="shared" si="43"/>
        <v>65.98</v>
      </c>
      <c r="J100" s="48"/>
      <c r="K100" s="49"/>
      <c r="L100" s="46"/>
      <c r="M100" s="46"/>
      <c r="N100" s="46"/>
      <c r="O100" s="46"/>
      <c r="P100" s="46"/>
      <c r="Q100" s="46"/>
      <c r="R100" s="46"/>
      <c r="S100" s="46"/>
      <c r="T100" s="46"/>
      <c r="U100" s="46"/>
      <c r="V100" s="46"/>
      <c r="W100" s="46"/>
      <c r="X100" s="46"/>
      <c r="Y100" s="46"/>
      <c r="Z100" s="46"/>
    </row>
    <row r="101" spans="1:26" ht="12.75" customHeight="1" x14ac:dyDescent="0.2">
      <c r="A101" s="40" t="s">
        <v>311</v>
      </c>
      <c r="B101" s="41" t="s">
        <v>312</v>
      </c>
      <c r="C101" s="40" t="s">
        <v>313</v>
      </c>
      <c r="D101" s="42" t="s">
        <v>301</v>
      </c>
      <c r="E101" s="43">
        <v>22</v>
      </c>
      <c r="F101" s="44">
        <v>25.51</v>
      </c>
      <c r="G101" s="44">
        <f t="shared" si="41"/>
        <v>30.33</v>
      </c>
      <c r="H101" s="44">
        <f t="shared" si="42"/>
        <v>667.26</v>
      </c>
      <c r="I101" s="33">
        <f t="shared" si="43"/>
        <v>667.26</v>
      </c>
      <c r="J101" s="48"/>
      <c r="K101" s="49"/>
      <c r="L101" s="53"/>
      <c r="M101" s="53"/>
      <c r="N101" s="53"/>
      <c r="O101" s="53"/>
      <c r="P101" s="53"/>
      <c r="Q101" s="53"/>
      <c r="R101" s="53"/>
      <c r="S101" s="53"/>
      <c r="T101" s="53"/>
      <c r="U101" s="53"/>
      <c r="V101" s="53"/>
      <c r="W101" s="53"/>
      <c r="X101" s="53"/>
      <c r="Y101" s="53"/>
      <c r="Z101" s="53"/>
    </row>
    <row r="102" spans="1:26" ht="12.75" customHeight="1" x14ac:dyDescent="0.2">
      <c r="A102" s="40" t="s">
        <v>314</v>
      </c>
      <c r="B102" s="41" t="s">
        <v>315</v>
      </c>
      <c r="C102" s="40" t="s">
        <v>316</v>
      </c>
      <c r="D102" s="42" t="s">
        <v>41</v>
      </c>
      <c r="E102" s="43">
        <f>4*12</f>
        <v>48</v>
      </c>
      <c r="F102" s="44">
        <v>20.58</v>
      </c>
      <c r="G102" s="44">
        <f t="shared" si="41"/>
        <v>24.47</v>
      </c>
      <c r="H102" s="44">
        <f t="shared" si="42"/>
        <v>1174.56</v>
      </c>
      <c r="I102" s="33">
        <f t="shared" si="43"/>
        <v>1174.56</v>
      </c>
      <c r="J102" s="48"/>
      <c r="K102" s="49"/>
      <c r="L102" s="46"/>
      <c r="M102" s="46"/>
      <c r="N102" s="46"/>
      <c r="O102" s="46"/>
      <c r="P102" s="46"/>
      <c r="Q102" s="46"/>
      <c r="R102" s="46"/>
      <c r="S102" s="46"/>
      <c r="T102" s="46"/>
      <c r="U102" s="46"/>
      <c r="V102" s="46"/>
      <c r="W102" s="46"/>
      <c r="X102" s="46"/>
      <c r="Y102" s="46"/>
      <c r="Z102" s="46"/>
    </row>
    <row r="103" spans="1:26" ht="12.75" customHeight="1" x14ac:dyDescent="0.2">
      <c r="A103" s="40" t="s">
        <v>319</v>
      </c>
      <c r="B103" s="41" t="s">
        <v>320</v>
      </c>
      <c r="C103" s="40" t="s">
        <v>321</v>
      </c>
      <c r="D103" s="42" t="s">
        <v>41</v>
      </c>
      <c r="E103" s="43">
        <f>ROUND(24.02+29.09+64.4+52.77+6.28+8.76+(1.37*4),2)</f>
        <v>190.8</v>
      </c>
      <c r="F103" s="44">
        <v>26.24</v>
      </c>
      <c r="G103" s="44">
        <f t="shared" si="41"/>
        <v>31.2</v>
      </c>
      <c r="H103" s="44">
        <f t="shared" si="42"/>
        <v>5952.96</v>
      </c>
      <c r="I103" s="33">
        <f t="shared" si="43"/>
        <v>5952.96</v>
      </c>
      <c r="J103" s="48"/>
      <c r="K103" s="49"/>
      <c r="L103" s="46"/>
      <c r="M103" s="46"/>
      <c r="N103" s="46"/>
      <c r="O103" s="46"/>
      <c r="P103" s="46"/>
      <c r="Q103" s="46"/>
      <c r="R103" s="46"/>
      <c r="S103" s="46"/>
      <c r="T103" s="46"/>
      <c r="U103" s="46"/>
      <c r="V103" s="46"/>
      <c r="W103" s="46"/>
      <c r="X103" s="46"/>
      <c r="Y103" s="46"/>
      <c r="Z103" s="46"/>
    </row>
    <row r="104" spans="1:26" ht="12.75" customHeight="1" x14ac:dyDescent="0.2">
      <c r="A104" s="40" t="s">
        <v>322</v>
      </c>
      <c r="B104" s="41" t="s">
        <v>323</v>
      </c>
      <c r="C104" s="40" t="s">
        <v>325</v>
      </c>
      <c r="D104" s="42" t="s">
        <v>41</v>
      </c>
      <c r="E104" s="43">
        <f>ROUND((21.65*4)+(1.77*4),2)</f>
        <v>93.68</v>
      </c>
      <c r="F104" s="44">
        <v>34.14</v>
      </c>
      <c r="G104" s="44">
        <f t="shared" si="41"/>
        <v>40.590000000000003</v>
      </c>
      <c r="H104" s="44">
        <f t="shared" si="42"/>
        <v>3802.47</v>
      </c>
      <c r="I104" s="33">
        <f t="shared" si="43"/>
        <v>3802.47</v>
      </c>
      <c r="J104" s="48"/>
      <c r="K104" s="49"/>
      <c r="L104" s="46"/>
      <c r="M104" s="46"/>
      <c r="N104" s="46"/>
      <c r="O104" s="46"/>
      <c r="P104" s="46"/>
      <c r="Q104" s="46"/>
      <c r="R104" s="46"/>
      <c r="S104" s="46"/>
      <c r="T104" s="46"/>
      <c r="U104" s="46"/>
      <c r="V104" s="46"/>
      <c r="W104" s="46"/>
      <c r="X104" s="46"/>
      <c r="Y104" s="46"/>
      <c r="Z104" s="46"/>
    </row>
    <row r="105" spans="1:26" ht="12.75" customHeight="1" x14ac:dyDescent="0.2">
      <c r="A105" s="40" t="s">
        <v>326</v>
      </c>
      <c r="B105" s="41" t="s">
        <v>345</v>
      </c>
      <c r="C105" s="40" t="s">
        <v>327</v>
      </c>
      <c r="D105" s="42" t="s">
        <v>41</v>
      </c>
      <c r="E105" s="43">
        <f>ROUND(2*46.91,2)</f>
        <v>93.82</v>
      </c>
      <c r="F105" s="44">
        <v>128.91</v>
      </c>
      <c r="G105" s="44">
        <f t="shared" si="41"/>
        <v>153.27000000000001</v>
      </c>
      <c r="H105" s="44">
        <f t="shared" si="42"/>
        <v>14379.79</v>
      </c>
      <c r="I105" s="33">
        <f t="shared" si="43"/>
        <v>14379.79</v>
      </c>
      <c r="J105" s="48"/>
      <c r="K105" s="49"/>
      <c r="L105" s="53"/>
      <c r="M105" s="53"/>
      <c r="N105" s="53"/>
      <c r="O105" s="53"/>
      <c r="P105" s="53"/>
      <c r="Q105" s="53"/>
      <c r="R105" s="53"/>
      <c r="S105" s="53"/>
      <c r="T105" s="53"/>
      <c r="U105" s="53"/>
      <c r="V105" s="53"/>
      <c r="W105" s="53"/>
      <c r="X105" s="53"/>
      <c r="Y105" s="53"/>
      <c r="Z105" s="53"/>
    </row>
    <row r="106" spans="1:26" ht="12.75" customHeight="1" x14ac:dyDescent="0.2">
      <c r="A106" s="40" t="s">
        <v>328</v>
      </c>
      <c r="B106" s="41">
        <v>94871</v>
      </c>
      <c r="C106" s="40" t="s">
        <v>329</v>
      </c>
      <c r="D106" s="42" t="s">
        <v>41</v>
      </c>
      <c r="E106" s="43">
        <v>94.8</v>
      </c>
      <c r="F106" s="44">
        <v>152.01</v>
      </c>
      <c r="G106" s="44">
        <f t="shared" si="41"/>
        <v>180.73</v>
      </c>
      <c r="H106" s="44">
        <f t="shared" si="42"/>
        <v>17133.2</v>
      </c>
      <c r="I106" s="33">
        <f t="shared" si="43"/>
        <v>17133.2</v>
      </c>
      <c r="J106" s="48"/>
      <c r="K106" s="49"/>
      <c r="L106" s="46"/>
      <c r="M106" s="46"/>
      <c r="N106" s="46"/>
      <c r="O106" s="46"/>
      <c r="P106" s="46"/>
      <c r="Q106" s="46"/>
      <c r="R106" s="46"/>
      <c r="S106" s="46"/>
      <c r="T106" s="46"/>
      <c r="U106" s="46"/>
      <c r="V106" s="46"/>
      <c r="W106" s="46"/>
      <c r="X106" s="46"/>
      <c r="Y106" s="46"/>
      <c r="Z106" s="46"/>
    </row>
    <row r="107" spans="1:26" ht="12.75" customHeight="1" x14ac:dyDescent="0.2">
      <c r="A107" s="40" t="s">
        <v>330</v>
      </c>
      <c r="B107" s="41" t="s">
        <v>331</v>
      </c>
      <c r="C107" s="40" t="s">
        <v>332</v>
      </c>
      <c r="D107" s="42" t="s">
        <v>41</v>
      </c>
      <c r="E107" s="43">
        <f>43.34+33.18+13.12+33.67+43.34</f>
        <v>166.65000000000003</v>
      </c>
      <c r="F107" s="44">
        <v>337.27</v>
      </c>
      <c r="G107" s="44">
        <f t="shared" si="41"/>
        <v>401</v>
      </c>
      <c r="H107" s="44">
        <f t="shared" si="42"/>
        <v>66826.649999999994</v>
      </c>
      <c r="I107" s="33">
        <f t="shared" si="43"/>
        <v>66826.649999999994</v>
      </c>
      <c r="J107" s="48"/>
      <c r="K107" s="49"/>
      <c r="L107" s="46"/>
      <c r="M107" s="46"/>
      <c r="N107" s="46"/>
      <c r="O107" s="46"/>
      <c r="P107" s="46"/>
      <c r="Q107" s="46"/>
      <c r="R107" s="46"/>
      <c r="S107" s="46"/>
      <c r="T107" s="46"/>
      <c r="U107" s="46"/>
      <c r="V107" s="46"/>
      <c r="W107" s="46"/>
      <c r="X107" s="46"/>
      <c r="Y107" s="46"/>
      <c r="Z107" s="46"/>
    </row>
    <row r="108" spans="1:26" ht="12.75" customHeight="1" x14ac:dyDescent="0.2">
      <c r="A108" s="40" t="s">
        <v>333</v>
      </c>
      <c r="B108" s="50">
        <v>92835</v>
      </c>
      <c r="C108" s="40" t="s">
        <v>334</v>
      </c>
      <c r="D108" s="42" t="s">
        <v>41</v>
      </c>
      <c r="E108" s="43">
        <v>94.39</v>
      </c>
      <c r="F108" s="44">
        <v>174.52</v>
      </c>
      <c r="G108" s="44">
        <f t="shared" si="41"/>
        <v>207.5</v>
      </c>
      <c r="H108" s="44">
        <f t="shared" si="42"/>
        <v>19585.93</v>
      </c>
      <c r="I108" s="33">
        <f t="shared" si="43"/>
        <v>19585.93</v>
      </c>
      <c r="J108" s="48"/>
      <c r="K108" s="49"/>
      <c r="L108" s="46"/>
      <c r="M108" s="46"/>
      <c r="N108" s="46"/>
      <c r="O108" s="46"/>
      <c r="P108" s="46"/>
      <c r="Q108" s="46"/>
      <c r="R108" s="46"/>
      <c r="S108" s="46"/>
      <c r="T108" s="46"/>
      <c r="U108" s="46"/>
      <c r="V108" s="46"/>
      <c r="W108" s="46"/>
      <c r="X108" s="46"/>
      <c r="Y108" s="46"/>
      <c r="Z108" s="46"/>
    </row>
    <row r="109" spans="1:26" ht="12.75" customHeight="1" x14ac:dyDescent="0.2">
      <c r="A109" s="40" t="s">
        <v>335</v>
      </c>
      <c r="B109" s="41" t="s">
        <v>336</v>
      </c>
      <c r="C109" s="40" t="s">
        <v>337</v>
      </c>
      <c r="D109" s="42" t="s">
        <v>41</v>
      </c>
      <c r="E109" s="43">
        <v>63.38</v>
      </c>
      <c r="F109" s="44">
        <v>83.57</v>
      </c>
      <c r="G109" s="44">
        <f t="shared" si="41"/>
        <v>99.36</v>
      </c>
      <c r="H109" s="44">
        <f t="shared" si="42"/>
        <v>6297.44</v>
      </c>
      <c r="I109" s="33">
        <f t="shared" si="43"/>
        <v>6297.44</v>
      </c>
      <c r="J109" s="48"/>
      <c r="K109" s="49"/>
      <c r="L109" s="46"/>
      <c r="M109" s="46"/>
      <c r="N109" s="46"/>
      <c r="O109" s="46"/>
      <c r="P109" s="46"/>
      <c r="Q109" s="46"/>
      <c r="R109" s="46"/>
      <c r="S109" s="46"/>
      <c r="T109" s="46"/>
      <c r="U109" s="46"/>
      <c r="V109" s="46"/>
      <c r="W109" s="46"/>
      <c r="X109" s="46"/>
      <c r="Y109" s="46"/>
      <c r="Z109" s="46"/>
    </row>
    <row r="110" spans="1:26" ht="12.75" customHeight="1" x14ac:dyDescent="0.25">
      <c r="A110" s="28" t="s">
        <v>338</v>
      </c>
      <c r="B110" s="29"/>
      <c r="C110" s="28" t="s">
        <v>339</v>
      </c>
      <c r="D110" s="30"/>
      <c r="E110" s="31"/>
      <c r="F110" s="32"/>
      <c r="G110" s="32"/>
      <c r="H110" s="32">
        <f>SUM(H111:H119)</f>
        <v>136013.08000000002</v>
      </c>
      <c r="I110" s="33"/>
      <c r="J110" s="48"/>
      <c r="K110" s="49"/>
      <c r="L110" s="37"/>
      <c r="M110" s="37"/>
      <c r="N110" s="37"/>
      <c r="O110" s="37"/>
      <c r="P110" s="37"/>
      <c r="Q110" s="37"/>
      <c r="R110" s="37"/>
      <c r="S110" s="37"/>
      <c r="T110" s="37"/>
      <c r="U110" s="37"/>
      <c r="V110" s="37"/>
      <c r="W110" s="37"/>
      <c r="X110" s="37"/>
      <c r="Y110" s="37"/>
      <c r="Z110" s="37"/>
    </row>
    <row r="111" spans="1:26" ht="12.75" customHeight="1" x14ac:dyDescent="0.2">
      <c r="A111" s="40" t="s">
        <v>340</v>
      </c>
      <c r="B111" s="50">
        <v>83449</v>
      </c>
      <c r="C111" s="40" t="s">
        <v>341</v>
      </c>
      <c r="D111" s="42" t="s">
        <v>57</v>
      </c>
      <c r="E111" s="43">
        <v>8</v>
      </c>
      <c r="F111" s="44">
        <v>333.18</v>
      </c>
      <c r="G111" s="44">
        <f t="shared" ref="G111:G119" si="44">ROUND(F111*(1+$H$201),2)</f>
        <v>396.13</v>
      </c>
      <c r="H111" s="44">
        <f t="shared" ref="H111:H119" si="45">ROUND(E111*G111,2)</f>
        <v>3169.04</v>
      </c>
      <c r="I111" s="33">
        <f t="shared" ref="I111:I119" si="46">H111</f>
        <v>3169.04</v>
      </c>
      <c r="J111" s="48"/>
      <c r="K111" s="49"/>
      <c r="L111" s="46"/>
      <c r="M111" s="46"/>
      <c r="N111" s="46"/>
      <c r="O111" s="46"/>
      <c r="P111" s="46"/>
      <c r="Q111" s="46"/>
      <c r="R111" s="46"/>
      <c r="S111" s="46"/>
      <c r="T111" s="46"/>
      <c r="U111" s="46"/>
      <c r="V111" s="46"/>
      <c r="W111" s="46"/>
      <c r="X111" s="46"/>
      <c r="Y111" s="46"/>
      <c r="Z111" s="46"/>
    </row>
    <row r="112" spans="1:26" ht="12.75" customHeight="1" x14ac:dyDescent="0.2">
      <c r="A112" s="40" t="s">
        <v>342</v>
      </c>
      <c r="B112" s="41" t="s">
        <v>343</v>
      </c>
      <c r="C112" s="40" t="s">
        <v>344</v>
      </c>
      <c r="D112" s="42" t="s">
        <v>57</v>
      </c>
      <c r="E112" s="43">
        <v>8</v>
      </c>
      <c r="F112" s="44">
        <v>92.61</v>
      </c>
      <c r="G112" s="44">
        <f t="shared" si="44"/>
        <v>110.11</v>
      </c>
      <c r="H112" s="44">
        <f t="shared" si="45"/>
        <v>880.88</v>
      </c>
      <c r="I112" s="47">
        <f t="shared" si="46"/>
        <v>880.88</v>
      </c>
      <c r="J112" s="33"/>
      <c r="K112" s="49"/>
      <c r="L112" s="46"/>
      <c r="M112" s="46"/>
      <c r="N112" s="46"/>
      <c r="O112" s="46"/>
      <c r="P112" s="46"/>
      <c r="Q112" s="46"/>
      <c r="R112" s="46"/>
      <c r="S112" s="46"/>
      <c r="T112" s="46"/>
      <c r="U112" s="46"/>
      <c r="V112" s="46"/>
      <c r="W112" s="46"/>
      <c r="X112" s="46"/>
      <c r="Y112" s="46"/>
      <c r="Z112" s="46"/>
    </row>
    <row r="113" spans="1:26" ht="12.75" customHeight="1" x14ac:dyDescent="0.2">
      <c r="A113" s="40" t="s">
        <v>346</v>
      </c>
      <c r="B113" s="41" t="s">
        <v>347</v>
      </c>
      <c r="C113" s="40" t="s">
        <v>348</v>
      </c>
      <c r="D113" s="42" t="s">
        <v>57</v>
      </c>
      <c r="E113" s="43">
        <v>12</v>
      </c>
      <c r="F113" s="44">
        <v>213.81</v>
      </c>
      <c r="G113" s="44">
        <f t="shared" si="44"/>
        <v>254.21</v>
      </c>
      <c r="H113" s="44">
        <f t="shared" si="45"/>
        <v>3050.52</v>
      </c>
      <c r="I113" s="33">
        <f t="shared" si="46"/>
        <v>3050.52</v>
      </c>
      <c r="J113" s="48"/>
      <c r="K113" s="49"/>
      <c r="L113" s="53"/>
      <c r="M113" s="53"/>
      <c r="N113" s="53"/>
      <c r="O113" s="53"/>
      <c r="P113" s="53"/>
      <c r="Q113" s="53"/>
      <c r="R113" s="53"/>
      <c r="S113" s="53"/>
      <c r="T113" s="53"/>
      <c r="U113" s="53"/>
      <c r="V113" s="53"/>
      <c r="W113" s="53"/>
      <c r="X113" s="53"/>
      <c r="Y113" s="53"/>
      <c r="Z113" s="53"/>
    </row>
    <row r="114" spans="1:26" ht="12.75" customHeight="1" x14ac:dyDescent="0.2">
      <c r="A114" s="40" t="s">
        <v>349</v>
      </c>
      <c r="B114" s="50" t="s">
        <v>350</v>
      </c>
      <c r="C114" s="40" t="s">
        <v>351</v>
      </c>
      <c r="D114" s="42" t="s">
        <v>57</v>
      </c>
      <c r="E114" s="43">
        <v>2</v>
      </c>
      <c r="F114" s="44">
        <v>2776.08</v>
      </c>
      <c r="G114" s="44">
        <f t="shared" si="44"/>
        <v>3300.61</v>
      </c>
      <c r="H114" s="44">
        <f t="shared" si="45"/>
        <v>6601.22</v>
      </c>
      <c r="I114" s="33">
        <f t="shared" si="46"/>
        <v>6601.22</v>
      </c>
      <c r="J114" s="48"/>
      <c r="K114" s="49"/>
      <c r="L114" s="46"/>
      <c r="M114" s="46"/>
      <c r="N114" s="46"/>
      <c r="O114" s="46"/>
      <c r="P114" s="46"/>
      <c r="Q114" s="46"/>
      <c r="R114" s="46"/>
      <c r="S114" s="46"/>
      <c r="T114" s="46"/>
      <c r="U114" s="46"/>
      <c r="V114" s="46"/>
      <c r="W114" s="46"/>
      <c r="X114" s="46"/>
      <c r="Y114" s="46"/>
      <c r="Z114" s="46"/>
    </row>
    <row r="115" spans="1:26" ht="12.75" customHeight="1" x14ac:dyDescent="0.2">
      <c r="A115" s="40" t="s">
        <v>352</v>
      </c>
      <c r="B115" s="41" t="s">
        <v>353</v>
      </c>
      <c r="C115" s="40" t="s">
        <v>354</v>
      </c>
      <c r="D115" s="42" t="s">
        <v>57</v>
      </c>
      <c r="E115" s="43">
        <v>2</v>
      </c>
      <c r="F115" s="44">
        <v>375.7</v>
      </c>
      <c r="G115" s="44">
        <f t="shared" si="44"/>
        <v>446.69</v>
      </c>
      <c r="H115" s="44">
        <f t="shared" si="45"/>
        <v>893.38</v>
      </c>
      <c r="I115" s="33">
        <f t="shared" si="46"/>
        <v>893.38</v>
      </c>
      <c r="J115" s="48"/>
      <c r="K115" s="49"/>
      <c r="L115" s="46"/>
      <c r="M115" s="46"/>
      <c r="N115" s="46"/>
      <c r="O115" s="46"/>
      <c r="P115" s="46"/>
      <c r="Q115" s="46"/>
      <c r="R115" s="46"/>
      <c r="S115" s="46"/>
      <c r="T115" s="46"/>
      <c r="U115" s="46"/>
      <c r="V115" s="46"/>
      <c r="W115" s="46"/>
      <c r="X115" s="46"/>
      <c r="Y115" s="46"/>
      <c r="Z115" s="46"/>
    </row>
    <row r="116" spans="1:26" ht="12.75" customHeight="1" x14ac:dyDescent="0.2">
      <c r="A116" s="40" t="s">
        <v>355</v>
      </c>
      <c r="B116" s="41" t="s">
        <v>356</v>
      </c>
      <c r="C116" s="40" t="s">
        <v>357</v>
      </c>
      <c r="D116" s="42" t="s">
        <v>41</v>
      </c>
      <c r="E116" s="43">
        <f>'Memória Pista 01'!I592</f>
        <v>247.86</v>
      </c>
      <c r="F116" s="44">
        <v>96.63</v>
      </c>
      <c r="G116" s="44">
        <f t="shared" si="44"/>
        <v>114.89</v>
      </c>
      <c r="H116" s="44">
        <f t="shared" si="45"/>
        <v>28476.639999999999</v>
      </c>
      <c r="I116" s="33">
        <f t="shared" si="46"/>
        <v>28476.639999999999</v>
      </c>
      <c r="J116" s="48"/>
      <c r="K116" s="49"/>
      <c r="L116" s="46"/>
      <c r="M116" s="46"/>
      <c r="N116" s="46"/>
      <c r="O116" s="46"/>
      <c r="P116" s="46"/>
      <c r="Q116" s="46"/>
      <c r="R116" s="46"/>
      <c r="S116" s="46"/>
      <c r="T116" s="46"/>
      <c r="U116" s="46"/>
      <c r="V116" s="46"/>
      <c r="W116" s="46"/>
      <c r="X116" s="46"/>
      <c r="Y116" s="46"/>
      <c r="Z116" s="46"/>
    </row>
    <row r="117" spans="1:26" ht="12.75" customHeight="1" x14ac:dyDescent="0.2">
      <c r="A117" s="40" t="s">
        <v>358</v>
      </c>
      <c r="B117" s="41" t="s">
        <v>359</v>
      </c>
      <c r="C117" s="40" t="s">
        <v>360</v>
      </c>
      <c r="D117" s="42" t="s">
        <v>41</v>
      </c>
      <c r="E117" s="43">
        <f>E116</f>
        <v>247.86</v>
      </c>
      <c r="F117" s="44">
        <v>200.56</v>
      </c>
      <c r="G117" s="44">
        <f t="shared" si="44"/>
        <v>238.46</v>
      </c>
      <c r="H117" s="44">
        <f t="shared" si="45"/>
        <v>59104.7</v>
      </c>
      <c r="I117" s="33">
        <f t="shared" si="46"/>
        <v>59104.7</v>
      </c>
      <c r="J117" s="48"/>
      <c r="K117" s="49"/>
      <c r="L117" s="46"/>
      <c r="M117" s="46"/>
      <c r="N117" s="46"/>
      <c r="O117" s="46"/>
      <c r="P117" s="46"/>
      <c r="Q117" s="46"/>
      <c r="R117" s="46"/>
      <c r="S117" s="46"/>
      <c r="T117" s="46"/>
      <c r="U117" s="46"/>
      <c r="V117" s="46"/>
      <c r="W117" s="46"/>
      <c r="X117" s="46"/>
      <c r="Y117" s="46"/>
      <c r="Z117" s="46"/>
    </row>
    <row r="118" spans="1:26" ht="12.75" customHeight="1" x14ac:dyDescent="0.2">
      <c r="A118" s="40" t="s">
        <v>361</v>
      </c>
      <c r="B118" s="41" t="s">
        <v>362</v>
      </c>
      <c r="C118" s="40" t="s">
        <v>363</v>
      </c>
      <c r="D118" s="42" t="s">
        <v>41</v>
      </c>
      <c r="E118" s="43">
        <f>'Memória Pista 01'!I601</f>
        <v>148.18</v>
      </c>
      <c r="F118" s="44">
        <v>190.48</v>
      </c>
      <c r="G118" s="44">
        <f t="shared" si="44"/>
        <v>226.47</v>
      </c>
      <c r="H118" s="44">
        <f t="shared" si="45"/>
        <v>33558.32</v>
      </c>
      <c r="I118" s="33">
        <f t="shared" si="46"/>
        <v>33558.32</v>
      </c>
      <c r="J118" s="48"/>
      <c r="K118" s="49"/>
      <c r="L118" s="53"/>
      <c r="M118" s="53"/>
      <c r="N118" s="53"/>
      <c r="O118" s="53"/>
      <c r="P118" s="53"/>
      <c r="Q118" s="53"/>
      <c r="R118" s="53"/>
      <c r="S118" s="53"/>
      <c r="T118" s="53"/>
      <c r="U118" s="53"/>
      <c r="V118" s="53"/>
      <c r="W118" s="53"/>
      <c r="X118" s="53"/>
      <c r="Y118" s="53"/>
      <c r="Z118" s="53"/>
    </row>
    <row r="119" spans="1:26" ht="12.75" customHeight="1" x14ac:dyDescent="0.2">
      <c r="A119" s="40" t="s">
        <v>367</v>
      </c>
      <c r="B119" s="41" t="s">
        <v>368</v>
      </c>
      <c r="C119" s="40" t="s">
        <v>369</v>
      </c>
      <c r="D119" s="42" t="s">
        <v>57</v>
      </c>
      <c r="E119" s="43">
        <v>2</v>
      </c>
      <c r="F119" s="44">
        <v>117.07</v>
      </c>
      <c r="G119" s="44">
        <f t="shared" si="44"/>
        <v>139.19</v>
      </c>
      <c r="H119" s="44">
        <f t="shared" si="45"/>
        <v>278.38</v>
      </c>
      <c r="I119" s="47">
        <f t="shared" si="46"/>
        <v>278.38</v>
      </c>
      <c r="J119" s="48"/>
      <c r="K119" s="49"/>
      <c r="L119" s="53"/>
      <c r="M119" s="53"/>
      <c r="N119" s="53"/>
      <c r="O119" s="53"/>
      <c r="P119" s="53"/>
      <c r="Q119" s="53"/>
      <c r="R119" s="53"/>
      <c r="S119" s="53"/>
      <c r="T119" s="53"/>
      <c r="U119" s="53"/>
      <c r="V119" s="53"/>
      <c r="W119" s="53"/>
      <c r="X119" s="53"/>
      <c r="Y119" s="53"/>
      <c r="Z119" s="53"/>
    </row>
    <row r="120" spans="1:26" ht="12.75" customHeight="1" x14ac:dyDescent="0.25">
      <c r="A120" s="28">
        <v>5</v>
      </c>
      <c r="B120" s="29"/>
      <c r="C120" s="28" t="s">
        <v>364</v>
      </c>
      <c r="D120" s="30"/>
      <c r="E120" s="31"/>
      <c r="F120" s="32"/>
      <c r="G120" s="32"/>
      <c r="H120" s="32">
        <f>H121+H164</f>
        <v>135705.10999999999</v>
      </c>
      <c r="I120" s="33"/>
      <c r="J120" s="48"/>
      <c r="K120" s="49"/>
      <c r="L120" s="37"/>
      <c r="M120" s="37"/>
      <c r="N120" s="37"/>
      <c r="O120" s="37"/>
      <c r="P120" s="37"/>
      <c r="Q120" s="37"/>
      <c r="R120" s="37"/>
      <c r="S120" s="37"/>
      <c r="T120" s="37"/>
      <c r="U120" s="37"/>
      <c r="V120" s="37"/>
      <c r="W120" s="37"/>
      <c r="X120" s="37"/>
      <c r="Y120" s="37"/>
      <c r="Z120" s="37"/>
    </row>
    <row r="121" spans="1:26" ht="12.75" customHeight="1" x14ac:dyDescent="0.25">
      <c r="A121" s="28" t="s">
        <v>365</v>
      </c>
      <c r="B121" s="29"/>
      <c r="C121" s="28" t="s">
        <v>366</v>
      </c>
      <c r="D121" s="30"/>
      <c r="E121" s="31"/>
      <c r="F121" s="32"/>
      <c r="G121" s="32"/>
      <c r="H121" s="32">
        <f>SUM(H122:H163)</f>
        <v>126945.40999999999</v>
      </c>
      <c r="I121" s="33"/>
      <c r="J121" s="48"/>
      <c r="K121" s="49"/>
      <c r="L121" s="37"/>
      <c r="M121" s="37"/>
      <c r="N121" s="37"/>
      <c r="O121" s="37"/>
      <c r="P121" s="37"/>
      <c r="Q121" s="37"/>
      <c r="R121" s="37"/>
      <c r="S121" s="37"/>
      <c r="T121" s="37"/>
      <c r="U121" s="37"/>
      <c r="V121" s="37"/>
      <c r="W121" s="37"/>
      <c r="X121" s="37"/>
      <c r="Y121" s="37"/>
      <c r="Z121" s="37"/>
    </row>
    <row r="122" spans="1:26" ht="12.75" customHeight="1" x14ac:dyDescent="0.2">
      <c r="A122" s="40" t="s">
        <v>370</v>
      </c>
      <c r="B122" s="41" t="s">
        <v>371</v>
      </c>
      <c r="C122" s="40" t="s">
        <v>372</v>
      </c>
      <c r="D122" s="42" t="s">
        <v>41</v>
      </c>
      <c r="E122" s="43">
        <f>ROUND((2*11.71+10+14.4+22.47+20.65+22.12+20.42+18+22.01),2)</f>
        <v>173.49</v>
      </c>
      <c r="F122" s="44">
        <v>8.9</v>
      </c>
      <c r="G122" s="44">
        <f t="shared" ref="G122:G163" si="47">ROUND(F122*(1+$H$201),2)</f>
        <v>10.58</v>
      </c>
      <c r="H122" s="44">
        <f t="shared" ref="H122:H163" si="48">ROUND(E122*G122,2)</f>
        <v>1835.52</v>
      </c>
      <c r="I122" s="33">
        <f t="shared" ref="I122:I163" si="49">H122</f>
        <v>1835.52</v>
      </c>
      <c r="J122" s="48"/>
      <c r="K122" s="49"/>
      <c r="L122" s="46"/>
      <c r="M122" s="46"/>
      <c r="N122" s="46"/>
      <c r="O122" s="46"/>
      <c r="P122" s="46"/>
      <c r="Q122" s="46"/>
      <c r="R122" s="46"/>
      <c r="S122" s="46"/>
      <c r="T122" s="46"/>
      <c r="U122" s="46"/>
      <c r="V122" s="46"/>
      <c r="W122" s="46"/>
      <c r="X122" s="46"/>
      <c r="Y122" s="46"/>
      <c r="Z122" s="46"/>
    </row>
    <row r="123" spans="1:26" ht="12.75" customHeight="1" x14ac:dyDescent="0.2">
      <c r="A123" s="40" t="s">
        <v>373</v>
      </c>
      <c r="B123" s="41" t="s">
        <v>374</v>
      </c>
      <c r="C123" s="40" t="s">
        <v>375</v>
      </c>
      <c r="D123" s="42" t="s">
        <v>41</v>
      </c>
      <c r="E123" s="43">
        <f>ROUND((17.88+4.63+6+7.85)*2+11.06+7.85+11.91+4.37+14.09+17+7.85+16.86*5+2.2,2)</f>
        <v>233.35</v>
      </c>
      <c r="F123" s="44">
        <v>9.5299999999999994</v>
      </c>
      <c r="G123" s="44">
        <f t="shared" si="47"/>
        <v>11.33</v>
      </c>
      <c r="H123" s="44">
        <f t="shared" si="48"/>
        <v>2643.86</v>
      </c>
      <c r="I123" s="33">
        <f t="shared" si="49"/>
        <v>2643.86</v>
      </c>
      <c r="J123" s="48"/>
      <c r="K123" s="49"/>
      <c r="L123" s="46"/>
      <c r="M123" s="46"/>
      <c r="N123" s="46"/>
      <c r="O123" s="46"/>
      <c r="P123" s="46"/>
      <c r="Q123" s="46"/>
      <c r="R123" s="46"/>
      <c r="S123" s="46"/>
      <c r="T123" s="46"/>
      <c r="U123" s="46"/>
      <c r="V123" s="46"/>
      <c r="W123" s="46"/>
      <c r="X123" s="46"/>
      <c r="Y123" s="46"/>
      <c r="Z123" s="46"/>
    </row>
    <row r="124" spans="1:26" ht="12.75" customHeight="1" x14ac:dyDescent="0.2">
      <c r="A124" s="40" t="s">
        <v>376</v>
      </c>
      <c r="B124" s="41" t="s">
        <v>377</v>
      </c>
      <c r="C124" s="40" t="s">
        <v>378</v>
      </c>
      <c r="D124" s="42" t="s">
        <v>41</v>
      </c>
      <c r="E124" s="43">
        <f>ROUND(31.43+32.08+26.01+43.65+16.86*5,2)</f>
        <v>217.47</v>
      </c>
      <c r="F124" s="44">
        <v>20.96</v>
      </c>
      <c r="G124" s="44">
        <f t="shared" si="47"/>
        <v>24.92</v>
      </c>
      <c r="H124" s="44">
        <f t="shared" si="48"/>
        <v>5419.35</v>
      </c>
      <c r="I124" s="33">
        <f t="shared" si="49"/>
        <v>5419.35</v>
      </c>
      <c r="J124" s="48"/>
      <c r="K124" s="49"/>
      <c r="L124" s="53"/>
      <c r="M124" s="53"/>
      <c r="N124" s="53"/>
      <c r="O124" s="53"/>
      <c r="P124" s="53"/>
      <c r="Q124" s="53"/>
      <c r="R124" s="53"/>
      <c r="S124" s="53"/>
      <c r="T124" s="53"/>
      <c r="U124" s="53"/>
      <c r="V124" s="53"/>
      <c r="W124" s="53"/>
      <c r="X124" s="53"/>
      <c r="Y124" s="53"/>
      <c r="Z124" s="53"/>
    </row>
    <row r="125" spans="1:26" ht="12.75" customHeight="1" x14ac:dyDescent="0.2">
      <c r="A125" s="40" t="s">
        <v>379</v>
      </c>
      <c r="B125" s="41" t="s">
        <v>380</v>
      </c>
      <c r="C125" s="40" t="s">
        <v>381</v>
      </c>
      <c r="D125" s="42" t="s">
        <v>41</v>
      </c>
      <c r="E125" s="43">
        <f>ROUND(51.28*2+33.66*5,2)</f>
        <v>270.86</v>
      </c>
      <c r="F125" s="44">
        <v>21.74</v>
      </c>
      <c r="G125" s="44">
        <f t="shared" si="47"/>
        <v>25.85</v>
      </c>
      <c r="H125" s="44">
        <f t="shared" si="48"/>
        <v>7001.73</v>
      </c>
      <c r="I125" s="33">
        <f t="shared" si="49"/>
        <v>7001.73</v>
      </c>
      <c r="J125" s="48"/>
      <c r="K125" s="49"/>
      <c r="L125" s="46"/>
      <c r="M125" s="46"/>
      <c r="N125" s="46"/>
      <c r="O125" s="46"/>
      <c r="P125" s="46"/>
      <c r="Q125" s="46"/>
      <c r="R125" s="46"/>
      <c r="S125" s="46"/>
      <c r="T125" s="46"/>
      <c r="U125" s="46"/>
      <c r="V125" s="46"/>
      <c r="W125" s="46"/>
      <c r="X125" s="46"/>
      <c r="Y125" s="46"/>
      <c r="Z125" s="46"/>
    </row>
    <row r="126" spans="1:26" ht="12.75" customHeight="1" x14ac:dyDescent="0.2">
      <c r="A126" s="40" t="s">
        <v>382</v>
      </c>
      <c r="B126" s="41" t="s">
        <v>383</v>
      </c>
      <c r="C126" s="40" t="s">
        <v>384</v>
      </c>
      <c r="D126" s="42" t="s">
        <v>41</v>
      </c>
      <c r="E126" s="43">
        <f>ROUND(32.7+31.7+33.66*5,2)</f>
        <v>232.7</v>
      </c>
      <c r="F126" s="44">
        <v>44.33</v>
      </c>
      <c r="G126" s="44">
        <f t="shared" si="47"/>
        <v>52.71</v>
      </c>
      <c r="H126" s="44">
        <f t="shared" si="48"/>
        <v>12265.62</v>
      </c>
      <c r="I126" s="33">
        <f t="shared" si="49"/>
        <v>12265.62</v>
      </c>
      <c r="J126" s="48"/>
      <c r="K126" s="49"/>
      <c r="L126" s="46"/>
      <c r="M126" s="46"/>
      <c r="N126" s="46"/>
      <c r="O126" s="46"/>
      <c r="P126" s="46"/>
      <c r="Q126" s="46"/>
      <c r="R126" s="46"/>
      <c r="S126" s="46"/>
      <c r="T126" s="46"/>
      <c r="U126" s="46"/>
      <c r="V126" s="46"/>
      <c r="W126" s="46"/>
      <c r="X126" s="46"/>
      <c r="Y126" s="46"/>
      <c r="Z126" s="46"/>
    </row>
    <row r="127" spans="1:26" ht="12.75" customHeight="1" x14ac:dyDescent="0.2">
      <c r="A127" s="40" t="s">
        <v>385</v>
      </c>
      <c r="B127" s="41" t="s">
        <v>386</v>
      </c>
      <c r="C127" s="40" t="s">
        <v>387</v>
      </c>
      <c r="D127" s="42" t="s">
        <v>41</v>
      </c>
      <c r="E127" s="43">
        <f>ROUND(110.34+14.3+32+80.7+2.7*5,2)</f>
        <v>250.84</v>
      </c>
      <c r="F127" s="44">
        <v>45.31</v>
      </c>
      <c r="G127" s="44">
        <f t="shared" si="47"/>
        <v>53.87</v>
      </c>
      <c r="H127" s="44">
        <f t="shared" si="48"/>
        <v>13512.75</v>
      </c>
      <c r="I127" s="33">
        <f t="shared" si="49"/>
        <v>13512.75</v>
      </c>
      <c r="J127" s="48"/>
      <c r="K127" s="49"/>
      <c r="L127" s="46"/>
      <c r="M127" s="46"/>
      <c r="N127" s="46"/>
      <c r="O127" s="46"/>
      <c r="P127" s="46"/>
      <c r="Q127" s="46"/>
      <c r="R127" s="46"/>
      <c r="S127" s="46"/>
      <c r="T127" s="46"/>
      <c r="U127" s="46"/>
      <c r="V127" s="46"/>
      <c r="W127" s="46"/>
      <c r="X127" s="46"/>
      <c r="Y127" s="46"/>
      <c r="Z127" s="46"/>
    </row>
    <row r="128" spans="1:26" ht="12.75" customHeight="1" x14ac:dyDescent="0.2">
      <c r="A128" s="40" t="s">
        <v>388</v>
      </c>
      <c r="B128" s="50">
        <v>92337</v>
      </c>
      <c r="C128" s="40" t="s">
        <v>406</v>
      </c>
      <c r="D128" s="42" t="s">
        <v>41</v>
      </c>
      <c r="E128" s="43">
        <v>4.9000000000000004</v>
      </c>
      <c r="F128" s="44">
        <v>94.26</v>
      </c>
      <c r="G128" s="44">
        <f t="shared" si="47"/>
        <v>112.07</v>
      </c>
      <c r="H128" s="44">
        <f t="shared" si="48"/>
        <v>549.14</v>
      </c>
      <c r="I128" s="33">
        <f t="shared" si="49"/>
        <v>549.14</v>
      </c>
      <c r="J128" s="48"/>
      <c r="K128" s="49"/>
      <c r="L128" s="46"/>
      <c r="M128" s="46"/>
      <c r="N128" s="46"/>
      <c r="O128" s="46"/>
      <c r="P128" s="46"/>
      <c r="Q128" s="46"/>
      <c r="R128" s="46"/>
      <c r="S128" s="46"/>
      <c r="T128" s="46"/>
      <c r="U128" s="46"/>
      <c r="V128" s="46"/>
      <c r="W128" s="46"/>
      <c r="X128" s="46"/>
      <c r="Y128" s="46"/>
      <c r="Z128" s="46"/>
    </row>
    <row r="129" spans="1:26" ht="12.75" customHeight="1" x14ac:dyDescent="0.2">
      <c r="A129" s="40" t="s">
        <v>391</v>
      </c>
      <c r="B129" s="50">
        <v>92343</v>
      </c>
      <c r="C129" s="40" t="s">
        <v>410</v>
      </c>
      <c r="D129" s="42" t="s">
        <v>41</v>
      </c>
      <c r="E129" s="43">
        <v>4.5999999999999996</v>
      </c>
      <c r="F129" s="44">
        <v>101.54</v>
      </c>
      <c r="G129" s="44">
        <f t="shared" si="47"/>
        <v>120.73</v>
      </c>
      <c r="H129" s="44">
        <f t="shared" si="48"/>
        <v>555.36</v>
      </c>
      <c r="I129" s="33">
        <f t="shared" si="49"/>
        <v>555.36</v>
      </c>
      <c r="J129" s="48"/>
      <c r="K129" s="49"/>
      <c r="L129" s="46"/>
      <c r="M129" s="46"/>
      <c r="N129" s="46"/>
      <c r="O129" s="46"/>
      <c r="P129" s="46"/>
      <c r="Q129" s="46"/>
      <c r="R129" s="46"/>
      <c r="S129" s="46"/>
      <c r="T129" s="46"/>
      <c r="U129" s="46"/>
      <c r="V129" s="46"/>
      <c r="W129" s="46"/>
      <c r="X129" s="46"/>
      <c r="Y129" s="46"/>
      <c r="Z129" s="46"/>
    </row>
    <row r="130" spans="1:26" ht="12.75" customHeight="1" x14ac:dyDescent="0.2">
      <c r="A130" s="40" t="s">
        <v>394</v>
      </c>
      <c r="B130" s="41" t="s">
        <v>417</v>
      </c>
      <c r="C130" s="40" t="s">
        <v>418</v>
      </c>
      <c r="D130" s="42" t="s">
        <v>57</v>
      </c>
      <c r="E130" s="43">
        <v>2</v>
      </c>
      <c r="F130" s="44">
        <v>69.790000000000006</v>
      </c>
      <c r="G130" s="44">
        <f t="shared" si="47"/>
        <v>82.98</v>
      </c>
      <c r="H130" s="44">
        <f t="shared" si="48"/>
        <v>165.96</v>
      </c>
      <c r="I130" s="33">
        <f t="shared" si="49"/>
        <v>165.96</v>
      </c>
      <c r="J130" s="48"/>
      <c r="K130" s="49"/>
      <c r="L130" s="46"/>
      <c r="M130" s="46"/>
      <c r="N130" s="46"/>
      <c r="O130" s="46"/>
      <c r="P130" s="46"/>
      <c r="Q130" s="46"/>
      <c r="R130" s="46"/>
      <c r="S130" s="46"/>
      <c r="T130" s="46"/>
      <c r="U130" s="46"/>
      <c r="V130" s="46"/>
      <c r="W130" s="46"/>
      <c r="X130" s="46"/>
      <c r="Y130" s="46"/>
      <c r="Z130" s="46"/>
    </row>
    <row r="131" spans="1:26" ht="12.75" customHeight="1" x14ac:dyDescent="0.2">
      <c r="A131" s="40" t="s">
        <v>397</v>
      </c>
      <c r="B131" s="41" t="s">
        <v>422</v>
      </c>
      <c r="C131" s="40" t="s">
        <v>423</v>
      </c>
      <c r="D131" s="42" t="s">
        <v>57</v>
      </c>
      <c r="E131" s="43">
        <v>2</v>
      </c>
      <c r="F131" s="44">
        <v>391.43</v>
      </c>
      <c r="G131" s="44">
        <f t="shared" si="47"/>
        <v>465.39</v>
      </c>
      <c r="H131" s="44">
        <f t="shared" si="48"/>
        <v>930.78</v>
      </c>
      <c r="I131" s="33">
        <f t="shared" si="49"/>
        <v>930.78</v>
      </c>
      <c r="J131" s="48"/>
      <c r="K131" s="49"/>
      <c r="L131" s="53"/>
      <c r="M131" s="53"/>
      <c r="N131" s="53"/>
      <c r="O131" s="53"/>
      <c r="P131" s="53"/>
      <c r="Q131" s="53"/>
      <c r="R131" s="53"/>
      <c r="S131" s="53"/>
      <c r="T131" s="53"/>
      <c r="U131" s="53"/>
      <c r="V131" s="53"/>
      <c r="W131" s="53"/>
      <c r="X131" s="53"/>
      <c r="Y131" s="53"/>
      <c r="Z131" s="53"/>
    </row>
    <row r="132" spans="1:26" ht="12.75" customHeight="1" x14ac:dyDescent="0.2">
      <c r="A132" s="40" t="s">
        <v>400</v>
      </c>
      <c r="B132" s="50">
        <v>94501</v>
      </c>
      <c r="C132" s="40" t="s">
        <v>430</v>
      </c>
      <c r="D132" s="42" t="s">
        <v>57</v>
      </c>
      <c r="E132" s="43">
        <v>2</v>
      </c>
      <c r="F132" s="44">
        <v>450.35</v>
      </c>
      <c r="G132" s="44">
        <f t="shared" si="47"/>
        <v>535.44000000000005</v>
      </c>
      <c r="H132" s="44">
        <f t="shared" si="48"/>
        <v>1070.8800000000001</v>
      </c>
      <c r="I132" s="33">
        <f t="shared" si="49"/>
        <v>1070.8800000000001</v>
      </c>
      <c r="J132" s="48"/>
      <c r="K132" s="49"/>
      <c r="L132" s="46"/>
      <c r="M132" s="46"/>
      <c r="N132" s="46"/>
      <c r="O132" s="46"/>
      <c r="P132" s="46"/>
      <c r="Q132" s="46"/>
      <c r="R132" s="46"/>
      <c r="S132" s="46"/>
      <c r="T132" s="46"/>
      <c r="U132" s="46"/>
      <c r="V132" s="46"/>
      <c r="W132" s="46"/>
      <c r="X132" s="46"/>
      <c r="Y132" s="46"/>
      <c r="Z132" s="46"/>
    </row>
    <row r="133" spans="1:26" ht="12.75" customHeight="1" x14ac:dyDescent="0.2">
      <c r="A133" s="40" t="s">
        <v>403</v>
      </c>
      <c r="B133" s="50">
        <v>94500</v>
      </c>
      <c r="C133" s="40" t="s">
        <v>434</v>
      </c>
      <c r="D133" s="42" t="s">
        <v>57</v>
      </c>
      <c r="E133" s="43">
        <v>2</v>
      </c>
      <c r="F133" s="44">
        <v>231.38</v>
      </c>
      <c r="G133" s="44">
        <f t="shared" si="47"/>
        <v>275.10000000000002</v>
      </c>
      <c r="H133" s="44">
        <f t="shared" si="48"/>
        <v>550.20000000000005</v>
      </c>
      <c r="I133" s="33">
        <f t="shared" si="49"/>
        <v>550.20000000000005</v>
      </c>
      <c r="J133" s="48"/>
      <c r="K133" s="49"/>
      <c r="L133" s="46"/>
      <c r="M133" s="46"/>
      <c r="N133" s="46"/>
      <c r="O133" s="46"/>
      <c r="P133" s="46"/>
      <c r="Q133" s="46"/>
      <c r="R133" s="46"/>
      <c r="S133" s="46"/>
      <c r="T133" s="46"/>
      <c r="U133" s="46"/>
      <c r="V133" s="46"/>
      <c r="W133" s="46"/>
      <c r="X133" s="46"/>
      <c r="Y133" s="46"/>
      <c r="Z133" s="46"/>
    </row>
    <row r="134" spans="1:26" ht="12.75" customHeight="1" x14ac:dyDescent="0.2">
      <c r="A134" s="40" t="s">
        <v>407</v>
      </c>
      <c r="B134" s="41" t="s">
        <v>438</v>
      </c>
      <c r="C134" s="40" t="s">
        <v>439</v>
      </c>
      <c r="D134" s="42" t="s">
        <v>57</v>
      </c>
      <c r="E134" s="43">
        <v>2</v>
      </c>
      <c r="F134" s="44">
        <v>215.2</v>
      </c>
      <c r="G134" s="44">
        <f t="shared" si="47"/>
        <v>255.86</v>
      </c>
      <c r="H134" s="44">
        <f t="shared" si="48"/>
        <v>511.72</v>
      </c>
      <c r="I134" s="33">
        <f t="shared" si="49"/>
        <v>511.72</v>
      </c>
      <c r="J134" s="48"/>
      <c r="K134" s="49"/>
      <c r="L134" s="46"/>
      <c r="M134" s="46"/>
      <c r="N134" s="46"/>
      <c r="O134" s="46"/>
      <c r="P134" s="46"/>
      <c r="Q134" s="46"/>
      <c r="R134" s="46"/>
      <c r="S134" s="46"/>
      <c r="T134" s="46"/>
      <c r="U134" s="46"/>
      <c r="V134" s="46"/>
      <c r="W134" s="46"/>
      <c r="X134" s="46"/>
      <c r="Y134" s="46"/>
      <c r="Z134" s="46"/>
    </row>
    <row r="135" spans="1:26" ht="12.75" customHeight="1" x14ac:dyDescent="0.2">
      <c r="A135" s="40" t="s">
        <v>411</v>
      </c>
      <c r="B135" s="50">
        <v>92358</v>
      </c>
      <c r="C135" s="40" t="s">
        <v>441</v>
      </c>
      <c r="D135" s="42" t="s">
        <v>57</v>
      </c>
      <c r="E135" s="43">
        <v>1</v>
      </c>
      <c r="F135" s="44">
        <v>146.22999999999999</v>
      </c>
      <c r="G135" s="44">
        <f t="shared" si="47"/>
        <v>173.86</v>
      </c>
      <c r="H135" s="44">
        <f t="shared" si="48"/>
        <v>173.86</v>
      </c>
      <c r="I135" s="33">
        <f t="shared" si="49"/>
        <v>173.86</v>
      </c>
      <c r="J135" s="48"/>
      <c r="K135" s="49"/>
      <c r="L135" s="46"/>
      <c r="M135" s="46"/>
      <c r="N135" s="46"/>
      <c r="O135" s="46"/>
      <c r="P135" s="46"/>
      <c r="Q135" s="46"/>
      <c r="R135" s="46"/>
      <c r="S135" s="46"/>
      <c r="T135" s="46"/>
      <c r="U135" s="46"/>
      <c r="V135" s="46"/>
      <c r="W135" s="46"/>
      <c r="X135" s="46"/>
      <c r="Y135" s="46"/>
      <c r="Z135" s="46"/>
    </row>
    <row r="136" spans="1:26" ht="12.75" customHeight="1" x14ac:dyDescent="0.2">
      <c r="A136" s="40" t="s">
        <v>414</v>
      </c>
      <c r="B136" s="41" t="s">
        <v>446</v>
      </c>
      <c r="C136" s="40" t="s">
        <v>447</v>
      </c>
      <c r="D136" s="42" t="s">
        <v>57</v>
      </c>
      <c r="E136" s="43">
        <v>2</v>
      </c>
      <c r="F136" s="44">
        <v>166.1</v>
      </c>
      <c r="G136" s="44">
        <f t="shared" si="47"/>
        <v>197.48</v>
      </c>
      <c r="H136" s="44">
        <f t="shared" si="48"/>
        <v>394.96</v>
      </c>
      <c r="I136" s="33">
        <f t="shared" si="49"/>
        <v>394.96</v>
      </c>
      <c r="J136" s="48"/>
      <c r="K136" s="49"/>
      <c r="L136" s="46"/>
      <c r="M136" s="46"/>
      <c r="N136" s="46"/>
      <c r="O136" s="46"/>
      <c r="P136" s="46"/>
      <c r="Q136" s="46"/>
      <c r="R136" s="46"/>
      <c r="S136" s="46"/>
      <c r="T136" s="46"/>
      <c r="U136" s="46"/>
      <c r="V136" s="46"/>
      <c r="W136" s="46"/>
      <c r="X136" s="46"/>
      <c r="Y136" s="46"/>
      <c r="Z136" s="46"/>
    </row>
    <row r="137" spans="1:26" ht="12.75" customHeight="1" x14ac:dyDescent="0.2">
      <c r="A137" s="40" t="s">
        <v>419</v>
      </c>
      <c r="B137" s="50">
        <v>92933</v>
      </c>
      <c r="C137" s="40" t="s">
        <v>450</v>
      </c>
      <c r="D137" s="42" t="s">
        <v>57</v>
      </c>
      <c r="E137" s="43">
        <v>2</v>
      </c>
      <c r="F137" s="44">
        <v>43.93</v>
      </c>
      <c r="G137" s="44">
        <f t="shared" si="47"/>
        <v>52.23</v>
      </c>
      <c r="H137" s="44">
        <f t="shared" si="48"/>
        <v>104.46</v>
      </c>
      <c r="I137" s="33">
        <f t="shared" si="49"/>
        <v>104.46</v>
      </c>
      <c r="J137" s="48"/>
      <c r="K137" s="49"/>
      <c r="L137" s="53"/>
      <c r="M137" s="53"/>
      <c r="N137" s="53"/>
      <c r="O137" s="53"/>
      <c r="P137" s="53"/>
      <c r="Q137" s="53"/>
      <c r="R137" s="53"/>
      <c r="S137" s="53"/>
      <c r="T137" s="53"/>
      <c r="U137" s="53"/>
      <c r="V137" s="53"/>
      <c r="W137" s="53"/>
      <c r="X137" s="53"/>
      <c r="Y137" s="53"/>
      <c r="Z137" s="53"/>
    </row>
    <row r="138" spans="1:26" ht="12.75" customHeight="1" x14ac:dyDescent="0.2">
      <c r="A138" s="40" t="s">
        <v>424</v>
      </c>
      <c r="B138" s="50">
        <v>92920</v>
      </c>
      <c r="C138" s="40" t="s">
        <v>452</v>
      </c>
      <c r="D138" s="42" t="s">
        <v>57</v>
      </c>
      <c r="E138" s="43">
        <v>2</v>
      </c>
      <c r="F138" s="44">
        <v>24.28</v>
      </c>
      <c r="G138" s="44">
        <f t="shared" si="47"/>
        <v>28.87</v>
      </c>
      <c r="H138" s="44">
        <f t="shared" si="48"/>
        <v>57.74</v>
      </c>
      <c r="I138" s="33">
        <f t="shared" si="49"/>
        <v>57.74</v>
      </c>
      <c r="J138" s="48"/>
      <c r="K138" s="49"/>
      <c r="L138" s="46"/>
      <c r="M138" s="46"/>
      <c r="N138" s="46"/>
      <c r="O138" s="46"/>
      <c r="P138" s="46"/>
      <c r="Q138" s="46"/>
      <c r="R138" s="46"/>
      <c r="S138" s="46"/>
      <c r="T138" s="46"/>
      <c r="U138" s="46"/>
      <c r="V138" s="46"/>
      <c r="W138" s="46"/>
      <c r="X138" s="46"/>
      <c r="Y138" s="46"/>
      <c r="Z138" s="46"/>
    </row>
    <row r="139" spans="1:26" ht="12.75" customHeight="1" x14ac:dyDescent="0.2">
      <c r="A139" s="40" t="s">
        <v>427</v>
      </c>
      <c r="B139" s="50">
        <v>84892</v>
      </c>
      <c r="C139" s="40" t="s">
        <v>454</v>
      </c>
      <c r="D139" s="42" t="s">
        <v>57</v>
      </c>
      <c r="E139" s="43">
        <v>1</v>
      </c>
      <c r="F139" s="44">
        <v>89.19</v>
      </c>
      <c r="G139" s="44">
        <f t="shared" si="47"/>
        <v>106.04</v>
      </c>
      <c r="H139" s="44">
        <f t="shared" si="48"/>
        <v>106.04</v>
      </c>
      <c r="I139" s="33">
        <f t="shared" si="49"/>
        <v>106.04</v>
      </c>
      <c r="J139" s="48"/>
      <c r="K139" s="49"/>
      <c r="L139" s="46"/>
      <c r="M139" s="46"/>
      <c r="N139" s="46"/>
      <c r="O139" s="46"/>
      <c r="P139" s="46"/>
      <c r="Q139" s="46"/>
      <c r="R139" s="46"/>
      <c r="S139" s="46"/>
      <c r="T139" s="46"/>
      <c r="U139" s="46"/>
      <c r="V139" s="46"/>
      <c r="W139" s="46"/>
      <c r="X139" s="46"/>
      <c r="Y139" s="46"/>
      <c r="Z139" s="46"/>
    </row>
    <row r="140" spans="1:26" ht="12.75" customHeight="1" x14ac:dyDescent="0.2">
      <c r="A140" s="40" t="s">
        <v>431</v>
      </c>
      <c r="B140" s="50">
        <v>99625</v>
      </c>
      <c r="C140" s="40" t="s">
        <v>456</v>
      </c>
      <c r="D140" s="42" t="s">
        <v>57</v>
      </c>
      <c r="E140" s="43">
        <v>1</v>
      </c>
      <c r="F140" s="44">
        <v>310.92</v>
      </c>
      <c r="G140" s="44">
        <f t="shared" si="47"/>
        <v>369.67</v>
      </c>
      <c r="H140" s="44">
        <f t="shared" si="48"/>
        <v>369.67</v>
      </c>
      <c r="I140" s="33">
        <f t="shared" si="49"/>
        <v>369.67</v>
      </c>
      <c r="J140" s="48"/>
      <c r="K140" s="49"/>
      <c r="L140" s="46"/>
      <c r="M140" s="46"/>
      <c r="N140" s="46"/>
      <c r="O140" s="46"/>
      <c r="P140" s="46"/>
      <c r="Q140" s="46"/>
      <c r="R140" s="46"/>
      <c r="S140" s="46"/>
      <c r="T140" s="46"/>
      <c r="U140" s="46"/>
      <c r="V140" s="46"/>
      <c r="W140" s="46"/>
      <c r="X140" s="46"/>
      <c r="Y140" s="46"/>
      <c r="Z140" s="46"/>
    </row>
    <row r="141" spans="1:26" ht="12.75" customHeight="1" x14ac:dyDescent="0.2">
      <c r="A141" s="40" t="s">
        <v>433</v>
      </c>
      <c r="B141" s="50">
        <v>92380</v>
      </c>
      <c r="C141" s="40" t="s">
        <v>458</v>
      </c>
      <c r="D141" s="42" t="s">
        <v>57</v>
      </c>
      <c r="E141" s="43">
        <v>2</v>
      </c>
      <c r="F141" s="44">
        <v>82.48</v>
      </c>
      <c r="G141" s="44">
        <f t="shared" si="47"/>
        <v>98.06</v>
      </c>
      <c r="H141" s="44">
        <f t="shared" si="48"/>
        <v>196.12</v>
      </c>
      <c r="I141" s="33">
        <f t="shared" si="49"/>
        <v>196.12</v>
      </c>
      <c r="J141" s="48"/>
      <c r="K141" s="49"/>
      <c r="L141" s="53"/>
      <c r="M141" s="53"/>
      <c r="N141" s="53"/>
      <c r="O141" s="53"/>
      <c r="P141" s="53"/>
      <c r="Q141" s="53"/>
      <c r="R141" s="53"/>
      <c r="S141" s="53"/>
      <c r="T141" s="53"/>
      <c r="U141" s="53"/>
      <c r="V141" s="53"/>
      <c r="W141" s="53"/>
      <c r="X141" s="53"/>
      <c r="Y141" s="53"/>
      <c r="Z141" s="53"/>
    </row>
    <row r="142" spans="1:26" ht="12.75" customHeight="1" x14ac:dyDescent="0.2">
      <c r="A142" s="40" t="s">
        <v>462</v>
      </c>
      <c r="B142" s="50">
        <v>92705</v>
      </c>
      <c r="C142" s="40" t="s">
        <v>463</v>
      </c>
      <c r="D142" s="42" t="s">
        <v>57</v>
      </c>
      <c r="E142" s="43">
        <v>1</v>
      </c>
      <c r="F142" s="44">
        <v>27.78</v>
      </c>
      <c r="G142" s="44">
        <f t="shared" si="47"/>
        <v>33.03</v>
      </c>
      <c r="H142" s="44">
        <f t="shared" si="48"/>
        <v>33.03</v>
      </c>
      <c r="I142" s="33">
        <f t="shared" si="49"/>
        <v>33.03</v>
      </c>
      <c r="J142" s="48"/>
      <c r="K142" s="49"/>
      <c r="L142" s="46"/>
      <c r="M142" s="46"/>
      <c r="N142" s="46"/>
      <c r="O142" s="46"/>
      <c r="P142" s="46"/>
      <c r="Q142" s="46"/>
      <c r="R142" s="46"/>
      <c r="S142" s="46"/>
      <c r="T142" s="46"/>
      <c r="U142" s="46"/>
      <c r="V142" s="46"/>
      <c r="W142" s="46"/>
      <c r="X142" s="46"/>
      <c r="Y142" s="46"/>
      <c r="Z142" s="46"/>
    </row>
    <row r="143" spans="1:26" ht="12.75" customHeight="1" x14ac:dyDescent="0.2">
      <c r="A143" s="40" t="s">
        <v>465</v>
      </c>
      <c r="B143" s="41" t="s">
        <v>467</v>
      </c>
      <c r="C143" s="40" t="s">
        <v>468</v>
      </c>
      <c r="D143" s="42" t="s">
        <v>57</v>
      </c>
      <c r="E143" s="43">
        <v>3</v>
      </c>
      <c r="F143" s="44">
        <v>181.16</v>
      </c>
      <c r="G143" s="44">
        <f t="shared" si="47"/>
        <v>215.39</v>
      </c>
      <c r="H143" s="44">
        <f t="shared" si="48"/>
        <v>646.16999999999996</v>
      </c>
      <c r="I143" s="33">
        <f t="shared" si="49"/>
        <v>646.16999999999996</v>
      </c>
      <c r="J143" s="48"/>
      <c r="K143" s="49"/>
      <c r="L143" s="46"/>
      <c r="M143" s="46"/>
      <c r="N143" s="46"/>
      <c r="O143" s="46"/>
      <c r="P143" s="46"/>
      <c r="Q143" s="46"/>
      <c r="R143" s="46"/>
      <c r="S143" s="46"/>
      <c r="T143" s="46"/>
      <c r="U143" s="46"/>
      <c r="V143" s="46"/>
      <c r="W143" s="46"/>
      <c r="X143" s="46"/>
      <c r="Y143" s="46"/>
      <c r="Z143" s="46"/>
    </row>
    <row r="144" spans="1:26" ht="12.75" customHeight="1" x14ac:dyDescent="0.2">
      <c r="A144" s="40" t="s">
        <v>469</v>
      </c>
      <c r="B144" s="50">
        <v>92701</v>
      </c>
      <c r="C144" s="40" t="s">
        <v>470</v>
      </c>
      <c r="D144" s="42" t="s">
        <v>57</v>
      </c>
      <c r="E144" s="43">
        <v>2</v>
      </c>
      <c r="F144" s="44">
        <v>20.99</v>
      </c>
      <c r="G144" s="44">
        <f t="shared" si="47"/>
        <v>24.96</v>
      </c>
      <c r="H144" s="44">
        <f t="shared" si="48"/>
        <v>49.92</v>
      </c>
      <c r="I144" s="33">
        <f t="shared" si="49"/>
        <v>49.92</v>
      </c>
      <c r="J144" s="48"/>
      <c r="K144" s="49"/>
      <c r="L144" s="46"/>
      <c r="M144" s="46"/>
      <c r="N144" s="46"/>
      <c r="O144" s="46"/>
      <c r="P144" s="46"/>
      <c r="Q144" s="46"/>
      <c r="R144" s="46"/>
      <c r="S144" s="46"/>
      <c r="T144" s="46"/>
      <c r="U144" s="46"/>
      <c r="V144" s="46"/>
      <c r="W144" s="46"/>
      <c r="X144" s="46"/>
      <c r="Y144" s="46"/>
      <c r="Z144" s="46"/>
    </row>
    <row r="145" spans="1:26" ht="12.75" customHeight="1" x14ac:dyDescent="0.2">
      <c r="A145" s="40" t="s">
        <v>472</v>
      </c>
      <c r="B145" s="41" t="s">
        <v>474</v>
      </c>
      <c r="C145" s="40" t="s">
        <v>475</v>
      </c>
      <c r="D145" s="42" t="s">
        <v>57</v>
      </c>
      <c r="E145" s="43">
        <v>1</v>
      </c>
      <c r="F145" s="44">
        <v>227.27</v>
      </c>
      <c r="G145" s="44">
        <f t="shared" si="47"/>
        <v>270.20999999999998</v>
      </c>
      <c r="H145" s="44">
        <f t="shared" si="48"/>
        <v>270.20999999999998</v>
      </c>
      <c r="I145" s="33">
        <f t="shared" si="49"/>
        <v>270.20999999999998</v>
      </c>
      <c r="J145" s="48"/>
      <c r="K145" s="49"/>
      <c r="L145" s="53"/>
      <c r="M145" s="53"/>
      <c r="N145" s="53"/>
      <c r="O145" s="53"/>
      <c r="P145" s="53"/>
      <c r="Q145" s="53"/>
      <c r="R145" s="53"/>
      <c r="S145" s="53"/>
      <c r="T145" s="53"/>
      <c r="U145" s="53"/>
      <c r="V145" s="53"/>
      <c r="W145" s="53"/>
      <c r="X145" s="53"/>
      <c r="Y145" s="53"/>
      <c r="Z145" s="53"/>
    </row>
    <row r="146" spans="1:26" ht="12.75" customHeight="1" x14ac:dyDescent="0.2">
      <c r="A146" s="40" t="s">
        <v>477</v>
      </c>
      <c r="B146" s="41" t="s">
        <v>389</v>
      </c>
      <c r="C146" s="40" t="s">
        <v>390</v>
      </c>
      <c r="D146" s="42" t="s">
        <v>57</v>
      </c>
      <c r="E146" s="43">
        <v>14</v>
      </c>
      <c r="F146" s="44">
        <v>11.65</v>
      </c>
      <c r="G146" s="44">
        <f t="shared" si="47"/>
        <v>13.85</v>
      </c>
      <c r="H146" s="44">
        <f t="shared" si="48"/>
        <v>193.9</v>
      </c>
      <c r="I146" s="33">
        <f t="shared" si="49"/>
        <v>193.9</v>
      </c>
      <c r="J146" s="48"/>
      <c r="K146" s="49"/>
      <c r="L146" s="46"/>
      <c r="M146" s="46"/>
      <c r="N146" s="46"/>
      <c r="O146" s="46"/>
      <c r="P146" s="46"/>
      <c r="Q146" s="46"/>
      <c r="R146" s="46"/>
      <c r="S146" s="46"/>
      <c r="T146" s="46"/>
      <c r="U146" s="46"/>
      <c r="V146" s="46"/>
      <c r="W146" s="46"/>
      <c r="X146" s="46"/>
      <c r="Y146" s="46"/>
      <c r="Z146" s="46"/>
    </row>
    <row r="147" spans="1:26" ht="12.75" customHeight="1" x14ac:dyDescent="0.2">
      <c r="A147" s="40" t="s">
        <v>479</v>
      </c>
      <c r="B147" s="41" t="s">
        <v>392</v>
      </c>
      <c r="C147" s="40" t="s">
        <v>393</v>
      </c>
      <c r="D147" s="42" t="s">
        <v>57</v>
      </c>
      <c r="E147" s="43">
        <v>16</v>
      </c>
      <c r="F147" s="44">
        <v>13.67</v>
      </c>
      <c r="G147" s="44">
        <f t="shared" si="47"/>
        <v>16.25</v>
      </c>
      <c r="H147" s="44">
        <f t="shared" si="48"/>
        <v>260</v>
      </c>
      <c r="I147" s="33">
        <f t="shared" si="49"/>
        <v>260</v>
      </c>
      <c r="J147" s="48"/>
      <c r="K147" s="49"/>
      <c r="L147" s="46"/>
      <c r="M147" s="46"/>
      <c r="N147" s="46"/>
      <c r="O147" s="46"/>
      <c r="P147" s="46"/>
      <c r="Q147" s="46"/>
      <c r="R147" s="46"/>
      <c r="S147" s="46"/>
      <c r="T147" s="46"/>
      <c r="U147" s="46"/>
      <c r="V147" s="46"/>
      <c r="W147" s="46"/>
      <c r="X147" s="46"/>
      <c r="Y147" s="46"/>
      <c r="Z147" s="46"/>
    </row>
    <row r="148" spans="1:26" ht="12.75" customHeight="1" x14ac:dyDescent="0.2">
      <c r="A148" s="40" t="s">
        <v>482</v>
      </c>
      <c r="B148" s="41" t="s">
        <v>395</v>
      </c>
      <c r="C148" s="40" t="s">
        <v>396</v>
      </c>
      <c r="D148" s="42" t="s">
        <v>57</v>
      </c>
      <c r="E148" s="43">
        <v>16</v>
      </c>
      <c r="F148" s="44">
        <v>17.100000000000001</v>
      </c>
      <c r="G148" s="44">
        <f t="shared" si="47"/>
        <v>20.329999999999998</v>
      </c>
      <c r="H148" s="44">
        <f t="shared" si="48"/>
        <v>325.27999999999997</v>
      </c>
      <c r="I148" s="33">
        <f t="shared" si="49"/>
        <v>325.27999999999997</v>
      </c>
      <c r="J148" s="48"/>
      <c r="K148" s="49"/>
      <c r="L148" s="53"/>
      <c r="M148" s="53"/>
      <c r="N148" s="53"/>
      <c r="O148" s="53"/>
      <c r="P148" s="53"/>
      <c r="Q148" s="53"/>
      <c r="R148" s="53"/>
      <c r="S148" s="53"/>
      <c r="T148" s="53"/>
      <c r="U148" s="53"/>
      <c r="V148" s="53"/>
      <c r="W148" s="53"/>
      <c r="X148" s="53"/>
      <c r="Y148" s="53"/>
      <c r="Z148" s="53"/>
    </row>
    <row r="149" spans="1:26" ht="12.75" customHeight="1" x14ac:dyDescent="0.2">
      <c r="A149" s="40" t="s">
        <v>487</v>
      </c>
      <c r="B149" s="41" t="s">
        <v>398</v>
      </c>
      <c r="C149" s="40" t="s">
        <v>399</v>
      </c>
      <c r="D149" s="42" t="s">
        <v>57</v>
      </c>
      <c r="E149" s="43">
        <v>18</v>
      </c>
      <c r="F149" s="44">
        <v>21.11</v>
      </c>
      <c r="G149" s="44">
        <f t="shared" si="47"/>
        <v>25.1</v>
      </c>
      <c r="H149" s="44">
        <f t="shared" si="48"/>
        <v>451.8</v>
      </c>
      <c r="I149" s="33">
        <f t="shared" si="49"/>
        <v>451.8</v>
      </c>
      <c r="J149" s="48"/>
      <c r="K149" s="49"/>
      <c r="L149" s="46"/>
      <c r="M149" s="46"/>
      <c r="N149" s="46"/>
      <c r="O149" s="46"/>
      <c r="P149" s="46"/>
      <c r="Q149" s="46"/>
      <c r="R149" s="46"/>
      <c r="S149" s="46"/>
      <c r="T149" s="46"/>
      <c r="U149" s="46"/>
      <c r="V149" s="46"/>
      <c r="W149" s="46"/>
      <c r="X149" s="46"/>
      <c r="Y149" s="46"/>
      <c r="Z149" s="46"/>
    </row>
    <row r="150" spans="1:26" ht="12.75" customHeight="1" x14ac:dyDescent="0.2">
      <c r="A150" s="40" t="s">
        <v>490</v>
      </c>
      <c r="B150" s="41" t="s">
        <v>401</v>
      </c>
      <c r="C150" s="40" t="s">
        <v>402</v>
      </c>
      <c r="D150" s="42" t="s">
        <v>57</v>
      </c>
      <c r="E150" s="43">
        <v>22</v>
      </c>
      <c r="F150" s="44">
        <v>27.2</v>
      </c>
      <c r="G150" s="44">
        <f t="shared" si="47"/>
        <v>32.340000000000003</v>
      </c>
      <c r="H150" s="44">
        <f t="shared" si="48"/>
        <v>711.48</v>
      </c>
      <c r="I150" s="33">
        <f t="shared" si="49"/>
        <v>711.48</v>
      </c>
      <c r="J150" s="48"/>
      <c r="K150" s="49"/>
      <c r="L150" s="46"/>
      <c r="M150" s="46"/>
      <c r="N150" s="46"/>
      <c r="O150" s="46"/>
      <c r="P150" s="46"/>
      <c r="Q150" s="46"/>
      <c r="R150" s="46"/>
      <c r="S150" s="46"/>
      <c r="T150" s="46"/>
      <c r="U150" s="46"/>
      <c r="V150" s="46"/>
      <c r="W150" s="46"/>
      <c r="X150" s="46"/>
      <c r="Y150" s="46"/>
      <c r="Z150" s="46"/>
    </row>
    <row r="151" spans="1:26" ht="12.75" customHeight="1" x14ac:dyDescent="0.2">
      <c r="A151" s="40" t="s">
        <v>492</v>
      </c>
      <c r="B151" s="41" t="s">
        <v>404</v>
      </c>
      <c r="C151" s="40" t="s">
        <v>405</v>
      </c>
      <c r="D151" s="42" t="s">
        <v>57</v>
      </c>
      <c r="E151" s="43">
        <v>86</v>
      </c>
      <c r="F151" s="44">
        <v>157.5</v>
      </c>
      <c r="G151" s="44">
        <f t="shared" si="47"/>
        <v>187.26</v>
      </c>
      <c r="H151" s="44">
        <f t="shared" si="48"/>
        <v>16104.36</v>
      </c>
      <c r="I151" s="33">
        <f t="shared" si="49"/>
        <v>16104.36</v>
      </c>
      <c r="J151" s="48"/>
      <c r="K151" s="49"/>
      <c r="L151" s="46"/>
      <c r="M151" s="46"/>
      <c r="N151" s="46"/>
      <c r="O151" s="46"/>
      <c r="P151" s="46"/>
      <c r="Q151" s="46"/>
      <c r="R151" s="46"/>
      <c r="S151" s="46"/>
      <c r="T151" s="46"/>
      <c r="U151" s="46"/>
      <c r="V151" s="46"/>
      <c r="W151" s="46"/>
      <c r="X151" s="46"/>
      <c r="Y151" s="46"/>
      <c r="Z151" s="46"/>
    </row>
    <row r="152" spans="1:26" ht="12.75" customHeight="1" x14ac:dyDescent="0.2">
      <c r="A152" s="40" t="s">
        <v>494</v>
      </c>
      <c r="B152" s="41" t="s">
        <v>408</v>
      </c>
      <c r="C152" s="40" t="s">
        <v>409</v>
      </c>
      <c r="D152" s="42" t="s">
        <v>57</v>
      </c>
      <c r="E152" s="43">
        <v>7</v>
      </c>
      <c r="F152" s="44">
        <v>133.63999999999999</v>
      </c>
      <c r="G152" s="44">
        <f t="shared" si="47"/>
        <v>158.88999999999999</v>
      </c>
      <c r="H152" s="44">
        <f t="shared" si="48"/>
        <v>1112.23</v>
      </c>
      <c r="I152" s="33">
        <f t="shared" si="49"/>
        <v>1112.23</v>
      </c>
      <c r="J152" s="48"/>
      <c r="K152" s="49"/>
      <c r="L152" s="46"/>
      <c r="M152" s="46"/>
      <c r="N152" s="46"/>
      <c r="O152" s="46"/>
      <c r="P152" s="46"/>
      <c r="Q152" s="46"/>
      <c r="R152" s="46"/>
      <c r="S152" s="46"/>
      <c r="T152" s="46"/>
      <c r="U152" s="46"/>
      <c r="V152" s="46"/>
      <c r="W152" s="46"/>
      <c r="X152" s="46"/>
      <c r="Y152" s="46"/>
      <c r="Z152" s="46"/>
    </row>
    <row r="153" spans="1:26" ht="12.75" customHeight="1" x14ac:dyDescent="0.2">
      <c r="A153" s="40" t="s">
        <v>495</v>
      </c>
      <c r="B153" s="41" t="s">
        <v>412</v>
      </c>
      <c r="C153" s="40" t="s">
        <v>413</v>
      </c>
      <c r="D153" s="42" t="s">
        <v>57</v>
      </c>
      <c r="E153" s="43">
        <v>7</v>
      </c>
      <c r="F153" s="44">
        <v>659.11</v>
      </c>
      <c r="G153" s="44">
        <f t="shared" si="47"/>
        <v>783.65</v>
      </c>
      <c r="H153" s="44">
        <f t="shared" si="48"/>
        <v>5485.55</v>
      </c>
      <c r="I153" s="33">
        <f t="shared" si="49"/>
        <v>5485.55</v>
      </c>
      <c r="J153" s="48"/>
      <c r="K153" s="49"/>
      <c r="L153" s="46"/>
      <c r="M153" s="46"/>
      <c r="N153" s="46"/>
      <c r="O153" s="46"/>
      <c r="P153" s="46"/>
      <c r="Q153" s="46"/>
      <c r="R153" s="46"/>
      <c r="S153" s="46"/>
      <c r="T153" s="46"/>
      <c r="U153" s="46"/>
      <c r="V153" s="46"/>
      <c r="W153" s="46"/>
      <c r="X153" s="46"/>
      <c r="Y153" s="46"/>
      <c r="Z153" s="46"/>
    </row>
    <row r="154" spans="1:26" ht="12.75" customHeight="1" x14ac:dyDescent="0.2">
      <c r="A154" s="40" t="s">
        <v>498</v>
      </c>
      <c r="B154" s="41" t="s">
        <v>415</v>
      </c>
      <c r="C154" s="40" t="s">
        <v>416</v>
      </c>
      <c r="D154" s="42" t="s">
        <v>57</v>
      </c>
      <c r="E154" s="43">
        <v>28</v>
      </c>
      <c r="F154" s="44">
        <v>309.94</v>
      </c>
      <c r="G154" s="44">
        <f t="shared" si="47"/>
        <v>368.5</v>
      </c>
      <c r="H154" s="44">
        <f t="shared" si="48"/>
        <v>10318</v>
      </c>
      <c r="I154" s="33">
        <f t="shared" si="49"/>
        <v>10318</v>
      </c>
      <c r="J154" s="48"/>
      <c r="K154" s="49"/>
      <c r="L154" s="53"/>
      <c r="M154" s="53"/>
      <c r="N154" s="53"/>
      <c r="O154" s="53"/>
      <c r="P154" s="53"/>
      <c r="Q154" s="53"/>
      <c r="R154" s="53"/>
      <c r="S154" s="53"/>
      <c r="T154" s="53"/>
      <c r="U154" s="53"/>
      <c r="V154" s="53"/>
      <c r="W154" s="53"/>
      <c r="X154" s="53"/>
      <c r="Y154" s="53"/>
      <c r="Z154" s="53"/>
    </row>
    <row r="155" spans="1:26" ht="12.75" customHeight="1" x14ac:dyDescent="0.2">
      <c r="A155" s="40" t="s">
        <v>500</v>
      </c>
      <c r="B155" s="41" t="s">
        <v>420</v>
      </c>
      <c r="C155" s="40" t="s">
        <v>421</v>
      </c>
      <c r="D155" s="42" t="s">
        <v>57</v>
      </c>
      <c r="E155" s="43">
        <v>58</v>
      </c>
      <c r="F155" s="44">
        <v>309.94</v>
      </c>
      <c r="G155" s="44">
        <f t="shared" si="47"/>
        <v>368.5</v>
      </c>
      <c r="H155" s="44">
        <f t="shared" si="48"/>
        <v>21373</v>
      </c>
      <c r="I155" s="33">
        <f t="shared" si="49"/>
        <v>21373</v>
      </c>
      <c r="J155" s="48"/>
      <c r="K155" s="49"/>
      <c r="L155" s="46"/>
      <c r="M155" s="46"/>
      <c r="N155" s="46"/>
      <c r="O155" s="46"/>
      <c r="P155" s="46"/>
      <c r="Q155" s="46"/>
      <c r="R155" s="46"/>
      <c r="S155" s="46"/>
      <c r="T155" s="46"/>
      <c r="U155" s="46"/>
      <c r="V155" s="46"/>
      <c r="W155" s="46"/>
      <c r="X155" s="46"/>
      <c r="Y155" s="46"/>
      <c r="Z155" s="46"/>
    </row>
    <row r="156" spans="1:26" ht="12.75" customHeight="1" x14ac:dyDescent="0.2">
      <c r="A156" s="40" t="s">
        <v>504</v>
      </c>
      <c r="B156" s="41" t="s">
        <v>425</v>
      </c>
      <c r="C156" s="40" t="s">
        <v>426</v>
      </c>
      <c r="D156" s="42" t="s">
        <v>57</v>
      </c>
      <c r="E156" s="43">
        <v>1</v>
      </c>
      <c r="F156" s="44">
        <v>745.97</v>
      </c>
      <c r="G156" s="44">
        <f t="shared" si="47"/>
        <v>886.92</v>
      </c>
      <c r="H156" s="44">
        <f t="shared" si="48"/>
        <v>886.92</v>
      </c>
      <c r="I156" s="33">
        <f t="shared" si="49"/>
        <v>886.92</v>
      </c>
      <c r="J156" s="48"/>
      <c r="K156" s="49"/>
      <c r="L156" s="46"/>
      <c r="M156" s="46"/>
      <c r="N156" s="46"/>
      <c r="O156" s="46"/>
      <c r="P156" s="46"/>
      <c r="Q156" s="46"/>
      <c r="R156" s="46"/>
      <c r="S156" s="46"/>
      <c r="T156" s="46"/>
      <c r="U156" s="46"/>
      <c r="V156" s="46"/>
      <c r="W156" s="46"/>
      <c r="X156" s="46"/>
      <c r="Y156" s="46"/>
      <c r="Z156" s="46"/>
    </row>
    <row r="157" spans="1:26" ht="12.75" customHeight="1" x14ac:dyDescent="0.2">
      <c r="A157" s="40" t="s">
        <v>508</v>
      </c>
      <c r="B157" s="50" t="s">
        <v>428</v>
      </c>
      <c r="C157" s="40" t="s">
        <v>429</v>
      </c>
      <c r="D157" s="42" t="s">
        <v>41</v>
      </c>
      <c r="E157" s="43">
        <f>66+13.47+28.61+81.61+5.2</f>
        <v>194.89</v>
      </c>
      <c r="F157" s="44">
        <v>8.9499999999999993</v>
      </c>
      <c r="G157" s="44">
        <f t="shared" si="47"/>
        <v>10.64</v>
      </c>
      <c r="H157" s="44">
        <f t="shared" si="48"/>
        <v>2073.63</v>
      </c>
      <c r="I157" s="33">
        <f t="shared" si="49"/>
        <v>2073.63</v>
      </c>
      <c r="J157" s="48"/>
      <c r="K157" s="49"/>
      <c r="L157" s="46"/>
      <c r="M157" s="46"/>
      <c r="N157" s="46"/>
      <c r="O157" s="46"/>
      <c r="P157" s="46"/>
      <c r="Q157" s="46"/>
      <c r="R157" s="46"/>
      <c r="S157" s="46"/>
      <c r="T157" s="46"/>
      <c r="U157" s="46"/>
      <c r="V157" s="46"/>
      <c r="W157" s="46"/>
      <c r="X157" s="46"/>
      <c r="Y157" s="46"/>
      <c r="Z157" s="46"/>
    </row>
    <row r="158" spans="1:26" ht="12.75" customHeight="1" x14ac:dyDescent="0.2">
      <c r="A158" s="40" t="s">
        <v>509</v>
      </c>
      <c r="B158" s="50">
        <v>91924</v>
      </c>
      <c r="C158" s="40" t="s">
        <v>432</v>
      </c>
      <c r="D158" s="42" t="s">
        <v>41</v>
      </c>
      <c r="E158" s="43">
        <v>1313.35</v>
      </c>
      <c r="F158" s="44">
        <v>1.95</v>
      </c>
      <c r="G158" s="44">
        <f t="shared" si="47"/>
        <v>2.3199999999999998</v>
      </c>
      <c r="H158" s="44">
        <f t="shared" si="48"/>
        <v>3046.97</v>
      </c>
      <c r="I158" s="33">
        <f t="shared" si="49"/>
        <v>3046.97</v>
      </c>
      <c r="J158" s="48"/>
      <c r="K158" s="49"/>
      <c r="L158" s="81"/>
      <c r="M158" s="53"/>
      <c r="N158" s="53"/>
      <c r="O158" s="53"/>
      <c r="P158" s="53"/>
      <c r="Q158" s="53"/>
      <c r="R158" s="53"/>
      <c r="S158" s="53"/>
      <c r="T158" s="53"/>
      <c r="U158" s="53"/>
      <c r="V158" s="53"/>
      <c r="W158" s="53"/>
      <c r="X158" s="53"/>
      <c r="Y158" s="53"/>
      <c r="Z158" s="53"/>
    </row>
    <row r="159" spans="1:26" ht="12.75" customHeight="1" x14ac:dyDescent="0.2">
      <c r="A159" s="40" t="s">
        <v>510</v>
      </c>
      <c r="B159" s="50">
        <v>91926</v>
      </c>
      <c r="C159" s="40" t="s">
        <v>435</v>
      </c>
      <c r="D159" s="42" t="s">
        <v>41</v>
      </c>
      <c r="E159" s="43">
        <v>26.2</v>
      </c>
      <c r="F159" s="44">
        <v>2.83</v>
      </c>
      <c r="G159" s="44">
        <f t="shared" si="47"/>
        <v>3.36</v>
      </c>
      <c r="H159" s="44">
        <f t="shared" si="48"/>
        <v>88.03</v>
      </c>
      <c r="I159" s="33">
        <f t="shared" si="49"/>
        <v>88.03</v>
      </c>
      <c r="J159" s="48"/>
      <c r="K159" s="49"/>
      <c r="L159" s="81"/>
      <c r="M159" s="53"/>
      <c r="N159" s="53"/>
      <c r="O159" s="53"/>
      <c r="P159" s="53"/>
      <c r="Q159" s="53"/>
      <c r="R159" s="53"/>
      <c r="S159" s="53"/>
      <c r="T159" s="53"/>
      <c r="U159" s="53"/>
      <c r="V159" s="53"/>
      <c r="W159" s="53"/>
      <c r="X159" s="53"/>
      <c r="Y159" s="53"/>
      <c r="Z159" s="53"/>
    </row>
    <row r="160" spans="1:26" ht="12.75" customHeight="1" x14ac:dyDescent="0.2">
      <c r="A160" s="40" t="s">
        <v>512</v>
      </c>
      <c r="B160" s="50">
        <v>88504</v>
      </c>
      <c r="C160" s="40" t="s">
        <v>513</v>
      </c>
      <c r="D160" s="42" t="s">
        <v>57</v>
      </c>
      <c r="E160" s="43">
        <v>1</v>
      </c>
      <c r="F160" s="44">
        <v>598.11</v>
      </c>
      <c r="G160" s="44">
        <f t="shared" si="47"/>
        <v>711.12</v>
      </c>
      <c r="H160" s="44">
        <f t="shared" si="48"/>
        <v>711.12</v>
      </c>
      <c r="I160" s="33">
        <f t="shared" si="49"/>
        <v>711.12</v>
      </c>
      <c r="J160" s="48"/>
      <c r="K160" s="49"/>
      <c r="L160" s="81"/>
      <c r="M160" s="46"/>
      <c r="N160" s="46"/>
      <c r="O160" s="46"/>
      <c r="P160" s="46"/>
      <c r="Q160" s="46"/>
      <c r="R160" s="46"/>
      <c r="S160" s="46"/>
      <c r="T160" s="46"/>
      <c r="U160" s="46"/>
      <c r="V160" s="46"/>
      <c r="W160" s="46"/>
      <c r="X160" s="46"/>
      <c r="Y160" s="46"/>
      <c r="Z160" s="46"/>
    </row>
    <row r="161" spans="1:26" ht="12.75" customHeight="1" x14ac:dyDescent="0.2">
      <c r="A161" s="40" t="s">
        <v>516</v>
      </c>
      <c r="B161" s="41" t="s">
        <v>517</v>
      </c>
      <c r="C161" s="40" t="s">
        <v>518</v>
      </c>
      <c r="D161" s="42" t="s">
        <v>57</v>
      </c>
      <c r="E161" s="43">
        <v>1</v>
      </c>
      <c r="F161" s="44">
        <v>11843.84</v>
      </c>
      <c r="G161" s="44">
        <f t="shared" si="47"/>
        <v>14081.7</v>
      </c>
      <c r="H161" s="44">
        <f t="shared" si="48"/>
        <v>14081.7</v>
      </c>
      <c r="I161" s="33">
        <f t="shared" si="49"/>
        <v>14081.7</v>
      </c>
      <c r="J161" s="48"/>
      <c r="K161" s="49"/>
      <c r="L161" s="81"/>
      <c r="M161" s="46"/>
      <c r="N161" s="46"/>
      <c r="O161" s="46"/>
      <c r="P161" s="46"/>
      <c r="Q161" s="46"/>
      <c r="R161" s="46"/>
      <c r="S161" s="46"/>
      <c r="T161" s="46"/>
      <c r="U161" s="46"/>
      <c r="V161" s="46"/>
      <c r="W161" s="46"/>
      <c r="X161" s="46"/>
      <c r="Y161" s="46"/>
      <c r="Z161" s="46"/>
    </row>
    <row r="162" spans="1:26" ht="12.75" customHeight="1" x14ac:dyDescent="0.2">
      <c r="A162" s="40" t="s">
        <v>519</v>
      </c>
      <c r="B162" s="50">
        <v>99620</v>
      </c>
      <c r="C162" s="40" t="s">
        <v>520</v>
      </c>
      <c r="D162" s="42" t="s">
        <v>57</v>
      </c>
      <c r="E162" s="43">
        <v>1</v>
      </c>
      <c r="F162" s="44">
        <v>87.05</v>
      </c>
      <c r="G162" s="44">
        <f t="shared" si="47"/>
        <v>103.5</v>
      </c>
      <c r="H162" s="44">
        <f t="shared" si="48"/>
        <v>103.5</v>
      </c>
      <c r="I162" s="33">
        <f t="shared" si="49"/>
        <v>103.5</v>
      </c>
      <c r="J162" s="48"/>
      <c r="K162" s="49"/>
      <c r="L162" s="81"/>
      <c r="M162" s="46"/>
      <c r="N162" s="46"/>
      <c r="O162" s="46"/>
      <c r="P162" s="46"/>
      <c r="Q162" s="46"/>
      <c r="R162" s="46"/>
      <c r="S162" s="46"/>
      <c r="T162" s="46"/>
      <c r="U162" s="46"/>
      <c r="V162" s="46"/>
      <c r="W162" s="46"/>
      <c r="X162" s="46"/>
      <c r="Y162" s="46"/>
      <c r="Z162" s="46"/>
    </row>
    <row r="163" spans="1:26" ht="12.75" customHeight="1" x14ac:dyDescent="0.2">
      <c r="A163" s="40" t="s">
        <v>521</v>
      </c>
      <c r="B163" s="50">
        <v>99623</v>
      </c>
      <c r="C163" s="40" t="s">
        <v>522</v>
      </c>
      <c r="D163" s="42" t="s">
        <v>57</v>
      </c>
      <c r="E163" s="43">
        <v>1</v>
      </c>
      <c r="F163" s="44">
        <v>170.65</v>
      </c>
      <c r="G163" s="44">
        <f t="shared" si="47"/>
        <v>202.89</v>
      </c>
      <c r="H163" s="44">
        <f t="shared" si="48"/>
        <v>202.89</v>
      </c>
      <c r="I163" s="33">
        <f t="shared" si="49"/>
        <v>202.89</v>
      </c>
      <c r="J163" s="48"/>
      <c r="K163" s="49"/>
      <c r="L163" s="81"/>
      <c r="M163" s="46"/>
      <c r="N163" s="46"/>
      <c r="O163" s="46"/>
      <c r="P163" s="46"/>
      <c r="Q163" s="46"/>
      <c r="R163" s="46"/>
      <c r="S163" s="46"/>
      <c r="T163" s="46"/>
      <c r="U163" s="46"/>
      <c r="V163" s="46"/>
      <c r="W163" s="46"/>
      <c r="X163" s="46"/>
      <c r="Y163" s="46"/>
      <c r="Z163" s="46"/>
    </row>
    <row r="164" spans="1:26" ht="12.75" customHeight="1" x14ac:dyDescent="0.2">
      <c r="A164" s="28" t="s">
        <v>436</v>
      </c>
      <c r="B164" s="29"/>
      <c r="C164" s="28" t="s">
        <v>437</v>
      </c>
      <c r="D164" s="30"/>
      <c r="E164" s="31"/>
      <c r="F164" s="32"/>
      <c r="G164" s="32"/>
      <c r="H164" s="32">
        <f>SUM(H165:H169)</f>
        <v>8759.7000000000007</v>
      </c>
      <c r="I164" s="33"/>
      <c r="J164" s="48"/>
      <c r="K164" s="49"/>
      <c r="L164" s="81"/>
      <c r="M164" s="39"/>
      <c r="N164" s="39"/>
      <c r="O164" s="39"/>
      <c r="P164" s="39"/>
      <c r="Q164" s="39"/>
      <c r="R164" s="39"/>
      <c r="S164" s="39"/>
      <c r="T164" s="39"/>
      <c r="U164" s="39"/>
      <c r="V164" s="39"/>
      <c r="W164" s="39"/>
      <c r="X164" s="39"/>
      <c r="Y164" s="39"/>
      <c r="Z164" s="39"/>
    </row>
    <row r="165" spans="1:26" ht="12.75" customHeight="1" x14ac:dyDescent="0.2">
      <c r="A165" s="40" t="s">
        <v>440</v>
      </c>
      <c r="B165" s="50">
        <v>93358</v>
      </c>
      <c r="C165" s="40" t="s">
        <v>204</v>
      </c>
      <c r="D165" s="42" t="s">
        <v>35</v>
      </c>
      <c r="E165" s="43">
        <v>32.92</v>
      </c>
      <c r="F165" s="44">
        <v>56.8</v>
      </c>
      <c r="G165" s="44">
        <f t="shared" ref="G165:G169" si="50">ROUND(F165*(1+$H$201),2)</f>
        <v>67.53</v>
      </c>
      <c r="H165" s="44">
        <f t="shared" ref="H165:H169" si="51">ROUND(E165*G165,2)</f>
        <v>2223.09</v>
      </c>
      <c r="I165" s="33">
        <f t="shared" ref="I165:I169" si="52">H165</f>
        <v>2223.09</v>
      </c>
      <c r="J165" s="48"/>
      <c r="K165" s="49"/>
      <c r="L165" s="81"/>
      <c r="M165" s="46"/>
      <c r="N165" s="46"/>
      <c r="O165" s="46"/>
      <c r="P165" s="46"/>
      <c r="Q165" s="46"/>
      <c r="R165" s="46"/>
      <c r="S165" s="46"/>
      <c r="T165" s="46"/>
      <c r="U165" s="46"/>
      <c r="V165" s="46"/>
      <c r="W165" s="46"/>
      <c r="X165" s="46"/>
      <c r="Y165" s="46"/>
      <c r="Z165" s="46"/>
    </row>
    <row r="166" spans="1:26" ht="12.75" customHeight="1" x14ac:dyDescent="0.2">
      <c r="A166" s="40" t="s">
        <v>442</v>
      </c>
      <c r="B166" s="50">
        <v>94342</v>
      </c>
      <c r="C166" s="40" t="s">
        <v>443</v>
      </c>
      <c r="D166" s="42" t="s">
        <v>35</v>
      </c>
      <c r="E166" s="43">
        <v>18.5</v>
      </c>
      <c r="F166" s="44">
        <v>128.99</v>
      </c>
      <c r="G166" s="44">
        <f t="shared" si="50"/>
        <v>153.36000000000001</v>
      </c>
      <c r="H166" s="44">
        <f t="shared" si="51"/>
        <v>2837.16</v>
      </c>
      <c r="I166" s="33">
        <f t="shared" si="52"/>
        <v>2837.16</v>
      </c>
      <c r="J166" s="48"/>
      <c r="K166" s="49"/>
      <c r="L166" s="81"/>
      <c r="M166" s="46"/>
      <c r="N166" s="46"/>
      <c r="O166" s="46"/>
      <c r="P166" s="46"/>
      <c r="Q166" s="46"/>
      <c r="R166" s="46"/>
      <c r="S166" s="46"/>
      <c r="T166" s="46"/>
      <c r="U166" s="46"/>
      <c r="V166" s="46"/>
      <c r="W166" s="46"/>
      <c r="X166" s="46"/>
      <c r="Y166" s="46"/>
      <c r="Z166" s="46"/>
    </row>
    <row r="167" spans="1:26" ht="12.75" customHeight="1" x14ac:dyDescent="0.2">
      <c r="A167" s="40" t="s">
        <v>444</v>
      </c>
      <c r="B167" s="50">
        <v>96995</v>
      </c>
      <c r="C167" s="40" t="s">
        <v>445</v>
      </c>
      <c r="D167" s="42" t="s">
        <v>35</v>
      </c>
      <c r="E167" s="43">
        <v>15.46</v>
      </c>
      <c r="F167" s="44">
        <v>34.44</v>
      </c>
      <c r="G167" s="44">
        <f t="shared" si="50"/>
        <v>40.950000000000003</v>
      </c>
      <c r="H167" s="44">
        <f t="shared" si="51"/>
        <v>633.09</v>
      </c>
      <c r="I167" s="33">
        <f t="shared" si="52"/>
        <v>633.09</v>
      </c>
      <c r="J167" s="48"/>
      <c r="K167" s="49"/>
      <c r="L167" s="81"/>
      <c r="M167" s="46"/>
      <c r="N167" s="46"/>
      <c r="O167" s="46"/>
      <c r="P167" s="46"/>
      <c r="Q167" s="46"/>
      <c r="R167" s="46"/>
      <c r="S167" s="46"/>
      <c r="T167" s="46"/>
      <c r="U167" s="46"/>
      <c r="V167" s="46"/>
      <c r="W167" s="46"/>
      <c r="X167" s="46"/>
      <c r="Y167" s="46"/>
      <c r="Z167" s="46"/>
    </row>
    <row r="168" spans="1:26" ht="12.75" customHeight="1" x14ac:dyDescent="0.2">
      <c r="A168" s="40" t="s">
        <v>448</v>
      </c>
      <c r="B168" s="50">
        <v>92970</v>
      </c>
      <c r="C168" s="40" t="s">
        <v>449</v>
      </c>
      <c r="D168" s="42" t="s">
        <v>26</v>
      </c>
      <c r="E168" s="43">
        <v>144.88</v>
      </c>
      <c r="F168" s="44">
        <v>9.15</v>
      </c>
      <c r="G168" s="44">
        <f t="shared" si="50"/>
        <v>10.88</v>
      </c>
      <c r="H168" s="281">
        <f t="shared" si="51"/>
        <v>1576.29</v>
      </c>
      <c r="I168" s="33">
        <f t="shared" si="52"/>
        <v>1576.29</v>
      </c>
      <c r="J168" s="48"/>
      <c r="K168" s="49"/>
      <c r="L168" s="81"/>
      <c r="M168" s="53"/>
      <c r="N168" s="53"/>
      <c r="O168" s="53"/>
      <c r="P168" s="53"/>
      <c r="Q168" s="53"/>
      <c r="R168" s="53"/>
      <c r="S168" s="53"/>
      <c r="T168" s="53"/>
      <c r="U168" s="53"/>
      <c r="V168" s="53"/>
      <c r="W168" s="53"/>
      <c r="X168" s="53"/>
      <c r="Y168" s="53"/>
      <c r="Z168" s="53"/>
    </row>
    <row r="169" spans="1:26" ht="12.75" customHeight="1" x14ac:dyDescent="0.2">
      <c r="A169" s="40" t="s">
        <v>451</v>
      </c>
      <c r="B169" s="50">
        <v>97914</v>
      </c>
      <c r="C169" s="40" t="s">
        <v>45</v>
      </c>
      <c r="D169" s="42" t="s">
        <v>46</v>
      </c>
      <c r="E169" s="43">
        <v>796.83</v>
      </c>
      <c r="F169" s="44">
        <v>1.57</v>
      </c>
      <c r="G169" s="44">
        <f t="shared" si="50"/>
        <v>1.87</v>
      </c>
      <c r="H169" s="44">
        <f t="shared" si="51"/>
        <v>1490.07</v>
      </c>
      <c r="I169" s="33">
        <f t="shared" si="52"/>
        <v>1490.07</v>
      </c>
      <c r="J169" s="48"/>
      <c r="K169" s="49"/>
      <c r="L169" s="81"/>
      <c r="M169" s="53"/>
      <c r="N169" s="53"/>
      <c r="O169" s="53"/>
      <c r="P169" s="53"/>
      <c r="Q169" s="53"/>
      <c r="R169" s="53"/>
      <c r="S169" s="53"/>
      <c r="T169" s="53"/>
      <c r="U169" s="53"/>
      <c r="V169" s="53"/>
      <c r="W169" s="53"/>
      <c r="X169" s="53"/>
      <c r="Y169" s="53"/>
      <c r="Z169" s="53"/>
    </row>
    <row r="170" spans="1:26" ht="12.75" customHeight="1" x14ac:dyDescent="0.25">
      <c r="A170" s="28">
        <v>6</v>
      </c>
      <c r="B170" s="29"/>
      <c r="C170" s="28" t="s">
        <v>453</v>
      </c>
      <c r="D170" s="30"/>
      <c r="E170" s="31"/>
      <c r="F170" s="32"/>
      <c r="G170" s="32"/>
      <c r="H170" s="32">
        <f>H171+H179+H182+H186+H190</f>
        <v>112789.61999999998</v>
      </c>
      <c r="I170" s="33"/>
      <c r="J170" s="48"/>
      <c r="K170" s="49"/>
      <c r="L170" s="37"/>
      <c r="M170" s="37"/>
      <c r="N170" s="37"/>
      <c r="O170" s="37"/>
      <c r="P170" s="37"/>
      <c r="Q170" s="37"/>
      <c r="R170" s="37"/>
      <c r="S170" s="37"/>
      <c r="T170" s="37"/>
      <c r="U170" s="37"/>
      <c r="V170" s="37"/>
      <c r="W170" s="37"/>
      <c r="X170" s="37"/>
      <c r="Y170" s="37"/>
      <c r="Z170" s="37"/>
    </row>
    <row r="171" spans="1:26" ht="12.75" customHeight="1" x14ac:dyDescent="0.25">
      <c r="A171" s="28" t="s">
        <v>455</v>
      </c>
      <c r="B171" s="29"/>
      <c r="C171" s="28" t="s">
        <v>523</v>
      </c>
      <c r="D171" s="30"/>
      <c r="E171" s="31"/>
      <c r="F171" s="32"/>
      <c r="G171" s="32"/>
      <c r="H171" s="32">
        <f>SUM(H172:H178)</f>
        <v>39290.229999999996</v>
      </c>
      <c r="I171" s="33"/>
      <c r="J171" s="48"/>
      <c r="K171" s="49"/>
      <c r="L171" s="37"/>
      <c r="M171" s="37"/>
      <c r="N171" s="37"/>
      <c r="O171" s="37"/>
      <c r="P171" s="37"/>
      <c r="Q171" s="37"/>
      <c r="R171" s="37"/>
      <c r="S171" s="37"/>
      <c r="T171" s="37"/>
      <c r="U171" s="37"/>
      <c r="V171" s="37"/>
      <c r="W171" s="37"/>
      <c r="X171" s="37"/>
      <c r="Y171" s="37"/>
      <c r="Z171" s="37"/>
    </row>
    <row r="172" spans="1:26" ht="12.75" customHeight="1" x14ac:dyDescent="0.2">
      <c r="A172" s="40" t="s">
        <v>459</v>
      </c>
      <c r="B172" s="41" t="s">
        <v>524</v>
      </c>
      <c r="C172" s="40" t="s">
        <v>525</v>
      </c>
      <c r="D172" s="42" t="s">
        <v>57</v>
      </c>
      <c r="E172" s="43">
        <v>1</v>
      </c>
      <c r="F172" s="44">
        <v>3620.96</v>
      </c>
      <c r="G172" s="44">
        <f t="shared" ref="G172:G178" si="53">ROUND(F172*(1+$H$201),2)</f>
        <v>4305.13</v>
      </c>
      <c r="H172" s="44">
        <f t="shared" ref="H172:H178" si="54">ROUND(E172*G172,2)</f>
        <v>4305.13</v>
      </c>
      <c r="I172" s="33">
        <f t="shared" ref="I172:I178" si="55">H172</f>
        <v>4305.13</v>
      </c>
      <c r="J172" s="48"/>
      <c r="K172" s="49"/>
      <c r="L172" s="53"/>
      <c r="M172" s="53"/>
      <c r="N172" s="53"/>
      <c r="O172" s="53"/>
      <c r="P172" s="53"/>
      <c r="Q172" s="53"/>
      <c r="R172" s="53"/>
      <c r="S172" s="53"/>
      <c r="T172" s="53"/>
      <c r="U172" s="53"/>
      <c r="V172" s="53"/>
      <c r="W172" s="53"/>
      <c r="X172" s="53"/>
      <c r="Y172" s="53"/>
      <c r="Z172" s="53"/>
    </row>
    <row r="173" spans="1:26" ht="12.75" customHeight="1" x14ac:dyDescent="0.2">
      <c r="A173" s="40" t="s">
        <v>464</v>
      </c>
      <c r="B173" s="41" t="s">
        <v>526</v>
      </c>
      <c r="C173" s="40" t="s">
        <v>527</v>
      </c>
      <c r="D173" s="42" t="s">
        <v>57</v>
      </c>
      <c r="E173" s="43">
        <v>1</v>
      </c>
      <c r="F173" s="44">
        <v>620.85</v>
      </c>
      <c r="G173" s="44">
        <f t="shared" si="53"/>
        <v>738.16</v>
      </c>
      <c r="H173" s="44">
        <f t="shared" si="54"/>
        <v>738.16</v>
      </c>
      <c r="I173" s="33">
        <f t="shared" si="55"/>
        <v>738.16</v>
      </c>
      <c r="J173" s="48"/>
      <c r="K173" s="49"/>
      <c r="L173" s="46"/>
      <c r="M173" s="46"/>
      <c r="N173" s="46"/>
      <c r="O173" s="46"/>
      <c r="P173" s="46"/>
      <c r="Q173" s="46"/>
      <c r="R173" s="46"/>
      <c r="S173" s="46"/>
      <c r="T173" s="46"/>
      <c r="U173" s="46"/>
      <c r="V173" s="46"/>
      <c r="W173" s="46"/>
      <c r="X173" s="46"/>
      <c r="Y173" s="46"/>
      <c r="Z173" s="46"/>
    </row>
    <row r="174" spans="1:26" ht="12.75" customHeight="1" x14ac:dyDescent="0.2">
      <c r="A174" s="40" t="s">
        <v>528</v>
      </c>
      <c r="B174" s="41" t="s">
        <v>526</v>
      </c>
      <c r="C174" s="40" t="s">
        <v>529</v>
      </c>
      <c r="D174" s="42" t="s">
        <v>57</v>
      </c>
      <c r="E174" s="43">
        <v>1</v>
      </c>
      <c r="F174" s="44">
        <v>620.85</v>
      </c>
      <c r="G174" s="44">
        <f t="shared" si="53"/>
        <v>738.16</v>
      </c>
      <c r="H174" s="44">
        <f t="shared" si="54"/>
        <v>738.16</v>
      </c>
      <c r="I174" s="33">
        <f t="shared" si="55"/>
        <v>738.16</v>
      </c>
      <c r="J174" s="48"/>
      <c r="K174" s="49"/>
      <c r="L174" s="46"/>
      <c r="M174" s="46"/>
      <c r="N174" s="46"/>
      <c r="O174" s="46"/>
      <c r="P174" s="46"/>
      <c r="Q174" s="46"/>
      <c r="R174" s="46"/>
      <c r="S174" s="46"/>
      <c r="T174" s="46"/>
      <c r="U174" s="46"/>
      <c r="V174" s="46"/>
      <c r="W174" s="46"/>
      <c r="X174" s="46"/>
      <c r="Y174" s="46"/>
      <c r="Z174" s="46"/>
    </row>
    <row r="175" spans="1:26" ht="12.75" customHeight="1" x14ac:dyDescent="0.2">
      <c r="A175" s="40" t="s">
        <v>528</v>
      </c>
      <c r="B175" s="50">
        <v>83463</v>
      </c>
      <c r="C175" s="40" t="s">
        <v>530</v>
      </c>
      <c r="D175" s="42" t="s">
        <v>57</v>
      </c>
      <c r="E175" s="43">
        <v>1</v>
      </c>
      <c r="F175" s="44">
        <v>391.47</v>
      </c>
      <c r="G175" s="44">
        <f t="shared" si="53"/>
        <v>465.44</v>
      </c>
      <c r="H175" s="44">
        <f t="shared" si="54"/>
        <v>465.44</v>
      </c>
      <c r="I175" s="33">
        <f t="shared" si="55"/>
        <v>465.44</v>
      </c>
      <c r="J175" s="48"/>
      <c r="K175" s="49"/>
      <c r="L175" s="46"/>
      <c r="M175" s="46"/>
      <c r="N175" s="46"/>
      <c r="O175" s="46"/>
      <c r="P175" s="46"/>
      <c r="Q175" s="46"/>
      <c r="R175" s="46"/>
      <c r="S175" s="46"/>
      <c r="T175" s="46"/>
      <c r="U175" s="46"/>
      <c r="V175" s="46"/>
      <c r="W175" s="46"/>
      <c r="X175" s="46"/>
      <c r="Y175" s="46"/>
      <c r="Z175" s="46"/>
    </row>
    <row r="176" spans="1:26" ht="12.75" customHeight="1" x14ac:dyDescent="0.2">
      <c r="A176" s="40" t="s">
        <v>531</v>
      </c>
      <c r="B176" s="41" t="s">
        <v>532</v>
      </c>
      <c r="C176" s="40" t="s">
        <v>533</v>
      </c>
      <c r="D176" s="42" t="s">
        <v>57</v>
      </c>
      <c r="E176" s="43">
        <v>1</v>
      </c>
      <c r="F176" s="44">
        <v>681.49</v>
      </c>
      <c r="G176" s="44">
        <f t="shared" si="53"/>
        <v>810.26</v>
      </c>
      <c r="H176" s="44">
        <f t="shared" si="54"/>
        <v>810.26</v>
      </c>
      <c r="I176" s="33">
        <f t="shared" si="55"/>
        <v>810.26</v>
      </c>
      <c r="J176" s="48"/>
      <c r="K176" s="49"/>
      <c r="L176" s="53"/>
      <c r="M176" s="53"/>
      <c r="N176" s="53"/>
      <c r="O176" s="53"/>
      <c r="P176" s="53"/>
      <c r="Q176" s="53"/>
      <c r="R176" s="53"/>
      <c r="S176" s="53"/>
      <c r="T176" s="53"/>
      <c r="U176" s="53"/>
      <c r="V176" s="53"/>
      <c r="W176" s="53"/>
      <c r="X176" s="53"/>
      <c r="Y176" s="53"/>
      <c r="Z176" s="53"/>
    </row>
    <row r="177" spans="1:26" ht="12.75" customHeight="1" x14ac:dyDescent="0.2">
      <c r="A177" s="40" t="s">
        <v>534</v>
      </c>
      <c r="B177" s="41" t="s">
        <v>535</v>
      </c>
      <c r="C177" s="40" t="s">
        <v>536</v>
      </c>
      <c r="D177" s="42" t="s">
        <v>57</v>
      </c>
      <c r="E177" s="43">
        <v>1</v>
      </c>
      <c r="F177" s="44">
        <v>5289.76</v>
      </c>
      <c r="G177" s="44">
        <f t="shared" si="53"/>
        <v>6289.24</v>
      </c>
      <c r="H177" s="44">
        <f t="shared" si="54"/>
        <v>6289.24</v>
      </c>
      <c r="I177" s="33">
        <f t="shared" si="55"/>
        <v>6289.24</v>
      </c>
      <c r="J177" s="48"/>
      <c r="K177" s="49"/>
      <c r="L177" s="46"/>
      <c r="M177" s="46"/>
      <c r="N177" s="46"/>
      <c r="O177" s="46"/>
      <c r="P177" s="46"/>
      <c r="Q177" s="46"/>
      <c r="R177" s="46"/>
      <c r="S177" s="46"/>
      <c r="T177" s="46"/>
      <c r="U177" s="46"/>
      <c r="V177" s="46"/>
      <c r="W177" s="46"/>
      <c r="X177" s="46"/>
      <c r="Y177" s="46"/>
      <c r="Z177" s="46"/>
    </row>
    <row r="178" spans="1:26" ht="12.75" customHeight="1" x14ac:dyDescent="0.2">
      <c r="A178" s="40" t="s">
        <v>537</v>
      </c>
      <c r="B178" s="41" t="s">
        <v>538</v>
      </c>
      <c r="C178" s="40" t="s">
        <v>539</v>
      </c>
      <c r="D178" s="42" t="s">
        <v>57</v>
      </c>
      <c r="E178" s="43">
        <v>1</v>
      </c>
      <c r="F178" s="44">
        <v>21820.85</v>
      </c>
      <c r="G178" s="44">
        <f t="shared" si="53"/>
        <v>25943.84</v>
      </c>
      <c r="H178" s="44">
        <f t="shared" si="54"/>
        <v>25943.84</v>
      </c>
      <c r="I178" s="33">
        <f t="shared" si="55"/>
        <v>25943.84</v>
      </c>
      <c r="J178" s="48"/>
      <c r="K178" s="49"/>
      <c r="L178" s="46"/>
      <c r="M178" s="46"/>
      <c r="N178" s="46"/>
      <c r="O178" s="46"/>
      <c r="P178" s="46"/>
      <c r="Q178" s="46"/>
      <c r="R178" s="46"/>
      <c r="S178" s="46"/>
      <c r="T178" s="46"/>
      <c r="U178" s="46"/>
      <c r="V178" s="46"/>
      <c r="W178" s="46"/>
      <c r="X178" s="46"/>
      <c r="Y178" s="46"/>
      <c r="Z178" s="46"/>
    </row>
    <row r="179" spans="1:26" ht="12.75" customHeight="1" x14ac:dyDescent="0.25">
      <c r="A179" s="28" t="s">
        <v>471</v>
      </c>
      <c r="B179" s="29"/>
      <c r="C179" s="28" t="s">
        <v>457</v>
      </c>
      <c r="D179" s="30"/>
      <c r="E179" s="31"/>
      <c r="F179" s="32"/>
      <c r="G179" s="32"/>
      <c r="H179" s="32">
        <f>SUM(H180:H181)</f>
        <v>34251.050000000003</v>
      </c>
      <c r="I179" s="33"/>
      <c r="J179" s="48"/>
      <c r="K179" s="49"/>
      <c r="L179" s="37"/>
      <c r="M179" s="37"/>
      <c r="N179" s="37"/>
      <c r="O179" s="37"/>
      <c r="P179" s="37"/>
      <c r="Q179" s="37"/>
      <c r="R179" s="37"/>
      <c r="S179" s="37"/>
      <c r="T179" s="37"/>
      <c r="U179" s="37"/>
      <c r="V179" s="37"/>
      <c r="W179" s="37"/>
      <c r="X179" s="37"/>
      <c r="Y179" s="37"/>
      <c r="Z179" s="37"/>
    </row>
    <row r="180" spans="1:26" ht="12.75" customHeight="1" x14ac:dyDescent="0.2">
      <c r="A180" s="40" t="s">
        <v>476</v>
      </c>
      <c r="B180" s="41" t="s">
        <v>460</v>
      </c>
      <c r="C180" s="40" t="s">
        <v>461</v>
      </c>
      <c r="D180" s="42" t="s">
        <v>41</v>
      </c>
      <c r="E180" s="43">
        <f>'Memória Pista 01'!I623</f>
        <v>1236.92</v>
      </c>
      <c r="F180" s="44">
        <v>18.72</v>
      </c>
      <c r="G180" s="44">
        <f t="shared" ref="G180:G181" si="56">ROUND(F180*(1+$H$201),2)</f>
        <v>22.26</v>
      </c>
      <c r="H180" s="44">
        <f t="shared" ref="H180:H181" si="57">ROUND(E180*G180,2)</f>
        <v>27533.84</v>
      </c>
      <c r="I180" s="33">
        <f t="shared" ref="I180:I181" si="58">H180</f>
        <v>27533.84</v>
      </c>
      <c r="J180" s="48"/>
      <c r="K180" s="49"/>
      <c r="L180" s="46"/>
      <c r="M180" s="46"/>
      <c r="N180" s="46"/>
      <c r="O180" s="46"/>
      <c r="P180" s="46"/>
      <c r="Q180" s="46"/>
      <c r="R180" s="46"/>
      <c r="S180" s="46"/>
      <c r="T180" s="46"/>
      <c r="U180" s="46"/>
      <c r="V180" s="46"/>
      <c r="W180" s="46"/>
      <c r="X180" s="46"/>
      <c r="Y180" s="46"/>
      <c r="Z180" s="46"/>
    </row>
    <row r="181" spans="1:26" ht="12.75" customHeight="1" x14ac:dyDescent="0.2">
      <c r="A181" s="40" t="s">
        <v>480</v>
      </c>
      <c r="B181" s="41">
        <v>93012</v>
      </c>
      <c r="C181" s="40" t="s">
        <v>466</v>
      </c>
      <c r="D181" s="42" t="s">
        <v>41</v>
      </c>
      <c r="E181" s="80">
        <f>ROUND((11.64*3*4),2)</f>
        <v>139.68</v>
      </c>
      <c r="F181" s="44">
        <v>40.450000000000003</v>
      </c>
      <c r="G181" s="44">
        <f t="shared" si="56"/>
        <v>48.09</v>
      </c>
      <c r="H181" s="44">
        <f t="shared" si="57"/>
        <v>6717.21</v>
      </c>
      <c r="I181" s="33">
        <f t="shared" si="58"/>
        <v>6717.21</v>
      </c>
      <c r="J181" s="48"/>
      <c r="K181" s="49"/>
      <c r="L181" s="46"/>
      <c r="M181" s="46"/>
      <c r="N181" s="46"/>
      <c r="O181" s="46"/>
      <c r="P181" s="46"/>
      <c r="Q181" s="46"/>
      <c r="R181" s="46"/>
      <c r="S181" s="46"/>
      <c r="T181" s="46"/>
      <c r="U181" s="46"/>
      <c r="V181" s="46"/>
      <c r="W181" s="46"/>
      <c r="X181" s="46"/>
      <c r="Y181" s="46"/>
      <c r="Z181" s="46"/>
    </row>
    <row r="182" spans="1:26" ht="12.75" customHeight="1" x14ac:dyDescent="0.2">
      <c r="A182" s="28" t="s">
        <v>486</v>
      </c>
      <c r="B182" s="29"/>
      <c r="C182" s="28" t="s">
        <v>540</v>
      </c>
      <c r="D182" s="30"/>
      <c r="E182" s="31"/>
      <c r="F182" s="32"/>
      <c r="G182" s="32"/>
      <c r="H182" s="32">
        <f>SUM(H183:H185)</f>
        <v>24694.01</v>
      </c>
      <c r="I182" s="33"/>
      <c r="J182" s="48"/>
      <c r="K182" s="49"/>
      <c r="L182" s="39"/>
      <c r="M182" s="39"/>
      <c r="N182" s="39"/>
      <c r="O182" s="39"/>
      <c r="P182" s="39"/>
      <c r="Q182" s="39"/>
      <c r="R182" s="39"/>
      <c r="S182" s="39"/>
      <c r="T182" s="39"/>
      <c r="U182" s="39"/>
      <c r="V182" s="39"/>
      <c r="W182" s="39"/>
      <c r="X182" s="39"/>
      <c r="Y182" s="39"/>
      <c r="Z182" s="39"/>
    </row>
    <row r="183" spans="1:26" ht="12.75" customHeight="1" x14ac:dyDescent="0.2">
      <c r="A183" s="40" t="s">
        <v>488</v>
      </c>
      <c r="B183" s="50">
        <v>92982</v>
      </c>
      <c r="C183" s="40" t="s">
        <v>541</v>
      </c>
      <c r="D183" s="42" t="s">
        <v>41</v>
      </c>
      <c r="E183" s="43">
        <f>ROUND(267.07*5,2)</f>
        <v>1335.35</v>
      </c>
      <c r="F183" s="44">
        <v>11.39</v>
      </c>
      <c r="G183" s="44">
        <f t="shared" ref="G183:G185" si="59">ROUND(F183*(1+$H$201),2)</f>
        <v>13.54</v>
      </c>
      <c r="H183" s="44">
        <f t="shared" ref="H183:H185" si="60">ROUND(E183*G183,2)</f>
        <v>18080.64</v>
      </c>
      <c r="I183" s="33">
        <f t="shared" ref="I183:I185" si="61">H183</f>
        <v>18080.64</v>
      </c>
      <c r="J183" s="48"/>
      <c r="K183" s="49"/>
      <c r="L183" s="46"/>
      <c r="M183" s="46"/>
      <c r="N183" s="46"/>
      <c r="O183" s="46"/>
      <c r="P183" s="46"/>
      <c r="Q183" s="46"/>
      <c r="R183" s="46"/>
      <c r="S183" s="46"/>
      <c r="T183" s="46"/>
      <c r="U183" s="46"/>
      <c r="V183" s="46"/>
      <c r="W183" s="46"/>
      <c r="X183" s="46"/>
      <c r="Y183" s="46"/>
      <c r="Z183" s="46"/>
    </row>
    <row r="184" spans="1:26" ht="12.75" customHeight="1" x14ac:dyDescent="0.2">
      <c r="A184" s="40" t="s">
        <v>491</v>
      </c>
      <c r="B184" s="50">
        <v>92994</v>
      </c>
      <c r="C184" s="40" t="s">
        <v>542</v>
      </c>
      <c r="D184" s="42" t="s">
        <v>41</v>
      </c>
      <c r="E184" s="43">
        <v>40.799999999999997</v>
      </c>
      <c r="F184" s="44">
        <v>82.65</v>
      </c>
      <c r="G184" s="44">
        <f t="shared" si="59"/>
        <v>98.27</v>
      </c>
      <c r="H184" s="44">
        <f t="shared" si="60"/>
        <v>4009.42</v>
      </c>
      <c r="I184" s="33">
        <f t="shared" si="61"/>
        <v>4009.42</v>
      </c>
      <c r="J184" s="48"/>
      <c r="K184" s="49"/>
      <c r="L184" s="46"/>
      <c r="M184" s="46"/>
      <c r="N184" s="46"/>
      <c r="O184" s="46"/>
      <c r="P184" s="46"/>
      <c r="Q184" s="46"/>
      <c r="R184" s="46"/>
      <c r="S184" s="46"/>
      <c r="T184" s="46"/>
      <c r="U184" s="46"/>
      <c r="V184" s="46"/>
      <c r="W184" s="46"/>
      <c r="X184" s="46"/>
      <c r="Y184" s="46"/>
      <c r="Z184" s="46"/>
    </row>
    <row r="185" spans="1:26" ht="12.75" customHeight="1" x14ac:dyDescent="0.2">
      <c r="A185" s="40" t="s">
        <v>493</v>
      </c>
      <c r="B185" s="50">
        <v>96977</v>
      </c>
      <c r="C185" s="40" t="s">
        <v>543</v>
      </c>
      <c r="D185" s="42" t="s">
        <v>41</v>
      </c>
      <c r="E185" s="43">
        <v>88.6</v>
      </c>
      <c r="F185" s="44">
        <v>24.72</v>
      </c>
      <c r="G185" s="44">
        <f t="shared" si="59"/>
        <v>29.39</v>
      </c>
      <c r="H185" s="44">
        <f t="shared" si="60"/>
        <v>2603.9499999999998</v>
      </c>
      <c r="I185" s="33">
        <f t="shared" si="61"/>
        <v>2603.9499999999998</v>
      </c>
      <c r="J185" s="48"/>
      <c r="K185" s="49"/>
      <c r="L185" s="46"/>
      <c r="M185" s="46"/>
      <c r="N185" s="46"/>
      <c r="O185" s="46"/>
      <c r="P185" s="46"/>
      <c r="Q185" s="46"/>
      <c r="R185" s="46"/>
      <c r="S185" s="46"/>
      <c r="T185" s="46"/>
      <c r="U185" s="46"/>
      <c r="V185" s="46"/>
      <c r="W185" s="46"/>
      <c r="X185" s="46"/>
      <c r="Y185" s="46"/>
      <c r="Z185" s="46"/>
    </row>
    <row r="186" spans="1:26" ht="12.75" customHeight="1" x14ac:dyDescent="0.25">
      <c r="A186" s="28" t="s">
        <v>544</v>
      </c>
      <c r="B186" s="29"/>
      <c r="C186" s="28" t="s">
        <v>473</v>
      </c>
      <c r="D186" s="30"/>
      <c r="E186" s="31"/>
      <c r="F186" s="32"/>
      <c r="G186" s="32"/>
      <c r="H186" s="32">
        <f>SUM(H187:H189)</f>
        <v>9622.32</v>
      </c>
      <c r="I186" s="33"/>
      <c r="J186" s="48"/>
      <c r="K186" s="49"/>
      <c r="L186" s="37"/>
      <c r="M186" s="37"/>
      <c r="N186" s="37"/>
      <c r="O186" s="37"/>
      <c r="P186" s="37"/>
      <c r="Q186" s="37"/>
      <c r="R186" s="37"/>
      <c r="S186" s="37"/>
      <c r="T186" s="37"/>
      <c r="U186" s="37"/>
      <c r="V186" s="37"/>
      <c r="W186" s="37"/>
      <c r="X186" s="37"/>
      <c r="Y186" s="37"/>
      <c r="Z186" s="37"/>
    </row>
    <row r="187" spans="1:26" ht="12.75" customHeight="1" x14ac:dyDescent="0.2">
      <c r="A187" s="40" t="s">
        <v>545</v>
      </c>
      <c r="B187" s="50">
        <v>83450</v>
      </c>
      <c r="C187" s="40" t="s">
        <v>478</v>
      </c>
      <c r="D187" s="42" t="s">
        <v>57</v>
      </c>
      <c r="E187" s="43">
        <v>12</v>
      </c>
      <c r="F187" s="44">
        <v>215.5</v>
      </c>
      <c r="G187" s="44">
        <f t="shared" ref="G187:G189" si="62">ROUND(F187*(1+$H$201),2)</f>
        <v>256.22000000000003</v>
      </c>
      <c r="H187" s="281">
        <f t="shared" ref="H187:H189" si="63">ROUND(E187*G187,2)</f>
        <v>3074.64</v>
      </c>
      <c r="I187" s="33">
        <f t="shared" ref="I187:I189" si="64">H187</f>
        <v>3074.64</v>
      </c>
      <c r="J187" s="48"/>
      <c r="K187" s="49"/>
      <c r="L187" s="46"/>
      <c r="M187" s="46"/>
      <c r="N187" s="46"/>
      <c r="O187" s="46"/>
      <c r="P187" s="46"/>
      <c r="Q187" s="46"/>
      <c r="R187" s="46"/>
      <c r="S187" s="46"/>
      <c r="T187" s="46"/>
      <c r="U187" s="46"/>
      <c r="V187" s="46"/>
      <c r="W187" s="46"/>
      <c r="X187" s="46"/>
      <c r="Y187" s="46"/>
      <c r="Z187" s="46"/>
    </row>
    <row r="188" spans="1:26" ht="12.75" customHeight="1" x14ac:dyDescent="0.2">
      <c r="A188" s="40" t="s">
        <v>546</v>
      </c>
      <c r="B188" s="50">
        <v>84798</v>
      </c>
      <c r="C188" s="40" t="s">
        <v>481</v>
      </c>
      <c r="D188" s="42" t="s">
        <v>57</v>
      </c>
      <c r="E188" s="43">
        <v>12</v>
      </c>
      <c r="F188" s="44">
        <v>215.13</v>
      </c>
      <c r="G188" s="44">
        <f t="shared" si="62"/>
        <v>255.78</v>
      </c>
      <c r="H188" s="44">
        <f t="shared" si="63"/>
        <v>3069.36</v>
      </c>
      <c r="I188" s="33">
        <f t="shared" si="64"/>
        <v>3069.36</v>
      </c>
      <c r="J188" s="48"/>
      <c r="K188" s="49"/>
      <c r="L188" s="53"/>
      <c r="M188" s="53"/>
      <c r="N188" s="53"/>
      <c r="O188" s="53"/>
      <c r="P188" s="53"/>
      <c r="Q188" s="53"/>
      <c r="R188" s="53"/>
      <c r="S188" s="53"/>
      <c r="T188" s="53"/>
      <c r="U188" s="53"/>
      <c r="V188" s="53"/>
      <c r="W188" s="53"/>
      <c r="X188" s="53"/>
      <c r="Y188" s="53"/>
      <c r="Z188" s="53"/>
    </row>
    <row r="189" spans="1:26" ht="12.75" customHeight="1" x14ac:dyDescent="0.2">
      <c r="A189" s="40" t="s">
        <v>547</v>
      </c>
      <c r="B189" s="50">
        <v>83446</v>
      </c>
      <c r="C189" s="40" t="s">
        <v>484</v>
      </c>
      <c r="D189" s="42" t="s">
        <v>485</v>
      </c>
      <c r="E189" s="43">
        <v>24</v>
      </c>
      <c r="F189" s="44">
        <v>121.9</v>
      </c>
      <c r="G189" s="44">
        <f t="shared" si="62"/>
        <v>144.93</v>
      </c>
      <c r="H189" s="281">
        <f t="shared" si="63"/>
        <v>3478.32</v>
      </c>
      <c r="I189" s="33">
        <f t="shared" si="64"/>
        <v>3478.32</v>
      </c>
      <c r="J189" s="48"/>
      <c r="K189" s="49"/>
      <c r="L189" s="53"/>
      <c r="M189" s="53"/>
      <c r="N189" s="53"/>
      <c r="O189" s="53"/>
      <c r="P189" s="53"/>
      <c r="Q189" s="53"/>
      <c r="R189" s="53"/>
      <c r="S189" s="53"/>
      <c r="T189" s="53"/>
      <c r="U189" s="53"/>
      <c r="V189" s="53"/>
      <c r="W189" s="53"/>
      <c r="X189" s="53"/>
      <c r="Y189" s="53"/>
      <c r="Z189" s="53"/>
    </row>
    <row r="190" spans="1:26" ht="12.75" customHeight="1" x14ac:dyDescent="0.25">
      <c r="A190" s="28" t="s">
        <v>548</v>
      </c>
      <c r="B190" s="29"/>
      <c r="C190" s="28" t="s">
        <v>437</v>
      </c>
      <c r="D190" s="30"/>
      <c r="E190" s="31"/>
      <c r="F190" s="32"/>
      <c r="G190" s="32"/>
      <c r="H190" s="32">
        <f>SUM(H191:H193)</f>
        <v>4932.01</v>
      </c>
      <c r="I190" s="33"/>
      <c r="J190" s="48"/>
      <c r="K190" s="49"/>
      <c r="L190" s="37"/>
      <c r="M190" s="37"/>
      <c r="N190" s="37"/>
      <c r="O190" s="37"/>
      <c r="P190" s="37"/>
      <c r="Q190" s="37"/>
      <c r="R190" s="37"/>
      <c r="S190" s="37"/>
      <c r="T190" s="37"/>
      <c r="U190" s="37"/>
      <c r="V190" s="37"/>
      <c r="W190" s="37"/>
      <c r="X190" s="37"/>
      <c r="Y190" s="37"/>
      <c r="Z190" s="37"/>
    </row>
    <row r="191" spans="1:26" ht="12.75" customHeight="1" x14ac:dyDescent="0.2">
      <c r="A191" s="40" t="s">
        <v>549</v>
      </c>
      <c r="B191" s="41" t="s">
        <v>489</v>
      </c>
      <c r="C191" s="40" t="s">
        <v>204</v>
      </c>
      <c r="D191" s="42" t="s">
        <v>35</v>
      </c>
      <c r="E191" s="43">
        <v>59.05</v>
      </c>
      <c r="F191" s="44">
        <v>37.89</v>
      </c>
      <c r="G191" s="44">
        <f t="shared" ref="G191:G193" si="65">ROUND(F191*(1+$H$201),2)</f>
        <v>45.05</v>
      </c>
      <c r="H191" s="281">
        <f t="shared" ref="H191:H193" si="66">ROUND(E191*G191,2)</f>
        <v>2660.2</v>
      </c>
      <c r="I191" s="33">
        <f t="shared" ref="I191:I193" si="67">H191</f>
        <v>2660.2</v>
      </c>
      <c r="J191" s="48"/>
      <c r="K191" s="49"/>
      <c r="L191" s="46"/>
      <c r="M191" s="46"/>
      <c r="N191" s="46"/>
      <c r="O191" s="46"/>
      <c r="P191" s="46"/>
      <c r="Q191" s="46"/>
      <c r="R191" s="46"/>
      <c r="S191" s="46"/>
      <c r="T191" s="46"/>
      <c r="U191" s="46"/>
      <c r="V191" s="46"/>
      <c r="W191" s="46"/>
      <c r="X191" s="46"/>
      <c r="Y191" s="46"/>
      <c r="Z191" s="46"/>
    </row>
    <row r="192" spans="1:26" ht="12.75" customHeight="1" x14ac:dyDescent="0.2">
      <c r="A192" s="40" t="s">
        <v>550</v>
      </c>
      <c r="B192" s="50">
        <v>94097</v>
      </c>
      <c r="C192" s="40" t="s">
        <v>184</v>
      </c>
      <c r="D192" s="42" t="s">
        <v>26</v>
      </c>
      <c r="E192" s="43">
        <v>147.63999999999999</v>
      </c>
      <c r="F192" s="44">
        <v>4.33</v>
      </c>
      <c r="G192" s="44">
        <f t="shared" si="65"/>
        <v>5.15</v>
      </c>
      <c r="H192" s="44">
        <f t="shared" si="66"/>
        <v>760.35</v>
      </c>
      <c r="I192" s="33">
        <f t="shared" si="67"/>
        <v>760.35</v>
      </c>
      <c r="J192" s="48"/>
      <c r="K192" s="49"/>
      <c r="L192" s="46"/>
      <c r="M192" s="46"/>
      <c r="N192" s="46"/>
      <c r="O192" s="46"/>
      <c r="P192" s="46"/>
      <c r="Q192" s="46"/>
      <c r="R192" s="46"/>
      <c r="S192" s="46"/>
      <c r="T192" s="46"/>
      <c r="U192" s="46"/>
      <c r="V192" s="46"/>
      <c r="W192" s="46"/>
      <c r="X192" s="46"/>
      <c r="Y192" s="46"/>
      <c r="Z192" s="46"/>
    </row>
    <row r="193" spans="1:26" ht="12.75" customHeight="1" x14ac:dyDescent="0.2">
      <c r="A193" s="40" t="s">
        <v>551</v>
      </c>
      <c r="B193" s="50">
        <v>96995</v>
      </c>
      <c r="C193" s="40" t="s">
        <v>445</v>
      </c>
      <c r="D193" s="42" t="s">
        <v>35</v>
      </c>
      <c r="E193" s="43">
        <v>36.909999999999997</v>
      </c>
      <c r="F193" s="44">
        <v>34.44</v>
      </c>
      <c r="G193" s="44">
        <f t="shared" si="65"/>
        <v>40.950000000000003</v>
      </c>
      <c r="H193" s="44">
        <f t="shared" si="66"/>
        <v>1511.46</v>
      </c>
      <c r="I193" s="33">
        <f t="shared" si="67"/>
        <v>1511.46</v>
      </c>
      <c r="J193" s="48"/>
      <c r="K193" s="49"/>
      <c r="L193" s="46"/>
      <c r="M193" s="46"/>
      <c r="N193" s="46"/>
      <c r="O193" s="46"/>
      <c r="P193" s="46"/>
      <c r="Q193" s="46"/>
      <c r="R193" s="46"/>
      <c r="S193" s="46"/>
      <c r="T193" s="46"/>
      <c r="U193" s="46"/>
      <c r="V193" s="46"/>
      <c r="W193" s="46"/>
      <c r="X193" s="46"/>
      <c r="Y193" s="46"/>
      <c r="Z193" s="46"/>
    </row>
    <row r="194" spans="1:26" ht="12.75" customHeight="1" x14ac:dyDescent="0.25">
      <c r="A194" s="28">
        <v>7</v>
      </c>
      <c r="B194" s="29"/>
      <c r="C194" s="28" t="s">
        <v>77</v>
      </c>
      <c r="D194" s="30"/>
      <c r="E194" s="31"/>
      <c r="F194" s="32"/>
      <c r="G194" s="32"/>
      <c r="H194" s="32">
        <f>H195</f>
        <v>16613.849999999999</v>
      </c>
      <c r="I194" s="33"/>
      <c r="J194" s="48"/>
      <c r="K194" s="49"/>
      <c r="L194" s="37"/>
      <c r="M194" s="37"/>
      <c r="N194" s="37"/>
      <c r="O194" s="37"/>
      <c r="P194" s="37"/>
      <c r="Q194" s="37"/>
      <c r="R194" s="37"/>
      <c r="S194" s="37"/>
      <c r="T194" s="37"/>
      <c r="U194" s="37"/>
      <c r="V194" s="37"/>
      <c r="W194" s="37"/>
      <c r="X194" s="37"/>
      <c r="Y194" s="37"/>
      <c r="Z194" s="37"/>
    </row>
    <row r="195" spans="1:26" ht="12.75" customHeight="1" x14ac:dyDescent="0.25">
      <c r="A195" s="28" t="s">
        <v>496</v>
      </c>
      <c r="B195" s="29"/>
      <c r="C195" s="28" t="s">
        <v>497</v>
      </c>
      <c r="D195" s="30"/>
      <c r="E195" s="31"/>
      <c r="F195" s="32"/>
      <c r="G195" s="32"/>
      <c r="H195" s="32">
        <f>SUM(H196:H197)</f>
        <v>16613.849999999999</v>
      </c>
      <c r="I195" s="33"/>
      <c r="J195" s="48"/>
      <c r="K195" s="49"/>
      <c r="L195" s="37"/>
      <c r="M195" s="37"/>
      <c r="N195" s="37"/>
      <c r="O195" s="37"/>
      <c r="P195" s="37"/>
      <c r="Q195" s="37"/>
      <c r="R195" s="37"/>
      <c r="S195" s="37"/>
      <c r="T195" s="37"/>
      <c r="U195" s="37"/>
      <c r="V195" s="37"/>
      <c r="W195" s="37"/>
      <c r="X195" s="37"/>
      <c r="Y195" s="37"/>
      <c r="Z195" s="37"/>
    </row>
    <row r="196" spans="1:26" ht="12.75" customHeight="1" x14ac:dyDescent="0.2">
      <c r="A196" s="40" t="s">
        <v>499</v>
      </c>
      <c r="B196" s="41" t="s">
        <v>501</v>
      </c>
      <c r="C196" s="40" t="s">
        <v>502</v>
      </c>
      <c r="D196" s="42" t="s">
        <v>503</v>
      </c>
      <c r="E196" s="43">
        <v>69</v>
      </c>
      <c r="F196" s="44">
        <v>190.26</v>
      </c>
      <c r="G196" s="44">
        <f t="shared" ref="G196:G197" si="68">ROUND(F196*(1+$H$201),2)</f>
        <v>226.21</v>
      </c>
      <c r="H196" s="44">
        <f t="shared" ref="H196:H197" si="69">ROUND(E196*G196,2)</f>
        <v>15608.49</v>
      </c>
      <c r="I196" s="33">
        <f t="shared" ref="I196:I197" si="70">H196</f>
        <v>15608.49</v>
      </c>
      <c r="J196" s="48"/>
      <c r="K196" s="49"/>
      <c r="L196" s="46"/>
      <c r="M196" s="46"/>
      <c r="N196" s="46"/>
      <c r="O196" s="46"/>
      <c r="P196" s="46"/>
      <c r="Q196" s="46"/>
      <c r="R196" s="46"/>
      <c r="S196" s="46"/>
      <c r="T196" s="46"/>
      <c r="U196" s="46"/>
      <c r="V196" s="46"/>
      <c r="W196" s="46"/>
      <c r="X196" s="46"/>
      <c r="Y196" s="46"/>
      <c r="Z196" s="46"/>
    </row>
    <row r="197" spans="1:26" ht="12.75" customHeight="1" x14ac:dyDescent="0.2">
      <c r="A197" s="40" t="s">
        <v>505</v>
      </c>
      <c r="B197" s="41" t="s">
        <v>506</v>
      </c>
      <c r="C197" s="40" t="s">
        <v>507</v>
      </c>
      <c r="D197" s="42" t="s">
        <v>301</v>
      </c>
      <c r="E197" s="43">
        <v>4</v>
      </c>
      <c r="F197" s="44">
        <v>211.4</v>
      </c>
      <c r="G197" s="44">
        <f t="shared" si="68"/>
        <v>251.34</v>
      </c>
      <c r="H197" s="44">
        <f t="shared" si="69"/>
        <v>1005.36</v>
      </c>
      <c r="I197" s="33">
        <f t="shared" si="70"/>
        <v>1005.36</v>
      </c>
      <c r="J197" s="48"/>
      <c r="K197" s="49"/>
      <c r="L197" s="46"/>
      <c r="M197" s="46"/>
      <c r="N197" s="46"/>
      <c r="O197" s="46"/>
      <c r="P197" s="46"/>
      <c r="Q197" s="46"/>
      <c r="R197" s="46"/>
      <c r="S197" s="46"/>
      <c r="T197" s="46"/>
      <c r="U197" s="46"/>
      <c r="V197" s="46"/>
      <c r="W197" s="46"/>
      <c r="X197" s="46"/>
      <c r="Y197" s="46"/>
      <c r="Z197" s="46"/>
    </row>
    <row r="198" spans="1:26" ht="12.75" customHeight="1" x14ac:dyDescent="0.2">
      <c r="A198" s="56"/>
      <c r="B198" s="15"/>
      <c r="C198" s="82"/>
      <c r="D198" s="58"/>
      <c r="E198" s="59"/>
      <c r="F198" s="60"/>
      <c r="G198" s="60"/>
      <c r="H198" s="61"/>
      <c r="I198" s="7"/>
      <c r="J198" s="9"/>
      <c r="K198" s="9"/>
      <c r="L198" s="9"/>
      <c r="M198" s="9"/>
      <c r="N198" s="9"/>
      <c r="O198" s="9"/>
      <c r="P198" s="9"/>
      <c r="Q198" s="9"/>
      <c r="R198" s="9"/>
      <c r="S198" s="9"/>
      <c r="T198" s="9"/>
      <c r="U198" s="9"/>
      <c r="V198" s="9"/>
      <c r="W198" s="9"/>
      <c r="X198" s="9"/>
      <c r="Y198" s="9"/>
      <c r="Z198" s="9"/>
    </row>
    <row r="199" spans="1:26" ht="12.75" customHeight="1" x14ac:dyDescent="0.2">
      <c r="A199" s="62"/>
      <c r="B199" s="63"/>
      <c r="C199" s="62" t="s">
        <v>146</v>
      </c>
      <c r="D199" s="64"/>
      <c r="E199" s="64"/>
      <c r="F199" s="64"/>
      <c r="G199" s="64"/>
      <c r="H199" s="65">
        <f>H7+H22+H53+H94+H120+H170+H194</f>
        <v>2162645.6500000004</v>
      </c>
      <c r="I199" s="26">
        <f>SUM(I9:I197)</f>
        <v>2162645.649999999</v>
      </c>
      <c r="J199" s="26"/>
      <c r="K199" s="26"/>
      <c r="L199" s="27"/>
      <c r="M199" s="27"/>
      <c r="N199" s="27"/>
      <c r="O199" s="27"/>
      <c r="P199" s="27"/>
      <c r="Q199" s="27"/>
      <c r="R199" s="27"/>
      <c r="S199" s="27"/>
      <c r="T199" s="27"/>
      <c r="U199" s="27"/>
      <c r="V199" s="27"/>
      <c r="W199" s="27"/>
      <c r="X199" s="27"/>
      <c r="Y199" s="27"/>
      <c r="Z199" s="27"/>
    </row>
    <row r="200" spans="1:26" ht="12.75" customHeight="1" x14ac:dyDescent="0.2">
      <c r="A200" s="1"/>
      <c r="B200" s="67"/>
      <c r="C200" s="68"/>
      <c r="D200" s="56"/>
      <c r="E200" s="5"/>
      <c r="F200" s="69"/>
      <c r="G200" s="69"/>
      <c r="H200" s="6"/>
      <c r="I200" s="7"/>
      <c r="J200" s="9"/>
      <c r="K200" s="7"/>
      <c r="L200" s="9"/>
      <c r="M200" s="9"/>
      <c r="N200" s="9"/>
      <c r="O200" s="9"/>
      <c r="P200" s="9"/>
      <c r="Q200" s="9"/>
      <c r="R200" s="9"/>
      <c r="S200" s="9"/>
      <c r="T200" s="9"/>
      <c r="U200" s="9"/>
      <c r="V200" s="9"/>
      <c r="W200" s="9"/>
      <c r="X200" s="9"/>
      <c r="Y200" s="9"/>
      <c r="Z200" s="9"/>
    </row>
    <row r="201" spans="1:26" ht="15" customHeight="1" x14ac:dyDescent="0.2">
      <c r="A201" s="56"/>
      <c r="B201" s="15"/>
      <c r="C201" s="3"/>
      <c r="D201" s="56"/>
      <c r="E201" s="5"/>
      <c r="F201" s="69"/>
      <c r="G201" s="69" t="s">
        <v>153</v>
      </c>
      <c r="H201" s="71">
        <f>BDI!D26</f>
        <v>0.18894704395755624</v>
      </c>
      <c r="I201" s="7"/>
      <c r="J201" s="9"/>
      <c r="K201" s="9"/>
      <c r="L201" s="9"/>
      <c r="M201" s="9"/>
      <c r="N201" s="9"/>
      <c r="O201" s="9"/>
      <c r="P201" s="9"/>
      <c r="Q201" s="9"/>
      <c r="R201" s="9"/>
      <c r="S201" s="9"/>
      <c r="T201" s="9"/>
      <c r="U201" s="9"/>
      <c r="V201" s="9"/>
      <c r="W201" s="9"/>
      <c r="X201" s="9"/>
      <c r="Y201" s="9"/>
      <c r="Z201" s="9"/>
    </row>
    <row r="202" spans="1:26" ht="15" customHeight="1" x14ac:dyDescent="0.2">
      <c r="A202" s="56"/>
      <c r="B202" s="15"/>
      <c r="C202" s="3"/>
      <c r="D202" s="56"/>
      <c r="E202" s="5"/>
      <c r="F202" s="69"/>
      <c r="G202" s="69" t="s">
        <v>155</v>
      </c>
      <c r="H202" s="71">
        <f>BDI!D45</f>
        <v>0.18268271790963531</v>
      </c>
      <c r="I202" s="7"/>
      <c r="J202" s="9"/>
      <c r="K202" s="9"/>
      <c r="L202" s="9"/>
      <c r="M202" s="9"/>
      <c r="N202" s="9"/>
      <c r="O202" s="9"/>
      <c r="P202" s="9"/>
      <c r="Q202" s="9"/>
      <c r="R202" s="9"/>
      <c r="S202" s="9"/>
      <c r="T202" s="9"/>
      <c r="U202" s="9"/>
      <c r="V202" s="9"/>
      <c r="W202" s="9"/>
      <c r="X202" s="9"/>
      <c r="Y202" s="9"/>
      <c r="Z202" s="9"/>
    </row>
    <row r="203" spans="1:26" ht="12.75" customHeight="1" x14ac:dyDescent="0.2">
      <c r="A203" s="75" t="s">
        <v>511</v>
      </c>
      <c r="B203" s="73">
        <f t="shared" ref="B203:B204" si="71">H201</f>
        <v>0.18894704395755624</v>
      </c>
      <c r="C203" s="74"/>
      <c r="D203" s="56"/>
      <c r="E203" s="5"/>
      <c r="F203" s="69"/>
      <c r="G203" s="69"/>
      <c r="H203" s="6"/>
      <c r="I203" s="7"/>
      <c r="J203" s="9"/>
      <c r="K203" s="9"/>
      <c r="L203" s="9"/>
      <c r="M203" s="9"/>
      <c r="N203" s="9"/>
      <c r="O203" s="9"/>
      <c r="P203" s="9"/>
      <c r="Q203" s="9"/>
      <c r="R203" s="9"/>
      <c r="S203" s="9"/>
      <c r="T203" s="9"/>
      <c r="U203" s="9"/>
      <c r="V203" s="9"/>
      <c r="W203" s="9"/>
      <c r="X203" s="9"/>
      <c r="Y203" s="9"/>
      <c r="Z203" s="9"/>
    </row>
    <row r="204" spans="1:26" ht="12.75" customHeight="1" x14ac:dyDescent="0.2">
      <c r="A204" s="75" t="s">
        <v>514</v>
      </c>
      <c r="B204" s="73">
        <f t="shared" si="71"/>
        <v>0.18268271790963531</v>
      </c>
      <c r="C204" s="76"/>
      <c r="D204" s="56"/>
      <c r="E204" s="5"/>
      <c r="F204" s="69"/>
      <c r="G204" s="69"/>
      <c r="H204" s="6"/>
      <c r="I204" s="7"/>
      <c r="J204" s="9"/>
      <c r="K204" s="9"/>
      <c r="L204" s="9"/>
      <c r="M204" s="9"/>
      <c r="N204" s="9"/>
      <c r="O204" s="9"/>
      <c r="P204" s="9"/>
      <c r="Q204" s="9"/>
      <c r="R204" s="9"/>
      <c r="S204" s="9"/>
      <c r="T204" s="9"/>
      <c r="U204" s="9"/>
      <c r="V204" s="9"/>
      <c r="W204" s="9"/>
      <c r="X204" s="9"/>
      <c r="Y204" s="9"/>
      <c r="Z204" s="9"/>
    </row>
    <row r="205" spans="1:26" ht="12.75" customHeight="1" x14ac:dyDescent="0.2">
      <c r="A205" s="1" t="s">
        <v>552</v>
      </c>
      <c r="B205" s="15"/>
      <c r="C205" s="74"/>
      <c r="D205" s="56"/>
      <c r="E205" s="5"/>
      <c r="F205" s="69"/>
      <c r="G205" s="69"/>
      <c r="H205" s="6"/>
      <c r="I205" s="7"/>
      <c r="J205" s="9"/>
      <c r="K205" s="9"/>
      <c r="L205" s="9"/>
      <c r="M205" s="9"/>
      <c r="N205" s="9"/>
      <c r="O205" s="9"/>
      <c r="P205" s="9"/>
      <c r="Q205" s="9"/>
      <c r="R205" s="9"/>
      <c r="S205" s="9"/>
      <c r="T205" s="9"/>
      <c r="U205" s="9"/>
      <c r="V205" s="9"/>
      <c r="W205" s="9"/>
      <c r="X205" s="9"/>
      <c r="Y205" s="9"/>
      <c r="Z205" s="9"/>
    </row>
    <row r="206" spans="1:26" ht="12.75" customHeight="1" x14ac:dyDescent="0.2">
      <c r="A206" s="1"/>
      <c r="B206" s="15"/>
      <c r="C206" s="74"/>
      <c r="D206" s="56"/>
      <c r="E206" s="5"/>
      <c r="F206" s="69"/>
      <c r="G206" s="69"/>
      <c r="H206" s="6"/>
      <c r="I206" s="7"/>
      <c r="J206" s="9"/>
      <c r="K206" s="9"/>
      <c r="L206" s="9"/>
      <c r="M206" s="9"/>
      <c r="N206" s="9"/>
      <c r="O206" s="9"/>
      <c r="P206" s="9"/>
      <c r="Q206" s="9"/>
      <c r="R206" s="9"/>
      <c r="S206" s="9"/>
      <c r="T206" s="9"/>
      <c r="U206" s="9"/>
      <c r="V206" s="9"/>
      <c r="W206" s="9"/>
      <c r="X206" s="9"/>
      <c r="Y206" s="9"/>
      <c r="Z206" s="9"/>
    </row>
    <row r="207" spans="1:26" ht="12.75" customHeight="1" x14ac:dyDescent="0.2">
      <c r="A207" s="56"/>
      <c r="B207" s="15"/>
      <c r="C207" s="12"/>
      <c r="D207" s="77"/>
      <c r="E207" s="78"/>
      <c r="F207" s="79"/>
      <c r="G207" s="79"/>
      <c r="H207" s="6" t="s">
        <v>165</v>
      </c>
      <c r="I207" s="7"/>
      <c r="J207" s="9"/>
      <c r="K207" s="9"/>
      <c r="L207" s="9"/>
      <c r="M207" s="9"/>
      <c r="N207" s="9"/>
      <c r="O207" s="9"/>
      <c r="P207" s="9"/>
      <c r="Q207" s="9"/>
      <c r="R207" s="9"/>
      <c r="S207" s="9"/>
      <c r="T207" s="9"/>
      <c r="U207" s="9"/>
      <c r="V207" s="9"/>
      <c r="W207" s="9"/>
      <c r="X207" s="9"/>
      <c r="Y207" s="9"/>
      <c r="Z207" s="9"/>
    </row>
    <row r="208" spans="1:26" ht="12.75" customHeight="1" x14ac:dyDescent="0.2">
      <c r="A208" s="14"/>
      <c r="B208" s="15"/>
      <c r="C208" s="12"/>
      <c r="D208" s="14"/>
      <c r="E208" s="17"/>
      <c r="F208" s="18"/>
      <c r="G208" s="18"/>
      <c r="H208" s="69"/>
      <c r="I208" s="7"/>
      <c r="J208" s="9"/>
      <c r="K208" s="9"/>
      <c r="L208" s="9"/>
      <c r="M208" s="9"/>
      <c r="N208" s="9"/>
      <c r="O208" s="9"/>
      <c r="P208" s="9"/>
      <c r="Q208" s="9"/>
      <c r="R208" s="9"/>
      <c r="S208" s="9"/>
      <c r="T208" s="9"/>
      <c r="U208" s="9"/>
      <c r="V208" s="9"/>
      <c r="W208" s="9"/>
      <c r="X208" s="9"/>
      <c r="Y208" s="9"/>
      <c r="Z208" s="9"/>
    </row>
    <row r="209" spans="1:26" ht="12.75" customHeight="1" x14ac:dyDescent="0.2">
      <c r="A209" s="56"/>
      <c r="B209" s="15"/>
      <c r="C209" s="3"/>
      <c r="D209" s="4"/>
      <c r="E209" s="5"/>
      <c r="F209" s="69"/>
      <c r="G209" s="69"/>
      <c r="H209" s="6"/>
      <c r="I209" s="7"/>
      <c r="J209" s="9"/>
      <c r="K209" s="9"/>
      <c r="L209" s="9"/>
      <c r="M209" s="9"/>
      <c r="N209" s="9"/>
      <c r="O209" s="9"/>
      <c r="P209" s="9"/>
      <c r="Q209" s="9"/>
      <c r="R209" s="9"/>
      <c r="S209" s="9"/>
      <c r="T209" s="9"/>
      <c r="U209" s="9"/>
      <c r="V209" s="9"/>
      <c r="W209" s="9"/>
      <c r="X209" s="9"/>
      <c r="Y209" s="9"/>
      <c r="Z209" s="9"/>
    </row>
    <row r="210" spans="1:26" ht="12.75" customHeight="1" x14ac:dyDescent="0.2">
      <c r="A210" s="14"/>
      <c r="B210" s="15"/>
      <c r="C210" s="371" t="s">
        <v>13471</v>
      </c>
      <c r="D210" s="371"/>
      <c r="E210" s="374"/>
      <c r="F210" s="375" t="s">
        <v>13472</v>
      </c>
      <c r="G210" s="375"/>
      <c r="H210" s="69"/>
      <c r="I210" s="6"/>
      <c r="J210" s="9"/>
      <c r="K210" s="9"/>
      <c r="L210" s="9"/>
      <c r="M210" s="9"/>
      <c r="N210" s="9"/>
      <c r="O210" s="9"/>
      <c r="P210" s="9"/>
      <c r="Q210" s="9"/>
      <c r="R210" s="9"/>
      <c r="S210" s="9"/>
      <c r="T210" s="9"/>
      <c r="U210" s="9"/>
      <c r="V210" s="9"/>
      <c r="W210" s="9"/>
      <c r="X210" s="9"/>
      <c r="Y210" s="9"/>
      <c r="Z210" s="9"/>
    </row>
    <row r="211" spans="1:26" ht="12.75" customHeight="1" x14ac:dyDescent="0.2">
      <c r="A211" s="14"/>
      <c r="B211" s="15"/>
      <c r="C211" s="373" t="s">
        <v>13473</v>
      </c>
      <c r="D211" s="373"/>
      <c r="E211" s="373"/>
      <c r="F211" s="373" t="s">
        <v>13474</v>
      </c>
      <c r="G211" s="373"/>
      <c r="H211" s="18"/>
      <c r="I211" s="18"/>
      <c r="J211" s="9"/>
      <c r="K211" s="9"/>
      <c r="L211" s="9"/>
      <c r="M211" s="9"/>
      <c r="N211" s="9"/>
      <c r="O211" s="9"/>
      <c r="P211" s="9"/>
      <c r="Q211" s="9"/>
      <c r="R211" s="9"/>
      <c r="S211" s="9"/>
      <c r="T211" s="9"/>
      <c r="U211" s="9"/>
      <c r="V211" s="9"/>
      <c r="W211" s="9"/>
      <c r="X211" s="9"/>
      <c r="Y211" s="9"/>
      <c r="Z211" s="9"/>
    </row>
    <row r="212" spans="1:26" ht="12.75" customHeight="1" x14ac:dyDescent="0.2">
      <c r="A212" s="14"/>
      <c r="B212" s="15"/>
      <c r="C212" s="16"/>
      <c r="D212" s="14"/>
      <c r="E212" s="17"/>
      <c r="F212" s="18"/>
      <c r="G212" s="18"/>
      <c r="H212" s="18"/>
      <c r="I212" s="7"/>
      <c r="J212" s="9"/>
      <c r="K212" s="9"/>
      <c r="L212" s="9"/>
      <c r="M212" s="9"/>
      <c r="N212" s="9"/>
      <c r="O212" s="9"/>
      <c r="P212" s="9"/>
      <c r="Q212" s="9"/>
      <c r="R212" s="9"/>
      <c r="S212" s="9"/>
      <c r="T212" s="9"/>
      <c r="U212" s="9"/>
      <c r="V212" s="9"/>
      <c r="W212" s="9"/>
      <c r="X212" s="9"/>
      <c r="Y212" s="9"/>
      <c r="Z212" s="9"/>
    </row>
    <row r="213" spans="1:26" ht="12.75" customHeight="1" x14ac:dyDescent="0.2">
      <c r="A213" s="14"/>
      <c r="B213" s="15"/>
      <c r="C213" s="16"/>
      <c r="D213" s="14"/>
      <c r="E213" s="17"/>
      <c r="F213" s="18"/>
      <c r="G213" s="18"/>
      <c r="H213" s="18"/>
      <c r="I213" s="7"/>
      <c r="J213" s="9"/>
      <c r="K213" s="9"/>
      <c r="L213" s="9"/>
      <c r="M213" s="9"/>
      <c r="N213" s="9"/>
      <c r="O213" s="9"/>
      <c r="P213" s="9"/>
      <c r="Q213" s="9"/>
      <c r="R213" s="9"/>
      <c r="S213" s="9"/>
      <c r="T213" s="9"/>
      <c r="U213" s="9"/>
      <c r="V213" s="9"/>
      <c r="W213" s="9"/>
      <c r="X213" s="9"/>
      <c r="Y213" s="9"/>
      <c r="Z213" s="9"/>
    </row>
    <row r="214" spans="1:26" ht="12.75" customHeight="1" x14ac:dyDescent="0.2">
      <c r="A214" s="14"/>
      <c r="B214" s="15"/>
      <c r="C214" s="16"/>
      <c r="D214" s="14"/>
      <c r="E214" s="17"/>
      <c r="F214" s="18"/>
      <c r="G214" s="18"/>
      <c r="H214" s="18"/>
      <c r="I214" s="7"/>
      <c r="J214" s="9"/>
      <c r="K214" s="9"/>
      <c r="L214" s="9"/>
      <c r="M214" s="9"/>
      <c r="N214" s="9"/>
      <c r="O214" s="9"/>
      <c r="P214" s="9"/>
      <c r="Q214" s="9"/>
      <c r="R214" s="9"/>
      <c r="S214" s="9"/>
      <c r="T214" s="9"/>
      <c r="U214" s="9"/>
      <c r="V214" s="9"/>
      <c r="W214" s="9"/>
      <c r="X214" s="9"/>
      <c r="Y214" s="9"/>
      <c r="Z214" s="9"/>
    </row>
    <row r="215" spans="1:26" ht="12.75" customHeight="1" x14ac:dyDescent="0.2">
      <c r="A215" s="14"/>
      <c r="B215" s="15"/>
      <c r="C215" s="16"/>
      <c r="D215" s="14"/>
      <c r="E215" s="17"/>
      <c r="F215" s="18"/>
      <c r="G215" s="18"/>
      <c r="H215" s="18"/>
      <c r="I215" s="7"/>
      <c r="J215" s="9"/>
      <c r="K215" s="9"/>
      <c r="L215" s="9"/>
      <c r="M215" s="9"/>
      <c r="N215" s="9"/>
      <c r="O215" s="9"/>
      <c r="P215" s="9"/>
      <c r="Q215" s="9"/>
      <c r="R215" s="9"/>
      <c r="S215" s="9"/>
      <c r="T215" s="9"/>
      <c r="U215" s="9"/>
      <c r="V215" s="9"/>
      <c r="W215" s="9"/>
      <c r="X215" s="9"/>
      <c r="Y215" s="9"/>
      <c r="Z215" s="9"/>
    </row>
    <row r="216" spans="1:26" ht="12.75" customHeight="1" x14ac:dyDescent="0.2">
      <c r="A216" s="14"/>
      <c r="B216" s="15"/>
      <c r="C216" s="16"/>
      <c r="D216" s="14"/>
      <c r="E216" s="17"/>
      <c r="F216" s="18"/>
      <c r="G216" s="18"/>
      <c r="H216" s="18"/>
      <c r="I216" s="7"/>
      <c r="J216" s="9"/>
      <c r="K216" s="9"/>
      <c r="L216" s="9"/>
      <c r="M216" s="9"/>
      <c r="N216" s="9"/>
      <c r="O216" s="9"/>
      <c r="P216" s="9"/>
      <c r="Q216" s="9"/>
      <c r="R216" s="9"/>
      <c r="S216" s="9"/>
      <c r="T216" s="9"/>
      <c r="U216" s="9"/>
      <c r="V216" s="9"/>
      <c r="W216" s="9"/>
      <c r="X216" s="9"/>
      <c r="Y216" s="9"/>
      <c r="Z216" s="9"/>
    </row>
    <row r="217" spans="1:26" ht="12.75" customHeight="1" x14ac:dyDescent="0.2">
      <c r="A217" s="14"/>
      <c r="B217" s="15"/>
      <c r="C217" s="16"/>
      <c r="D217" s="14"/>
      <c r="E217" s="17"/>
      <c r="F217" s="18"/>
      <c r="G217" s="18"/>
      <c r="H217" s="9"/>
      <c r="I217" s="7"/>
      <c r="J217" s="9"/>
      <c r="K217" s="9"/>
      <c r="L217" s="9"/>
      <c r="M217" s="9"/>
      <c r="N217" s="9"/>
      <c r="O217" s="9"/>
      <c r="P217" s="9"/>
      <c r="Q217" s="9"/>
      <c r="R217" s="9"/>
      <c r="S217" s="9"/>
      <c r="T217" s="9"/>
      <c r="U217" s="9"/>
      <c r="V217" s="9"/>
      <c r="W217" s="9"/>
      <c r="X217" s="9"/>
      <c r="Y217" s="9"/>
      <c r="Z217" s="9"/>
    </row>
    <row r="218" spans="1:26" ht="12.75" customHeight="1" x14ac:dyDescent="0.2">
      <c r="A218" s="14"/>
      <c r="B218" s="15"/>
      <c r="C218" s="16"/>
      <c r="D218" s="14"/>
      <c r="E218" s="17"/>
      <c r="F218" s="18"/>
      <c r="G218" s="18"/>
      <c r="H218" s="9"/>
      <c r="I218" s="7"/>
      <c r="J218" s="9"/>
      <c r="K218" s="9"/>
      <c r="L218" s="9"/>
      <c r="M218" s="9"/>
      <c r="N218" s="9"/>
      <c r="O218" s="9"/>
      <c r="P218" s="9"/>
      <c r="Q218" s="9"/>
      <c r="R218" s="9"/>
      <c r="S218" s="9"/>
      <c r="T218" s="9"/>
      <c r="U218" s="9"/>
      <c r="V218" s="9"/>
      <c r="W218" s="9"/>
      <c r="X218" s="9"/>
      <c r="Y218" s="9"/>
      <c r="Z218" s="9"/>
    </row>
    <row r="219" spans="1:26" ht="12.75" customHeight="1" x14ac:dyDescent="0.2">
      <c r="A219" s="14"/>
      <c r="B219" s="15"/>
      <c r="C219" s="16"/>
      <c r="D219" s="14"/>
      <c r="E219" s="17"/>
      <c r="F219" s="18"/>
      <c r="G219" s="18"/>
      <c r="H219" s="9"/>
      <c r="I219" s="7"/>
      <c r="J219" s="9"/>
      <c r="K219" s="9"/>
      <c r="L219" s="9"/>
      <c r="M219" s="9"/>
      <c r="N219" s="9"/>
      <c r="O219" s="9"/>
      <c r="P219" s="9"/>
      <c r="Q219" s="9"/>
      <c r="R219" s="9"/>
      <c r="S219" s="9"/>
      <c r="T219" s="9"/>
      <c r="U219" s="9"/>
      <c r="V219" s="9"/>
      <c r="W219" s="9"/>
      <c r="X219" s="9"/>
      <c r="Y219" s="9"/>
      <c r="Z219" s="9"/>
    </row>
    <row r="220" spans="1:26" ht="12.75" customHeight="1" x14ac:dyDescent="0.2">
      <c r="A220" s="14"/>
      <c r="B220" s="15"/>
      <c r="C220" s="16"/>
      <c r="D220" s="14"/>
      <c r="E220" s="17"/>
      <c r="F220" s="18"/>
      <c r="G220" s="18"/>
      <c r="H220" s="9"/>
      <c r="I220" s="7"/>
      <c r="J220" s="9"/>
      <c r="K220" s="9"/>
      <c r="L220" s="9"/>
      <c r="M220" s="9"/>
      <c r="N220" s="9"/>
      <c r="O220" s="9"/>
      <c r="P220" s="9"/>
      <c r="Q220" s="9"/>
      <c r="R220" s="9"/>
      <c r="S220" s="9"/>
      <c r="T220" s="9"/>
      <c r="U220" s="9"/>
      <c r="V220" s="9"/>
      <c r="W220" s="9"/>
      <c r="X220" s="9"/>
      <c r="Y220" s="9"/>
      <c r="Z220" s="9"/>
    </row>
    <row r="221" spans="1:26" ht="12.75" customHeight="1" x14ac:dyDescent="0.2">
      <c r="A221" s="14"/>
      <c r="B221" s="15"/>
      <c r="C221" s="16"/>
      <c r="D221" s="14"/>
      <c r="E221" s="17"/>
      <c r="F221" s="18"/>
      <c r="G221" s="18"/>
      <c r="H221" s="9"/>
      <c r="I221" s="7"/>
      <c r="J221" s="9"/>
      <c r="K221" s="9"/>
      <c r="L221" s="9"/>
      <c r="M221" s="9"/>
      <c r="N221" s="9"/>
      <c r="O221" s="9"/>
      <c r="P221" s="9"/>
      <c r="Q221" s="9"/>
      <c r="R221" s="9"/>
      <c r="S221" s="9"/>
      <c r="T221" s="9"/>
      <c r="U221" s="9"/>
      <c r="V221" s="9"/>
      <c r="W221" s="9"/>
      <c r="X221" s="9"/>
      <c r="Y221" s="9"/>
      <c r="Z221" s="9"/>
    </row>
    <row r="222" spans="1:26" ht="12.75" customHeight="1" x14ac:dyDescent="0.2">
      <c r="A222" s="14"/>
      <c r="B222" s="15"/>
      <c r="C222" s="16"/>
      <c r="D222" s="14"/>
      <c r="E222" s="17"/>
      <c r="F222" s="18"/>
      <c r="G222" s="18"/>
      <c r="H222" s="9"/>
      <c r="I222" s="7"/>
      <c r="J222" s="9"/>
      <c r="K222" s="9"/>
      <c r="L222" s="9"/>
      <c r="M222" s="9"/>
      <c r="N222" s="9"/>
      <c r="O222" s="9"/>
      <c r="P222" s="9"/>
      <c r="Q222" s="9"/>
      <c r="R222" s="9"/>
      <c r="S222" s="9"/>
      <c r="T222" s="9"/>
      <c r="U222" s="9"/>
      <c r="V222" s="9"/>
      <c r="W222" s="9"/>
      <c r="X222" s="9"/>
      <c r="Y222" s="9"/>
      <c r="Z222" s="9"/>
    </row>
    <row r="223" spans="1:26" ht="12.75" customHeight="1" x14ac:dyDescent="0.2">
      <c r="A223" s="14"/>
      <c r="B223" s="15"/>
      <c r="C223" s="16"/>
      <c r="D223" s="14"/>
      <c r="E223" s="17"/>
      <c r="F223" s="18"/>
      <c r="G223" s="18"/>
      <c r="H223" s="9"/>
      <c r="I223" s="7"/>
      <c r="J223" s="9"/>
      <c r="K223" s="9"/>
      <c r="L223" s="9"/>
      <c r="M223" s="9"/>
      <c r="N223" s="9"/>
      <c r="O223" s="9"/>
      <c r="P223" s="9"/>
      <c r="Q223" s="9"/>
      <c r="R223" s="9"/>
      <c r="S223" s="9"/>
      <c r="T223" s="9"/>
      <c r="U223" s="9"/>
      <c r="V223" s="9"/>
      <c r="W223" s="9"/>
      <c r="X223" s="9"/>
      <c r="Y223" s="9"/>
      <c r="Z223" s="9"/>
    </row>
    <row r="224" spans="1:26" ht="12.75" customHeight="1" x14ac:dyDescent="0.2">
      <c r="A224" s="14"/>
      <c r="B224" s="15"/>
      <c r="C224" s="16"/>
      <c r="D224" s="14"/>
      <c r="E224" s="17"/>
      <c r="F224" s="18"/>
      <c r="G224" s="18"/>
      <c r="H224" s="9"/>
      <c r="I224" s="7"/>
      <c r="J224" s="9"/>
      <c r="K224" s="9"/>
      <c r="L224" s="9"/>
      <c r="M224" s="9"/>
      <c r="N224" s="9"/>
      <c r="O224" s="9"/>
      <c r="P224" s="9"/>
      <c r="Q224" s="9"/>
      <c r="R224" s="9"/>
      <c r="S224" s="9"/>
      <c r="T224" s="9"/>
      <c r="U224" s="9"/>
      <c r="V224" s="9"/>
      <c r="W224" s="9"/>
      <c r="X224" s="9"/>
      <c r="Y224" s="9"/>
      <c r="Z224" s="9"/>
    </row>
    <row r="225" spans="1:26" ht="12.75" customHeight="1" x14ac:dyDescent="0.2">
      <c r="A225" s="14"/>
      <c r="B225" s="15"/>
      <c r="C225" s="16"/>
      <c r="D225" s="14"/>
      <c r="E225" s="17"/>
      <c r="F225" s="18"/>
      <c r="G225" s="18"/>
      <c r="H225" s="9"/>
      <c r="I225" s="7"/>
      <c r="J225" s="9"/>
      <c r="K225" s="9"/>
      <c r="L225" s="9"/>
      <c r="M225" s="9"/>
      <c r="N225" s="9"/>
      <c r="O225" s="9"/>
      <c r="P225" s="9"/>
      <c r="Q225" s="9"/>
      <c r="R225" s="9"/>
      <c r="S225" s="9"/>
      <c r="T225" s="9"/>
      <c r="U225" s="9"/>
      <c r="V225" s="9"/>
      <c r="W225" s="9"/>
      <c r="X225" s="9"/>
      <c r="Y225" s="9"/>
      <c r="Z225" s="9"/>
    </row>
    <row r="226" spans="1:26" ht="12.75" customHeight="1" x14ac:dyDescent="0.2">
      <c r="A226" s="14"/>
      <c r="B226" s="15"/>
      <c r="C226" s="16"/>
      <c r="D226" s="14"/>
      <c r="E226" s="17"/>
      <c r="F226" s="18"/>
      <c r="G226" s="18"/>
      <c r="H226" s="9"/>
      <c r="I226" s="7"/>
      <c r="J226" s="9"/>
      <c r="K226" s="9"/>
      <c r="L226" s="9"/>
      <c r="M226" s="9"/>
      <c r="N226" s="9"/>
      <c r="O226" s="9"/>
      <c r="P226" s="9"/>
      <c r="Q226" s="9"/>
      <c r="R226" s="9"/>
      <c r="S226" s="9"/>
      <c r="T226" s="9"/>
      <c r="U226" s="9"/>
      <c r="V226" s="9"/>
      <c r="W226" s="9"/>
      <c r="X226" s="9"/>
      <c r="Y226" s="9"/>
      <c r="Z226" s="9"/>
    </row>
    <row r="227" spans="1:26" ht="12.75" customHeight="1" x14ac:dyDescent="0.2">
      <c r="A227" s="14"/>
      <c r="B227" s="15"/>
      <c r="C227" s="16"/>
      <c r="D227" s="14"/>
      <c r="E227" s="17"/>
      <c r="F227" s="18"/>
      <c r="G227" s="18"/>
      <c r="H227" s="9"/>
      <c r="I227" s="7"/>
      <c r="J227" s="9"/>
      <c r="K227" s="9"/>
      <c r="L227" s="9"/>
      <c r="M227" s="9"/>
      <c r="N227" s="9"/>
      <c r="O227" s="9"/>
      <c r="P227" s="9"/>
      <c r="Q227" s="9"/>
      <c r="R227" s="9"/>
      <c r="S227" s="9"/>
      <c r="T227" s="9"/>
      <c r="U227" s="9"/>
      <c r="V227" s="9"/>
      <c r="W227" s="9"/>
      <c r="X227" s="9"/>
      <c r="Y227" s="9"/>
      <c r="Z227" s="9"/>
    </row>
    <row r="228" spans="1:26" ht="12.75" customHeight="1" x14ac:dyDescent="0.2">
      <c r="A228" s="14"/>
      <c r="B228" s="15"/>
      <c r="C228" s="16"/>
      <c r="D228" s="14"/>
      <c r="E228" s="17"/>
      <c r="F228" s="18"/>
      <c r="G228" s="18"/>
      <c r="H228" s="9"/>
      <c r="I228" s="7"/>
      <c r="J228" s="9"/>
      <c r="K228" s="9"/>
      <c r="L228" s="9"/>
      <c r="M228" s="9"/>
      <c r="N228" s="9"/>
      <c r="O228" s="9"/>
      <c r="P228" s="9"/>
      <c r="Q228" s="9"/>
      <c r="R228" s="9"/>
      <c r="S228" s="9"/>
      <c r="T228" s="9"/>
      <c r="U228" s="9"/>
      <c r="V228" s="9"/>
      <c r="W228" s="9"/>
      <c r="X228" s="9"/>
      <c r="Y228" s="9"/>
      <c r="Z228" s="9"/>
    </row>
    <row r="229" spans="1:26" ht="12.75" customHeight="1" x14ac:dyDescent="0.2">
      <c r="A229" s="14"/>
      <c r="B229" s="15"/>
      <c r="C229" s="16"/>
      <c r="D229" s="14"/>
      <c r="E229" s="17"/>
      <c r="F229" s="18"/>
      <c r="G229" s="18"/>
      <c r="H229" s="9"/>
      <c r="I229" s="7"/>
      <c r="J229" s="9"/>
      <c r="K229" s="9"/>
      <c r="L229" s="9"/>
      <c r="M229" s="9"/>
      <c r="N229" s="9"/>
      <c r="O229" s="9"/>
      <c r="P229" s="9"/>
      <c r="Q229" s="9"/>
      <c r="R229" s="9"/>
      <c r="S229" s="9"/>
      <c r="T229" s="9"/>
      <c r="U229" s="9"/>
      <c r="V229" s="9"/>
      <c r="W229" s="9"/>
      <c r="X229" s="9"/>
      <c r="Y229" s="9"/>
      <c r="Z229" s="9"/>
    </row>
    <row r="230" spans="1:26" ht="12.75" customHeight="1" x14ac:dyDescent="0.2">
      <c r="A230" s="14"/>
      <c r="B230" s="15"/>
      <c r="C230" s="16"/>
      <c r="D230" s="14"/>
      <c r="E230" s="17"/>
      <c r="F230" s="18"/>
      <c r="G230" s="18"/>
      <c r="H230" s="9"/>
      <c r="I230" s="7"/>
      <c r="J230" s="9"/>
      <c r="K230" s="9"/>
      <c r="L230" s="9"/>
      <c r="M230" s="9"/>
      <c r="N230" s="9"/>
      <c r="O230" s="9"/>
      <c r="P230" s="9"/>
      <c r="Q230" s="9"/>
      <c r="R230" s="9"/>
      <c r="S230" s="9"/>
      <c r="T230" s="9"/>
      <c r="U230" s="9"/>
      <c r="V230" s="9"/>
      <c r="W230" s="9"/>
      <c r="X230" s="9"/>
      <c r="Y230" s="9"/>
      <c r="Z230" s="9"/>
    </row>
    <row r="231" spans="1:26" ht="12.75" customHeight="1" x14ac:dyDescent="0.2">
      <c r="A231" s="14"/>
      <c r="B231" s="15"/>
      <c r="C231" s="16"/>
      <c r="D231" s="14"/>
      <c r="E231" s="17"/>
      <c r="F231" s="18"/>
      <c r="G231" s="18"/>
      <c r="H231" s="9"/>
      <c r="I231" s="7"/>
      <c r="J231" s="9"/>
      <c r="K231" s="9"/>
      <c r="L231" s="9"/>
      <c r="M231" s="9"/>
      <c r="N231" s="9"/>
      <c r="O231" s="9"/>
      <c r="P231" s="9"/>
      <c r="Q231" s="9"/>
      <c r="R231" s="9"/>
      <c r="S231" s="9"/>
      <c r="T231" s="9"/>
      <c r="U231" s="9"/>
      <c r="V231" s="9"/>
      <c r="W231" s="9"/>
      <c r="X231" s="9"/>
      <c r="Y231" s="9"/>
      <c r="Z231" s="9"/>
    </row>
    <row r="232" spans="1:26" ht="12.75" customHeight="1" x14ac:dyDescent="0.2">
      <c r="A232" s="14"/>
      <c r="B232" s="15"/>
      <c r="C232" s="16"/>
      <c r="D232" s="14"/>
      <c r="E232" s="17"/>
      <c r="F232" s="18"/>
      <c r="G232" s="18"/>
      <c r="H232" s="9"/>
      <c r="I232" s="7"/>
      <c r="J232" s="9"/>
      <c r="K232" s="9"/>
      <c r="L232" s="9"/>
      <c r="M232" s="9"/>
      <c r="N232" s="9"/>
      <c r="O232" s="9"/>
      <c r="P232" s="9"/>
      <c r="Q232" s="9"/>
      <c r="R232" s="9"/>
      <c r="S232" s="9"/>
      <c r="T232" s="9"/>
      <c r="U232" s="9"/>
      <c r="V232" s="9"/>
      <c r="W232" s="9"/>
      <c r="X232" s="9"/>
      <c r="Y232" s="9"/>
      <c r="Z232" s="9"/>
    </row>
    <row r="233" spans="1:26" ht="12.75" customHeight="1" x14ac:dyDescent="0.2">
      <c r="A233" s="14"/>
      <c r="B233" s="15"/>
      <c r="C233" s="16"/>
      <c r="D233" s="14"/>
      <c r="E233" s="17"/>
      <c r="F233" s="18"/>
      <c r="G233" s="18"/>
      <c r="H233" s="9"/>
      <c r="I233" s="7"/>
      <c r="J233" s="9"/>
      <c r="K233" s="9"/>
      <c r="L233" s="9"/>
      <c r="M233" s="9"/>
      <c r="N233" s="9"/>
      <c r="O233" s="9"/>
      <c r="P233" s="9"/>
      <c r="Q233" s="9"/>
      <c r="R233" s="9"/>
      <c r="S233" s="9"/>
      <c r="T233" s="9"/>
      <c r="U233" s="9"/>
      <c r="V233" s="9"/>
      <c r="W233" s="9"/>
      <c r="X233" s="9"/>
      <c r="Y233" s="9"/>
      <c r="Z233" s="9"/>
    </row>
    <row r="234" spans="1:26" ht="12.75" customHeight="1" x14ac:dyDescent="0.2">
      <c r="A234" s="14"/>
      <c r="B234" s="15"/>
      <c r="C234" s="16"/>
      <c r="D234" s="14"/>
      <c r="E234" s="17"/>
      <c r="F234" s="18"/>
      <c r="G234" s="18"/>
      <c r="H234" s="9"/>
      <c r="I234" s="7"/>
      <c r="J234" s="9"/>
      <c r="K234" s="9"/>
      <c r="L234" s="9"/>
      <c r="M234" s="9"/>
      <c r="N234" s="9"/>
      <c r="O234" s="9"/>
      <c r="P234" s="9"/>
      <c r="Q234" s="9"/>
      <c r="R234" s="9"/>
      <c r="S234" s="9"/>
      <c r="T234" s="9"/>
      <c r="U234" s="9"/>
      <c r="V234" s="9"/>
      <c r="W234" s="9"/>
      <c r="X234" s="9"/>
      <c r="Y234" s="9"/>
      <c r="Z234" s="9"/>
    </row>
    <row r="235" spans="1:26" ht="12.75" customHeight="1" x14ac:dyDescent="0.2">
      <c r="A235" s="14"/>
      <c r="B235" s="15"/>
      <c r="C235" s="16"/>
      <c r="D235" s="14"/>
      <c r="E235" s="17"/>
      <c r="F235" s="18"/>
      <c r="G235" s="18"/>
      <c r="H235" s="9"/>
      <c r="I235" s="7"/>
      <c r="J235" s="9"/>
      <c r="K235" s="9"/>
      <c r="L235" s="9"/>
      <c r="M235" s="9"/>
      <c r="N235" s="9"/>
      <c r="O235" s="9"/>
      <c r="P235" s="9"/>
      <c r="Q235" s="9"/>
      <c r="R235" s="9"/>
      <c r="S235" s="9"/>
      <c r="T235" s="9"/>
      <c r="U235" s="9"/>
      <c r="V235" s="9"/>
      <c r="W235" s="9"/>
      <c r="X235" s="9"/>
      <c r="Y235" s="9"/>
      <c r="Z235" s="9"/>
    </row>
    <row r="236" spans="1:26" ht="12.75" customHeight="1" x14ac:dyDescent="0.2">
      <c r="A236" s="14"/>
      <c r="B236" s="15"/>
      <c r="C236" s="16"/>
      <c r="D236" s="14"/>
      <c r="E236" s="17"/>
      <c r="F236" s="18"/>
      <c r="G236" s="18"/>
      <c r="H236" s="9"/>
      <c r="I236" s="7"/>
      <c r="J236" s="9"/>
      <c r="K236" s="9"/>
      <c r="L236" s="9"/>
      <c r="M236" s="9"/>
      <c r="N236" s="9"/>
      <c r="O236" s="9"/>
      <c r="P236" s="9"/>
      <c r="Q236" s="9"/>
      <c r="R236" s="9"/>
      <c r="S236" s="9"/>
      <c r="T236" s="9"/>
      <c r="U236" s="9"/>
      <c r="V236" s="9"/>
      <c r="W236" s="9"/>
      <c r="X236" s="9"/>
      <c r="Y236" s="9"/>
      <c r="Z236" s="9"/>
    </row>
    <row r="237" spans="1:26" ht="12.75" customHeight="1" x14ac:dyDescent="0.2">
      <c r="A237" s="14"/>
      <c r="B237" s="15"/>
      <c r="C237" s="16"/>
      <c r="D237" s="14"/>
      <c r="E237" s="17"/>
      <c r="F237" s="18"/>
      <c r="G237" s="18"/>
      <c r="H237" s="9"/>
      <c r="I237" s="7"/>
      <c r="J237" s="9"/>
      <c r="K237" s="9"/>
      <c r="L237" s="9"/>
      <c r="M237" s="9"/>
      <c r="N237" s="9"/>
      <c r="O237" s="9"/>
      <c r="P237" s="9"/>
      <c r="Q237" s="9"/>
      <c r="R237" s="9"/>
      <c r="S237" s="9"/>
      <c r="T237" s="9"/>
      <c r="U237" s="9"/>
      <c r="V237" s="9"/>
      <c r="W237" s="9"/>
      <c r="X237" s="9"/>
      <c r="Y237" s="9"/>
      <c r="Z237" s="9"/>
    </row>
    <row r="238" spans="1:26" ht="12.75" customHeight="1" x14ac:dyDescent="0.2">
      <c r="A238" s="14"/>
      <c r="B238" s="15"/>
      <c r="C238" s="16"/>
      <c r="D238" s="14"/>
      <c r="E238" s="17"/>
      <c r="F238" s="18"/>
      <c r="G238" s="18"/>
      <c r="H238" s="9"/>
      <c r="I238" s="7"/>
      <c r="J238" s="9"/>
      <c r="K238" s="9"/>
      <c r="L238" s="9"/>
      <c r="M238" s="9"/>
      <c r="N238" s="9"/>
      <c r="O238" s="9"/>
      <c r="P238" s="9"/>
      <c r="Q238" s="9"/>
      <c r="R238" s="9"/>
      <c r="S238" s="9"/>
      <c r="T238" s="9"/>
      <c r="U238" s="9"/>
      <c r="V238" s="9"/>
      <c r="W238" s="9"/>
      <c r="X238" s="9"/>
      <c r="Y238" s="9"/>
      <c r="Z238" s="9"/>
    </row>
    <row r="239" spans="1:26" ht="12.75" customHeight="1" x14ac:dyDescent="0.2">
      <c r="A239" s="14"/>
      <c r="B239" s="15"/>
      <c r="C239" s="16"/>
      <c r="D239" s="14"/>
      <c r="E239" s="17"/>
      <c r="F239" s="18"/>
      <c r="G239" s="18"/>
      <c r="H239" s="9"/>
      <c r="I239" s="7"/>
      <c r="J239" s="9"/>
      <c r="K239" s="9"/>
      <c r="L239" s="9"/>
      <c r="M239" s="9"/>
      <c r="N239" s="9"/>
      <c r="O239" s="9"/>
      <c r="P239" s="9"/>
      <c r="Q239" s="9"/>
      <c r="R239" s="9"/>
      <c r="S239" s="9"/>
      <c r="T239" s="9"/>
      <c r="U239" s="9"/>
      <c r="V239" s="9"/>
      <c r="W239" s="9"/>
      <c r="X239" s="9"/>
      <c r="Y239" s="9"/>
      <c r="Z239" s="9"/>
    </row>
    <row r="240" spans="1:26" ht="12.75" customHeight="1" x14ac:dyDescent="0.2">
      <c r="A240" s="14"/>
      <c r="B240" s="15"/>
      <c r="C240" s="16"/>
      <c r="D240" s="14"/>
      <c r="E240" s="17"/>
      <c r="F240" s="18"/>
      <c r="G240" s="18"/>
      <c r="H240" s="9"/>
      <c r="I240" s="7"/>
      <c r="J240" s="9"/>
      <c r="K240" s="9"/>
      <c r="L240" s="9"/>
      <c r="M240" s="9"/>
      <c r="N240" s="9"/>
      <c r="O240" s="9"/>
      <c r="P240" s="9"/>
      <c r="Q240" s="9"/>
      <c r="R240" s="9"/>
      <c r="S240" s="9"/>
      <c r="T240" s="9"/>
      <c r="U240" s="9"/>
      <c r="V240" s="9"/>
      <c r="W240" s="9"/>
      <c r="X240" s="9"/>
      <c r="Y240" s="9"/>
      <c r="Z240" s="9"/>
    </row>
    <row r="241" spans="1:26" ht="12.75" customHeight="1" x14ac:dyDescent="0.2">
      <c r="A241" s="14"/>
      <c r="B241" s="15"/>
      <c r="C241" s="16"/>
      <c r="D241" s="14"/>
      <c r="E241" s="17"/>
      <c r="F241" s="18"/>
      <c r="G241" s="18"/>
      <c r="H241" s="9"/>
      <c r="I241" s="7"/>
      <c r="J241" s="9"/>
      <c r="K241" s="9"/>
      <c r="L241" s="9"/>
      <c r="M241" s="9"/>
      <c r="N241" s="9"/>
      <c r="O241" s="9"/>
      <c r="P241" s="9"/>
      <c r="Q241" s="9"/>
      <c r="R241" s="9"/>
      <c r="S241" s="9"/>
      <c r="T241" s="9"/>
      <c r="U241" s="9"/>
      <c r="V241" s="9"/>
      <c r="W241" s="9"/>
      <c r="X241" s="9"/>
      <c r="Y241" s="9"/>
      <c r="Z241" s="9"/>
    </row>
    <row r="242" spans="1:26" ht="12.75" customHeight="1" x14ac:dyDescent="0.2">
      <c r="A242" s="14"/>
      <c r="B242" s="15"/>
      <c r="C242" s="16"/>
      <c r="D242" s="14"/>
      <c r="E242" s="17"/>
      <c r="F242" s="18"/>
      <c r="G242" s="18"/>
      <c r="H242" s="9"/>
      <c r="I242" s="7"/>
      <c r="J242" s="9"/>
      <c r="K242" s="9"/>
      <c r="L242" s="9"/>
      <c r="M242" s="9"/>
      <c r="N242" s="9"/>
      <c r="O242" s="9"/>
      <c r="P242" s="9"/>
      <c r="Q242" s="9"/>
      <c r="R242" s="9"/>
      <c r="S242" s="9"/>
      <c r="T242" s="9"/>
      <c r="U242" s="9"/>
      <c r="V242" s="9"/>
      <c r="W242" s="9"/>
      <c r="X242" s="9"/>
      <c r="Y242" s="9"/>
      <c r="Z242" s="9"/>
    </row>
    <row r="243" spans="1:26" ht="12.75" customHeight="1" x14ac:dyDescent="0.2">
      <c r="A243" s="14"/>
      <c r="B243" s="15"/>
      <c r="C243" s="16"/>
      <c r="D243" s="14"/>
      <c r="E243" s="17"/>
      <c r="F243" s="18"/>
      <c r="G243" s="18"/>
      <c r="H243" s="9"/>
      <c r="I243" s="7"/>
      <c r="J243" s="9"/>
      <c r="K243" s="9"/>
      <c r="L243" s="9"/>
      <c r="M243" s="9"/>
      <c r="N243" s="9"/>
      <c r="O243" s="9"/>
      <c r="P243" s="9"/>
      <c r="Q243" s="9"/>
      <c r="R243" s="9"/>
      <c r="S243" s="9"/>
      <c r="T243" s="9"/>
      <c r="U243" s="9"/>
      <c r="V243" s="9"/>
      <c r="W243" s="9"/>
      <c r="X243" s="9"/>
      <c r="Y243" s="9"/>
      <c r="Z243" s="9"/>
    </row>
    <row r="244" spans="1:26" ht="12.75" customHeight="1" x14ac:dyDescent="0.2">
      <c r="A244" s="14"/>
      <c r="B244" s="15"/>
      <c r="C244" s="16"/>
      <c r="D244" s="14"/>
      <c r="E244" s="17"/>
      <c r="F244" s="18"/>
      <c r="G244" s="18"/>
      <c r="H244" s="9"/>
      <c r="I244" s="7"/>
      <c r="J244" s="9"/>
      <c r="K244" s="9"/>
      <c r="L244" s="9"/>
      <c r="M244" s="9"/>
      <c r="N244" s="9"/>
      <c r="O244" s="9"/>
      <c r="P244" s="9"/>
      <c r="Q244" s="9"/>
      <c r="R244" s="9"/>
      <c r="S244" s="9"/>
      <c r="T244" s="9"/>
      <c r="U244" s="9"/>
      <c r="V244" s="9"/>
      <c r="W244" s="9"/>
      <c r="X244" s="9"/>
      <c r="Y244" s="9"/>
      <c r="Z244" s="9"/>
    </row>
    <row r="245" spans="1:26" ht="12.75" customHeight="1" x14ac:dyDescent="0.2">
      <c r="A245" s="14"/>
      <c r="B245" s="15"/>
      <c r="C245" s="16"/>
      <c r="D245" s="14"/>
      <c r="E245" s="17"/>
      <c r="F245" s="18"/>
      <c r="G245" s="18"/>
      <c r="H245" s="9"/>
      <c r="I245" s="7"/>
      <c r="J245" s="9"/>
      <c r="K245" s="9"/>
      <c r="L245" s="9"/>
      <c r="M245" s="9"/>
      <c r="N245" s="9"/>
      <c r="O245" s="9"/>
      <c r="P245" s="9"/>
      <c r="Q245" s="9"/>
      <c r="R245" s="9"/>
      <c r="S245" s="9"/>
      <c r="T245" s="9"/>
      <c r="U245" s="9"/>
      <c r="V245" s="9"/>
      <c r="W245" s="9"/>
      <c r="X245" s="9"/>
      <c r="Y245" s="9"/>
      <c r="Z245" s="9"/>
    </row>
    <row r="246" spans="1:26" ht="12.75" customHeight="1" x14ac:dyDescent="0.2">
      <c r="A246" s="14"/>
      <c r="B246" s="15"/>
      <c r="C246" s="16"/>
      <c r="D246" s="14"/>
      <c r="E246" s="17"/>
      <c r="F246" s="18"/>
      <c r="G246" s="18"/>
      <c r="H246" s="9"/>
      <c r="I246" s="7"/>
      <c r="J246" s="9"/>
      <c r="K246" s="9"/>
      <c r="L246" s="9"/>
      <c r="M246" s="9"/>
      <c r="N246" s="9"/>
      <c r="O246" s="9"/>
      <c r="P246" s="9"/>
      <c r="Q246" s="9"/>
      <c r="R246" s="9"/>
      <c r="S246" s="9"/>
      <c r="T246" s="9"/>
      <c r="U246" s="9"/>
      <c r="V246" s="9"/>
      <c r="W246" s="9"/>
      <c r="X246" s="9"/>
      <c r="Y246" s="9"/>
      <c r="Z246" s="9"/>
    </row>
    <row r="247" spans="1:26" ht="12.75" customHeight="1" x14ac:dyDescent="0.2">
      <c r="A247" s="14"/>
      <c r="B247" s="15"/>
      <c r="C247" s="16"/>
      <c r="D247" s="14"/>
      <c r="E247" s="17"/>
      <c r="F247" s="18"/>
      <c r="G247" s="18"/>
      <c r="H247" s="9"/>
      <c r="I247" s="7"/>
      <c r="J247" s="9"/>
      <c r="K247" s="9"/>
      <c r="L247" s="9"/>
      <c r="M247" s="9"/>
      <c r="N247" s="9"/>
      <c r="O247" s="9"/>
      <c r="P247" s="9"/>
      <c r="Q247" s="9"/>
      <c r="R247" s="9"/>
      <c r="S247" s="9"/>
      <c r="T247" s="9"/>
      <c r="U247" s="9"/>
      <c r="V247" s="9"/>
      <c r="W247" s="9"/>
      <c r="X247" s="9"/>
      <c r="Y247" s="9"/>
      <c r="Z247" s="9"/>
    </row>
    <row r="248" spans="1:26" ht="12.75" customHeight="1" x14ac:dyDescent="0.2">
      <c r="A248" s="14"/>
      <c r="B248" s="15"/>
      <c r="C248" s="16"/>
      <c r="D248" s="14"/>
      <c r="E248" s="17"/>
      <c r="F248" s="18"/>
      <c r="G248" s="18"/>
      <c r="H248" s="9"/>
      <c r="I248" s="7"/>
      <c r="J248" s="9"/>
      <c r="K248" s="9"/>
      <c r="L248" s="9"/>
      <c r="M248" s="9"/>
      <c r="N248" s="9"/>
      <c r="O248" s="9"/>
      <c r="P248" s="9"/>
      <c r="Q248" s="9"/>
      <c r="R248" s="9"/>
      <c r="S248" s="9"/>
      <c r="T248" s="9"/>
      <c r="U248" s="9"/>
      <c r="V248" s="9"/>
      <c r="W248" s="9"/>
      <c r="X248" s="9"/>
      <c r="Y248" s="9"/>
      <c r="Z248" s="9"/>
    </row>
    <row r="249" spans="1:26" ht="12.75" customHeight="1" x14ac:dyDescent="0.2">
      <c r="A249" s="14"/>
      <c r="B249" s="15"/>
      <c r="C249" s="16"/>
      <c r="D249" s="14"/>
      <c r="E249" s="17"/>
      <c r="F249" s="18"/>
      <c r="G249" s="18"/>
      <c r="H249" s="9"/>
      <c r="I249" s="7"/>
      <c r="J249" s="9"/>
      <c r="K249" s="9"/>
      <c r="L249" s="9"/>
      <c r="M249" s="9"/>
      <c r="N249" s="9"/>
      <c r="O249" s="9"/>
      <c r="P249" s="9"/>
      <c r="Q249" s="9"/>
      <c r="R249" s="9"/>
      <c r="S249" s="9"/>
      <c r="T249" s="9"/>
      <c r="U249" s="9"/>
      <c r="V249" s="9"/>
      <c r="W249" s="9"/>
      <c r="X249" s="9"/>
      <c r="Y249" s="9"/>
      <c r="Z249" s="9"/>
    </row>
    <row r="250" spans="1:26" ht="12.75" customHeight="1" x14ac:dyDescent="0.2">
      <c r="A250" s="14"/>
      <c r="B250" s="15"/>
      <c r="C250" s="16"/>
      <c r="D250" s="14"/>
      <c r="E250" s="17"/>
      <c r="F250" s="18"/>
      <c r="G250" s="18"/>
      <c r="H250" s="9"/>
      <c r="I250" s="7"/>
      <c r="J250" s="9"/>
      <c r="K250" s="9"/>
      <c r="L250" s="9"/>
      <c r="M250" s="9"/>
      <c r="N250" s="9"/>
      <c r="O250" s="9"/>
      <c r="P250" s="9"/>
      <c r="Q250" s="9"/>
      <c r="R250" s="9"/>
      <c r="S250" s="9"/>
      <c r="T250" s="9"/>
      <c r="U250" s="9"/>
      <c r="V250" s="9"/>
      <c r="W250" s="9"/>
      <c r="X250" s="9"/>
      <c r="Y250" s="9"/>
      <c r="Z250" s="9"/>
    </row>
    <row r="251" spans="1:26" ht="12.75" customHeight="1" x14ac:dyDescent="0.2">
      <c r="A251" s="14"/>
      <c r="B251" s="15"/>
      <c r="C251" s="16"/>
      <c r="D251" s="14"/>
      <c r="E251" s="17"/>
      <c r="F251" s="18"/>
      <c r="G251" s="18"/>
      <c r="H251" s="9"/>
      <c r="I251" s="7"/>
      <c r="J251" s="9"/>
      <c r="K251" s="9"/>
      <c r="L251" s="9"/>
      <c r="M251" s="9"/>
      <c r="N251" s="9"/>
      <c r="O251" s="9"/>
      <c r="P251" s="9"/>
      <c r="Q251" s="9"/>
      <c r="R251" s="9"/>
      <c r="S251" s="9"/>
      <c r="T251" s="9"/>
      <c r="U251" s="9"/>
      <c r="V251" s="9"/>
      <c r="W251" s="9"/>
      <c r="X251" s="9"/>
      <c r="Y251" s="9"/>
      <c r="Z251" s="9"/>
    </row>
    <row r="252" spans="1:26" ht="12.75" customHeight="1" x14ac:dyDescent="0.2">
      <c r="A252" s="14"/>
      <c r="B252" s="15"/>
      <c r="C252" s="16"/>
      <c r="D252" s="14"/>
      <c r="E252" s="17"/>
      <c r="F252" s="18"/>
      <c r="G252" s="18"/>
      <c r="H252" s="9"/>
      <c r="I252" s="7"/>
      <c r="J252" s="9"/>
      <c r="K252" s="9"/>
      <c r="L252" s="9"/>
      <c r="M252" s="9"/>
      <c r="N252" s="9"/>
      <c r="O252" s="9"/>
      <c r="P252" s="9"/>
      <c r="Q252" s="9"/>
      <c r="R252" s="9"/>
      <c r="S252" s="9"/>
      <c r="T252" s="9"/>
      <c r="U252" s="9"/>
      <c r="V252" s="9"/>
      <c r="W252" s="9"/>
      <c r="X252" s="9"/>
      <c r="Y252" s="9"/>
      <c r="Z252" s="9"/>
    </row>
    <row r="253" spans="1:26" ht="12.75" customHeight="1" x14ac:dyDescent="0.2">
      <c r="A253" s="14"/>
      <c r="B253" s="15"/>
      <c r="C253" s="16"/>
      <c r="D253" s="14"/>
      <c r="E253" s="17"/>
      <c r="F253" s="18"/>
      <c r="G253" s="18"/>
      <c r="H253" s="9"/>
      <c r="I253" s="7"/>
      <c r="J253" s="9"/>
      <c r="K253" s="9"/>
      <c r="L253" s="9"/>
      <c r="M253" s="9"/>
      <c r="N253" s="9"/>
      <c r="O253" s="9"/>
      <c r="P253" s="9"/>
      <c r="Q253" s="9"/>
      <c r="R253" s="9"/>
      <c r="S253" s="9"/>
      <c r="T253" s="9"/>
      <c r="U253" s="9"/>
      <c r="V253" s="9"/>
      <c r="W253" s="9"/>
      <c r="X253" s="9"/>
      <c r="Y253" s="9"/>
      <c r="Z253" s="9"/>
    </row>
    <row r="254" spans="1:26" ht="12.75" customHeight="1" x14ac:dyDescent="0.2">
      <c r="A254" s="14"/>
      <c r="B254" s="15"/>
      <c r="C254" s="16"/>
      <c r="D254" s="14"/>
      <c r="E254" s="17"/>
      <c r="F254" s="18"/>
      <c r="G254" s="18"/>
      <c r="H254" s="9"/>
      <c r="I254" s="7"/>
      <c r="J254" s="9"/>
      <c r="K254" s="9"/>
      <c r="L254" s="9"/>
      <c r="M254" s="9"/>
      <c r="N254" s="9"/>
      <c r="O254" s="9"/>
      <c r="P254" s="9"/>
      <c r="Q254" s="9"/>
      <c r="R254" s="9"/>
      <c r="S254" s="9"/>
      <c r="T254" s="9"/>
      <c r="U254" s="9"/>
      <c r="V254" s="9"/>
      <c r="W254" s="9"/>
      <c r="X254" s="9"/>
      <c r="Y254" s="9"/>
      <c r="Z254" s="9"/>
    </row>
    <row r="255" spans="1:26" ht="12.75" customHeight="1" x14ac:dyDescent="0.2">
      <c r="A255" s="14"/>
      <c r="B255" s="15"/>
      <c r="C255" s="16"/>
      <c r="D255" s="14"/>
      <c r="E255" s="17"/>
      <c r="F255" s="18"/>
      <c r="G255" s="18"/>
      <c r="H255" s="9"/>
      <c r="I255" s="7"/>
      <c r="J255" s="9"/>
      <c r="K255" s="9"/>
      <c r="L255" s="9"/>
      <c r="M255" s="9"/>
      <c r="N255" s="9"/>
      <c r="O255" s="9"/>
      <c r="P255" s="9"/>
      <c r="Q255" s="9"/>
      <c r="R255" s="9"/>
      <c r="S255" s="9"/>
      <c r="T255" s="9"/>
      <c r="U255" s="9"/>
      <c r="V255" s="9"/>
      <c r="W255" s="9"/>
      <c r="X255" s="9"/>
      <c r="Y255" s="9"/>
      <c r="Z255" s="9"/>
    </row>
    <row r="256" spans="1:26" ht="12.75" customHeight="1" x14ac:dyDescent="0.2">
      <c r="A256" s="14"/>
      <c r="B256" s="15"/>
      <c r="C256" s="16"/>
      <c r="D256" s="14"/>
      <c r="E256" s="17"/>
      <c r="F256" s="18"/>
      <c r="G256" s="18"/>
      <c r="H256" s="9"/>
      <c r="I256" s="7"/>
      <c r="J256" s="9"/>
      <c r="K256" s="9"/>
      <c r="L256" s="9"/>
      <c r="M256" s="9"/>
      <c r="N256" s="9"/>
      <c r="O256" s="9"/>
      <c r="P256" s="9"/>
      <c r="Q256" s="9"/>
      <c r="R256" s="9"/>
      <c r="S256" s="9"/>
      <c r="T256" s="9"/>
      <c r="U256" s="9"/>
      <c r="V256" s="9"/>
      <c r="W256" s="9"/>
      <c r="X256" s="9"/>
      <c r="Y256" s="9"/>
      <c r="Z256" s="9"/>
    </row>
    <row r="257" spans="1:26" ht="12.75" customHeight="1" x14ac:dyDescent="0.2">
      <c r="A257" s="14"/>
      <c r="B257" s="15"/>
      <c r="C257" s="16"/>
      <c r="D257" s="14"/>
      <c r="E257" s="17"/>
      <c r="F257" s="18"/>
      <c r="G257" s="18"/>
      <c r="H257" s="9"/>
      <c r="I257" s="7"/>
      <c r="J257" s="9"/>
      <c r="K257" s="9"/>
      <c r="L257" s="9"/>
      <c r="M257" s="9"/>
      <c r="N257" s="9"/>
      <c r="O257" s="9"/>
      <c r="P257" s="9"/>
      <c r="Q257" s="9"/>
      <c r="R257" s="9"/>
      <c r="S257" s="9"/>
      <c r="T257" s="9"/>
      <c r="U257" s="9"/>
      <c r="V257" s="9"/>
      <c r="W257" s="9"/>
      <c r="X257" s="9"/>
      <c r="Y257" s="9"/>
      <c r="Z257" s="9"/>
    </row>
    <row r="258" spans="1:26" ht="12.75" customHeight="1" x14ac:dyDescent="0.2">
      <c r="A258" s="14"/>
      <c r="B258" s="15"/>
      <c r="C258" s="16"/>
      <c r="D258" s="14"/>
      <c r="E258" s="17"/>
      <c r="F258" s="18"/>
      <c r="G258" s="18"/>
      <c r="H258" s="9"/>
      <c r="I258" s="7"/>
      <c r="J258" s="9"/>
      <c r="K258" s="9"/>
      <c r="L258" s="9"/>
      <c r="M258" s="9"/>
      <c r="N258" s="9"/>
      <c r="O258" s="9"/>
      <c r="P258" s="9"/>
      <c r="Q258" s="9"/>
      <c r="R258" s="9"/>
      <c r="S258" s="9"/>
      <c r="T258" s="9"/>
      <c r="U258" s="9"/>
      <c r="V258" s="9"/>
      <c r="W258" s="9"/>
      <c r="X258" s="9"/>
      <c r="Y258" s="9"/>
      <c r="Z258" s="9"/>
    </row>
    <row r="259" spans="1:26" ht="12.75" customHeight="1" x14ac:dyDescent="0.2">
      <c r="A259" s="14"/>
      <c r="B259" s="15"/>
      <c r="C259" s="16"/>
      <c r="D259" s="14"/>
      <c r="E259" s="17"/>
      <c r="F259" s="18"/>
      <c r="G259" s="18"/>
      <c r="H259" s="9"/>
      <c r="I259" s="7"/>
      <c r="J259" s="9"/>
      <c r="K259" s="9"/>
      <c r="L259" s="9"/>
      <c r="M259" s="9"/>
      <c r="N259" s="9"/>
      <c r="O259" s="9"/>
      <c r="P259" s="9"/>
      <c r="Q259" s="9"/>
      <c r="R259" s="9"/>
      <c r="S259" s="9"/>
      <c r="T259" s="9"/>
      <c r="U259" s="9"/>
      <c r="V259" s="9"/>
      <c r="W259" s="9"/>
      <c r="X259" s="9"/>
      <c r="Y259" s="9"/>
      <c r="Z259" s="9"/>
    </row>
    <row r="260" spans="1:26" ht="12.75" customHeight="1" x14ac:dyDescent="0.2">
      <c r="A260" s="14"/>
      <c r="B260" s="15"/>
      <c r="C260" s="16"/>
      <c r="D260" s="14"/>
      <c r="E260" s="17"/>
      <c r="F260" s="18"/>
      <c r="G260" s="18"/>
      <c r="H260" s="9"/>
      <c r="I260" s="7"/>
      <c r="J260" s="9"/>
      <c r="K260" s="9"/>
      <c r="L260" s="9"/>
      <c r="M260" s="9"/>
      <c r="N260" s="9"/>
      <c r="O260" s="9"/>
      <c r="P260" s="9"/>
      <c r="Q260" s="9"/>
      <c r="R260" s="9"/>
      <c r="S260" s="9"/>
      <c r="T260" s="9"/>
      <c r="U260" s="9"/>
      <c r="V260" s="9"/>
      <c r="W260" s="9"/>
      <c r="X260" s="9"/>
      <c r="Y260" s="9"/>
      <c r="Z260" s="9"/>
    </row>
    <row r="261" spans="1:26" ht="12.75" customHeight="1" x14ac:dyDescent="0.2">
      <c r="A261" s="14"/>
      <c r="B261" s="15"/>
      <c r="C261" s="16"/>
      <c r="D261" s="14"/>
      <c r="E261" s="17"/>
      <c r="F261" s="18"/>
      <c r="G261" s="18"/>
      <c r="H261" s="9"/>
      <c r="I261" s="7"/>
      <c r="J261" s="9"/>
      <c r="K261" s="9"/>
      <c r="L261" s="9"/>
      <c r="M261" s="9"/>
      <c r="N261" s="9"/>
      <c r="O261" s="9"/>
      <c r="P261" s="9"/>
      <c r="Q261" s="9"/>
      <c r="R261" s="9"/>
      <c r="S261" s="9"/>
      <c r="T261" s="9"/>
      <c r="U261" s="9"/>
      <c r="V261" s="9"/>
      <c r="W261" s="9"/>
      <c r="X261" s="9"/>
      <c r="Y261" s="9"/>
      <c r="Z261" s="9"/>
    </row>
    <row r="262" spans="1:26" ht="12.75" customHeight="1" x14ac:dyDescent="0.2">
      <c r="A262" s="14"/>
      <c r="B262" s="15"/>
      <c r="C262" s="16"/>
      <c r="D262" s="14"/>
      <c r="E262" s="17"/>
      <c r="F262" s="18"/>
      <c r="G262" s="18"/>
      <c r="H262" s="9"/>
      <c r="I262" s="7"/>
      <c r="J262" s="9"/>
      <c r="K262" s="9"/>
      <c r="L262" s="9"/>
      <c r="M262" s="9"/>
      <c r="N262" s="9"/>
      <c r="O262" s="9"/>
      <c r="P262" s="9"/>
      <c r="Q262" s="9"/>
      <c r="R262" s="9"/>
      <c r="S262" s="9"/>
      <c r="T262" s="9"/>
      <c r="U262" s="9"/>
      <c r="V262" s="9"/>
      <c r="W262" s="9"/>
      <c r="X262" s="9"/>
      <c r="Y262" s="9"/>
      <c r="Z262" s="9"/>
    </row>
    <row r="263" spans="1:26" ht="12.75" customHeight="1" x14ac:dyDescent="0.2">
      <c r="A263" s="14"/>
      <c r="B263" s="15"/>
      <c r="C263" s="16"/>
      <c r="D263" s="14"/>
      <c r="E263" s="17"/>
      <c r="F263" s="18"/>
      <c r="G263" s="18"/>
      <c r="H263" s="9"/>
      <c r="I263" s="7"/>
      <c r="J263" s="9"/>
      <c r="K263" s="9"/>
      <c r="L263" s="9"/>
      <c r="M263" s="9"/>
      <c r="N263" s="9"/>
      <c r="O263" s="9"/>
      <c r="P263" s="9"/>
      <c r="Q263" s="9"/>
      <c r="R263" s="9"/>
      <c r="S263" s="9"/>
      <c r="T263" s="9"/>
      <c r="U263" s="9"/>
      <c r="V263" s="9"/>
      <c r="W263" s="9"/>
      <c r="X263" s="9"/>
      <c r="Y263" s="9"/>
      <c r="Z263" s="9"/>
    </row>
    <row r="264" spans="1:26" ht="12.75" customHeight="1" x14ac:dyDescent="0.2">
      <c r="A264" s="14"/>
      <c r="B264" s="15"/>
      <c r="C264" s="16"/>
      <c r="D264" s="14"/>
      <c r="E264" s="17"/>
      <c r="F264" s="18"/>
      <c r="G264" s="18"/>
      <c r="H264" s="9"/>
      <c r="I264" s="7"/>
      <c r="J264" s="9"/>
      <c r="K264" s="9"/>
      <c r="L264" s="9"/>
      <c r="M264" s="9"/>
      <c r="N264" s="9"/>
      <c r="O264" s="9"/>
      <c r="P264" s="9"/>
      <c r="Q264" s="9"/>
      <c r="R264" s="9"/>
      <c r="S264" s="9"/>
      <c r="T264" s="9"/>
      <c r="U264" s="9"/>
      <c r="V264" s="9"/>
      <c r="W264" s="9"/>
      <c r="X264" s="9"/>
      <c r="Y264" s="9"/>
      <c r="Z264" s="9"/>
    </row>
    <row r="265" spans="1:26" ht="12.75" customHeight="1" x14ac:dyDescent="0.2">
      <c r="A265" s="14"/>
      <c r="B265" s="15"/>
      <c r="C265" s="16"/>
      <c r="D265" s="14"/>
      <c r="E265" s="17"/>
      <c r="F265" s="18"/>
      <c r="G265" s="18"/>
      <c r="H265" s="9"/>
      <c r="I265" s="7"/>
      <c r="J265" s="9"/>
      <c r="K265" s="9"/>
      <c r="L265" s="9"/>
      <c r="M265" s="9"/>
      <c r="N265" s="9"/>
      <c r="O265" s="9"/>
      <c r="P265" s="9"/>
      <c r="Q265" s="9"/>
      <c r="R265" s="9"/>
      <c r="S265" s="9"/>
      <c r="T265" s="9"/>
      <c r="U265" s="9"/>
      <c r="V265" s="9"/>
      <c r="W265" s="9"/>
      <c r="X265" s="9"/>
      <c r="Y265" s="9"/>
      <c r="Z265" s="9"/>
    </row>
    <row r="266" spans="1:26" ht="12.75" customHeight="1" x14ac:dyDescent="0.2">
      <c r="A266" s="14"/>
      <c r="B266" s="15"/>
      <c r="C266" s="16"/>
      <c r="D266" s="14"/>
      <c r="E266" s="17"/>
      <c r="F266" s="18"/>
      <c r="G266" s="18"/>
      <c r="H266" s="9"/>
      <c r="I266" s="7"/>
      <c r="J266" s="9"/>
      <c r="K266" s="9"/>
      <c r="L266" s="9"/>
      <c r="M266" s="9"/>
      <c r="N266" s="9"/>
      <c r="O266" s="9"/>
      <c r="P266" s="9"/>
      <c r="Q266" s="9"/>
      <c r="R266" s="9"/>
      <c r="S266" s="9"/>
      <c r="T266" s="9"/>
      <c r="U266" s="9"/>
      <c r="V266" s="9"/>
      <c r="W266" s="9"/>
      <c r="X266" s="9"/>
      <c r="Y266" s="9"/>
      <c r="Z266" s="9"/>
    </row>
    <row r="267" spans="1:26" ht="12.75" customHeight="1" x14ac:dyDescent="0.2">
      <c r="A267" s="14"/>
      <c r="B267" s="15"/>
      <c r="C267" s="16"/>
      <c r="D267" s="14"/>
      <c r="E267" s="17"/>
      <c r="F267" s="18"/>
      <c r="G267" s="18"/>
      <c r="H267" s="9"/>
      <c r="I267" s="7"/>
      <c r="J267" s="9"/>
      <c r="K267" s="9"/>
      <c r="L267" s="9"/>
      <c r="M267" s="9"/>
      <c r="N267" s="9"/>
      <c r="O267" s="9"/>
      <c r="P267" s="9"/>
      <c r="Q267" s="9"/>
      <c r="R267" s="9"/>
      <c r="S267" s="9"/>
      <c r="T267" s="9"/>
      <c r="U267" s="9"/>
      <c r="V267" s="9"/>
      <c r="W267" s="9"/>
      <c r="X267" s="9"/>
      <c r="Y267" s="9"/>
      <c r="Z267" s="9"/>
    </row>
    <row r="268" spans="1:26" ht="12.75" customHeight="1" x14ac:dyDescent="0.2">
      <c r="A268" s="14"/>
      <c r="B268" s="15"/>
      <c r="C268" s="16"/>
      <c r="D268" s="14"/>
      <c r="E268" s="17"/>
      <c r="F268" s="18"/>
      <c r="G268" s="18"/>
      <c r="H268" s="9"/>
      <c r="I268" s="7"/>
      <c r="J268" s="9"/>
      <c r="K268" s="9"/>
      <c r="L268" s="9"/>
      <c r="M268" s="9"/>
      <c r="N268" s="9"/>
      <c r="O268" s="9"/>
      <c r="P268" s="9"/>
      <c r="Q268" s="9"/>
      <c r="R268" s="9"/>
      <c r="S268" s="9"/>
      <c r="T268" s="9"/>
      <c r="U268" s="9"/>
      <c r="V268" s="9"/>
      <c r="W268" s="9"/>
      <c r="X268" s="9"/>
      <c r="Y268" s="9"/>
      <c r="Z268" s="9"/>
    </row>
    <row r="269" spans="1:26" ht="12.75" customHeight="1" x14ac:dyDescent="0.2">
      <c r="A269" s="14"/>
      <c r="B269" s="15"/>
      <c r="C269" s="16"/>
      <c r="D269" s="14"/>
      <c r="E269" s="17"/>
      <c r="F269" s="18"/>
      <c r="G269" s="18"/>
      <c r="H269" s="9"/>
      <c r="I269" s="7"/>
      <c r="J269" s="9"/>
      <c r="K269" s="9"/>
      <c r="L269" s="9"/>
      <c r="M269" s="9"/>
      <c r="N269" s="9"/>
      <c r="O269" s="9"/>
      <c r="P269" s="9"/>
      <c r="Q269" s="9"/>
      <c r="R269" s="9"/>
      <c r="S269" s="9"/>
      <c r="T269" s="9"/>
      <c r="U269" s="9"/>
      <c r="V269" s="9"/>
      <c r="W269" s="9"/>
      <c r="X269" s="9"/>
      <c r="Y269" s="9"/>
      <c r="Z269" s="9"/>
    </row>
    <row r="270" spans="1:26" ht="12.75" customHeight="1" x14ac:dyDescent="0.2">
      <c r="A270" s="14"/>
      <c r="B270" s="15"/>
      <c r="C270" s="16"/>
      <c r="D270" s="14"/>
      <c r="E270" s="17"/>
      <c r="F270" s="18"/>
      <c r="G270" s="18"/>
      <c r="H270" s="9"/>
      <c r="I270" s="7"/>
      <c r="J270" s="9"/>
      <c r="K270" s="9"/>
      <c r="L270" s="9"/>
      <c r="M270" s="9"/>
      <c r="N270" s="9"/>
      <c r="O270" s="9"/>
      <c r="P270" s="9"/>
      <c r="Q270" s="9"/>
      <c r="R270" s="9"/>
      <c r="S270" s="9"/>
      <c r="T270" s="9"/>
      <c r="U270" s="9"/>
      <c r="V270" s="9"/>
      <c r="W270" s="9"/>
      <c r="X270" s="9"/>
      <c r="Y270" s="9"/>
      <c r="Z270" s="9"/>
    </row>
    <row r="271" spans="1:26" ht="12.75" customHeight="1" x14ac:dyDescent="0.2">
      <c r="A271" s="14"/>
      <c r="B271" s="15"/>
      <c r="C271" s="16"/>
      <c r="D271" s="14"/>
      <c r="E271" s="17"/>
      <c r="F271" s="18"/>
      <c r="G271" s="18"/>
      <c r="H271" s="9"/>
      <c r="I271" s="7"/>
      <c r="J271" s="9"/>
      <c r="K271" s="9"/>
      <c r="L271" s="9"/>
      <c r="M271" s="9"/>
      <c r="N271" s="9"/>
      <c r="O271" s="9"/>
      <c r="P271" s="9"/>
      <c r="Q271" s="9"/>
      <c r="R271" s="9"/>
      <c r="S271" s="9"/>
      <c r="T271" s="9"/>
      <c r="U271" s="9"/>
      <c r="V271" s="9"/>
      <c r="W271" s="9"/>
      <c r="X271" s="9"/>
      <c r="Y271" s="9"/>
      <c r="Z271" s="9"/>
    </row>
    <row r="272" spans="1:26" ht="12.75" customHeight="1" x14ac:dyDescent="0.2">
      <c r="A272" s="14"/>
      <c r="B272" s="15"/>
      <c r="C272" s="16"/>
      <c r="D272" s="14"/>
      <c r="E272" s="17"/>
      <c r="F272" s="18"/>
      <c r="G272" s="18"/>
      <c r="H272" s="9"/>
      <c r="I272" s="7"/>
      <c r="J272" s="9"/>
      <c r="K272" s="9"/>
      <c r="L272" s="9"/>
      <c r="M272" s="9"/>
      <c r="N272" s="9"/>
      <c r="O272" s="9"/>
      <c r="P272" s="9"/>
      <c r="Q272" s="9"/>
      <c r="R272" s="9"/>
      <c r="S272" s="9"/>
      <c r="T272" s="9"/>
      <c r="U272" s="9"/>
      <c r="V272" s="9"/>
      <c r="W272" s="9"/>
      <c r="X272" s="9"/>
      <c r="Y272" s="9"/>
      <c r="Z272" s="9"/>
    </row>
    <row r="273" spans="1:26" ht="12.75" customHeight="1" x14ac:dyDescent="0.2">
      <c r="A273" s="14"/>
      <c r="B273" s="15"/>
      <c r="C273" s="16"/>
      <c r="D273" s="14"/>
      <c r="E273" s="17"/>
      <c r="F273" s="18"/>
      <c r="G273" s="18"/>
      <c r="H273" s="9"/>
      <c r="I273" s="7"/>
      <c r="J273" s="9"/>
      <c r="K273" s="9"/>
      <c r="L273" s="9"/>
      <c r="M273" s="9"/>
      <c r="N273" s="9"/>
      <c r="O273" s="9"/>
      <c r="P273" s="9"/>
      <c r="Q273" s="9"/>
      <c r="R273" s="9"/>
      <c r="S273" s="9"/>
      <c r="T273" s="9"/>
      <c r="U273" s="9"/>
      <c r="V273" s="9"/>
      <c r="W273" s="9"/>
      <c r="X273" s="9"/>
      <c r="Y273" s="9"/>
      <c r="Z273" s="9"/>
    </row>
    <row r="274" spans="1:26" ht="12.75" customHeight="1" x14ac:dyDescent="0.2">
      <c r="A274" s="14"/>
      <c r="B274" s="15"/>
      <c r="C274" s="16"/>
      <c r="D274" s="14"/>
      <c r="E274" s="17"/>
      <c r="F274" s="18"/>
      <c r="G274" s="18"/>
      <c r="H274" s="9"/>
      <c r="I274" s="7"/>
      <c r="J274" s="9"/>
      <c r="K274" s="9"/>
      <c r="L274" s="9"/>
      <c r="M274" s="9"/>
      <c r="N274" s="9"/>
      <c r="O274" s="9"/>
      <c r="P274" s="9"/>
      <c r="Q274" s="9"/>
      <c r="R274" s="9"/>
      <c r="S274" s="9"/>
      <c r="T274" s="9"/>
      <c r="U274" s="9"/>
      <c r="V274" s="9"/>
      <c r="W274" s="9"/>
      <c r="X274" s="9"/>
      <c r="Y274" s="9"/>
      <c r="Z274" s="9"/>
    </row>
    <row r="275" spans="1:26" ht="12.75" customHeight="1" x14ac:dyDescent="0.2">
      <c r="A275" s="14"/>
      <c r="B275" s="15"/>
      <c r="C275" s="16"/>
      <c r="D275" s="14"/>
      <c r="E275" s="17"/>
      <c r="F275" s="18"/>
      <c r="G275" s="18"/>
      <c r="H275" s="18"/>
      <c r="I275" s="7"/>
      <c r="J275" s="9"/>
      <c r="K275" s="9"/>
      <c r="L275" s="9"/>
      <c r="M275" s="9"/>
      <c r="N275" s="9"/>
      <c r="O275" s="9"/>
      <c r="P275" s="9"/>
      <c r="Q275" s="9"/>
      <c r="R275" s="9"/>
      <c r="S275" s="9"/>
      <c r="T275" s="9"/>
      <c r="U275" s="9"/>
      <c r="V275" s="9"/>
      <c r="W275" s="9"/>
      <c r="X275" s="9"/>
      <c r="Y275" s="9"/>
      <c r="Z275" s="9"/>
    </row>
    <row r="276" spans="1:26" ht="12.75" customHeight="1" x14ac:dyDescent="0.2">
      <c r="A276" s="14"/>
      <c r="B276" s="15"/>
      <c r="C276" s="16"/>
      <c r="D276" s="14"/>
      <c r="E276" s="17"/>
      <c r="F276" s="18"/>
      <c r="G276" s="18"/>
      <c r="H276" s="18"/>
      <c r="I276" s="7"/>
      <c r="J276" s="9"/>
      <c r="K276" s="9"/>
      <c r="L276" s="9"/>
      <c r="M276" s="9"/>
      <c r="N276" s="9"/>
      <c r="O276" s="9"/>
      <c r="P276" s="9"/>
      <c r="Q276" s="9"/>
      <c r="R276" s="9"/>
      <c r="S276" s="9"/>
      <c r="T276" s="9"/>
      <c r="U276" s="9"/>
      <c r="V276" s="9"/>
      <c r="W276" s="9"/>
      <c r="X276" s="9"/>
      <c r="Y276" s="9"/>
      <c r="Z276" s="9"/>
    </row>
    <row r="277" spans="1:26" ht="12.75" customHeight="1" x14ac:dyDescent="0.2">
      <c r="A277" s="14"/>
      <c r="B277" s="15"/>
      <c r="C277" s="16"/>
      <c r="D277" s="14"/>
      <c r="E277" s="17"/>
      <c r="F277" s="18"/>
      <c r="G277" s="18"/>
      <c r="H277" s="18"/>
      <c r="I277" s="7"/>
      <c r="J277" s="9"/>
      <c r="K277" s="9"/>
      <c r="L277" s="9"/>
      <c r="M277" s="9"/>
      <c r="N277" s="9"/>
      <c r="O277" s="9"/>
      <c r="P277" s="9"/>
      <c r="Q277" s="9"/>
      <c r="R277" s="9"/>
      <c r="S277" s="9"/>
      <c r="T277" s="9"/>
      <c r="U277" s="9"/>
      <c r="V277" s="9"/>
      <c r="W277" s="9"/>
      <c r="X277" s="9"/>
      <c r="Y277" s="9"/>
      <c r="Z277" s="9"/>
    </row>
    <row r="278" spans="1:26" ht="12.75" customHeight="1" x14ac:dyDescent="0.2">
      <c r="A278" s="14"/>
      <c r="B278" s="15"/>
      <c r="C278" s="16"/>
      <c r="D278" s="14"/>
      <c r="E278" s="17"/>
      <c r="F278" s="18"/>
      <c r="G278" s="18"/>
      <c r="H278" s="18"/>
      <c r="I278" s="7"/>
      <c r="J278" s="9"/>
      <c r="K278" s="9"/>
      <c r="L278" s="9"/>
      <c r="M278" s="9"/>
      <c r="N278" s="9"/>
      <c r="O278" s="9"/>
      <c r="P278" s="9"/>
      <c r="Q278" s="9"/>
      <c r="R278" s="9"/>
      <c r="S278" s="9"/>
      <c r="T278" s="9"/>
      <c r="U278" s="9"/>
      <c r="V278" s="9"/>
      <c r="W278" s="9"/>
      <c r="X278" s="9"/>
      <c r="Y278" s="9"/>
      <c r="Z278" s="9"/>
    </row>
    <row r="279" spans="1:26" ht="12.75" customHeight="1" x14ac:dyDescent="0.2">
      <c r="A279" s="14"/>
      <c r="B279" s="15"/>
      <c r="C279" s="16"/>
      <c r="D279" s="14"/>
      <c r="E279" s="17"/>
      <c r="F279" s="18"/>
      <c r="G279" s="18"/>
      <c r="H279" s="18"/>
      <c r="I279" s="7"/>
      <c r="J279" s="9"/>
      <c r="K279" s="9"/>
      <c r="L279" s="9"/>
      <c r="M279" s="9"/>
      <c r="N279" s="9"/>
      <c r="O279" s="9"/>
      <c r="P279" s="9"/>
      <c r="Q279" s="9"/>
      <c r="R279" s="9"/>
      <c r="S279" s="9"/>
      <c r="T279" s="9"/>
      <c r="U279" s="9"/>
      <c r="V279" s="9"/>
      <c r="W279" s="9"/>
      <c r="X279" s="9"/>
      <c r="Y279" s="9"/>
      <c r="Z279" s="9"/>
    </row>
    <row r="280" spans="1:26" ht="12.75" customHeight="1" x14ac:dyDescent="0.2">
      <c r="A280" s="14"/>
      <c r="B280" s="15"/>
      <c r="C280" s="16"/>
      <c r="D280" s="14"/>
      <c r="E280" s="17"/>
      <c r="F280" s="18"/>
      <c r="G280" s="18"/>
      <c r="H280" s="18"/>
      <c r="I280" s="7"/>
      <c r="J280" s="9"/>
      <c r="K280" s="9"/>
      <c r="L280" s="9"/>
      <c r="M280" s="9"/>
      <c r="N280" s="9"/>
      <c r="O280" s="9"/>
      <c r="P280" s="9"/>
      <c r="Q280" s="9"/>
      <c r="R280" s="9"/>
      <c r="S280" s="9"/>
      <c r="T280" s="9"/>
      <c r="U280" s="9"/>
      <c r="V280" s="9"/>
      <c r="W280" s="9"/>
      <c r="X280" s="9"/>
      <c r="Y280" s="9"/>
      <c r="Z280" s="9"/>
    </row>
    <row r="281" spans="1:26" ht="12.75" customHeight="1" x14ac:dyDescent="0.2">
      <c r="A281" s="14"/>
      <c r="B281" s="15"/>
      <c r="C281" s="16"/>
      <c r="D281" s="14"/>
      <c r="E281" s="17"/>
      <c r="F281" s="18"/>
      <c r="G281" s="18"/>
      <c r="H281" s="18"/>
      <c r="I281" s="7"/>
      <c r="J281" s="9"/>
      <c r="K281" s="9"/>
      <c r="L281" s="9"/>
      <c r="M281" s="9"/>
      <c r="N281" s="9"/>
      <c r="O281" s="9"/>
      <c r="P281" s="9"/>
      <c r="Q281" s="9"/>
      <c r="R281" s="9"/>
      <c r="S281" s="9"/>
      <c r="T281" s="9"/>
      <c r="U281" s="9"/>
      <c r="V281" s="9"/>
      <c r="W281" s="9"/>
      <c r="X281" s="9"/>
      <c r="Y281" s="9"/>
      <c r="Z281" s="9"/>
    </row>
    <row r="282" spans="1:26" ht="12.75" customHeight="1" x14ac:dyDescent="0.2">
      <c r="A282" s="14"/>
      <c r="B282" s="15"/>
      <c r="C282" s="16"/>
      <c r="D282" s="14"/>
      <c r="E282" s="17"/>
      <c r="F282" s="18"/>
      <c r="G282" s="18"/>
      <c r="H282" s="18"/>
      <c r="I282" s="7"/>
      <c r="J282" s="9"/>
      <c r="K282" s="9"/>
      <c r="L282" s="9"/>
      <c r="M282" s="9"/>
      <c r="N282" s="9"/>
      <c r="O282" s="9"/>
      <c r="P282" s="9"/>
      <c r="Q282" s="9"/>
      <c r="R282" s="9"/>
      <c r="S282" s="9"/>
      <c r="T282" s="9"/>
      <c r="U282" s="9"/>
      <c r="V282" s="9"/>
      <c r="W282" s="9"/>
      <c r="X282" s="9"/>
      <c r="Y282" s="9"/>
      <c r="Z282" s="9"/>
    </row>
    <row r="283" spans="1:26" ht="12.75" customHeight="1" x14ac:dyDescent="0.2">
      <c r="A283" s="14"/>
      <c r="B283" s="15"/>
      <c r="C283" s="16"/>
      <c r="D283" s="14"/>
      <c r="E283" s="17"/>
      <c r="F283" s="18"/>
      <c r="G283" s="18"/>
      <c r="H283" s="18"/>
      <c r="I283" s="7"/>
      <c r="J283" s="9"/>
      <c r="K283" s="9"/>
      <c r="L283" s="9"/>
      <c r="M283" s="9"/>
      <c r="N283" s="9"/>
      <c r="O283" s="9"/>
      <c r="P283" s="9"/>
      <c r="Q283" s="9"/>
      <c r="R283" s="9"/>
      <c r="S283" s="9"/>
      <c r="T283" s="9"/>
      <c r="U283" s="9"/>
      <c r="V283" s="9"/>
      <c r="W283" s="9"/>
      <c r="X283" s="9"/>
      <c r="Y283" s="9"/>
      <c r="Z283" s="9"/>
    </row>
    <row r="284" spans="1:26" ht="12.75" customHeight="1" x14ac:dyDescent="0.2">
      <c r="A284" s="14"/>
      <c r="B284" s="15"/>
      <c r="C284" s="16"/>
      <c r="D284" s="14"/>
      <c r="E284" s="17"/>
      <c r="F284" s="18"/>
      <c r="G284" s="18"/>
      <c r="H284" s="18"/>
      <c r="I284" s="7"/>
      <c r="J284" s="9"/>
      <c r="K284" s="9"/>
      <c r="L284" s="9"/>
      <c r="M284" s="9"/>
      <c r="N284" s="9"/>
      <c r="O284" s="9"/>
      <c r="P284" s="9"/>
      <c r="Q284" s="9"/>
      <c r="R284" s="9"/>
      <c r="S284" s="9"/>
      <c r="T284" s="9"/>
      <c r="U284" s="9"/>
      <c r="V284" s="9"/>
      <c r="W284" s="9"/>
      <c r="X284" s="9"/>
      <c r="Y284" s="9"/>
      <c r="Z284" s="9"/>
    </row>
    <row r="285" spans="1:26" ht="12.75" customHeight="1" x14ac:dyDescent="0.2">
      <c r="A285" s="14"/>
      <c r="B285" s="15"/>
      <c r="C285" s="16"/>
      <c r="D285" s="14"/>
      <c r="E285" s="17"/>
      <c r="F285" s="18"/>
      <c r="G285" s="18"/>
      <c r="H285" s="18"/>
      <c r="I285" s="7"/>
      <c r="J285" s="9"/>
      <c r="K285" s="9"/>
      <c r="L285" s="9"/>
      <c r="M285" s="9"/>
      <c r="N285" s="9"/>
      <c r="O285" s="9"/>
      <c r="P285" s="9"/>
      <c r="Q285" s="9"/>
      <c r="R285" s="9"/>
      <c r="S285" s="9"/>
      <c r="T285" s="9"/>
      <c r="U285" s="9"/>
      <c r="V285" s="9"/>
      <c r="W285" s="9"/>
      <c r="X285" s="9"/>
      <c r="Y285" s="9"/>
      <c r="Z285" s="9"/>
    </row>
    <row r="286" spans="1:26" ht="12.75" customHeight="1" x14ac:dyDescent="0.2">
      <c r="A286" s="14"/>
      <c r="B286" s="15"/>
      <c r="C286" s="16"/>
      <c r="D286" s="14"/>
      <c r="E286" s="17"/>
      <c r="F286" s="18"/>
      <c r="G286" s="18"/>
      <c r="H286" s="18"/>
      <c r="I286" s="7"/>
      <c r="J286" s="9"/>
      <c r="K286" s="9"/>
      <c r="L286" s="9"/>
      <c r="M286" s="9"/>
      <c r="N286" s="9"/>
      <c r="O286" s="9"/>
      <c r="P286" s="9"/>
      <c r="Q286" s="9"/>
      <c r="R286" s="9"/>
      <c r="S286" s="9"/>
      <c r="T286" s="9"/>
      <c r="U286" s="9"/>
      <c r="V286" s="9"/>
      <c r="W286" s="9"/>
      <c r="X286" s="9"/>
      <c r="Y286" s="9"/>
      <c r="Z286" s="9"/>
    </row>
    <row r="287" spans="1:26" ht="12.75" customHeight="1" x14ac:dyDescent="0.2">
      <c r="A287" s="14"/>
      <c r="B287" s="15"/>
      <c r="C287" s="16"/>
      <c r="D287" s="14"/>
      <c r="E287" s="17"/>
      <c r="F287" s="18"/>
      <c r="G287" s="18"/>
      <c r="H287" s="18"/>
      <c r="I287" s="7"/>
      <c r="J287" s="9"/>
      <c r="K287" s="9"/>
      <c r="L287" s="9"/>
      <c r="M287" s="9"/>
      <c r="N287" s="9"/>
      <c r="O287" s="9"/>
      <c r="P287" s="9"/>
      <c r="Q287" s="9"/>
      <c r="R287" s="9"/>
      <c r="S287" s="9"/>
      <c r="T287" s="9"/>
      <c r="U287" s="9"/>
      <c r="V287" s="9"/>
      <c r="W287" s="9"/>
      <c r="X287" s="9"/>
      <c r="Y287" s="9"/>
      <c r="Z287" s="9"/>
    </row>
    <row r="288" spans="1:26" ht="12.75" customHeight="1" x14ac:dyDescent="0.2">
      <c r="A288" s="14"/>
      <c r="B288" s="15"/>
      <c r="C288" s="16"/>
      <c r="D288" s="14"/>
      <c r="E288" s="17"/>
      <c r="F288" s="18"/>
      <c r="G288" s="18"/>
      <c r="H288" s="18"/>
      <c r="I288" s="7"/>
      <c r="J288" s="9"/>
      <c r="K288" s="9"/>
      <c r="L288" s="9"/>
      <c r="M288" s="9"/>
      <c r="N288" s="9"/>
      <c r="O288" s="9"/>
      <c r="P288" s="9"/>
      <c r="Q288" s="9"/>
      <c r="R288" s="9"/>
      <c r="S288" s="9"/>
      <c r="T288" s="9"/>
      <c r="U288" s="9"/>
      <c r="V288" s="9"/>
      <c r="W288" s="9"/>
      <c r="X288" s="9"/>
      <c r="Y288" s="9"/>
      <c r="Z288" s="9"/>
    </row>
    <row r="289" spans="1:26" ht="12.75" customHeight="1" x14ac:dyDescent="0.2">
      <c r="A289" s="14"/>
      <c r="B289" s="15"/>
      <c r="C289" s="16"/>
      <c r="D289" s="14"/>
      <c r="E289" s="17"/>
      <c r="F289" s="18"/>
      <c r="G289" s="18"/>
      <c r="H289" s="18"/>
      <c r="I289" s="7"/>
      <c r="J289" s="9"/>
      <c r="K289" s="9"/>
      <c r="L289" s="9"/>
      <c r="M289" s="9"/>
      <c r="N289" s="9"/>
      <c r="O289" s="9"/>
      <c r="P289" s="9"/>
      <c r="Q289" s="9"/>
      <c r="R289" s="9"/>
      <c r="S289" s="9"/>
      <c r="T289" s="9"/>
      <c r="U289" s="9"/>
      <c r="V289" s="9"/>
      <c r="W289" s="9"/>
      <c r="X289" s="9"/>
      <c r="Y289" s="9"/>
      <c r="Z289" s="9"/>
    </row>
    <row r="290" spans="1:26" ht="12.75" customHeight="1" x14ac:dyDescent="0.2">
      <c r="A290" s="14"/>
      <c r="B290" s="15"/>
      <c r="C290" s="16"/>
      <c r="D290" s="14"/>
      <c r="E290" s="17"/>
      <c r="F290" s="18"/>
      <c r="G290" s="18"/>
      <c r="H290" s="18"/>
      <c r="I290" s="7"/>
      <c r="J290" s="9"/>
      <c r="K290" s="9"/>
      <c r="L290" s="9"/>
      <c r="M290" s="9"/>
      <c r="N290" s="9"/>
      <c r="O290" s="9"/>
      <c r="P290" s="9"/>
      <c r="Q290" s="9"/>
      <c r="R290" s="9"/>
      <c r="S290" s="9"/>
      <c r="T290" s="9"/>
      <c r="U290" s="9"/>
      <c r="V290" s="9"/>
      <c r="W290" s="9"/>
      <c r="X290" s="9"/>
      <c r="Y290" s="9"/>
      <c r="Z290" s="9"/>
    </row>
    <row r="291" spans="1:26" ht="12.75" customHeight="1" x14ac:dyDescent="0.2">
      <c r="A291" s="14"/>
      <c r="B291" s="15"/>
      <c r="C291" s="16"/>
      <c r="D291" s="14"/>
      <c r="E291" s="17"/>
      <c r="F291" s="18"/>
      <c r="G291" s="18"/>
      <c r="H291" s="18"/>
      <c r="I291" s="7"/>
      <c r="J291" s="9"/>
      <c r="K291" s="9"/>
      <c r="L291" s="9"/>
      <c r="M291" s="9"/>
      <c r="N291" s="9"/>
      <c r="O291" s="9"/>
      <c r="P291" s="9"/>
      <c r="Q291" s="9"/>
      <c r="R291" s="9"/>
      <c r="S291" s="9"/>
      <c r="T291" s="9"/>
      <c r="U291" s="9"/>
      <c r="V291" s="9"/>
      <c r="W291" s="9"/>
      <c r="X291" s="9"/>
      <c r="Y291" s="9"/>
      <c r="Z291" s="9"/>
    </row>
    <row r="292" spans="1:26" ht="12.75" customHeight="1" x14ac:dyDescent="0.2">
      <c r="A292" s="14"/>
      <c r="B292" s="15"/>
      <c r="C292" s="16"/>
      <c r="D292" s="14"/>
      <c r="E292" s="17"/>
      <c r="F292" s="18"/>
      <c r="G292" s="18"/>
      <c r="H292" s="18"/>
      <c r="I292" s="7"/>
      <c r="J292" s="9"/>
      <c r="K292" s="9"/>
      <c r="L292" s="9"/>
      <c r="M292" s="9"/>
      <c r="N292" s="9"/>
      <c r="O292" s="9"/>
      <c r="P292" s="9"/>
      <c r="Q292" s="9"/>
      <c r="R292" s="9"/>
      <c r="S292" s="9"/>
      <c r="T292" s="9"/>
      <c r="U292" s="9"/>
      <c r="V292" s="9"/>
      <c r="W292" s="9"/>
      <c r="X292" s="9"/>
      <c r="Y292" s="9"/>
      <c r="Z292" s="9"/>
    </row>
    <row r="293" spans="1:26" ht="12.75" customHeight="1" x14ac:dyDescent="0.2">
      <c r="A293" s="14"/>
      <c r="B293" s="15"/>
      <c r="C293" s="16"/>
      <c r="D293" s="14"/>
      <c r="E293" s="17"/>
      <c r="F293" s="18"/>
      <c r="G293" s="18"/>
      <c r="H293" s="18"/>
      <c r="I293" s="7"/>
      <c r="J293" s="9"/>
      <c r="K293" s="9"/>
      <c r="L293" s="9"/>
      <c r="M293" s="9"/>
      <c r="N293" s="9"/>
      <c r="O293" s="9"/>
      <c r="P293" s="9"/>
      <c r="Q293" s="9"/>
      <c r="R293" s="9"/>
      <c r="S293" s="9"/>
      <c r="T293" s="9"/>
      <c r="U293" s="9"/>
      <c r="V293" s="9"/>
      <c r="W293" s="9"/>
      <c r="X293" s="9"/>
      <c r="Y293" s="9"/>
      <c r="Z293" s="9"/>
    </row>
    <row r="294" spans="1:26" ht="12.75" customHeight="1" x14ac:dyDescent="0.2">
      <c r="A294" s="14"/>
      <c r="B294" s="15"/>
      <c r="C294" s="16"/>
      <c r="D294" s="14"/>
      <c r="E294" s="17"/>
      <c r="F294" s="18"/>
      <c r="G294" s="18"/>
      <c r="H294" s="18"/>
      <c r="I294" s="7"/>
      <c r="J294" s="9"/>
      <c r="K294" s="9"/>
      <c r="L294" s="9"/>
      <c r="M294" s="9"/>
      <c r="N294" s="9"/>
      <c r="O294" s="9"/>
      <c r="P294" s="9"/>
      <c r="Q294" s="9"/>
      <c r="R294" s="9"/>
      <c r="S294" s="9"/>
      <c r="T294" s="9"/>
      <c r="U294" s="9"/>
      <c r="V294" s="9"/>
      <c r="W294" s="9"/>
      <c r="X294" s="9"/>
      <c r="Y294" s="9"/>
      <c r="Z294" s="9"/>
    </row>
    <row r="295" spans="1:26" ht="12.75" customHeight="1" x14ac:dyDescent="0.2">
      <c r="A295" s="14"/>
      <c r="B295" s="15"/>
      <c r="C295" s="16"/>
      <c r="D295" s="14"/>
      <c r="E295" s="17"/>
      <c r="F295" s="18"/>
      <c r="G295" s="18"/>
      <c r="H295" s="18"/>
      <c r="I295" s="7"/>
      <c r="J295" s="9"/>
      <c r="K295" s="9"/>
      <c r="L295" s="9"/>
      <c r="M295" s="9"/>
      <c r="N295" s="9"/>
      <c r="O295" s="9"/>
      <c r="P295" s="9"/>
      <c r="Q295" s="9"/>
      <c r="R295" s="9"/>
      <c r="S295" s="9"/>
      <c r="T295" s="9"/>
      <c r="U295" s="9"/>
      <c r="V295" s="9"/>
      <c r="W295" s="9"/>
      <c r="X295" s="9"/>
      <c r="Y295" s="9"/>
      <c r="Z295" s="9"/>
    </row>
    <row r="296" spans="1:26" ht="12.75" customHeight="1" x14ac:dyDescent="0.2">
      <c r="A296" s="14"/>
      <c r="B296" s="15"/>
      <c r="C296" s="16"/>
      <c r="D296" s="14"/>
      <c r="E296" s="17"/>
      <c r="F296" s="18"/>
      <c r="G296" s="18"/>
      <c r="H296" s="18"/>
      <c r="I296" s="7"/>
      <c r="J296" s="9"/>
      <c r="K296" s="9"/>
      <c r="L296" s="9"/>
      <c r="M296" s="9"/>
      <c r="N296" s="9"/>
      <c r="O296" s="9"/>
      <c r="P296" s="9"/>
      <c r="Q296" s="9"/>
      <c r="R296" s="9"/>
      <c r="S296" s="9"/>
      <c r="T296" s="9"/>
      <c r="U296" s="9"/>
      <c r="V296" s="9"/>
      <c r="W296" s="9"/>
      <c r="X296" s="9"/>
      <c r="Y296" s="9"/>
      <c r="Z296" s="9"/>
    </row>
    <row r="297" spans="1:26" ht="12.75" customHeight="1" x14ac:dyDescent="0.2">
      <c r="A297" s="14"/>
      <c r="B297" s="15"/>
      <c r="C297" s="16"/>
      <c r="D297" s="14"/>
      <c r="E297" s="17"/>
      <c r="F297" s="18"/>
      <c r="G297" s="18"/>
      <c r="H297" s="18"/>
      <c r="I297" s="7"/>
      <c r="J297" s="9"/>
      <c r="K297" s="9"/>
      <c r="L297" s="9"/>
      <c r="M297" s="9"/>
      <c r="N297" s="9"/>
      <c r="O297" s="9"/>
      <c r="P297" s="9"/>
      <c r="Q297" s="9"/>
      <c r="R297" s="9"/>
      <c r="S297" s="9"/>
      <c r="T297" s="9"/>
      <c r="U297" s="9"/>
      <c r="V297" s="9"/>
      <c r="W297" s="9"/>
      <c r="X297" s="9"/>
      <c r="Y297" s="9"/>
      <c r="Z297" s="9"/>
    </row>
    <row r="298" spans="1:26" ht="12.75" customHeight="1" x14ac:dyDescent="0.2">
      <c r="A298" s="14"/>
      <c r="B298" s="15"/>
      <c r="C298" s="16"/>
      <c r="D298" s="14"/>
      <c r="E298" s="17"/>
      <c r="F298" s="18"/>
      <c r="G298" s="18"/>
      <c r="H298" s="18"/>
      <c r="I298" s="7"/>
      <c r="J298" s="9"/>
      <c r="K298" s="9"/>
      <c r="L298" s="9"/>
      <c r="M298" s="9"/>
      <c r="N298" s="9"/>
      <c r="O298" s="9"/>
      <c r="P298" s="9"/>
      <c r="Q298" s="9"/>
      <c r="R298" s="9"/>
      <c r="S298" s="9"/>
      <c r="T298" s="9"/>
      <c r="U298" s="9"/>
      <c r="V298" s="9"/>
      <c r="W298" s="9"/>
      <c r="X298" s="9"/>
      <c r="Y298" s="9"/>
      <c r="Z298" s="9"/>
    </row>
    <row r="299" spans="1:26" ht="12.75" customHeight="1" x14ac:dyDescent="0.2">
      <c r="A299" s="14"/>
      <c r="B299" s="15"/>
      <c r="C299" s="16"/>
      <c r="D299" s="14"/>
      <c r="E299" s="17"/>
      <c r="F299" s="18"/>
      <c r="G299" s="18"/>
      <c r="H299" s="18"/>
      <c r="I299" s="7"/>
      <c r="J299" s="9"/>
      <c r="K299" s="9"/>
      <c r="L299" s="9"/>
      <c r="M299" s="9"/>
      <c r="N299" s="9"/>
      <c r="O299" s="9"/>
      <c r="P299" s="9"/>
      <c r="Q299" s="9"/>
      <c r="R299" s="9"/>
      <c r="S299" s="9"/>
      <c r="T299" s="9"/>
      <c r="U299" s="9"/>
      <c r="V299" s="9"/>
      <c r="W299" s="9"/>
      <c r="X299" s="9"/>
      <c r="Y299" s="9"/>
      <c r="Z299" s="9"/>
    </row>
    <row r="300" spans="1:26" ht="12.75" customHeight="1" x14ac:dyDescent="0.2">
      <c r="A300" s="14"/>
      <c r="B300" s="15"/>
      <c r="C300" s="16"/>
      <c r="D300" s="14"/>
      <c r="E300" s="17"/>
      <c r="F300" s="18"/>
      <c r="G300" s="18"/>
      <c r="H300" s="18"/>
      <c r="I300" s="7"/>
      <c r="J300" s="9"/>
      <c r="K300" s="9"/>
      <c r="L300" s="9"/>
      <c r="M300" s="9"/>
      <c r="N300" s="9"/>
      <c r="O300" s="9"/>
      <c r="P300" s="9"/>
      <c r="Q300" s="9"/>
      <c r="R300" s="9"/>
      <c r="S300" s="9"/>
      <c r="T300" s="9"/>
      <c r="U300" s="9"/>
      <c r="V300" s="9"/>
      <c r="W300" s="9"/>
      <c r="X300" s="9"/>
      <c r="Y300" s="9"/>
      <c r="Z300" s="9"/>
    </row>
    <row r="301" spans="1:26" ht="12.75" customHeight="1" x14ac:dyDescent="0.2">
      <c r="A301" s="14"/>
      <c r="B301" s="15"/>
      <c r="C301" s="16"/>
      <c r="D301" s="14"/>
      <c r="E301" s="17"/>
      <c r="F301" s="18"/>
      <c r="G301" s="18"/>
      <c r="H301" s="18"/>
      <c r="I301" s="7"/>
      <c r="J301" s="9"/>
      <c r="K301" s="9"/>
      <c r="L301" s="9"/>
      <c r="M301" s="9"/>
      <c r="N301" s="9"/>
      <c r="O301" s="9"/>
      <c r="P301" s="9"/>
      <c r="Q301" s="9"/>
      <c r="R301" s="9"/>
      <c r="S301" s="9"/>
      <c r="T301" s="9"/>
      <c r="U301" s="9"/>
      <c r="V301" s="9"/>
      <c r="W301" s="9"/>
      <c r="X301" s="9"/>
      <c r="Y301" s="9"/>
      <c r="Z301" s="9"/>
    </row>
    <row r="302" spans="1:26" ht="12.75" customHeight="1" x14ac:dyDescent="0.2">
      <c r="A302" s="14"/>
      <c r="B302" s="15"/>
      <c r="C302" s="16"/>
      <c r="D302" s="14"/>
      <c r="E302" s="17"/>
      <c r="F302" s="18"/>
      <c r="G302" s="18"/>
      <c r="H302" s="18"/>
      <c r="I302" s="7"/>
      <c r="J302" s="9"/>
      <c r="K302" s="9"/>
      <c r="L302" s="9"/>
      <c r="M302" s="9"/>
      <c r="N302" s="9"/>
      <c r="O302" s="9"/>
      <c r="P302" s="9"/>
      <c r="Q302" s="9"/>
      <c r="R302" s="9"/>
      <c r="S302" s="9"/>
      <c r="T302" s="9"/>
      <c r="U302" s="9"/>
      <c r="V302" s="9"/>
      <c r="W302" s="9"/>
      <c r="X302" s="9"/>
      <c r="Y302" s="9"/>
      <c r="Z302" s="9"/>
    </row>
    <row r="303" spans="1:26" ht="12.75" customHeight="1" x14ac:dyDescent="0.2">
      <c r="A303" s="14"/>
      <c r="B303" s="15"/>
      <c r="C303" s="16"/>
      <c r="D303" s="14"/>
      <c r="E303" s="17"/>
      <c r="F303" s="18"/>
      <c r="G303" s="18"/>
      <c r="H303" s="18"/>
      <c r="I303" s="7"/>
      <c r="J303" s="9"/>
      <c r="K303" s="9"/>
      <c r="L303" s="9"/>
      <c r="M303" s="9"/>
      <c r="N303" s="9"/>
      <c r="O303" s="9"/>
      <c r="P303" s="9"/>
      <c r="Q303" s="9"/>
      <c r="R303" s="9"/>
      <c r="S303" s="9"/>
      <c r="T303" s="9"/>
      <c r="U303" s="9"/>
      <c r="V303" s="9"/>
      <c r="W303" s="9"/>
      <c r="X303" s="9"/>
      <c r="Y303" s="9"/>
      <c r="Z303" s="9"/>
    </row>
    <row r="304" spans="1:26" ht="12.75" customHeight="1" x14ac:dyDescent="0.2">
      <c r="A304" s="14"/>
      <c r="B304" s="15"/>
      <c r="C304" s="16"/>
      <c r="D304" s="14"/>
      <c r="E304" s="17"/>
      <c r="F304" s="18"/>
      <c r="G304" s="18"/>
      <c r="H304" s="18"/>
      <c r="I304" s="7"/>
      <c r="J304" s="9"/>
      <c r="K304" s="9"/>
      <c r="L304" s="9"/>
      <c r="M304" s="9"/>
      <c r="N304" s="9"/>
      <c r="O304" s="9"/>
      <c r="P304" s="9"/>
      <c r="Q304" s="9"/>
      <c r="R304" s="9"/>
      <c r="S304" s="9"/>
      <c r="T304" s="9"/>
      <c r="U304" s="9"/>
      <c r="V304" s="9"/>
      <c r="W304" s="9"/>
      <c r="X304" s="9"/>
      <c r="Y304" s="9"/>
      <c r="Z304" s="9"/>
    </row>
    <row r="305" spans="1:26" ht="12.75" customHeight="1" x14ac:dyDescent="0.2">
      <c r="A305" s="14"/>
      <c r="B305" s="15"/>
      <c r="C305" s="16"/>
      <c r="D305" s="14"/>
      <c r="E305" s="17"/>
      <c r="F305" s="18"/>
      <c r="G305" s="18"/>
      <c r="H305" s="18"/>
      <c r="I305" s="7"/>
      <c r="J305" s="9"/>
      <c r="K305" s="9"/>
      <c r="L305" s="9"/>
      <c r="M305" s="9"/>
      <c r="N305" s="9"/>
      <c r="O305" s="9"/>
      <c r="P305" s="9"/>
      <c r="Q305" s="9"/>
      <c r="R305" s="9"/>
      <c r="S305" s="9"/>
      <c r="T305" s="9"/>
      <c r="U305" s="9"/>
      <c r="V305" s="9"/>
      <c r="W305" s="9"/>
      <c r="X305" s="9"/>
      <c r="Y305" s="9"/>
      <c r="Z305" s="9"/>
    </row>
    <row r="306" spans="1:26" ht="12.75" customHeight="1" x14ac:dyDescent="0.2">
      <c r="A306" s="14"/>
      <c r="B306" s="15"/>
      <c r="C306" s="16"/>
      <c r="D306" s="14"/>
      <c r="E306" s="17"/>
      <c r="F306" s="18"/>
      <c r="G306" s="18"/>
      <c r="H306" s="18"/>
      <c r="I306" s="7"/>
      <c r="J306" s="9"/>
      <c r="K306" s="9"/>
      <c r="L306" s="9"/>
      <c r="M306" s="9"/>
      <c r="N306" s="9"/>
      <c r="O306" s="9"/>
      <c r="P306" s="9"/>
      <c r="Q306" s="9"/>
      <c r="R306" s="9"/>
      <c r="S306" s="9"/>
      <c r="T306" s="9"/>
      <c r="U306" s="9"/>
      <c r="V306" s="9"/>
      <c r="W306" s="9"/>
      <c r="X306" s="9"/>
      <c r="Y306" s="9"/>
      <c r="Z306" s="9"/>
    </row>
    <row r="307" spans="1:26" ht="12.75" customHeight="1" x14ac:dyDescent="0.2">
      <c r="A307" s="14"/>
      <c r="B307" s="15"/>
      <c r="C307" s="16"/>
      <c r="D307" s="14"/>
      <c r="E307" s="17"/>
      <c r="F307" s="18"/>
      <c r="G307" s="18"/>
      <c r="H307" s="18"/>
      <c r="I307" s="7"/>
      <c r="J307" s="9"/>
      <c r="K307" s="9"/>
      <c r="L307" s="9"/>
      <c r="M307" s="9"/>
      <c r="N307" s="9"/>
      <c r="O307" s="9"/>
      <c r="P307" s="9"/>
      <c r="Q307" s="9"/>
      <c r="R307" s="9"/>
      <c r="S307" s="9"/>
      <c r="T307" s="9"/>
      <c r="U307" s="9"/>
      <c r="V307" s="9"/>
      <c r="W307" s="9"/>
      <c r="X307" s="9"/>
      <c r="Y307" s="9"/>
      <c r="Z307" s="9"/>
    </row>
    <row r="308" spans="1:26" ht="12.75" customHeight="1" x14ac:dyDescent="0.2">
      <c r="A308" s="14"/>
      <c r="B308" s="15"/>
      <c r="C308" s="16"/>
      <c r="D308" s="14"/>
      <c r="E308" s="17"/>
      <c r="F308" s="18"/>
      <c r="G308" s="18"/>
      <c r="H308" s="18"/>
      <c r="I308" s="7"/>
      <c r="J308" s="9"/>
      <c r="K308" s="9"/>
      <c r="L308" s="9"/>
      <c r="M308" s="9"/>
      <c r="N308" s="9"/>
      <c r="O308" s="9"/>
      <c r="P308" s="9"/>
      <c r="Q308" s="9"/>
      <c r="R308" s="9"/>
      <c r="S308" s="9"/>
      <c r="T308" s="9"/>
      <c r="U308" s="9"/>
      <c r="V308" s="9"/>
      <c r="W308" s="9"/>
      <c r="X308" s="9"/>
      <c r="Y308" s="9"/>
      <c r="Z308" s="9"/>
    </row>
    <row r="309" spans="1:26" ht="12.75" customHeight="1" x14ac:dyDescent="0.2">
      <c r="A309" s="14"/>
      <c r="B309" s="15"/>
      <c r="C309" s="16"/>
      <c r="D309" s="14"/>
      <c r="E309" s="17"/>
      <c r="F309" s="18"/>
      <c r="G309" s="18"/>
      <c r="H309" s="18"/>
      <c r="I309" s="7"/>
      <c r="J309" s="9"/>
      <c r="K309" s="9"/>
      <c r="L309" s="9"/>
      <c r="M309" s="9"/>
      <c r="N309" s="9"/>
      <c r="O309" s="9"/>
      <c r="P309" s="9"/>
      <c r="Q309" s="9"/>
      <c r="R309" s="9"/>
      <c r="S309" s="9"/>
      <c r="T309" s="9"/>
      <c r="U309" s="9"/>
      <c r="V309" s="9"/>
      <c r="W309" s="9"/>
      <c r="X309" s="9"/>
      <c r="Y309" s="9"/>
      <c r="Z309" s="9"/>
    </row>
    <row r="310" spans="1:26" ht="12.75" customHeight="1" x14ac:dyDescent="0.2">
      <c r="A310" s="14"/>
      <c r="B310" s="15"/>
      <c r="C310" s="16"/>
      <c r="D310" s="14"/>
      <c r="E310" s="17"/>
      <c r="F310" s="18"/>
      <c r="G310" s="18"/>
      <c r="H310" s="18"/>
      <c r="I310" s="7"/>
      <c r="J310" s="9"/>
      <c r="K310" s="9"/>
      <c r="L310" s="9"/>
      <c r="M310" s="9"/>
      <c r="N310" s="9"/>
      <c r="O310" s="9"/>
      <c r="P310" s="9"/>
      <c r="Q310" s="9"/>
      <c r="R310" s="9"/>
      <c r="S310" s="9"/>
      <c r="T310" s="9"/>
      <c r="U310" s="9"/>
      <c r="V310" s="9"/>
      <c r="W310" s="9"/>
      <c r="X310" s="9"/>
      <c r="Y310" s="9"/>
      <c r="Z310" s="9"/>
    </row>
    <row r="311" spans="1:26" ht="12.75" customHeight="1" x14ac:dyDescent="0.2">
      <c r="A311" s="14"/>
      <c r="B311" s="15"/>
      <c r="C311" s="16"/>
      <c r="D311" s="14"/>
      <c r="E311" s="17"/>
      <c r="F311" s="18"/>
      <c r="G311" s="18"/>
      <c r="H311" s="18"/>
      <c r="I311" s="7"/>
      <c r="J311" s="9"/>
      <c r="K311" s="9"/>
      <c r="L311" s="9"/>
      <c r="M311" s="9"/>
      <c r="N311" s="9"/>
      <c r="O311" s="9"/>
      <c r="P311" s="9"/>
      <c r="Q311" s="9"/>
      <c r="R311" s="9"/>
      <c r="S311" s="9"/>
      <c r="T311" s="9"/>
      <c r="U311" s="9"/>
      <c r="V311" s="9"/>
      <c r="W311" s="9"/>
      <c r="X311" s="9"/>
      <c r="Y311" s="9"/>
      <c r="Z311" s="9"/>
    </row>
    <row r="312" spans="1:26" ht="12.75" customHeight="1" x14ac:dyDescent="0.2">
      <c r="A312" s="14"/>
      <c r="B312" s="15"/>
      <c r="C312" s="16"/>
      <c r="D312" s="14"/>
      <c r="E312" s="17"/>
      <c r="F312" s="18"/>
      <c r="G312" s="18"/>
      <c r="H312" s="18"/>
      <c r="I312" s="7"/>
      <c r="J312" s="9"/>
      <c r="K312" s="9"/>
      <c r="L312" s="9"/>
      <c r="M312" s="9"/>
      <c r="N312" s="9"/>
      <c r="O312" s="9"/>
      <c r="P312" s="9"/>
      <c r="Q312" s="9"/>
      <c r="R312" s="9"/>
      <c r="S312" s="9"/>
      <c r="T312" s="9"/>
      <c r="U312" s="9"/>
      <c r="V312" s="9"/>
      <c r="W312" s="9"/>
      <c r="X312" s="9"/>
      <c r="Y312" s="9"/>
      <c r="Z312" s="9"/>
    </row>
    <row r="313" spans="1:26" ht="12.75" customHeight="1" x14ac:dyDescent="0.2">
      <c r="A313" s="14"/>
      <c r="B313" s="15"/>
      <c r="C313" s="16"/>
      <c r="D313" s="14"/>
      <c r="E313" s="17"/>
      <c r="F313" s="18"/>
      <c r="G313" s="18"/>
      <c r="H313" s="18"/>
      <c r="I313" s="7"/>
      <c r="J313" s="9"/>
      <c r="K313" s="9"/>
      <c r="L313" s="9"/>
      <c r="M313" s="9"/>
      <c r="N313" s="9"/>
      <c r="O313" s="9"/>
      <c r="P313" s="9"/>
      <c r="Q313" s="9"/>
      <c r="R313" s="9"/>
      <c r="S313" s="9"/>
      <c r="T313" s="9"/>
      <c r="U313" s="9"/>
      <c r="V313" s="9"/>
      <c r="W313" s="9"/>
      <c r="X313" s="9"/>
      <c r="Y313" s="9"/>
      <c r="Z313" s="9"/>
    </row>
    <row r="314" spans="1:26" ht="12.75" customHeight="1" x14ac:dyDescent="0.2">
      <c r="A314" s="14"/>
      <c r="B314" s="15"/>
      <c r="C314" s="16"/>
      <c r="D314" s="14"/>
      <c r="E314" s="17"/>
      <c r="F314" s="18"/>
      <c r="G314" s="18"/>
      <c r="H314" s="18"/>
      <c r="I314" s="7"/>
      <c r="J314" s="9"/>
      <c r="K314" s="9"/>
      <c r="L314" s="9"/>
      <c r="M314" s="9"/>
      <c r="N314" s="9"/>
      <c r="O314" s="9"/>
      <c r="P314" s="9"/>
      <c r="Q314" s="9"/>
      <c r="R314" s="9"/>
      <c r="S314" s="9"/>
      <c r="T314" s="9"/>
      <c r="U314" s="9"/>
      <c r="V314" s="9"/>
      <c r="W314" s="9"/>
      <c r="X314" s="9"/>
      <c r="Y314" s="9"/>
      <c r="Z314" s="9"/>
    </row>
    <row r="315" spans="1:26" ht="12.75" customHeight="1" x14ac:dyDescent="0.2">
      <c r="A315" s="14"/>
      <c r="B315" s="15"/>
      <c r="C315" s="16"/>
      <c r="D315" s="14"/>
      <c r="E315" s="17"/>
      <c r="F315" s="18"/>
      <c r="G315" s="18"/>
      <c r="H315" s="18"/>
      <c r="I315" s="7"/>
      <c r="J315" s="9"/>
      <c r="K315" s="9"/>
      <c r="L315" s="9"/>
      <c r="M315" s="9"/>
      <c r="N315" s="9"/>
      <c r="O315" s="9"/>
      <c r="P315" s="9"/>
      <c r="Q315" s="9"/>
      <c r="R315" s="9"/>
      <c r="S315" s="9"/>
      <c r="T315" s="9"/>
      <c r="U315" s="9"/>
      <c r="V315" s="9"/>
      <c r="W315" s="9"/>
      <c r="X315" s="9"/>
      <c r="Y315" s="9"/>
      <c r="Z315" s="9"/>
    </row>
    <row r="316" spans="1:26" ht="12.75" customHeight="1" x14ac:dyDescent="0.2">
      <c r="A316" s="14"/>
      <c r="B316" s="15"/>
      <c r="C316" s="16"/>
      <c r="D316" s="14"/>
      <c r="E316" s="17"/>
      <c r="F316" s="18"/>
      <c r="G316" s="18"/>
      <c r="H316" s="18"/>
      <c r="I316" s="7"/>
      <c r="J316" s="9"/>
      <c r="K316" s="9"/>
      <c r="L316" s="9"/>
      <c r="M316" s="9"/>
      <c r="N316" s="9"/>
      <c r="O316" s="9"/>
      <c r="P316" s="9"/>
      <c r="Q316" s="9"/>
      <c r="R316" s="9"/>
      <c r="S316" s="9"/>
      <c r="T316" s="9"/>
      <c r="U316" s="9"/>
      <c r="V316" s="9"/>
      <c r="W316" s="9"/>
      <c r="X316" s="9"/>
      <c r="Y316" s="9"/>
      <c r="Z316" s="9"/>
    </row>
    <row r="317" spans="1:26" ht="12.75" customHeight="1" x14ac:dyDescent="0.2">
      <c r="A317" s="14"/>
      <c r="B317" s="15"/>
      <c r="C317" s="16"/>
      <c r="D317" s="14"/>
      <c r="E317" s="17"/>
      <c r="F317" s="18"/>
      <c r="G317" s="18"/>
      <c r="H317" s="18"/>
      <c r="I317" s="7"/>
      <c r="J317" s="9"/>
      <c r="K317" s="9"/>
      <c r="L317" s="9"/>
      <c r="M317" s="9"/>
      <c r="N317" s="9"/>
      <c r="O317" s="9"/>
      <c r="P317" s="9"/>
      <c r="Q317" s="9"/>
      <c r="R317" s="9"/>
      <c r="S317" s="9"/>
      <c r="T317" s="9"/>
      <c r="U317" s="9"/>
      <c r="V317" s="9"/>
      <c r="W317" s="9"/>
      <c r="X317" s="9"/>
      <c r="Y317" s="9"/>
      <c r="Z317" s="9"/>
    </row>
    <row r="318" spans="1:26" ht="12.75" customHeight="1" x14ac:dyDescent="0.2">
      <c r="A318" s="14"/>
      <c r="B318" s="15"/>
      <c r="C318" s="16"/>
      <c r="D318" s="14"/>
      <c r="E318" s="17"/>
      <c r="F318" s="18"/>
      <c r="G318" s="18"/>
      <c r="H318" s="18"/>
      <c r="I318" s="7"/>
      <c r="J318" s="9"/>
      <c r="K318" s="9"/>
      <c r="L318" s="9"/>
      <c r="M318" s="9"/>
      <c r="N318" s="9"/>
      <c r="O318" s="9"/>
      <c r="P318" s="9"/>
      <c r="Q318" s="9"/>
      <c r="R318" s="9"/>
      <c r="S318" s="9"/>
      <c r="T318" s="9"/>
      <c r="U318" s="9"/>
      <c r="V318" s="9"/>
      <c r="W318" s="9"/>
      <c r="X318" s="9"/>
      <c r="Y318" s="9"/>
      <c r="Z318" s="9"/>
    </row>
    <row r="319" spans="1:26" ht="12.75" customHeight="1" x14ac:dyDescent="0.2">
      <c r="A319" s="14"/>
      <c r="B319" s="15"/>
      <c r="C319" s="16"/>
      <c r="D319" s="14"/>
      <c r="E319" s="17"/>
      <c r="F319" s="18"/>
      <c r="G319" s="18"/>
      <c r="H319" s="18"/>
      <c r="I319" s="7"/>
      <c r="J319" s="9"/>
      <c r="K319" s="9"/>
      <c r="L319" s="9"/>
      <c r="M319" s="9"/>
      <c r="N319" s="9"/>
      <c r="O319" s="9"/>
      <c r="P319" s="9"/>
      <c r="Q319" s="9"/>
      <c r="R319" s="9"/>
      <c r="S319" s="9"/>
      <c r="T319" s="9"/>
      <c r="U319" s="9"/>
      <c r="V319" s="9"/>
      <c r="W319" s="9"/>
      <c r="X319" s="9"/>
      <c r="Y319" s="9"/>
      <c r="Z319" s="9"/>
    </row>
    <row r="320" spans="1:26" ht="12.75" customHeight="1" x14ac:dyDescent="0.2">
      <c r="A320" s="14"/>
      <c r="B320" s="15"/>
      <c r="C320" s="16"/>
      <c r="D320" s="14"/>
      <c r="E320" s="17"/>
      <c r="F320" s="18"/>
      <c r="G320" s="18"/>
      <c r="H320" s="18"/>
      <c r="I320" s="7"/>
      <c r="J320" s="9"/>
      <c r="K320" s="9"/>
      <c r="L320" s="9"/>
      <c r="M320" s="9"/>
      <c r="N320" s="9"/>
      <c r="O320" s="9"/>
      <c r="P320" s="9"/>
      <c r="Q320" s="9"/>
      <c r="R320" s="9"/>
      <c r="S320" s="9"/>
      <c r="T320" s="9"/>
      <c r="U320" s="9"/>
      <c r="V320" s="9"/>
      <c r="W320" s="9"/>
      <c r="X320" s="9"/>
      <c r="Y320" s="9"/>
      <c r="Z320" s="9"/>
    </row>
    <row r="321" spans="1:26" ht="12.75" customHeight="1" x14ac:dyDescent="0.2">
      <c r="A321" s="14"/>
      <c r="B321" s="15"/>
      <c r="C321" s="16"/>
      <c r="D321" s="14"/>
      <c r="E321" s="17"/>
      <c r="F321" s="18"/>
      <c r="G321" s="18"/>
      <c r="H321" s="18"/>
      <c r="I321" s="7"/>
      <c r="J321" s="9"/>
      <c r="K321" s="9"/>
      <c r="L321" s="9"/>
      <c r="M321" s="9"/>
      <c r="N321" s="9"/>
      <c r="O321" s="9"/>
      <c r="P321" s="9"/>
      <c r="Q321" s="9"/>
      <c r="R321" s="9"/>
      <c r="S321" s="9"/>
      <c r="T321" s="9"/>
      <c r="U321" s="9"/>
      <c r="V321" s="9"/>
      <c r="W321" s="9"/>
      <c r="X321" s="9"/>
      <c r="Y321" s="9"/>
      <c r="Z321" s="9"/>
    </row>
    <row r="322" spans="1:26" ht="12.75" customHeight="1" x14ac:dyDescent="0.2">
      <c r="A322" s="14"/>
      <c r="B322" s="15"/>
      <c r="C322" s="16"/>
      <c r="D322" s="14"/>
      <c r="E322" s="17"/>
      <c r="F322" s="18"/>
      <c r="G322" s="18"/>
      <c r="H322" s="18"/>
      <c r="I322" s="7"/>
      <c r="J322" s="9"/>
      <c r="K322" s="9"/>
      <c r="L322" s="9"/>
      <c r="M322" s="9"/>
      <c r="N322" s="9"/>
      <c r="O322" s="9"/>
      <c r="P322" s="9"/>
      <c r="Q322" s="9"/>
      <c r="R322" s="9"/>
      <c r="S322" s="9"/>
      <c r="T322" s="9"/>
      <c r="U322" s="9"/>
      <c r="V322" s="9"/>
      <c r="W322" s="9"/>
      <c r="X322" s="9"/>
      <c r="Y322" s="9"/>
      <c r="Z322" s="9"/>
    </row>
    <row r="323" spans="1:26" ht="12.75" customHeight="1" x14ac:dyDescent="0.2">
      <c r="A323" s="14"/>
      <c r="B323" s="15"/>
      <c r="C323" s="16"/>
      <c r="D323" s="14"/>
      <c r="E323" s="17"/>
      <c r="F323" s="18"/>
      <c r="G323" s="18"/>
      <c r="H323" s="18"/>
      <c r="I323" s="7"/>
      <c r="J323" s="9"/>
      <c r="K323" s="9"/>
      <c r="L323" s="9"/>
      <c r="M323" s="9"/>
      <c r="N323" s="9"/>
      <c r="O323" s="9"/>
      <c r="P323" s="9"/>
      <c r="Q323" s="9"/>
      <c r="R323" s="9"/>
      <c r="S323" s="9"/>
      <c r="T323" s="9"/>
      <c r="U323" s="9"/>
      <c r="V323" s="9"/>
      <c r="W323" s="9"/>
      <c r="X323" s="9"/>
      <c r="Y323" s="9"/>
      <c r="Z323" s="9"/>
    </row>
    <row r="324" spans="1:26" ht="12.75" customHeight="1" x14ac:dyDescent="0.2">
      <c r="A324" s="14"/>
      <c r="B324" s="15"/>
      <c r="C324" s="16"/>
      <c r="D324" s="14"/>
      <c r="E324" s="17"/>
      <c r="F324" s="18"/>
      <c r="G324" s="18"/>
      <c r="H324" s="18"/>
      <c r="I324" s="7"/>
      <c r="J324" s="9"/>
      <c r="K324" s="9"/>
      <c r="L324" s="9"/>
      <c r="M324" s="9"/>
      <c r="N324" s="9"/>
      <c r="O324" s="9"/>
      <c r="P324" s="9"/>
      <c r="Q324" s="9"/>
      <c r="R324" s="9"/>
      <c r="S324" s="9"/>
      <c r="T324" s="9"/>
      <c r="U324" s="9"/>
      <c r="V324" s="9"/>
      <c r="W324" s="9"/>
      <c r="X324" s="9"/>
      <c r="Y324" s="9"/>
      <c r="Z324" s="9"/>
    </row>
    <row r="325" spans="1:26" ht="12.75" customHeight="1" x14ac:dyDescent="0.2">
      <c r="A325" s="14"/>
      <c r="B325" s="15"/>
      <c r="C325" s="16"/>
      <c r="D325" s="14"/>
      <c r="E325" s="17"/>
      <c r="F325" s="18"/>
      <c r="G325" s="18"/>
      <c r="H325" s="18"/>
      <c r="I325" s="7"/>
      <c r="J325" s="9"/>
      <c r="K325" s="9"/>
      <c r="L325" s="9"/>
      <c r="M325" s="9"/>
      <c r="N325" s="9"/>
      <c r="O325" s="9"/>
      <c r="P325" s="9"/>
      <c r="Q325" s="9"/>
      <c r="R325" s="9"/>
      <c r="S325" s="9"/>
      <c r="T325" s="9"/>
      <c r="U325" s="9"/>
      <c r="V325" s="9"/>
      <c r="W325" s="9"/>
      <c r="X325" s="9"/>
      <c r="Y325" s="9"/>
      <c r="Z325" s="9"/>
    </row>
    <row r="326" spans="1:26" ht="12.75" customHeight="1" x14ac:dyDescent="0.2">
      <c r="A326" s="14"/>
      <c r="B326" s="15"/>
      <c r="C326" s="16"/>
      <c r="D326" s="14"/>
      <c r="E326" s="17"/>
      <c r="F326" s="18"/>
      <c r="G326" s="18"/>
      <c r="H326" s="18"/>
      <c r="I326" s="7"/>
      <c r="J326" s="9"/>
      <c r="K326" s="9"/>
      <c r="L326" s="9"/>
      <c r="M326" s="9"/>
      <c r="N326" s="9"/>
      <c r="O326" s="9"/>
      <c r="P326" s="9"/>
      <c r="Q326" s="9"/>
      <c r="R326" s="9"/>
      <c r="S326" s="9"/>
      <c r="T326" s="9"/>
      <c r="U326" s="9"/>
      <c r="V326" s="9"/>
      <c r="W326" s="9"/>
      <c r="X326" s="9"/>
      <c r="Y326" s="9"/>
      <c r="Z326" s="9"/>
    </row>
    <row r="327" spans="1:26" ht="12.75" customHeight="1" x14ac:dyDescent="0.2">
      <c r="A327" s="14"/>
      <c r="B327" s="15"/>
      <c r="C327" s="16"/>
      <c r="D327" s="14"/>
      <c r="E327" s="17"/>
      <c r="F327" s="18"/>
      <c r="G327" s="18"/>
      <c r="H327" s="18"/>
      <c r="I327" s="7"/>
      <c r="J327" s="9"/>
      <c r="K327" s="9"/>
      <c r="L327" s="9"/>
      <c r="M327" s="9"/>
      <c r="N327" s="9"/>
      <c r="O327" s="9"/>
      <c r="P327" s="9"/>
      <c r="Q327" s="9"/>
      <c r="R327" s="9"/>
      <c r="S327" s="9"/>
      <c r="T327" s="9"/>
      <c r="U327" s="9"/>
      <c r="V327" s="9"/>
      <c r="W327" s="9"/>
      <c r="X327" s="9"/>
      <c r="Y327" s="9"/>
      <c r="Z327" s="9"/>
    </row>
    <row r="328" spans="1:26" ht="12.75" customHeight="1" x14ac:dyDescent="0.2">
      <c r="A328" s="14"/>
      <c r="B328" s="15"/>
      <c r="C328" s="16"/>
      <c r="D328" s="14"/>
      <c r="E328" s="17"/>
      <c r="F328" s="18"/>
      <c r="G328" s="18"/>
      <c r="H328" s="18"/>
      <c r="I328" s="7"/>
      <c r="J328" s="9"/>
      <c r="K328" s="9"/>
      <c r="L328" s="9"/>
      <c r="M328" s="9"/>
      <c r="N328" s="9"/>
      <c r="O328" s="9"/>
      <c r="P328" s="9"/>
      <c r="Q328" s="9"/>
      <c r="R328" s="9"/>
      <c r="S328" s="9"/>
      <c r="T328" s="9"/>
      <c r="U328" s="9"/>
      <c r="V328" s="9"/>
      <c r="W328" s="9"/>
      <c r="X328" s="9"/>
      <c r="Y328" s="9"/>
      <c r="Z328" s="9"/>
    </row>
    <row r="329" spans="1:26" ht="12.75" customHeight="1" x14ac:dyDescent="0.2">
      <c r="A329" s="14"/>
      <c r="B329" s="15"/>
      <c r="C329" s="16"/>
      <c r="D329" s="14"/>
      <c r="E329" s="17"/>
      <c r="F329" s="18"/>
      <c r="G329" s="18"/>
      <c r="H329" s="18"/>
      <c r="I329" s="7"/>
      <c r="J329" s="9"/>
      <c r="K329" s="9"/>
      <c r="L329" s="9"/>
      <c r="M329" s="9"/>
      <c r="N329" s="9"/>
      <c r="O329" s="9"/>
      <c r="P329" s="9"/>
      <c r="Q329" s="9"/>
      <c r="R329" s="9"/>
      <c r="S329" s="9"/>
      <c r="T329" s="9"/>
      <c r="U329" s="9"/>
      <c r="V329" s="9"/>
      <c r="W329" s="9"/>
      <c r="X329" s="9"/>
      <c r="Y329" s="9"/>
      <c r="Z329" s="9"/>
    </row>
    <row r="330" spans="1:26" ht="12.75" customHeight="1" x14ac:dyDescent="0.2">
      <c r="A330" s="14"/>
      <c r="B330" s="15"/>
      <c r="C330" s="16"/>
      <c r="D330" s="14"/>
      <c r="E330" s="17"/>
      <c r="F330" s="18"/>
      <c r="G330" s="18"/>
      <c r="H330" s="18"/>
      <c r="I330" s="7"/>
      <c r="J330" s="9"/>
      <c r="K330" s="9"/>
      <c r="L330" s="9"/>
      <c r="M330" s="9"/>
      <c r="N330" s="9"/>
      <c r="O330" s="9"/>
      <c r="P330" s="9"/>
      <c r="Q330" s="9"/>
      <c r="R330" s="9"/>
      <c r="S330" s="9"/>
      <c r="T330" s="9"/>
      <c r="U330" s="9"/>
      <c r="V330" s="9"/>
      <c r="W330" s="9"/>
      <c r="X330" s="9"/>
      <c r="Y330" s="9"/>
      <c r="Z330" s="9"/>
    </row>
    <row r="331" spans="1:26" ht="12.75" customHeight="1" x14ac:dyDescent="0.2">
      <c r="A331" s="14"/>
      <c r="B331" s="15"/>
      <c r="C331" s="16"/>
      <c r="D331" s="14"/>
      <c r="E331" s="17"/>
      <c r="F331" s="18"/>
      <c r="G331" s="18"/>
      <c r="H331" s="18"/>
      <c r="I331" s="7"/>
      <c r="J331" s="9"/>
      <c r="K331" s="9"/>
      <c r="L331" s="9"/>
      <c r="M331" s="9"/>
      <c r="N331" s="9"/>
      <c r="O331" s="9"/>
      <c r="P331" s="9"/>
      <c r="Q331" s="9"/>
      <c r="R331" s="9"/>
      <c r="S331" s="9"/>
      <c r="T331" s="9"/>
      <c r="U331" s="9"/>
      <c r="V331" s="9"/>
      <c r="W331" s="9"/>
      <c r="X331" s="9"/>
      <c r="Y331" s="9"/>
      <c r="Z331" s="9"/>
    </row>
    <row r="332" spans="1:26" ht="12.75" customHeight="1" x14ac:dyDescent="0.2">
      <c r="A332" s="14"/>
      <c r="B332" s="15"/>
      <c r="C332" s="16"/>
      <c r="D332" s="14"/>
      <c r="E332" s="17"/>
      <c r="F332" s="18"/>
      <c r="G332" s="18"/>
      <c r="H332" s="18"/>
      <c r="I332" s="7"/>
      <c r="J332" s="9"/>
      <c r="K332" s="9"/>
      <c r="L332" s="9"/>
      <c r="M332" s="9"/>
      <c r="N332" s="9"/>
      <c r="O332" s="9"/>
      <c r="P332" s="9"/>
      <c r="Q332" s="9"/>
      <c r="R332" s="9"/>
      <c r="S332" s="9"/>
      <c r="T332" s="9"/>
      <c r="U332" s="9"/>
      <c r="V332" s="9"/>
      <c r="W332" s="9"/>
      <c r="X332" s="9"/>
      <c r="Y332" s="9"/>
      <c r="Z332" s="9"/>
    </row>
    <row r="333" spans="1:26" ht="12.75" customHeight="1" x14ac:dyDescent="0.2">
      <c r="A333" s="14"/>
      <c r="B333" s="15"/>
      <c r="C333" s="16"/>
      <c r="D333" s="14"/>
      <c r="E333" s="17"/>
      <c r="F333" s="18"/>
      <c r="G333" s="18"/>
      <c r="H333" s="18"/>
      <c r="I333" s="7"/>
      <c r="J333" s="9"/>
      <c r="K333" s="9"/>
      <c r="L333" s="9"/>
      <c r="M333" s="9"/>
      <c r="N333" s="9"/>
      <c r="O333" s="9"/>
      <c r="P333" s="9"/>
      <c r="Q333" s="9"/>
      <c r="R333" s="9"/>
      <c r="S333" s="9"/>
      <c r="T333" s="9"/>
      <c r="U333" s="9"/>
      <c r="V333" s="9"/>
      <c r="W333" s="9"/>
      <c r="X333" s="9"/>
      <c r="Y333" s="9"/>
      <c r="Z333" s="9"/>
    </row>
    <row r="334" spans="1:26" ht="12.75" customHeight="1" x14ac:dyDescent="0.2">
      <c r="A334" s="14"/>
      <c r="B334" s="15"/>
      <c r="C334" s="16"/>
      <c r="D334" s="14"/>
      <c r="E334" s="17"/>
      <c r="F334" s="18"/>
      <c r="G334" s="18"/>
      <c r="H334" s="18"/>
      <c r="I334" s="7"/>
      <c r="J334" s="9"/>
      <c r="K334" s="9"/>
      <c r="L334" s="9"/>
      <c r="M334" s="9"/>
      <c r="N334" s="9"/>
      <c r="O334" s="9"/>
      <c r="P334" s="9"/>
      <c r="Q334" s="9"/>
      <c r="R334" s="9"/>
      <c r="S334" s="9"/>
      <c r="T334" s="9"/>
      <c r="U334" s="9"/>
      <c r="V334" s="9"/>
      <c r="W334" s="9"/>
      <c r="X334" s="9"/>
      <c r="Y334" s="9"/>
      <c r="Z334" s="9"/>
    </row>
    <row r="335" spans="1:26" ht="12.75" customHeight="1" x14ac:dyDescent="0.2">
      <c r="A335" s="14"/>
      <c r="B335" s="15"/>
      <c r="C335" s="16"/>
      <c r="D335" s="14"/>
      <c r="E335" s="17"/>
      <c r="F335" s="18"/>
      <c r="G335" s="18"/>
      <c r="H335" s="18"/>
      <c r="I335" s="7"/>
      <c r="J335" s="9"/>
      <c r="K335" s="9"/>
      <c r="L335" s="9"/>
      <c r="M335" s="9"/>
      <c r="N335" s="9"/>
      <c r="O335" s="9"/>
      <c r="P335" s="9"/>
      <c r="Q335" s="9"/>
      <c r="R335" s="9"/>
      <c r="S335" s="9"/>
      <c r="T335" s="9"/>
      <c r="U335" s="9"/>
      <c r="V335" s="9"/>
      <c r="W335" s="9"/>
      <c r="X335" s="9"/>
      <c r="Y335" s="9"/>
      <c r="Z335" s="9"/>
    </row>
    <row r="336" spans="1:26" ht="12.75" customHeight="1" x14ac:dyDescent="0.2">
      <c r="A336" s="14"/>
      <c r="B336" s="15"/>
      <c r="C336" s="16"/>
      <c r="D336" s="14"/>
      <c r="E336" s="17"/>
      <c r="F336" s="18"/>
      <c r="G336" s="18"/>
      <c r="H336" s="18"/>
      <c r="I336" s="7"/>
      <c r="J336" s="9"/>
      <c r="K336" s="9"/>
      <c r="L336" s="9"/>
      <c r="M336" s="9"/>
      <c r="N336" s="9"/>
      <c r="O336" s="9"/>
      <c r="P336" s="9"/>
      <c r="Q336" s="9"/>
      <c r="R336" s="9"/>
      <c r="S336" s="9"/>
      <c r="T336" s="9"/>
      <c r="U336" s="9"/>
      <c r="V336" s="9"/>
      <c r="W336" s="9"/>
      <c r="X336" s="9"/>
      <c r="Y336" s="9"/>
      <c r="Z336" s="9"/>
    </row>
    <row r="337" spans="1:26" ht="12.75" customHeight="1" x14ac:dyDescent="0.2">
      <c r="A337" s="14"/>
      <c r="B337" s="15"/>
      <c r="C337" s="16"/>
      <c r="D337" s="14"/>
      <c r="E337" s="17"/>
      <c r="F337" s="18"/>
      <c r="G337" s="18"/>
      <c r="H337" s="18"/>
      <c r="I337" s="7"/>
      <c r="J337" s="9"/>
      <c r="K337" s="9"/>
      <c r="L337" s="9"/>
      <c r="M337" s="9"/>
      <c r="N337" s="9"/>
      <c r="O337" s="9"/>
      <c r="P337" s="9"/>
      <c r="Q337" s="9"/>
      <c r="R337" s="9"/>
      <c r="S337" s="9"/>
      <c r="T337" s="9"/>
      <c r="U337" s="9"/>
      <c r="V337" s="9"/>
      <c r="W337" s="9"/>
      <c r="X337" s="9"/>
      <c r="Y337" s="9"/>
      <c r="Z337" s="9"/>
    </row>
    <row r="338" spans="1:26" ht="12.75" customHeight="1" x14ac:dyDescent="0.2">
      <c r="A338" s="14"/>
      <c r="B338" s="15"/>
      <c r="C338" s="16"/>
      <c r="D338" s="14"/>
      <c r="E338" s="17"/>
      <c r="F338" s="18"/>
      <c r="G338" s="18"/>
      <c r="H338" s="18"/>
      <c r="I338" s="7"/>
      <c r="J338" s="9"/>
      <c r="K338" s="9"/>
      <c r="L338" s="9"/>
      <c r="M338" s="9"/>
      <c r="N338" s="9"/>
      <c r="O338" s="9"/>
      <c r="P338" s="9"/>
      <c r="Q338" s="9"/>
      <c r="R338" s="9"/>
      <c r="S338" s="9"/>
      <c r="T338" s="9"/>
      <c r="U338" s="9"/>
      <c r="V338" s="9"/>
      <c r="W338" s="9"/>
      <c r="X338" s="9"/>
      <c r="Y338" s="9"/>
      <c r="Z338" s="9"/>
    </row>
    <row r="339" spans="1:26" ht="12.75" customHeight="1" x14ac:dyDescent="0.2">
      <c r="A339" s="14"/>
      <c r="B339" s="15"/>
      <c r="C339" s="16"/>
      <c r="D339" s="14"/>
      <c r="E339" s="17"/>
      <c r="F339" s="18"/>
      <c r="G339" s="18"/>
      <c r="H339" s="18"/>
      <c r="I339" s="7"/>
      <c r="J339" s="9"/>
      <c r="K339" s="9"/>
      <c r="L339" s="9"/>
      <c r="M339" s="9"/>
      <c r="N339" s="9"/>
      <c r="O339" s="9"/>
      <c r="P339" s="9"/>
      <c r="Q339" s="9"/>
      <c r="R339" s="9"/>
      <c r="S339" s="9"/>
      <c r="T339" s="9"/>
      <c r="U339" s="9"/>
      <c r="V339" s="9"/>
      <c r="W339" s="9"/>
      <c r="X339" s="9"/>
      <c r="Y339" s="9"/>
      <c r="Z339" s="9"/>
    </row>
    <row r="340" spans="1:26" ht="12.75" customHeight="1" x14ac:dyDescent="0.2">
      <c r="A340" s="14"/>
      <c r="B340" s="15"/>
      <c r="C340" s="16"/>
      <c r="D340" s="14"/>
      <c r="E340" s="17"/>
      <c r="F340" s="18"/>
      <c r="G340" s="18"/>
      <c r="H340" s="18"/>
      <c r="I340" s="7"/>
      <c r="J340" s="9"/>
      <c r="K340" s="9"/>
      <c r="L340" s="9"/>
      <c r="M340" s="9"/>
      <c r="N340" s="9"/>
      <c r="O340" s="9"/>
      <c r="P340" s="9"/>
      <c r="Q340" s="9"/>
      <c r="R340" s="9"/>
      <c r="S340" s="9"/>
      <c r="T340" s="9"/>
      <c r="U340" s="9"/>
      <c r="V340" s="9"/>
      <c r="W340" s="9"/>
      <c r="X340" s="9"/>
      <c r="Y340" s="9"/>
      <c r="Z340" s="9"/>
    </row>
    <row r="341" spans="1:26" ht="12.75" customHeight="1" x14ac:dyDescent="0.2">
      <c r="A341" s="14"/>
      <c r="B341" s="15"/>
      <c r="C341" s="16"/>
      <c r="D341" s="14"/>
      <c r="E341" s="17"/>
      <c r="F341" s="18"/>
      <c r="G341" s="18"/>
      <c r="H341" s="18"/>
      <c r="I341" s="7"/>
      <c r="J341" s="9"/>
      <c r="K341" s="9"/>
      <c r="L341" s="9"/>
      <c r="M341" s="9"/>
      <c r="N341" s="9"/>
      <c r="O341" s="9"/>
      <c r="P341" s="9"/>
      <c r="Q341" s="9"/>
      <c r="R341" s="9"/>
      <c r="S341" s="9"/>
      <c r="T341" s="9"/>
      <c r="U341" s="9"/>
      <c r="V341" s="9"/>
      <c r="W341" s="9"/>
      <c r="X341" s="9"/>
      <c r="Y341" s="9"/>
      <c r="Z341" s="9"/>
    </row>
    <row r="342" spans="1:26" ht="12.75" customHeight="1" x14ac:dyDescent="0.2">
      <c r="A342" s="14"/>
      <c r="B342" s="15"/>
      <c r="C342" s="16"/>
      <c r="D342" s="14"/>
      <c r="E342" s="17"/>
      <c r="F342" s="18"/>
      <c r="G342" s="18"/>
      <c r="H342" s="18"/>
      <c r="I342" s="7"/>
      <c r="J342" s="9"/>
      <c r="K342" s="9"/>
      <c r="L342" s="9"/>
      <c r="M342" s="9"/>
      <c r="N342" s="9"/>
      <c r="O342" s="9"/>
      <c r="P342" s="9"/>
      <c r="Q342" s="9"/>
      <c r="R342" s="9"/>
      <c r="S342" s="9"/>
      <c r="T342" s="9"/>
      <c r="U342" s="9"/>
      <c r="V342" s="9"/>
      <c r="W342" s="9"/>
      <c r="X342" s="9"/>
      <c r="Y342" s="9"/>
      <c r="Z342" s="9"/>
    </row>
    <row r="343" spans="1:26" ht="12.75" customHeight="1" x14ac:dyDescent="0.2">
      <c r="A343" s="14"/>
      <c r="B343" s="15"/>
      <c r="C343" s="16"/>
      <c r="D343" s="14"/>
      <c r="E343" s="17"/>
      <c r="F343" s="18"/>
      <c r="G343" s="18"/>
      <c r="H343" s="18"/>
      <c r="I343" s="7"/>
      <c r="J343" s="9"/>
      <c r="K343" s="9"/>
      <c r="L343" s="9"/>
      <c r="M343" s="9"/>
      <c r="N343" s="9"/>
      <c r="O343" s="9"/>
      <c r="P343" s="9"/>
      <c r="Q343" s="9"/>
      <c r="R343" s="9"/>
      <c r="S343" s="9"/>
      <c r="T343" s="9"/>
      <c r="U343" s="9"/>
      <c r="V343" s="9"/>
      <c r="W343" s="9"/>
      <c r="X343" s="9"/>
      <c r="Y343" s="9"/>
      <c r="Z343" s="9"/>
    </row>
    <row r="344" spans="1:26" ht="12.75" customHeight="1" x14ac:dyDescent="0.2">
      <c r="A344" s="14"/>
      <c r="B344" s="15"/>
      <c r="C344" s="16"/>
      <c r="D344" s="14"/>
      <c r="E344" s="17"/>
      <c r="F344" s="18"/>
      <c r="G344" s="18"/>
      <c r="H344" s="18"/>
      <c r="I344" s="7"/>
      <c r="J344" s="9"/>
      <c r="K344" s="9"/>
      <c r="L344" s="9"/>
      <c r="M344" s="9"/>
      <c r="N344" s="9"/>
      <c r="O344" s="9"/>
      <c r="P344" s="9"/>
      <c r="Q344" s="9"/>
      <c r="R344" s="9"/>
      <c r="S344" s="9"/>
      <c r="T344" s="9"/>
      <c r="U344" s="9"/>
      <c r="V344" s="9"/>
      <c r="W344" s="9"/>
      <c r="X344" s="9"/>
      <c r="Y344" s="9"/>
      <c r="Z344" s="9"/>
    </row>
    <row r="345" spans="1:26" ht="12.75" customHeight="1" x14ac:dyDescent="0.2">
      <c r="A345" s="14"/>
      <c r="B345" s="15"/>
      <c r="C345" s="16"/>
      <c r="D345" s="14"/>
      <c r="E345" s="17"/>
      <c r="F345" s="18"/>
      <c r="G345" s="18"/>
      <c r="H345" s="18"/>
      <c r="I345" s="7"/>
      <c r="J345" s="9"/>
      <c r="K345" s="9"/>
      <c r="L345" s="9"/>
      <c r="M345" s="9"/>
      <c r="N345" s="9"/>
      <c r="O345" s="9"/>
      <c r="P345" s="9"/>
      <c r="Q345" s="9"/>
      <c r="R345" s="9"/>
      <c r="S345" s="9"/>
      <c r="T345" s="9"/>
      <c r="U345" s="9"/>
      <c r="V345" s="9"/>
      <c r="W345" s="9"/>
      <c r="X345" s="9"/>
      <c r="Y345" s="9"/>
      <c r="Z345" s="9"/>
    </row>
    <row r="346" spans="1:26" ht="12.75" customHeight="1" x14ac:dyDescent="0.2">
      <c r="A346" s="14"/>
      <c r="B346" s="15"/>
      <c r="C346" s="16"/>
      <c r="D346" s="14"/>
      <c r="E346" s="17"/>
      <c r="F346" s="18"/>
      <c r="G346" s="18"/>
      <c r="H346" s="18"/>
      <c r="I346" s="7"/>
      <c r="J346" s="9"/>
      <c r="K346" s="9"/>
      <c r="L346" s="9"/>
      <c r="M346" s="9"/>
      <c r="N346" s="9"/>
      <c r="O346" s="9"/>
      <c r="P346" s="9"/>
      <c r="Q346" s="9"/>
      <c r="R346" s="9"/>
      <c r="S346" s="9"/>
      <c r="T346" s="9"/>
      <c r="U346" s="9"/>
      <c r="V346" s="9"/>
      <c r="W346" s="9"/>
      <c r="X346" s="9"/>
      <c r="Y346" s="9"/>
      <c r="Z346" s="9"/>
    </row>
    <row r="347" spans="1:26" ht="12.75" customHeight="1" x14ac:dyDescent="0.2">
      <c r="A347" s="14"/>
      <c r="B347" s="15"/>
      <c r="C347" s="16"/>
      <c r="D347" s="14"/>
      <c r="E347" s="17"/>
      <c r="F347" s="18"/>
      <c r="G347" s="18"/>
      <c r="H347" s="18"/>
      <c r="I347" s="7"/>
      <c r="J347" s="9"/>
      <c r="K347" s="9"/>
      <c r="L347" s="9"/>
      <c r="M347" s="9"/>
      <c r="N347" s="9"/>
      <c r="O347" s="9"/>
      <c r="P347" s="9"/>
      <c r="Q347" s="9"/>
      <c r="R347" s="9"/>
      <c r="S347" s="9"/>
      <c r="T347" s="9"/>
      <c r="U347" s="9"/>
      <c r="V347" s="9"/>
      <c r="W347" s="9"/>
      <c r="X347" s="9"/>
      <c r="Y347" s="9"/>
      <c r="Z347" s="9"/>
    </row>
    <row r="348" spans="1:26" ht="12.75" customHeight="1" x14ac:dyDescent="0.2">
      <c r="A348" s="14"/>
      <c r="B348" s="15"/>
      <c r="C348" s="16"/>
      <c r="D348" s="14"/>
      <c r="E348" s="17"/>
      <c r="F348" s="18"/>
      <c r="G348" s="18"/>
      <c r="H348" s="18"/>
      <c r="I348" s="7"/>
      <c r="J348" s="9"/>
      <c r="K348" s="9"/>
      <c r="L348" s="9"/>
      <c r="M348" s="9"/>
      <c r="N348" s="9"/>
      <c r="O348" s="9"/>
      <c r="P348" s="9"/>
      <c r="Q348" s="9"/>
      <c r="R348" s="9"/>
      <c r="S348" s="9"/>
      <c r="T348" s="9"/>
      <c r="U348" s="9"/>
      <c r="V348" s="9"/>
      <c r="W348" s="9"/>
      <c r="X348" s="9"/>
      <c r="Y348" s="9"/>
      <c r="Z348" s="9"/>
    </row>
    <row r="349" spans="1:26" ht="12.75" customHeight="1" x14ac:dyDescent="0.2">
      <c r="A349" s="14"/>
      <c r="B349" s="15"/>
      <c r="C349" s="16"/>
      <c r="D349" s="14"/>
      <c r="E349" s="17"/>
      <c r="F349" s="18"/>
      <c r="G349" s="18"/>
      <c r="H349" s="18"/>
      <c r="I349" s="7"/>
      <c r="J349" s="9"/>
      <c r="K349" s="9"/>
      <c r="L349" s="9"/>
      <c r="M349" s="9"/>
      <c r="N349" s="9"/>
      <c r="O349" s="9"/>
      <c r="P349" s="9"/>
      <c r="Q349" s="9"/>
      <c r="R349" s="9"/>
      <c r="S349" s="9"/>
      <c r="T349" s="9"/>
      <c r="U349" s="9"/>
      <c r="V349" s="9"/>
      <c r="W349" s="9"/>
      <c r="X349" s="9"/>
      <c r="Y349" s="9"/>
      <c r="Z349" s="9"/>
    </row>
    <row r="350" spans="1:26" ht="12.75" customHeight="1" x14ac:dyDescent="0.2">
      <c r="A350" s="14"/>
      <c r="B350" s="15"/>
      <c r="C350" s="16"/>
      <c r="D350" s="14"/>
      <c r="E350" s="17"/>
      <c r="F350" s="18"/>
      <c r="G350" s="18"/>
      <c r="H350" s="18"/>
      <c r="I350" s="7"/>
      <c r="J350" s="9"/>
      <c r="K350" s="9"/>
      <c r="L350" s="9"/>
      <c r="M350" s="9"/>
      <c r="N350" s="9"/>
      <c r="O350" s="9"/>
      <c r="P350" s="9"/>
      <c r="Q350" s="9"/>
      <c r="R350" s="9"/>
      <c r="S350" s="9"/>
      <c r="T350" s="9"/>
      <c r="U350" s="9"/>
      <c r="V350" s="9"/>
      <c r="W350" s="9"/>
      <c r="X350" s="9"/>
      <c r="Y350" s="9"/>
      <c r="Z350" s="9"/>
    </row>
    <row r="351" spans="1:26" ht="12.75" customHeight="1" x14ac:dyDescent="0.2">
      <c r="A351" s="14"/>
      <c r="B351" s="15"/>
      <c r="C351" s="16"/>
      <c r="D351" s="14"/>
      <c r="E351" s="17"/>
      <c r="F351" s="18"/>
      <c r="G351" s="18"/>
      <c r="H351" s="18"/>
      <c r="I351" s="7"/>
      <c r="J351" s="9"/>
      <c r="K351" s="9"/>
      <c r="L351" s="9"/>
      <c r="M351" s="9"/>
      <c r="N351" s="9"/>
      <c r="O351" s="9"/>
      <c r="P351" s="9"/>
      <c r="Q351" s="9"/>
      <c r="R351" s="9"/>
      <c r="S351" s="9"/>
      <c r="T351" s="9"/>
      <c r="U351" s="9"/>
      <c r="V351" s="9"/>
      <c r="W351" s="9"/>
      <c r="X351" s="9"/>
      <c r="Y351" s="9"/>
      <c r="Z351" s="9"/>
    </row>
    <row r="352" spans="1:26" ht="12.75" customHeight="1" x14ac:dyDescent="0.2">
      <c r="A352" s="14"/>
      <c r="B352" s="15"/>
      <c r="C352" s="16"/>
      <c r="D352" s="14"/>
      <c r="E352" s="17"/>
      <c r="F352" s="18"/>
      <c r="G352" s="18"/>
      <c r="H352" s="18"/>
      <c r="I352" s="7"/>
      <c r="J352" s="9"/>
      <c r="K352" s="9"/>
      <c r="L352" s="9"/>
      <c r="M352" s="9"/>
      <c r="N352" s="9"/>
      <c r="O352" s="9"/>
      <c r="P352" s="9"/>
      <c r="Q352" s="9"/>
      <c r="R352" s="9"/>
      <c r="S352" s="9"/>
      <c r="T352" s="9"/>
      <c r="U352" s="9"/>
      <c r="V352" s="9"/>
      <c r="W352" s="9"/>
      <c r="X352" s="9"/>
      <c r="Y352" s="9"/>
      <c r="Z352" s="9"/>
    </row>
    <row r="353" spans="1:26" ht="12.75" customHeight="1" x14ac:dyDescent="0.2">
      <c r="A353" s="14"/>
      <c r="B353" s="15"/>
      <c r="C353" s="16"/>
      <c r="D353" s="14"/>
      <c r="E353" s="17"/>
      <c r="F353" s="18"/>
      <c r="G353" s="18"/>
      <c r="H353" s="18"/>
      <c r="I353" s="7"/>
      <c r="J353" s="9"/>
      <c r="K353" s="9"/>
      <c r="L353" s="9"/>
      <c r="M353" s="9"/>
      <c r="N353" s="9"/>
      <c r="O353" s="9"/>
      <c r="P353" s="9"/>
      <c r="Q353" s="9"/>
      <c r="R353" s="9"/>
      <c r="S353" s="9"/>
      <c r="T353" s="9"/>
      <c r="U353" s="9"/>
      <c r="V353" s="9"/>
      <c r="W353" s="9"/>
      <c r="X353" s="9"/>
      <c r="Y353" s="9"/>
      <c r="Z353" s="9"/>
    </row>
    <row r="354" spans="1:26" ht="12.75" customHeight="1" x14ac:dyDescent="0.2">
      <c r="A354" s="14"/>
      <c r="B354" s="15"/>
      <c r="C354" s="16"/>
      <c r="D354" s="14"/>
      <c r="E354" s="17"/>
      <c r="F354" s="18"/>
      <c r="G354" s="18"/>
      <c r="H354" s="18"/>
      <c r="I354" s="7"/>
      <c r="J354" s="9"/>
      <c r="K354" s="9"/>
      <c r="L354" s="9"/>
      <c r="M354" s="9"/>
      <c r="N354" s="9"/>
      <c r="O354" s="9"/>
      <c r="P354" s="9"/>
      <c r="Q354" s="9"/>
      <c r="R354" s="9"/>
      <c r="S354" s="9"/>
      <c r="T354" s="9"/>
      <c r="U354" s="9"/>
      <c r="V354" s="9"/>
      <c r="W354" s="9"/>
      <c r="X354" s="9"/>
      <c r="Y354" s="9"/>
      <c r="Z354" s="9"/>
    </row>
    <row r="355" spans="1:26" ht="12.75" customHeight="1" x14ac:dyDescent="0.2">
      <c r="A355" s="14"/>
      <c r="B355" s="15"/>
      <c r="C355" s="16"/>
      <c r="D355" s="14"/>
      <c r="E355" s="17"/>
      <c r="F355" s="18"/>
      <c r="G355" s="18"/>
      <c r="H355" s="18"/>
      <c r="I355" s="7"/>
      <c r="J355" s="9"/>
      <c r="K355" s="9"/>
      <c r="L355" s="9"/>
      <c r="M355" s="9"/>
      <c r="N355" s="9"/>
      <c r="O355" s="9"/>
      <c r="P355" s="9"/>
      <c r="Q355" s="9"/>
      <c r="R355" s="9"/>
      <c r="S355" s="9"/>
      <c r="T355" s="9"/>
      <c r="U355" s="9"/>
      <c r="V355" s="9"/>
      <c r="W355" s="9"/>
      <c r="X355" s="9"/>
      <c r="Y355" s="9"/>
      <c r="Z355" s="9"/>
    </row>
    <row r="356" spans="1:26" ht="12.75" customHeight="1" x14ac:dyDescent="0.2">
      <c r="A356" s="14"/>
      <c r="B356" s="15"/>
      <c r="C356" s="16"/>
      <c r="D356" s="14"/>
      <c r="E356" s="17"/>
      <c r="F356" s="18"/>
      <c r="G356" s="18"/>
      <c r="H356" s="18"/>
      <c r="I356" s="7"/>
      <c r="J356" s="9"/>
      <c r="K356" s="9"/>
      <c r="L356" s="9"/>
      <c r="M356" s="9"/>
      <c r="N356" s="9"/>
      <c r="O356" s="9"/>
      <c r="P356" s="9"/>
      <c r="Q356" s="9"/>
      <c r="R356" s="9"/>
      <c r="S356" s="9"/>
      <c r="T356" s="9"/>
      <c r="U356" s="9"/>
      <c r="V356" s="9"/>
      <c r="W356" s="9"/>
      <c r="X356" s="9"/>
      <c r="Y356" s="9"/>
      <c r="Z356" s="9"/>
    </row>
    <row r="357" spans="1:26" ht="12.75" customHeight="1" x14ac:dyDescent="0.2">
      <c r="A357" s="14"/>
      <c r="B357" s="15"/>
      <c r="C357" s="16"/>
      <c r="D357" s="14"/>
      <c r="E357" s="17"/>
      <c r="F357" s="18"/>
      <c r="G357" s="18"/>
      <c r="H357" s="18"/>
      <c r="I357" s="7"/>
      <c r="J357" s="9"/>
      <c r="K357" s="9"/>
      <c r="L357" s="9"/>
      <c r="M357" s="9"/>
      <c r="N357" s="9"/>
      <c r="O357" s="9"/>
      <c r="P357" s="9"/>
      <c r="Q357" s="9"/>
      <c r="R357" s="9"/>
      <c r="S357" s="9"/>
      <c r="T357" s="9"/>
      <c r="U357" s="9"/>
      <c r="V357" s="9"/>
      <c r="W357" s="9"/>
      <c r="X357" s="9"/>
      <c r="Y357" s="9"/>
      <c r="Z357" s="9"/>
    </row>
    <row r="358" spans="1:26" ht="12.75" customHeight="1" x14ac:dyDescent="0.2">
      <c r="A358" s="14"/>
      <c r="B358" s="15"/>
      <c r="C358" s="16"/>
      <c r="D358" s="14"/>
      <c r="E358" s="17"/>
      <c r="F358" s="18"/>
      <c r="G358" s="18"/>
      <c r="H358" s="18"/>
      <c r="I358" s="7"/>
      <c r="J358" s="9"/>
      <c r="K358" s="9"/>
      <c r="L358" s="9"/>
      <c r="M358" s="9"/>
      <c r="N358" s="9"/>
      <c r="O358" s="9"/>
      <c r="P358" s="9"/>
      <c r="Q358" s="9"/>
      <c r="R358" s="9"/>
      <c r="S358" s="9"/>
      <c r="T358" s="9"/>
      <c r="U358" s="9"/>
      <c r="V358" s="9"/>
      <c r="W358" s="9"/>
      <c r="X358" s="9"/>
      <c r="Y358" s="9"/>
      <c r="Z358" s="9"/>
    </row>
    <row r="359" spans="1:26" ht="12.75" customHeight="1" x14ac:dyDescent="0.2">
      <c r="A359" s="14"/>
      <c r="B359" s="15"/>
      <c r="C359" s="16"/>
      <c r="D359" s="14"/>
      <c r="E359" s="17"/>
      <c r="F359" s="18"/>
      <c r="G359" s="18"/>
      <c r="H359" s="18"/>
      <c r="I359" s="7"/>
      <c r="J359" s="9"/>
      <c r="K359" s="9"/>
      <c r="L359" s="9"/>
      <c r="M359" s="9"/>
      <c r="N359" s="9"/>
      <c r="O359" s="9"/>
      <c r="P359" s="9"/>
      <c r="Q359" s="9"/>
      <c r="R359" s="9"/>
      <c r="S359" s="9"/>
      <c r="T359" s="9"/>
      <c r="U359" s="9"/>
      <c r="V359" s="9"/>
      <c r="W359" s="9"/>
      <c r="X359" s="9"/>
      <c r="Y359" s="9"/>
      <c r="Z359" s="9"/>
    </row>
    <row r="360" spans="1:26" ht="12.75" customHeight="1" x14ac:dyDescent="0.2">
      <c r="A360" s="14"/>
      <c r="B360" s="15"/>
      <c r="C360" s="16"/>
      <c r="D360" s="14"/>
      <c r="E360" s="17"/>
      <c r="F360" s="18"/>
      <c r="G360" s="18"/>
      <c r="H360" s="18"/>
      <c r="I360" s="7"/>
      <c r="J360" s="9"/>
      <c r="K360" s="9"/>
      <c r="L360" s="9"/>
      <c r="M360" s="9"/>
      <c r="N360" s="9"/>
      <c r="O360" s="9"/>
      <c r="P360" s="9"/>
      <c r="Q360" s="9"/>
      <c r="R360" s="9"/>
      <c r="S360" s="9"/>
      <c r="T360" s="9"/>
      <c r="U360" s="9"/>
      <c r="V360" s="9"/>
      <c r="W360" s="9"/>
      <c r="X360" s="9"/>
      <c r="Y360" s="9"/>
      <c r="Z360" s="9"/>
    </row>
    <row r="361" spans="1:26" ht="12.75" customHeight="1" x14ac:dyDescent="0.2">
      <c r="A361" s="14"/>
      <c r="B361" s="15"/>
      <c r="C361" s="16"/>
      <c r="D361" s="14"/>
      <c r="E361" s="17"/>
      <c r="F361" s="18"/>
      <c r="G361" s="18"/>
      <c r="H361" s="18"/>
      <c r="I361" s="7"/>
      <c r="J361" s="9"/>
      <c r="K361" s="9"/>
      <c r="L361" s="9"/>
      <c r="M361" s="9"/>
      <c r="N361" s="9"/>
      <c r="O361" s="9"/>
      <c r="P361" s="9"/>
      <c r="Q361" s="9"/>
      <c r="R361" s="9"/>
      <c r="S361" s="9"/>
      <c r="T361" s="9"/>
      <c r="U361" s="9"/>
      <c r="V361" s="9"/>
      <c r="W361" s="9"/>
      <c r="X361" s="9"/>
      <c r="Y361" s="9"/>
      <c r="Z361" s="9"/>
    </row>
    <row r="362" spans="1:26" ht="12.75" customHeight="1" x14ac:dyDescent="0.2">
      <c r="A362" s="14"/>
      <c r="B362" s="15"/>
      <c r="C362" s="16"/>
      <c r="D362" s="14"/>
      <c r="E362" s="17"/>
      <c r="F362" s="18"/>
      <c r="G362" s="18"/>
      <c r="H362" s="18"/>
      <c r="I362" s="7"/>
      <c r="J362" s="9"/>
      <c r="K362" s="9"/>
      <c r="L362" s="9"/>
      <c r="M362" s="9"/>
      <c r="N362" s="9"/>
      <c r="O362" s="9"/>
      <c r="P362" s="9"/>
      <c r="Q362" s="9"/>
      <c r="R362" s="9"/>
      <c r="S362" s="9"/>
      <c r="T362" s="9"/>
      <c r="U362" s="9"/>
      <c r="V362" s="9"/>
      <c r="W362" s="9"/>
      <c r="X362" s="9"/>
      <c r="Y362" s="9"/>
      <c r="Z362" s="9"/>
    </row>
    <row r="363" spans="1:26" ht="12.75" customHeight="1" x14ac:dyDescent="0.2">
      <c r="A363" s="14"/>
      <c r="B363" s="15"/>
      <c r="C363" s="16"/>
      <c r="D363" s="14"/>
      <c r="E363" s="17"/>
      <c r="F363" s="18"/>
      <c r="G363" s="18"/>
      <c r="H363" s="18"/>
      <c r="I363" s="7"/>
      <c r="J363" s="9"/>
      <c r="K363" s="9"/>
      <c r="L363" s="9"/>
      <c r="M363" s="9"/>
      <c r="N363" s="9"/>
      <c r="O363" s="9"/>
      <c r="P363" s="9"/>
      <c r="Q363" s="9"/>
      <c r="R363" s="9"/>
      <c r="S363" s="9"/>
      <c r="T363" s="9"/>
      <c r="U363" s="9"/>
      <c r="V363" s="9"/>
      <c r="W363" s="9"/>
      <c r="X363" s="9"/>
      <c r="Y363" s="9"/>
      <c r="Z363" s="9"/>
    </row>
    <row r="364" spans="1:26" ht="12.75" customHeight="1" x14ac:dyDescent="0.2">
      <c r="A364" s="14"/>
      <c r="B364" s="15"/>
      <c r="C364" s="16"/>
      <c r="D364" s="14"/>
      <c r="E364" s="17"/>
      <c r="F364" s="18"/>
      <c r="G364" s="18"/>
      <c r="H364" s="18"/>
      <c r="I364" s="7"/>
      <c r="J364" s="9"/>
      <c r="K364" s="9"/>
      <c r="L364" s="9"/>
      <c r="M364" s="9"/>
      <c r="N364" s="9"/>
      <c r="O364" s="9"/>
      <c r="P364" s="9"/>
      <c r="Q364" s="9"/>
      <c r="R364" s="9"/>
      <c r="S364" s="9"/>
      <c r="T364" s="9"/>
      <c r="U364" s="9"/>
      <c r="V364" s="9"/>
      <c r="W364" s="9"/>
      <c r="X364" s="9"/>
      <c r="Y364" s="9"/>
      <c r="Z364" s="9"/>
    </row>
    <row r="365" spans="1:26" ht="12.75" customHeight="1" x14ac:dyDescent="0.2">
      <c r="A365" s="14"/>
      <c r="B365" s="15"/>
      <c r="C365" s="16"/>
      <c r="D365" s="14"/>
      <c r="E365" s="17"/>
      <c r="F365" s="18"/>
      <c r="G365" s="18"/>
      <c r="H365" s="18"/>
      <c r="I365" s="7"/>
      <c r="J365" s="9"/>
      <c r="K365" s="9"/>
      <c r="L365" s="9"/>
      <c r="M365" s="9"/>
      <c r="N365" s="9"/>
      <c r="O365" s="9"/>
      <c r="P365" s="9"/>
      <c r="Q365" s="9"/>
      <c r="R365" s="9"/>
      <c r="S365" s="9"/>
      <c r="T365" s="9"/>
      <c r="U365" s="9"/>
      <c r="V365" s="9"/>
      <c r="W365" s="9"/>
      <c r="X365" s="9"/>
      <c r="Y365" s="9"/>
      <c r="Z365" s="9"/>
    </row>
    <row r="366" spans="1:26" ht="12.75" customHeight="1" x14ac:dyDescent="0.2">
      <c r="A366" s="14"/>
      <c r="B366" s="15"/>
      <c r="C366" s="16"/>
      <c r="D366" s="14"/>
      <c r="E366" s="17"/>
      <c r="F366" s="18"/>
      <c r="G366" s="18"/>
      <c r="H366" s="18"/>
      <c r="I366" s="7"/>
      <c r="J366" s="9"/>
      <c r="K366" s="9"/>
      <c r="L366" s="9"/>
      <c r="M366" s="9"/>
      <c r="N366" s="9"/>
      <c r="O366" s="9"/>
      <c r="P366" s="9"/>
      <c r="Q366" s="9"/>
      <c r="R366" s="9"/>
      <c r="S366" s="9"/>
      <c r="T366" s="9"/>
      <c r="U366" s="9"/>
      <c r="V366" s="9"/>
      <c r="W366" s="9"/>
      <c r="X366" s="9"/>
      <c r="Y366" s="9"/>
      <c r="Z366" s="9"/>
    </row>
    <row r="367" spans="1:26" ht="12.75" customHeight="1" x14ac:dyDescent="0.2">
      <c r="A367" s="14"/>
      <c r="B367" s="15"/>
      <c r="C367" s="16"/>
      <c r="D367" s="14"/>
      <c r="E367" s="17"/>
      <c r="F367" s="18"/>
      <c r="G367" s="18"/>
      <c r="H367" s="18"/>
      <c r="I367" s="7"/>
      <c r="J367" s="9"/>
      <c r="K367" s="9"/>
      <c r="L367" s="9"/>
      <c r="M367" s="9"/>
      <c r="N367" s="9"/>
      <c r="O367" s="9"/>
      <c r="P367" s="9"/>
      <c r="Q367" s="9"/>
      <c r="R367" s="9"/>
      <c r="S367" s="9"/>
      <c r="T367" s="9"/>
      <c r="U367" s="9"/>
      <c r="V367" s="9"/>
      <c r="W367" s="9"/>
      <c r="X367" s="9"/>
      <c r="Y367" s="9"/>
      <c r="Z367" s="9"/>
    </row>
    <row r="368" spans="1:26" ht="12.75" customHeight="1" x14ac:dyDescent="0.2">
      <c r="A368" s="14"/>
      <c r="B368" s="15"/>
      <c r="C368" s="16"/>
      <c r="D368" s="14"/>
      <c r="E368" s="17"/>
      <c r="F368" s="18"/>
      <c r="G368" s="18"/>
      <c r="H368" s="18"/>
      <c r="I368" s="7"/>
      <c r="J368" s="9"/>
      <c r="K368" s="9"/>
      <c r="L368" s="9"/>
      <c r="M368" s="9"/>
      <c r="N368" s="9"/>
      <c r="O368" s="9"/>
      <c r="P368" s="9"/>
      <c r="Q368" s="9"/>
      <c r="R368" s="9"/>
      <c r="S368" s="9"/>
      <c r="T368" s="9"/>
      <c r="U368" s="9"/>
      <c r="V368" s="9"/>
      <c r="W368" s="9"/>
      <c r="X368" s="9"/>
      <c r="Y368" s="9"/>
      <c r="Z368" s="9"/>
    </row>
    <row r="369" spans="1:26" ht="12.75" customHeight="1" x14ac:dyDescent="0.2">
      <c r="A369" s="14"/>
      <c r="B369" s="15"/>
      <c r="C369" s="16"/>
      <c r="D369" s="14"/>
      <c r="E369" s="17"/>
      <c r="F369" s="18"/>
      <c r="G369" s="18"/>
      <c r="H369" s="18"/>
      <c r="I369" s="7"/>
      <c r="J369" s="9"/>
      <c r="K369" s="9"/>
      <c r="L369" s="9"/>
      <c r="M369" s="9"/>
      <c r="N369" s="9"/>
      <c r="O369" s="9"/>
      <c r="P369" s="9"/>
      <c r="Q369" s="9"/>
      <c r="R369" s="9"/>
      <c r="S369" s="9"/>
      <c r="T369" s="9"/>
      <c r="U369" s="9"/>
      <c r="V369" s="9"/>
      <c r="W369" s="9"/>
      <c r="X369" s="9"/>
      <c r="Y369" s="9"/>
      <c r="Z369" s="9"/>
    </row>
    <row r="370" spans="1:26" ht="12.75" customHeight="1" x14ac:dyDescent="0.2">
      <c r="A370" s="14"/>
      <c r="B370" s="15"/>
      <c r="C370" s="16"/>
      <c r="D370" s="14"/>
      <c r="E370" s="17"/>
      <c r="F370" s="18"/>
      <c r="G370" s="18"/>
      <c r="H370" s="18"/>
      <c r="I370" s="7"/>
      <c r="J370" s="9"/>
      <c r="K370" s="9"/>
      <c r="L370" s="9"/>
      <c r="M370" s="9"/>
      <c r="N370" s="9"/>
      <c r="O370" s="9"/>
      <c r="P370" s="9"/>
      <c r="Q370" s="9"/>
      <c r="R370" s="9"/>
      <c r="S370" s="9"/>
      <c r="T370" s="9"/>
      <c r="U370" s="9"/>
      <c r="V370" s="9"/>
      <c r="W370" s="9"/>
      <c r="X370" s="9"/>
      <c r="Y370" s="9"/>
      <c r="Z370" s="9"/>
    </row>
    <row r="371" spans="1:26" ht="12.75" customHeight="1" x14ac:dyDescent="0.2">
      <c r="A371" s="14"/>
      <c r="B371" s="15"/>
      <c r="C371" s="16"/>
      <c r="D371" s="14"/>
      <c r="E371" s="17"/>
      <c r="F371" s="18"/>
      <c r="G371" s="18"/>
      <c r="H371" s="18"/>
      <c r="I371" s="7"/>
      <c r="J371" s="9"/>
      <c r="K371" s="9"/>
      <c r="L371" s="9"/>
      <c r="M371" s="9"/>
      <c r="N371" s="9"/>
      <c r="O371" s="9"/>
      <c r="P371" s="9"/>
      <c r="Q371" s="9"/>
      <c r="R371" s="9"/>
      <c r="S371" s="9"/>
      <c r="T371" s="9"/>
      <c r="U371" s="9"/>
      <c r="V371" s="9"/>
      <c r="W371" s="9"/>
      <c r="X371" s="9"/>
      <c r="Y371" s="9"/>
      <c r="Z371" s="9"/>
    </row>
    <row r="372" spans="1:26" ht="12.75" customHeight="1" x14ac:dyDescent="0.2">
      <c r="A372" s="14"/>
      <c r="B372" s="15"/>
      <c r="C372" s="16"/>
      <c r="D372" s="14"/>
      <c r="E372" s="17"/>
      <c r="F372" s="18"/>
      <c r="G372" s="18"/>
      <c r="H372" s="18"/>
      <c r="I372" s="7"/>
      <c r="J372" s="9"/>
      <c r="K372" s="9"/>
      <c r="L372" s="9"/>
      <c r="M372" s="9"/>
      <c r="N372" s="9"/>
      <c r="O372" s="9"/>
      <c r="P372" s="9"/>
      <c r="Q372" s="9"/>
      <c r="R372" s="9"/>
      <c r="S372" s="9"/>
      <c r="T372" s="9"/>
      <c r="U372" s="9"/>
      <c r="V372" s="9"/>
      <c r="W372" s="9"/>
      <c r="X372" s="9"/>
      <c r="Y372" s="9"/>
      <c r="Z372" s="9"/>
    </row>
    <row r="373" spans="1:26" ht="12.75" customHeight="1" x14ac:dyDescent="0.2">
      <c r="A373" s="14"/>
      <c r="B373" s="15"/>
      <c r="C373" s="16"/>
      <c r="D373" s="14"/>
      <c r="E373" s="17"/>
      <c r="F373" s="18"/>
      <c r="G373" s="18"/>
      <c r="H373" s="18"/>
      <c r="I373" s="7"/>
      <c r="J373" s="9"/>
      <c r="K373" s="9"/>
      <c r="L373" s="9"/>
      <c r="M373" s="9"/>
      <c r="N373" s="9"/>
      <c r="O373" s="9"/>
      <c r="P373" s="9"/>
      <c r="Q373" s="9"/>
      <c r="R373" s="9"/>
      <c r="S373" s="9"/>
      <c r="T373" s="9"/>
      <c r="U373" s="9"/>
      <c r="V373" s="9"/>
      <c r="W373" s="9"/>
      <c r="X373" s="9"/>
      <c r="Y373" s="9"/>
      <c r="Z373" s="9"/>
    </row>
    <row r="374" spans="1:26" ht="12.75" customHeight="1" x14ac:dyDescent="0.2">
      <c r="A374" s="14"/>
      <c r="B374" s="15"/>
      <c r="C374" s="16"/>
      <c r="D374" s="14"/>
      <c r="E374" s="17"/>
      <c r="F374" s="18"/>
      <c r="G374" s="18"/>
      <c r="H374" s="18"/>
      <c r="I374" s="7"/>
      <c r="J374" s="9"/>
      <c r="K374" s="9"/>
      <c r="L374" s="9"/>
      <c r="M374" s="9"/>
      <c r="N374" s="9"/>
      <c r="O374" s="9"/>
      <c r="P374" s="9"/>
      <c r="Q374" s="9"/>
      <c r="R374" s="9"/>
      <c r="S374" s="9"/>
      <c r="T374" s="9"/>
      <c r="U374" s="9"/>
      <c r="V374" s="9"/>
      <c r="W374" s="9"/>
      <c r="X374" s="9"/>
      <c r="Y374" s="9"/>
      <c r="Z374" s="9"/>
    </row>
    <row r="375" spans="1:26" ht="12.75" customHeight="1" x14ac:dyDescent="0.2">
      <c r="A375" s="14"/>
      <c r="B375" s="15"/>
      <c r="C375" s="16"/>
      <c r="D375" s="14"/>
      <c r="E375" s="17"/>
      <c r="F375" s="18"/>
      <c r="G375" s="18"/>
      <c r="H375" s="18"/>
      <c r="I375" s="7"/>
      <c r="J375" s="9"/>
      <c r="K375" s="9"/>
      <c r="L375" s="9"/>
      <c r="M375" s="9"/>
      <c r="N375" s="9"/>
      <c r="O375" s="9"/>
      <c r="P375" s="9"/>
      <c r="Q375" s="9"/>
      <c r="R375" s="9"/>
      <c r="S375" s="9"/>
      <c r="T375" s="9"/>
      <c r="U375" s="9"/>
      <c r="V375" s="9"/>
      <c r="W375" s="9"/>
      <c r="X375" s="9"/>
      <c r="Y375" s="9"/>
      <c r="Z375" s="9"/>
    </row>
    <row r="376" spans="1:26" ht="12.75" customHeight="1" x14ac:dyDescent="0.2">
      <c r="A376" s="14"/>
      <c r="B376" s="15"/>
      <c r="C376" s="16"/>
      <c r="D376" s="14"/>
      <c r="E376" s="17"/>
      <c r="F376" s="18"/>
      <c r="G376" s="18"/>
      <c r="H376" s="18"/>
      <c r="I376" s="7"/>
      <c r="J376" s="9"/>
      <c r="K376" s="9"/>
      <c r="L376" s="9"/>
      <c r="M376" s="9"/>
      <c r="N376" s="9"/>
      <c r="O376" s="9"/>
      <c r="P376" s="9"/>
      <c r="Q376" s="9"/>
      <c r="R376" s="9"/>
      <c r="S376" s="9"/>
      <c r="T376" s="9"/>
      <c r="U376" s="9"/>
      <c r="V376" s="9"/>
      <c r="W376" s="9"/>
      <c r="X376" s="9"/>
      <c r="Y376" s="9"/>
      <c r="Z376" s="9"/>
    </row>
    <row r="377" spans="1:26" ht="12.75" customHeight="1" x14ac:dyDescent="0.2">
      <c r="A377" s="14"/>
      <c r="B377" s="15"/>
      <c r="C377" s="16"/>
      <c r="D377" s="14"/>
      <c r="E377" s="17"/>
      <c r="F377" s="18"/>
      <c r="G377" s="18"/>
      <c r="H377" s="18"/>
      <c r="I377" s="7"/>
      <c r="J377" s="9"/>
      <c r="K377" s="9"/>
      <c r="L377" s="9"/>
      <c r="M377" s="9"/>
      <c r="N377" s="9"/>
      <c r="O377" s="9"/>
      <c r="P377" s="9"/>
      <c r="Q377" s="9"/>
      <c r="R377" s="9"/>
      <c r="S377" s="9"/>
      <c r="T377" s="9"/>
      <c r="U377" s="9"/>
      <c r="V377" s="9"/>
      <c r="W377" s="9"/>
      <c r="X377" s="9"/>
      <c r="Y377" s="9"/>
      <c r="Z377" s="9"/>
    </row>
    <row r="378" spans="1:26" ht="12.75" customHeight="1" x14ac:dyDescent="0.2">
      <c r="A378" s="14"/>
      <c r="B378" s="15"/>
      <c r="C378" s="16"/>
      <c r="D378" s="14"/>
      <c r="E378" s="17"/>
      <c r="F378" s="18"/>
      <c r="G378" s="18"/>
      <c r="H378" s="18"/>
      <c r="I378" s="7"/>
      <c r="J378" s="9"/>
      <c r="K378" s="9"/>
      <c r="L378" s="9"/>
      <c r="M378" s="9"/>
      <c r="N378" s="9"/>
      <c r="O378" s="9"/>
      <c r="P378" s="9"/>
      <c r="Q378" s="9"/>
      <c r="R378" s="9"/>
      <c r="S378" s="9"/>
      <c r="T378" s="9"/>
      <c r="U378" s="9"/>
      <c r="V378" s="9"/>
      <c r="W378" s="9"/>
      <c r="X378" s="9"/>
      <c r="Y378" s="9"/>
      <c r="Z378" s="9"/>
    </row>
    <row r="379" spans="1:26" ht="12.75" customHeight="1" x14ac:dyDescent="0.2">
      <c r="A379" s="14"/>
      <c r="B379" s="15"/>
      <c r="C379" s="16"/>
      <c r="D379" s="14"/>
      <c r="E379" s="17"/>
      <c r="F379" s="18"/>
      <c r="G379" s="18"/>
      <c r="H379" s="18"/>
      <c r="I379" s="7"/>
      <c r="J379" s="9"/>
      <c r="K379" s="9"/>
      <c r="L379" s="9"/>
      <c r="M379" s="9"/>
      <c r="N379" s="9"/>
      <c r="O379" s="9"/>
      <c r="P379" s="9"/>
      <c r="Q379" s="9"/>
      <c r="R379" s="9"/>
      <c r="S379" s="9"/>
      <c r="T379" s="9"/>
      <c r="U379" s="9"/>
      <c r="V379" s="9"/>
      <c r="W379" s="9"/>
      <c r="X379" s="9"/>
      <c r="Y379" s="9"/>
      <c r="Z379" s="9"/>
    </row>
    <row r="380" spans="1:26" ht="12.75" customHeight="1" x14ac:dyDescent="0.2">
      <c r="A380" s="14"/>
      <c r="B380" s="15"/>
      <c r="C380" s="16"/>
      <c r="D380" s="14"/>
      <c r="E380" s="17"/>
      <c r="F380" s="18"/>
      <c r="G380" s="18"/>
      <c r="H380" s="18"/>
      <c r="I380" s="7"/>
      <c r="J380" s="9"/>
      <c r="K380" s="9"/>
      <c r="L380" s="9"/>
      <c r="M380" s="9"/>
      <c r="N380" s="9"/>
      <c r="O380" s="9"/>
      <c r="P380" s="9"/>
      <c r="Q380" s="9"/>
      <c r="R380" s="9"/>
      <c r="S380" s="9"/>
      <c r="T380" s="9"/>
      <c r="U380" s="9"/>
      <c r="V380" s="9"/>
      <c r="W380" s="9"/>
      <c r="X380" s="9"/>
      <c r="Y380" s="9"/>
      <c r="Z380" s="9"/>
    </row>
    <row r="381" spans="1:26" ht="12.75" customHeight="1" x14ac:dyDescent="0.2">
      <c r="A381" s="14"/>
      <c r="B381" s="15"/>
      <c r="C381" s="16"/>
      <c r="D381" s="14"/>
      <c r="E381" s="17"/>
      <c r="F381" s="18"/>
      <c r="G381" s="18"/>
      <c r="H381" s="18"/>
      <c r="I381" s="7"/>
      <c r="J381" s="9"/>
      <c r="K381" s="9"/>
      <c r="L381" s="9"/>
      <c r="M381" s="9"/>
      <c r="N381" s="9"/>
      <c r="O381" s="9"/>
      <c r="P381" s="9"/>
      <c r="Q381" s="9"/>
      <c r="R381" s="9"/>
      <c r="S381" s="9"/>
      <c r="T381" s="9"/>
      <c r="U381" s="9"/>
      <c r="V381" s="9"/>
      <c r="W381" s="9"/>
      <c r="X381" s="9"/>
      <c r="Y381" s="9"/>
      <c r="Z381" s="9"/>
    </row>
    <row r="382" spans="1:26" ht="12.75" customHeight="1" x14ac:dyDescent="0.2">
      <c r="A382" s="14"/>
      <c r="B382" s="15"/>
      <c r="C382" s="16"/>
      <c r="D382" s="14"/>
      <c r="E382" s="17"/>
      <c r="F382" s="18"/>
      <c r="G382" s="18"/>
      <c r="H382" s="18"/>
      <c r="I382" s="7"/>
      <c r="J382" s="9"/>
      <c r="K382" s="9"/>
      <c r="L382" s="9"/>
      <c r="M382" s="9"/>
      <c r="N382" s="9"/>
      <c r="O382" s="9"/>
      <c r="P382" s="9"/>
      <c r="Q382" s="9"/>
      <c r="R382" s="9"/>
      <c r="S382" s="9"/>
      <c r="T382" s="9"/>
      <c r="U382" s="9"/>
      <c r="V382" s="9"/>
      <c r="W382" s="9"/>
      <c r="X382" s="9"/>
      <c r="Y382" s="9"/>
      <c r="Z382" s="9"/>
    </row>
    <row r="383" spans="1:26" ht="12.75" customHeight="1" x14ac:dyDescent="0.2">
      <c r="A383" s="14"/>
      <c r="B383" s="15"/>
      <c r="C383" s="16"/>
      <c r="D383" s="14"/>
      <c r="E383" s="17"/>
      <c r="F383" s="18"/>
      <c r="G383" s="18"/>
      <c r="H383" s="18"/>
      <c r="I383" s="7"/>
      <c r="J383" s="9"/>
      <c r="K383" s="9"/>
      <c r="L383" s="9"/>
      <c r="M383" s="9"/>
      <c r="N383" s="9"/>
      <c r="O383" s="9"/>
      <c r="P383" s="9"/>
      <c r="Q383" s="9"/>
      <c r="R383" s="9"/>
      <c r="S383" s="9"/>
      <c r="T383" s="9"/>
      <c r="U383" s="9"/>
      <c r="V383" s="9"/>
      <c r="W383" s="9"/>
      <c r="X383" s="9"/>
      <c r="Y383" s="9"/>
      <c r="Z383" s="9"/>
    </row>
    <row r="384" spans="1:26" ht="12.75" customHeight="1" x14ac:dyDescent="0.2">
      <c r="A384" s="14"/>
      <c r="B384" s="15"/>
      <c r="C384" s="16"/>
      <c r="D384" s="14"/>
      <c r="E384" s="17"/>
      <c r="F384" s="18"/>
      <c r="G384" s="18"/>
      <c r="H384" s="18"/>
      <c r="I384" s="7"/>
      <c r="J384" s="9"/>
      <c r="K384" s="9"/>
      <c r="L384" s="9"/>
      <c r="M384" s="9"/>
      <c r="N384" s="9"/>
      <c r="O384" s="9"/>
      <c r="P384" s="9"/>
      <c r="Q384" s="9"/>
      <c r="R384" s="9"/>
      <c r="S384" s="9"/>
      <c r="T384" s="9"/>
      <c r="U384" s="9"/>
      <c r="V384" s="9"/>
      <c r="W384" s="9"/>
      <c r="X384" s="9"/>
      <c r="Y384" s="9"/>
      <c r="Z384" s="9"/>
    </row>
    <row r="385" spans="1:26" ht="12.75" customHeight="1" x14ac:dyDescent="0.2">
      <c r="A385" s="14"/>
      <c r="B385" s="15"/>
      <c r="C385" s="16"/>
      <c r="D385" s="14"/>
      <c r="E385" s="17"/>
      <c r="F385" s="18"/>
      <c r="G385" s="18"/>
      <c r="H385" s="18"/>
      <c r="I385" s="7"/>
      <c r="J385" s="9"/>
      <c r="K385" s="9"/>
      <c r="L385" s="9"/>
      <c r="M385" s="9"/>
      <c r="N385" s="9"/>
      <c r="O385" s="9"/>
      <c r="P385" s="9"/>
      <c r="Q385" s="9"/>
      <c r="R385" s="9"/>
      <c r="S385" s="9"/>
      <c r="T385" s="9"/>
      <c r="U385" s="9"/>
      <c r="V385" s="9"/>
      <c r="W385" s="9"/>
      <c r="X385" s="9"/>
      <c r="Y385" s="9"/>
      <c r="Z385" s="9"/>
    </row>
    <row r="386" spans="1:26" ht="12.75" customHeight="1" x14ac:dyDescent="0.2">
      <c r="A386" s="14"/>
      <c r="B386" s="15"/>
      <c r="C386" s="16"/>
      <c r="D386" s="14"/>
      <c r="E386" s="17"/>
      <c r="F386" s="18"/>
      <c r="G386" s="18"/>
      <c r="H386" s="18"/>
      <c r="I386" s="7"/>
      <c r="J386" s="9"/>
      <c r="K386" s="9"/>
      <c r="L386" s="9"/>
      <c r="M386" s="9"/>
      <c r="N386" s="9"/>
      <c r="O386" s="9"/>
      <c r="P386" s="9"/>
      <c r="Q386" s="9"/>
      <c r="R386" s="9"/>
      <c r="S386" s="9"/>
      <c r="T386" s="9"/>
      <c r="U386" s="9"/>
      <c r="V386" s="9"/>
      <c r="W386" s="9"/>
      <c r="X386" s="9"/>
      <c r="Y386" s="9"/>
      <c r="Z386" s="9"/>
    </row>
    <row r="387" spans="1:26" ht="12.75" customHeight="1" x14ac:dyDescent="0.2">
      <c r="A387" s="14"/>
      <c r="B387" s="15"/>
      <c r="C387" s="16"/>
      <c r="D387" s="14"/>
      <c r="E387" s="17"/>
      <c r="F387" s="18"/>
      <c r="G387" s="18"/>
      <c r="H387" s="18"/>
      <c r="I387" s="7"/>
      <c r="J387" s="9"/>
      <c r="K387" s="9"/>
      <c r="L387" s="9"/>
      <c r="M387" s="9"/>
      <c r="N387" s="9"/>
      <c r="O387" s="9"/>
      <c r="P387" s="9"/>
      <c r="Q387" s="9"/>
      <c r="R387" s="9"/>
      <c r="S387" s="9"/>
      <c r="T387" s="9"/>
      <c r="U387" s="9"/>
      <c r="V387" s="9"/>
      <c r="W387" s="9"/>
      <c r="X387" s="9"/>
      <c r="Y387" s="9"/>
      <c r="Z387" s="9"/>
    </row>
    <row r="388" spans="1:26" ht="12.75" customHeight="1" x14ac:dyDescent="0.2">
      <c r="A388" s="14"/>
      <c r="B388" s="15"/>
      <c r="C388" s="16"/>
      <c r="D388" s="14"/>
      <c r="E388" s="17"/>
      <c r="F388" s="18"/>
      <c r="G388" s="18"/>
      <c r="H388" s="18"/>
      <c r="I388" s="7"/>
      <c r="J388" s="9"/>
      <c r="K388" s="9"/>
      <c r="L388" s="9"/>
      <c r="M388" s="9"/>
      <c r="N388" s="9"/>
      <c r="O388" s="9"/>
      <c r="P388" s="9"/>
      <c r="Q388" s="9"/>
      <c r="R388" s="9"/>
      <c r="S388" s="9"/>
      <c r="T388" s="9"/>
      <c r="U388" s="9"/>
      <c r="V388" s="9"/>
      <c r="W388" s="9"/>
      <c r="X388" s="9"/>
      <c r="Y388" s="9"/>
      <c r="Z388" s="9"/>
    </row>
    <row r="389" spans="1:26" ht="12.75" customHeight="1" x14ac:dyDescent="0.2">
      <c r="A389" s="14"/>
      <c r="B389" s="15"/>
      <c r="C389" s="16"/>
      <c r="D389" s="14"/>
      <c r="E389" s="17"/>
      <c r="F389" s="18"/>
      <c r="G389" s="18"/>
      <c r="H389" s="18"/>
      <c r="I389" s="7"/>
      <c r="J389" s="9"/>
      <c r="K389" s="9"/>
      <c r="L389" s="9"/>
      <c r="M389" s="9"/>
      <c r="N389" s="9"/>
      <c r="O389" s="9"/>
      <c r="P389" s="9"/>
      <c r="Q389" s="9"/>
      <c r="R389" s="9"/>
      <c r="S389" s="9"/>
      <c r="T389" s="9"/>
      <c r="U389" s="9"/>
      <c r="V389" s="9"/>
      <c r="W389" s="9"/>
      <c r="X389" s="9"/>
      <c r="Y389" s="9"/>
      <c r="Z389" s="9"/>
    </row>
    <row r="390" spans="1:26" ht="12.75" customHeight="1" x14ac:dyDescent="0.2">
      <c r="A390" s="14"/>
      <c r="B390" s="15"/>
      <c r="C390" s="16"/>
      <c r="D390" s="14"/>
      <c r="E390" s="17"/>
      <c r="F390" s="18"/>
      <c r="G390" s="18"/>
      <c r="H390" s="18"/>
      <c r="I390" s="7"/>
      <c r="J390" s="9"/>
      <c r="K390" s="9"/>
      <c r="L390" s="9"/>
      <c r="M390" s="9"/>
      <c r="N390" s="9"/>
      <c r="O390" s="9"/>
      <c r="P390" s="9"/>
      <c r="Q390" s="9"/>
      <c r="R390" s="9"/>
      <c r="S390" s="9"/>
      <c r="T390" s="9"/>
      <c r="U390" s="9"/>
      <c r="V390" s="9"/>
      <c r="W390" s="9"/>
      <c r="X390" s="9"/>
      <c r="Y390" s="9"/>
      <c r="Z390" s="9"/>
    </row>
    <row r="391" spans="1:26" ht="12.75" customHeight="1" x14ac:dyDescent="0.2">
      <c r="A391" s="14"/>
      <c r="B391" s="15"/>
      <c r="C391" s="16"/>
      <c r="D391" s="14"/>
      <c r="E391" s="17"/>
      <c r="F391" s="18"/>
      <c r="G391" s="18"/>
      <c r="H391" s="18"/>
      <c r="I391" s="7"/>
      <c r="J391" s="9"/>
      <c r="K391" s="9"/>
      <c r="L391" s="9"/>
      <c r="M391" s="9"/>
      <c r="N391" s="9"/>
      <c r="O391" s="9"/>
      <c r="P391" s="9"/>
      <c r="Q391" s="9"/>
      <c r="R391" s="9"/>
      <c r="S391" s="9"/>
      <c r="T391" s="9"/>
      <c r="U391" s="9"/>
      <c r="V391" s="9"/>
      <c r="W391" s="9"/>
      <c r="X391" s="9"/>
      <c r="Y391" s="9"/>
      <c r="Z391" s="9"/>
    </row>
    <row r="392" spans="1:26" ht="12.75" customHeight="1" x14ac:dyDescent="0.2">
      <c r="A392" s="14"/>
      <c r="B392" s="15"/>
      <c r="C392" s="16"/>
      <c r="D392" s="14"/>
      <c r="E392" s="17"/>
      <c r="F392" s="18"/>
      <c r="G392" s="18"/>
      <c r="H392" s="18"/>
      <c r="I392" s="7"/>
      <c r="J392" s="9"/>
      <c r="K392" s="9"/>
      <c r="L392" s="9"/>
      <c r="M392" s="9"/>
      <c r="N392" s="9"/>
      <c r="O392" s="9"/>
      <c r="P392" s="9"/>
      <c r="Q392" s="9"/>
      <c r="R392" s="9"/>
      <c r="S392" s="9"/>
      <c r="T392" s="9"/>
      <c r="U392" s="9"/>
      <c r="V392" s="9"/>
      <c r="W392" s="9"/>
      <c r="X392" s="9"/>
      <c r="Y392" s="9"/>
      <c r="Z392" s="9"/>
    </row>
    <row r="393" spans="1:26" ht="12.75" customHeight="1" x14ac:dyDescent="0.2">
      <c r="A393" s="14"/>
      <c r="B393" s="15"/>
      <c r="C393" s="16"/>
      <c r="D393" s="14"/>
      <c r="E393" s="17"/>
      <c r="F393" s="18"/>
      <c r="G393" s="18"/>
      <c r="H393" s="18"/>
      <c r="I393" s="7"/>
      <c r="J393" s="9"/>
      <c r="K393" s="9"/>
      <c r="L393" s="9"/>
      <c r="M393" s="9"/>
      <c r="N393" s="9"/>
      <c r="O393" s="9"/>
      <c r="P393" s="9"/>
      <c r="Q393" s="9"/>
      <c r="R393" s="9"/>
      <c r="S393" s="9"/>
      <c r="T393" s="9"/>
      <c r="U393" s="9"/>
      <c r="V393" s="9"/>
      <c r="W393" s="9"/>
      <c r="X393" s="9"/>
      <c r="Y393" s="9"/>
      <c r="Z393" s="9"/>
    </row>
    <row r="394" spans="1:26" ht="12.75" customHeight="1" x14ac:dyDescent="0.2">
      <c r="A394" s="14"/>
      <c r="B394" s="15"/>
      <c r="C394" s="16"/>
      <c r="D394" s="14"/>
      <c r="E394" s="17"/>
      <c r="F394" s="18"/>
      <c r="G394" s="18"/>
      <c r="H394" s="18"/>
      <c r="I394" s="7"/>
      <c r="J394" s="9"/>
      <c r="K394" s="9"/>
      <c r="L394" s="9"/>
      <c r="M394" s="9"/>
      <c r="N394" s="9"/>
      <c r="O394" s="9"/>
      <c r="P394" s="9"/>
      <c r="Q394" s="9"/>
      <c r="R394" s="9"/>
      <c r="S394" s="9"/>
      <c r="T394" s="9"/>
      <c r="U394" s="9"/>
      <c r="V394" s="9"/>
      <c r="W394" s="9"/>
      <c r="X394" s="9"/>
      <c r="Y394" s="9"/>
      <c r="Z394" s="9"/>
    </row>
    <row r="395" spans="1:26" ht="12.75" customHeight="1" x14ac:dyDescent="0.2">
      <c r="A395" s="14"/>
      <c r="B395" s="15"/>
      <c r="C395" s="16"/>
      <c r="D395" s="14"/>
      <c r="E395" s="17"/>
      <c r="F395" s="18"/>
      <c r="G395" s="18"/>
      <c r="H395" s="18"/>
      <c r="I395" s="7"/>
      <c r="J395" s="9"/>
      <c r="K395" s="9"/>
      <c r="L395" s="9"/>
      <c r="M395" s="9"/>
      <c r="N395" s="9"/>
      <c r="O395" s="9"/>
      <c r="P395" s="9"/>
      <c r="Q395" s="9"/>
      <c r="R395" s="9"/>
      <c r="S395" s="9"/>
      <c r="T395" s="9"/>
      <c r="U395" s="9"/>
      <c r="V395" s="9"/>
      <c r="W395" s="9"/>
      <c r="X395" s="9"/>
      <c r="Y395" s="9"/>
      <c r="Z395" s="9"/>
    </row>
    <row r="396" spans="1:26" ht="12.75" customHeight="1" x14ac:dyDescent="0.2">
      <c r="A396" s="14"/>
      <c r="B396" s="15"/>
      <c r="C396" s="16"/>
      <c r="D396" s="14"/>
      <c r="E396" s="17"/>
      <c r="F396" s="18"/>
      <c r="G396" s="18"/>
      <c r="H396" s="18"/>
      <c r="I396" s="7"/>
      <c r="J396" s="9"/>
      <c r="K396" s="9"/>
      <c r="L396" s="9"/>
      <c r="M396" s="9"/>
      <c r="N396" s="9"/>
      <c r="O396" s="9"/>
      <c r="P396" s="9"/>
      <c r="Q396" s="9"/>
      <c r="R396" s="9"/>
      <c r="S396" s="9"/>
      <c r="T396" s="9"/>
      <c r="U396" s="9"/>
      <c r="V396" s="9"/>
      <c r="W396" s="9"/>
      <c r="X396" s="9"/>
      <c r="Y396" s="9"/>
      <c r="Z396" s="9"/>
    </row>
    <row r="397" spans="1:26" ht="12.75" customHeight="1" x14ac:dyDescent="0.2">
      <c r="A397" s="14"/>
      <c r="B397" s="15"/>
      <c r="C397" s="16"/>
      <c r="D397" s="14"/>
      <c r="E397" s="17"/>
      <c r="F397" s="18"/>
      <c r="G397" s="18"/>
      <c r="H397" s="18"/>
      <c r="I397" s="7"/>
      <c r="J397" s="9"/>
      <c r="K397" s="9"/>
      <c r="L397" s="9"/>
      <c r="M397" s="9"/>
      <c r="N397" s="9"/>
      <c r="O397" s="9"/>
      <c r="P397" s="9"/>
      <c r="Q397" s="9"/>
      <c r="R397" s="9"/>
      <c r="S397" s="9"/>
      <c r="T397" s="9"/>
      <c r="U397" s="9"/>
      <c r="V397" s="9"/>
      <c r="W397" s="9"/>
      <c r="X397" s="9"/>
      <c r="Y397" s="9"/>
      <c r="Z397" s="9"/>
    </row>
    <row r="398" spans="1:26" ht="12.75" customHeight="1" x14ac:dyDescent="0.2">
      <c r="A398" s="14"/>
      <c r="B398" s="15"/>
      <c r="C398" s="16"/>
      <c r="D398" s="14"/>
      <c r="E398" s="17"/>
      <c r="F398" s="18"/>
      <c r="G398" s="18"/>
      <c r="H398" s="18"/>
      <c r="I398" s="7"/>
      <c r="J398" s="9"/>
      <c r="K398" s="9"/>
      <c r="L398" s="9"/>
      <c r="M398" s="9"/>
      <c r="N398" s="9"/>
      <c r="O398" s="9"/>
      <c r="P398" s="9"/>
      <c r="Q398" s="9"/>
      <c r="R398" s="9"/>
      <c r="S398" s="9"/>
      <c r="T398" s="9"/>
      <c r="U398" s="9"/>
      <c r="V398" s="9"/>
      <c r="W398" s="9"/>
      <c r="X398" s="9"/>
      <c r="Y398" s="9"/>
      <c r="Z398" s="9"/>
    </row>
    <row r="399" spans="1:26" ht="12.75" customHeight="1" x14ac:dyDescent="0.2">
      <c r="A399" s="14"/>
      <c r="B399" s="15"/>
      <c r="C399" s="16"/>
      <c r="D399" s="14"/>
      <c r="E399" s="17"/>
      <c r="F399" s="18"/>
      <c r="G399" s="18"/>
      <c r="H399" s="18"/>
      <c r="I399" s="7"/>
      <c r="J399" s="9"/>
      <c r="K399" s="9"/>
      <c r="L399" s="9"/>
      <c r="M399" s="9"/>
      <c r="N399" s="9"/>
      <c r="O399" s="9"/>
      <c r="P399" s="9"/>
      <c r="Q399" s="9"/>
      <c r="R399" s="9"/>
      <c r="S399" s="9"/>
      <c r="T399" s="9"/>
      <c r="U399" s="9"/>
      <c r="V399" s="9"/>
      <c r="W399" s="9"/>
      <c r="X399" s="9"/>
      <c r="Y399" s="9"/>
      <c r="Z399" s="9"/>
    </row>
    <row r="400" spans="1:26" ht="12.75" customHeight="1" x14ac:dyDescent="0.2">
      <c r="A400" s="14"/>
      <c r="B400" s="15"/>
      <c r="C400" s="16"/>
      <c r="D400" s="14"/>
      <c r="E400" s="17"/>
      <c r="F400" s="18"/>
      <c r="G400" s="18"/>
      <c r="H400" s="18"/>
      <c r="I400" s="7"/>
      <c r="J400" s="9"/>
      <c r="K400" s="9"/>
      <c r="L400" s="9"/>
      <c r="M400" s="9"/>
      <c r="N400" s="9"/>
      <c r="O400" s="9"/>
      <c r="P400" s="9"/>
      <c r="Q400" s="9"/>
      <c r="R400" s="9"/>
      <c r="S400" s="9"/>
      <c r="T400" s="9"/>
      <c r="U400" s="9"/>
      <c r="V400" s="9"/>
      <c r="W400" s="9"/>
      <c r="X400" s="9"/>
      <c r="Y400" s="9"/>
      <c r="Z400" s="9"/>
    </row>
    <row r="401" spans="1:26" ht="12.75" customHeight="1" x14ac:dyDescent="0.2">
      <c r="A401" s="14"/>
      <c r="B401" s="15"/>
      <c r="C401" s="16"/>
      <c r="D401" s="14"/>
      <c r="E401" s="17"/>
      <c r="F401" s="18"/>
      <c r="G401" s="18"/>
      <c r="H401" s="18"/>
      <c r="I401" s="7"/>
      <c r="J401" s="9"/>
      <c r="K401" s="9"/>
      <c r="L401" s="9"/>
      <c r="M401" s="9"/>
      <c r="N401" s="9"/>
      <c r="O401" s="9"/>
      <c r="P401" s="9"/>
      <c r="Q401" s="9"/>
      <c r="R401" s="9"/>
      <c r="S401" s="9"/>
      <c r="T401" s="9"/>
      <c r="U401" s="9"/>
      <c r="V401" s="9"/>
      <c r="W401" s="9"/>
      <c r="X401" s="9"/>
      <c r="Y401" s="9"/>
      <c r="Z401" s="9"/>
    </row>
    <row r="402" spans="1:26" ht="12.75" customHeight="1" x14ac:dyDescent="0.2">
      <c r="A402" s="14"/>
      <c r="B402" s="15"/>
      <c r="C402" s="16"/>
      <c r="D402" s="14"/>
      <c r="E402" s="17"/>
      <c r="F402" s="18"/>
      <c r="G402" s="18"/>
      <c r="H402" s="18"/>
      <c r="I402" s="7"/>
      <c r="J402" s="9"/>
      <c r="K402" s="9"/>
      <c r="L402" s="9"/>
      <c r="M402" s="9"/>
      <c r="N402" s="9"/>
      <c r="O402" s="9"/>
      <c r="P402" s="9"/>
      <c r="Q402" s="9"/>
      <c r="R402" s="9"/>
      <c r="S402" s="9"/>
      <c r="T402" s="9"/>
      <c r="U402" s="9"/>
      <c r="V402" s="9"/>
      <c r="W402" s="9"/>
      <c r="X402" s="9"/>
      <c r="Y402" s="9"/>
      <c r="Z402" s="9"/>
    </row>
    <row r="403" spans="1:26" ht="12.75" customHeight="1" x14ac:dyDescent="0.2">
      <c r="A403" s="14"/>
      <c r="B403" s="15"/>
      <c r="C403" s="16"/>
      <c r="D403" s="14"/>
      <c r="E403" s="17"/>
      <c r="F403" s="18"/>
      <c r="G403" s="18"/>
      <c r="H403" s="18"/>
      <c r="I403" s="7"/>
      <c r="J403" s="9"/>
      <c r="K403" s="9"/>
      <c r="L403" s="9"/>
      <c r="M403" s="9"/>
      <c r="N403" s="9"/>
      <c r="O403" s="9"/>
      <c r="P403" s="9"/>
      <c r="Q403" s="9"/>
      <c r="R403" s="9"/>
      <c r="S403" s="9"/>
      <c r="T403" s="9"/>
      <c r="U403" s="9"/>
      <c r="V403" s="9"/>
      <c r="W403" s="9"/>
      <c r="X403" s="9"/>
      <c r="Y403" s="9"/>
      <c r="Z403" s="9"/>
    </row>
    <row r="404" spans="1:26" ht="12.75" customHeight="1" x14ac:dyDescent="0.2">
      <c r="A404" s="14"/>
      <c r="B404" s="15"/>
      <c r="C404" s="16"/>
      <c r="D404" s="14"/>
      <c r="E404" s="17"/>
      <c r="F404" s="18"/>
      <c r="G404" s="18"/>
      <c r="H404" s="18"/>
      <c r="I404" s="7"/>
      <c r="J404" s="9"/>
      <c r="K404" s="9"/>
      <c r="L404" s="9"/>
      <c r="M404" s="9"/>
      <c r="N404" s="9"/>
      <c r="O404" s="9"/>
      <c r="P404" s="9"/>
      <c r="Q404" s="9"/>
      <c r="R404" s="9"/>
      <c r="S404" s="9"/>
      <c r="T404" s="9"/>
      <c r="U404" s="9"/>
      <c r="V404" s="9"/>
      <c r="W404" s="9"/>
      <c r="X404" s="9"/>
      <c r="Y404" s="9"/>
      <c r="Z404" s="9"/>
    </row>
    <row r="405" spans="1:26" ht="12.75" customHeight="1" x14ac:dyDescent="0.2">
      <c r="A405" s="14"/>
      <c r="B405" s="15"/>
      <c r="C405" s="16"/>
      <c r="D405" s="14"/>
      <c r="E405" s="17"/>
      <c r="F405" s="18"/>
      <c r="G405" s="18"/>
      <c r="H405" s="18"/>
      <c r="I405" s="7"/>
      <c r="J405" s="9"/>
      <c r="K405" s="9"/>
      <c r="L405" s="9"/>
      <c r="M405" s="9"/>
      <c r="N405" s="9"/>
      <c r="O405" s="9"/>
      <c r="P405" s="9"/>
      <c r="Q405" s="9"/>
      <c r="R405" s="9"/>
      <c r="S405" s="9"/>
      <c r="T405" s="9"/>
      <c r="U405" s="9"/>
      <c r="V405" s="9"/>
      <c r="W405" s="9"/>
      <c r="X405" s="9"/>
      <c r="Y405" s="9"/>
      <c r="Z405" s="9"/>
    </row>
    <row r="406" spans="1:26" ht="12.75" customHeight="1" x14ac:dyDescent="0.2">
      <c r="A406" s="14"/>
      <c r="B406" s="15"/>
      <c r="C406" s="16"/>
      <c r="D406" s="14"/>
      <c r="E406" s="17"/>
      <c r="F406" s="18"/>
      <c r="G406" s="18"/>
      <c r="H406" s="18"/>
      <c r="I406" s="7"/>
      <c r="J406" s="9"/>
      <c r="K406" s="9"/>
      <c r="L406" s="9"/>
      <c r="M406" s="9"/>
      <c r="N406" s="9"/>
      <c r="O406" s="9"/>
      <c r="P406" s="9"/>
      <c r="Q406" s="9"/>
      <c r="R406" s="9"/>
      <c r="S406" s="9"/>
      <c r="T406" s="9"/>
      <c r="U406" s="9"/>
      <c r="V406" s="9"/>
      <c r="W406" s="9"/>
      <c r="X406" s="9"/>
      <c r="Y406" s="9"/>
      <c r="Z406" s="9"/>
    </row>
    <row r="407" spans="1:26" ht="12.75" customHeight="1" x14ac:dyDescent="0.2">
      <c r="A407" s="14"/>
      <c r="B407" s="15"/>
      <c r="C407" s="16"/>
      <c r="D407" s="14"/>
      <c r="E407" s="17"/>
      <c r="F407" s="18"/>
      <c r="G407" s="18"/>
      <c r="H407" s="18"/>
      <c r="I407" s="7"/>
      <c r="J407" s="9"/>
      <c r="K407" s="9"/>
      <c r="L407" s="9"/>
      <c r="M407" s="9"/>
      <c r="N407" s="9"/>
      <c r="O407" s="9"/>
      <c r="P407" s="9"/>
      <c r="Q407" s="9"/>
      <c r="R407" s="9"/>
      <c r="S407" s="9"/>
      <c r="T407" s="9"/>
      <c r="U407" s="9"/>
      <c r="V407" s="9"/>
      <c r="W407" s="9"/>
      <c r="X407" s="9"/>
      <c r="Y407" s="9"/>
      <c r="Z407" s="9"/>
    </row>
    <row r="408" spans="1:26" ht="12.75" customHeight="1" x14ac:dyDescent="0.2">
      <c r="A408" s="14"/>
      <c r="B408" s="15"/>
      <c r="C408" s="16"/>
      <c r="D408" s="14"/>
      <c r="E408" s="17"/>
      <c r="F408" s="18"/>
      <c r="G408" s="18"/>
      <c r="H408" s="18"/>
      <c r="I408" s="7"/>
      <c r="J408" s="9"/>
      <c r="K408" s="9"/>
      <c r="L408" s="9"/>
      <c r="M408" s="9"/>
      <c r="N408" s="9"/>
      <c r="O408" s="9"/>
      <c r="P408" s="9"/>
      <c r="Q408" s="9"/>
      <c r="R408" s="9"/>
      <c r="S408" s="9"/>
      <c r="T408" s="9"/>
      <c r="U408" s="9"/>
      <c r="V408" s="9"/>
      <c r="W408" s="9"/>
      <c r="X408" s="9"/>
      <c r="Y408" s="9"/>
      <c r="Z408" s="9"/>
    </row>
    <row r="409" spans="1:26" ht="12.75" customHeight="1" x14ac:dyDescent="0.2">
      <c r="A409" s="14"/>
      <c r="B409" s="15"/>
      <c r="C409" s="16"/>
      <c r="D409" s="14"/>
      <c r="E409" s="17"/>
      <c r="F409" s="18"/>
      <c r="G409" s="18"/>
      <c r="H409" s="18"/>
      <c r="I409" s="7"/>
      <c r="J409" s="9"/>
      <c r="K409" s="9"/>
      <c r="L409" s="9"/>
      <c r="M409" s="9"/>
      <c r="N409" s="9"/>
      <c r="O409" s="9"/>
      <c r="P409" s="9"/>
      <c r="Q409" s="9"/>
      <c r="R409" s="9"/>
      <c r="S409" s="9"/>
      <c r="T409" s="9"/>
      <c r="U409" s="9"/>
      <c r="V409" s="9"/>
      <c r="W409" s="9"/>
      <c r="X409" s="9"/>
      <c r="Y409" s="9"/>
      <c r="Z409" s="9"/>
    </row>
    <row r="410" spans="1:26" ht="12.75" customHeight="1" x14ac:dyDescent="0.2">
      <c r="A410" s="14"/>
      <c r="B410" s="15"/>
      <c r="C410" s="16"/>
      <c r="D410" s="14"/>
      <c r="E410" s="17"/>
      <c r="F410" s="18"/>
      <c r="G410" s="18"/>
      <c r="H410" s="18"/>
      <c r="I410" s="7"/>
      <c r="J410" s="9"/>
      <c r="K410" s="9"/>
      <c r="L410" s="9"/>
      <c r="M410" s="9"/>
      <c r="N410" s="9"/>
      <c r="O410" s="9"/>
      <c r="P410" s="9"/>
      <c r="Q410" s="9"/>
      <c r="R410" s="9"/>
      <c r="S410" s="9"/>
      <c r="T410" s="9"/>
      <c r="U410" s="9"/>
      <c r="V410" s="9"/>
      <c r="W410" s="9"/>
      <c r="X410" s="9"/>
      <c r="Y410" s="9"/>
      <c r="Z410" s="9"/>
    </row>
    <row r="411" spans="1:26" ht="12.75" customHeight="1" x14ac:dyDescent="0.2">
      <c r="A411" s="14"/>
      <c r="B411" s="15"/>
      <c r="C411" s="16"/>
      <c r="D411" s="14"/>
      <c r="E411" s="17"/>
      <c r="F411" s="18"/>
      <c r="G411" s="18"/>
      <c r="H411" s="18"/>
      <c r="I411" s="7"/>
      <c r="J411" s="9"/>
      <c r="K411" s="9"/>
      <c r="L411" s="9"/>
      <c r="M411" s="9"/>
      <c r="N411" s="9"/>
      <c r="O411" s="9"/>
      <c r="P411" s="9"/>
      <c r="Q411" s="9"/>
      <c r="R411" s="9"/>
      <c r="S411" s="9"/>
      <c r="T411" s="9"/>
      <c r="U411" s="9"/>
      <c r="V411" s="9"/>
      <c r="W411" s="9"/>
      <c r="X411" s="9"/>
      <c r="Y411" s="9"/>
      <c r="Z411" s="9"/>
    </row>
    <row r="412" spans="1:26" ht="12.75" customHeight="1" x14ac:dyDescent="0.2">
      <c r="A412" s="14"/>
      <c r="B412" s="15"/>
      <c r="C412" s="16"/>
      <c r="D412" s="14"/>
      <c r="E412" s="17"/>
      <c r="F412" s="18"/>
      <c r="G412" s="18"/>
      <c r="H412" s="18"/>
      <c r="I412" s="7"/>
      <c r="J412" s="9"/>
      <c r="K412" s="9"/>
      <c r="L412" s="9"/>
      <c r="M412" s="9"/>
      <c r="N412" s="9"/>
      <c r="O412" s="9"/>
      <c r="P412" s="9"/>
      <c r="Q412" s="9"/>
      <c r="R412" s="9"/>
      <c r="S412" s="9"/>
      <c r="T412" s="9"/>
      <c r="U412" s="9"/>
      <c r="V412" s="9"/>
      <c r="W412" s="9"/>
      <c r="X412" s="9"/>
      <c r="Y412" s="9"/>
      <c r="Z412" s="9"/>
    </row>
    <row r="413" spans="1:26" ht="12.75" customHeight="1" x14ac:dyDescent="0.2">
      <c r="A413" s="14"/>
      <c r="B413" s="15"/>
      <c r="C413" s="16"/>
      <c r="D413" s="14"/>
      <c r="E413" s="17"/>
      <c r="F413" s="18"/>
      <c r="G413" s="18"/>
      <c r="H413" s="18"/>
      <c r="I413" s="7"/>
      <c r="J413" s="9"/>
      <c r="K413" s="9"/>
      <c r="L413" s="9"/>
      <c r="M413" s="9"/>
      <c r="N413" s="9"/>
      <c r="O413" s="9"/>
      <c r="P413" s="9"/>
      <c r="Q413" s="9"/>
      <c r="R413" s="9"/>
      <c r="S413" s="9"/>
      <c r="T413" s="9"/>
      <c r="U413" s="9"/>
      <c r="V413" s="9"/>
      <c r="W413" s="9"/>
      <c r="X413" s="9"/>
      <c r="Y413" s="9"/>
      <c r="Z413" s="9"/>
    </row>
    <row r="414" spans="1:26" ht="12.75" customHeight="1" x14ac:dyDescent="0.2">
      <c r="A414" s="14"/>
      <c r="B414" s="15"/>
      <c r="C414" s="16"/>
      <c r="D414" s="14"/>
      <c r="E414" s="17"/>
      <c r="F414" s="18"/>
      <c r="G414" s="18"/>
      <c r="H414" s="18"/>
      <c r="I414" s="7"/>
      <c r="J414" s="9"/>
      <c r="K414" s="9"/>
      <c r="L414" s="9"/>
      <c r="M414" s="9"/>
      <c r="N414" s="9"/>
      <c r="O414" s="9"/>
      <c r="P414" s="9"/>
      <c r="Q414" s="9"/>
      <c r="R414" s="9"/>
      <c r="S414" s="9"/>
      <c r="T414" s="9"/>
      <c r="U414" s="9"/>
      <c r="V414" s="9"/>
      <c r="W414" s="9"/>
      <c r="X414" s="9"/>
      <c r="Y414" s="9"/>
      <c r="Z414" s="9"/>
    </row>
    <row r="415" spans="1:26" ht="12.75" customHeight="1" x14ac:dyDescent="0.2">
      <c r="A415" s="14"/>
      <c r="B415" s="15"/>
      <c r="C415" s="16"/>
      <c r="D415" s="14"/>
      <c r="E415" s="17"/>
      <c r="F415" s="18"/>
      <c r="G415" s="18"/>
      <c r="H415" s="18"/>
      <c r="I415" s="7"/>
      <c r="J415" s="9"/>
      <c r="K415" s="9"/>
      <c r="L415" s="9"/>
      <c r="M415" s="9"/>
      <c r="N415" s="9"/>
      <c r="O415" s="9"/>
      <c r="P415" s="9"/>
      <c r="Q415" s="9"/>
      <c r="R415" s="9"/>
      <c r="S415" s="9"/>
      <c r="T415" s="9"/>
      <c r="U415" s="9"/>
      <c r="V415" s="9"/>
      <c r="W415" s="9"/>
      <c r="X415" s="9"/>
      <c r="Y415" s="9"/>
      <c r="Z415" s="9"/>
    </row>
    <row r="416" spans="1:26" ht="12.75" customHeight="1" x14ac:dyDescent="0.2">
      <c r="A416" s="14"/>
      <c r="B416" s="15"/>
      <c r="C416" s="16"/>
      <c r="D416" s="14"/>
      <c r="E416" s="17"/>
      <c r="F416" s="18"/>
      <c r="G416" s="18"/>
      <c r="H416" s="18"/>
      <c r="I416" s="7"/>
      <c r="J416" s="9"/>
      <c r="K416" s="9"/>
      <c r="L416" s="9"/>
      <c r="M416" s="9"/>
      <c r="N416" s="9"/>
      <c r="O416" s="9"/>
      <c r="P416" s="9"/>
      <c r="Q416" s="9"/>
      <c r="R416" s="9"/>
      <c r="S416" s="9"/>
      <c r="T416" s="9"/>
      <c r="U416" s="9"/>
      <c r="V416" s="9"/>
      <c r="W416" s="9"/>
      <c r="X416" s="9"/>
      <c r="Y416" s="9"/>
      <c r="Z416" s="9"/>
    </row>
    <row r="417" spans="1:26" ht="12.75" customHeight="1" x14ac:dyDescent="0.2">
      <c r="A417" s="14"/>
      <c r="B417" s="15"/>
      <c r="C417" s="16"/>
      <c r="D417" s="14"/>
      <c r="E417" s="17"/>
      <c r="F417" s="18"/>
      <c r="G417" s="18"/>
      <c r="H417" s="18"/>
      <c r="I417" s="7"/>
      <c r="J417" s="9"/>
      <c r="K417" s="9"/>
      <c r="L417" s="9"/>
      <c r="M417" s="9"/>
      <c r="N417" s="9"/>
      <c r="O417" s="9"/>
      <c r="P417" s="9"/>
      <c r="Q417" s="9"/>
      <c r="R417" s="9"/>
      <c r="S417" s="9"/>
      <c r="T417" s="9"/>
      <c r="U417" s="9"/>
      <c r="V417" s="9"/>
      <c r="W417" s="9"/>
      <c r="X417" s="9"/>
      <c r="Y417" s="9"/>
      <c r="Z417" s="9"/>
    </row>
    <row r="418" spans="1:26" ht="12.75" customHeight="1" x14ac:dyDescent="0.2">
      <c r="A418" s="14"/>
      <c r="B418" s="15"/>
      <c r="C418" s="16"/>
      <c r="D418" s="14"/>
      <c r="E418" s="17"/>
      <c r="F418" s="18"/>
      <c r="G418" s="18"/>
      <c r="H418" s="18"/>
      <c r="I418" s="7"/>
      <c r="J418" s="9"/>
      <c r="K418" s="9"/>
      <c r="L418" s="9"/>
      <c r="M418" s="9"/>
      <c r="N418" s="9"/>
      <c r="O418" s="9"/>
      <c r="P418" s="9"/>
      <c r="Q418" s="9"/>
      <c r="R418" s="9"/>
      <c r="S418" s="9"/>
      <c r="T418" s="9"/>
      <c r="U418" s="9"/>
      <c r="V418" s="9"/>
      <c r="W418" s="9"/>
      <c r="X418" s="9"/>
      <c r="Y418" s="9"/>
      <c r="Z418" s="9"/>
    </row>
    <row r="419" spans="1:26" ht="12.75" customHeight="1" x14ac:dyDescent="0.2">
      <c r="A419" s="14"/>
      <c r="B419" s="15"/>
      <c r="C419" s="16"/>
      <c r="D419" s="14"/>
      <c r="E419" s="17"/>
      <c r="F419" s="18"/>
      <c r="G419" s="18"/>
      <c r="H419" s="18"/>
      <c r="I419" s="7"/>
      <c r="J419" s="9"/>
      <c r="K419" s="9"/>
      <c r="L419" s="9"/>
      <c r="M419" s="9"/>
      <c r="N419" s="9"/>
      <c r="O419" s="9"/>
      <c r="P419" s="9"/>
      <c r="Q419" s="9"/>
      <c r="R419" s="9"/>
      <c r="S419" s="9"/>
      <c r="T419" s="9"/>
      <c r="U419" s="9"/>
      <c r="V419" s="9"/>
      <c r="W419" s="9"/>
      <c r="X419" s="9"/>
      <c r="Y419" s="9"/>
      <c r="Z419" s="9"/>
    </row>
    <row r="420" spans="1:26" ht="12.75" customHeight="1" x14ac:dyDescent="0.2">
      <c r="A420" s="14"/>
      <c r="B420" s="15"/>
      <c r="C420" s="16"/>
      <c r="D420" s="14"/>
      <c r="E420" s="17"/>
      <c r="F420" s="18"/>
      <c r="G420" s="18"/>
      <c r="H420" s="18"/>
      <c r="I420" s="7"/>
      <c r="J420" s="9"/>
      <c r="K420" s="9"/>
      <c r="L420" s="9"/>
      <c r="M420" s="9"/>
      <c r="N420" s="9"/>
      <c r="O420" s="9"/>
      <c r="P420" s="9"/>
      <c r="Q420" s="9"/>
      <c r="R420" s="9"/>
      <c r="S420" s="9"/>
      <c r="T420" s="9"/>
      <c r="U420" s="9"/>
      <c r="V420" s="9"/>
      <c r="W420" s="9"/>
      <c r="X420" s="9"/>
      <c r="Y420" s="9"/>
      <c r="Z420" s="9"/>
    </row>
    <row r="421" spans="1:26" ht="12.75" customHeight="1" x14ac:dyDescent="0.2">
      <c r="A421" s="14"/>
      <c r="B421" s="15"/>
      <c r="C421" s="16"/>
      <c r="D421" s="14"/>
      <c r="E421" s="17"/>
      <c r="F421" s="18"/>
      <c r="G421" s="18"/>
      <c r="H421" s="18"/>
      <c r="I421" s="7"/>
      <c r="J421" s="9"/>
      <c r="K421" s="9"/>
      <c r="L421" s="9"/>
      <c r="M421" s="9"/>
      <c r="N421" s="9"/>
      <c r="O421" s="9"/>
      <c r="P421" s="9"/>
      <c r="Q421" s="9"/>
      <c r="R421" s="9"/>
      <c r="S421" s="9"/>
      <c r="T421" s="9"/>
      <c r="U421" s="9"/>
      <c r="V421" s="9"/>
      <c r="W421" s="9"/>
      <c r="X421" s="9"/>
      <c r="Y421" s="9"/>
      <c r="Z421" s="9"/>
    </row>
    <row r="422" spans="1:26" ht="12.75" customHeight="1" x14ac:dyDescent="0.2">
      <c r="A422" s="14"/>
      <c r="B422" s="15"/>
      <c r="C422" s="16"/>
      <c r="D422" s="14"/>
      <c r="E422" s="17"/>
      <c r="F422" s="18"/>
      <c r="G422" s="18"/>
      <c r="H422" s="18"/>
      <c r="I422" s="7"/>
      <c r="J422" s="9"/>
      <c r="K422" s="9"/>
      <c r="L422" s="9"/>
      <c r="M422" s="9"/>
      <c r="N422" s="9"/>
      <c r="O422" s="9"/>
      <c r="P422" s="9"/>
      <c r="Q422" s="9"/>
      <c r="R422" s="9"/>
      <c r="S422" s="9"/>
      <c r="T422" s="9"/>
      <c r="U422" s="9"/>
      <c r="V422" s="9"/>
      <c r="W422" s="9"/>
      <c r="X422" s="9"/>
      <c r="Y422" s="9"/>
      <c r="Z422" s="9"/>
    </row>
    <row r="423" spans="1:26" ht="12.75" customHeight="1" x14ac:dyDescent="0.2">
      <c r="A423" s="14"/>
      <c r="B423" s="15"/>
      <c r="C423" s="16"/>
      <c r="D423" s="14"/>
      <c r="E423" s="17"/>
      <c r="F423" s="18"/>
      <c r="G423" s="18"/>
      <c r="H423" s="18"/>
      <c r="I423" s="7"/>
      <c r="J423" s="9"/>
      <c r="K423" s="9"/>
      <c r="L423" s="9"/>
      <c r="M423" s="9"/>
      <c r="N423" s="9"/>
      <c r="O423" s="9"/>
      <c r="P423" s="9"/>
      <c r="Q423" s="9"/>
      <c r="R423" s="9"/>
      <c r="S423" s="9"/>
      <c r="T423" s="9"/>
      <c r="U423" s="9"/>
      <c r="V423" s="9"/>
      <c r="W423" s="9"/>
      <c r="X423" s="9"/>
      <c r="Y423" s="9"/>
      <c r="Z423" s="9"/>
    </row>
    <row r="424" spans="1:26" ht="12.75" customHeight="1" x14ac:dyDescent="0.2">
      <c r="A424" s="14"/>
      <c r="B424" s="15"/>
      <c r="C424" s="16"/>
      <c r="D424" s="14"/>
      <c r="E424" s="17"/>
      <c r="F424" s="18"/>
      <c r="G424" s="18"/>
      <c r="H424" s="18"/>
      <c r="I424" s="7"/>
      <c r="J424" s="9"/>
      <c r="K424" s="9"/>
      <c r="L424" s="9"/>
      <c r="M424" s="9"/>
      <c r="N424" s="9"/>
      <c r="O424" s="9"/>
      <c r="P424" s="9"/>
      <c r="Q424" s="9"/>
      <c r="R424" s="9"/>
      <c r="S424" s="9"/>
      <c r="T424" s="9"/>
      <c r="U424" s="9"/>
      <c r="V424" s="9"/>
      <c r="W424" s="9"/>
      <c r="X424" s="9"/>
      <c r="Y424" s="9"/>
      <c r="Z424" s="9"/>
    </row>
    <row r="425" spans="1:26" ht="12.75" customHeight="1" x14ac:dyDescent="0.2">
      <c r="A425" s="14"/>
      <c r="B425" s="15"/>
      <c r="C425" s="16"/>
      <c r="D425" s="14"/>
      <c r="E425" s="17"/>
      <c r="F425" s="18"/>
      <c r="G425" s="18"/>
      <c r="H425" s="18"/>
      <c r="I425" s="7"/>
      <c r="J425" s="9"/>
      <c r="K425" s="9"/>
      <c r="L425" s="9"/>
      <c r="M425" s="9"/>
      <c r="N425" s="9"/>
      <c r="O425" s="9"/>
      <c r="P425" s="9"/>
      <c r="Q425" s="9"/>
      <c r="R425" s="9"/>
      <c r="S425" s="9"/>
      <c r="T425" s="9"/>
      <c r="U425" s="9"/>
      <c r="V425" s="9"/>
      <c r="W425" s="9"/>
      <c r="X425" s="9"/>
      <c r="Y425" s="9"/>
      <c r="Z425" s="9"/>
    </row>
    <row r="426" spans="1:26" ht="12.75" customHeight="1" x14ac:dyDescent="0.2">
      <c r="A426" s="14"/>
      <c r="B426" s="15"/>
      <c r="C426" s="16"/>
      <c r="D426" s="14"/>
      <c r="E426" s="17"/>
      <c r="F426" s="18"/>
      <c r="G426" s="18"/>
      <c r="H426" s="18"/>
      <c r="I426" s="7"/>
      <c r="J426" s="9"/>
      <c r="K426" s="9"/>
      <c r="L426" s="9"/>
      <c r="M426" s="9"/>
      <c r="N426" s="9"/>
      <c r="O426" s="9"/>
      <c r="P426" s="9"/>
      <c r="Q426" s="9"/>
      <c r="R426" s="9"/>
      <c r="S426" s="9"/>
      <c r="T426" s="9"/>
      <c r="U426" s="9"/>
      <c r="V426" s="9"/>
      <c r="W426" s="9"/>
      <c r="X426" s="9"/>
      <c r="Y426" s="9"/>
      <c r="Z426" s="9"/>
    </row>
    <row r="427" spans="1:26" ht="12.75" customHeight="1" x14ac:dyDescent="0.2">
      <c r="A427" s="14"/>
      <c r="B427" s="15"/>
      <c r="C427" s="16"/>
      <c r="D427" s="14"/>
      <c r="E427" s="17"/>
      <c r="F427" s="18"/>
      <c r="G427" s="18"/>
      <c r="H427" s="18"/>
      <c r="I427" s="7"/>
      <c r="J427" s="9"/>
      <c r="K427" s="9"/>
      <c r="L427" s="9"/>
      <c r="M427" s="9"/>
      <c r="N427" s="9"/>
      <c r="O427" s="9"/>
      <c r="P427" s="9"/>
      <c r="Q427" s="9"/>
      <c r="R427" s="9"/>
      <c r="S427" s="9"/>
      <c r="T427" s="9"/>
      <c r="U427" s="9"/>
      <c r="V427" s="9"/>
      <c r="W427" s="9"/>
      <c r="X427" s="9"/>
      <c r="Y427" s="9"/>
      <c r="Z427" s="9"/>
    </row>
    <row r="428" spans="1:26" ht="12.75" customHeight="1" x14ac:dyDescent="0.2">
      <c r="A428" s="14"/>
      <c r="B428" s="15"/>
      <c r="C428" s="16"/>
      <c r="D428" s="14"/>
      <c r="E428" s="17"/>
      <c r="F428" s="18"/>
      <c r="G428" s="18"/>
      <c r="H428" s="18"/>
      <c r="I428" s="7"/>
      <c r="J428" s="9"/>
      <c r="K428" s="9"/>
      <c r="L428" s="9"/>
      <c r="M428" s="9"/>
      <c r="N428" s="9"/>
      <c r="O428" s="9"/>
      <c r="P428" s="9"/>
      <c r="Q428" s="9"/>
      <c r="R428" s="9"/>
      <c r="S428" s="9"/>
      <c r="T428" s="9"/>
      <c r="U428" s="9"/>
      <c r="V428" s="9"/>
      <c r="W428" s="9"/>
      <c r="X428" s="9"/>
      <c r="Y428" s="9"/>
      <c r="Z428" s="9"/>
    </row>
    <row r="429" spans="1:26" ht="12.75" customHeight="1" x14ac:dyDescent="0.2">
      <c r="A429" s="14"/>
      <c r="B429" s="15"/>
      <c r="C429" s="16"/>
      <c r="D429" s="14"/>
      <c r="E429" s="17"/>
      <c r="F429" s="18"/>
      <c r="G429" s="18"/>
      <c r="H429" s="18"/>
      <c r="I429" s="7"/>
      <c r="J429" s="9"/>
      <c r="K429" s="9"/>
      <c r="L429" s="9"/>
      <c r="M429" s="9"/>
      <c r="N429" s="9"/>
      <c r="O429" s="9"/>
      <c r="P429" s="9"/>
      <c r="Q429" s="9"/>
      <c r="R429" s="9"/>
      <c r="S429" s="9"/>
      <c r="T429" s="9"/>
      <c r="U429" s="9"/>
      <c r="V429" s="9"/>
      <c r="W429" s="9"/>
      <c r="X429" s="9"/>
      <c r="Y429" s="9"/>
      <c r="Z429" s="9"/>
    </row>
    <row r="430" spans="1:26" ht="12.75" customHeight="1" x14ac:dyDescent="0.2">
      <c r="A430" s="14"/>
      <c r="B430" s="15"/>
      <c r="C430" s="16"/>
      <c r="D430" s="14"/>
      <c r="E430" s="17"/>
      <c r="F430" s="18"/>
      <c r="G430" s="18"/>
      <c r="H430" s="18"/>
      <c r="I430" s="7"/>
      <c r="J430" s="9"/>
      <c r="K430" s="9"/>
      <c r="L430" s="9"/>
      <c r="M430" s="9"/>
      <c r="N430" s="9"/>
      <c r="O430" s="9"/>
      <c r="P430" s="9"/>
      <c r="Q430" s="9"/>
      <c r="R430" s="9"/>
      <c r="S430" s="9"/>
      <c r="T430" s="9"/>
      <c r="U430" s="9"/>
      <c r="V430" s="9"/>
      <c r="W430" s="9"/>
      <c r="X430" s="9"/>
      <c r="Y430" s="9"/>
      <c r="Z430" s="9"/>
    </row>
    <row r="431" spans="1:26" ht="12.75" customHeight="1" x14ac:dyDescent="0.2">
      <c r="A431" s="14"/>
      <c r="B431" s="15"/>
      <c r="C431" s="16"/>
      <c r="D431" s="14"/>
      <c r="E431" s="17"/>
      <c r="F431" s="18"/>
      <c r="G431" s="18"/>
      <c r="H431" s="18"/>
      <c r="I431" s="7"/>
      <c r="J431" s="9"/>
      <c r="K431" s="9"/>
      <c r="L431" s="9"/>
      <c r="M431" s="9"/>
      <c r="N431" s="9"/>
      <c r="O431" s="9"/>
      <c r="P431" s="9"/>
      <c r="Q431" s="9"/>
      <c r="R431" s="9"/>
      <c r="S431" s="9"/>
      <c r="T431" s="9"/>
      <c r="U431" s="9"/>
      <c r="V431" s="9"/>
      <c r="W431" s="9"/>
      <c r="X431" s="9"/>
      <c r="Y431" s="9"/>
      <c r="Z431" s="9"/>
    </row>
    <row r="432" spans="1:26" ht="12.75" customHeight="1" x14ac:dyDescent="0.2">
      <c r="A432" s="14"/>
      <c r="B432" s="15"/>
      <c r="C432" s="16"/>
      <c r="D432" s="14"/>
      <c r="E432" s="17"/>
      <c r="F432" s="18"/>
      <c r="G432" s="18"/>
      <c r="H432" s="18"/>
      <c r="I432" s="7"/>
      <c r="J432" s="9"/>
      <c r="K432" s="9"/>
      <c r="L432" s="9"/>
      <c r="M432" s="9"/>
      <c r="N432" s="9"/>
      <c r="O432" s="9"/>
      <c r="P432" s="9"/>
      <c r="Q432" s="9"/>
      <c r="R432" s="9"/>
      <c r="S432" s="9"/>
      <c r="T432" s="9"/>
      <c r="U432" s="9"/>
      <c r="V432" s="9"/>
      <c r="W432" s="9"/>
      <c r="X432" s="9"/>
      <c r="Y432" s="9"/>
      <c r="Z432" s="9"/>
    </row>
    <row r="433" spans="1:26" ht="12.75" customHeight="1" x14ac:dyDescent="0.2">
      <c r="A433" s="14"/>
      <c r="B433" s="15"/>
      <c r="C433" s="16"/>
      <c r="D433" s="14"/>
      <c r="E433" s="17"/>
      <c r="F433" s="18"/>
      <c r="G433" s="18"/>
      <c r="H433" s="18"/>
      <c r="I433" s="7"/>
      <c r="J433" s="9"/>
      <c r="K433" s="9"/>
      <c r="L433" s="9"/>
      <c r="M433" s="9"/>
      <c r="N433" s="9"/>
      <c r="O433" s="9"/>
      <c r="P433" s="9"/>
      <c r="Q433" s="9"/>
      <c r="R433" s="9"/>
      <c r="S433" s="9"/>
      <c r="T433" s="9"/>
      <c r="U433" s="9"/>
      <c r="V433" s="9"/>
      <c r="W433" s="9"/>
      <c r="X433" s="9"/>
      <c r="Y433" s="9"/>
      <c r="Z433" s="9"/>
    </row>
    <row r="434" spans="1:26" ht="12.75" customHeight="1" x14ac:dyDescent="0.2">
      <c r="A434" s="14"/>
      <c r="B434" s="15"/>
      <c r="C434" s="16"/>
      <c r="D434" s="14"/>
      <c r="E434" s="17"/>
      <c r="F434" s="18"/>
      <c r="G434" s="18"/>
      <c r="H434" s="18"/>
      <c r="I434" s="7"/>
      <c r="J434" s="9"/>
      <c r="K434" s="9"/>
      <c r="L434" s="9"/>
      <c r="M434" s="9"/>
      <c r="N434" s="9"/>
      <c r="O434" s="9"/>
      <c r="P434" s="9"/>
      <c r="Q434" s="9"/>
      <c r="R434" s="9"/>
      <c r="S434" s="9"/>
      <c r="T434" s="9"/>
      <c r="U434" s="9"/>
      <c r="V434" s="9"/>
      <c r="W434" s="9"/>
      <c r="X434" s="9"/>
      <c r="Y434" s="9"/>
      <c r="Z434" s="9"/>
    </row>
    <row r="435" spans="1:26" ht="12.75" customHeight="1" x14ac:dyDescent="0.2">
      <c r="A435" s="14"/>
      <c r="B435" s="15"/>
      <c r="C435" s="16"/>
      <c r="D435" s="14"/>
      <c r="E435" s="17"/>
      <c r="F435" s="18"/>
      <c r="G435" s="18"/>
      <c r="H435" s="18"/>
      <c r="I435" s="7"/>
      <c r="J435" s="9"/>
      <c r="K435" s="9"/>
      <c r="L435" s="9"/>
      <c r="M435" s="9"/>
      <c r="N435" s="9"/>
      <c r="O435" s="9"/>
      <c r="P435" s="9"/>
      <c r="Q435" s="9"/>
      <c r="R435" s="9"/>
      <c r="S435" s="9"/>
      <c r="T435" s="9"/>
      <c r="U435" s="9"/>
      <c r="V435" s="9"/>
      <c r="W435" s="9"/>
      <c r="X435" s="9"/>
      <c r="Y435" s="9"/>
      <c r="Z435" s="9"/>
    </row>
    <row r="436" spans="1:26" ht="12.75" customHeight="1" x14ac:dyDescent="0.2">
      <c r="A436" s="14"/>
      <c r="B436" s="15"/>
      <c r="C436" s="16"/>
      <c r="D436" s="14"/>
      <c r="E436" s="17"/>
      <c r="F436" s="18"/>
      <c r="G436" s="18"/>
      <c r="H436" s="18"/>
      <c r="I436" s="7"/>
      <c r="J436" s="9"/>
      <c r="K436" s="9"/>
      <c r="L436" s="9"/>
      <c r="M436" s="9"/>
      <c r="N436" s="9"/>
      <c r="O436" s="9"/>
      <c r="P436" s="9"/>
      <c r="Q436" s="9"/>
      <c r="R436" s="9"/>
      <c r="S436" s="9"/>
      <c r="T436" s="9"/>
      <c r="U436" s="9"/>
      <c r="V436" s="9"/>
      <c r="W436" s="9"/>
      <c r="X436" s="9"/>
      <c r="Y436" s="9"/>
      <c r="Z436" s="9"/>
    </row>
    <row r="437" spans="1:26" ht="12.75" customHeight="1" x14ac:dyDescent="0.2">
      <c r="A437" s="14"/>
      <c r="B437" s="15"/>
      <c r="C437" s="16"/>
      <c r="D437" s="14"/>
      <c r="E437" s="17"/>
      <c r="F437" s="18"/>
      <c r="G437" s="18"/>
      <c r="H437" s="18"/>
      <c r="I437" s="7"/>
      <c r="J437" s="9"/>
      <c r="K437" s="9"/>
      <c r="L437" s="9"/>
      <c r="M437" s="9"/>
      <c r="N437" s="9"/>
      <c r="O437" s="9"/>
      <c r="P437" s="9"/>
      <c r="Q437" s="9"/>
      <c r="R437" s="9"/>
      <c r="S437" s="9"/>
      <c r="T437" s="9"/>
      <c r="U437" s="9"/>
      <c r="V437" s="9"/>
      <c r="W437" s="9"/>
      <c r="X437" s="9"/>
      <c r="Y437" s="9"/>
      <c r="Z437" s="9"/>
    </row>
    <row r="438" spans="1:26" ht="12.75" customHeight="1" x14ac:dyDescent="0.2">
      <c r="A438" s="14"/>
      <c r="B438" s="15"/>
      <c r="C438" s="16"/>
      <c r="D438" s="14"/>
      <c r="E438" s="17"/>
      <c r="F438" s="18"/>
      <c r="G438" s="18"/>
      <c r="H438" s="18"/>
      <c r="I438" s="7"/>
      <c r="J438" s="9"/>
      <c r="K438" s="9"/>
      <c r="L438" s="9"/>
      <c r="M438" s="9"/>
      <c r="N438" s="9"/>
      <c r="O438" s="9"/>
      <c r="P438" s="9"/>
      <c r="Q438" s="9"/>
      <c r="R438" s="9"/>
      <c r="S438" s="9"/>
      <c r="T438" s="9"/>
      <c r="U438" s="9"/>
      <c r="V438" s="9"/>
      <c r="W438" s="9"/>
      <c r="X438" s="9"/>
      <c r="Y438" s="9"/>
      <c r="Z438" s="9"/>
    </row>
    <row r="439" spans="1:26" ht="12.75" customHeight="1" x14ac:dyDescent="0.2">
      <c r="A439" s="14"/>
      <c r="B439" s="15"/>
      <c r="C439" s="16"/>
      <c r="D439" s="14"/>
      <c r="E439" s="17"/>
      <c r="F439" s="18"/>
      <c r="G439" s="18"/>
      <c r="H439" s="18"/>
      <c r="I439" s="7"/>
      <c r="J439" s="9"/>
      <c r="K439" s="9"/>
      <c r="L439" s="9"/>
      <c r="M439" s="9"/>
      <c r="N439" s="9"/>
      <c r="O439" s="9"/>
      <c r="P439" s="9"/>
      <c r="Q439" s="9"/>
      <c r="R439" s="9"/>
      <c r="S439" s="9"/>
      <c r="T439" s="9"/>
      <c r="U439" s="9"/>
      <c r="V439" s="9"/>
      <c r="W439" s="9"/>
      <c r="X439" s="9"/>
      <c r="Y439" s="9"/>
      <c r="Z439" s="9"/>
    </row>
    <row r="440" spans="1:26" ht="12.75" customHeight="1" x14ac:dyDescent="0.2">
      <c r="A440" s="14"/>
      <c r="B440" s="15"/>
      <c r="C440" s="16"/>
      <c r="D440" s="14"/>
      <c r="E440" s="17"/>
      <c r="F440" s="18"/>
      <c r="G440" s="18"/>
      <c r="H440" s="18"/>
      <c r="I440" s="7"/>
      <c r="J440" s="9"/>
      <c r="K440" s="9"/>
      <c r="L440" s="9"/>
      <c r="M440" s="9"/>
      <c r="N440" s="9"/>
      <c r="O440" s="9"/>
      <c r="P440" s="9"/>
      <c r="Q440" s="9"/>
      <c r="R440" s="9"/>
      <c r="S440" s="9"/>
      <c r="T440" s="9"/>
      <c r="U440" s="9"/>
      <c r="V440" s="9"/>
      <c r="W440" s="9"/>
      <c r="X440" s="9"/>
      <c r="Y440" s="9"/>
      <c r="Z440" s="9"/>
    </row>
    <row r="441" spans="1:26" ht="12.75" customHeight="1" x14ac:dyDescent="0.2">
      <c r="A441" s="14"/>
      <c r="B441" s="15"/>
      <c r="C441" s="16"/>
      <c r="D441" s="14"/>
      <c r="E441" s="17"/>
      <c r="F441" s="18"/>
      <c r="G441" s="18"/>
      <c r="H441" s="18"/>
      <c r="I441" s="7"/>
      <c r="J441" s="9"/>
      <c r="K441" s="9"/>
      <c r="L441" s="9"/>
      <c r="M441" s="9"/>
      <c r="N441" s="9"/>
      <c r="O441" s="9"/>
      <c r="P441" s="9"/>
      <c r="Q441" s="9"/>
      <c r="R441" s="9"/>
      <c r="S441" s="9"/>
      <c r="T441" s="9"/>
      <c r="U441" s="9"/>
      <c r="V441" s="9"/>
      <c r="W441" s="9"/>
      <c r="X441" s="9"/>
      <c r="Y441" s="9"/>
      <c r="Z441" s="9"/>
    </row>
    <row r="442" spans="1:26" ht="12.75" customHeight="1" x14ac:dyDescent="0.2">
      <c r="A442" s="14"/>
      <c r="B442" s="15"/>
      <c r="C442" s="16"/>
      <c r="D442" s="14"/>
      <c r="E442" s="17"/>
      <c r="F442" s="18"/>
      <c r="G442" s="18"/>
      <c r="H442" s="18"/>
      <c r="I442" s="7"/>
      <c r="J442" s="9"/>
      <c r="K442" s="9"/>
      <c r="L442" s="9"/>
      <c r="M442" s="9"/>
      <c r="N442" s="9"/>
      <c r="O442" s="9"/>
      <c r="P442" s="9"/>
      <c r="Q442" s="9"/>
      <c r="R442" s="9"/>
      <c r="S442" s="9"/>
      <c r="T442" s="9"/>
      <c r="U442" s="9"/>
      <c r="V442" s="9"/>
      <c r="W442" s="9"/>
      <c r="X442" s="9"/>
      <c r="Y442" s="9"/>
      <c r="Z442" s="9"/>
    </row>
    <row r="443" spans="1:26" ht="12.75" customHeight="1" x14ac:dyDescent="0.2">
      <c r="A443" s="14"/>
      <c r="B443" s="15"/>
      <c r="C443" s="16"/>
      <c r="D443" s="14"/>
      <c r="E443" s="17"/>
      <c r="F443" s="18"/>
      <c r="G443" s="18"/>
      <c r="H443" s="18"/>
      <c r="I443" s="7"/>
      <c r="J443" s="9"/>
      <c r="K443" s="9"/>
      <c r="L443" s="9"/>
      <c r="M443" s="9"/>
      <c r="N443" s="9"/>
      <c r="O443" s="9"/>
      <c r="P443" s="9"/>
      <c r="Q443" s="9"/>
      <c r="R443" s="9"/>
      <c r="S443" s="9"/>
      <c r="T443" s="9"/>
      <c r="U443" s="9"/>
      <c r="V443" s="9"/>
      <c r="W443" s="9"/>
      <c r="X443" s="9"/>
      <c r="Y443" s="9"/>
      <c r="Z443" s="9"/>
    </row>
    <row r="444" spans="1:26" ht="12.75" customHeight="1" x14ac:dyDescent="0.2">
      <c r="A444" s="14"/>
      <c r="B444" s="15"/>
      <c r="C444" s="16"/>
      <c r="D444" s="14"/>
      <c r="E444" s="17"/>
      <c r="F444" s="18"/>
      <c r="G444" s="18"/>
      <c r="H444" s="18"/>
      <c r="I444" s="7"/>
      <c r="J444" s="9"/>
      <c r="K444" s="9"/>
      <c r="L444" s="9"/>
      <c r="M444" s="9"/>
      <c r="N444" s="9"/>
      <c r="O444" s="9"/>
      <c r="P444" s="9"/>
      <c r="Q444" s="9"/>
      <c r="R444" s="9"/>
      <c r="S444" s="9"/>
      <c r="T444" s="9"/>
      <c r="U444" s="9"/>
      <c r="V444" s="9"/>
      <c r="W444" s="9"/>
      <c r="X444" s="9"/>
      <c r="Y444" s="9"/>
      <c r="Z444" s="9"/>
    </row>
    <row r="445" spans="1:26" ht="12.75" customHeight="1" x14ac:dyDescent="0.2">
      <c r="A445" s="14"/>
      <c r="B445" s="15"/>
      <c r="C445" s="16"/>
      <c r="D445" s="14"/>
      <c r="E445" s="17"/>
      <c r="F445" s="18"/>
      <c r="G445" s="18"/>
      <c r="H445" s="18"/>
      <c r="I445" s="7"/>
      <c r="J445" s="9"/>
      <c r="K445" s="9"/>
      <c r="L445" s="9"/>
      <c r="M445" s="9"/>
      <c r="N445" s="9"/>
      <c r="O445" s="9"/>
      <c r="P445" s="9"/>
      <c r="Q445" s="9"/>
      <c r="R445" s="9"/>
      <c r="S445" s="9"/>
      <c r="T445" s="9"/>
      <c r="U445" s="9"/>
      <c r="V445" s="9"/>
      <c r="W445" s="9"/>
      <c r="X445" s="9"/>
      <c r="Y445" s="9"/>
      <c r="Z445" s="9"/>
    </row>
    <row r="446" spans="1:26" ht="12.75" customHeight="1" x14ac:dyDescent="0.2">
      <c r="A446" s="14"/>
      <c r="B446" s="15"/>
      <c r="C446" s="16"/>
      <c r="D446" s="14"/>
      <c r="E446" s="17"/>
      <c r="F446" s="18"/>
      <c r="G446" s="18"/>
      <c r="H446" s="18"/>
      <c r="I446" s="7"/>
      <c r="J446" s="9"/>
      <c r="K446" s="9"/>
      <c r="L446" s="9"/>
      <c r="M446" s="9"/>
      <c r="N446" s="9"/>
      <c r="O446" s="9"/>
      <c r="P446" s="9"/>
      <c r="Q446" s="9"/>
      <c r="R446" s="9"/>
      <c r="S446" s="9"/>
      <c r="T446" s="9"/>
      <c r="U446" s="9"/>
      <c r="V446" s="9"/>
      <c r="W446" s="9"/>
      <c r="X446" s="9"/>
      <c r="Y446" s="9"/>
      <c r="Z446" s="9"/>
    </row>
    <row r="447" spans="1:26" ht="12.75" customHeight="1" x14ac:dyDescent="0.2">
      <c r="A447" s="14"/>
      <c r="B447" s="15"/>
      <c r="C447" s="16"/>
      <c r="D447" s="14"/>
      <c r="E447" s="17"/>
      <c r="F447" s="18"/>
      <c r="G447" s="18"/>
      <c r="H447" s="18"/>
      <c r="I447" s="7"/>
      <c r="J447" s="9"/>
      <c r="K447" s="9"/>
      <c r="L447" s="9"/>
      <c r="M447" s="9"/>
      <c r="N447" s="9"/>
      <c r="O447" s="9"/>
      <c r="P447" s="9"/>
      <c r="Q447" s="9"/>
      <c r="R447" s="9"/>
      <c r="S447" s="9"/>
      <c r="T447" s="9"/>
      <c r="U447" s="9"/>
      <c r="V447" s="9"/>
      <c r="W447" s="9"/>
      <c r="X447" s="9"/>
      <c r="Y447" s="9"/>
      <c r="Z447" s="9"/>
    </row>
    <row r="448" spans="1:26" ht="12.75" customHeight="1" x14ac:dyDescent="0.2">
      <c r="A448" s="14"/>
      <c r="B448" s="15"/>
      <c r="C448" s="16"/>
      <c r="D448" s="14"/>
      <c r="E448" s="17"/>
      <c r="F448" s="18"/>
      <c r="G448" s="18"/>
      <c r="H448" s="18"/>
      <c r="I448" s="7"/>
      <c r="J448" s="9"/>
      <c r="K448" s="9"/>
      <c r="L448" s="9"/>
      <c r="M448" s="9"/>
      <c r="N448" s="9"/>
      <c r="O448" s="9"/>
      <c r="P448" s="9"/>
      <c r="Q448" s="9"/>
      <c r="R448" s="9"/>
      <c r="S448" s="9"/>
      <c r="T448" s="9"/>
      <c r="U448" s="9"/>
      <c r="V448" s="9"/>
      <c r="W448" s="9"/>
      <c r="X448" s="9"/>
      <c r="Y448" s="9"/>
      <c r="Z448" s="9"/>
    </row>
    <row r="449" spans="1:26" ht="12.75" customHeight="1" x14ac:dyDescent="0.2">
      <c r="A449" s="14"/>
      <c r="B449" s="15"/>
      <c r="C449" s="16"/>
      <c r="D449" s="14"/>
      <c r="E449" s="17"/>
      <c r="F449" s="18"/>
      <c r="G449" s="18"/>
      <c r="H449" s="18"/>
      <c r="I449" s="7"/>
      <c r="J449" s="9"/>
      <c r="K449" s="9"/>
      <c r="L449" s="9"/>
      <c r="M449" s="9"/>
      <c r="N449" s="9"/>
      <c r="O449" s="9"/>
      <c r="P449" s="9"/>
      <c r="Q449" s="9"/>
      <c r="R449" s="9"/>
      <c r="S449" s="9"/>
      <c r="T449" s="9"/>
      <c r="U449" s="9"/>
      <c r="V449" s="9"/>
      <c r="W449" s="9"/>
      <c r="X449" s="9"/>
      <c r="Y449" s="9"/>
      <c r="Z449" s="9"/>
    </row>
    <row r="450" spans="1:26" ht="12.75" customHeight="1" x14ac:dyDescent="0.2">
      <c r="A450" s="14"/>
      <c r="B450" s="15"/>
      <c r="C450" s="16"/>
      <c r="D450" s="14"/>
      <c r="E450" s="17"/>
      <c r="F450" s="18"/>
      <c r="G450" s="18"/>
      <c r="H450" s="18"/>
      <c r="I450" s="7"/>
      <c r="J450" s="9"/>
      <c r="K450" s="9"/>
      <c r="L450" s="9"/>
      <c r="M450" s="9"/>
      <c r="N450" s="9"/>
      <c r="O450" s="9"/>
      <c r="P450" s="9"/>
      <c r="Q450" s="9"/>
      <c r="R450" s="9"/>
      <c r="S450" s="9"/>
      <c r="T450" s="9"/>
      <c r="U450" s="9"/>
      <c r="V450" s="9"/>
      <c r="W450" s="9"/>
      <c r="X450" s="9"/>
      <c r="Y450" s="9"/>
      <c r="Z450" s="9"/>
    </row>
    <row r="451" spans="1:26" ht="12.75" customHeight="1" x14ac:dyDescent="0.2">
      <c r="A451" s="14"/>
      <c r="B451" s="15"/>
      <c r="C451" s="16"/>
      <c r="D451" s="14"/>
      <c r="E451" s="17"/>
      <c r="F451" s="18"/>
      <c r="G451" s="18"/>
      <c r="H451" s="18"/>
      <c r="I451" s="7"/>
      <c r="J451" s="9"/>
      <c r="K451" s="9"/>
      <c r="L451" s="9"/>
      <c r="M451" s="9"/>
      <c r="N451" s="9"/>
      <c r="O451" s="9"/>
      <c r="P451" s="9"/>
      <c r="Q451" s="9"/>
      <c r="R451" s="9"/>
      <c r="S451" s="9"/>
      <c r="T451" s="9"/>
      <c r="U451" s="9"/>
      <c r="V451" s="9"/>
      <c r="W451" s="9"/>
      <c r="X451" s="9"/>
      <c r="Y451" s="9"/>
      <c r="Z451" s="9"/>
    </row>
    <row r="452" spans="1:26" ht="12.75" customHeight="1" x14ac:dyDescent="0.2">
      <c r="A452" s="14"/>
      <c r="B452" s="15"/>
      <c r="C452" s="16"/>
      <c r="D452" s="14"/>
      <c r="E452" s="17"/>
      <c r="F452" s="18"/>
      <c r="G452" s="18"/>
      <c r="H452" s="18"/>
      <c r="I452" s="7"/>
      <c r="J452" s="9"/>
      <c r="K452" s="9"/>
      <c r="L452" s="9"/>
      <c r="M452" s="9"/>
      <c r="N452" s="9"/>
      <c r="O452" s="9"/>
      <c r="P452" s="9"/>
      <c r="Q452" s="9"/>
      <c r="R452" s="9"/>
      <c r="S452" s="9"/>
      <c r="T452" s="9"/>
      <c r="U452" s="9"/>
      <c r="V452" s="9"/>
      <c r="W452" s="9"/>
      <c r="X452" s="9"/>
      <c r="Y452" s="9"/>
      <c r="Z452" s="9"/>
    </row>
    <row r="453" spans="1:26" ht="12.75" customHeight="1" x14ac:dyDescent="0.2">
      <c r="A453" s="14"/>
      <c r="B453" s="15"/>
      <c r="C453" s="16"/>
      <c r="D453" s="14"/>
      <c r="E453" s="17"/>
      <c r="F453" s="18"/>
      <c r="G453" s="18"/>
      <c r="H453" s="18"/>
      <c r="I453" s="7"/>
      <c r="J453" s="9"/>
      <c r="K453" s="9"/>
      <c r="L453" s="9"/>
      <c r="M453" s="9"/>
      <c r="N453" s="9"/>
      <c r="O453" s="9"/>
      <c r="P453" s="9"/>
      <c r="Q453" s="9"/>
      <c r="R453" s="9"/>
      <c r="S453" s="9"/>
      <c r="T453" s="9"/>
      <c r="U453" s="9"/>
      <c r="V453" s="9"/>
      <c r="W453" s="9"/>
      <c r="X453" s="9"/>
      <c r="Y453" s="9"/>
      <c r="Z453" s="9"/>
    </row>
    <row r="454" spans="1:26" ht="12.75" customHeight="1" x14ac:dyDescent="0.2">
      <c r="A454" s="14"/>
      <c r="B454" s="15"/>
      <c r="C454" s="16"/>
      <c r="D454" s="14"/>
      <c r="E454" s="17"/>
      <c r="F454" s="18"/>
      <c r="G454" s="18"/>
      <c r="H454" s="18"/>
      <c r="I454" s="7"/>
      <c r="J454" s="9"/>
      <c r="K454" s="9"/>
      <c r="L454" s="9"/>
      <c r="M454" s="9"/>
      <c r="N454" s="9"/>
      <c r="O454" s="9"/>
      <c r="P454" s="9"/>
      <c r="Q454" s="9"/>
      <c r="R454" s="9"/>
      <c r="S454" s="9"/>
      <c r="T454" s="9"/>
      <c r="U454" s="9"/>
      <c r="V454" s="9"/>
      <c r="W454" s="9"/>
      <c r="X454" s="9"/>
      <c r="Y454" s="9"/>
      <c r="Z454" s="9"/>
    </row>
    <row r="455" spans="1:26" ht="12.75" customHeight="1" x14ac:dyDescent="0.2">
      <c r="A455" s="14"/>
      <c r="B455" s="15"/>
      <c r="C455" s="16"/>
      <c r="D455" s="14"/>
      <c r="E455" s="17"/>
      <c r="F455" s="18"/>
      <c r="G455" s="18"/>
      <c r="H455" s="18"/>
      <c r="I455" s="7"/>
      <c r="J455" s="9"/>
      <c r="K455" s="9"/>
      <c r="L455" s="9"/>
      <c r="M455" s="9"/>
      <c r="N455" s="9"/>
      <c r="O455" s="9"/>
      <c r="P455" s="9"/>
      <c r="Q455" s="9"/>
      <c r="R455" s="9"/>
      <c r="S455" s="9"/>
      <c r="T455" s="9"/>
      <c r="U455" s="9"/>
      <c r="V455" s="9"/>
      <c r="W455" s="9"/>
      <c r="X455" s="9"/>
      <c r="Y455" s="9"/>
      <c r="Z455" s="9"/>
    </row>
    <row r="456" spans="1:26" ht="12.75" customHeight="1" x14ac:dyDescent="0.2">
      <c r="A456" s="14"/>
      <c r="B456" s="15"/>
      <c r="C456" s="16"/>
      <c r="D456" s="14"/>
      <c r="E456" s="17"/>
      <c r="F456" s="18"/>
      <c r="G456" s="18"/>
      <c r="H456" s="18"/>
      <c r="I456" s="7"/>
      <c r="J456" s="9"/>
      <c r="K456" s="9"/>
      <c r="L456" s="9"/>
      <c r="M456" s="9"/>
      <c r="N456" s="9"/>
      <c r="O456" s="9"/>
      <c r="P456" s="9"/>
      <c r="Q456" s="9"/>
      <c r="R456" s="9"/>
      <c r="S456" s="9"/>
      <c r="T456" s="9"/>
      <c r="U456" s="9"/>
      <c r="V456" s="9"/>
      <c r="W456" s="9"/>
      <c r="X456" s="9"/>
      <c r="Y456" s="9"/>
      <c r="Z456" s="9"/>
    </row>
    <row r="457" spans="1:26" ht="12.75" customHeight="1" x14ac:dyDescent="0.2">
      <c r="A457" s="14"/>
      <c r="B457" s="15"/>
      <c r="C457" s="16"/>
      <c r="D457" s="14"/>
      <c r="E457" s="17"/>
      <c r="F457" s="18"/>
      <c r="G457" s="18"/>
      <c r="H457" s="18"/>
      <c r="I457" s="7"/>
      <c r="J457" s="9"/>
      <c r="K457" s="9"/>
      <c r="L457" s="9"/>
      <c r="M457" s="9"/>
      <c r="N457" s="9"/>
      <c r="O457" s="9"/>
      <c r="P457" s="9"/>
      <c r="Q457" s="9"/>
      <c r="R457" s="9"/>
      <c r="S457" s="9"/>
      <c r="T457" s="9"/>
      <c r="U457" s="9"/>
      <c r="V457" s="9"/>
      <c r="W457" s="9"/>
      <c r="X457" s="9"/>
      <c r="Y457" s="9"/>
      <c r="Z457" s="9"/>
    </row>
    <row r="458" spans="1:26" ht="12.75" customHeight="1" x14ac:dyDescent="0.2">
      <c r="A458" s="14"/>
      <c r="B458" s="15"/>
      <c r="C458" s="16"/>
      <c r="D458" s="14"/>
      <c r="E458" s="17"/>
      <c r="F458" s="18"/>
      <c r="G458" s="18"/>
      <c r="H458" s="18"/>
      <c r="I458" s="7"/>
      <c r="J458" s="9"/>
      <c r="K458" s="9"/>
      <c r="L458" s="9"/>
      <c r="M458" s="9"/>
      <c r="N458" s="9"/>
      <c r="O458" s="9"/>
      <c r="P458" s="9"/>
      <c r="Q458" s="9"/>
      <c r="R458" s="9"/>
      <c r="S458" s="9"/>
      <c r="T458" s="9"/>
      <c r="U458" s="9"/>
      <c r="V458" s="9"/>
      <c r="W458" s="9"/>
      <c r="X458" s="9"/>
      <c r="Y458" s="9"/>
      <c r="Z458" s="9"/>
    </row>
    <row r="459" spans="1:26" ht="12.75" customHeight="1" x14ac:dyDescent="0.2">
      <c r="A459" s="14"/>
      <c r="B459" s="15"/>
      <c r="C459" s="16"/>
      <c r="D459" s="14"/>
      <c r="E459" s="17"/>
      <c r="F459" s="18"/>
      <c r="G459" s="18"/>
      <c r="H459" s="18"/>
      <c r="I459" s="7"/>
      <c r="J459" s="9"/>
      <c r="K459" s="9"/>
      <c r="L459" s="9"/>
      <c r="M459" s="9"/>
      <c r="N459" s="9"/>
      <c r="O459" s="9"/>
      <c r="P459" s="9"/>
      <c r="Q459" s="9"/>
      <c r="R459" s="9"/>
      <c r="S459" s="9"/>
      <c r="T459" s="9"/>
      <c r="U459" s="9"/>
      <c r="V459" s="9"/>
      <c r="W459" s="9"/>
      <c r="X459" s="9"/>
      <c r="Y459" s="9"/>
      <c r="Z459" s="9"/>
    </row>
    <row r="460" spans="1:26" ht="12.75" customHeight="1" x14ac:dyDescent="0.2">
      <c r="A460" s="14"/>
      <c r="B460" s="15"/>
      <c r="C460" s="16"/>
      <c r="D460" s="14"/>
      <c r="E460" s="17"/>
      <c r="F460" s="18"/>
      <c r="G460" s="18"/>
      <c r="H460" s="18"/>
      <c r="I460" s="7"/>
      <c r="J460" s="9"/>
      <c r="K460" s="9"/>
      <c r="L460" s="9"/>
      <c r="M460" s="9"/>
      <c r="N460" s="9"/>
      <c r="O460" s="9"/>
      <c r="P460" s="9"/>
      <c r="Q460" s="9"/>
      <c r="R460" s="9"/>
      <c r="S460" s="9"/>
      <c r="T460" s="9"/>
      <c r="U460" s="9"/>
      <c r="V460" s="9"/>
      <c r="W460" s="9"/>
      <c r="X460" s="9"/>
      <c r="Y460" s="9"/>
      <c r="Z460" s="9"/>
    </row>
    <row r="461" spans="1:26" ht="12.75" customHeight="1" x14ac:dyDescent="0.2">
      <c r="A461" s="14"/>
      <c r="B461" s="15"/>
      <c r="C461" s="16"/>
      <c r="D461" s="14"/>
      <c r="E461" s="17"/>
      <c r="F461" s="18"/>
      <c r="G461" s="18"/>
      <c r="H461" s="18"/>
      <c r="I461" s="7"/>
      <c r="J461" s="9"/>
      <c r="K461" s="9"/>
      <c r="L461" s="9"/>
      <c r="M461" s="9"/>
      <c r="N461" s="9"/>
      <c r="O461" s="9"/>
      <c r="P461" s="9"/>
      <c r="Q461" s="9"/>
      <c r="R461" s="9"/>
      <c r="S461" s="9"/>
      <c r="T461" s="9"/>
      <c r="U461" s="9"/>
      <c r="V461" s="9"/>
      <c r="W461" s="9"/>
      <c r="X461" s="9"/>
      <c r="Y461" s="9"/>
      <c r="Z461" s="9"/>
    </row>
    <row r="462" spans="1:26" ht="12.75" customHeight="1" x14ac:dyDescent="0.2">
      <c r="A462" s="14"/>
      <c r="B462" s="15"/>
      <c r="C462" s="16"/>
      <c r="D462" s="14"/>
      <c r="E462" s="17"/>
      <c r="F462" s="18"/>
      <c r="G462" s="18"/>
      <c r="H462" s="18"/>
      <c r="I462" s="7"/>
      <c r="J462" s="9"/>
      <c r="K462" s="9"/>
      <c r="L462" s="9"/>
      <c r="M462" s="9"/>
      <c r="N462" s="9"/>
      <c r="O462" s="9"/>
      <c r="P462" s="9"/>
      <c r="Q462" s="9"/>
      <c r="R462" s="9"/>
      <c r="S462" s="9"/>
      <c r="T462" s="9"/>
      <c r="U462" s="9"/>
      <c r="V462" s="9"/>
      <c r="W462" s="9"/>
      <c r="X462" s="9"/>
      <c r="Y462" s="9"/>
      <c r="Z462" s="9"/>
    </row>
    <row r="463" spans="1:26" ht="12.75" customHeight="1" x14ac:dyDescent="0.2">
      <c r="A463" s="14"/>
      <c r="B463" s="15"/>
      <c r="C463" s="16"/>
      <c r="D463" s="14"/>
      <c r="E463" s="17"/>
      <c r="F463" s="18"/>
      <c r="G463" s="18"/>
      <c r="H463" s="18"/>
      <c r="I463" s="7"/>
      <c r="J463" s="9"/>
      <c r="K463" s="9"/>
      <c r="L463" s="9"/>
      <c r="M463" s="9"/>
      <c r="N463" s="9"/>
      <c r="O463" s="9"/>
      <c r="P463" s="9"/>
      <c r="Q463" s="9"/>
      <c r="R463" s="9"/>
      <c r="S463" s="9"/>
      <c r="T463" s="9"/>
      <c r="U463" s="9"/>
      <c r="V463" s="9"/>
      <c r="W463" s="9"/>
      <c r="X463" s="9"/>
      <c r="Y463" s="9"/>
      <c r="Z463" s="9"/>
    </row>
    <row r="464" spans="1:26" ht="12.75" customHeight="1" x14ac:dyDescent="0.2">
      <c r="A464" s="14"/>
      <c r="B464" s="15"/>
      <c r="C464" s="16"/>
      <c r="D464" s="14"/>
      <c r="E464" s="17"/>
      <c r="F464" s="18"/>
      <c r="G464" s="18"/>
      <c r="H464" s="18"/>
      <c r="I464" s="7"/>
      <c r="J464" s="9"/>
      <c r="K464" s="9"/>
      <c r="L464" s="9"/>
      <c r="M464" s="9"/>
      <c r="N464" s="9"/>
      <c r="O464" s="9"/>
      <c r="P464" s="9"/>
      <c r="Q464" s="9"/>
      <c r="R464" s="9"/>
      <c r="S464" s="9"/>
      <c r="T464" s="9"/>
      <c r="U464" s="9"/>
      <c r="V464" s="9"/>
      <c r="W464" s="9"/>
      <c r="X464" s="9"/>
      <c r="Y464" s="9"/>
      <c r="Z464" s="9"/>
    </row>
    <row r="465" spans="1:26" ht="12.75" customHeight="1" x14ac:dyDescent="0.2">
      <c r="A465" s="14"/>
      <c r="B465" s="15"/>
      <c r="C465" s="16"/>
      <c r="D465" s="14"/>
      <c r="E465" s="17"/>
      <c r="F465" s="18"/>
      <c r="G465" s="18"/>
      <c r="H465" s="18"/>
      <c r="I465" s="7"/>
      <c r="J465" s="9"/>
      <c r="K465" s="9"/>
      <c r="L465" s="9"/>
      <c r="M465" s="9"/>
      <c r="N465" s="9"/>
      <c r="O465" s="9"/>
      <c r="P465" s="9"/>
      <c r="Q465" s="9"/>
      <c r="R465" s="9"/>
      <c r="S465" s="9"/>
      <c r="T465" s="9"/>
      <c r="U465" s="9"/>
      <c r="V465" s="9"/>
      <c r="W465" s="9"/>
      <c r="X465" s="9"/>
      <c r="Y465" s="9"/>
      <c r="Z465" s="9"/>
    </row>
    <row r="466" spans="1:26" ht="12.75" customHeight="1" x14ac:dyDescent="0.2">
      <c r="A466" s="14"/>
      <c r="B466" s="15"/>
      <c r="C466" s="16"/>
      <c r="D466" s="14"/>
      <c r="E466" s="17"/>
      <c r="F466" s="18"/>
      <c r="G466" s="18"/>
      <c r="H466" s="18"/>
      <c r="I466" s="7"/>
      <c r="J466" s="9"/>
      <c r="K466" s="9"/>
      <c r="L466" s="9"/>
      <c r="M466" s="9"/>
      <c r="N466" s="9"/>
      <c r="O466" s="9"/>
      <c r="P466" s="9"/>
      <c r="Q466" s="9"/>
      <c r="R466" s="9"/>
      <c r="S466" s="9"/>
      <c r="T466" s="9"/>
      <c r="U466" s="9"/>
      <c r="V466" s="9"/>
      <c r="W466" s="9"/>
      <c r="X466" s="9"/>
      <c r="Y466" s="9"/>
      <c r="Z466" s="9"/>
    </row>
    <row r="467" spans="1:26" ht="12.75" customHeight="1" x14ac:dyDescent="0.2">
      <c r="A467" s="14"/>
      <c r="B467" s="15"/>
      <c r="C467" s="16"/>
      <c r="D467" s="14"/>
      <c r="E467" s="17"/>
      <c r="F467" s="18"/>
      <c r="G467" s="18"/>
      <c r="H467" s="18"/>
      <c r="I467" s="7"/>
      <c r="J467" s="9"/>
      <c r="K467" s="9"/>
      <c r="L467" s="9"/>
      <c r="M467" s="9"/>
      <c r="N467" s="9"/>
      <c r="O467" s="9"/>
      <c r="P467" s="9"/>
      <c r="Q467" s="9"/>
      <c r="R467" s="9"/>
      <c r="S467" s="9"/>
      <c r="T467" s="9"/>
      <c r="U467" s="9"/>
      <c r="V467" s="9"/>
      <c r="W467" s="9"/>
      <c r="X467" s="9"/>
      <c r="Y467" s="9"/>
      <c r="Z467" s="9"/>
    </row>
    <row r="468" spans="1:26" ht="12.75" customHeight="1" x14ac:dyDescent="0.2">
      <c r="A468" s="14"/>
      <c r="B468" s="15"/>
      <c r="C468" s="16"/>
      <c r="D468" s="14"/>
      <c r="E468" s="17"/>
      <c r="F468" s="18"/>
      <c r="G468" s="18"/>
      <c r="H468" s="18"/>
      <c r="I468" s="7"/>
      <c r="J468" s="9"/>
      <c r="K468" s="9"/>
      <c r="L468" s="9"/>
      <c r="M468" s="9"/>
      <c r="N468" s="9"/>
      <c r="O468" s="9"/>
      <c r="P468" s="9"/>
      <c r="Q468" s="9"/>
      <c r="R468" s="9"/>
      <c r="S468" s="9"/>
      <c r="T468" s="9"/>
      <c r="U468" s="9"/>
      <c r="V468" s="9"/>
      <c r="W468" s="9"/>
      <c r="X468" s="9"/>
      <c r="Y468" s="9"/>
      <c r="Z468" s="9"/>
    </row>
    <row r="469" spans="1:26" ht="12.75" customHeight="1" x14ac:dyDescent="0.2">
      <c r="A469" s="14"/>
      <c r="B469" s="15"/>
      <c r="C469" s="16"/>
      <c r="D469" s="14"/>
      <c r="E469" s="17"/>
      <c r="F469" s="18"/>
      <c r="G469" s="18"/>
      <c r="H469" s="18"/>
      <c r="I469" s="7"/>
      <c r="J469" s="9"/>
      <c r="K469" s="9"/>
      <c r="L469" s="9"/>
      <c r="M469" s="9"/>
      <c r="N469" s="9"/>
      <c r="O469" s="9"/>
      <c r="P469" s="9"/>
      <c r="Q469" s="9"/>
      <c r="R469" s="9"/>
      <c r="S469" s="9"/>
      <c r="T469" s="9"/>
      <c r="U469" s="9"/>
      <c r="V469" s="9"/>
      <c r="W469" s="9"/>
      <c r="X469" s="9"/>
      <c r="Y469" s="9"/>
      <c r="Z469" s="9"/>
    </row>
    <row r="470" spans="1:26" ht="12.75" customHeight="1" x14ac:dyDescent="0.2">
      <c r="A470" s="14"/>
      <c r="B470" s="15"/>
      <c r="C470" s="16"/>
      <c r="D470" s="14"/>
      <c r="E470" s="17"/>
      <c r="F470" s="18"/>
      <c r="G470" s="18"/>
      <c r="H470" s="18"/>
      <c r="I470" s="7"/>
      <c r="J470" s="9"/>
      <c r="K470" s="9"/>
      <c r="L470" s="9"/>
      <c r="M470" s="9"/>
      <c r="N470" s="9"/>
      <c r="O470" s="9"/>
      <c r="P470" s="9"/>
      <c r="Q470" s="9"/>
      <c r="R470" s="9"/>
      <c r="S470" s="9"/>
      <c r="T470" s="9"/>
      <c r="U470" s="9"/>
      <c r="V470" s="9"/>
      <c r="W470" s="9"/>
      <c r="X470" s="9"/>
      <c r="Y470" s="9"/>
      <c r="Z470" s="9"/>
    </row>
    <row r="471" spans="1:26" ht="12.75" customHeight="1" x14ac:dyDescent="0.2">
      <c r="A471" s="14"/>
      <c r="B471" s="15"/>
      <c r="C471" s="16"/>
      <c r="D471" s="14"/>
      <c r="E471" s="17"/>
      <c r="F471" s="18"/>
      <c r="G471" s="18"/>
      <c r="H471" s="18"/>
      <c r="I471" s="7"/>
      <c r="J471" s="9"/>
      <c r="K471" s="9"/>
      <c r="L471" s="9"/>
      <c r="M471" s="9"/>
      <c r="N471" s="9"/>
      <c r="O471" s="9"/>
      <c r="P471" s="9"/>
      <c r="Q471" s="9"/>
      <c r="R471" s="9"/>
      <c r="S471" s="9"/>
      <c r="T471" s="9"/>
      <c r="U471" s="9"/>
      <c r="V471" s="9"/>
      <c r="W471" s="9"/>
      <c r="X471" s="9"/>
      <c r="Y471" s="9"/>
      <c r="Z471" s="9"/>
    </row>
    <row r="472" spans="1:26" ht="12.75" customHeight="1" x14ac:dyDescent="0.2">
      <c r="A472" s="14"/>
      <c r="B472" s="15"/>
      <c r="C472" s="16"/>
      <c r="D472" s="14"/>
      <c r="E472" s="17"/>
      <c r="F472" s="18"/>
      <c r="G472" s="18"/>
      <c r="H472" s="18"/>
      <c r="I472" s="7"/>
      <c r="J472" s="9"/>
      <c r="K472" s="9"/>
      <c r="L472" s="9"/>
      <c r="M472" s="9"/>
      <c r="N472" s="9"/>
      <c r="O472" s="9"/>
      <c r="P472" s="9"/>
      <c r="Q472" s="9"/>
      <c r="R472" s="9"/>
      <c r="S472" s="9"/>
      <c r="T472" s="9"/>
      <c r="U472" s="9"/>
      <c r="V472" s="9"/>
      <c r="W472" s="9"/>
      <c r="X472" s="9"/>
      <c r="Y472" s="9"/>
      <c r="Z472" s="9"/>
    </row>
    <row r="473" spans="1:26" ht="12.75" customHeight="1" x14ac:dyDescent="0.2">
      <c r="A473" s="14"/>
      <c r="B473" s="15"/>
      <c r="C473" s="16"/>
      <c r="D473" s="14"/>
      <c r="E473" s="17"/>
      <c r="F473" s="18"/>
      <c r="G473" s="18"/>
      <c r="H473" s="18"/>
      <c r="I473" s="7"/>
      <c r="J473" s="9"/>
      <c r="K473" s="9"/>
      <c r="L473" s="9"/>
      <c r="M473" s="9"/>
      <c r="N473" s="9"/>
      <c r="O473" s="9"/>
      <c r="P473" s="9"/>
      <c r="Q473" s="9"/>
      <c r="R473" s="9"/>
      <c r="S473" s="9"/>
      <c r="T473" s="9"/>
      <c r="U473" s="9"/>
      <c r="V473" s="9"/>
      <c r="W473" s="9"/>
      <c r="X473" s="9"/>
      <c r="Y473" s="9"/>
      <c r="Z473" s="9"/>
    </row>
    <row r="474" spans="1:26" ht="12.75" customHeight="1" x14ac:dyDescent="0.2">
      <c r="A474" s="14"/>
      <c r="B474" s="15"/>
      <c r="C474" s="16"/>
      <c r="D474" s="14"/>
      <c r="E474" s="17"/>
      <c r="F474" s="18"/>
      <c r="G474" s="18"/>
      <c r="H474" s="18"/>
      <c r="I474" s="7"/>
      <c r="J474" s="9"/>
      <c r="K474" s="9"/>
      <c r="L474" s="9"/>
      <c r="M474" s="9"/>
      <c r="N474" s="9"/>
      <c r="O474" s="9"/>
      <c r="P474" s="9"/>
      <c r="Q474" s="9"/>
      <c r="R474" s="9"/>
      <c r="S474" s="9"/>
      <c r="T474" s="9"/>
      <c r="U474" s="9"/>
      <c r="V474" s="9"/>
      <c r="W474" s="9"/>
      <c r="X474" s="9"/>
      <c r="Y474" s="9"/>
      <c r="Z474" s="9"/>
    </row>
    <row r="475" spans="1:26" ht="12.75" customHeight="1" x14ac:dyDescent="0.2">
      <c r="A475" s="14"/>
      <c r="B475" s="15"/>
      <c r="C475" s="16"/>
      <c r="D475" s="14"/>
      <c r="E475" s="17"/>
      <c r="F475" s="18"/>
      <c r="G475" s="18"/>
      <c r="H475" s="18"/>
      <c r="I475" s="7"/>
      <c r="J475" s="9"/>
      <c r="K475" s="9"/>
      <c r="L475" s="9"/>
      <c r="M475" s="9"/>
      <c r="N475" s="9"/>
      <c r="O475" s="9"/>
      <c r="P475" s="9"/>
      <c r="Q475" s="9"/>
      <c r="R475" s="9"/>
      <c r="S475" s="9"/>
      <c r="T475" s="9"/>
      <c r="U475" s="9"/>
      <c r="V475" s="9"/>
      <c r="W475" s="9"/>
      <c r="X475" s="9"/>
      <c r="Y475" s="9"/>
      <c r="Z475" s="9"/>
    </row>
    <row r="476" spans="1:26" ht="12.75" customHeight="1" x14ac:dyDescent="0.2">
      <c r="A476" s="14"/>
      <c r="B476" s="15"/>
      <c r="C476" s="16"/>
      <c r="D476" s="14"/>
      <c r="E476" s="17"/>
      <c r="F476" s="18"/>
      <c r="G476" s="18"/>
      <c r="H476" s="18"/>
      <c r="I476" s="7"/>
      <c r="J476" s="9"/>
      <c r="K476" s="9"/>
      <c r="L476" s="9"/>
      <c r="M476" s="9"/>
      <c r="N476" s="9"/>
      <c r="O476" s="9"/>
      <c r="P476" s="9"/>
      <c r="Q476" s="9"/>
      <c r="R476" s="9"/>
      <c r="S476" s="9"/>
      <c r="T476" s="9"/>
      <c r="U476" s="9"/>
      <c r="V476" s="9"/>
      <c r="W476" s="9"/>
      <c r="X476" s="9"/>
      <c r="Y476" s="9"/>
      <c r="Z476" s="9"/>
    </row>
    <row r="477" spans="1:26" ht="12.75" customHeight="1" x14ac:dyDescent="0.2">
      <c r="A477" s="14"/>
      <c r="B477" s="15"/>
      <c r="C477" s="16"/>
      <c r="D477" s="14"/>
      <c r="E477" s="17"/>
      <c r="F477" s="18"/>
      <c r="G477" s="18"/>
      <c r="H477" s="18"/>
      <c r="I477" s="7"/>
      <c r="J477" s="9"/>
      <c r="K477" s="9"/>
      <c r="L477" s="9"/>
      <c r="M477" s="9"/>
      <c r="N477" s="9"/>
      <c r="O477" s="9"/>
      <c r="P477" s="9"/>
      <c r="Q477" s="9"/>
      <c r="R477" s="9"/>
      <c r="S477" s="9"/>
      <c r="T477" s="9"/>
      <c r="U477" s="9"/>
      <c r="V477" s="9"/>
      <c r="W477" s="9"/>
      <c r="X477" s="9"/>
      <c r="Y477" s="9"/>
      <c r="Z477" s="9"/>
    </row>
    <row r="478" spans="1:26" ht="12.75" customHeight="1" x14ac:dyDescent="0.2">
      <c r="A478" s="14"/>
      <c r="B478" s="15"/>
      <c r="C478" s="16"/>
      <c r="D478" s="14"/>
      <c r="E478" s="17"/>
      <c r="F478" s="18"/>
      <c r="G478" s="18"/>
      <c r="H478" s="18"/>
      <c r="I478" s="7"/>
      <c r="J478" s="9"/>
      <c r="K478" s="9"/>
      <c r="L478" s="9"/>
      <c r="M478" s="9"/>
      <c r="N478" s="9"/>
      <c r="O478" s="9"/>
      <c r="P478" s="9"/>
      <c r="Q478" s="9"/>
      <c r="R478" s="9"/>
      <c r="S478" s="9"/>
      <c r="T478" s="9"/>
      <c r="U478" s="9"/>
      <c r="V478" s="9"/>
      <c r="W478" s="9"/>
      <c r="X478" s="9"/>
      <c r="Y478" s="9"/>
      <c r="Z478" s="9"/>
    </row>
    <row r="479" spans="1:26" ht="12.75" customHeight="1" x14ac:dyDescent="0.2">
      <c r="A479" s="14"/>
      <c r="B479" s="15"/>
      <c r="C479" s="16"/>
      <c r="D479" s="14"/>
      <c r="E479" s="17"/>
      <c r="F479" s="18"/>
      <c r="G479" s="18"/>
      <c r="H479" s="18"/>
      <c r="I479" s="7"/>
      <c r="J479" s="9"/>
      <c r="K479" s="9"/>
      <c r="L479" s="9"/>
      <c r="M479" s="9"/>
      <c r="N479" s="9"/>
      <c r="O479" s="9"/>
      <c r="P479" s="9"/>
      <c r="Q479" s="9"/>
      <c r="R479" s="9"/>
      <c r="S479" s="9"/>
      <c r="T479" s="9"/>
      <c r="U479" s="9"/>
      <c r="V479" s="9"/>
      <c r="W479" s="9"/>
      <c r="X479" s="9"/>
      <c r="Y479" s="9"/>
      <c r="Z479" s="9"/>
    </row>
    <row r="480" spans="1:26" ht="12.75" customHeight="1" x14ac:dyDescent="0.2">
      <c r="A480" s="14"/>
      <c r="B480" s="15"/>
      <c r="C480" s="16"/>
      <c r="D480" s="14"/>
      <c r="E480" s="17"/>
      <c r="F480" s="18"/>
      <c r="G480" s="18"/>
      <c r="H480" s="18"/>
      <c r="I480" s="7"/>
      <c r="J480" s="9"/>
      <c r="K480" s="9"/>
      <c r="L480" s="9"/>
      <c r="M480" s="9"/>
      <c r="N480" s="9"/>
      <c r="O480" s="9"/>
      <c r="P480" s="9"/>
      <c r="Q480" s="9"/>
      <c r="R480" s="9"/>
      <c r="S480" s="9"/>
      <c r="T480" s="9"/>
      <c r="U480" s="9"/>
      <c r="V480" s="9"/>
      <c r="W480" s="9"/>
      <c r="X480" s="9"/>
      <c r="Y480" s="9"/>
      <c r="Z480" s="9"/>
    </row>
    <row r="481" spans="1:26" ht="12.75" customHeight="1" x14ac:dyDescent="0.2">
      <c r="A481" s="14"/>
      <c r="B481" s="15"/>
      <c r="C481" s="16"/>
      <c r="D481" s="14"/>
      <c r="E481" s="17"/>
      <c r="F481" s="18"/>
      <c r="G481" s="18"/>
      <c r="H481" s="18"/>
      <c r="I481" s="7"/>
      <c r="J481" s="9"/>
      <c r="K481" s="9"/>
      <c r="L481" s="9"/>
      <c r="M481" s="9"/>
      <c r="N481" s="9"/>
      <c r="O481" s="9"/>
      <c r="P481" s="9"/>
      <c r="Q481" s="9"/>
      <c r="R481" s="9"/>
      <c r="S481" s="9"/>
      <c r="T481" s="9"/>
      <c r="U481" s="9"/>
      <c r="V481" s="9"/>
      <c r="W481" s="9"/>
      <c r="X481" s="9"/>
      <c r="Y481" s="9"/>
      <c r="Z481" s="9"/>
    </row>
    <row r="482" spans="1:26" ht="12.75" customHeight="1" x14ac:dyDescent="0.2">
      <c r="A482" s="14"/>
      <c r="B482" s="15"/>
      <c r="C482" s="16"/>
      <c r="D482" s="14"/>
      <c r="E482" s="17"/>
      <c r="F482" s="18"/>
      <c r="G482" s="18"/>
      <c r="H482" s="18"/>
      <c r="I482" s="7"/>
      <c r="J482" s="9"/>
      <c r="K482" s="9"/>
      <c r="L482" s="9"/>
      <c r="M482" s="9"/>
      <c r="N482" s="9"/>
      <c r="O482" s="9"/>
      <c r="P482" s="9"/>
      <c r="Q482" s="9"/>
      <c r="R482" s="9"/>
      <c r="S482" s="9"/>
      <c r="T482" s="9"/>
      <c r="U482" s="9"/>
      <c r="V482" s="9"/>
      <c r="W482" s="9"/>
      <c r="X482" s="9"/>
      <c r="Y482" s="9"/>
      <c r="Z482" s="9"/>
    </row>
    <row r="483" spans="1:26" ht="12.75" customHeight="1" x14ac:dyDescent="0.2">
      <c r="A483" s="14"/>
      <c r="B483" s="15"/>
      <c r="C483" s="16"/>
      <c r="D483" s="14"/>
      <c r="E483" s="17"/>
      <c r="F483" s="18"/>
      <c r="G483" s="18"/>
      <c r="H483" s="18"/>
      <c r="I483" s="7"/>
      <c r="J483" s="9"/>
      <c r="K483" s="9"/>
      <c r="L483" s="9"/>
      <c r="M483" s="9"/>
      <c r="N483" s="9"/>
      <c r="O483" s="9"/>
      <c r="P483" s="9"/>
      <c r="Q483" s="9"/>
      <c r="R483" s="9"/>
      <c r="S483" s="9"/>
      <c r="T483" s="9"/>
      <c r="U483" s="9"/>
      <c r="V483" s="9"/>
      <c r="W483" s="9"/>
      <c r="X483" s="9"/>
      <c r="Y483" s="9"/>
      <c r="Z483" s="9"/>
    </row>
    <row r="484" spans="1:26" ht="12.75" customHeight="1" x14ac:dyDescent="0.2">
      <c r="A484" s="14"/>
      <c r="B484" s="15"/>
      <c r="C484" s="16"/>
      <c r="D484" s="14"/>
      <c r="E484" s="17"/>
      <c r="F484" s="18"/>
      <c r="G484" s="18"/>
      <c r="H484" s="18"/>
      <c r="I484" s="7"/>
      <c r="J484" s="9"/>
      <c r="K484" s="9"/>
      <c r="L484" s="9"/>
      <c r="M484" s="9"/>
      <c r="N484" s="9"/>
      <c r="O484" s="9"/>
      <c r="P484" s="9"/>
      <c r="Q484" s="9"/>
      <c r="R484" s="9"/>
      <c r="S484" s="9"/>
      <c r="T484" s="9"/>
      <c r="U484" s="9"/>
      <c r="V484" s="9"/>
      <c r="W484" s="9"/>
      <c r="X484" s="9"/>
      <c r="Y484" s="9"/>
      <c r="Z484" s="9"/>
    </row>
    <row r="485" spans="1:26" ht="12.75" customHeight="1" x14ac:dyDescent="0.2">
      <c r="A485" s="14"/>
      <c r="B485" s="15"/>
      <c r="C485" s="16"/>
      <c r="D485" s="14"/>
      <c r="E485" s="17"/>
      <c r="F485" s="18"/>
      <c r="G485" s="18"/>
      <c r="H485" s="18"/>
      <c r="I485" s="7"/>
      <c r="J485" s="9"/>
      <c r="K485" s="9"/>
      <c r="L485" s="9"/>
      <c r="M485" s="9"/>
      <c r="N485" s="9"/>
      <c r="O485" s="9"/>
      <c r="P485" s="9"/>
      <c r="Q485" s="9"/>
      <c r="R485" s="9"/>
      <c r="S485" s="9"/>
      <c r="T485" s="9"/>
      <c r="U485" s="9"/>
      <c r="V485" s="9"/>
      <c r="W485" s="9"/>
      <c r="X485" s="9"/>
      <c r="Y485" s="9"/>
      <c r="Z485" s="9"/>
    </row>
    <row r="486" spans="1:26" ht="12.75" customHeight="1" x14ac:dyDescent="0.2">
      <c r="A486" s="14"/>
      <c r="B486" s="15"/>
      <c r="C486" s="16"/>
      <c r="D486" s="14"/>
      <c r="E486" s="17"/>
      <c r="F486" s="18"/>
      <c r="G486" s="18"/>
      <c r="H486" s="18"/>
      <c r="I486" s="7"/>
      <c r="J486" s="9"/>
      <c r="K486" s="9"/>
      <c r="L486" s="9"/>
      <c r="M486" s="9"/>
      <c r="N486" s="9"/>
      <c r="O486" s="9"/>
      <c r="P486" s="9"/>
      <c r="Q486" s="9"/>
      <c r="R486" s="9"/>
      <c r="S486" s="9"/>
      <c r="T486" s="9"/>
      <c r="U486" s="9"/>
      <c r="V486" s="9"/>
      <c r="W486" s="9"/>
      <c r="X486" s="9"/>
      <c r="Y486" s="9"/>
      <c r="Z486" s="9"/>
    </row>
    <row r="487" spans="1:26" ht="12.75" customHeight="1" x14ac:dyDescent="0.2">
      <c r="A487" s="14"/>
      <c r="B487" s="15"/>
      <c r="C487" s="16"/>
      <c r="D487" s="14"/>
      <c r="E487" s="17"/>
      <c r="F487" s="18"/>
      <c r="G487" s="18"/>
      <c r="H487" s="18"/>
      <c r="I487" s="7"/>
      <c r="J487" s="9"/>
      <c r="K487" s="9"/>
      <c r="L487" s="9"/>
      <c r="M487" s="9"/>
      <c r="N487" s="9"/>
      <c r="O487" s="9"/>
      <c r="P487" s="9"/>
      <c r="Q487" s="9"/>
      <c r="R487" s="9"/>
      <c r="S487" s="9"/>
      <c r="T487" s="9"/>
      <c r="U487" s="9"/>
      <c r="V487" s="9"/>
      <c r="W487" s="9"/>
      <c r="X487" s="9"/>
      <c r="Y487" s="9"/>
      <c r="Z487" s="9"/>
    </row>
    <row r="488" spans="1:26" ht="12.75" customHeight="1" x14ac:dyDescent="0.2">
      <c r="A488" s="14"/>
      <c r="B488" s="15"/>
      <c r="C488" s="16"/>
      <c r="D488" s="14"/>
      <c r="E488" s="17"/>
      <c r="F488" s="18"/>
      <c r="G488" s="18"/>
      <c r="H488" s="18"/>
      <c r="I488" s="7"/>
      <c r="J488" s="9"/>
      <c r="K488" s="9"/>
      <c r="L488" s="9"/>
      <c r="M488" s="9"/>
      <c r="N488" s="9"/>
      <c r="O488" s="9"/>
      <c r="P488" s="9"/>
      <c r="Q488" s="9"/>
      <c r="R488" s="9"/>
      <c r="S488" s="9"/>
      <c r="T488" s="9"/>
      <c r="U488" s="9"/>
      <c r="V488" s="9"/>
      <c r="W488" s="9"/>
      <c r="X488" s="9"/>
      <c r="Y488" s="9"/>
      <c r="Z488" s="9"/>
    </row>
    <row r="489" spans="1:26" ht="12.75" customHeight="1" x14ac:dyDescent="0.2">
      <c r="A489" s="14"/>
      <c r="B489" s="15"/>
      <c r="C489" s="16"/>
      <c r="D489" s="14"/>
      <c r="E489" s="17"/>
      <c r="F489" s="18"/>
      <c r="G489" s="18"/>
      <c r="H489" s="18"/>
      <c r="I489" s="7"/>
      <c r="J489" s="9"/>
      <c r="K489" s="9"/>
      <c r="L489" s="9"/>
      <c r="M489" s="9"/>
      <c r="N489" s="9"/>
      <c r="O489" s="9"/>
      <c r="P489" s="9"/>
      <c r="Q489" s="9"/>
      <c r="R489" s="9"/>
      <c r="S489" s="9"/>
      <c r="T489" s="9"/>
      <c r="U489" s="9"/>
      <c r="V489" s="9"/>
      <c r="W489" s="9"/>
      <c r="X489" s="9"/>
      <c r="Y489" s="9"/>
      <c r="Z489" s="9"/>
    </row>
    <row r="490" spans="1:26" ht="12.75" customHeight="1" x14ac:dyDescent="0.2">
      <c r="A490" s="14"/>
      <c r="B490" s="15"/>
      <c r="C490" s="16"/>
      <c r="D490" s="14"/>
      <c r="E490" s="17"/>
      <c r="F490" s="18"/>
      <c r="G490" s="18"/>
      <c r="H490" s="18"/>
      <c r="I490" s="7"/>
      <c r="J490" s="9"/>
      <c r="K490" s="9"/>
      <c r="L490" s="9"/>
      <c r="M490" s="9"/>
      <c r="N490" s="9"/>
      <c r="O490" s="9"/>
      <c r="P490" s="9"/>
      <c r="Q490" s="9"/>
      <c r="R490" s="9"/>
      <c r="S490" s="9"/>
      <c r="T490" s="9"/>
      <c r="U490" s="9"/>
      <c r="V490" s="9"/>
      <c r="W490" s="9"/>
      <c r="X490" s="9"/>
      <c r="Y490" s="9"/>
      <c r="Z490" s="9"/>
    </row>
    <row r="491" spans="1:26" ht="12.75" customHeight="1" x14ac:dyDescent="0.2">
      <c r="A491" s="14"/>
      <c r="B491" s="15"/>
      <c r="C491" s="16"/>
      <c r="D491" s="14"/>
      <c r="E491" s="17"/>
      <c r="F491" s="18"/>
      <c r="G491" s="18"/>
      <c r="H491" s="18"/>
      <c r="I491" s="7"/>
      <c r="J491" s="9"/>
      <c r="K491" s="9"/>
      <c r="L491" s="9"/>
      <c r="M491" s="9"/>
      <c r="N491" s="9"/>
      <c r="O491" s="9"/>
      <c r="P491" s="9"/>
      <c r="Q491" s="9"/>
      <c r="R491" s="9"/>
      <c r="S491" s="9"/>
      <c r="T491" s="9"/>
      <c r="U491" s="9"/>
      <c r="V491" s="9"/>
      <c r="W491" s="9"/>
      <c r="X491" s="9"/>
      <c r="Y491" s="9"/>
      <c r="Z491" s="9"/>
    </row>
    <row r="492" spans="1:26" ht="12.75" customHeight="1" x14ac:dyDescent="0.2">
      <c r="A492" s="14"/>
      <c r="B492" s="15"/>
      <c r="C492" s="16"/>
      <c r="D492" s="14"/>
      <c r="E492" s="17"/>
      <c r="F492" s="18"/>
      <c r="G492" s="18"/>
      <c r="H492" s="18"/>
      <c r="I492" s="7"/>
      <c r="J492" s="9"/>
      <c r="K492" s="9"/>
      <c r="L492" s="9"/>
      <c r="M492" s="9"/>
      <c r="N492" s="9"/>
      <c r="O492" s="9"/>
      <c r="P492" s="9"/>
      <c r="Q492" s="9"/>
      <c r="R492" s="9"/>
      <c r="S492" s="9"/>
      <c r="T492" s="9"/>
      <c r="U492" s="9"/>
      <c r="V492" s="9"/>
      <c r="W492" s="9"/>
      <c r="X492" s="9"/>
      <c r="Y492" s="9"/>
      <c r="Z492" s="9"/>
    </row>
    <row r="493" spans="1:26" ht="12.75" customHeight="1" x14ac:dyDescent="0.2">
      <c r="A493" s="14"/>
      <c r="B493" s="15"/>
      <c r="C493" s="16"/>
      <c r="D493" s="14"/>
      <c r="E493" s="17"/>
      <c r="F493" s="18"/>
      <c r="G493" s="18"/>
      <c r="H493" s="18"/>
      <c r="I493" s="7"/>
      <c r="J493" s="9"/>
      <c r="K493" s="9"/>
      <c r="L493" s="9"/>
      <c r="M493" s="9"/>
      <c r="N493" s="9"/>
      <c r="O493" s="9"/>
      <c r="P493" s="9"/>
      <c r="Q493" s="9"/>
      <c r="R493" s="9"/>
      <c r="S493" s="9"/>
      <c r="T493" s="9"/>
      <c r="U493" s="9"/>
      <c r="V493" s="9"/>
      <c r="W493" s="9"/>
      <c r="X493" s="9"/>
      <c r="Y493" s="9"/>
      <c r="Z493" s="9"/>
    </row>
    <row r="494" spans="1:26" ht="12.75" customHeight="1" x14ac:dyDescent="0.2">
      <c r="A494" s="14"/>
      <c r="B494" s="15"/>
      <c r="C494" s="16"/>
      <c r="D494" s="14"/>
      <c r="E494" s="17"/>
      <c r="F494" s="18"/>
      <c r="G494" s="18"/>
      <c r="H494" s="18"/>
      <c r="I494" s="7"/>
      <c r="J494" s="9"/>
      <c r="K494" s="9"/>
      <c r="L494" s="9"/>
      <c r="M494" s="9"/>
      <c r="N494" s="9"/>
      <c r="O494" s="9"/>
      <c r="P494" s="9"/>
      <c r="Q494" s="9"/>
      <c r="R494" s="9"/>
      <c r="S494" s="9"/>
      <c r="T494" s="9"/>
      <c r="U494" s="9"/>
      <c r="V494" s="9"/>
      <c r="W494" s="9"/>
      <c r="X494" s="9"/>
      <c r="Y494" s="9"/>
      <c r="Z494" s="9"/>
    </row>
    <row r="495" spans="1:26" ht="12.75" customHeight="1" x14ac:dyDescent="0.2">
      <c r="A495" s="14"/>
      <c r="B495" s="15"/>
      <c r="C495" s="16"/>
      <c r="D495" s="14"/>
      <c r="E495" s="17"/>
      <c r="F495" s="18"/>
      <c r="G495" s="18"/>
      <c r="H495" s="18"/>
      <c r="I495" s="7"/>
      <c r="J495" s="9"/>
      <c r="K495" s="9"/>
      <c r="L495" s="9"/>
      <c r="M495" s="9"/>
      <c r="N495" s="9"/>
      <c r="O495" s="9"/>
      <c r="P495" s="9"/>
      <c r="Q495" s="9"/>
      <c r="R495" s="9"/>
      <c r="S495" s="9"/>
      <c r="T495" s="9"/>
      <c r="U495" s="9"/>
      <c r="V495" s="9"/>
      <c r="W495" s="9"/>
      <c r="X495" s="9"/>
      <c r="Y495" s="9"/>
      <c r="Z495" s="9"/>
    </row>
    <row r="496" spans="1:26" ht="12.75" customHeight="1" x14ac:dyDescent="0.2">
      <c r="A496" s="14"/>
      <c r="B496" s="15"/>
      <c r="C496" s="16"/>
      <c r="D496" s="14"/>
      <c r="E496" s="17"/>
      <c r="F496" s="18"/>
      <c r="G496" s="18"/>
      <c r="H496" s="18"/>
      <c r="I496" s="7"/>
      <c r="J496" s="9"/>
      <c r="K496" s="9"/>
      <c r="L496" s="9"/>
      <c r="M496" s="9"/>
      <c r="N496" s="9"/>
      <c r="O496" s="9"/>
      <c r="P496" s="9"/>
      <c r="Q496" s="9"/>
      <c r="R496" s="9"/>
      <c r="S496" s="9"/>
      <c r="T496" s="9"/>
      <c r="U496" s="9"/>
      <c r="V496" s="9"/>
      <c r="W496" s="9"/>
      <c r="X496" s="9"/>
      <c r="Y496" s="9"/>
      <c r="Z496" s="9"/>
    </row>
    <row r="497" spans="1:26" ht="12.75" customHeight="1" x14ac:dyDescent="0.2">
      <c r="A497" s="14"/>
      <c r="B497" s="15"/>
      <c r="C497" s="16"/>
      <c r="D497" s="14"/>
      <c r="E497" s="17"/>
      <c r="F497" s="18"/>
      <c r="G497" s="18"/>
      <c r="H497" s="18"/>
      <c r="I497" s="7"/>
      <c r="J497" s="9"/>
      <c r="K497" s="9"/>
      <c r="L497" s="9"/>
      <c r="M497" s="9"/>
      <c r="N497" s="9"/>
      <c r="O497" s="9"/>
      <c r="P497" s="9"/>
      <c r="Q497" s="9"/>
      <c r="R497" s="9"/>
      <c r="S497" s="9"/>
      <c r="T497" s="9"/>
      <c r="U497" s="9"/>
      <c r="V497" s="9"/>
      <c r="W497" s="9"/>
      <c r="X497" s="9"/>
      <c r="Y497" s="9"/>
      <c r="Z497" s="9"/>
    </row>
    <row r="498" spans="1:26" ht="12.75" customHeight="1" x14ac:dyDescent="0.2">
      <c r="A498" s="14"/>
      <c r="B498" s="15"/>
      <c r="C498" s="16"/>
      <c r="D498" s="14"/>
      <c r="E498" s="17"/>
      <c r="F498" s="18"/>
      <c r="G498" s="18"/>
      <c r="H498" s="18"/>
      <c r="I498" s="7"/>
      <c r="J498" s="9"/>
      <c r="K498" s="9"/>
      <c r="L498" s="9"/>
      <c r="M498" s="9"/>
      <c r="N498" s="9"/>
      <c r="O498" s="9"/>
      <c r="P498" s="9"/>
      <c r="Q498" s="9"/>
      <c r="R498" s="9"/>
      <c r="S498" s="9"/>
      <c r="T498" s="9"/>
      <c r="U498" s="9"/>
      <c r="V498" s="9"/>
      <c r="W498" s="9"/>
      <c r="X498" s="9"/>
      <c r="Y498" s="9"/>
      <c r="Z498" s="9"/>
    </row>
    <row r="499" spans="1:26" ht="12.75" customHeight="1" x14ac:dyDescent="0.2">
      <c r="A499" s="14"/>
      <c r="B499" s="15"/>
      <c r="C499" s="16"/>
      <c r="D499" s="14"/>
      <c r="E499" s="17"/>
      <c r="F499" s="18"/>
      <c r="G499" s="18"/>
      <c r="H499" s="18"/>
      <c r="I499" s="7"/>
      <c r="J499" s="9"/>
      <c r="K499" s="9"/>
      <c r="L499" s="9"/>
      <c r="M499" s="9"/>
      <c r="N499" s="9"/>
      <c r="O499" s="9"/>
      <c r="P499" s="9"/>
      <c r="Q499" s="9"/>
      <c r="R499" s="9"/>
      <c r="S499" s="9"/>
      <c r="T499" s="9"/>
      <c r="U499" s="9"/>
      <c r="V499" s="9"/>
      <c r="W499" s="9"/>
      <c r="X499" s="9"/>
      <c r="Y499" s="9"/>
      <c r="Z499" s="9"/>
    </row>
    <row r="500" spans="1:26" ht="12.75" customHeight="1" x14ac:dyDescent="0.2">
      <c r="A500" s="14"/>
      <c r="B500" s="15"/>
      <c r="C500" s="16"/>
      <c r="D500" s="14"/>
      <c r="E500" s="17"/>
      <c r="F500" s="18"/>
      <c r="G500" s="18"/>
      <c r="H500" s="18"/>
      <c r="I500" s="7"/>
      <c r="J500" s="9"/>
      <c r="K500" s="9"/>
      <c r="L500" s="9"/>
      <c r="M500" s="9"/>
      <c r="N500" s="9"/>
      <c r="O500" s="9"/>
      <c r="P500" s="9"/>
      <c r="Q500" s="9"/>
      <c r="R500" s="9"/>
      <c r="S500" s="9"/>
      <c r="T500" s="9"/>
      <c r="U500" s="9"/>
      <c r="V500" s="9"/>
      <c r="W500" s="9"/>
      <c r="X500" s="9"/>
      <c r="Y500" s="9"/>
      <c r="Z500" s="9"/>
    </row>
    <row r="501" spans="1:26" ht="12.75" customHeight="1" x14ac:dyDescent="0.2">
      <c r="A501" s="14"/>
      <c r="B501" s="15"/>
      <c r="C501" s="16"/>
      <c r="D501" s="14"/>
      <c r="E501" s="17"/>
      <c r="F501" s="18"/>
      <c r="G501" s="18"/>
      <c r="H501" s="18"/>
      <c r="I501" s="7"/>
      <c r="J501" s="9"/>
      <c r="K501" s="9"/>
      <c r="L501" s="9"/>
      <c r="M501" s="9"/>
      <c r="N501" s="9"/>
      <c r="O501" s="9"/>
      <c r="P501" s="9"/>
      <c r="Q501" s="9"/>
      <c r="R501" s="9"/>
      <c r="S501" s="9"/>
      <c r="T501" s="9"/>
      <c r="U501" s="9"/>
      <c r="V501" s="9"/>
      <c r="W501" s="9"/>
      <c r="X501" s="9"/>
      <c r="Y501" s="9"/>
      <c r="Z501" s="9"/>
    </row>
    <row r="502" spans="1:26" ht="12.75" customHeight="1" x14ac:dyDescent="0.2">
      <c r="A502" s="14"/>
      <c r="B502" s="15"/>
      <c r="C502" s="16"/>
      <c r="D502" s="14"/>
      <c r="E502" s="17"/>
      <c r="F502" s="18"/>
      <c r="G502" s="18"/>
      <c r="H502" s="18"/>
      <c r="I502" s="7"/>
      <c r="J502" s="9"/>
      <c r="K502" s="9"/>
      <c r="L502" s="9"/>
      <c r="M502" s="9"/>
      <c r="N502" s="9"/>
      <c r="O502" s="9"/>
      <c r="P502" s="9"/>
      <c r="Q502" s="9"/>
      <c r="R502" s="9"/>
      <c r="S502" s="9"/>
      <c r="T502" s="9"/>
      <c r="U502" s="9"/>
      <c r="V502" s="9"/>
      <c r="W502" s="9"/>
      <c r="X502" s="9"/>
      <c r="Y502" s="9"/>
      <c r="Z502" s="9"/>
    </row>
    <row r="503" spans="1:26" ht="12.75" customHeight="1" x14ac:dyDescent="0.2">
      <c r="A503" s="14"/>
      <c r="B503" s="15"/>
      <c r="C503" s="16"/>
      <c r="D503" s="14"/>
      <c r="E503" s="17"/>
      <c r="F503" s="18"/>
      <c r="G503" s="18"/>
      <c r="H503" s="18"/>
      <c r="I503" s="7"/>
      <c r="J503" s="9"/>
      <c r="K503" s="9"/>
      <c r="L503" s="9"/>
      <c r="M503" s="9"/>
      <c r="N503" s="9"/>
      <c r="O503" s="9"/>
      <c r="P503" s="9"/>
      <c r="Q503" s="9"/>
      <c r="R503" s="9"/>
      <c r="S503" s="9"/>
      <c r="T503" s="9"/>
      <c r="U503" s="9"/>
      <c r="V503" s="9"/>
      <c r="W503" s="9"/>
      <c r="X503" s="9"/>
      <c r="Y503" s="9"/>
      <c r="Z503" s="9"/>
    </row>
    <row r="504" spans="1:26" ht="12.75" customHeight="1" x14ac:dyDescent="0.2">
      <c r="A504" s="14"/>
      <c r="B504" s="15"/>
      <c r="C504" s="16"/>
      <c r="D504" s="14"/>
      <c r="E504" s="17"/>
      <c r="F504" s="18"/>
      <c r="G504" s="18"/>
      <c r="H504" s="18"/>
      <c r="I504" s="7"/>
      <c r="J504" s="9"/>
      <c r="K504" s="9"/>
      <c r="L504" s="9"/>
      <c r="M504" s="9"/>
      <c r="N504" s="9"/>
      <c r="O504" s="9"/>
      <c r="P504" s="9"/>
      <c r="Q504" s="9"/>
      <c r="R504" s="9"/>
      <c r="S504" s="9"/>
      <c r="T504" s="9"/>
      <c r="U504" s="9"/>
      <c r="V504" s="9"/>
      <c r="W504" s="9"/>
      <c r="X504" s="9"/>
      <c r="Y504" s="9"/>
      <c r="Z504" s="9"/>
    </row>
    <row r="505" spans="1:26" ht="12.75" customHeight="1" x14ac:dyDescent="0.2">
      <c r="A505" s="14"/>
      <c r="B505" s="15"/>
      <c r="C505" s="16"/>
      <c r="D505" s="14"/>
      <c r="E505" s="17"/>
      <c r="F505" s="18"/>
      <c r="G505" s="18"/>
      <c r="H505" s="18"/>
      <c r="I505" s="7"/>
      <c r="J505" s="9"/>
      <c r="K505" s="9"/>
      <c r="L505" s="9"/>
      <c r="M505" s="9"/>
      <c r="N505" s="9"/>
      <c r="O505" s="9"/>
      <c r="P505" s="9"/>
      <c r="Q505" s="9"/>
      <c r="R505" s="9"/>
      <c r="S505" s="9"/>
      <c r="T505" s="9"/>
      <c r="U505" s="9"/>
      <c r="V505" s="9"/>
      <c r="W505" s="9"/>
      <c r="X505" s="9"/>
      <c r="Y505" s="9"/>
      <c r="Z505" s="9"/>
    </row>
    <row r="506" spans="1:26" ht="12.75" customHeight="1" x14ac:dyDescent="0.2">
      <c r="A506" s="14"/>
      <c r="B506" s="15"/>
      <c r="C506" s="16"/>
      <c r="D506" s="14"/>
      <c r="E506" s="17"/>
      <c r="F506" s="18"/>
      <c r="G506" s="18"/>
      <c r="H506" s="18"/>
      <c r="I506" s="7"/>
      <c r="J506" s="9"/>
      <c r="K506" s="9"/>
      <c r="L506" s="9"/>
      <c r="M506" s="9"/>
      <c r="N506" s="9"/>
      <c r="O506" s="9"/>
      <c r="P506" s="9"/>
      <c r="Q506" s="9"/>
      <c r="R506" s="9"/>
      <c r="S506" s="9"/>
      <c r="T506" s="9"/>
      <c r="U506" s="9"/>
      <c r="V506" s="9"/>
      <c r="W506" s="9"/>
      <c r="X506" s="9"/>
      <c r="Y506" s="9"/>
      <c r="Z506" s="9"/>
    </row>
    <row r="507" spans="1:26" ht="12.75" customHeight="1" x14ac:dyDescent="0.2">
      <c r="A507" s="14"/>
      <c r="B507" s="15"/>
      <c r="C507" s="16"/>
      <c r="D507" s="14"/>
      <c r="E507" s="17"/>
      <c r="F507" s="18"/>
      <c r="G507" s="18"/>
      <c r="H507" s="18"/>
      <c r="I507" s="7"/>
      <c r="J507" s="9"/>
      <c r="K507" s="9"/>
      <c r="L507" s="9"/>
      <c r="M507" s="9"/>
      <c r="N507" s="9"/>
      <c r="O507" s="9"/>
      <c r="P507" s="9"/>
      <c r="Q507" s="9"/>
      <c r="R507" s="9"/>
      <c r="S507" s="9"/>
      <c r="T507" s="9"/>
      <c r="U507" s="9"/>
      <c r="V507" s="9"/>
      <c r="W507" s="9"/>
      <c r="X507" s="9"/>
      <c r="Y507" s="9"/>
      <c r="Z507" s="9"/>
    </row>
    <row r="508" spans="1:26" ht="12.75" customHeight="1" x14ac:dyDescent="0.2">
      <c r="A508" s="14"/>
      <c r="B508" s="15"/>
      <c r="C508" s="16"/>
      <c r="D508" s="14"/>
      <c r="E508" s="17"/>
      <c r="F508" s="18"/>
      <c r="G508" s="18"/>
      <c r="H508" s="18"/>
      <c r="I508" s="7"/>
      <c r="J508" s="9"/>
      <c r="K508" s="9"/>
      <c r="L508" s="9"/>
      <c r="M508" s="9"/>
      <c r="N508" s="9"/>
      <c r="O508" s="9"/>
      <c r="P508" s="9"/>
      <c r="Q508" s="9"/>
      <c r="R508" s="9"/>
      <c r="S508" s="9"/>
      <c r="T508" s="9"/>
      <c r="U508" s="9"/>
      <c r="V508" s="9"/>
      <c r="W508" s="9"/>
      <c r="X508" s="9"/>
      <c r="Y508" s="9"/>
      <c r="Z508" s="9"/>
    </row>
    <row r="509" spans="1:26" ht="12.75" customHeight="1" x14ac:dyDescent="0.2">
      <c r="A509" s="14"/>
      <c r="B509" s="15"/>
      <c r="C509" s="16"/>
      <c r="D509" s="14"/>
      <c r="E509" s="17"/>
      <c r="F509" s="18"/>
      <c r="G509" s="18"/>
      <c r="H509" s="18"/>
      <c r="I509" s="7"/>
      <c r="J509" s="9"/>
      <c r="K509" s="9"/>
      <c r="L509" s="9"/>
      <c r="M509" s="9"/>
      <c r="N509" s="9"/>
      <c r="O509" s="9"/>
      <c r="P509" s="9"/>
      <c r="Q509" s="9"/>
      <c r="R509" s="9"/>
      <c r="S509" s="9"/>
      <c r="T509" s="9"/>
      <c r="U509" s="9"/>
      <c r="V509" s="9"/>
      <c r="W509" s="9"/>
      <c r="X509" s="9"/>
      <c r="Y509" s="9"/>
      <c r="Z509" s="9"/>
    </row>
    <row r="510" spans="1:26" ht="12.75" customHeight="1" x14ac:dyDescent="0.2">
      <c r="A510" s="14"/>
      <c r="B510" s="15"/>
      <c r="C510" s="16"/>
      <c r="D510" s="14"/>
      <c r="E510" s="17"/>
      <c r="F510" s="18"/>
      <c r="G510" s="18"/>
      <c r="H510" s="18"/>
      <c r="I510" s="7"/>
      <c r="J510" s="9"/>
      <c r="K510" s="9"/>
      <c r="L510" s="9"/>
      <c r="M510" s="9"/>
      <c r="N510" s="9"/>
      <c r="O510" s="9"/>
      <c r="P510" s="9"/>
      <c r="Q510" s="9"/>
      <c r="R510" s="9"/>
      <c r="S510" s="9"/>
      <c r="T510" s="9"/>
      <c r="U510" s="9"/>
      <c r="V510" s="9"/>
      <c r="W510" s="9"/>
      <c r="X510" s="9"/>
      <c r="Y510" s="9"/>
      <c r="Z510" s="9"/>
    </row>
    <row r="511" spans="1:26" ht="12.75" customHeight="1" x14ac:dyDescent="0.2">
      <c r="A511" s="14"/>
      <c r="B511" s="15"/>
      <c r="C511" s="16"/>
      <c r="D511" s="14"/>
      <c r="E511" s="17"/>
      <c r="F511" s="18"/>
      <c r="G511" s="18"/>
      <c r="H511" s="18"/>
      <c r="I511" s="7"/>
      <c r="J511" s="9"/>
      <c r="K511" s="9"/>
      <c r="L511" s="9"/>
      <c r="M511" s="9"/>
      <c r="N511" s="9"/>
      <c r="O511" s="9"/>
      <c r="P511" s="9"/>
      <c r="Q511" s="9"/>
      <c r="R511" s="9"/>
      <c r="S511" s="9"/>
      <c r="T511" s="9"/>
      <c r="U511" s="9"/>
      <c r="V511" s="9"/>
      <c r="W511" s="9"/>
      <c r="X511" s="9"/>
      <c r="Y511" s="9"/>
      <c r="Z511" s="9"/>
    </row>
    <row r="512" spans="1:26" ht="12.75" customHeight="1" x14ac:dyDescent="0.2">
      <c r="A512" s="14"/>
      <c r="B512" s="15"/>
      <c r="C512" s="16"/>
      <c r="D512" s="14"/>
      <c r="E512" s="17"/>
      <c r="F512" s="18"/>
      <c r="G512" s="18"/>
      <c r="H512" s="18"/>
      <c r="I512" s="7"/>
      <c r="J512" s="9"/>
      <c r="K512" s="9"/>
      <c r="L512" s="9"/>
      <c r="M512" s="9"/>
      <c r="N512" s="9"/>
      <c r="O512" s="9"/>
      <c r="P512" s="9"/>
      <c r="Q512" s="9"/>
      <c r="R512" s="9"/>
      <c r="S512" s="9"/>
      <c r="T512" s="9"/>
      <c r="U512" s="9"/>
      <c r="V512" s="9"/>
      <c r="W512" s="9"/>
      <c r="X512" s="9"/>
      <c r="Y512" s="9"/>
      <c r="Z512" s="9"/>
    </row>
    <row r="513" spans="1:26" ht="12.75" customHeight="1" x14ac:dyDescent="0.2">
      <c r="A513" s="14"/>
      <c r="B513" s="15"/>
      <c r="C513" s="16"/>
      <c r="D513" s="14"/>
      <c r="E513" s="17"/>
      <c r="F513" s="18"/>
      <c r="G513" s="18"/>
      <c r="H513" s="18"/>
      <c r="I513" s="7"/>
      <c r="J513" s="9"/>
      <c r="K513" s="9"/>
      <c r="L513" s="9"/>
      <c r="M513" s="9"/>
      <c r="N513" s="9"/>
      <c r="O513" s="9"/>
      <c r="P513" s="9"/>
      <c r="Q513" s="9"/>
      <c r="R513" s="9"/>
      <c r="S513" s="9"/>
      <c r="T513" s="9"/>
      <c r="U513" s="9"/>
      <c r="V513" s="9"/>
      <c r="W513" s="9"/>
      <c r="X513" s="9"/>
      <c r="Y513" s="9"/>
      <c r="Z513" s="9"/>
    </row>
    <row r="514" spans="1:26" ht="12.75" customHeight="1" x14ac:dyDescent="0.2">
      <c r="A514" s="14"/>
      <c r="B514" s="15"/>
      <c r="C514" s="16"/>
      <c r="D514" s="14"/>
      <c r="E514" s="17"/>
      <c r="F514" s="18"/>
      <c r="G514" s="18"/>
      <c r="H514" s="18"/>
      <c r="I514" s="7"/>
      <c r="J514" s="9"/>
      <c r="K514" s="9"/>
      <c r="L514" s="9"/>
      <c r="M514" s="9"/>
      <c r="N514" s="9"/>
      <c r="O514" s="9"/>
      <c r="P514" s="9"/>
      <c r="Q514" s="9"/>
      <c r="R514" s="9"/>
      <c r="S514" s="9"/>
      <c r="T514" s="9"/>
      <c r="U514" s="9"/>
      <c r="V514" s="9"/>
      <c r="W514" s="9"/>
      <c r="X514" s="9"/>
      <c r="Y514" s="9"/>
      <c r="Z514" s="9"/>
    </row>
    <row r="515" spans="1:26" ht="12.75" customHeight="1" x14ac:dyDescent="0.2">
      <c r="A515" s="14"/>
      <c r="B515" s="15"/>
      <c r="C515" s="16"/>
      <c r="D515" s="14"/>
      <c r="E515" s="17"/>
      <c r="F515" s="18"/>
      <c r="G515" s="18"/>
      <c r="H515" s="18"/>
      <c r="I515" s="7"/>
      <c r="J515" s="9"/>
      <c r="K515" s="9"/>
      <c r="L515" s="9"/>
      <c r="M515" s="9"/>
      <c r="N515" s="9"/>
      <c r="O515" s="9"/>
      <c r="P515" s="9"/>
      <c r="Q515" s="9"/>
      <c r="R515" s="9"/>
      <c r="S515" s="9"/>
      <c r="T515" s="9"/>
      <c r="U515" s="9"/>
      <c r="V515" s="9"/>
      <c r="W515" s="9"/>
      <c r="X515" s="9"/>
      <c r="Y515" s="9"/>
      <c r="Z515" s="9"/>
    </row>
    <row r="516" spans="1:26" ht="12.75" customHeight="1" x14ac:dyDescent="0.2">
      <c r="A516" s="14"/>
      <c r="B516" s="15"/>
      <c r="C516" s="16"/>
      <c r="D516" s="14"/>
      <c r="E516" s="17"/>
      <c r="F516" s="18"/>
      <c r="G516" s="18"/>
      <c r="H516" s="18"/>
      <c r="I516" s="7"/>
      <c r="J516" s="9"/>
      <c r="K516" s="9"/>
      <c r="L516" s="9"/>
      <c r="M516" s="9"/>
      <c r="N516" s="9"/>
      <c r="O516" s="9"/>
      <c r="P516" s="9"/>
      <c r="Q516" s="9"/>
      <c r="R516" s="9"/>
      <c r="S516" s="9"/>
      <c r="T516" s="9"/>
      <c r="U516" s="9"/>
      <c r="V516" s="9"/>
      <c r="W516" s="9"/>
      <c r="X516" s="9"/>
      <c r="Y516" s="9"/>
      <c r="Z516" s="9"/>
    </row>
    <row r="517" spans="1:26" ht="12.75" customHeight="1" x14ac:dyDescent="0.2">
      <c r="A517" s="14"/>
      <c r="B517" s="15"/>
      <c r="C517" s="16"/>
      <c r="D517" s="14"/>
      <c r="E517" s="17"/>
      <c r="F517" s="18"/>
      <c r="G517" s="18"/>
      <c r="H517" s="18"/>
      <c r="I517" s="7"/>
      <c r="J517" s="9"/>
      <c r="K517" s="9"/>
      <c r="L517" s="9"/>
      <c r="M517" s="9"/>
      <c r="N517" s="9"/>
      <c r="O517" s="9"/>
      <c r="P517" s="9"/>
      <c r="Q517" s="9"/>
      <c r="R517" s="9"/>
      <c r="S517" s="9"/>
      <c r="T517" s="9"/>
      <c r="U517" s="9"/>
      <c r="V517" s="9"/>
      <c r="W517" s="9"/>
      <c r="X517" s="9"/>
      <c r="Y517" s="9"/>
      <c r="Z517" s="9"/>
    </row>
    <row r="518" spans="1:26" ht="12.75" customHeight="1" x14ac:dyDescent="0.2">
      <c r="A518" s="14"/>
      <c r="B518" s="15"/>
      <c r="C518" s="16"/>
      <c r="D518" s="14"/>
      <c r="E518" s="17"/>
      <c r="F518" s="18"/>
      <c r="G518" s="18"/>
      <c r="H518" s="18"/>
      <c r="I518" s="7"/>
      <c r="J518" s="9"/>
      <c r="K518" s="9"/>
      <c r="L518" s="9"/>
      <c r="M518" s="9"/>
      <c r="N518" s="9"/>
      <c r="O518" s="9"/>
      <c r="P518" s="9"/>
      <c r="Q518" s="9"/>
      <c r="R518" s="9"/>
      <c r="S518" s="9"/>
      <c r="T518" s="9"/>
      <c r="U518" s="9"/>
      <c r="V518" s="9"/>
      <c r="W518" s="9"/>
      <c r="X518" s="9"/>
      <c r="Y518" s="9"/>
      <c r="Z518" s="9"/>
    </row>
    <row r="519" spans="1:26" ht="12.75" customHeight="1" x14ac:dyDescent="0.2">
      <c r="A519" s="14"/>
      <c r="B519" s="15"/>
      <c r="C519" s="16"/>
      <c r="D519" s="14"/>
      <c r="E519" s="17"/>
      <c r="F519" s="18"/>
      <c r="G519" s="18"/>
      <c r="H519" s="18"/>
      <c r="I519" s="7"/>
      <c r="J519" s="9"/>
      <c r="K519" s="9"/>
      <c r="L519" s="9"/>
      <c r="M519" s="9"/>
      <c r="N519" s="9"/>
      <c r="O519" s="9"/>
      <c r="P519" s="9"/>
      <c r="Q519" s="9"/>
      <c r="R519" s="9"/>
      <c r="S519" s="9"/>
      <c r="T519" s="9"/>
      <c r="U519" s="9"/>
      <c r="V519" s="9"/>
      <c r="W519" s="9"/>
      <c r="X519" s="9"/>
      <c r="Y519" s="9"/>
      <c r="Z519" s="9"/>
    </row>
    <row r="520" spans="1:26" ht="12.75" customHeight="1" x14ac:dyDescent="0.2">
      <c r="A520" s="14"/>
      <c r="B520" s="15"/>
      <c r="C520" s="16"/>
      <c r="D520" s="14"/>
      <c r="E520" s="17"/>
      <c r="F520" s="18"/>
      <c r="G520" s="18"/>
      <c r="H520" s="18"/>
      <c r="I520" s="7"/>
      <c r="J520" s="9"/>
      <c r="K520" s="9"/>
      <c r="L520" s="9"/>
      <c r="M520" s="9"/>
      <c r="N520" s="9"/>
      <c r="O520" s="9"/>
      <c r="P520" s="9"/>
      <c r="Q520" s="9"/>
      <c r="R520" s="9"/>
      <c r="S520" s="9"/>
      <c r="T520" s="9"/>
      <c r="U520" s="9"/>
      <c r="V520" s="9"/>
      <c r="W520" s="9"/>
      <c r="X520" s="9"/>
      <c r="Y520" s="9"/>
      <c r="Z520" s="9"/>
    </row>
    <row r="521" spans="1:26" ht="12.75" customHeight="1" x14ac:dyDescent="0.2">
      <c r="A521" s="14"/>
      <c r="B521" s="15"/>
      <c r="C521" s="16"/>
      <c r="D521" s="14"/>
      <c r="E521" s="17"/>
      <c r="F521" s="18"/>
      <c r="G521" s="18"/>
      <c r="H521" s="18"/>
      <c r="I521" s="7"/>
      <c r="J521" s="9"/>
      <c r="K521" s="9"/>
      <c r="L521" s="9"/>
      <c r="M521" s="9"/>
      <c r="N521" s="9"/>
      <c r="O521" s="9"/>
      <c r="P521" s="9"/>
      <c r="Q521" s="9"/>
      <c r="R521" s="9"/>
      <c r="S521" s="9"/>
      <c r="T521" s="9"/>
      <c r="U521" s="9"/>
      <c r="V521" s="9"/>
      <c r="W521" s="9"/>
      <c r="X521" s="9"/>
      <c r="Y521" s="9"/>
      <c r="Z521" s="9"/>
    </row>
    <row r="522" spans="1:26" ht="12.75" customHeight="1" x14ac:dyDescent="0.2">
      <c r="A522" s="14"/>
      <c r="B522" s="15"/>
      <c r="C522" s="16"/>
      <c r="D522" s="14"/>
      <c r="E522" s="17"/>
      <c r="F522" s="18"/>
      <c r="G522" s="18"/>
      <c r="H522" s="18"/>
      <c r="I522" s="7"/>
      <c r="J522" s="9"/>
      <c r="K522" s="9"/>
      <c r="L522" s="9"/>
      <c r="M522" s="9"/>
      <c r="N522" s="9"/>
      <c r="O522" s="9"/>
      <c r="P522" s="9"/>
      <c r="Q522" s="9"/>
      <c r="R522" s="9"/>
      <c r="S522" s="9"/>
      <c r="T522" s="9"/>
      <c r="U522" s="9"/>
      <c r="V522" s="9"/>
      <c r="W522" s="9"/>
      <c r="X522" s="9"/>
      <c r="Y522" s="9"/>
      <c r="Z522" s="9"/>
    </row>
    <row r="523" spans="1:26" ht="12.75" customHeight="1" x14ac:dyDescent="0.2">
      <c r="A523" s="14"/>
      <c r="B523" s="15"/>
      <c r="C523" s="16"/>
      <c r="D523" s="14"/>
      <c r="E523" s="17"/>
      <c r="F523" s="18"/>
      <c r="G523" s="18"/>
      <c r="H523" s="18"/>
      <c r="I523" s="7"/>
      <c r="J523" s="9"/>
      <c r="K523" s="9"/>
      <c r="L523" s="9"/>
      <c r="M523" s="9"/>
      <c r="N523" s="9"/>
      <c r="O523" s="9"/>
      <c r="P523" s="9"/>
      <c r="Q523" s="9"/>
      <c r="R523" s="9"/>
      <c r="S523" s="9"/>
      <c r="T523" s="9"/>
      <c r="U523" s="9"/>
      <c r="V523" s="9"/>
      <c r="W523" s="9"/>
      <c r="X523" s="9"/>
      <c r="Y523" s="9"/>
      <c r="Z523" s="9"/>
    </row>
    <row r="524" spans="1:26" ht="12.75" customHeight="1" x14ac:dyDescent="0.2">
      <c r="A524" s="14"/>
      <c r="B524" s="15"/>
      <c r="C524" s="16"/>
      <c r="D524" s="14"/>
      <c r="E524" s="17"/>
      <c r="F524" s="18"/>
      <c r="G524" s="18"/>
      <c r="H524" s="18"/>
      <c r="I524" s="7"/>
      <c r="J524" s="9"/>
      <c r="K524" s="9"/>
      <c r="L524" s="9"/>
      <c r="M524" s="9"/>
      <c r="N524" s="9"/>
      <c r="O524" s="9"/>
      <c r="P524" s="9"/>
      <c r="Q524" s="9"/>
      <c r="R524" s="9"/>
      <c r="S524" s="9"/>
      <c r="T524" s="9"/>
      <c r="U524" s="9"/>
      <c r="V524" s="9"/>
      <c r="W524" s="9"/>
      <c r="X524" s="9"/>
      <c r="Y524" s="9"/>
      <c r="Z524" s="9"/>
    </row>
    <row r="525" spans="1:26" ht="12.75" customHeight="1" x14ac:dyDescent="0.2">
      <c r="A525" s="14"/>
      <c r="B525" s="15"/>
      <c r="C525" s="16"/>
      <c r="D525" s="14"/>
      <c r="E525" s="17"/>
      <c r="F525" s="18"/>
      <c r="G525" s="18"/>
      <c r="H525" s="18"/>
      <c r="I525" s="7"/>
      <c r="J525" s="9"/>
      <c r="K525" s="9"/>
      <c r="L525" s="9"/>
      <c r="M525" s="9"/>
      <c r="N525" s="9"/>
      <c r="O525" s="9"/>
      <c r="P525" s="9"/>
      <c r="Q525" s="9"/>
      <c r="R525" s="9"/>
      <c r="S525" s="9"/>
      <c r="T525" s="9"/>
      <c r="U525" s="9"/>
      <c r="V525" s="9"/>
      <c r="W525" s="9"/>
      <c r="X525" s="9"/>
      <c r="Y525" s="9"/>
      <c r="Z525" s="9"/>
    </row>
    <row r="526" spans="1:26" ht="12.75" customHeight="1" x14ac:dyDescent="0.2">
      <c r="A526" s="14"/>
      <c r="B526" s="15"/>
      <c r="C526" s="16"/>
      <c r="D526" s="14"/>
      <c r="E526" s="17"/>
      <c r="F526" s="18"/>
      <c r="G526" s="18"/>
      <c r="H526" s="18"/>
      <c r="I526" s="7"/>
      <c r="J526" s="9"/>
      <c r="K526" s="9"/>
      <c r="L526" s="9"/>
      <c r="M526" s="9"/>
      <c r="N526" s="9"/>
      <c r="O526" s="9"/>
      <c r="P526" s="9"/>
      <c r="Q526" s="9"/>
      <c r="R526" s="9"/>
      <c r="S526" s="9"/>
      <c r="T526" s="9"/>
      <c r="U526" s="9"/>
      <c r="V526" s="9"/>
      <c r="W526" s="9"/>
      <c r="X526" s="9"/>
      <c r="Y526" s="9"/>
      <c r="Z526" s="9"/>
    </row>
    <row r="527" spans="1:26" ht="12.75" customHeight="1" x14ac:dyDescent="0.2">
      <c r="A527" s="14"/>
      <c r="B527" s="15"/>
      <c r="C527" s="16"/>
      <c r="D527" s="14"/>
      <c r="E527" s="17"/>
      <c r="F527" s="18"/>
      <c r="G527" s="18"/>
      <c r="H527" s="18"/>
      <c r="I527" s="7"/>
      <c r="J527" s="9"/>
      <c r="K527" s="9"/>
      <c r="L527" s="9"/>
      <c r="M527" s="9"/>
      <c r="N527" s="9"/>
      <c r="O527" s="9"/>
      <c r="P527" s="9"/>
      <c r="Q527" s="9"/>
      <c r="R527" s="9"/>
      <c r="S527" s="9"/>
      <c r="T527" s="9"/>
      <c r="U527" s="9"/>
      <c r="V527" s="9"/>
      <c r="W527" s="9"/>
      <c r="X527" s="9"/>
      <c r="Y527" s="9"/>
      <c r="Z527" s="9"/>
    </row>
    <row r="528" spans="1:26" ht="12.75" customHeight="1" x14ac:dyDescent="0.2">
      <c r="A528" s="14"/>
      <c r="B528" s="15"/>
      <c r="C528" s="16"/>
      <c r="D528" s="14"/>
      <c r="E528" s="17"/>
      <c r="F528" s="18"/>
      <c r="G528" s="18"/>
      <c r="H528" s="18"/>
      <c r="I528" s="7"/>
      <c r="J528" s="9"/>
      <c r="K528" s="9"/>
      <c r="L528" s="9"/>
      <c r="M528" s="9"/>
      <c r="N528" s="9"/>
      <c r="O528" s="9"/>
      <c r="P528" s="9"/>
      <c r="Q528" s="9"/>
      <c r="R528" s="9"/>
      <c r="S528" s="9"/>
      <c r="T528" s="9"/>
      <c r="U528" s="9"/>
      <c r="V528" s="9"/>
      <c r="W528" s="9"/>
      <c r="X528" s="9"/>
      <c r="Y528" s="9"/>
      <c r="Z528" s="9"/>
    </row>
    <row r="529" spans="1:26" ht="12.75" customHeight="1" x14ac:dyDescent="0.2">
      <c r="A529" s="14"/>
      <c r="B529" s="15"/>
      <c r="C529" s="16"/>
      <c r="D529" s="14"/>
      <c r="E529" s="17"/>
      <c r="F529" s="18"/>
      <c r="G529" s="18"/>
      <c r="H529" s="18"/>
      <c r="I529" s="7"/>
      <c r="J529" s="9"/>
      <c r="K529" s="9"/>
      <c r="L529" s="9"/>
      <c r="M529" s="9"/>
      <c r="N529" s="9"/>
      <c r="O529" s="9"/>
      <c r="P529" s="9"/>
      <c r="Q529" s="9"/>
      <c r="R529" s="9"/>
      <c r="S529" s="9"/>
      <c r="T529" s="9"/>
      <c r="U529" s="9"/>
      <c r="V529" s="9"/>
      <c r="W529" s="9"/>
      <c r="X529" s="9"/>
      <c r="Y529" s="9"/>
      <c r="Z529" s="9"/>
    </row>
    <row r="530" spans="1:26" ht="12.75" customHeight="1" x14ac:dyDescent="0.2">
      <c r="A530" s="14"/>
      <c r="B530" s="15"/>
      <c r="C530" s="16"/>
      <c r="D530" s="14"/>
      <c r="E530" s="17"/>
      <c r="F530" s="18"/>
      <c r="G530" s="18"/>
      <c r="H530" s="18"/>
      <c r="I530" s="7"/>
      <c r="J530" s="9"/>
      <c r="K530" s="9"/>
      <c r="L530" s="9"/>
      <c r="M530" s="9"/>
      <c r="N530" s="9"/>
      <c r="O530" s="9"/>
      <c r="P530" s="9"/>
      <c r="Q530" s="9"/>
      <c r="R530" s="9"/>
      <c r="S530" s="9"/>
      <c r="T530" s="9"/>
      <c r="U530" s="9"/>
      <c r="V530" s="9"/>
      <c r="W530" s="9"/>
      <c r="X530" s="9"/>
      <c r="Y530" s="9"/>
      <c r="Z530" s="9"/>
    </row>
    <row r="531" spans="1:26" ht="12.75" customHeight="1" x14ac:dyDescent="0.2">
      <c r="A531" s="14"/>
      <c r="B531" s="15"/>
      <c r="C531" s="16"/>
      <c r="D531" s="14"/>
      <c r="E531" s="17"/>
      <c r="F531" s="18"/>
      <c r="G531" s="18"/>
      <c r="H531" s="18"/>
      <c r="I531" s="7"/>
      <c r="J531" s="9"/>
      <c r="K531" s="9"/>
      <c r="L531" s="9"/>
      <c r="M531" s="9"/>
      <c r="N531" s="9"/>
      <c r="O531" s="9"/>
      <c r="P531" s="9"/>
      <c r="Q531" s="9"/>
      <c r="R531" s="9"/>
      <c r="S531" s="9"/>
      <c r="T531" s="9"/>
      <c r="U531" s="9"/>
      <c r="V531" s="9"/>
      <c r="W531" s="9"/>
      <c r="X531" s="9"/>
      <c r="Y531" s="9"/>
      <c r="Z531" s="9"/>
    </row>
    <row r="532" spans="1:26" ht="12.75" customHeight="1" x14ac:dyDescent="0.2">
      <c r="A532" s="14"/>
      <c r="B532" s="15"/>
      <c r="C532" s="16"/>
      <c r="D532" s="14"/>
      <c r="E532" s="17"/>
      <c r="F532" s="18"/>
      <c r="G532" s="18"/>
      <c r="H532" s="18"/>
      <c r="I532" s="7"/>
      <c r="J532" s="9"/>
      <c r="K532" s="9"/>
      <c r="L532" s="9"/>
      <c r="M532" s="9"/>
      <c r="N532" s="9"/>
      <c r="O532" s="9"/>
      <c r="P532" s="9"/>
      <c r="Q532" s="9"/>
      <c r="R532" s="9"/>
      <c r="S532" s="9"/>
      <c r="T532" s="9"/>
      <c r="U532" s="9"/>
      <c r="V532" s="9"/>
      <c r="W532" s="9"/>
      <c r="X532" s="9"/>
      <c r="Y532" s="9"/>
      <c r="Z532" s="9"/>
    </row>
    <row r="533" spans="1:26" ht="12.75" customHeight="1" x14ac:dyDescent="0.2">
      <c r="A533" s="14"/>
      <c r="B533" s="15"/>
      <c r="C533" s="16"/>
      <c r="D533" s="14"/>
      <c r="E533" s="17"/>
      <c r="F533" s="18"/>
      <c r="G533" s="18"/>
      <c r="H533" s="18"/>
      <c r="I533" s="7"/>
      <c r="J533" s="9"/>
      <c r="K533" s="9"/>
      <c r="L533" s="9"/>
      <c r="M533" s="9"/>
      <c r="N533" s="9"/>
      <c r="O533" s="9"/>
      <c r="P533" s="9"/>
      <c r="Q533" s="9"/>
      <c r="R533" s="9"/>
      <c r="S533" s="9"/>
      <c r="T533" s="9"/>
      <c r="U533" s="9"/>
      <c r="V533" s="9"/>
      <c r="W533" s="9"/>
      <c r="X533" s="9"/>
      <c r="Y533" s="9"/>
      <c r="Z533" s="9"/>
    </row>
    <row r="534" spans="1:26" ht="12.75" customHeight="1" x14ac:dyDescent="0.2">
      <c r="A534" s="14"/>
      <c r="B534" s="15"/>
      <c r="C534" s="16"/>
      <c r="D534" s="14"/>
      <c r="E534" s="17"/>
      <c r="F534" s="18"/>
      <c r="G534" s="18"/>
      <c r="H534" s="18"/>
      <c r="I534" s="7"/>
      <c r="J534" s="9"/>
      <c r="K534" s="9"/>
      <c r="L534" s="9"/>
      <c r="M534" s="9"/>
      <c r="N534" s="9"/>
      <c r="O534" s="9"/>
      <c r="P534" s="9"/>
      <c r="Q534" s="9"/>
      <c r="R534" s="9"/>
      <c r="S534" s="9"/>
      <c r="T534" s="9"/>
      <c r="U534" s="9"/>
      <c r="V534" s="9"/>
      <c r="W534" s="9"/>
      <c r="X534" s="9"/>
      <c r="Y534" s="9"/>
      <c r="Z534" s="9"/>
    </row>
    <row r="535" spans="1:26" ht="12.75" customHeight="1" x14ac:dyDescent="0.2">
      <c r="A535" s="14"/>
      <c r="B535" s="15"/>
      <c r="C535" s="16"/>
      <c r="D535" s="14"/>
      <c r="E535" s="17"/>
      <c r="F535" s="18"/>
      <c r="G535" s="18"/>
      <c r="H535" s="18"/>
      <c r="I535" s="7"/>
      <c r="J535" s="9"/>
      <c r="K535" s="9"/>
      <c r="L535" s="9"/>
      <c r="M535" s="9"/>
      <c r="N535" s="9"/>
      <c r="O535" s="9"/>
      <c r="P535" s="9"/>
      <c r="Q535" s="9"/>
      <c r="R535" s="9"/>
      <c r="S535" s="9"/>
      <c r="T535" s="9"/>
      <c r="U535" s="9"/>
      <c r="V535" s="9"/>
      <c r="W535" s="9"/>
      <c r="X535" s="9"/>
      <c r="Y535" s="9"/>
      <c r="Z535" s="9"/>
    </row>
    <row r="536" spans="1:26" ht="12.75" customHeight="1" x14ac:dyDescent="0.2">
      <c r="A536" s="14"/>
      <c r="B536" s="15"/>
      <c r="C536" s="16"/>
      <c r="D536" s="14"/>
      <c r="E536" s="17"/>
      <c r="F536" s="18"/>
      <c r="G536" s="18"/>
      <c r="H536" s="18"/>
      <c r="I536" s="7"/>
      <c r="J536" s="9"/>
      <c r="K536" s="9"/>
      <c r="L536" s="9"/>
      <c r="M536" s="9"/>
      <c r="N536" s="9"/>
      <c r="O536" s="9"/>
      <c r="P536" s="9"/>
      <c r="Q536" s="9"/>
      <c r="R536" s="9"/>
      <c r="S536" s="9"/>
      <c r="T536" s="9"/>
      <c r="U536" s="9"/>
      <c r="V536" s="9"/>
      <c r="W536" s="9"/>
      <c r="X536" s="9"/>
      <c r="Y536" s="9"/>
      <c r="Z536" s="9"/>
    </row>
    <row r="537" spans="1:26" ht="12.75" customHeight="1" x14ac:dyDescent="0.2">
      <c r="A537" s="14"/>
      <c r="B537" s="15"/>
      <c r="C537" s="16"/>
      <c r="D537" s="14"/>
      <c r="E537" s="17"/>
      <c r="F537" s="18"/>
      <c r="G537" s="18"/>
      <c r="H537" s="18"/>
      <c r="I537" s="7"/>
      <c r="J537" s="9"/>
      <c r="K537" s="9"/>
      <c r="L537" s="9"/>
      <c r="M537" s="9"/>
      <c r="N537" s="9"/>
      <c r="O537" s="9"/>
      <c r="P537" s="9"/>
      <c r="Q537" s="9"/>
      <c r="R537" s="9"/>
      <c r="S537" s="9"/>
      <c r="T537" s="9"/>
      <c r="U537" s="9"/>
      <c r="V537" s="9"/>
      <c r="W537" s="9"/>
      <c r="X537" s="9"/>
      <c r="Y537" s="9"/>
      <c r="Z537" s="9"/>
    </row>
    <row r="538" spans="1:26" ht="12.75" customHeight="1" x14ac:dyDescent="0.2">
      <c r="A538" s="14"/>
      <c r="B538" s="15"/>
      <c r="C538" s="16"/>
      <c r="D538" s="14"/>
      <c r="E538" s="17"/>
      <c r="F538" s="18"/>
      <c r="G538" s="18"/>
      <c r="H538" s="18"/>
      <c r="I538" s="7"/>
      <c r="J538" s="9"/>
      <c r="K538" s="9"/>
      <c r="L538" s="9"/>
      <c r="M538" s="9"/>
      <c r="N538" s="9"/>
      <c r="O538" s="9"/>
      <c r="P538" s="9"/>
      <c r="Q538" s="9"/>
      <c r="R538" s="9"/>
      <c r="S538" s="9"/>
      <c r="T538" s="9"/>
      <c r="U538" s="9"/>
      <c r="V538" s="9"/>
      <c r="W538" s="9"/>
      <c r="X538" s="9"/>
      <c r="Y538" s="9"/>
      <c r="Z538" s="9"/>
    </row>
    <row r="539" spans="1:26" ht="12.75" customHeight="1" x14ac:dyDescent="0.2">
      <c r="A539" s="14"/>
      <c r="B539" s="15"/>
      <c r="C539" s="16"/>
      <c r="D539" s="14"/>
      <c r="E539" s="17"/>
      <c r="F539" s="18"/>
      <c r="G539" s="18"/>
      <c r="H539" s="18"/>
      <c r="I539" s="7"/>
      <c r="J539" s="9"/>
      <c r="K539" s="9"/>
      <c r="L539" s="9"/>
      <c r="M539" s="9"/>
      <c r="N539" s="9"/>
      <c r="O539" s="9"/>
      <c r="P539" s="9"/>
      <c r="Q539" s="9"/>
      <c r="R539" s="9"/>
      <c r="S539" s="9"/>
      <c r="T539" s="9"/>
      <c r="U539" s="9"/>
      <c r="V539" s="9"/>
      <c r="W539" s="9"/>
      <c r="X539" s="9"/>
      <c r="Y539" s="9"/>
      <c r="Z539" s="9"/>
    </row>
    <row r="540" spans="1:26" ht="12.75" customHeight="1" x14ac:dyDescent="0.2">
      <c r="A540" s="14"/>
      <c r="B540" s="15"/>
      <c r="C540" s="16"/>
      <c r="D540" s="14"/>
      <c r="E540" s="17"/>
      <c r="F540" s="18"/>
      <c r="G540" s="18"/>
      <c r="H540" s="18"/>
      <c r="I540" s="7"/>
      <c r="J540" s="9"/>
      <c r="K540" s="9"/>
      <c r="L540" s="9"/>
      <c r="M540" s="9"/>
      <c r="N540" s="9"/>
      <c r="O540" s="9"/>
      <c r="P540" s="9"/>
      <c r="Q540" s="9"/>
      <c r="R540" s="9"/>
      <c r="S540" s="9"/>
      <c r="T540" s="9"/>
      <c r="U540" s="9"/>
      <c r="V540" s="9"/>
      <c r="W540" s="9"/>
      <c r="X540" s="9"/>
      <c r="Y540" s="9"/>
      <c r="Z540" s="9"/>
    </row>
    <row r="541" spans="1:26" ht="12.75" customHeight="1" x14ac:dyDescent="0.2">
      <c r="A541" s="14"/>
      <c r="B541" s="15"/>
      <c r="C541" s="16"/>
      <c r="D541" s="14"/>
      <c r="E541" s="17"/>
      <c r="F541" s="18"/>
      <c r="G541" s="18"/>
      <c r="H541" s="18"/>
      <c r="I541" s="7"/>
      <c r="J541" s="9"/>
      <c r="K541" s="9"/>
      <c r="L541" s="9"/>
      <c r="M541" s="9"/>
      <c r="N541" s="9"/>
      <c r="O541" s="9"/>
      <c r="P541" s="9"/>
      <c r="Q541" s="9"/>
      <c r="R541" s="9"/>
      <c r="S541" s="9"/>
      <c r="T541" s="9"/>
      <c r="U541" s="9"/>
      <c r="V541" s="9"/>
      <c r="W541" s="9"/>
      <c r="X541" s="9"/>
      <c r="Y541" s="9"/>
      <c r="Z541" s="9"/>
    </row>
    <row r="542" spans="1:26" ht="12.75" customHeight="1" x14ac:dyDescent="0.2">
      <c r="A542" s="14"/>
      <c r="B542" s="15"/>
      <c r="C542" s="16"/>
      <c r="D542" s="14"/>
      <c r="E542" s="17"/>
      <c r="F542" s="18"/>
      <c r="G542" s="18"/>
      <c r="H542" s="18"/>
      <c r="I542" s="7"/>
      <c r="J542" s="9"/>
      <c r="K542" s="9"/>
      <c r="L542" s="9"/>
      <c r="M542" s="9"/>
      <c r="N542" s="9"/>
      <c r="O542" s="9"/>
      <c r="P542" s="9"/>
      <c r="Q542" s="9"/>
      <c r="R542" s="9"/>
      <c r="S542" s="9"/>
      <c r="T542" s="9"/>
      <c r="U542" s="9"/>
      <c r="V542" s="9"/>
      <c r="W542" s="9"/>
      <c r="X542" s="9"/>
      <c r="Y542" s="9"/>
      <c r="Z542" s="9"/>
    </row>
    <row r="543" spans="1:26" ht="12.75" customHeight="1" x14ac:dyDescent="0.2">
      <c r="A543" s="14"/>
      <c r="B543" s="15"/>
      <c r="C543" s="16"/>
      <c r="D543" s="14"/>
      <c r="E543" s="17"/>
      <c r="F543" s="18"/>
      <c r="G543" s="18"/>
      <c r="H543" s="18"/>
      <c r="I543" s="7"/>
      <c r="J543" s="9"/>
      <c r="K543" s="9"/>
      <c r="L543" s="9"/>
      <c r="M543" s="9"/>
      <c r="N543" s="9"/>
      <c r="O543" s="9"/>
      <c r="P543" s="9"/>
      <c r="Q543" s="9"/>
      <c r="R543" s="9"/>
      <c r="S543" s="9"/>
      <c r="T543" s="9"/>
      <c r="U543" s="9"/>
      <c r="V543" s="9"/>
      <c r="W543" s="9"/>
      <c r="X543" s="9"/>
      <c r="Y543" s="9"/>
      <c r="Z543" s="9"/>
    </row>
    <row r="544" spans="1:26" ht="12.75" customHeight="1" x14ac:dyDescent="0.2">
      <c r="A544" s="14"/>
      <c r="B544" s="15"/>
      <c r="C544" s="16"/>
      <c r="D544" s="14"/>
      <c r="E544" s="17"/>
      <c r="F544" s="18"/>
      <c r="G544" s="18"/>
      <c r="H544" s="18"/>
      <c r="I544" s="7"/>
      <c r="J544" s="9"/>
      <c r="K544" s="9"/>
      <c r="L544" s="9"/>
      <c r="M544" s="9"/>
      <c r="N544" s="9"/>
      <c r="O544" s="9"/>
      <c r="P544" s="9"/>
      <c r="Q544" s="9"/>
      <c r="R544" s="9"/>
      <c r="S544" s="9"/>
      <c r="T544" s="9"/>
      <c r="U544" s="9"/>
      <c r="V544" s="9"/>
      <c r="W544" s="9"/>
      <c r="X544" s="9"/>
      <c r="Y544" s="9"/>
      <c r="Z544" s="9"/>
    </row>
    <row r="545" spans="1:26" ht="12.75" customHeight="1" x14ac:dyDescent="0.2">
      <c r="A545" s="14"/>
      <c r="B545" s="15"/>
      <c r="C545" s="16"/>
      <c r="D545" s="14"/>
      <c r="E545" s="17"/>
      <c r="F545" s="18"/>
      <c r="G545" s="18"/>
      <c r="H545" s="18"/>
      <c r="I545" s="7"/>
      <c r="J545" s="9"/>
      <c r="K545" s="9"/>
      <c r="L545" s="9"/>
      <c r="M545" s="9"/>
      <c r="N545" s="9"/>
      <c r="O545" s="9"/>
      <c r="P545" s="9"/>
      <c r="Q545" s="9"/>
      <c r="R545" s="9"/>
      <c r="S545" s="9"/>
      <c r="T545" s="9"/>
      <c r="U545" s="9"/>
      <c r="V545" s="9"/>
      <c r="W545" s="9"/>
      <c r="X545" s="9"/>
      <c r="Y545" s="9"/>
      <c r="Z545" s="9"/>
    </row>
    <row r="546" spans="1:26" ht="12.75" customHeight="1" x14ac:dyDescent="0.2">
      <c r="A546" s="14"/>
      <c r="B546" s="15"/>
      <c r="C546" s="16"/>
      <c r="D546" s="14"/>
      <c r="E546" s="17"/>
      <c r="F546" s="18"/>
      <c r="G546" s="18"/>
      <c r="H546" s="18"/>
      <c r="I546" s="7"/>
      <c r="J546" s="9"/>
      <c r="K546" s="9"/>
      <c r="L546" s="9"/>
      <c r="M546" s="9"/>
      <c r="N546" s="9"/>
      <c r="O546" s="9"/>
      <c r="P546" s="9"/>
      <c r="Q546" s="9"/>
      <c r="R546" s="9"/>
      <c r="S546" s="9"/>
      <c r="T546" s="9"/>
      <c r="U546" s="9"/>
      <c r="V546" s="9"/>
      <c r="W546" s="9"/>
      <c r="X546" s="9"/>
      <c r="Y546" s="9"/>
      <c r="Z546" s="9"/>
    </row>
    <row r="547" spans="1:26" ht="12.75" customHeight="1" x14ac:dyDescent="0.2">
      <c r="A547" s="14"/>
      <c r="B547" s="15"/>
      <c r="C547" s="16"/>
      <c r="D547" s="14"/>
      <c r="E547" s="17"/>
      <c r="F547" s="18"/>
      <c r="G547" s="18"/>
      <c r="H547" s="18"/>
      <c r="I547" s="7"/>
      <c r="J547" s="9"/>
      <c r="K547" s="9"/>
      <c r="L547" s="9"/>
      <c r="M547" s="9"/>
      <c r="N547" s="9"/>
      <c r="O547" s="9"/>
      <c r="P547" s="9"/>
      <c r="Q547" s="9"/>
      <c r="R547" s="9"/>
      <c r="S547" s="9"/>
      <c r="T547" s="9"/>
      <c r="U547" s="9"/>
      <c r="V547" s="9"/>
      <c r="W547" s="9"/>
      <c r="X547" s="9"/>
      <c r="Y547" s="9"/>
      <c r="Z547" s="9"/>
    </row>
    <row r="548" spans="1:26" ht="12.75" customHeight="1" x14ac:dyDescent="0.2">
      <c r="A548" s="14"/>
      <c r="B548" s="15"/>
      <c r="C548" s="16"/>
      <c r="D548" s="14"/>
      <c r="E548" s="17"/>
      <c r="F548" s="18"/>
      <c r="G548" s="18"/>
      <c r="H548" s="18"/>
      <c r="I548" s="7"/>
      <c r="J548" s="9"/>
      <c r="K548" s="9"/>
      <c r="L548" s="9"/>
      <c r="M548" s="9"/>
      <c r="N548" s="9"/>
      <c r="O548" s="9"/>
      <c r="P548" s="9"/>
      <c r="Q548" s="9"/>
      <c r="R548" s="9"/>
      <c r="S548" s="9"/>
      <c r="T548" s="9"/>
      <c r="U548" s="9"/>
      <c r="V548" s="9"/>
      <c r="W548" s="9"/>
      <c r="X548" s="9"/>
      <c r="Y548" s="9"/>
      <c r="Z548" s="9"/>
    </row>
    <row r="549" spans="1:26" ht="12.75" customHeight="1" x14ac:dyDescent="0.2">
      <c r="A549" s="14"/>
      <c r="B549" s="15"/>
      <c r="C549" s="16"/>
      <c r="D549" s="14"/>
      <c r="E549" s="17"/>
      <c r="F549" s="18"/>
      <c r="G549" s="18"/>
      <c r="H549" s="18"/>
      <c r="I549" s="7"/>
      <c r="J549" s="9"/>
      <c r="K549" s="9"/>
      <c r="L549" s="9"/>
      <c r="M549" s="9"/>
      <c r="N549" s="9"/>
      <c r="O549" s="9"/>
      <c r="P549" s="9"/>
      <c r="Q549" s="9"/>
      <c r="R549" s="9"/>
      <c r="S549" s="9"/>
      <c r="T549" s="9"/>
      <c r="U549" s="9"/>
      <c r="V549" s="9"/>
      <c r="W549" s="9"/>
      <c r="X549" s="9"/>
      <c r="Y549" s="9"/>
      <c r="Z549" s="9"/>
    </row>
    <row r="550" spans="1:26" ht="12.75" customHeight="1" x14ac:dyDescent="0.2">
      <c r="A550" s="14"/>
      <c r="B550" s="15"/>
      <c r="C550" s="16"/>
      <c r="D550" s="14"/>
      <c r="E550" s="17"/>
      <c r="F550" s="18"/>
      <c r="G550" s="18"/>
      <c r="H550" s="18"/>
      <c r="I550" s="7"/>
      <c r="J550" s="9"/>
      <c r="K550" s="9"/>
      <c r="L550" s="9"/>
      <c r="M550" s="9"/>
      <c r="N550" s="9"/>
      <c r="O550" s="9"/>
      <c r="P550" s="9"/>
      <c r="Q550" s="9"/>
      <c r="R550" s="9"/>
      <c r="S550" s="9"/>
      <c r="T550" s="9"/>
      <c r="U550" s="9"/>
      <c r="V550" s="9"/>
      <c r="W550" s="9"/>
      <c r="X550" s="9"/>
      <c r="Y550" s="9"/>
      <c r="Z550" s="9"/>
    </row>
    <row r="551" spans="1:26" ht="12.75" customHeight="1" x14ac:dyDescent="0.2">
      <c r="A551" s="14"/>
      <c r="B551" s="15"/>
      <c r="C551" s="16"/>
      <c r="D551" s="14"/>
      <c r="E551" s="17"/>
      <c r="F551" s="18"/>
      <c r="G551" s="18"/>
      <c r="H551" s="18"/>
      <c r="I551" s="7"/>
      <c r="J551" s="9"/>
      <c r="K551" s="9"/>
      <c r="L551" s="9"/>
      <c r="M551" s="9"/>
      <c r="N551" s="9"/>
      <c r="O551" s="9"/>
      <c r="P551" s="9"/>
      <c r="Q551" s="9"/>
      <c r="R551" s="9"/>
      <c r="S551" s="9"/>
      <c r="T551" s="9"/>
      <c r="U551" s="9"/>
      <c r="V551" s="9"/>
      <c r="W551" s="9"/>
      <c r="X551" s="9"/>
      <c r="Y551" s="9"/>
      <c r="Z551" s="9"/>
    </row>
    <row r="552" spans="1:26" ht="12.75" customHeight="1" x14ac:dyDescent="0.2">
      <c r="A552" s="14"/>
      <c r="B552" s="15"/>
      <c r="C552" s="16"/>
      <c r="D552" s="14"/>
      <c r="E552" s="17"/>
      <c r="F552" s="18"/>
      <c r="G552" s="18"/>
      <c r="H552" s="18"/>
      <c r="I552" s="7"/>
      <c r="J552" s="9"/>
      <c r="K552" s="9"/>
      <c r="L552" s="9"/>
      <c r="M552" s="9"/>
      <c r="N552" s="9"/>
      <c r="O552" s="9"/>
      <c r="P552" s="9"/>
      <c r="Q552" s="9"/>
      <c r="R552" s="9"/>
      <c r="S552" s="9"/>
      <c r="T552" s="9"/>
      <c r="U552" s="9"/>
      <c r="V552" s="9"/>
      <c r="W552" s="9"/>
      <c r="X552" s="9"/>
      <c r="Y552" s="9"/>
      <c r="Z552" s="9"/>
    </row>
    <row r="553" spans="1:26" ht="12.75" customHeight="1" x14ac:dyDescent="0.2">
      <c r="A553" s="14"/>
      <c r="B553" s="15"/>
      <c r="C553" s="16"/>
      <c r="D553" s="14"/>
      <c r="E553" s="17"/>
      <c r="F553" s="18"/>
      <c r="G553" s="18"/>
      <c r="H553" s="18"/>
      <c r="I553" s="7"/>
      <c r="J553" s="9"/>
      <c r="K553" s="9"/>
      <c r="L553" s="9"/>
      <c r="M553" s="9"/>
      <c r="N553" s="9"/>
      <c r="O553" s="9"/>
      <c r="P553" s="9"/>
      <c r="Q553" s="9"/>
      <c r="R553" s="9"/>
      <c r="S553" s="9"/>
      <c r="T553" s="9"/>
      <c r="U553" s="9"/>
      <c r="V553" s="9"/>
      <c r="W553" s="9"/>
      <c r="X553" s="9"/>
      <c r="Y553" s="9"/>
      <c r="Z553" s="9"/>
    </row>
    <row r="554" spans="1:26" ht="12.75" customHeight="1" x14ac:dyDescent="0.2">
      <c r="A554" s="14"/>
      <c r="B554" s="15"/>
      <c r="C554" s="16"/>
      <c r="D554" s="14"/>
      <c r="E554" s="17"/>
      <c r="F554" s="18"/>
      <c r="G554" s="18"/>
      <c r="H554" s="18"/>
      <c r="I554" s="7"/>
      <c r="J554" s="9"/>
      <c r="K554" s="9"/>
      <c r="L554" s="9"/>
      <c r="M554" s="9"/>
      <c r="N554" s="9"/>
      <c r="O554" s="9"/>
      <c r="P554" s="9"/>
      <c r="Q554" s="9"/>
      <c r="R554" s="9"/>
      <c r="S554" s="9"/>
      <c r="T554" s="9"/>
      <c r="U554" s="9"/>
      <c r="V554" s="9"/>
      <c r="W554" s="9"/>
      <c r="X554" s="9"/>
      <c r="Y554" s="9"/>
      <c r="Z554" s="9"/>
    </row>
    <row r="555" spans="1:26" ht="12.75" customHeight="1" x14ac:dyDescent="0.2">
      <c r="A555" s="14"/>
      <c r="B555" s="15"/>
      <c r="C555" s="16"/>
      <c r="D555" s="14"/>
      <c r="E555" s="17"/>
      <c r="F555" s="18"/>
      <c r="G555" s="18"/>
      <c r="H555" s="18"/>
      <c r="I555" s="7"/>
      <c r="J555" s="9"/>
      <c r="K555" s="9"/>
      <c r="L555" s="9"/>
      <c r="M555" s="9"/>
      <c r="N555" s="9"/>
      <c r="O555" s="9"/>
      <c r="P555" s="9"/>
      <c r="Q555" s="9"/>
      <c r="R555" s="9"/>
      <c r="S555" s="9"/>
      <c r="T555" s="9"/>
      <c r="U555" s="9"/>
      <c r="V555" s="9"/>
      <c r="W555" s="9"/>
      <c r="X555" s="9"/>
      <c r="Y555" s="9"/>
      <c r="Z555" s="9"/>
    </row>
    <row r="556" spans="1:26" ht="12.75" customHeight="1" x14ac:dyDescent="0.2">
      <c r="A556" s="14"/>
      <c r="B556" s="15"/>
      <c r="C556" s="16"/>
      <c r="D556" s="14"/>
      <c r="E556" s="17"/>
      <c r="F556" s="18"/>
      <c r="G556" s="18"/>
      <c r="H556" s="18"/>
      <c r="I556" s="7"/>
      <c r="J556" s="9"/>
      <c r="K556" s="9"/>
      <c r="L556" s="9"/>
      <c r="M556" s="9"/>
      <c r="N556" s="9"/>
      <c r="O556" s="9"/>
      <c r="P556" s="9"/>
      <c r="Q556" s="9"/>
      <c r="R556" s="9"/>
      <c r="S556" s="9"/>
      <c r="T556" s="9"/>
      <c r="U556" s="9"/>
      <c r="V556" s="9"/>
      <c r="W556" s="9"/>
      <c r="X556" s="9"/>
      <c r="Y556" s="9"/>
      <c r="Z556" s="9"/>
    </row>
    <row r="557" spans="1:26" ht="12.75" customHeight="1" x14ac:dyDescent="0.2">
      <c r="A557" s="14"/>
      <c r="B557" s="15"/>
      <c r="C557" s="16"/>
      <c r="D557" s="14"/>
      <c r="E557" s="17"/>
      <c r="F557" s="18"/>
      <c r="G557" s="18"/>
      <c r="H557" s="18"/>
      <c r="I557" s="7"/>
      <c r="J557" s="9"/>
      <c r="K557" s="9"/>
      <c r="L557" s="9"/>
      <c r="M557" s="9"/>
      <c r="N557" s="9"/>
      <c r="O557" s="9"/>
      <c r="P557" s="9"/>
      <c r="Q557" s="9"/>
      <c r="R557" s="9"/>
      <c r="S557" s="9"/>
      <c r="T557" s="9"/>
      <c r="U557" s="9"/>
      <c r="V557" s="9"/>
      <c r="W557" s="9"/>
      <c r="X557" s="9"/>
      <c r="Y557" s="9"/>
      <c r="Z557" s="9"/>
    </row>
    <row r="558" spans="1:26" ht="12.75" customHeight="1" x14ac:dyDescent="0.2">
      <c r="A558" s="14"/>
      <c r="B558" s="15"/>
      <c r="C558" s="16"/>
      <c r="D558" s="14"/>
      <c r="E558" s="17"/>
      <c r="F558" s="18"/>
      <c r="G558" s="18"/>
      <c r="H558" s="18"/>
      <c r="I558" s="7"/>
      <c r="J558" s="9"/>
      <c r="K558" s="9"/>
      <c r="L558" s="9"/>
      <c r="M558" s="9"/>
      <c r="N558" s="9"/>
      <c r="O558" s="9"/>
      <c r="P558" s="9"/>
      <c r="Q558" s="9"/>
      <c r="R558" s="9"/>
      <c r="S558" s="9"/>
      <c r="T558" s="9"/>
      <c r="U558" s="9"/>
      <c r="V558" s="9"/>
      <c r="W558" s="9"/>
      <c r="X558" s="9"/>
      <c r="Y558" s="9"/>
      <c r="Z558" s="9"/>
    </row>
    <row r="559" spans="1:26" ht="12.75" customHeight="1" x14ac:dyDescent="0.2">
      <c r="A559" s="14"/>
      <c r="B559" s="15"/>
      <c r="C559" s="16"/>
      <c r="D559" s="14"/>
      <c r="E559" s="17"/>
      <c r="F559" s="18"/>
      <c r="G559" s="18"/>
      <c r="H559" s="18"/>
      <c r="I559" s="7"/>
      <c r="J559" s="9"/>
      <c r="K559" s="9"/>
      <c r="L559" s="9"/>
      <c r="M559" s="9"/>
      <c r="N559" s="9"/>
      <c r="O559" s="9"/>
      <c r="P559" s="9"/>
      <c r="Q559" s="9"/>
      <c r="R559" s="9"/>
      <c r="S559" s="9"/>
      <c r="T559" s="9"/>
      <c r="U559" s="9"/>
      <c r="V559" s="9"/>
      <c r="W559" s="9"/>
      <c r="X559" s="9"/>
      <c r="Y559" s="9"/>
      <c r="Z559" s="9"/>
    </row>
    <row r="560" spans="1:26" ht="12.75" customHeight="1" x14ac:dyDescent="0.2">
      <c r="A560" s="14"/>
      <c r="B560" s="15"/>
      <c r="C560" s="16"/>
      <c r="D560" s="14"/>
      <c r="E560" s="17"/>
      <c r="F560" s="18"/>
      <c r="G560" s="18"/>
      <c r="H560" s="18"/>
      <c r="I560" s="7"/>
      <c r="J560" s="9"/>
      <c r="K560" s="9"/>
      <c r="L560" s="9"/>
      <c r="M560" s="9"/>
      <c r="N560" s="9"/>
      <c r="O560" s="9"/>
      <c r="P560" s="9"/>
      <c r="Q560" s="9"/>
      <c r="R560" s="9"/>
      <c r="S560" s="9"/>
      <c r="T560" s="9"/>
      <c r="U560" s="9"/>
      <c r="V560" s="9"/>
      <c r="W560" s="9"/>
      <c r="X560" s="9"/>
      <c r="Y560" s="9"/>
      <c r="Z560" s="9"/>
    </row>
    <row r="561" spans="1:26" ht="12.75" customHeight="1" x14ac:dyDescent="0.2">
      <c r="A561" s="14"/>
      <c r="B561" s="15"/>
      <c r="C561" s="16"/>
      <c r="D561" s="14"/>
      <c r="E561" s="17"/>
      <c r="F561" s="18"/>
      <c r="G561" s="18"/>
      <c r="H561" s="18"/>
      <c r="I561" s="7"/>
      <c r="J561" s="9"/>
      <c r="K561" s="9"/>
      <c r="L561" s="9"/>
      <c r="M561" s="9"/>
      <c r="N561" s="9"/>
      <c r="O561" s="9"/>
      <c r="P561" s="9"/>
      <c r="Q561" s="9"/>
      <c r="R561" s="9"/>
      <c r="S561" s="9"/>
      <c r="T561" s="9"/>
      <c r="U561" s="9"/>
      <c r="V561" s="9"/>
      <c r="W561" s="9"/>
      <c r="X561" s="9"/>
      <c r="Y561" s="9"/>
      <c r="Z561" s="9"/>
    </row>
    <row r="562" spans="1:26" ht="12.75" customHeight="1" x14ac:dyDescent="0.2">
      <c r="A562" s="14"/>
      <c r="B562" s="15"/>
      <c r="C562" s="16"/>
      <c r="D562" s="14"/>
      <c r="E562" s="17"/>
      <c r="F562" s="18"/>
      <c r="G562" s="18"/>
      <c r="H562" s="18"/>
      <c r="I562" s="7"/>
      <c r="J562" s="9"/>
      <c r="K562" s="9"/>
      <c r="L562" s="9"/>
      <c r="M562" s="9"/>
      <c r="N562" s="9"/>
      <c r="O562" s="9"/>
      <c r="P562" s="9"/>
      <c r="Q562" s="9"/>
      <c r="R562" s="9"/>
      <c r="S562" s="9"/>
      <c r="T562" s="9"/>
      <c r="U562" s="9"/>
      <c r="V562" s="9"/>
      <c r="W562" s="9"/>
      <c r="X562" s="9"/>
      <c r="Y562" s="9"/>
      <c r="Z562" s="9"/>
    </row>
    <row r="563" spans="1:26" ht="12.75" customHeight="1" x14ac:dyDescent="0.2">
      <c r="A563" s="14"/>
      <c r="B563" s="15"/>
      <c r="C563" s="16"/>
      <c r="D563" s="14"/>
      <c r="E563" s="17"/>
      <c r="F563" s="18"/>
      <c r="G563" s="18"/>
      <c r="H563" s="18"/>
      <c r="I563" s="7"/>
      <c r="J563" s="9"/>
      <c r="K563" s="9"/>
      <c r="L563" s="9"/>
      <c r="M563" s="9"/>
      <c r="N563" s="9"/>
      <c r="O563" s="9"/>
      <c r="P563" s="9"/>
      <c r="Q563" s="9"/>
      <c r="R563" s="9"/>
      <c r="S563" s="9"/>
      <c r="T563" s="9"/>
      <c r="U563" s="9"/>
      <c r="V563" s="9"/>
      <c r="W563" s="9"/>
      <c r="X563" s="9"/>
      <c r="Y563" s="9"/>
      <c r="Z563" s="9"/>
    </row>
    <row r="564" spans="1:26" ht="12.75" customHeight="1" x14ac:dyDescent="0.2">
      <c r="A564" s="14"/>
      <c r="B564" s="15"/>
      <c r="C564" s="16"/>
      <c r="D564" s="14"/>
      <c r="E564" s="17"/>
      <c r="F564" s="18"/>
      <c r="G564" s="18"/>
      <c r="H564" s="18"/>
      <c r="I564" s="7"/>
      <c r="J564" s="9"/>
      <c r="K564" s="9"/>
      <c r="L564" s="9"/>
      <c r="M564" s="9"/>
      <c r="N564" s="9"/>
      <c r="O564" s="9"/>
      <c r="P564" s="9"/>
      <c r="Q564" s="9"/>
      <c r="R564" s="9"/>
      <c r="S564" s="9"/>
      <c r="T564" s="9"/>
      <c r="U564" s="9"/>
      <c r="V564" s="9"/>
      <c r="W564" s="9"/>
      <c r="X564" s="9"/>
      <c r="Y564" s="9"/>
      <c r="Z564" s="9"/>
    </row>
    <row r="565" spans="1:26" ht="12.75" customHeight="1" x14ac:dyDescent="0.2">
      <c r="A565" s="14"/>
      <c r="B565" s="15"/>
      <c r="C565" s="16"/>
      <c r="D565" s="14"/>
      <c r="E565" s="17"/>
      <c r="F565" s="18"/>
      <c r="G565" s="18"/>
      <c r="H565" s="18"/>
      <c r="I565" s="7"/>
      <c r="J565" s="9"/>
      <c r="K565" s="9"/>
      <c r="L565" s="9"/>
      <c r="M565" s="9"/>
      <c r="N565" s="9"/>
      <c r="O565" s="9"/>
      <c r="P565" s="9"/>
      <c r="Q565" s="9"/>
      <c r="R565" s="9"/>
      <c r="S565" s="9"/>
      <c r="T565" s="9"/>
      <c r="U565" s="9"/>
      <c r="V565" s="9"/>
      <c r="W565" s="9"/>
      <c r="X565" s="9"/>
      <c r="Y565" s="9"/>
      <c r="Z565" s="9"/>
    </row>
    <row r="566" spans="1:26" ht="12.75" customHeight="1" x14ac:dyDescent="0.2">
      <c r="A566" s="14"/>
      <c r="B566" s="15"/>
      <c r="C566" s="16"/>
      <c r="D566" s="14"/>
      <c r="E566" s="17"/>
      <c r="F566" s="18"/>
      <c r="G566" s="18"/>
      <c r="H566" s="18"/>
      <c r="I566" s="7"/>
      <c r="J566" s="9"/>
      <c r="K566" s="9"/>
      <c r="L566" s="9"/>
      <c r="M566" s="9"/>
      <c r="N566" s="9"/>
      <c r="O566" s="9"/>
      <c r="P566" s="9"/>
      <c r="Q566" s="9"/>
      <c r="R566" s="9"/>
      <c r="S566" s="9"/>
      <c r="T566" s="9"/>
      <c r="U566" s="9"/>
      <c r="V566" s="9"/>
      <c r="W566" s="9"/>
      <c r="X566" s="9"/>
      <c r="Y566" s="9"/>
      <c r="Z566" s="9"/>
    </row>
    <row r="567" spans="1:26" ht="12.75" customHeight="1" x14ac:dyDescent="0.2">
      <c r="A567" s="14"/>
      <c r="B567" s="15"/>
      <c r="C567" s="16"/>
      <c r="D567" s="14"/>
      <c r="E567" s="17"/>
      <c r="F567" s="18"/>
      <c r="G567" s="18"/>
      <c r="H567" s="18"/>
      <c r="I567" s="7"/>
      <c r="J567" s="9"/>
      <c r="K567" s="9"/>
      <c r="L567" s="9"/>
      <c r="M567" s="9"/>
      <c r="N567" s="9"/>
      <c r="O567" s="9"/>
      <c r="P567" s="9"/>
      <c r="Q567" s="9"/>
      <c r="R567" s="9"/>
      <c r="S567" s="9"/>
      <c r="T567" s="9"/>
      <c r="U567" s="9"/>
      <c r="V567" s="9"/>
      <c r="W567" s="9"/>
      <c r="X567" s="9"/>
      <c r="Y567" s="9"/>
      <c r="Z567" s="9"/>
    </row>
    <row r="568" spans="1:26" ht="12.75" customHeight="1" x14ac:dyDescent="0.2">
      <c r="A568" s="14"/>
      <c r="B568" s="15"/>
      <c r="C568" s="16"/>
      <c r="D568" s="14"/>
      <c r="E568" s="17"/>
      <c r="F568" s="18"/>
      <c r="G568" s="18"/>
      <c r="H568" s="18"/>
      <c r="I568" s="7"/>
      <c r="J568" s="9"/>
      <c r="K568" s="9"/>
      <c r="L568" s="9"/>
      <c r="M568" s="9"/>
      <c r="N568" s="9"/>
      <c r="O568" s="9"/>
      <c r="P568" s="9"/>
      <c r="Q568" s="9"/>
      <c r="R568" s="9"/>
      <c r="S568" s="9"/>
      <c r="T568" s="9"/>
      <c r="U568" s="9"/>
      <c r="V568" s="9"/>
      <c r="W568" s="9"/>
      <c r="X568" s="9"/>
      <c r="Y568" s="9"/>
      <c r="Z568" s="9"/>
    </row>
    <row r="569" spans="1:26" ht="12.75" customHeight="1" x14ac:dyDescent="0.2">
      <c r="A569" s="14"/>
      <c r="B569" s="15"/>
      <c r="C569" s="16"/>
      <c r="D569" s="14"/>
      <c r="E569" s="17"/>
      <c r="F569" s="18"/>
      <c r="G569" s="18"/>
      <c r="H569" s="18"/>
      <c r="I569" s="7"/>
      <c r="J569" s="9"/>
      <c r="K569" s="9"/>
      <c r="L569" s="9"/>
      <c r="M569" s="9"/>
      <c r="N569" s="9"/>
      <c r="O569" s="9"/>
      <c r="P569" s="9"/>
      <c r="Q569" s="9"/>
      <c r="R569" s="9"/>
      <c r="S569" s="9"/>
      <c r="T569" s="9"/>
      <c r="U569" s="9"/>
      <c r="V569" s="9"/>
      <c r="W569" s="9"/>
      <c r="X569" s="9"/>
      <c r="Y569" s="9"/>
      <c r="Z569" s="9"/>
    </row>
    <row r="570" spans="1:26" ht="12.75" customHeight="1" x14ac:dyDescent="0.2">
      <c r="A570" s="14"/>
      <c r="B570" s="15"/>
      <c r="C570" s="16"/>
      <c r="D570" s="14"/>
      <c r="E570" s="17"/>
      <c r="F570" s="18"/>
      <c r="G570" s="18"/>
      <c r="H570" s="18"/>
      <c r="I570" s="7"/>
      <c r="J570" s="9"/>
      <c r="K570" s="9"/>
      <c r="L570" s="9"/>
      <c r="M570" s="9"/>
      <c r="N570" s="9"/>
      <c r="O570" s="9"/>
      <c r="P570" s="9"/>
      <c r="Q570" s="9"/>
      <c r="R570" s="9"/>
      <c r="S570" s="9"/>
      <c r="T570" s="9"/>
      <c r="U570" s="9"/>
      <c r="V570" s="9"/>
      <c r="W570" s="9"/>
      <c r="X570" s="9"/>
      <c r="Y570" s="9"/>
      <c r="Z570" s="9"/>
    </row>
    <row r="571" spans="1:26" ht="12.75" customHeight="1" x14ac:dyDescent="0.2">
      <c r="A571" s="14"/>
      <c r="B571" s="15"/>
      <c r="C571" s="16"/>
      <c r="D571" s="14"/>
      <c r="E571" s="17"/>
      <c r="F571" s="18"/>
      <c r="G571" s="18"/>
      <c r="H571" s="18"/>
      <c r="I571" s="7"/>
      <c r="J571" s="9"/>
      <c r="K571" s="9"/>
      <c r="L571" s="9"/>
      <c r="M571" s="9"/>
      <c r="N571" s="9"/>
      <c r="O571" s="9"/>
      <c r="P571" s="9"/>
      <c r="Q571" s="9"/>
      <c r="R571" s="9"/>
      <c r="S571" s="9"/>
      <c r="T571" s="9"/>
      <c r="U571" s="9"/>
      <c r="V571" s="9"/>
      <c r="W571" s="9"/>
      <c r="X571" s="9"/>
      <c r="Y571" s="9"/>
      <c r="Z571" s="9"/>
    </row>
    <row r="572" spans="1:26" ht="12.75" customHeight="1" x14ac:dyDescent="0.2">
      <c r="A572" s="14"/>
      <c r="B572" s="15"/>
      <c r="C572" s="16"/>
      <c r="D572" s="14"/>
      <c r="E572" s="17"/>
      <c r="F572" s="18"/>
      <c r="G572" s="18"/>
      <c r="H572" s="18"/>
      <c r="I572" s="7"/>
      <c r="J572" s="9"/>
      <c r="K572" s="9"/>
      <c r="L572" s="9"/>
      <c r="M572" s="9"/>
      <c r="N572" s="9"/>
      <c r="O572" s="9"/>
      <c r="P572" s="9"/>
      <c r="Q572" s="9"/>
      <c r="R572" s="9"/>
      <c r="S572" s="9"/>
      <c r="T572" s="9"/>
      <c r="U572" s="9"/>
      <c r="V572" s="9"/>
      <c r="W572" s="9"/>
      <c r="X572" s="9"/>
      <c r="Y572" s="9"/>
      <c r="Z572" s="9"/>
    </row>
    <row r="573" spans="1:26" ht="12.75" customHeight="1" x14ac:dyDescent="0.2">
      <c r="A573" s="14"/>
      <c r="B573" s="15"/>
      <c r="C573" s="16"/>
      <c r="D573" s="14"/>
      <c r="E573" s="17"/>
      <c r="F573" s="18"/>
      <c r="G573" s="18"/>
      <c r="H573" s="18"/>
      <c r="I573" s="7"/>
      <c r="J573" s="9"/>
      <c r="K573" s="9"/>
      <c r="L573" s="9"/>
      <c r="M573" s="9"/>
      <c r="N573" s="9"/>
      <c r="O573" s="9"/>
      <c r="P573" s="9"/>
      <c r="Q573" s="9"/>
      <c r="R573" s="9"/>
      <c r="S573" s="9"/>
      <c r="T573" s="9"/>
      <c r="U573" s="9"/>
      <c r="V573" s="9"/>
      <c r="W573" s="9"/>
      <c r="X573" s="9"/>
      <c r="Y573" s="9"/>
      <c r="Z573" s="9"/>
    </row>
    <row r="574" spans="1:26" ht="12.75" customHeight="1" x14ac:dyDescent="0.2">
      <c r="A574" s="14"/>
      <c r="B574" s="15"/>
      <c r="C574" s="16"/>
      <c r="D574" s="14"/>
      <c r="E574" s="17"/>
      <c r="F574" s="18"/>
      <c r="G574" s="18"/>
      <c r="H574" s="18"/>
      <c r="I574" s="7"/>
      <c r="J574" s="9"/>
      <c r="K574" s="9"/>
      <c r="L574" s="9"/>
      <c r="M574" s="9"/>
      <c r="N574" s="9"/>
      <c r="O574" s="9"/>
      <c r="P574" s="9"/>
      <c r="Q574" s="9"/>
      <c r="R574" s="9"/>
      <c r="S574" s="9"/>
      <c r="T574" s="9"/>
      <c r="U574" s="9"/>
      <c r="V574" s="9"/>
      <c r="W574" s="9"/>
      <c r="X574" s="9"/>
      <c r="Y574" s="9"/>
      <c r="Z574" s="9"/>
    </row>
    <row r="575" spans="1:26" ht="12.75" customHeight="1" x14ac:dyDescent="0.2">
      <c r="A575" s="14"/>
      <c r="B575" s="15"/>
      <c r="C575" s="16"/>
      <c r="D575" s="14"/>
      <c r="E575" s="17"/>
      <c r="F575" s="18"/>
      <c r="G575" s="18"/>
      <c r="H575" s="18"/>
      <c r="I575" s="7"/>
      <c r="J575" s="9"/>
      <c r="K575" s="9"/>
      <c r="L575" s="9"/>
      <c r="M575" s="9"/>
      <c r="N575" s="9"/>
      <c r="O575" s="9"/>
      <c r="P575" s="9"/>
      <c r="Q575" s="9"/>
      <c r="R575" s="9"/>
      <c r="S575" s="9"/>
      <c r="T575" s="9"/>
      <c r="U575" s="9"/>
      <c r="V575" s="9"/>
      <c r="W575" s="9"/>
      <c r="X575" s="9"/>
      <c r="Y575" s="9"/>
      <c r="Z575" s="9"/>
    </row>
    <row r="576" spans="1:26" ht="12.75" customHeight="1" x14ac:dyDescent="0.2">
      <c r="A576" s="14"/>
      <c r="B576" s="15"/>
      <c r="C576" s="16"/>
      <c r="D576" s="14"/>
      <c r="E576" s="17"/>
      <c r="F576" s="18"/>
      <c r="G576" s="18"/>
      <c r="H576" s="18"/>
      <c r="I576" s="7"/>
      <c r="J576" s="9"/>
      <c r="K576" s="9"/>
      <c r="L576" s="9"/>
      <c r="M576" s="9"/>
      <c r="N576" s="9"/>
      <c r="O576" s="9"/>
      <c r="P576" s="9"/>
      <c r="Q576" s="9"/>
      <c r="R576" s="9"/>
      <c r="S576" s="9"/>
      <c r="T576" s="9"/>
      <c r="U576" s="9"/>
      <c r="V576" s="9"/>
      <c r="W576" s="9"/>
      <c r="X576" s="9"/>
      <c r="Y576" s="9"/>
      <c r="Z576" s="9"/>
    </row>
    <row r="577" spans="1:26" ht="12.75" customHeight="1" x14ac:dyDescent="0.2">
      <c r="A577" s="14"/>
      <c r="B577" s="15"/>
      <c r="C577" s="16"/>
      <c r="D577" s="14"/>
      <c r="E577" s="17"/>
      <c r="F577" s="18"/>
      <c r="G577" s="18"/>
      <c r="H577" s="18"/>
      <c r="I577" s="7"/>
      <c r="J577" s="9"/>
      <c r="K577" s="9"/>
      <c r="L577" s="9"/>
      <c r="M577" s="9"/>
      <c r="N577" s="9"/>
      <c r="O577" s="9"/>
      <c r="P577" s="9"/>
      <c r="Q577" s="9"/>
      <c r="R577" s="9"/>
      <c r="S577" s="9"/>
      <c r="T577" s="9"/>
      <c r="U577" s="9"/>
      <c r="V577" s="9"/>
      <c r="W577" s="9"/>
      <c r="X577" s="9"/>
      <c r="Y577" s="9"/>
      <c r="Z577" s="9"/>
    </row>
    <row r="578" spans="1:26" ht="12.75" customHeight="1" x14ac:dyDescent="0.2">
      <c r="A578" s="14"/>
      <c r="B578" s="15"/>
      <c r="C578" s="16"/>
      <c r="D578" s="14"/>
      <c r="E578" s="17"/>
      <c r="F578" s="18"/>
      <c r="G578" s="18"/>
      <c r="H578" s="18"/>
      <c r="I578" s="7"/>
      <c r="J578" s="9"/>
      <c r="K578" s="9"/>
      <c r="L578" s="9"/>
      <c r="M578" s="9"/>
      <c r="N578" s="9"/>
      <c r="O578" s="9"/>
      <c r="P578" s="9"/>
      <c r="Q578" s="9"/>
      <c r="R578" s="9"/>
      <c r="S578" s="9"/>
      <c r="T578" s="9"/>
      <c r="U578" s="9"/>
      <c r="V578" s="9"/>
      <c r="W578" s="9"/>
      <c r="X578" s="9"/>
      <c r="Y578" s="9"/>
      <c r="Z578" s="9"/>
    </row>
    <row r="579" spans="1:26" ht="12.75" customHeight="1" x14ac:dyDescent="0.2">
      <c r="A579" s="14"/>
      <c r="B579" s="15"/>
      <c r="C579" s="16"/>
      <c r="D579" s="14"/>
      <c r="E579" s="17"/>
      <c r="F579" s="18"/>
      <c r="G579" s="18"/>
      <c r="H579" s="18"/>
      <c r="I579" s="7"/>
      <c r="J579" s="9"/>
      <c r="K579" s="9"/>
      <c r="L579" s="9"/>
      <c r="M579" s="9"/>
      <c r="N579" s="9"/>
      <c r="O579" s="9"/>
      <c r="P579" s="9"/>
      <c r="Q579" s="9"/>
      <c r="R579" s="9"/>
      <c r="S579" s="9"/>
      <c r="T579" s="9"/>
      <c r="U579" s="9"/>
      <c r="V579" s="9"/>
      <c r="W579" s="9"/>
      <c r="X579" s="9"/>
      <c r="Y579" s="9"/>
      <c r="Z579" s="9"/>
    </row>
    <row r="580" spans="1:26" ht="12.75" customHeight="1" x14ac:dyDescent="0.2">
      <c r="A580" s="14"/>
      <c r="B580" s="15"/>
      <c r="C580" s="16"/>
      <c r="D580" s="14"/>
      <c r="E580" s="17"/>
      <c r="F580" s="18"/>
      <c r="G580" s="18"/>
      <c r="H580" s="18"/>
      <c r="I580" s="7"/>
      <c r="J580" s="9"/>
      <c r="K580" s="9"/>
      <c r="L580" s="9"/>
      <c r="M580" s="9"/>
      <c r="N580" s="9"/>
      <c r="O580" s="9"/>
      <c r="P580" s="9"/>
      <c r="Q580" s="9"/>
      <c r="R580" s="9"/>
      <c r="S580" s="9"/>
      <c r="T580" s="9"/>
      <c r="U580" s="9"/>
      <c r="V580" s="9"/>
      <c r="W580" s="9"/>
      <c r="X580" s="9"/>
      <c r="Y580" s="9"/>
      <c r="Z580" s="9"/>
    </row>
    <row r="581" spans="1:26" ht="12.75" customHeight="1" x14ac:dyDescent="0.2">
      <c r="A581" s="14"/>
      <c r="B581" s="15"/>
      <c r="C581" s="16"/>
      <c r="D581" s="14"/>
      <c r="E581" s="17"/>
      <c r="F581" s="18"/>
      <c r="G581" s="18"/>
      <c r="H581" s="18"/>
      <c r="I581" s="7"/>
      <c r="J581" s="9"/>
      <c r="K581" s="9"/>
      <c r="L581" s="9"/>
      <c r="M581" s="9"/>
      <c r="N581" s="9"/>
      <c r="O581" s="9"/>
      <c r="P581" s="9"/>
      <c r="Q581" s="9"/>
      <c r="R581" s="9"/>
      <c r="S581" s="9"/>
      <c r="T581" s="9"/>
      <c r="U581" s="9"/>
      <c r="V581" s="9"/>
      <c r="W581" s="9"/>
      <c r="X581" s="9"/>
      <c r="Y581" s="9"/>
      <c r="Z581" s="9"/>
    </row>
    <row r="582" spans="1:26" ht="12.75" customHeight="1" x14ac:dyDescent="0.2">
      <c r="A582" s="14"/>
      <c r="B582" s="15"/>
      <c r="C582" s="16"/>
      <c r="D582" s="14"/>
      <c r="E582" s="17"/>
      <c r="F582" s="18"/>
      <c r="G582" s="18"/>
      <c r="H582" s="18"/>
      <c r="I582" s="7"/>
      <c r="J582" s="9"/>
      <c r="K582" s="9"/>
      <c r="L582" s="9"/>
      <c r="M582" s="9"/>
      <c r="N582" s="9"/>
      <c r="O582" s="9"/>
      <c r="P582" s="9"/>
      <c r="Q582" s="9"/>
      <c r="R582" s="9"/>
      <c r="S582" s="9"/>
      <c r="T582" s="9"/>
      <c r="U582" s="9"/>
      <c r="V582" s="9"/>
      <c r="W582" s="9"/>
      <c r="X582" s="9"/>
      <c r="Y582" s="9"/>
      <c r="Z582" s="9"/>
    </row>
    <row r="583" spans="1:26" ht="12.75" customHeight="1" x14ac:dyDescent="0.2">
      <c r="A583" s="14"/>
      <c r="B583" s="15"/>
      <c r="C583" s="16"/>
      <c r="D583" s="14"/>
      <c r="E583" s="17"/>
      <c r="F583" s="18"/>
      <c r="G583" s="18"/>
      <c r="H583" s="18"/>
      <c r="I583" s="7"/>
      <c r="J583" s="9"/>
      <c r="K583" s="9"/>
      <c r="L583" s="9"/>
      <c r="M583" s="9"/>
      <c r="N583" s="9"/>
      <c r="O583" s="9"/>
      <c r="P583" s="9"/>
      <c r="Q583" s="9"/>
      <c r="R583" s="9"/>
      <c r="S583" s="9"/>
      <c r="T583" s="9"/>
      <c r="U583" s="9"/>
      <c r="V583" s="9"/>
      <c r="W583" s="9"/>
      <c r="X583" s="9"/>
      <c r="Y583" s="9"/>
      <c r="Z583" s="9"/>
    </row>
    <row r="584" spans="1:26" ht="12.75" customHeight="1" x14ac:dyDescent="0.2">
      <c r="A584" s="14"/>
      <c r="B584" s="15"/>
      <c r="C584" s="16"/>
      <c r="D584" s="14"/>
      <c r="E584" s="17"/>
      <c r="F584" s="18"/>
      <c r="G584" s="18"/>
      <c r="H584" s="18"/>
      <c r="I584" s="7"/>
      <c r="J584" s="9"/>
      <c r="K584" s="9"/>
      <c r="L584" s="9"/>
      <c r="M584" s="9"/>
      <c r="N584" s="9"/>
      <c r="O584" s="9"/>
      <c r="P584" s="9"/>
      <c r="Q584" s="9"/>
      <c r="R584" s="9"/>
      <c r="S584" s="9"/>
      <c r="T584" s="9"/>
      <c r="U584" s="9"/>
      <c r="V584" s="9"/>
      <c r="W584" s="9"/>
      <c r="X584" s="9"/>
      <c r="Y584" s="9"/>
      <c r="Z584" s="9"/>
    </row>
    <row r="585" spans="1:26" ht="12.75" customHeight="1" x14ac:dyDescent="0.2">
      <c r="A585" s="14"/>
      <c r="B585" s="15"/>
      <c r="C585" s="16"/>
      <c r="D585" s="14"/>
      <c r="E585" s="17"/>
      <c r="F585" s="18"/>
      <c r="G585" s="18"/>
      <c r="H585" s="18"/>
      <c r="I585" s="7"/>
      <c r="J585" s="9"/>
      <c r="K585" s="9"/>
      <c r="L585" s="9"/>
      <c r="M585" s="9"/>
      <c r="N585" s="9"/>
      <c r="O585" s="9"/>
      <c r="P585" s="9"/>
      <c r="Q585" s="9"/>
      <c r="R585" s="9"/>
      <c r="S585" s="9"/>
      <c r="T585" s="9"/>
      <c r="U585" s="9"/>
      <c r="V585" s="9"/>
      <c r="W585" s="9"/>
      <c r="X585" s="9"/>
      <c r="Y585" s="9"/>
      <c r="Z585" s="9"/>
    </row>
    <row r="586" spans="1:26" ht="12.75" customHeight="1" x14ac:dyDescent="0.2">
      <c r="A586" s="14"/>
      <c r="B586" s="15"/>
      <c r="C586" s="16"/>
      <c r="D586" s="14"/>
      <c r="E586" s="17"/>
      <c r="F586" s="18"/>
      <c r="G586" s="18"/>
      <c r="H586" s="18"/>
      <c r="I586" s="7"/>
      <c r="J586" s="9"/>
      <c r="K586" s="9"/>
      <c r="L586" s="9"/>
      <c r="M586" s="9"/>
      <c r="N586" s="9"/>
      <c r="O586" s="9"/>
      <c r="P586" s="9"/>
      <c r="Q586" s="9"/>
      <c r="R586" s="9"/>
      <c r="S586" s="9"/>
      <c r="T586" s="9"/>
      <c r="U586" s="9"/>
      <c r="V586" s="9"/>
      <c r="W586" s="9"/>
      <c r="X586" s="9"/>
      <c r="Y586" s="9"/>
      <c r="Z586" s="9"/>
    </row>
    <row r="587" spans="1:26" ht="12.75" customHeight="1" x14ac:dyDescent="0.2">
      <c r="A587" s="14"/>
      <c r="B587" s="15"/>
      <c r="C587" s="16"/>
      <c r="D587" s="14"/>
      <c r="E587" s="17"/>
      <c r="F587" s="18"/>
      <c r="G587" s="18"/>
      <c r="H587" s="18"/>
      <c r="I587" s="7"/>
      <c r="J587" s="9"/>
      <c r="K587" s="9"/>
      <c r="L587" s="9"/>
      <c r="M587" s="9"/>
      <c r="N587" s="9"/>
      <c r="O587" s="9"/>
      <c r="P587" s="9"/>
      <c r="Q587" s="9"/>
      <c r="R587" s="9"/>
      <c r="S587" s="9"/>
      <c r="T587" s="9"/>
      <c r="U587" s="9"/>
      <c r="V587" s="9"/>
      <c r="W587" s="9"/>
      <c r="X587" s="9"/>
      <c r="Y587" s="9"/>
      <c r="Z587" s="9"/>
    </row>
    <row r="588" spans="1:26" ht="12.75" customHeight="1" x14ac:dyDescent="0.2">
      <c r="A588" s="14"/>
      <c r="B588" s="15"/>
      <c r="C588" s="16"/>
      <c r="D588" s="14"/>
      <c r="E588" s="17"/>
      <c r="F588" s="18"/>
      <c r="G588" s="18"/>
      <c r="H588" s="18"/>
      <c r="I588" s="7"/>
      <c r="J588" s="9"/>
      <c r="K588" s="9"/>
      <c r="L588" s="9"/>
      <c r="M588" s="9"/>
      <c r="N588" s="9"/>
      <c r="O588" s="9"/>
      <c r="P588" s="9"/>
      <c r="Q588" s="9"/>
      <c r="R588" s="9"/>
      <c r="S588" s="9"/>
      <c r="T588" s="9"/>
      <c r="U588" s="9"/>
      <c r="V588" s="9"/>
      <c r="W588" s="9"/>
      <c r="X588" s="9"/>
      <c r="Y588" s="9"/>
      <c r="Z588" s="9"/>
    </row>
    <row r="589" spans="1:26" ht="12.75" customHeight="1" x14ac:dyDescent="0.2">
      <c r="A589" s="14"/>
      <c r="B589" s="15"/>
      <c r="C589" s="16"/>
      <c r="D589" s="14"/>
      <c r="E589" s="17"/>
      <c r="F589" s="18"/>
      <c r="G589" s="18"/>
      <c r="H589" s="18"/>
      <c r="I589" s="7"/>
      <c r="J589" s="9"/>
      <c r="K589" s="9"/>
      <c r="L589" s="9"/>
      <c r="M589" s="9"/>
      <c r="N589" s="9"/>
      <c r="O589" s="9"/>
      <c r="P589" s="9"/>
      <c r="Q589" s="9"/>
      <c r="R589" s="9"/>
      <c r="S589" s="9"/>
      <c r="T589" s="9"/>
      <c r="U589" s="9"/>
      <c r="V589" s="9"/>
      <c r="W589" s="9"/>
      <c r="X589" s="9"/>
      <c r="Y589" s="9"/>
      <c r="Z589" s="9"/>
    </row>
    <row r="590" spans="1:26" ht="12.75" customHeight="1" x14ac:dyDescent="0.2">
      <c r="A590" s="14"/>
      <c r="B590" s="15"/>
      <c r="C590" s="16"/>
      <c r="D590" s="14"/>
      <c r="E590" s="17"/>
      <c r="F590" s="18"/>
      <c r="G590" s="18"/>
      <c r="H590" s="18"/>
      <c r="I590" s="7"/>
      <c r="J590" s="9"/>
      <c r="K590" s="9"/>
      <c r="L590" s="9"/>
      <c r="M590" s="9"/>
      <c r="N590" s="9"/>
      <c r="O590" s="9"/>
      <c r="P590" s="9"/>
      <c r="Q590" s="9"/>
      <c r="R590" s="9"/>
      <c r="S590" s="9"/>
      <c r="T590" s="9"/>
      <c r="U590" s="9"/>
      <c r="V590" s="9"/>
      <c r="W590" s="9"/>
      <c r="X590" s="9"/>
      <c r="Y590" s="9"/>
      <c r="Z590" s="9"/>
    </row>
    <row r="591" spans="1:26" ht="12.75" customHeight="1" x14ac:dyDescent="0.2">
      <c r="A591" s="14"/>
      <c r="B591" s="15"/>
      <c r="C591" s="16"/>
      <c r="D591" s="14"/>
      <c r="E591" s="17"/>
      <c r="F591" s="18"/>
      <c r="G591" s="18"/>
      <c r="H591" s="18"/>
      <c r="I591" s="7"/>
      <c r="J591" s="9"/>
      <c r="K591" s="9"/>
      <c r="L591" s="9"/>
      <c r="M591" s="9"/>
      <c r="N591" s="9"/>
      <c r="O591" s="9"/>
      <c r="P591" s="9"/>
      <c r="Q591" s="9"/>
      <c r="R591" s="9"/>
      <c r="S591" s="9"/>
      <c r="T591" s="9"/>
      <c r="U591" s="9"/>
      <c r="V591" s="9"/>
      <c r="W591" s="9"/>
      <c r="X591" s="9"/>
      <c r="Y591" s="9"/>
      <c r="Z591" s="9"/>
    </row>
    <row r="592" spans="1:26" ht="12.75" customHeight="1" x14ac:dyDescent="0.2">
      <c r="A592" s="14"/>
      <c r="B592" s="15"/>
      <c r="C592" s="16"/>
      <c r="D592" s="14"/>
      <c r="E592" s="17"/>
      <c r="F592" s="18"/>
      <c r="G592" s="18"/>
      <c r="H592" s="18"/>
      <c r="I592" s="7"/>
      <c r="J592" s="9"/>
      <c r="K592" s="9"/>
      <c r="L592" s="9"/>
      <c r="M592" s="9"/>
      <c r="N592" s="9"/>
      <c r="O592" s="9"/>
      <c r="P592" s="9"/>
      <c r="Q592" s="9"/>
      <c r="R592" s="9"/>
      <c r="S592" s="9"/>
      <c r="T592" s="9"/>
      <c r="U592" s="9"/>
      <c r="V592" s="9"/>
      <c r="W592" s="9"/>
      <c r="X592" s="9"/>
      <c r="Y592" s="9"/>
      <c r="Z592" s="9"/>
    </row>
    <row r="593" spans="1:26" ht="12.75" customHeight="1" x14ac:dyDescent="0.2">
      <c r="A593" s="14"/>
      <c r="B593" s="15"/>
      <c r="C593" s="16"/>
      <c r="D593" s="14"/>
      <c r="E593" s="17"/>
      <c r="F593" s="18"/>
      <c r="G593" s="18"/>
      <c r="H593" s="18"/>
      <c r="I593" s="7"/>
      <c r="J593" s="9"/>
      <c r="K593" s="9"/>
      <c r="L593" s="9"/>
      <c r="M593" s="9"/>
      <c r="N593" s="9"/>
      <c r="O593" s="9"/>
      <c r="P593" s="9"/>
      <c r="Q593" s="9"/>
      <c r="R593" s="9"/>
      <c r="S593" s="9"/>
      <c r="T593" s="9"/>
      <c r="U593" s="9"/>
      <c r="V593" s="9"/>
      <c r="W593" s="9"/>
      <c r="X593" s="9"/>
      <c r="Y593" s="9"/>
      <c r="Z593" s="9"/>
    </row>
    <row r="594" spans="1:26" ht="12.75" customHeight="1" x14ac:dyDescent="0.2">
      <c r="A594" s="14"/>
      <c r="B594" s="15"/>
      <c r="C594" s="16"/>
      <c r="D594" s="14"/>
      <c r="E594" s="17"/>
      <c r="F594" s="18"/>
      <c r="G594" s="18"/>
      <c r="H594" s="18"/>
      <c r="I594" s="7"/>
      <c r="J594" s="9"/>
      <c r="K594" s="9"/>
      <c r="L594" s="9"/>
      <c r="M594" s="9"/>
      <c r="N594" s="9"/>
      <c r="O594" s="9"/>
      <c r="P594" s="9"/>
      <c r="Q594" s="9"/>
      <c r="R594" s="9"/>
      <c r="S594" s="9"/>
      <c r="T594" s="9"/>
      <c r="U594" s="9"/>
      <c r="V594" s="9"/>
      <c r="W594" s="9"/>
      <c r="X594" s="9"/>
      <c r="Y594" s="9"/>
      <c r="Z594" s="9"/>
    </row>
    <row r="595" spans="1:26" ht="12.75" customHeight="1" x14ac:dyDescent="0.2">
      <c r="A595" s="14"/>
      <c r="B595" s="15"/>
      <c r="C595" s="16"/>
      <c r="D595" s="14"/>
      <c r="E595" s="17"/>
      <c r="F595" s="18"/>
      <c r="G595" s="18"/>
      <c r="H595" s="18"/>
      <c r="I595" s="7"/>
      <c r="J595" s="9"/>
      <c r="K595" s="9"/>
      <c r="L595" s="9"/>
      <c r="M595" s="9"/>
      <c r="N595" s="9"/>
      <c r="O595" s="9"/>
      <c r="P595" s="9"/>
      <c r="Q595" s="9"/>
      <c r="R595" s="9"/>
      <c r="S595" s="9"/>
      <c r="T595" s="9"/>
      <c r="U595" s="9"/>
      <c r="V595" s="9"/>
      <c r="W595" s="9"/>
      <c r="X595" s="9"/>
      <c r="Y595" s="9"/>
      <c r="Z595" s="9"/>
    </row>
    <row r="596" spans="1:26" ht="12.75" customHeight="1" x14ac:dyDescent="0.2">
      <c r="A596" s="14"/>
      <c r="B596" s="15"/>
      <c r="C596" s="16"/>
      <c r="D596" s="14"/>
      <c r="E596" s="17"/>
      <c r="F596" s="18"/>
      <c r="G596" s="18"/>
      <c r="H596" s="18"/>
      <c r="I596" s="7"/>
      <c r="J596" s="9"/>
      <c r="K596" s="9"/>
      <c r="L596" s="9"/>
      <c r="M596" s="9"/>
      <c r="N596" s="9"/>
      <c r="O596" s="9"/>
      <c r="P596" s="9"/>
      <c r="Q596" s="9"/>
      <c r="R596" s="9"/>
      <c r="S596" s="9"/>
      <c r="T596" s="9"/>
      <c r="U596" s="9"/>
      <c r="V596" s="9"/>
      <c r="W596" s="9"/>
      <c r="X596" s="9"/>
      <c r="Y596" s="9"/>
      <c r="Z596" s="9"/>
    </row>
    <row r="597" spans="1:26" ht="12.75" customHeight="1" x14ac:dyDescent="0.2">
      <c r="A597" s="14"/>
      <c r="B597" s="15"/>
      <c r="C597" s="16"/>
      <c r="D597" s="14"/>
      <c r="E597" s="17"/>
      <c r="F597" s="18"/>
      <c r="G597" s="18"/>
      <c r="H597" s="18"/>
      <c r="I597" s="7"/>
      <c r="J597" s="9"/>
      <c r="K597" s="9"/>
      <c r="L597" s="9"/>
      <c r="M597" s="9"/>
      <c r="N597" s="9"/>
      <c r="O597" s="9"/>
      <c r="P597" s="9"/>
      <c r="Q597" s="9"/>
      <c r="R597" s="9"/>
      <c r="S597" s="9"/>
      <c r="T597" s="9"/>
      <c r="U597" s="9"/>
      <c r="V597" s="9"/>
      <c r="W597" s="9"/>
      <c r="X597" s="9"/>
      <c r="Y597" s="9"/>
      <c r="Z597" s="9"/>
    </row>
    <row r="598" spans="1:26" ht="12.75" customHeight="1" x14ac:dyDescent="0.2">
      <c r="A598" s="14"/>
      <c r="B598" s="15"/>
      <c r="C598" s="16"/>
      <c r="D598" s="14"/>
      <c r="E598" s="17"/>
      <c r="F598" s="18"/>
      <c r="G598" s="18"/>
      <c r="H598" s="18"/>
      <c r="I598" s="7"/>
      <c r="J598" s="9"/>
      <c r="K598" s="9"/>
      <c r="L598" s="9"/>
      <c r="M598" s="9"/>
      <c r="N598" s="9"/>
      <c r="O598" s="9"/>
      <c r="P598" s="9"/>
      <c r="Q598" s="9"/>
      <c r="R598" s="9"/>
      <c r="S598" s="9"/>
      <c r="T598" s="9"/>
      <c r="U598" s="9"/>
      <c r="V598" s="9"/>
      <c r="W598" s="9"/>
      <c r="X598" s="9"/>
      <c r="Y598" s="9"/>
      <c r="Z598" s="9"/>
    </row>
    <row r="599" spans="1:26" ht="12.75" customHeight="1" x14ac:dyDescent="0.2">
      <c r="A599" s="14"/>
      <c r="B599" s="15"/>
      <c r="C599" s="16"/>
      <c r="D599" s="14"/>
      <c r="E599" s="17"/>
      <c r="F599" s="18"/>
      <c r="G599" s="18"/>
      <c r="H599" s="18"/>
      <c r="I599" s="7"/>
      <c r="J599" s="9"/>
      <c r="K599" s="9"/>
      <c r="L599" s="9"/>
      <c r="M599" s="9"/>
      <c r="N599" s="9"/>
      <c r="O599" s="9"/>
      <c r="P599" s="9"/>
      <c r="Q599" s="9"/>
      <c r="R599" s="9"/>
      <c r="S599" s="9"/>
      <c r="T599" s="9"/>
      <c r="U599" s="9"/>
      <c r="V599" s="9"/>
      <c r="W599" s="9"/>
      <c r="X599" s="9"/>
      <c r="Y599" s="9"/>
      <c r="Z599" s="9"/>
    </row>
    <row r="600" spans="1:26" ht="12.75" customHeight="1" x14ac:dyDescent="0.2">
      <c r="A600" s="14"/>
      <c r="B600" s="15"/>
      <c r="C600" s="16"/>
      <c r="D600" s="14"/>
      <c r="E600" s="17"/>
      <c r="F600" s="18"/>
      <c r="G600" s="18"/>
      <c r="H600" s="18"/>
      <c r="I600" s="7"/>
      <c r="J600" s="9"/>
      <c r="K600" s="9"/>
      <c r="L600" s="9"/>
      <c r="M600" s="9"/>
      <c r="N600" s="9"/>
      <c r="O600" s="9"/>
      <c r="P600" s="9"/>
      <c r="Q600" s="9"/>
      <c r="R600" s="9"/>
      <c r="S600" s="9"/>
      <c r="T600" s="9"/>
      <c r="U600" s="9"/>
      <c r="V600" s="9"/>
      <c r="W600" s="9"/>
      <c r="X600" s="9"/>
      <c r="Y600" s="9"/>
      <c r="Z600" s="9"/>
    </row>
    <row r="601" spans="1:26" ht="12.75" customHeight="1" x14ac:dyDescent="0.2">
      <c r="A601" s="14"/>
      <c r="B601" s="15"/>
      <c r="C601" s="16"/>
      <c r="D601" s="14"/>
      <c r="E601" s="17"/>
      <c r="F601" s="18"/>
      <c r="G601" s="18"/>
      <c r="H601" s="18"/>
      <c r="I601" s="7"/>
      <c r="J601" s="9"/>
      <c r="K601" s="9"/>
      <c r="L601" s="9"/>
      <c r="M601" s="9"/>
      <c r="N601" s="9"/>
      <c r="O601" s="9"/>
      <c r="P601" s="9"/>
      <c r="Q601" s="9"/>
      <c r="R601" s="9"/>
      <c r="S601" s="9"/>
      <c r="T601" s="9"/>
      <c r="U601" s="9"/>
      <c r="V601" s="9"/>
      <c r="W601" s="9"/>
      <c r="X601" s="9"/>
      <c r="Y601" s="9"/>
      <c r="Z601" s="9"/>
    </row>
    <row r="602" spans="1:26" ht="12.75" customHeight="1" x14ac:dyDescent="0.2">
      <c r="A602" s="14"/>
      <c r="B602" s="15"/>
      <c r="C602" s="16"/>
      <c r="D602" s="14"/>
      <c r="E602" s="17"/>
      <c r="F602" s="18"/>
      <c r="G602" s="18"/>
      <c r="H602" s="18"/>
      <c r="I602" s="7"/>
      <c r="J602" s="9"/>
      <c r="K602" s="9"/>
      <c r="L602" s="9"/>
      <c r="M602" s="9"/>
      <c r="N602" s="9"/>
      <c r="O602" s="9"/>
      <c r="P602" s="9"/>
      <c r="Q602" s="9"/>
      <c r="R602" s="9"/>
      <c r="S602" s="9"/>
      <c r="T602" s="9"/>
      <c r="U602" s="9"/>
      <c r="V602" s="9"/>
      <c r="W602" s="9"/>
      <c r="X602" s="9"/>
      <c r="Y602" s="9"/>
      <c r="Z602" s="9"/>
    </row>
    <row r="603" spans="1:26" ht="12.75" customHeight="1" x14ac:dyDescent="0.2">
      <c r="A603" s="14"/>
      <c r="B603" s="15"/>
      <c r="C603" s="16"/>
      <c r="D603" s="14"/>
      <c r="E603" s="17"/>
      <c r="F603" s="18"/>
      <c r="G603" s="18"/>
      <c r="H603" s="18"/>
      <c r="I603" s="7"/>
      <c r="J603" s="9"/>
      <c r="K603" s="9"/>
      <c r="L603" s="9"/>
      <c r="M603" s="9"/>
      <c r="N603" s="9"/>
      <c r="O603" s="9"/>
      <c r="P603" s="9"/>
      <c r="Q603" s="9"/>
      <c r="R603" s="9"/>
      <c r="S603" s="9"/>
      <c r="T603" s="9"/>
      <c r="U603" s="9"/>
      <c r="V603" s="9"/>
      <c r="W603" s="9"/>
      <c r="X603" s="9"/>
      <c r="Y603" s="9"/>
      <c r="Z603" s="9"/>
    </row>
    <row r="604" spans="1:26" ht="12.75" customHeight="1" x14ac:dyDescent="0.2">
      <c r="A604" s="14"/>
      <c r="B604" s="15"/>
      <c r="C604" s="16"/>
      <c r="D604" s="14"/>
      <c r="E604" s="17"/>
      <c r="F604" s="18"/>
      <c r="G604" s="18"/>
      <c r="H604" s="18"/>
      <c r="I604" s="7"/>
      <c r="J604" s="9"/>
      <c r="K604" s="9"/>
      <c r="L604" s="9"/>
      <c r="M604" s="9"/>
      <c r="N604" s="9"/>
      <c r="O604" s="9"/>
      <c r="P604" s="9"/>
      <c r="Q604" s="9"/>
      <c r="R604" s="9"/>
      <c r="S604" s="9"/>
      <c r="T604" s="9"/>
      <c r="U604" s="9"/>
      <c r="V604" s="9"/>
      <c r="W604" s="9"/>
      <c r="X604" s="9"/>
      <c r="Y604" s="9"/>
      <c r="Z604" s="9"/>
    </row>
    <row r="605" spans="1:26" ht="12.75" customHeight="1" x14ac:dyDescent="0.2">
      <c r="A605" s="14"/>
      <c r="B605" s="15"/>
      <c r="C605" s="16"/>
      <c r="D605" s="14"/>
      <c r="E605" s="17"/>
      <c r="F605" s="18"/>
      <c r="G605" s="18"/>
      <c r="H605" s="18"/>
      <c r="I605" s="7"/>
      <c r="J605" s="9"/>
      <c r="K605" s="9"/>
      <c r="L605" s="9"/>
      <c r="M605" s="9"/>
      <c r="N605" s="9"/>
      <c r="O605" s="9"/>
      <c r="P605" s="9"/>
      <c r="Q605" s="9"/>
      <c r="R605" s="9"/>
      <c r="S605" s="9"/>
      <c r="T605" s="9"/>
      <c r="U605" s="9"/>
      <c r="V605" s="9"/>
      <c r="W605" s="9"/>
      <c r="X605" s="9"/>
      <c r="Y605" s="9"/>
      <c r="Z605" s="9"/>
    </row>
    <row r="606" spans="1:26" ht="12.75" customHeight="1" x14ac:dyDescent="0.2">
      <c r="A606" s="14"/>
      <c r="B606" s="15"/>
      <c r="C606" s="16"/>
      <c r="D606" s="14"/>
      <c r="E606" s="17"/>
      <c r="F606" s="18"/>
      <c r="G606" s="18"/>
      <c r="H606" s="18"/>
      <c r="I606" s="7"/>
      <c r="J606" s="9"/>
      <c r="K606" s="9"/>
      <c r="L606" s="9"/>
      <c r="M606" s="9"/>
      <c r="N606" s="9"/>
      <c r="O606" s="9"/>
      <c r="P606" s="9"/>
      <c r="Q606" s="9"/>
      <c r="R606" s="9"/>
      <c r="S606" s="9"/>
      <c r="T606" s="9"/>
      <c r="U606" s="9"/>
      <c r="V606" s="9"/>
      <c r="W606" s="9"/>
      <c r="X606" s="9"/>
      <c r="Y606" s="9"/>
      <c r="Z606" s="9"/>
    </row>
    <row r="607" spans="1:26" ht="12.75" customHeight="1" x14ac:dyDescent="0.2">
      <c r="A607" s="14"/>
      <c r="B607" s="15"/>
      <c r="C607" s="16"/>
      <c r="D607" s="14"/>
      <c r="E607" s="17"/>
      <c r="F607" s="18"/>
      <c r="G607" s="18"/>
      <c r="H607" s="18"/>
      <c r="I607" s="7"/>
      <c r="J607" s="9"/>
      <c r="K607" s="9"/>
      <c r="L607" s="9"/>
      <c r="M607" s="9"/>
      <c r="N607" s="9"/>
      <c r="O607" s="9"/>
      <c r="P607" s="9"/>
      <c r="Q607" s="9"/>
      <c r="R607" s="9"/>
      <c r="S607" s="9"/>
      <c r="T607" s="9"/>
      <c r="U607" s="9"/>
      <c r="V607" s="9"/>
      <c r="W607" s="9"/>
      <c r="X607" s="9"/>
      <c r="Y607" s="9"/>
      <c r="Z607" s="9"/>
    </row>
    <row r="608" spans="1:26" ht="12.75" customHeight="1" x14ac:dyDescent="0.2">
      <c r="A608" s="14"/>
      <c r="B608" s="15"/>
      <c r="C608" s="16"/>
      <c r="D608" s="14"/>
      <c r="E608" s="17"/>
      <c r="F608" s="18"/>
      <c r="G608" s="18"/>
      <c r="H608" s="18"/>
      <c r="I608" s="7"/>
      <c r="J608" s="9"/>
      <c r="K608" s="9"/>
      <c r="L608" s="9"/>
      <c r="M608" s="9"/>
      <c r="N608" s="9"/>
      <c r="O608" s="9"/>
      <c r="P608" s="9"/>
      <c r="Q608" s="9"/>
      <c r="R608" s="9"/>
      <c r="S608" s="9"/>
      <c r="T608" s="9"/>
      <c r="U608" s="9"/>
      <c r="V608" s="9"/>
      <c r="W608" s="9"/>
      <c r="X608" s="9"/>
      <c r="Y608" s="9"/>
      <c r="Z608" s="9"/>
    </row>
    <row r="609" spans="1:26" ht="12.75" customHeight="1" x14ac:dyDescent="0.2">
      <c r="A609" s="14"/>
      <c r="B609" s="15"/>
      <c r="C609" s="16"/>
      <c r="D609" s="14"/>
      <c r="E609" s="17"/>
      <c r="F609" s="18"/>
      <c r="G609" s="18"/>
      <c r="H609" s="18"/>
      <c r="I609" s="7"/>
      <c r="J609" s="9"/>
      <c r="K609" s="9"/>
      <c r="L609" s="9"/>
      <c r="M609" s="9"/>
      <c r="N609" s="9"/>
      <c r="O609" s="9"/>
      <c r="P609" s="9"/>
      <c r="Q609" s="9"/>
      <c r="R609" s="9"/>
      <c r="S609" s="9"/>
      <c r="T609" s="9"/>
      <c r="U609" s="9"/>
      <c r="V609" s="9"/>
      <c r="W609" s="9"/>
      <c r="X609" s="9"/>
      <c r="Y609" s="9"/>
      <c r="Z609" s="9"/>
    </row>
    <row r="610" spans="1:26" ht="12.75" customHeight="1" x14ac:dyDescent="0.2">
      <c r="A610" s="14"/>
      <c r="B610" s="15"/>
      <c r="C610" s="16"/>
      <c r="D610" s="14"/>
      <c r="E610" s="17"/>
      <c r="F610" s="18"/>
      <c r="G610" s="18"/>
      <c r="H610" s="18"/>
      <c r="I610" s="7"/>
      <c r="J610" s="9"/>
      <c r="K610" s="9"/>
      <c r="L610" s="9"/>
      <c r="M610" s="9"/>
      <c r="N610" s="9"/>
      <c r="O610" s="9"/>
      <c r="P610" s="9"/>
      <c r="Q610" s="9"/>
      <c r="R610" s="9"/>
      <c r="S610" s="9"/>
      <c r="T610" s="9"/>
      <c r="U610" s="9"/>
      <c r="V610" s="9"/>
      <c r="W610" s="9"/>
      <c r="X610" s="9"/>
      <c r="Y610" s="9"/>
      <c r="Z610" s="9"/>
    </row>
    <row r="611" spans="1:26" ht="12.75" customHeight="1" x14ac:dyDescent="0.2">
      <c r="A611" s="14"/>
      <c r="B611" s="15"/>
      <c r="C611" s="16"/>
      <c r="D611" s="14"/>
      <c r="E611" s="17"/>
      <c r="F611" s="18"/>
      <c r="G611" s="18"/>
      <c r="H611" s="18"/>
      <c r="I611" s="7"/>
      <c r="J611" s="9"/>
      <c r="K611" s="9"/>
      <c r="L611" s="9"/>
      <c r="M611" s="9"/>
      <c r="N611" s="9"/>
      <c r="O611" s="9"/>
      <c r="P611" s="9"/>
      <c r="Q611" s="9"/>
      <c r="R611" s="9"/>
      <c r="S611" s="9"/>
      <c r="T611" s="9"/>
      <c r="U611" s="9"/>
      <c r="V611" s="9"/>
      <c r="W611" s="9"/>
      <c r="X611" s="9"/>
      <c r="Y611" s="9"/>
      <c r="Z611" s="9"/>
    </row>
    <row r="612" spans="1:26" ht="12.75" customHeight="1" x14ac:dyDescent="0.2">
      <c r="A612" s="14"/>
      <c r="B612" s="15"/>
      <c r="C612" s="16"/>
      <c r="D612" s="14"/>
      <c r="E612" s="17"/>
      <c r="F612" s="18"/>
      <c r="G612" s="18"/>
      <c r="H612" s="18"/>
      <c r="I612" s="7"/>
      <c r="J612" s="9"/>
      <c r="K612" s="9"/>
      <c r="L612" s="9"/>
      <c r="M612" s="9"/>
      <c r="N612" s="9"/>
      <c r="O612" s="9"/>
      <c r="P612" s="9"/>
      <c r="Q612" s="9"/>
      <c r="R612" s="9"/>
      <c r="S612" s="9"/>
      <c r="T612" s="9"/>
      <c r="U612" s="9"/>
      <c r="V612" s="9"/>
      <c r="W612" s="9"/>
      <c r="X612" s="9"/>
      <c r="Y612" s="9"/>
      <c r="Z612" s="9"/>
    </row>
    <row r="613" spans="1:26" ht="12.75" customHeight="1" x14ac:dyDescent="0.2">
      <c r="A613" s="14"/>
      <c r="B613" s="15"/>
      <c r="C613" s="16"/>
      <c r="D613" s="14"/>
      <c r="E613" s="17"/>
      <c r="F613" s="18"/>
      <c r="G613" s="18"/>
      <c r="H613" s="18"/>
      <c r="I613" s="7"/>
      <c r="J613" s="9"/>
      <c r="K613" s="9"/>
      <c r="L613" s="9"/>
      <c r="M613" s="9"/>
      <c r="N613" s="9"/>
      <c r="O613" s="9"/>
      <c r="P613" s="9"/>
      <c r="Q613" s="9"/>
      <c r="R613" s="9"/>
      <c r="S613" s="9"/>
      <c r="T613" s="9"/>
      <c r="U613" s="9"/>
      <c r="V613" s="9"/>
      <c r="W613" s="9"/>
      <c r="X613" s="9"/>
      <c r="Y613" s="9"/>
      <c r="Z613" s="9"/>
    </row>
    <row r="614" spans="1:26" ht="12.75" customHeight="1" x14ac:dyDescent="0.2">
      <c r="A614" s="14"/>
      <c r="B614" s="15"/>
      <c r="C614" s="16"/>
      <c r="D614" s="14"/>
      <c r="E614" s="17"/>
      <c r="F614" s="18"/>
      <c r="G614" s="18"/>
      <c r="H614" s="18"/>
      <c r="I614" s="7"/>
      <c r="J614" s="9"/>
      <c r="K614" s="9"/>
      <c r="L614" s="9"/>
      <c r="M614" s="9"/>
      <c r="N614" s="9"/>
      <c r="O614" s="9"/>
      <c r="P614" s="9"/>
      <c r="Q614" s="9"/>
      <c r="R614" s="9"/>
      <c r="S614" s="9"/>
      <c r="T614" s="9"/>
      <c r="U614" s="9"/>
      <c r="V614" s="9"/>
      <c r="W614" s="9"/>
      <c r="X614" s="9"/>
      <c r="Y614" s="9"/>
      <c r="Z614" s="9"/>
    </row>
    <row r="615" spans="1:26" ht="12.75" customHeight="1" x14ac:dyDescent="0.2">
      <c r="A615" s="14"/>
      <c r="B615" s="15"/>
      <c r="C615" s="16"/>
      <c r="D615" s="14"/>
      <c r="E615" s="17"/>
      <c r="F615" s="18"/>
      <c r="G615" s="18"/>
      <c r="H615" s="18"/>
      <c r="I615" s="7"/>
      <c r="J615" s="9"/>
      <c r="K615" s="9"/>
      <c r="L615" s="9"/>
      <c r="M615" s="9"/>
      <c r="N615" s="9"/>
      <c r="O615" s="9"/>
      <c r="P615" s="9"/>
      <c r="Q615" s="9"/>
      <c r="R615" s="9"/>
      <c r="S615" s="9"/>
      <c r="T615" s="9"/>
      <c r="U615" s="9"/>
      <c r="V615" s="9"/>
      <c r="W615" s="9"/>
      <c r="X615" s="9"/>
      <c r="Y615" s="9"/>
      <c r="Z615" s="9"/>
    </row>
    <row r="616" spans="1:26" ht="12.75" customHeight="1" x14ac:dyDescent="0.2">
      <c r="A616" s="14"/>
      <c r="B616" s="15"/>
      <c r="C616" s="16"/>
      <c r="D616" s="14"/>
      <c r="E616" s="17"/>
      <c r="F616" s="18"/>
      <c r="G616" s="18"/>
      <c r="H616" s="18"/>
      <c r="I616" s="7"/>
      <c r="J616" s="9"/>
      <c r="K616" s="9"/>
      <c r="L616" s="9"/>
      <c r="M616" s="9"/>
      <c r="N616" s="9"/>
      <c r="O616" s="9"/>
      <c r="P616" s="9"/>
      <c r="Q616" s="9"/>
      <c r="R616" s="9"/>
      <c r="S616" s="9"/>
      <c r="T616" s="9"/>
      <c r="U616" s="9"/>
      <c r="V616" s="9"/>
      <c r="W616" s="9"/>
      <c r="X616" s="9"/>
      <c r="Y616" s="9"/>
      <c r="Z616" s="9"/>
    </row>
    <row r="617" spans="1:26" ht="12.75" customHeight="1" x14ac:dyDescent="0.2">
      <c r="A617" s="14"/>
      <c r="B617" s="15"/>
      <c r="C617" s="16"/>
      <c r="D617" s="14"/>
      <c r="E617" s="17"/>
      <c r="F617" s="18"/>
      <c r="G617" s="18"/>
      <c r="H617" s="18"/>
      <c r="I617" s="7"/>
      <c r="J617" s="9"/>
      <c r="K617" s="9"/>
      <c r="L617" s="9"/>
      <c r="M617" s="9"/>
      <c r="N617" s="9"/>
      <c r="O617" s="9"/>
      <c r="P617" s="9"/>
      <c r="Q617" s="9"/>
      <c r="R617" s="9"/>
      <c r="S617" s="9"/>
      <c r="T617" s="9"/>
      <c r="U617" s="9"/>
      <c r="V617" s="9"/>
      <c r="W617" s="9"/>
      <c r="X617" s="9"/>
      <c r="Y617" s="9"/>
      <c r="Z617" s="9"/>
    </row>
    <row r="618" spans="1:26" ht="12.75" customHeight="1" x14ac:dyDescent="0.2">
      <c r="A618" s="14"/>
      <c r="B618" s="15"/>
      <c r="C618" s="16"/>
      <c r="D618" s="14"/>
      <c r="E618" s="17"/>
      <c r="F618" s="18"/>
      <c r="G618" s="18"/>
      <c r="H618" s="18"/>
      <c r="I618" s="7"/>
      <c r="J618" s="9"/>
      <c r="K618" s="9"/>
      <c r="L618" s="9"/>
      <c r="M618" s="9"/>
      <c r="N618" s="9"/>
      <c r="O618" s="9"/>
      <c r="P618" s="9"/>
      <c r="Q618" s="9"/>
      <c r="R618" s="9"/>
      <c r="S618" s="9"/>
      <c r="T618" s="9"/>
      <c r="U618" s="9"/>
      <c r="V618" s="9"/>
      <c r="W618" s="9"/>
      <c r="X618" s="9"/>
      <c r="Y618" s="9"/>
      <c r="Z618" s="9"/>
    </row>
    <row r="619" spans="1:26" ht="12.75" customHeight="1" x14ac:dyDescent="0.2">
      <c r="A619" s="14"/>
      <c r="B619" s="15"/>
      <c r="C619" s="16"/>
      <c r="D619" s="14"/>
      <c r="E619" s="17"/>
      <c r="F619" s="18"/>
      <c r="G619" s="18"/>
      <c r="H619" s="18"/>
      <c r="I619" s="7"/>
      <c r="J619" s="9"/>
      <c r="K619" s="9"/>
      <c r="L619" s="9"/>
      <c r="M619" s="9"/>
      <c r="N619" s="9"/>
      <c r="O619" s="9"/>
      <c r="P619" s="9"/>
      <c r="Q619" s="9"/>
      <c r="R619" s="9"/>
      <c r="S619" s="9"/>
      <c r="T619" s="9"/>
      <c r="U619" s="9"/>
      <c r="V619" s="9"/>
      <c r="W619" s="9"/>
      <c r="X619" s="9"/>
      <c r="Y619" s="9"/>
      <c r="Z619" s="9"/>
    </row>
    <row r="620" spans="1:26" ht="12.75" customHeight="1" x14ac:dyDescent="0.2">
      <c r="A620" s="14"/>
      <c r="B620" s="15"/>
      <c r="C620" s="16"/>
      <c r="D620" s="14"/>
      <c r="E620" s="17"/>
      <c r="F620" s="18"/>
      <c r="G620" s="18"/>
      <c r="H620" s="18"/>
      <c r="I620" s="7"/>
      <c r="J620" s="9"/>
      <c r="K620" s="9"/>
      <c r="L620" s="9"/>
      <c r="M620" s="9"/>
      <c r="N620" s="9"/>
      <c r="O620" s="9"/>
      <c r="P620" s="9"/>
      <c r="Q620" s="9"/>
      <c r="R620" s="9"/>
      <c r="S620" s="9"/>
      <c r="T620" s="9"/>
      <c r="U620" s="9"/>
      <c r="V620" s="9"/>
      <c r="W620" s="9"/>
      <c r="X620" s="9"/>
      <c r="Y620" s="9"/>
      <c r="Z620" s="9"/>
    </row>
    <row r="621" spans="1:26" ht="12.75" customHeight="1" x14ac:dyDescent="0.2">
      <c r="A621" s="14"/>
      <c r="B621" s="15"/>
      <c r="C621" s="16"/>
      <c r="D621" s="14"/>
      <c r="E621" s="17"/>
      <c r="F621" s="18"/>
      <c r="G621" s="18"/>
      <c r="H621" s="18"/>
      <c r="I621" s="7"/>
      <c r="J621" s="9"/>
      <c r="K621" s="9"/>
      <c r="L621" s="9"/>
      <c r="M621" s="9"/>
      <c r="N621" s="9"/>
      <c r="O621" s="9"/>
      <c r="P621" s="9"/>
      <c r="Q621" s="9"/>
      <c r="R621" s="9"/>
      <c r="S621" s="9"/>
      <c r="T621" s="9"/>
      <c r="U621" s="9"/>
      <c r="V621" s="9"/>
      <c r="W621" s="9"/>
      <c r="X621" s="9"/>
      <c r="Y621" s="9"/>
      <c r="Z621" s="9"/>
    </row>
    <row r="622" spans="1:26" ht="12.75" customHeight="1" x14ac:dyDescent="0.2">
      <c r="A622" s="14"/>
      <c r="B622" s="15"/>
      <c r="C622" s="16"/>
      <c r="D622" s="14"/>
      <c r="E622" s="17"/>
      <c r="F622" s="18"/>
      <c r="G622" s="18"/>
      <c r="H622" s="18"/>
      <c r="I622" s="7"/>
      <c r="J622" s="9"/>
      <c r="K622" s="9"/>
      <c r="L622" s="9"/>
      <c r="M622" s="9"/>
      <c r="N622" s="9"/>
      <c r="O622" s="9"/>
      <c r="P622" s="9"/>
      <c r="Q622" s="9"/>
      <c r="R622" s="9"/>
      <c r="S622" s="9"/>
      <c r="T622" s="9"/>
      <c r="U622" s="9"/>
      <c r="V622" s="9"/>
      <c r="W622" s="9"/>
      <c r="X622" s="9"/>
      <c r="Y622" s="9"/>
      <c r="Z622" s="9"/>
    </row>
    <row r="623" spans="1:26" ht="12.75" customHeight="1" x14ac:dyDescent="0.2">
      <c r="A623" s="14"/>
      <c r="B623" s="15"/>
      <c r="C623" s="16"/>
      <c r="D623" s="14"/>
      <c r="E623" s="17"/>
      <c r="F623" s="18"/>
      <c r="G623" s="18"/>
      <c r="H623" s="18"/>
      <c r="I623" s="7"/>
      <c r="J623" s="9"/>
      <c r="K623" s="9"/>
      <c r="L623" s="9"/>
      <c r="M623" s="9"/>
      <c r="N623" s="9"/>
      <c r="O623" s="9"/>
      <c r="P623" s="9"/>
      <c r="Q623" s="9"/>
      <c r="R623" s="9"/>
      <c r="S623" s="9"/>
      <c r="T623" s="9"/>
      <c r="U623" s="9"/>
      <c r="V623" s="9"/>
      <c r="W623" s="9"/>
      <c r="X623" s="9"/>
      <c r="Y623" s="9"/>
      <c r="Z623" s="9"/>
    </row>
    <row r="624" spans="1:26" ht="12.75" customHeight="1" x14ac:dyDescent="0.2">
      <c r="A624" s="14"/>
      <c r="B624" s="15"/>
      <c r="C624" s="16"/>
      <c r="D624" s="14"/>
      <c r="E624" s="17"/>
      <c r="F624" s="18"/>
      <c r="G624" s="18"/>
      <c r="H624" s="18"/>
      <c r="I624" s="7"/>
      <c r="J624" s="9"/>
      <c r="K624" s="9"/>
      <c r="L624" s="9"/>
      <c r="M624" s="9"/>
      <c r="N624" s="9"/>
      <c r="O624" s="9"/>
      <c r="P624" s="9"/>
      <c r="Q624" s="9"/>
      <c r="R624" s="9"/>
      <c r="S624" s="9"/>
      <c r="T624" s="9"/>
      <c r="U624" s="9"/>
      <c r="V624" s="9"/>
      <c r="W624" s="9"/>
      <c r="X624" s="9"/>
      <c r="Y624" s="9"/>
      <c r="Z624" s="9"/>
    </row>
    <row r="625" spans="1:26" ht="12.75" customHeight="1" x14ac:dyDescent="0.2">
      <c r="A625" s="14"/>
      <c r="B625" s="15"/>
      <c r="C625" s="16"/>
      <c r="D625" s="14"/>
      <c r="E625" s="17"/>
      <c r="F625" s="18"/>
      <c r="G625" s="18"/>
      <c r="H625" s="18"/>
      <c r="I625" s="7"/>
      <c r="J625" s="9"/>
      <c r="K625" s="9"/>
      <c r="L625" s="9"/>
      <c r="M625" s="9"/>
      <c r="N625" s="9"/>
      <c r="O625" s="9"/>
      <c r="P625" s="9"/>
      <c r="Q625" s="9"/>
      <c r="R625" s="9"/>
      <c r="S625" s="9"/>
      <c r="T625" s="9"/>
      <c r="U625" s="9"/>
      <c r="V625" s="9"/>
      <c r="W625" s="9"/>
      <c r="X625" s="9"/>
      <c r="Y625" s="9"/>
      <c r="Z625" s="9"/>
    </row>
    <row r="626" spans="1:26" ht="12.75" customHeight="1" x14ac:dyDescent="0.2">
      <c r="A626" s="14"/>
      <c r="B626" s="15"/>
      <c r="C626" s="16"/>
      <c r="D626" s="14"/>
      <c r="E626" s="17"/>
      <c r="F626" s="18"/>
      <c r="G626" s="18"/>
      <c r="H626" s="18"/>
      <c r="I626" s="7"/>
      <c r="J626" s="9"/>
      <c r="K626" s="9"/>
      <c r="L626" s="9"/>
      <c r="M626" s="9"/>
      <c r="N626" s="9"/>
      <c r="O626" s="9"/>
      <c r="P626" s="9"/>
      <c r="Q626" s="9"/>
      <c r="R626" s="9"/>
      <c r="S626" s="9"/>
      <c r="T626" s="9"/>
      <c r="U626" s="9"/>
      <c r="V626" s="9"/>
      <c r="W626" s="9"/>
      <c r="X626" s="9"/>
      <c r="Y626" s="9"/>
      <c r="Z626" s="9"/>
    </row>
    <row r="627" spans="1:26" ht="12.75" customHeight="1" x14ac:dyDescent="0.2">
      <c r="A627" s="14"/>
      <c r="B627" s="15"/>
      <c r="C627" s="16"/>
      <c r="D627" s="14"/>
      <c r="E627" s="17"/>
      <c r="F627" s="18"/>
      <c r="G627" s="18"/>
      <c r="H627" s="18"/>
      <c r="I627" s="7"/>
      <c r="J627" s="9"/>
      <c r="K627" s="9"/>
      <c r="L627" s="9"/>
      <c r="M627" s="9"/>
      <c r="N627" s="9"/>
      <c r="O627" s="9"/>
      <c r="P627" s="9"/>
      <c r="Q627" s="9"/>
      <c r="R627" s="9"/>
      <c r="S627" s="9"/>
      <c r="T627" s="9"/>
      <c r="U627" s="9"/>
      <c r="V627" s="9"/>
      <c r="W627" s="9"/>
      <c r="X627" s="9"/>
      <c r="Y627" s="9"/>
      <c r="Z627" s="9"/>
    </row>
    <row r="628" spans="1:26" ht="12.75" customHeight="1" x14ac:dyDescent="0.2">
      <c r="A628" s="14"/>
      <c r="B628" s="15"/>
      <c r="C628" s="16"/>
      <c r="D628" s="14"/>
      <c r="E628" s="17"/>
      <c r="F628" s="18"/>
      <c r="G628" s="18"/>
      <c r="H628" s="18"/>
      <c r="I628" s="7"/>
      <c r="J628" s="9"/>
      <c r="K628" s="9"/>
      <c r="L628" s="9"/>
      <c r="M628" s="9"/>
      <c r="N628" s="9"/>
      <c r="O628" s="9"/>
      <c r="P628" s="9"/>
      <c r="Q628" s="9"/>
      <c r="R628" s="9"/>
      <c r="S628" s="9"/>
      <c r="T628" s="9"/>
      <c r="U628" s="9"/>
      <c r="V628" s="9"/>
      <c r="W628" s="9"/>
      <c r="X628" s="9"/>
      <c r="Y628" s="9"/>
      <c r="Z628" s="9"/>
    </row>
    <row r="629" spans="1:26" ht="12.75" customHeight="1" x14ac:dyDescent="0.2">
      <c r="A629" s="14"/>
      <c r="B629" s="15"/>
      <c r="C629" s="16"/>
      <c r="D629" s="14"/>
      <c r="E629" s="17"/>
      <c r="F629" s="18"/>
      <c r="G629" s="18"/>
      <c r="H629" s="18"/>
      <c r="I629" s="7"/>
      <c r="J629" s="9"/>
      <c r="K629" s="9"/>
      <c r="L629" s="9"/>
      <c r="M629" s="9"/>
      <c r="N629" s="9"/>
      <c r="O629" s="9"/>
      <c r="P629" s="9"/>
      <c r="Q629" s="9"/>
      <c r="R629" s="9"/>
      <c r="S629" s="9"/>
      <c r="T629" s="9"/>
      <c r="U629" s="9"/>
      <c r="V629" s="9"/>
      <c r="W629" s="9"/>
      <c r="X629" s="9"/>
      <c r="Y629" s="9"/>
      <c r="Z629" s="9"/>
    </row>
    <row r="630" spans="1:26" ht="12.75" customHeight="1" x14ac:dyDescent="0.2">
      <c r="A630" s="14"/>
      <c r="B630" s="15"/>
      <c r="C630" s="16"/>
      <c r="D630" s="14"/>
      <c r="E630" s="17"/>
      <c r="F630" s="18"/>
      <c r="G630" s="18"/>
      <c r="H630" s="18"/>
      <c r="I630" s="7"/>
      <c r="J630" s="9"/>
      <c r="K630" s="9"/>
      <c r="L630" s="9"/>
      <c r="M630" s="9"/>
      <c r="N630" s="9"/>
      <c r="O630" s="9"/>
      <c r="P630" s="9"/>
      <c r="Q630" s="9"/>
      <c r="R630" s="9"/>
      <c r="S630" s="9"/>
      <c r="T630" s="9"/>
      <c r="U630" s="9"/>
      <c r="V630" s="9"/>
      <c r="W630" s="9"/>
      <c r="X630" s="9"/>
      <c r="Y630" s="9"/>
      <c r="Z630" s="9"/>
    </row>
    <row r="631" spans="1:26" ht="12.75" customHeight="1" x14ac:dyDescent="0.2">
      <c r="A631" s="14"/>
      <c r="B631" s="15"/>
      <c r="C631" s="16"/>
      <c r="D631" s="14"/>
      <c r="E631" s="17"/>
      <c r="F631" s="18"/>
      <c r="G631" s="18"/>
      <c r="H631" s="18"/>
      <c r="I631" s="7"/>
      <c r="J631" s="9"/>
      <c r="K631" s="9"/>
      <c r="L631" s="9"/>
      <c r="M631" s="9"/>
      <c r="N631" s="9"/>
      <c r="O631" s="9"/>
      <c r="P631" s="9"/>
      <c r="Q631" s="9"/>
      <c r="R631" s="9"/>
      <c r="S631" s="9"/>
      <c r="T631" s="9"/>
      <c r="U631" s="9"/>
      <c r="V631" s="9"/>
      <c r="W631" s="9"/>
      <c r="X631" s="9"/>
      <c r="Y631" s="9"/>
      <c r="Z631" s="9"/>
    </row>
    <row r="632" spans="1:26" ht="12.75" customHeight="1" x14ac:dyDescent="0.2">
      <c r="A632" s="14"/>
      <c r="B632" s="15"/>
      <c r="C632" s="16"/>
      <c r="D632" s="14"/>
      <c r="E632" s="17"/>
      <c r="F632" s="18"/>
      <c r="G632" s="18"/>
      <c r="H632" s="18"/>
      <c r="I632" s="7"/>
      <c r="J632" s="9"/>
      <c r="K632" s="9"/>
      <c r="L632" s="9"/>
      <c r="M632" s="9"/>
      <c r="N632" s="9"/>
      <c r="O632" s="9"/>
      <c r="P632" s="9"/>
      <c r="Q632" s="9"/>
      <c r="R632" s="9"/>
      <c r="S632" s="9"/>
      <c r="T632" s="9"/>
      <c r="U632" s="9"/>
      <c r="V632" s="9"/>
      <c r="W632" s="9"/>
      <c r="X632" s="9"/>
      <c r="Y632" s="9"/>
      <c r="Z632" s="9"/>
    </row>
    <row r="633" spans="1:26" ht="12.75" customHeight="1" x14ac:dyDescent="0.2">
      <c r="A633" s="14"/>
      <c r="B633" s="15"/>
      <c r="C633" s="16"/>
      <c r="D633" s="14"/>
      <c r="E633" s="17"/>
      <c r="F633" s="18"/>
      <c r="G633" s="18"/>
      <c r="H633" s="18"/>
      <c r="I633" s="7"/>
      <c r="J633" s="9"/>
      <c r="K633" s="9"/>
      <c r="L633" s="9"/>
      <c r="M633" s="9"/>
      <c r="N633" s="9"/>
      <c r="O633" s="9"/>
      <c r="P633" s="9"/>
      <c r="Q633" s="9"/>
      <c r="R633" s="9"/>
      <c r="S633" s="9"/>
      <c r="T633" s="9"/>
      <c r="U633" s="9"/>
      <c r="V633" s="9"/>
      <c r="W633" s="9"/>
      <c r="X633" s="9"/>
      <c r="Y633" s="9"/>
      <c r="Z633" s="9"/>
    </row>
    <row r="634" spans="1:26" ht="12.75" customHeight="1" x14ac:dyDescent="0.2">
      <c r="A634" s="14"/>
      <c r="B634" s="15"/>
      <c r="C634" s="16"/>
      <c r="D634" s="14"/>
      <c r="E634" s="17"/>
      <c r="F634" s="18"/>
      <c r="G634" s="18"/>
      <c r="H634" s="18"/>
      <c r="I634" s="7"/>
      <c r="J634" s="9"/>
      <c r="K634" s="9"/>
      <c r="L634" s="9"/>
      <c r="M634" s="9"/>
      <c r="N634" s="9"/>
      <c r="O634" s="9"/>
      <c r="P634" s="9"/>
      <c r="Q634" s="9"/>
      <c r="R634" s="9"/>
      <c r="S634" s="9"/>
      <c r="T634" s="9"/>
      <c r="U634" s="9"/>
      <c r="V634" s="9"/>
      <c r="W634" s="9"/>
      <c r="X634" s="9"/>
      <c r="Y634" s="9"/>
      <c r="Z634" s="9"/>
    </row>
    <row r="635" spans="1:26" ht="12.75" customHeight="1" x14ac:dyDescent="0.2">
      <c r="A635" s="14"/>
      <c r="B635" s="15"/>
      <c r="C635" s="16"/>
      <c r="D635" s="14"/>
      <c r="E635" s="17"/>
      <c r="F635" s="18"/>
      <c r="G635" s="18"/>
      <c r="H635" s="18"/>
      <c r="I635" s="7"/>
      <c r="J635" s="9"/>
      <c r="K635" s="9"/>
      <c r="L635" s="9"/>
      <c r="M635" s="9"/>
      <c r="N635" s="9"/>
      <c r="O635" s="9"/>
      <c r="P635" s="9"/>
      <c r="Q635" s="9"/>
      <c r="R635" s="9"/>
      <c r="S635" s="9"/>
      <c r="T635" s="9"/>
      <c r="U635" s="9"/>
      <c r="V635" s="9"/>
      <c r="W635" s="9"/>
      <c r="X635" s="9"/>
      <c r="Y635" s="9"/>
      <c r="Z635" s="9"/>
    </row>
    <row r="636" spans="1:26" ht="12.75" customHeight="1" x14ac:dyDescent="0.2">
      <c r="A636" s="14"/>
      <c r="B636" s="15"/>
      <c r="C636" s="16"/>
      <c r="D636" s="14"/>
      <c r="E636" s="17"/>
      <c r="F636" s="18"/>
      <c r="G636" s="18"/>
      <c r="H636" s="18"/>
      <c r="I636" s="7"/>
      <c r="J636" s="9"/>
      <c r="K636" s="9"/>
      <c r="L636" s="9"/>
      <c r="M636" s="9"/>
      <c r="N636" s="9"/>
      <c r="O636" s="9"/>
      <c r="P636" s="9"/>
      <c r="Q636" s="9"/>
      <c r="R636" s="9"/>
      <c r="S636" s="9"/>
      <c r="T636" s="9"/>
      <c r="U636" s="9"/>
      <c r="V636" s="9"/>
      <c r="W636" s="9"/>
      <c r="X636" s="9"/>
      <c r="Y636" s="9"/>
      <c r="Z636" s="9"/>
    </row>
    <row r="637" spans="1:26" ht="12.75" customHeight="1" x14ac:dyDescent="0.2">
      <c r="A637" s="14"/>
      <c r="B637" s="15"/>
      <c r="C637" s="16"/>
      <c r="D637" s="14"/>
      <c r="E637" s="17"/>
      <c r="F637" s="18"/>
      <c r="G637" s="18"/>
      <c r="H637" s="18"/>
      <c r="I637" s="7"/>
      <c r="J637" s="9"/>
      <c r="K637" s="9"/>
      <c r="L637" s="9"/>
      <c r="M637" s="9"/>
      <c r="N637" s="9"/>
      <c r="O637" s="9"/>
      <c r="P637" s="9"/>
      <c r="Q637" s="9"/>
      <c r="R637" s="9"/>
      <c r="S637" s="9"/>
      <c r="T637" s="9"/>
      <c r="U637" s="9"/>
      <c r="V637" s="9"/>
      <c r="W637" s="9"/>
      <c r="X637" s="9"/>
      <c r="Y637" s="9"/>
      <c r="Z637" s="9"/>
    </row>
    <row r="638" spans="1:26" ht="12.75" customHeight="1" x14ac:dyDescent="0.2">
      <c r="A638" s="14"/>
      <c r="B638" s="15"/>
      <c r="C638" s="16"/>
      <c r="D638" s="14"/>
      <c r="E638" s="17"/>
      <c r="F638" s="18"/>
      <c r="G638" s="18"/>
      <c r="H638" s="18"/>
      <c r="I638" s="7"/>
      <c r="J638" s="9"/>
      <c r="K638" s="9"/>
      <c r="L638" s="9"/>
      <c r="M638" s="9"/>
      <c r="N638" s="9"/>
      <c r="O638" s="9"/>
      <c r="P638" s="9"/>
      <c r="Q638" s="9"/>
      <c r="R638" s="9"/>
      <c r="S638" s="9"/>
      <c r="T638" s="9"/>
      <c r="U638" s="9"/>
      <c r="V638" s="9"/>
      <c r="W638" s="9"/>
      <c r="X638" s="9"/>
      <c r="Y638" s="9"/>
      <c r="Z638" s="9"/>
    </row>
    <row r="639" spans="1:26" ht="12.75" customHeight="1" x14ac:dyDescent="0.2">
      <c r="A639" s="14"/>
      <c r="B639" s="15"/>
      <c r="C639" s="16"/>
      <c r="D639" s="14"/>
      <c r="E639" s="17"/>
      <c r="F639" s="18"/>
      <c r="G639" s="18"/>
      <c r="H639" s="18"/>
      <c r="I639" s="7"/>
      <c r="J639" s="9"/>
      <c r="K639" s="9"/>
      <c r="L639" s="9"/>
      <c r="M639" s="9"/>
      <c r="N639" s="9"/>
      <c r="O639" s="9"/>
      <c r="P639" s="9"/>
      <c r="Q639" s="9"/>
      <c r="R639" s="9"/>
      <c r="S639" s="9"/>
      <c r="T639" s="9"/>
      <c r="U639" s="9"/>
      <c r="V639" s="9"/>
      <c r="W639" s="9"/>
      <c r="X639" s="9"/>
      <c r="Y639" s="9"/>
      <c r="Z639" s="9"/>
    </row>
    <row r="640" spans="1:26" ht="12.75" customHeight="1" x14ac:dyDescent="0.2">
      <c r="A640" s="14"/>
      <c r="B640" s="15"/>
      <c r="C640" s="16"/>
      <c r="D640" s="14"/>
      <c r="E640" s="17"/>
      <c r="F640" s="18"/>
      <c r="G640" s="18"/>
      <c r="H640" s="18"/>
      <c r="I640" s="7"/>
      <c r="J640" s="9"/>
      <c r="K640" s="9"/>
      <c r="L640" s="9"/>
      <c r="M640" s="9"/>
      <c r="N640" s="9"/>
      <c r="O640" s="9"/>
      <c r="P640" s="9"/>
      <c r="Q640" s="9"/>
      <c r="R640" s="9"/>
      <c r="S640" s="9"/>
      <c r="T640" s="9"/>
      <c r="U640" s="9"/>
      <c r="V640" s="9"/>
      <c r="W640" s="9"/>
      <c r="X640" s="9"/>
      <c r="Y640" s="9"/>
      <c r="Z640" s="9"/>
    </row>
    <row r="641" spans="1:26" ht="12.75" customHeight="1" x14ac:dyDescent="0.2">
      <c r="A641" s="14"/>
      <c r="B641" s="15"/>
      <c r="C641" s="16"/>
      <c r="D641" s="14"/>
      <c r="E641" s="17"/>
      <c r="F641" s="18"/>
      <c r="G641" s="18"/>
      <c r="H641" s="18"/>
      <c r="I641" s="7"/>
      <c r="J641" s="9"/>
      <c r="K641" s="9"/>
      <c r="L641" s="9"/>
      <c r="M641" s="9"/>
      <c r="N641" s="9"/>
      <c r="O641" s="9"/>
      <c r="P641" s="9"/>
      <c r="Q641" s="9"/>
      <c r="R641" s="9"/>
      <c r="S641" s="9"/>
      <c r="T641" s="9"/>
      <c r="U641" s="9"/>
      <c r="V641" s="9"/>
      <c r="W641" s="9"/>
      <c r="X641" s="9"/>
      <c r="Y641" s="9"/>
      <c r="Z641" s="9"/>
    </row>
    <row r="642" spans="1:26" ht="12.75" customHeight="1" x14ac:dyDescent="0.2">
      <c r="A642" s="14"/>
      <c r="B642" s="15"/>
      <c r="C642" s="16"/>
      <c r="D642" s="14"/>
      <c r="E642" s="17"/>
      <c r="F642" s="18"/>
      <c r="G642" s="18"/>
      <c r="H642" s="18"/>
      <c r="I642" s="7"/>
      <c r="J642" s="9"/>
      <c r="K642" s="9"/>
      <c r="L642" s="9"/>
      <c r="M642" s="9"/>
      <c r="N642" s="9"/>
      <c r="O642" s="9"/>
      <c r="P642" s="9"/>
      <c r="Q642" s="9"/>
      <c r="R642" s="9"/>
      <c r="S642" s="9"/>
      <c r="T642" s="9"/>
      <c r="U642" s="9"/>
      <c r="V642" s="9"/>
      <c r="W642" s="9"/>
      <c r="X642" s="9"/>
      <c r="Y642" s="9"/>
      <c r="Z642" s="9"/>
    </row>
    <row r="643" spans="1:26" ht="12.75" customHeight="1" x14ac:dyDescent="0.2">
      <c r="A643" s="14"/>
      <c r="B643" s="15"/>
      <c r="C643" s="16"/>
      <c r="D643" s="14"/>
      <c r="E643" s="17"/>
      <c r="F643" s="18"/>
      <c r="G643" s="18"/>
      <c r="H643" s="18"/>
      <c r="I643" s="7"/>
      <c r="J643" s="9"/>
      <c r="K643" s="9"/>
      <c r="L643" s="9"/>
      <c r="M643" s="9"/>
      <c r="N643" s="9"/>
      <c r="O643" s="9"/>
      <c r="P643" s="9"/>
      <c r="Q643" s="9"/>
      <c r="R643" s="9"/>
      <c r="S643" s="9"/>
      <c r="T643" s="9"/>
      <c r="U643" s="9"/>
      <c r="V643" s="9"/>
      <c r="W643" s="9"/>
      <c r="X643" s="9"/>
      <c r="Y643" s="9"/>
      <c r="Z643" s="9"/>
    </row>
    <row r="644" spans="1:26" ht="12.75" customHeight="1" x14ac:dyDescent="0.2">
      <c r="A644" s="14"/>
      <c r="B644" s="15"/>
      <c r="C644" s="16"/>
      <c r="D644" s="14"/>
      <c r="E644" s="17"/>
      <c r="F644" s="18"/>
      <c r="G644" s="18"/>
      <c r="H644" s="18"/>
      <c r="I644" s="7"/>
      <c r="J644" s="9"/>
      <c r="K644" s="9"/>
      <c r="L644" s="9"/>
      <c r="M644" s="9"/>
      <c r="N644" s="9"/>
      <c r="O644" s="9"/>
      <c r="P644" s="9"/>
      <c r="Q644" s="9"/>
      <c r="R644" s="9"/>
      <c r="S644" s="9"/>
      <c r="T644" s="9"/>
      <c r="U644" s="9"/>
      <c r="V644" s="9"/>
      <c r="W644" s="9"/>
      <c r="X644" s="9"/>
      <c r="Y644" s="9"/>
      <c r="Z644" s="9"/>
    </row>
    <row r="645" spans="1:26" ht="12.75" customHeight="1" x14ac:dyDescent="0.2">
      <c r="A645" s="14"/>
      <c r="B645" s="15"/>
      <c r="C645" s="16"/>
      <c r="D645" s="14"/>
      <c r="E645" s="17"/>
      <c r="F645" s="18"/>
      <c r="G645" s="18"/>
      <c r="H645" s="18"/>
      <c r="I645" s="7"/>
      <c r="J645" s="9"/>
      <c r="K645" s="9"/>
      <c r="L645" s="9"/>
      <c r="M645" s="9"/>
      <c r="N645" s="9"/>
      <c r="O645" s="9"/>
      <c r="P645" s="9"/>
      <c r="Q645" s="9"/>
      <c r="R645" s="9"/>
      <c r="S645" s="9"/>
      <c r="T645" s="9"/>
      <c r="U645" s="9"/>
      <c r="V645" s="9"/>
      <c r="W645" s="9"/>
      <c r="X645" s="9"/>
      <c r="Y645" s="9"/>
      <c r="Z645" s="9"/>
    </row>
    <row r="646" spans="1:26" ht="12.75" customHeight="1" x14ac:dyDescent="0.2">
      <c r="A646" s="14"/>
      <c r="B646" s="15"/>
      <c r="C646" s="16"/>
      <c r="D646" s="14"/>
      <c r="E646" s="17"/>
      <c r="F646" s="18"/>
      <c r="G646" s="18"/>
      <c r="H646" s="18"/>
      <c r="I646" s="7"/>
      <c r="J646" s="9"/>
      <c r="K646" s="9"/>
      <c r="L646" s="9"/>
      <c r="M646" s="9"/>
      <c r="N646" s="9"/>
      <c r="O646" s="9"/>
      <c r="P646" s="9"/>
      <c r="Q646" s="9"/>
      <c r="R646" s="9"/>
      <c r="S646" s="9"/>
      <c r="T646" s="9"/>
      <c r="U646" s="9"/>
      <c r="V646" s="9"/>
      <c r="W646" s="9"/>
      <c r="X646" s="9"/>
      <c r="Y646" s="9"/>
      <c r="Z646" s="9"/>
    </row>
    <row r="647" spans="1:26" ht="12.75" customHeight="1" x14ac:dyDescent="0.2">
      <c r="A647" s="14"/>
      <c r="B647" s="15"/>
      <c r="C647" s="16"/>
      <c r="D647" s="14"/>
      <c r="E647" s="17"/>
      <c r="F647" s="18"/>
      <c r="G647" s="18"/>
      <c r="H647" s="18"/>
      <c r="I647" s="7"/>
      <c r="J647" s="9"/>
      <c r="K647" s="9"/>
      <c r="L647" s="9"/>
      <c r="M647" s="9"/>
      <c r="N647" s="9"/>
      <c r="O647" s="9"/>
      <c r="P647" s="9"/>
      <c r="Q647" s="9"/>
      <c r="R647" s="9"/>
      <c r="S647" s="9"/>
      <c r="T647" s="9"/>
      <c r="U647" s="9"/>
      <c r="V647" s="9"/>
      <c r="W647" s="9"/>
      <c r="X647" s="9"/>
      <c r="Y647" s="9"/>
      <c r="Z647" s="9"/>
    </row>
    <row r="648" spans="1:26" ht="12.75" customHeight="1" x14ac:dyDescent="0.2">
      <c r="A648" s="14"/>
      <c r="B648" s="15"/>
      <c r="C648" s="16"/>
      <c r="D648" s="14"/>
      <c r="E648" s="17"/>
      <c r="F648" s="18"/>
      <c r="G648" s="18"/>
      <c r="H648" s="18"/>
      <c r="I648" s="7"/>
      <c r="J648" s="9"/>
      <c r="K648" s="9"/>
      <c r="L648" s="9"/>
      <c r="M648" s="9"/>
      <c r="N648" s="9"/>
      <c r="O648" s="9"/>
      <c r="P648" s="9"/>
      <c r="Q648" s="9"/>
      <c r="R648" s="9"/>
      <c r="S648" s="9"/>
      <c r="T648" s="9"/>
      <c r="U648" s="9"/>
      <c r="V648" s="9"/>
      <c r="W648" s="9"/>
      <c r="X648" s="9"/>
      <c r="Y648" s="9"/>
      <c r="Z648" s="9"/>
    </row>
    <row r="649" spans="1:26" ht="12.75" customHeight="1" x14ac:dyDescent="0.2">
      <c r="A649" s="14"/>
      <c r="B649" s="15"/>
      <c r="C649" s="16"/>
      <c r="D649" s="14"/>
      <c r="E649" s="17"/>
      <c r="F649" s="18"/>
      <c r="G649" s="18"/>
      <c r="H649" s="18"/>
      <c r="I649" s="7"/>
      <c r="J649" s="9"/>
      <c r="K649" s="9"/>
      <c r="L649" s="9"/>
      <c r="M649" s="9"/>
      <c r="N649" s="9"/>
      <c r="O649" s="9"/>
      <c r="P649" s="9"/>
      <c r="Q649" s="9"/>
      <c r="R649" s="9"/>
      <c r="S649" s="9"/>
      <c r="T649" s="9"/>
      <c r="U649" s="9"/>
      <c r="V649" s="9"/>
      <c r="W649" s="9"/>
      <c r="X649" s="9"/>
      <c r="Y649" s="9"/>
      <c r="Z649" s="9"/>
    </row>
    <row r="650" spans="1:26" ht="12.75" customHeight="1" x14ac:dyDescent="0.2">
      <c r="A650" s="14"/>
      <c r="B650" s="15"/>
      <c r="C650" s="16"/>
      <c r="D650" s="14"/>
      <c r="E650" s="17"/>
      <c r="F650" s="18"/>
      <c r="G650" s="18"/>
      <c r="H650" s="18"/>
      <c r="I650" s="7"/>
      <c r="J650" s="9"/>
      <c r="K650" s="9"/>
      <c r="L650" s="9"/>
      <c r="M650" s="9"/>
      <c r="N650" s="9"/>
      <c r="O650" s="9"/>
      <c r="P650" s="9"/>
      <c r="Q650" s="9"/>
      <c r="R650" s="9"/>
      <c r="S650" s="9"/>
      <c r="T650" s="9"/>
      <c r="U650" s="9"/>
      <c r="V650" s="9"/>
      <c r="W650" s="9"/>
      <c r="X650" s="9"/>
      <c r="Y650" s="9"/>
      <c r="Z650" s="9"/>
    </row>
    <row r="651" spans="1:26" ht="12.75" customHeight="1" x14ac:dyDescent="0.2">
      <c r="A651" s="14"/>
      <c r="B651" s="15"/>
      <c r="C651" s="16"/>
      <c r="D651" s="14"/>
      <c r="E651" s="17"/>
      <c r="F651" s="18"/>
      <c r="G651" s="18"/>
      <c r="H651" s="18"/>
      <c r="I651" s="7"/>
      <c r="J651" s="9"/>
      <c r="K651" s="9"/>
      <c r="L651" s="9"/>
      <c r="M651" s="9"/>
      <c r="N651" s="9"/>
      <c r="O651" s="9"/>
      <c r="P651" s="9"/>
      <c r="Q651" s="9"/>
      <c r="R651" s="9"/>
      <c r="S651" s="9"/>
      <c r="T651" s="9"/>
      <c r="U651" s="9"/>
      <c r="V651" s="9"/>
      <c r="W651" s="9"/>
      <c r="X651" s="9"/>
      <c r="Y651" s="9"/>
      <c r="Z651" s="9"/>
    </row>
    <row r="652" spans="1:26" ht="12.75" customHeight="1" x14ac:dyDescent="0.2">
      <c r="A652" s="14"/>
      <c r="B652" s="15"/>
      <c r="C652" s="16"/>
      <c r="D652" s="14"/>
      <c r="E652" s="17"/>
      <c r="F652" s="18"/>
      <c r="G652" s="18"/>
      <c r="H652" s="18"/>
      <c r="I652" s="7"/>
      <c r="J652" s="9"/>
      <c r="K652" s="9"/>
      <c r="L652" s="9"/>
      <c r="M652" s="9"/>
      <c r="N652" s="9"/>
      <c r="O652" s="9"/>
      <c r="P652" s="9"/>
      <c r="Q652" s="9"/>
      <c r="R652" s="9"/>
      <c r="S652" s="9"/>
      <c r="T652" s="9"/>
      <c r="U652" s="9"/>
      <c r="V652" s="9"/>
      <c r="W652" s="9"/>
      <c r="X652" s="9"/>
      <c r="Y652" s="9"/>
      <c r="Z652" s="9"/>
    </row>
    <row r="653" spans="1:26" ht="12.75" customHeight="1" x14ac:dyDescent="0.2">
      <c r="A653" s="14"/>
      <c r="B653" s="15"/>
      <c r="C653" s="16"/>
      <c r="D653" s="14"/>
      <c r="E653" s="17"/>
      <c r="F653" s="18"/>
      <c r="G653" s="18"/>
      <c r="H653" s="18"/>
      <c r="I653" s="7"/>
      <c r="J653" s="9"/>
      <c r="K653" s="9"/>
      <c r="L653" s="9"/>
      <c r="M653" s="9"/>
      <c r="N653" s="9"/>
      <c r="O653" s="9"/>
      <c r="P653" s="9"/>
      <c r="Q653" s="9"/>
      <c r="R653" s="9"/>
      <c r="S653" s="9"/>
      <c r="T653" s="9"/>
      <c r="U653" s="9"/>
      <c r="V653" s="9"/>
      <c r="W653" s="9"/>
      <c r="X653" s="9"/>
      <c r="Y653" s="9"/>
      <c r="Z653" s="9"/>
    </row>
    <row r="654" spans="1:26" ht="12.75" customHeight="1" x14ac:dyDescent="0.2">
      <c r="A654" s="14"/>
      <c r="B654" s="15"/>
      <c r="C654" s="16"/>
      <c r="D654" s="14"/>
      <c r="E654" s="17"/>
      <c r="F654" s="18"/>
      <c r="G654" s="18"/>
      <c r="H654" s="18"/>
      <c r="I654" s="7"/>
      <c r="J654" s="9"/>
      <c r="K654" s="9"/>
      <c r="L654" s="9"/>
      <c r="M654" s="9"/>
      <c r="N654" s="9"/>
      <c r="O654" s="9"/>
      <c r="P654" s="9"/>
      <c r="Q654" s="9"/>
      <c r="R654" s="9"/>
      <c r="S654" s="9"/>
      <c r="T654" s="9"/>
      <c r="U654" s="9"/>
      <c r="V654" s="9"/>
      <c r="W654" s="9"/>
      <c r="X654" s="9"/>
      <c r="Y654" s="9"/>
      <c r="Z654" s="9"/>
    </row>
    <row r="655" spans="1:26" ht="12.75" customHeight="1" x14ac:dyDescent="0.2">
      <c r="A655" s="14"/>
      <c r="B655" s="15"/>
      <c r="C655" s="16"/>
      <c r="D655" s="14"/>
      <c r="E655" s="17"/>
      <c r="F655" s="18"/>
      <c r="G655" s="18"/>
      <c r="H655" s="18"/>
      <c r="I655" s="7"/>
      <c r="J655" s="9"/>
      <c r="K655" s="9"/>
      <c r="L655" s="9"/>
      <c r="M655" s="9"/>
      <c r="N655" s="9"/>
      <c r="O655" s="9"/>
      <c r="P655" s="9"/>
      <c r="Q655" s="9"/>
      <c r="R655" s="9"/>
      <c r="S655" s="9"/>
      <c r="T655" s="9"/>
      <c r="U655" s="9"/>
      <c r="V655" s="9"/>
      <c r="W655" s="9"/>
      <c r="X655" s="9"/>
      <c r="Y655" s="9"/>
      <c r="Z655" s="9"/>
    </row>
    <row r="656" spans="1:26" ht="12.75" customHeight="1" x14ac:dyDescent="0.2">
      <c r="A656" s="14"/>
      <c r="B656" s="15"/>
      <c r="C656" s="16"/>
      <c r="D656" s="14"/>
      <c r="E656" s="17"/>
      <c r="F656" s="18"/>
      <c r="G656" s="18"/>
      <c r="H656" s="18"/>
      <c r="I656" s="7"/>
      <c r="J656" s="9"/>
      <c r="K656" s="9"/>
      <c r="L656" s="9"/>
      <c r="M656" s="9"/>
      <c r="N656" s="9"/>
      <c r="O656" s="9"/>
      <c r="P656" s="9"/>
      <c r="Q656" s="9"/>
      <c r="R656" s="9"/>
      <c r="S656" s="9"/>
      <c r="T656" s="9"/>
      <c r="U656" s="9"/>
      <c r="V656" s="9"/>
      <c r="W656" s="9"/>
      <c r="X656" s="9"/>
      <c r="Y656" s="9"/>
      <c r="Z656" s="9"/>
    </row>
    <row r="657" spans="1:26" ht="12.75" customHeight="1" x14ac:dyDescent="0.2">
      <c r="A657" s="14"/>
      <c r="B657" s="15"/>
      <c r="C657" s="16"/>
      <c r="D657" s="14"/>
      <c r="E657" s="17"/>
      <c r="F657" s="18"/>
      <c r="G657" s="18"/>
      <c r="H657" s="18"/>
      <c r="I657" s="7"/>
      <c r="J657" s="9"/>
      <c r="K657" s="9"/>
      <c r="L657" s="9"/>
      <c r="M657" s="9"/>
      <c r="N657" s="9"/>
      <c r="O657" s="9"/>
      <c r="P657" s="9"/>
      <c r="Q657" s="9"/>
      <c r="R657" s="9"/>
      <c r="S657" s="9"/>
      <c r="T657" s="9"/>
      <c r="U657" s="9"/>
      <c r="V657" s="9"/>
      <c r="W657" s="9"/>
      <c r="X657" s="9"/>
      <c r="Y657" s="9"/>
      <c r="Z657" s="9"/>
    </row>
    <row r="658" spans="1:26" ht="12.75" customHeight="1" x14ac:dyDescent="0.2">
      <c r="A658" s="14"/>
      <c r="B658" s="15"/>
      <c r="C658" s="16"/>
      <c r="D658" s="14"/>
      <c r="E658" s="17"/>
      <c r="F658" s="18"/>
      <c r="G658" s="18"/>
      <c r="H658" s="18"/>
      <c r="I658" s="7"/>
      <c r="J658" s="9"/>
      <c r="K658" s="9"/>
      <c r="L658" s="9"/>
      <c r="M658" s="9"/>
      <c r="N658" s="9"/>
      <c r="O658" s="9"/>
      <c r="P658" s="9"/>
      <c r="Q658" s="9"/>
      <c r="R658" s="9"/>
      <c r="S658" s="9"/>
      <c r="T658" s="9"/>
      <c r="U658" s="9"/>
      <c r="V658" s="9"/>
      <c r="W658" s="9"/>
      <c r="X658" s="9"/>
      <c r="Y658" s="9"/>
      <c r="Z658" s="9"/>
    </row>
    <row r="659" spans="1:26" ht="12.75" customHeight="1" x14ac:dyDescent="0.2">
      <c r="A659" s="14"/>
      <c r="B659" s="15"/>
      <c r="C659" s="16"/>
      <c r="D659" s="14"/>
      <c r="E659" s="17"/>
      <c r="F659" s="18"/>
      <c r="G659" s="18"/>
      <c r="H659" s="18"/>
      <c r="I659" s="7"/>
      <c r="J659" s="9"/>
      <c r="K659" s="9"/>
      <c r="L659" s="9"/>
      <c r="M659" s="9"/>
      <c r="N659" s="9"/>
      <c r="O659" s="9"/>
      <c r="P659" s="9"/>
      <c r="Q659" s="9"/>
      <c r="R659" s="9"/>
      <c r="S659" s="9"/>
      <c r="T659" s="9"/>
      <c r="U659" s="9"/>
      <c r="V659" s="9"/>
      <c r="W659" s="9"/>
      <c r="X659" s="9"/>
      <c r="Y659" s="9"/>
      <c r="Z659" s="9"/>
    </row>
    <row r="660" spans="1:26" ht="12.75" customHeight="1" x14ac:dyDescent="0.2">
      <c r="A660" s="14"/>
      <c r="B660" s="15"/>
      <c r="C660" s="16"/>
      <c r="D660" s="14"/>
      <c r="E660" s="17"/>
      <c r="F660" s="18"/>
      <c r="G660" s="18"/>
      <c r="H660" s="18"/>
      <c r="I660" s="7"/>
      <c r="J660" s="9"/>
      <c r="K660" s="9"/>
      <c r="L660" s="9"/>
      <c r="M660" s="9"/>
      <c r="N660" s="9"/>
      <c r="O660" s="9"/>
      <c r="P660" s="9"/>
      <c r="Q660" s="9"/>
      <c r="R660" s="9"/>
      <c r="S660" s="9"/>
      <c r="T660" s="9"/>
      <c r="U660" s="9"/>
      <c r="V660" s="9"/>
      <c r="W660" s="9"/>
      <c r="X660" s="9"/>
      <c r="Y660" s="9"/>
      <c r="Z660" s="9"/>
    </row>
    <row r="661" spans="1:26" ht="12.75" customHeight="1" x14ac:dyDescent="0.2">
      <c r="A661" s="14"/>
      <c r="B661" s="15"/>
      <c r="C661" s="16"/>
      <c r="D661" s="14"/>
      <c r="E661" s="17"/>
      <c r="F661" s="18"/>
      <c r="G661" s="18"/>
      <c r="H661" s="18"/>
      <c r="I661" s="7"/>
      <c r="J661" s="9"/>
      <c r="K661" s="9"/>
      <c r="L661" s="9"/>
      <c r="M661" s="9"/>
      <c r="N661" s="9"/>
      <c r="O661" s="9"/>
      <c r="P661" s="9"/>
      <c r="Q661" s="9"/>
      <c r="R661" s="9"/>
      <c r="S661" s="9"/>
      <c r="T661" s="9"/>
      <c r="U661" s="9"/>
      <c r="V661" s="9"/>
      <c r="W661" s="9"/>
      <c r="X661" s="9"/>
      <c r="Y661" s="9"/>
      <c r="Z661" s="9"/>
    </row>
    <row r="662" spans="1:26" ht="12.75" customHeight="1" x14ac:dyDescent="0.2">
      <c r="A662" s="14"/>
      <c r="B662" s="15"/>
      <c r="C662" s="16"/>
      <c r="D662" s="14"/>
      <c r="E662" s="17"/>
      <c r="F662" s="18"/>
      <c r="G662" s="18"/>
      <c r="H662" s="18"/>
      <c r="I662" s="7"/>
      <c r="J662" s="9"/>
      <c r="K662" s="9"/>
      <c r="L662" s="9"/>
      <c r="M662" s="9"/>
      <c r="N662" s="9"/>
      <c r="O662" s="9"/>
      <c r="P662" s="9"/>
      <c r="Q662" s="9"/>
      <c r="R662" s="9"/>
      <c r="S662" s="9"/>
      <c r="T662" s="9"/>
      <c r="U662" s="9"/>
      <c r="V662" s="9"/>
      <c r="W662" s="9"/>
      <c r="X662" s="9"/>
      <c r="Y662" s="9"/>
      <c r="Z662" s="9"/>
    </row>
    <row r="663" spans="1:26" ht="12.75" customHeight="1" x14ac:dyDescent="0.2">
      <c r="A663" s="14"/>
      <c r="B663" s="15"/>
      <c r="C663" s="16"/>
      <c r="D663" s="14"/>
      <c r="E663" s="17"/>
      <c r="F663" s="18"/>
      <c r="G663" s="18"/>
      <c r="H663" s="18"/>
      <c r="I663" s="7"/>
      <c r="J663" s="9"/>
      <c r="K663" s="9"/>
      <c r="L663" s="9"/>
      <c r="M663" s="9"/>
      <c r="N663" s="9"/>
      <c r="O663" s="9"/>
      <c r="P663" s="9"/>
      <c r="Q663" s="9"/>
      <c r="R663" s="9"/>
      <c r="S663" s="9"/>
      <c r="T663" s="9"/>
      <c r="U663" s="9"/>
      <c r="V663" s="9"/>
      <c r="W663" s="9"/>
      <c r="X663" s="9"/>
      <c r="Y663" s="9"/>
      <c r="Z663" s="9"/>
    </row>
    <row r="664" spans="1:26" ht="12.75" customHeight="1" x14ac:dyDescent="0.2">
      <c r="A664" s="14"/>
      <c r="B664" s="15"/>
      <c r="C664" s="16"/>
      <c r="D664" s="14"/>
      <c r="E664" s="17"/>
      <c r="F664" s="18"/>
      <c r="G664" s="18"/>
      <c r="H664" s="18"/>
      <c r="I664" s="7"/>
      <c r="J664" s="9"/>
      <c r="K664" s="9"/>
      <c r="L664" s="9"/>
      <c r="M664" s="9"/>
      <c r="N664" s="9"/>
      <c r="O664" s="9"/>
      <c r="P664" s="9"/>
      <c r="Q664" s="9"/>
      <c r="R664" s="9"/>
      <c r="S664" s="9"/>
      <c r="T664" s="9"/>
      <c r="U664" s="9"/>
      <c r="V664" s="9"/>
      <c r="W664" s="9"/>
      <c r="X664" s="9"/>
      <c r="Y664" s="9"/>
      <c r="Z664" s="9"/>
    </row>
    <row r="665" spans="1:26" ht="12.75" customHeight="1" x14ac:dyDescent="0.2">
      <c r="A665" s="14"/>
      <c r="B665" s="15"/>
      <c r="C665" s="16"/>
      <c r="D665" s="14"/>
      <c r="E665" s="17"/>
      <c r="F665" s="18"/>
      <c r="G665" s="18"/>
      <c r="H665" s="18"/>
      <c r="I665" s="7"/>
      <c r="J665" s="9"/>
      <c r="K665" s="9"/>
      <c r="L665" s="9"/>
      <c r="M665" s="9"/>
      <c r="N665" s="9"/>
      <c r="O665" s="9"/>
      <c r="P665" s="9"/>
      <c r="Q665" s="9"/>
      <c r="R665" s="9"/>
      <c r="S665" s="9"/>
      <c r="T665" s="9"/>
      <c r="U665" s="9"/>
      <c r="V665" s="9"/>
      <c r="W665" s="9"/>
      <c r="X665" s="9"/>
      <c r="Y665" s="9"/>
      <c r="Z665" s="9"/>
    </row>
    <row r="666" spans="1:26" ht="12.75" customHeight="1" x14ac:dyDescent="0.2">
      <c r="A666" s="14"/>
      <c r="B666" s="15"/>
      <c r="C666" s="16"/>
      <c r="D666" s="14"/>
      <c r="E666" s="17"/>
      <c r="F666" s="18"/>
      <c r="G666" s="18"/>
      <c r="H666" s="18"/>
      <c r="I666" s="7"/>
      <c r="J666" s="9"/>
      <c r="K666" s="9"/>
      <c r="L666" s="9"/>
      <c r="M666" s="9"/>
      <c r="N666" s="9"/>
      <c r="O666" s="9"/>
      <c r="P666" s="9"/>
      <c r="Q666" s="9"/>
      <c r="R666" s="9"/>
      <c r="S666" s="9"/>
      <c r="T666" s="9"/>
      <c r="U666" s="9"/>
      <c r="V666" s="9"/>
      <c r="W666" s="9"/>
      <c r="X666" s="9"/>
      <c r="Y666" s="9"/>
      <c r="Z666" s="9"/>
    </row>
    <row r="667" spans="1:26" ht="12.75" customHeight="1" x14ac:dyDescent="0.2">
      <c r="A667" s="14"/>
      <c r="B667" s="15"/>
      <c r="C667" s="16"/>
      <c r="D667" s="14"/>
      <c r="E667" s="17"/>
      <c r="F667" s="18"/>
      <c r="G667" s="18"/>
      <c r="H667" s="18"/>
      <c r="I667" s="7"/>
      <c r="J667" s="9"/>
      <c r="K667" s="9"/>
      <c r="L667" s="9"/>
      <c r="M667" s="9"/>
      <c r="N667" s="9"/>
      <c r="O667" s="9"/>
      <c r="P667" s="9"/>
      <c r="Q667" s="9"/>
      <c r="R667" s="9"/>
      <c r="S667" s="9"/>
      <c r="T667" s="9"/>
      <c r="U667" s="9"/>
      <c r="V667" s="9"/>
      <c r="W667" s="9"/>
      <c r="X667" s="9"/>
      <c r="Y667" s="9"/>
      <c r="Z667" s="9"/>
    </row>
    <row r="668" spans="1:26" ht="12.75" customHeight="1" x14ac:dyDescent="0.2">
      <c r="A668" s="14"/>
      <c r="B668" s="15"/>
      <c r="C668" s="16"/>
      <c r="D668" s="14"/>
      <c r="E668" s="17"/>
      <c r="F668" s="18"/>
      <c r="G668" s="18"/>
      <c r="H668" s="18"/>
      <c r="I668" s="7"/>
      <c r="J668" s="9"/>
      <c r="K668" s="9"/>
      <c r="L668" s="9"/>
      <c r="M668" s="9"/>
      <c r="N668" s="9"/>
      <c r="O668" s="9"/>
      <c r="P668" s="9"/>
      <c r="Q668" s="9"/>
      <c r="R668" s="9"/>
      <c r="S668" s="9"/>
      <c r="T668" s="9"/>
      <c r="U668" s="9"/>
      <c r="V668" s="9"/>
      <c r="W668" s="9"/>
      <c r="X668" s="9"/>
      <c r="Y668" s="9"/>
      <c r="Z668" s="9"/>
    </row>
    <row r="669" spans="1:26" ht="12.75" customHeight="1" x14ac:dyDescent="0.2">
      <c r="A669" s="14"/>
      <c r="B669" s="15"/>
      <c r="C669" s="16"/>
      <c r="D669" s="14"/>
      <c r="E669" s="17"/>
      <c r="F669" s="18"/>
      <c r="G669" s="18"/>
      <c r="H669" s="18"/>
      <c r="I669" s="7"/>
      <c r="J669" s="9"/>
      <c r="K669" s="9"/>
      <c r="L669" s="9"/>
      <c r="M669" s="9"/>
      <c r="N669" s="9"/>
      <c r="O669" s="9"/>
      <c r="P669" s="9"/>
      <c r="Q669" s="9"/>
      <c r="R669" s="9"/>
      <c r="S669" s="9"/>
      <c r="T669" s="9"/>
      <c r="U669" s="9"/>
      <c r="V669" s="9"/>
      <c r="W669" s="9"/>
      <c r="X669" s="9"/>
      <c r="Y669" s="9"/>
      <c r="Z669" s="9"/>
    </row>
    <row r="670" spans="1:26" ht="12.75" customHeight="1" x14ac:dyDescent="0.2">
      <c r="A670" s="14"/>
      <c r="B670" s="15"/>
      <c r="C670" s="16"/>
      <c r="D670" s="14"/>
      <c r="E670" s="17"/>
      <c r="F670" s="18"/>
      <c r="G670" s="18"/>
      <c r="H670" s="18"/>
      <c r="I670" s="7"/>
      <c r="J670" s="9"/>
      <c r="K670" s="9"/>
      <c r="L670" s="9"/>
      <c r="M670" s="9"/>
      <c r="N670" s="9"/>
      <c r="O670" s="9"/>
      <c r="P670" s="9"/>
      <c r="Q670" s="9"/>
      <c r="R670" s="9"/>
      <c r="S670" s="9"/>
      <c r="T670" s="9"/>
      <c r="U670" s="9"/>
      <c r="V670" s="9"/>
      <c r="W670" s="9"/>
      <c r="X670" s="9"/>
      <c r="Y670" s="9"/>
      <c r="Z670" s="9"/>
    </row>
    <row r="671" spans="1:26" ht="12.75" customHeight="1" x14ac:dyDescent="0.2">
      <c r="A671" s="14"/>
      <c r="B671" s="15"/>
      <c r="C671" s="16"/>
      <c r="D671" s="14"/>
      <c r="E671" s="17"/>
      <c r="F671" s="18"/>
      <c r="G671" s="18"/>
      <c r="H671" s="18"/>
      <c r="I671" s="7"/>
      <c r="J671" s="9"/>
      <c r="K671" s="9"/>
      <c r="L671" s="9"/>
      <c r="M671" s="9"/>
      <c r="N671" s="9"/>
      <c r="O671" s="9"/>
      <c r="P671" s="9"/>
      <c r="Q671" s="9"/>
      <c r="R671" s="9"/>
      <c r="S671" s="9"/>
      <c r="T671" s="9"/>
      <c r="U671" s="9"/>
      <c r="V671" s="9"/>
      <c r="W671" s="9"/>
      <c r="X671" s="9"/>
      <c r="Y671" s="9"/>
      <c r="Z671" s="9"/>
    </row>
    <row r="672" spans="1:26" ht="12.75" customHeight="1" x14ac:dyDescent="0.2">
      <c r="A672" s="14"/>
      <c r="B672" s="15"/>
      <c r="C672" s="16"/>
      <c r="D672" s="14"/>
      <c r="E672" s="17"/>
      <c r="F672" s="18"/>
      <c r="G672" s="18"/>
      <c r="H672" s="18"/>
      <c r="I672" s="7"/>
      <c r="J672" s="9"/>
      <c r="K672" s="9"/>
      <c r="L672" s="9"/>
      <c r="M672" s="9"/>
      <c r="N672" s="9"/>
      <c r="O672" s="9"/>
      <c r="P672" s="9"/>
      <c r="Q672" s="9"/>
      <c r="R672" s="9"/>
      <c r="S672" s="9"/>
      <c r="T672" s="9"/>
      <c r="U672" s="9"/>
      <c r="V672" s="9"/>
      <c r="W672" s="9"/>
      <c r="X672" s="9"/>
      <c r="Y672" s="9"/>
      <c r="Z672" s="9"/>
    </row>
    <row r="673" spans="1:26" ht="12.75" customHeight="1" x14ac:dyDescent="0.2">
      <c r="A673" s="14"/>
      <c r="B673" s="15"/>
      <c r="C673" s="16"/>
      <c r="D673" s="14"/>
      <c r="E673" s="17"/>
      <c r="F673" s="18"/>
      <c r="G673" s="18"/>
      <c r="H673" s="18"/>
      <c r="I673" s="7"/>
      <c r="J673" s="9"/>
      <c r="K673" s="9"/>
      <c r="L673" s="9"/>
      <c r="M673" s="9"/>
      <c r="N673" s="9"/>
      <c r="O673" s="9"/>
      <c r="P673" s="9"/>
      <c r="Q673" s="9"/>
      <c r="R673" s="9"/>
      <c r="S673" s="9"/>
      <c r="T673" s="9"/>
      <c r="U673" s="9"/>
      <c r="V673" s="9"/>
      <c r="W673" s="9"/>
      <c r="X673" s="9"/>
      <c r="Y673" s="9"/>
      <c r="Z673" s="9"/>
    </row>
    <row r="674" spans="1:26" ht="12.75" customHeight="1" x14ac:dyDescent="0.2">
      <c r="A674" s="14"/>
      <c r="B674" s="15"/>
      <c r="C674" s="16"/>
      <c r="D674" s="14"/>
      <c r="E674" s="17"/>
      <c r="F674" s="18"/>
      <c r="G674" s="18"/>
      <c r="H674" s="18"/>
      <c r="I674" s="7"/>
      <c r="J674" s="9"/>
      <c r="K674" s="9"/>
      <c r="L674" s="9"/>
      <c r="M674" s="9"/>
      <c r="N674" s="9"/>
      <c r="O674" s="9"/>
      <c r="P674" s="9"/>
      <c r="Q674" s="9"/>
      <c r="R674" s="9"/>
      <c r="S674" s="9"/>
      <c r="T674" s="9"/>
      <c r="U674" s="9"/>
      <c r="V674" s="9"/>
      <c r="W674" s="9"/>
      <c r="X674" s="9"/>
      <c r="Y674" s="9"/>
      <c r="Z674" s="9"/>
    </row>
    <row r="675" spans="1:26" ht="12.75" customHeight="1" x14ac:dyDescent="0.2">
      <c r="A675" s="14"/>
      <c r="B675" s="15"/>
      <c r="C675" s="16"/>
      <c r="D675" s="14"/>
      <c r="E675" s="17"/>
      <c r="F675" s="18"/>
      <c r="G675" s="18"/>
      <c r="H675" s="18"/>
      <c r="I675" s="7"/>
      <c r="J675" s="9"/>
      <c r="K675" s="9"/>
      <c r="L675" s="9"/>
      <c r="M675" s="9"/>
      <c r="N675" s="9"/>
      <c r="O675" s="9"/>
      <c r="P675" s="9"/>
      <c r="Q675" s="9"/>
      <c r="R675" s="9"/>
      <c r="S675" s="9"/>
      <c r="T675" s="9"/>
      <c r="U675" s="9"/>
      <c r="V675" s="9"/>
      <c r="W675" s="9"/>
      <c r="X675" s="9"/>
      <c r="Y675" s="9"/>
      <c r="Z675" s="9"/>
    </row>
    <row r="676" spans="1:26" ht="12.75" customHeight="1" x14ac:dyDescent="0.2">
      <c r="A676" s="14"/>
      <c r="B676" s="15"/>
      <c r="C676" s="16"/>
      <c r="D676" s="14"/>
      <c r="E676" s="17"/>
      <c r="F676" s="18"/>
      <c r="G676" s="18"/>
      <c r="H676" s="18"/>
      <c r="I676" s="7"/>
      <c r="J676" s="9"/>
      <c r="K676" s="9"/>
      <c r="L676" s="9"/>
      <c r="M676" s="9"/>
      <c r="N676" s="9"/>
      <c r="O676" s="9"/>
      <c r="P676" s="9"/>
      <c r="Q676" s="9"/>
      <c r="R676" s="9"/>
      <c r="S676" s="9"/>
      <c r="T676" s="9"/>
      <c r="U676" s="9"/>
      <c r="V676" s="9"/>
      <c r="W676" s="9"/>
      <c r="X676" s="9"/>
      <c r="Y676" s="9"/>
      <c r="Z676" s="9"/>
    </row>
    <row r="677" spans="1:26" ht="12.75" customHeight="1" x14ac:dyDescent="0.2">
      <c r="A677" s="14"/>
      <c r="B677" s="15"/>
      <c r="C677" s="16"/>
      <c r="D677" s="14"/>
      <c r="E677" s="17"/>
      <c r="F677" s="18"/>
      <c r="G677" s="18"/>
      <c r="H677" s="18"/>
      <c r="I677" s="7"/>
      <c r="J677" s="9"/>
      <c r="K677" s="9"/>
      <c r="L677" s="9"/>
      <c r="M677" s="9"/>
      <c r="N677" s="9"/>
      <c r="O677" s="9"/>
      <c r="P677" s="9"/>
      <c r="Q677" s="9"/>
      <c r="R677" s="9"/>
      <c r="S677" s="9"/>
      <c r="T677" s="9"/>
      <c r="U677" s="9"/>
      <c r="V677" s="9"/>
      <c r="W677" s="9"/>
      <c r="X677" s="9"/>
      <c r="Y677" s="9"/>
      <c r="Z677" s="9"/>
    </row>
    <row r="678" spans="1:26" ht="12.75" customHeight="1" x14ac:dyDescent="0.2">
      <c r="A678" s="14"/>
      <c r="B678" s="15"/>
      <c r="C678" s="16"/>
      <c r="D678" s="14"/>
      <c r="E678" s="17"/>
      <c r="F678" s="18"/>
      <c r="G678" s="18"/>
      <c r="H678" s="18"/>
      <c r="I678" s="7"/>
      <c r="J678" s="9"/>
      <c r="K678" s="9"/>
      <c r="L678" s="9"/>
      <c r="M678" s="9"/>
      <c r="N678" s="9"/>
      <c r="O678" s="9"/>
      <c r="P678" s="9"/>
      <c r="Q678" s="9"/>
      <c r="R678" s="9"/>
      <c r="S678" s="9"/>
      <c r="T678" s="9"/>
      <c r="U678" s="9"/>
      <c r="V678" s="9"/>
      <c r="W678" s="9"/>
      <c r="X678" s="9"/>
      <c r="Y678" s="9"/>
      <c r="Z678" s="9"/>
    </row>
    <row r="679" spans="1:26" ht="12.75" customHeight="1" x14ac:dyDescent="0.2">
      <c r="A679" s="14"/>
      <c r="B679" s="15"/>
      <c r="C679" s="16"/>
      <c r="D679" s="14"/>
      <c r="E679" s="17"/>
      <c r="F679" s="18"/>
      <c r="G679" s="18"/>
      <c r="H679" s="18"/>
      <c r="I679" s="7"/>
      <c r="J679" s="9"/>
      <c r="K679" s="9"/>
      <c r="L679" s="9"/>
      <c r="M679" s="9"/>
      <c r="N679" s="9"/>
      <c r="O679" s="9"/>
      <c r="P679" s="9"/>
      <c r="Q679" s="9"/>
      <c r="R679" s="9"/>
      <c r="S679" s="9"/>
      <c r="T679" s="9"/>
      <c r="U679" s="9"/>
      <c r="V679" s="9"/>
      <c r="W679" s="9"/>
      <c r="X679" s="9"/>
      <c r="Y679" s="9"/>
      <c r="Z679" s="9"/>
    </row>
    <row r="680" spans="1:26" ht="12.75" customHeight="1" x14ac:dyDescent="0.2">
      <c r="A680" s="14"/>
      <c r="B680" s="15"/>
      <c r="C680" s="16"/>
      <c r="D680" s="14"/>
      <c r="E680" s="17"/>
      <c r="F680" s="18"/>
      <c r="G680" s="18"/>
      <c r="H680" s="18"/>
      <c r="I680" s="7"/>
      <c r="J680" s="9"/>
      <c r="K680" s="9"/>
      <c r="L680" s="9"/>
      <c r="M680" s="9"/>
      <c r="N680" s="9"/>
      <c r="O680" s="9"/>
      <c r="P680" s="9"/>
      <c r="Q680" s="9"/>
      <c r="R680" s="9"/>
      <c r="S680" s="9"/>
      <c r="T680" s="9"/>
      <c r="U680" s="9"/>
      <c r="V680" s="9"/>
      <c r="W680" s="9"/>
      <c r="X680" s="9"/>
      <c r="Y680" s="9"/>
      <c r="Z680" s="9"/>
    </row>
    <row r="681" spans="1:26" ht="12.75" customHeight="1" x14ac:dyDescent="0.2">
      <c r="A681" s="14"/>
      <c r="B681" s="15"/>
      <c r="C681" s="16"/>
      <c r="D681" s="14"/>
      <c r="E681" s="17"/>
      <c r="F681" s="18"/>
      <c r="G681" s="18"/>
      <c r="H681" s="18"/>
      <c r="I681" s="7"/>
      <c r="J681" s="9"/>
      <c r="K681" s="9"/>
      <c r="L681" s="9"/>
      <c r="M681" s="9"/>
      <c r="N681" s="9"/>
      <c r="O681" s="9"/>
      <c r="P681" s="9"/>
      <c r="Q681" s="9"/>
      <c r="R681" s="9"/>
      <c r="S681" s="9"/>
      <c r="T681" s="9"/>
      <c r="U681" s="9"/>
      <c r="V681" s="9"/>
      <c r="W681" s="9"/>
      <c r="X681" s="9"/>
      <c r="Y681" s="9"/>
      <c r="Z681" s="9"/>
    </row>
    <row r="682" spans="1:26" ht="12.75" customHeight="1" x14ac:dyDescent="0.2">
      <c r="A682" s="14"/>
      <c r="B682" s="15"/>
      <c r="C682" s="16"/>
      <c r="D682" s="14"/>
      <c r="E682" s="17"/>
      <c r="F682" s="18"/>
      <c r="G682" s="18"/>
      <c r="H682" s="18"/>
      <c r="I682" s="7"/>
      <c r="J682" s="9"/>
      <c r="K682" s="9"/>
      <c r="L682" s="9"/>
      <c r="M682" s="9"/>
      <c r="N682" s="9"/>
      <c r="O682" s="9"/>
      <c r="P682" s="9"/>
      <c r="Q682" s="9"/>
      <c r="R682" s="9"/>
      <c r="S682" s="9"/>
      <c r="T682" s="9"/>
      <c r="U682" s="9"/>
      <c r="V682" s="9"/>
      <c r="W682" s="9"/>
      <c r="X682" s="9"/>
      <c r="Y682" s="9"/>
      <c r="Z682" s="9"/>
    </row>
    <row r="683" spans="1:26" ht="12.75" customHeight="1" x14ac:dyDescent="0.2">
      <c r="A683" s="14"/>
      <c r="B683" s="15"/>
      <c r="C683" s="16"/>
      <c r="D683" s="14"/>
      <c r="E683" s="17"/>
      <c r="F683" s="18"/>
      <c r="G683" s="18"/>
      <c r="H683" s="18"/>
      <c r="I683" s="7"/>
      <c r="J683" s="9"/>
      <c r="K683" s="9"/>
      <c r="L683" s="9"/>
      <c r="M683" s="9"/>
      <c r="N683" s="9"/>
      <c r="O683" s="9"/>
      <c r="P683" s="9"/>
      <c r="Q683" s="9"/>
      <c r="R683" s="9"/>
      <c r="S683" s="9"/>
      <c r="T683" s="9"/>
      <c r="U683" s="9"/>
      <c r="V683" s="9"/>
      <c r="W683" s="9"/>
      <c r="X683" s="9"/>
      <c r="Y683" s="9"/>
      <c r="Z683" s="9"/>
    </row>
    <row r="684" spans="1:26" ht="12.75" customHeight="1" x14ac:dyDescent="0.2">
      <c r="A684" s="14"/>
      <c r="B684" s="15"/>
      <c r="C684" s="16"/>
      <c r="D684" s="14"/>
      <c r="E684" s="17"/>
      <c r="F684" s="18"/>
      <c r="G684" s="18"/>
      <c r="H684" s="18"/>
      <c r="I684" s="7"/>
      <c r="J684" s="9"/>
      <c r="K684" s="9"/>
      <c r="L684" s="9"/>
      <c r="M684" s="9"/>
      <c r="N684" s="9"/>
      <c r="O684" s="9"/>
      <c r="P684" s="9"/>
      <c r="Q684" s="9"/>
      <c r="R684" s="9"/>
      <c r="S684" s="9"/>
      <c r="T684" s="9"/>
      <c r="U684" s="9"/>
      <c r="V684" s="9"/>
      <c r="W684" s="9"/>
      <c r="X684" s="9"/>
      <c r="Y684" s="9"/>
      <c r="Z684" s="9"/>
    </row>
    <row r="685" spans="1:26" ht="12.75" customHeight="1" x14ac:dyDescent="0.2">
      <c r="A685" s="14"/>
      <c r="B685" s="15"/>
      <c r="C685" s="16"/>
      <c r="D685" s="14"/>
      <c r="E685" s="17"/>
      <c r="F685" s="18"/>
      <c r="G685" s="18"/>
      <c r="H685" s="18"/>
      <c r="I685" s="7"/>
      <c r="J685" s="9"/>
      <c r="K685" s="9"/>
      <c r="L685" s="9"/>
      <c r="M685" s="9"/>
      <c r="N685" s="9"/>
      <c r="O685" s="9"/>
      <c r="P685" s="9"/>
      <c r="Q685" s="9"/>
      <c r="R685" s="9"/>
      <c r="S685" s="9"/>
      <c r="T685" s="9"/>
      <c r="U685" s="9"/>
      <c r="V685" s="9"/>
      <c r="W685" s="9"/>
      <c r="X685" s="9"/>
      <c r="Y685" s="9"/>
      <c r="Z685" s="9"/>
    </row>
    <row r="686" spans="1:26" ht="12.75" customHeight="1" x14ac:dyDescent="0.2">
      <c r="A686" s="14"/>
      <c r="B686" s="15"/>
      <c r="C686" s="16"/>
      <c r="D686" s="14"/>
      <c r="E686" s="17"/>
      <c r="F686" s="18"/>
      <c r="G686" s="18"/>
      <c r="H686" s="18"/>
      <c r="I686" s="7"/>
      <c r="J686" s="9"/>
      <c r="K686" s="9"/>
      <c r="L686" s="9"/>
      <c r="M686" s="9"/>
      <c r="N686" s="9"/>
      <c r="O686" s="9"/>
      <c r="P686" s="9"/>
      <c r="Q686" s="9"/>
      <c r="R686" s="9"/>
      <c r="S686" s="9"/>
      <c r="T686" s="9"/>
      <c r="U686" s="9"/>
      <c r="V686" s="9"/>
      <c r="W686" s="9"/>
      <c r="X686" s="9"/>
      <c r="Y686" s="9"/>
      <c r="Z686" s="9"/>
    </row>
    <row r="687" spans="1:26" ht="12.75" customHeight="1" x14ac:dyDescent="0.2">
      <c r="A687" s="14"/>
      <c r="B687" s="15"/>
      <c r="C687" s="16"/>
      <c r="D687" s="14"/>
      <c r="E687" s="17"/>
      <c r="F687" s="18"/>
      <c r="G687" s="18"/>
      <c r="H687" s="18"/>
      <c r="I687" s="7"/>
      <c r="J687" s="9"/>
      <c r="K687" s="9"/>
      <c r="L687" s="9"/>
      <c r="M687" s="9"/>
      <c r="N687" s="9"/>
      <c r="O687" s="9"/>
      <c r="P687" s="9"/>
      <c r="Q687" s="9"/>
      <c r="R687" s="9"/>
      <c r="S687" s="9"/>
      <c r="T687" s="9"/>
      <c r="U687" s="9"/>
      <c r="V687" s="9"/>
      <c r="W687" s="9"/>
      <c r="X687" s="9"/>
      <c r="Y687" s="9"/>
      <c r="Z687" s="9"/>
    </row>
    <row r="688" spans="1:26" ht="12.75" customHeight="1" x14ac:dyDescent="0.2">
      <c r="A688" s="14"/>
      <c r="B688" s="15"/>
      <c r="C688" s="16"/>
      <c r="D688" s="14"/>
      <c r="E688" s="17"/>
      <c r="F688" s="18"/>
      <c r="G688" s="18"/>
      <c r="H688" s="18"/>
      <c r="I688" s="7"/>
      <c r="J688" s="9"/>
      <c r="K688" s="9"/>
      <c r="L688" s="9"/>
      <c r="M688" s="9"/>
      <c r="N688" s="9"/>
      <c r="O688" s="9"/>
      <c r="P688" s="9"/>
      <c r="Q688" s="9"/>
      <c r="R688" s="9"/>
      <c r="S688" s="9"/>
      <c r="T688" s="9"/>
      <c r="U688" s="9"/>
      <c r="V688" s="9"/>
      <c r="W688" s="9"/>
      <c r="X688" s="9"/>
      <c r="Y688" s="9"/>
      <c r="Z688" s="9"/>
    </row>
    <row r="689" spans="1:26" ht="12.75" customHeight="1" x14ac:dyDescent="0.2">
      <c r="A689" s="14"/>
      <c r="B689" s="15"/>
      <c r="C689" s="16"/>
      <c r="D689" s="14"/>
      <c r="E689" s="17"/>
      <c r="F689" s="18"/>
      <c r="G689" s="18"/>
      <c r="H689" s="18"/>
      <c r="I689" s="7"/>
      <c r="J689" s="9"/>
      <c r="K689" s="9"/>
      <c r="L689" s="9"/>
      <c r="M689" s="9"/>
      <c r="N689" s="9"/>
      <c r="O689" s="9"/>
      <c r="P689" s="9"/>
      <c r="Q689" s="9"/>
      <c r="R689" s="9"/>
      <c r="S689" s="9"/>
      <c r="T689" s="9"/>
      <c r="U689" s="9"/>
      <c r="V689" s="9"/>
      <c r="W689" s="9"/>
      <c r="X689" s="9"/>
      <c r="Y689" s="9"/>
      <c r="Z689" s="9"/>
    </row>
    <row r="690" spans="1:26" ht="12.75" customHeight="1" x14ac:dyDescent="0.2">
      <c r="A690" s="14"/>
      <c r="B690" s="15"/>
      <c r="C690" s="16"/>
      <c r="D690" s="14"/>
      <c r="E690" s="17"/>
      <c r="F690" s="18"/>
      <c r="G690" s="18"/>
      <c r="H690" s="18"/>
      <c r="I690" s="7"/>
      <c r="J690" s="9"/>
      <c r="K690" s="9"/>
      <c r="L690" s="9"/>
      <c r="M690" s="9"/>
      <c r="N690" s="9"/>
      <c r="O690" s="9"/>
      <c r="P690" s="9"/>
      <c r="Q690" s="9"/>
      <c r="R690" s="9"/>
      <c r="S690" s="9"/>
      <c r="T690" s="9"/>
      <c r="U690" s="9"/>
      <c r="V690" s="9"/>
      <c r="W690" s="9"/>
      <c r="X690" s="9"/>
      <c r="Y690" s="9"/>
      <c r="Z690" s="9"/>
    </row>
    <row r="691" spans="1:26" ht="12.75" customHeight="1" x14ac:dyDescent="0.2">
      <c r="A691" s="14"/>
      <c r="B691" s="15"/>
      <c r="C691" s="16"/>
      <c r="D691" s="14"/>
      <c r="E691" s="17"/>
      <c r="F691" s="18"/>
      <c r="G691" s="18"/>
      <c r="H691" s="18"/>
      <c r="I691" s="7"/>
      <c r="J691" s="9"/>
      <c r="K691" s="9"/>
      <c r="L691" s="9"/>
      <c r="M691" s="9"/>
      <c r="N691" s="9"/>
      <c r="O691" s="9"/>
      <c r="P691" s="9"/>
      <c r="Q691" s="9"/>
      <c r="R691" s="9"/>
      <c r="S691" s="9"/>
      <c r="T691" s="9"/>
      <c r="U691" s="9"/>
      <c r="V691" s="9"/>
      <c r="W691" s="9"/>
      <c r="X691" s="9"/>
      <c r="Y691" s="9"/>
      <c r="Z691" s="9"/>
    </row>
    <row r="692" spans="1:26" ht="12.75" customHeight="1" x14ac:dyDescent="0.2">
      <c r="A692" s="14"/>
      <c r="B692" s="15"/>
      <c r="C692" s="16"/>
      <c r="D692" s="14"/>
      <c r="E692" s="17"/>
      <c r="F692" s="18"/>
      <c r="G692" s="18"/>
      <c r="H692" s="18"/>
      <c r="I692" s="7"/>
      <c r="J692" s="9"/>
      <c r="K692" s="9"/>
      <c r="L692" s="9"/>
      <c r="M692" s="9"/>
      <c r="N692" s="9"/>
      <c r="O692" s="9"/>
      <c r="P692" s="9"/>
      <c r="Q692" s="9"/>
      <c r="R692" s="9"/>
      <c r="S692" s="9"/>
      <c r="T692" s="9"/>
      <c r="U692" s="9"/>
      <c r="V692" s="9"/>
      <c r="W692" s="9"/>
      <c r="X692" s="9"/>
      <c r="Y692" s="9"/>
      <c r="Z692" s="9"/>
    </row>
    <row r="693" spans="1:26" ht="12.75" customHeight="1" x14ac:dyDescent="0.2">
      <c r="A693" s="14"/>
      <c r="B693" s="15"/>
      <c r="C693" s="16"/>
      <c r="D693" s="14"/>
      <c r="E693" s="17"/>
      <c r="F693" s="18"/>
      <c r="G693" s="18"/>
      <c r="H693" s="18"/>
      <c r="I693" s="7"/>
      <c r="J693" s="9"/>
      <c r="K693" s="9"/>
      <c r="L693" s="9"/>
      <c r="M693" s="9"/>
      <c r="N693" s="9"/>
      <c r="O693" s="9"/>
      <c r="P693" s="9"/>
      <c r="Q693" s="9"/>
      <c r="R693" s="9"/>
      <c r="S693" s="9"/>
      <c r="T693" s="9"/>
      <c r="U693" s="9"/>
      <c r="V693" s="9"/>
      <c r="W693" s="9"/>
      <c r="X693" s="9"/>
      <c r="Y693" s="9"/>
      <c r="Z693" s="9"/>
    </row>
    <row r="694" spans="1:26" ht="12.75" customHeight="1" x14ac:dyDescent="0.2">
      <c r="A694" s="14"/>
      <c r="B694" s="15"/>
      <c r="C694" s="16"/>
      <c r="D694" s="14"/>
      <c r="E694" s="17"/>
      <c r="F694" s="18"/>
      <c r="G694" s="18"/>
      <c r="H694" s="18"/>
      <c r="I694" s="7"/>
      <c r="J694" s="9"/>
      <c r="K694" s="9"/>
      <c r="L694" s="9"/>
      <c r="M694" s="9"/>
      <c r="N694" s="9"/>
      <c r="O694" s="9"/>
      <c r="P694" s="9"/>
      <c r="Q694" s="9"/>
      <c r="R694" s="9"/>
      <c r="S694" s="9"/>
      <c r="T694" s="9"/>
      <c r="U694" s="9"/>
      <c r="V694" s="9"/>
      <c r="W694" s="9"/>
      <c r="X694" s="9"/>
      <c r="Y694" s="9"/>
      <c r="Z694" s="9"/>
    </row>
    <row r="695" spans="1:26" ht="12.75" customHeight="1" x14ac:dyDescent="0.2">
      <c r="A695" s="14"/>
      <c r="B695" s="15"/>
      <c r="C695" s="16"/>
      <c r="D695" s="14"/>
      <c r="E695" s="17"/>
      <c r="F695" s="18"/>
      <c r="G695" s="18"/>
      <c r="H695" s="18"/>
      <c r="I695" s="7"/>
      <c r="J695" s="9"/>
      <c r="K695" s="9"/>
      <c r="L695" s="9"/>
      <c r="M695" s="9"/>
      <c r="N695" s="9"/>
      <c r="O695" s="9"/>
      <c r="P695" s="9"/>
      <c r="Q695" s="9"/>
      <c r="R695" s="9"/>
      <c r="S695" s="9"/>
      <c r="T695" s="9"/>
      <c r="U695" s="9"/>
      <c r="V695" s="9"/>
      <c r="W695" s="9"/>
      <c r="X695" s="9"/>
      <c r="Y695" s="9"/>
      <c r="Z695" s="9"/>
    </row>
    <row r="696" spans="1:26" ht="12.75" customHeight="1" x14ac:dyDescent="0.2">
      <c r="A696" s="14"/>
      <c r="B696" s="15"/>
      <c r="C696" s="16"/>
      <c r="D696" s="14"/>
      <c r="E696" s="17"/>
      <c r="F696" s="18"/>
      <c r="G696" s="18"/>
      <c r="H696" s="18"/>
      <c r="I696" s="7"/>
      <c r="J696" s="9"/>
      <c r="K696" s="9"/>
      <c r="L696" s="9"/>
      <c r="M696" s="9"/>
      <c r="N696" s="9"/>
      <c r="O696" s="9"/>
      <c r="P696" s="9"/>
      <c r="Q696" s="9"/>
      <c r="R696" s="9"/>
      <c r="S696" s="9"/>
      <c r="T696" s="9"/>
      <c r="U696" s="9"/>
      <c r="V696" s="9"/>
      <c r="W696" s="9"/>
      <c r="X696" s="9"/>
      <c r="Y696" s="9"/>
      <c r="Z696" s="9"/>
    </row>
    <row r="697" spans="1:26" ht="12.75" customHeight="1" x14ac:dyDescent="0.2">
      <c r="A697" s="14"/>
      <c r="B697" s="15"/>
      <c r="C697" s="16"/>
      <c r="D697" s="14"/>
      <c r="E697" s="17"/>
      <c r="F697" s="18"/>
      <c r="G697" s="18"/>
      <c r="H697" s="18"/>
      <c r="I697" s="7"/>
      <c r="J697" s="9"/>
      <c r="K697" s="9"/>
      <c r="L697" s="9"/>
      <c r="M697" s="9"/>
      <c r="N697" s="9"/>
      <c r="O697" s="9"/>
      <c r="P697" s="9"/>
      <c r="Q697" s="9"/>
      <c r="R697" s="9"/>
      <c r="S697" s="9"/>
      <c r="T697" s="9"/>
      <c r="U697" s="9"/>
      <c r="V697" s="9"/>
      <c r="W697" s="9"/>
      <c r="X697" s="9"/>
      <c r="Y697" s="9"/>
      <c r="Z697" s="9"/>
    </row>
    <row r="698" spans="1:26" ht="12.75" customHeight="1" x14ac:dyDescent="0.2">
      <c r="A698" s="14"/>
      <c r="B698" s="15"/>
      <c r="C698" s="16"/>
      <c r="D698" s="14"/>
      <c r="E698" s="17"/>
      <c r="F698" s="18"/>
      <c r="G698" s="18"/>
      <c r="H698" s="18"/>
      <c r="I698" s="7"/>
      <c r="J698" s="9"/>
      <c r="K698" s="9"/>
      <c r="L698" s="9"/>
      <c r="M698" s="9"/>
      <c r="N698" s="9"/>
      <c r="O698" s="9"/>
      <c r="P698" s="9"/>
      <c r="Q698" s="9"/>
      <c r="R698" s="9"/>
      <c r="S698" s="9"/>
      <c r="T698" s="9"/>
      <c r="U698" s="9"/>
      <c r="V698" s="9"/>
      <c r="W698" s="9"/>
      <c r="X698" s="9"/>
      <c r="Y698" s="9"/>
      <c r="Z698" s="9"/>
    </row>
    <row r="699" spans="1:26" ht="12.75" customHeight="1" x14ac:dyDescent="0.2">
      <c r="A699" s="14"/>
      <c r="B699" s="15"/>
      <c r="C699" s="16"/>
      <c r="D699" s="14"/>
      <c r="E699" s="17"/>
      <c r="F699" s="18"/>
      <c r="G699" s="18"/>
      <c r="H699" s="18"/>
      <c r="I699" s="7"/>
      <c r="J699" s="9"/>
      <c r="K699" s="9"/>
      <c r="L699" s="9"/>
      <c r="M699" s="9"/>
      <c r="N699" s="9"/>
      <c r="O699" s="9"/>
      <c r="P699" s="9"/>
      <c r="Q699" s="9"/>
      <c r="R699" s="9"/>
      <c r="S699" s="9"/>
      <c r="T699" s="9"/>
      <c r="U699" s="9"/>
      <c r="V699" s="9"/>
      <c r="W699" s="9"/>
      <c r="X699" s="9"/>
      <c r="Y699" s="9"/>
      <c r="Z699" s="9"/>
    </row>
    <row r="700" spans="1:26" ht="12.75" customHeight="1" x14ac:dyDescent="0.2">
      <c r="A700" s="14"/>
      <c r="B700" s="15"/>
      <c r="C700" s="16"/>
      <c r="D700" s="14"/>
      <c r="E700" s="17"/>
      <c r="F700" s="18"/>
      <c r="G700" s="18"/>
      <c r="H700" s="18"/>
      <c r="I700" s="7"/>
      <c r="J700" s="9"/>
      <c r="K700" s="9"/>
      <c r="L700" s="9"/>
      <c r="M700" s="9"/>
      <c r="N700" s="9"/>
      <c r="O700" s="9"/>
      <c r="P700" s="9"/>
      <c r="Q700" s="9"/>
      <c r="R700" s="9"/>
      <c r="S700" s="9"/>
      <c r="T700" s="9"/>
      <c r="U700" s="9"/>
      <c r="V700" s="9"/>
      <c r="W700" s="9"/>
      <c r="X700" s="9"/>
      <c r="Y700" s="9"/>
      <c r="Z700" s="9"/>
    </row>
    <row r="701" spans="1:26" ht="12.75" customHeight="1" x14ac:dyDescent="0.2">
      <c r="A701" s="14"/>
      <c r="B701" s="15"/>
      <c r="C701" s="16"/>
      <c r="D701" s="14"/>
      <c r="E701" s="17"/>
      <c r="F701" s="18"/>
      <c r="G701" s="18"/>
      <c r="H701" s="18"/>
      <c r="I701" s="7"/>
      <c r="J701" s="9"/>
      <c r="K701" s="9"/>
      <c r="L701" s="9"/>
      <c r="M701" s="9"/>
      <c r="N701" s="9"/>
      <c r="O701" s="9"/>
      <c r="P701" s="9"/>
      <c r="Q701" s="9"/>
      <c r="R701" s="9"/>
      <c r="S701" s="9"/>
      <c r="T701" s="9"/>
      <c r="U701" s="9"/>
      <c r="V701" s="9"/>
      <c r="W701" s="9"/>
      <c r="X701" s="9"/>
      <c r="Y701" s="9"/>
      <c r="Z701" s="9"/>
    </row>
    <row r="702" spans="1:26" ht="12.75" customHeight="1" x14ac:dyDescent="0.2">
      <c r="A702" s="14"/>
      <c r="B702" s="15"/>
      <c r="C702" s="16"/>
      <c r="D702" s="14"/>
      <c r="E702" s="17"/>
      <c r="F702" s="18"/>
      <c r="G702" s="18"/>
      <c r="H702" s="18"/>
      <c r="I702" s="7"/>
      <c r="J702" s="9"/>
      <c r="K702" s="9"/>
      <c r="L702" s="9"/>
      <c r="M702" s="9"/>
      <c r="N702" s="9"/>
      <c r="O702" s="9"/>
      <c r="P702" s="9"/>
      <c r="Q702" s="9"/>
      <c r="R702" s="9"/>
      <c r="S702" s="9"/>
      <c r="T702" s="9"/>
      <c r="U702" s="9"/>
      <c r="V702" s="9"/>
      <c r="W702" s="9"/>
      <c r="X702" s="9"/>
      <c r="Y702" s="9"/>
      <c r="Z702" s="9"/>
    </row>
    <row r="703" spans="1:26" ht="12.75" customHeight="1" x14ac:dyDescent="0.2">
      <c r="A703" s="14"/>
      <c r="B703" s="15"/>
      <c r="C703" s="16"/>
      <c r="D703" s="14"/>
      <c r="E703" s="17"/>
      <c r="F703" s="18"/>
      <c r="G703" s="18"/>
      <c r="H703" s="18"/>
      <c r="I703" s="7"/>
      <c r="J703" s="9"/>
      <c r="K703" s="9"/>
      <c r="L703" s="9"/>
      <c r="M703" s="9"/>
      <c r="N703" s="9"/>
      <c r="O703" s="9"/>
      <c r="P703" s="9"/>
      <c r="Q703" s="9"/>
      <c r="R703" s="9"/>
      <c r="S703" s="9"/>
      <c r="T703" s="9"/>
      <c r="U703" s="9"/>
      <c r="V703" s="9"/>
      <c r="W703" s="9"/>
      <c r="X703" s="9"/>
      <c r="Y703" s="9"/>
      <c r="Z703" s="9"/>
    </row>
    <row r="704" spans="1:26" ht="12.75" customHeight="1" x14ac:dyDescent="0.2">
      <c r="A704" s="14"/>
      <c r="B704" s="15"/>
      <c r="C704" s="16"/>
      <c r="D704" s="14"/>
      <c r="E704" s="17"/>
      <c r="F704" s="18"/>
      <c r="G704" s="18"/>
      <c r="H704" s="18"/>
      <c r="I704" s="7"/>
      <c r="J704" s="9"/>
      <c r="K704" s="9"/>
      <c r="L704" s="9"/>
      <c r="M704" s="9"/>
      <c r="N704" s="9"/>
      <c r="O704" s="9"/>
      <c r="P704" s="9"/>
      <c r="Q704" s="9"/>
      <c r="R704" s="9"/>
      <c r="S704" s="9"/>
      <c r="T704" s="9"/>
      <c r="U704" s="9"/>
      <c r="V704" s="9"/>
      <c r="W704" s="9"/>
      <c r="X704" s="9"/>
      <c r="Y704" s="9"/>
      <c r="Z704" s="9"/>
    </row>
    <row r="705" spans="1:26" ht="12.75" customHeight="1" x14ac:dyDescent="0.2">
      <c r="A705" s="14"/>
      <c r="B705" s="15"/>
      <c r="C705" s="16"/>
      <c r="D705" s="14"/>
      <c r="E705" s="17"/>
      <c r="F705" s="18"/>
      <c r="G705" s="18"/>
      <c r="H705" s="18"/>
      <c r="I705" s="7"/>
      <c r="J705" s="9"/>
      <c r="K705" s="9"/>
      <c r="L705" s="9"/>
      <c r="M705" s="9"/>
      <c r="N705" s="9"/>
      <c r="O705" s="9"/>
      <c r="P705" s="9"/>
      <c r="Q705" s="9"/>
      <c r="R705" s="9"/>
      <c r="S705" s="9"/>
      <c r="T705" s="9"/>
      <c r="U705" s="9"/>
      <c r="V705" s="9"/>
      <c r="W705" s="9"/>
      <c r="X705" s="9"/>
      <c r="Y705" s="9"/>
      <c r="Z705" s="9"/>
    </row>
    <row r="706" spans="1:26" ht="12.75" customHeight="1" x14ac:dyDescent="0.2">
      <c r="A706" s="14"/>
      <c r="B706" s="15"/>
      <c r="C706" s="16"/>
      <c r="D706" s="14"/>
      <c r="E706" s="17"/>
      <c r="F706" s="18"/>
      <c r="G706" s="18"/>
      <c r="H706" s="18"/>
      <c r="I706" s="7"/>
      <c r="J706" s="9"/>
      <c r="K706" s="9"/>
      <c r="L706" s="9"/>
      <c r="M706" s="9"/>
      <c r="N706" s="9"/>
      <c r="O706" s="9"/>
      <c r="P706" s="9"/>
      <c r="Q706" s="9"/>
      <c r="R706" s="9"/>
      <c r="S706" s="9"/>
      <c r="T706" s="9"/>
      <c r="U706" s="9"/>
      <c r="V706" s="9"/>
      <c r="W706" s="9"/>
      <c r="X706" s="9"/>
      <c r="Y706" s="9"/>
      <c r="Z706" s="9"/>
    </row>
    <row r="707" spans="1:26" ht="12.75" customHeight="1" x14ac:dyDescent="0.2">
      <c r="A707" s="14"/>
      <c r="B707" s="15"/>
      <c r="C707" s="16"/>
      <c r="D707" s="14"/>
      <c r="E707" s="17"/>
      <c r="F707" s="18"/>
      <c r="G707" s="18"/>
      <c r="H707" s="18"/>
      <c r="I707" s="7"/>
      <c r="J707" s="9"/>
      <c r="K707" s="9"/>
      <c r="L707" s="9"/>
      <c r="M707" s="9"/>
      <c r="N707" s="9"/>
      <c r="O707" s="9"/>
      <c r="P707" s="9"/>
      <c r="Q707" s="9"/>
      <c r="R707" s="9"/>
      <c r="S707" s="9"/>
      <c r="T707" s="9"/>
      <c r="U707" s="9"/>
      <c r="V707" s="9"/>
      <c r="W707" s="9"/>
      <c r="X707" s="9"/>
      <c r="Y707" s="9"/>
      <c r="Z707" s="9"/>
    </row>
    <row r="708" spans="1:26" ht="12.75" customHeight="1" x14ac:dyDescent="0.2">
      <c r="A708" s="14"/>
      <c r="B708" s="15"/>
      <c r="C708" s="16"/>
      <c r="D708" s="14"/>
      <c r="E708" s="17"/>
      <c r="F708" s="18"/>
      <c r="G708" s="18"/>
      <c r="H708" s="18"/>
      <c r="I708" s="7"/>
      <c r="J708" s="9"/>
      <c r="K708" s="9"/>
      <c r="L708" s="9"/>
      <c r="M708" s="9"/>
      <c r="N708" s="9"/>
      <c r="O708" s="9"/>
      <c r="P708" s="9"/>
      <c r="Q708" s="9"/>
      <c r="R708" s="9"/>
      <c r="S708" s="9"/>
      <c r="T708" s="9"/>
      <c r="U708" s="9"/>
      <c r="V708" s="9"/>
      <c r="W708" s="9"/>
      <c r="X708" s="9"/>
      <c r="Y708" s="9"/>
      <c r="Z708" s="9"/>
    </row>
    <row r="709" spans="1:26" ht="12.75" customHeight="1" x14ac:dyDescent="0.2">
      <c r="A709" s="14"/>
      <c r="B709" s="15"/>
      <c r="C709" s="16"/>
      <c r="D709" s="14"/>
      <c r="E709" s="17"/>
      <c r="F709" s="18"/>
      <c r="G709" s="18"/>
      <c r="H709" s="18"/>
      <c r="I709" s="7"/>
      <c r="J709" s="9"/>
      <c r="K709" s="9"/>
      <c r="L709" s="9"/>
      <c r="M709" s="9"/>
      <c r="N709" s="9"/>
      <c r="O709" s="9"/>
      <c r="P709" s="9"/>
      <c r="Q709" s="9"/>
      <c r="R709" s="9"/>
      <c r="S709" s="9"/>
      <c r="T709" s="9"/>
      <c r="U709" s="9"/>
      <c r="V709" s="9"/>
      <c r="W709" s="9"/>
      <c r="X709" s="9"/>
      <c r="Y709" s="9"/>
      <c r="Z709" s="9"/>
    </row>
    <row r="710" spans="1:26" ht="12.75" customHeight="1" x14ac:dyDescent="0.2">
      <c r="A710" s="14"/>
      <c r="B710" s="15"/>
      <c r="C710" s="16"/>
      <c r="D710" s="14"/>
      <c r="E710" s="17"/>
      <c r="F710" s="18"/>
      <c r="G710" s="18"/>
      <c r="H710" s="18"/>
      <c r="I710" s="7"/>
      <c r="J710" s="9"/>
      <c r="K710" s="9"/>
      <c r="L710" s="9"/>
      <c r="M710" s="9"/>
      <c r="N710" s="9"/>
      <c r="O710" s="9"/>
      <c r="P710" s="9"/>
      <c r="Q710" s="9"/>
      <c r="R710" s="9"/>
      <c r="S710" s="9"/>
      <c r="T710" s="9"/>
      <c r="U710" s="9"/>
      <c r="V710" s="9"/>
      <c r="W710" s="9"/>
      <c r="X710" s="9"/>
      <c r="Y710" s="9"/>
      <c r="Z710" s="9"/>
    </row>
    <row r="711" spans="1:26" ht="12.75" customHeight="1" x14ac:dyDescent="0.2">
      <c r="A711" s="14"/>
      <c r="B711" s="15"/>
      <c r="C711" s="16"/>
      <c r="D711" s="14"/>
      <c r="E711" s="17"/>
      <c r="F711" s="18"/>
      <c r="G711" s="18"/>
      <c r="H711" s="18"/>
      <c r="I711" s="7"/>
      <c r="J711" s="9"/>
      <c r="K711" s="9"/>
      <c r="L711" s="9"/>
      <c r="M711" s="9"/>
      <c r="N711" s="9"/>
      <c r="O711" s="9"/>
      <c r="P711" s="9"/>
      <c r="Q711" s="9"/>
      <c r="R711" s="9"/>
      <c r="S711" s="9"/>
      <c r="T711" s="9"/>
      <c r="U711" s="9"/>
      <c r="V711" s="9"/>
      <c r="W711" s="9"/>
      <c r="X711" s="9"/>
      <c r="Y711" s="9"/>
      <c r="Z711" s="9"/>
    </row>
    <row r="712" spans="1:26" ht="12.75" customHeight="1" x14ac:dyDescent="0.2">
      <c r="A712" s="14"/>
      <c r="B712" s="15"/>
      <c r="C712" s="16"/>
      <c r="D712" s="14"/>
      <c r="E712" s="17"/>
      <c r="F712" s="18"/>
      <c r="G712" s="18"/>
      <c r="H712" s="18"/>
      <c r="I712" s="7"/>
      <c r="J712" s="9"/>
      <c r="K712" s="9"/>
      <c r="L712" s="9"/>
      <c r="M712" s="9"/>
      <c r="N712" s="9"/>
      <c r="O712" s="9"/>
      <c r="P712" s="9"/>
      <c r="Q712" s="9"/>
      <c r="R712" s="9"/>
      <c r="S712" s="9"/>
      <c r="T712" s="9"/>
      <c r="U712" s="9"/>
      <c r="V712" s="9"/>
      <c r="W712" s="9"/>
      <c r="X712" s="9"/>
      <c r="Y712" s="9"/>
      <c r="Z712" s="9"/>
    </row>
    <row r="713" spans="1:26" ht="12.75" customHeight="1" x14ac:dyDescent="0.2">
      <c r="A713" s="14"/>
      <c r="B713" s="15"/>
      <c r="C713" s="16"/>
      <c r="D713" s="14"/>
      <c r="E713" s="17"/>
      <c r="F713" s="18"/>
      <c r="G713" s="18"/>
      <c r="H713" s="18"/>
      <c r="I713" s="7"/>
      <c r="J713" s="9"/>
      <c r="K713" s="9"/>
      <c r="L713" s="9"/>
      <c r="M713" s="9"/>
      <c r="N713" s="9"/>
      <c r="O713" s="9"/>
      <c r="P713" s="9"/>
      <c r="Q713" s="9"/>
      <c r="R713" s="9"/>
      <c r="S713" s="9"/>
      <c r="T713" s="9"/>
      <c r="U713" s="9"/>
      <c r="V713" s="9"/>
      <c r="W713" s="9"/>
      <c r="X713" s="9"/>
      <c r="Y713" s="9"/>
      <c r="Z713" s="9"/>
    </row>
    <row r="714" spans="1:26" ht="12.75" customHeight="1" x14ac:dyDescent="0.2">
      <c r="A714" s="14"/>
      <c r="B714" s="15"/>
      <c r="C714" s="16"/>
      <c r="D714" s="14"/>
      <c r="E714" s="17"/>
      <c r="F714" s="18"/>
      <c r="G714" s="18"/>
      <c r="H714" s="18"/>
      <c r="I714" s="7"/>
      <c r="J714" s="9"/>
      <c r="K714" s="9"/>
      <c r="L714" s="9"/>
      <c r="M714" s="9"/>
      <c r="N714" s="9"/>
      <c r="O714" s="9"/>
      <c r="P714" s="9"/>
      <c r="Q714" s="9"/>
      <c r="R714" s="9"/>
      <c r="S714" s="9"/>
      <c r="T714" s="9"/>
      <c r="U714" s="9"/>
      <c r="V714" s="9"/>
      <c r="W714" s="9"/>
      <c r="X714" s="9"/>
      <c r="Y714" s="9"/>
      <c r="Z714" s="9"/>
    </row>
    <row r="715" spans="1:26" ht="12.75" customHeight="1" x14ac:dyDescent="0.2">
      <c r="A715" s="14"/>
      <c r="B715" s="15"/>
      <c r="C715" s="16"/>
      <c r="D715" s="14"/>
      <c r="E715" s="17"/>
      <c r="F715" s="18"/>
      <c r="G715" s="18"/>
      <c r="H715" s="18"/>
      <c r="I715" s="7"/>
      <c r="J715" s="9"/>
      <c r="K715" s="9"/>
      <c r="L715" s="9"/>
      <c r="M715" s="9"/>
      <c r="N715" s="9"/>
      <c r="O715" s="9"/>
      <c r="P715" s="9"/>
      <c r="Q715" s="9"/>
      <c r="R715" s="9"/>
      <c r="S715" s="9"/>
      <c r="T715" s="9"/>
      <c r="U715" s="9"/>
      <c r="V715" s="9"/>
      <c r="W715" s="9"/>
      <c r="X715" s="9"/>
      <c r="Y715" s="9"/>
      <c r="Z715" s="9"/>
    </row>
    <row r="716" spans="1:26" ht="12.75" customHeight="1" x14ac:dyDescent="0.2">
      <c r="A716" s="14"/>
      <c r="B716" s="15"/>
      <c r="C716" s="16"/>
      <c r="D716" s="14"/>
      <c r="E716" s="17"/>
      <c r="F716" s="18"/>
      <c r="G716" s="18"/>
      <c r="H716" s="18"/>
      <c r="I716" s="7"/>
      <c r="J716" s="9"/>
      <c r="K716" s="9"/>
      <c r="L716" s="9"/>
      <c r="M716" s="9"/>
      <c r="N716" s="9"/>
      <c r="O716" s="9"/>
      <c r="P716" s="9"/>
      <c r="Q716" s="9"/>
      <c r="R716" s="9"/>
      <c r="S716" s="9"/>
      <c r="T716" s="9"/>
      <c r="U716" s="9"/>
      <c r="V716" s="9"/>
      <c r="W716" s="9"/>
      <c r="X716" s="9"/>
      <c r="Y716" s="9"/>
      <c r="Z716" s="9"/>
    </row>
    <row r="717" spans="1:26" ht="12.75" customHeight="1" x14ac:dyDescent="0.2">
      <c r="A717" s="14"/>
      <c r="B717" s="15"/>
      <c r="C717" s="16"/>
      <c r="D717" s="14"/>
      <c r="E717" s="17"/>
      <c r="F717" s="18"/>
      <c r="G717" s="18"/>
      <c r="H717" s="18"/>
      <c r="I717" s="7"/>
      <c r="J717" s="9"/>
      <c r="K717" s="9"/>
      <c r="L717" s="9"/>
      <c r="M717" s="9"/>
      <c r="N717" s="9"/>
      <c r="O717" s="9"/>
      <c r="P717" s="9"/>
      <c r="Q717" s="9"/>
      <c r="R717" s="9"/>
      <c r="S717" s="9"/>
      <c r="T717" s="9"/>
      <c r="U717" s="9"/>
      <c r="V717" s="9"/>
      <c r="W717" s="9"/>
      <c r="X717" s="9"/>
      <c r="Y717" s="9"/>
      <c r="Z717" s="9"/>
    </row>
    <row r="718" spans="1:26" ht="12.75" customHeight="1" x14ac:dyDescent="0.2">
      <c r="A718" s="14"/>
      <c r="B718" s="15"/>
      <c r="C718" s="16"/>
      <c r="D718" s="14"/>
      <c r="E718" s="17"/>
      <c r="F718" s="18"/>
      <c r="G718" s="18"/>
      <c r="H718" s="18"/>
      <c r="I718" s="7"/>
      <c r="J718" s="9"/>
      <c r="K718" s="9"/>
      <c r="L718" s="9"/>
      <c r="M718" s="9"/>
      <c r="N718" s="9"/>
      <c r="O718" s="9"/>
      <c r="P718" s="9"/>
      <c r="Q718" s="9"/>
      <c r="R718" s="9"/>
      <c r="S718" s="9"/>
      <c r="T718" s="9"/>
      <c r="U718" s="9"/>
      <c r="V718" s="9"/>
      <c r="W718" s="9"/>
      <c r="X718" s="9"/>
      <c r="Y718" s="9"/>
      <c r="Z718" s="9"/>
    </row>
    <row r="719" spans="1:26" ht="12.75" customHeight="1" x14ac:dyDescent="0.2">
      <c r="A719" s="14"/>
      <c r="B719" s="15"/>
      <c r="C719" s="16"/>
      <c r="D719" s="14"/>
      <c r="E719" s="17"/>
      <c r="F719" s="18"/>
      <c r="G719" s="18"/>
      <c r="H719" s="18"/>
      <c r="I719" s="7"/>
      <c r="J719" s="9"/>
      <c r="K719" s="9"/>
      <c r="L719" s="9"/>
      <c r="M719" s="9"/>
      <c r="N719" s="9"/>
      <c r="O719" s="9"/>
      <c r="P719" s="9"/>
      <c r="Q719" s="9"/>
      <c r="R719" s="9"/>
      <c r="S719" s="9"/>
      <c r="T719" s="9"/>
      <c r="U719" s="9"/>
      <c r="V719" s="9"/>
      <c r="W719" s="9"/>
      <c r="X719" s="9"/>
      <c r="Y719" s="9"/>
      <c r="Z719" s="9"/>
    </row>
    <row r="720" spans="1:26" ht="12.75" customHeight="1" x14ac:dyDescent="0.2">
      <c r="A720" s="14"/>
      <c r="B720" s="15"/>
      <c r="C720" s="16"/>
      <c r="D720" s="14"/>
      <c r="E720" s="17"/>
      <c r="F720" s="18"/>
      <c r="G720" s="18"/>
      <c r="H720" s="18"/>
      <c r="I720" s="7"/>
      <c r="J720" s="9"/>
      <c r="K720" s="9"/>
      <c r="L720" s="9"/>
      <c r="M720" s="9"/>
      <c r="N720" s="9"/>
      <c r="O720" s="9"/>
      <c r="P720" s="9"/>
      <c r="Q720" s="9"/>
      <c r="R720" s="9"/>
      <c r="S720" s="9"/>
      <c r="T720" s="9"/>
      <c r="U720" s="9"/>
      <c r="V720" s="9"/>
      <c r="W720" s="9"/>
      <c r="X720" s="9"/>
      <c r="Y720" s="9"/>
      <c r="Z720" s="9"/>
    </row>
    <row r="721" spans="1:26" ht="12.75" customHeight="1" x14ac:dyDescent="0.2">
      <c r="A721" s="14"/>
      <c r="B721" s="15"/>
      <c r="C721" s="16"/>
      <c r="D721" s="14"/>
      <c r="E721" s="17"/>
      <c r="F721" s="18"/>
      <c r="G721" s="18"/>
      <c r="H721" s="18"/>
      <c r="I721" s="7"/>
      <c r="J721" s="9"/>
      <c r="K721" s="9"/>
      <c r="L721" s="9"/>
      <c r="M721" s="9"/>
      <c r="N721" s="9"/>
      <c r="O721" s="9"/>
      <c r="P721" s="9"/>
      <c r="Q721" s="9"/>
      <c r="R721" s="9"/>
      <c r="S721" s="9"/>
      <c r="T721" s="9"/>
      <c r="U721" s="9"/>
      <c r="V721" s="9"/>
      <c r="W721" s="9"/>
      <c r="X721" s="9"/>
      <c r="Y721" s="9"/>
      <c r="Z721" s="9"/>
    </row>
    <row r="722" spans="1:26" ht="12.75" customHeight="1" x14ac:dyDescent="0.2">
      <c r="A722" s="14"/>
      <c r="B722" s="15"/>
      <c r="C722" s="16"/>
      <c r="D722" s="14"/>
      <c r="E722" s="17"/>
      <c r="F722" s="18"/>
      <c r="G722" s="18"/>
      <c r="H722" s="18"/>
      <c r="I722" s="7"/>
      <c r="J722" s="9"/>
      <c r="K722" s="9"/>
      <c r="L722" s="9"/>
      <c r="M722" s="9"/>
      <c r="N722" s="9"/>
      <c r="O722" s="9"/>
      <c r="P722" s="9"/>
      <c r="Q722" s="9"/>
      <c r="R722" s="9"/>
      <c r="S722" s="9"/>
      <c r="T722" s="9"/>
      <c r="U722" s="9"/>
      <c r="V722" s="9"/>
      <c r="W722" s="9"/>
      <c r="X722" s="9"/>
      <c r="Y722" s="9"/>
      <c r="Z722" s="9"/>
    </row>
    <row r="723" spans="1:26" ht="12.75" customHeight="1" x14ac:dyDescent="0.2">
      <c r="A723" s="14"/>
      <c r="B723" s="15"/>
      <c r="C723" s="16"/>
      <c r="D723" s="14"/>
      <c r="E723" s="17"/>
      <c r="F723" s="18"/>
      <c r="G723" s="18"/>
      <c r="H723" s="18"/>
      <c r="I723" s="7"/>
      <c r="J723" s="9"/>
      <c r="K723" s="9"/>
      <c r="L723" s="9"/>
      <c r="M723" s="9"/>
      <c r="N723" s="9"/>
      <c r="O723" s="9"/>
      <c r="P723" s="9"/>
      <c r="Q723" s="9"/>
      <c r="R723" s="9"/>
      <c r="S723" s="9"/>
      <c r="T723" s="9"/>
      <c r="U723" s="9"/>
      <c r="V723" s="9"/>
      <c r="W723" s="9"/>
      <c r="X723" s="9"/>
      <c r="Y723" s="9"/>
      <c r="Z723" s="9"/>
    </row>
    <row r="724" spans="1:26" ht="12.75" customHeight="1" x14ac:dyDescent="0.2">
      <c r="A724" s="14"/>
      <c r="B724" s="15"/>
      <c r="C724" s="16"/>
      <c r="D724" s="14"/>
      <c r="E724" s="17"/>
      <c r="F724" s="18"/>
      <c r="G724" s="18"/>
      <c r="H724" s="18"/>
      <c r="I724" s="7"/>
      <c r="J724" s="9"/>
      <c r="K724" s="9"/>
      <c r="L724" s="9"/>
      <c r="M724" s="9"/>
      <c r="N724" s="9"/>
      <c r="O724" s="9"/>
      <c r="P724" s="9"/>
      <c r="Q724" s="9"/>
      <c r="R724" s="9"/>
      <c r="S724" s="9"/>
      <c r="T724" s="9"/>
      <c r="U724" s="9"/>
      <c r="V724" s="9"/>
      <c r="W724" s="9"/>
      <c r="X724" s="9"/>
      <c r="Y724" s="9"/>
      <c r="Z724" s="9"/>
    </row>
    <row r="725" spans="1:26" ht="12.75" customHeight="1" x14ac:dyDescent="0.2">
      <c r="A725" s="14"/>
      <c r="B725" s="15"/>
      <c r="C725" s="16"/>
      <c r="D725" s="14"/>
      <c r="E725" s="17"/>
      <c r="F725" s="18"/>
      <c r="G725" s="18"/>
      <c r="H725" s="18"/>
      <c r="I725" s="7"/>
      <c r="J725" s="9"/>
      <c r="K725" s="9"/>
      <c r="L725" s="9"/>
      <c r="M725" s="9"/>
      <c r="N725" s="9"/>
      <c r="O725" s="9"/>
      <c r="P725" s="9"/>
      <c r="Q725" s="9"/>
      <c r="R725" s="9"/>
      <c r="S725" s="9"/>
      <c r="T725" s="9"/>
      <c r="U725" s="9"/>
      <c r="V725" s="9"/>
      <c r="W725" s="9"/>
      <c r="X725" s="9"/>
      <c r="Y725" s="9"/>
      <c r="Z725" s="9"/>
    </row>
    <row r="726" spans="1:26" ht="12.75" customHeight="1" x14ac:dyDescent="0.2">
      <c r="A726" s="14"/>
      <c r="B726" s="15"/>
      <c r="C726" s="16"/>
      <c r="D726" s="14"/>
      <c r="E726" s="17"/>
      <c r="F726" s="18"/>
      <c r="G726" s="18"/>
      <c r="H726" s="18"/>
      <c r="I726" s="7"/>
      <c r="J726" s="9"/>
      <c r="K726" s="9"/>
      <c r="L726" s="9"/>
      <c r="M726" s="9"/>
      <c r="N726" s="9"/>
      <c r="O726" s="9"/>
      <c r="P726" s="9"/>
      <c r="Q726" s="9"/>
      <c r="R726" s="9"/>
      <c r="S726" s="9"/>
      <c r="T726" s="9"/>
      <c r="U726" s="9"/>
      <c r="V726" s="9"/>
      <c r="W726" s="9"/>
      <c r="X726" s="9"/>
      <c r="Y726" s="9"/>
      <c r="Z726" s="9"/>
    </row>
    <row r="727" spans="1:26" ht="12.75" customHeight="1" x14ac:dyDescent="0.2">
      <c r="A727" s="14"/>
      <c r="B727" s="15"/>
      <c r="C727" s="16"/>
      <c r="D727" s="14"/>
      <c r="E727" s="17"/>
      <c r="F727" s="18"/>
      <c r="G727" s="18"/>
      <c r="H727" s="18"/>
      <c r="I727" s="7"/>
      <c r="J727" s="9"/>
      <c r="K727" s="9"/>
      <c r="L727" s="9"/>
      <c r="M727" s="9"/>
      <c r="N727" s="9"/>
      <c r="O727" s="9"/>
      <c r="P727" s="9"/>
      <c r="Q727" s="9"/>
      <c r="R727" s="9"/>
      <c r="S727" s="9"/>
      <c r="T727" s="9"/>
      <c r="U727" s="9"/>
      <c r="V727" s="9"/>
      <c r="W727" s="9"/>
      <c r="X727" s="9"/>
      <c r="Y727" s="9"/>
      <c r="Z727" s="9"/>
    </row>
    <row r="728" spans="1:26" ht="12.75" customHeight="1" x14ac:dyDescent="0.2">
      <c r="A728" s="14"/>
      <c r="B728" s="15"/>
      <c r="C728" s="16"/>
      <c r="D728" s="14"/>
      <c r="E728" s="17"/>
      <c r="F728" s="18"/>
      <c r="G728" s="18"/>
      <c r="H728" s="18"/>
      <c r="I728" s="7"/>
      <c r="J728" s="9"/>
      <c r="K728" s="9"/>
      <c r="L728" s="9"/>
      <c r="M728" s="9"/>
      <c r="N728" s="9"/>
      <c r="O728" s="9"/>
      <c r="P728" s="9"/>
      <c r="Q728" s="9"/>
      <c r="R728" s="9"/>
      <c r="S728" s="9"/>
      <c r="T728" s="9"/>
      <c r="U728" s="9"/>
      <c r="V728" s="9"/>
      <c r="W728" s="9"/>
      <c r="X728" s="9"/>
      <c r="Y728" s="9"/>
      <c r="Z728" s="9"/>
    </row>
    <row r="729" spans="1:26" ht="12.75" customHeight="1" x14ac:dyDescent="0.2">
      <c r="A729" s="14"/>
      <c r="B729" s="15"/>
      <c r="C729" s="16"/>
      <c r="D729" s="14"/>
      <c r="E729" s="17"/>
      <c r="F729" s="18"/>
      <c r="G729" s="18"/>
      <c r="H729" s="18"/>
      <c r="I729" s="7"/>
      <c r="J729" s="9"/>
      <c r="K729" s="9"/>
      <c r="L729" s="9"/>
      <c r="M729" s="9"/>
      <c r="N729" s="9"/>
      <c r="O729" s="9"/>
      <c r="P729" s="9"/>
      <c r="Q729" s="9"/>
      <c r="R729" s="9"/>
      <c r="S729" s="9"/>
      <c r="T729" s="9"/>
      <c r="U729" s="9"/>
      <c r="V729" s="9"/>
      <c r="W729" s="9"/>
      <c r="X729" s="9"/>
      <c r="Y729" s="9"/>
      <c r="Z729" s="9"/>
    </row>
    <row r="730" spans="1:26" ht="12.75" customHeight="1" x14ac:dyDescent="0.2">
      <c r="A730" s="14"/>
      <c r="B730" s="15"/>
      <c r="C730" s="16"/>
      <c r="D730" s="14"/>
      <c r="E730" s="17"/>
      <c r="F730" s="18"/>
      <c r="G730" s="18"/>
      <c r="H730" s="18"/>
      <c r="I730" s="7"/>
      <c r="J730" s="9"/>
      <c r="K730" s="9"/>
      <c r="L730" s="9"/>
      <c r="M730" s="9"/>
      <c r="N730" s="9"/>
      <c r="O730" s="9"/>
      <c r="P730" s="9"/>
      <c r="Q730" s="9"/>
      <c r="R730" s="9"/>
      <c r="S730" s="9"/>
      <c r="T730" s="9"/>
      <c r="U730" s="9"/>
      <c r="V730" s="9"/>
      <c r="W730" s="9"/>
      <c r="X730" s="9"/>
      <c r="Y730" s="9"/>
      <c r="Z730" s="9"/>
    </row>
    <row r="731" spans="1:26" ht="12.75" customHeight="1" x14ac:dyDescent="0.2">
      <c r="A731" s="14"/>
      <c r="B731" s="15"/>
      <c r="C731" s="16"/>
      <c r="D731" s="14"/>
      <c r="E731" s="17"/>
      <c r="F731" s="18"/>
      <c r="G731" s="18"/>
      <c r="H731" s="18"/>
      <c r="I731" s="7"/>
      <c r="J731" s="9"/>
      <c r="K731" s="9"/>
      <c r="L731" s="9"/>
      <c r="M731" s="9"/>
      <c r="N731" s="9"/>
      <c r="O731" s="9"/>
      <c r="P731" s="9"/>
      <c r="Q731" s="9"/>
      <c r="R731" s="9"/>
      <c r="S731" s="9"/>
      <c r="T731" s="9"/>
      <c r="U731" s="9"/>
      <c r="V731" s="9"/>
      <c r="W731" s="9"/>
      <c r="X731" s="9"/>
      <c r="Y731" s="9"/>
      <c r="Z731" s="9"/>
    </row>
    <row r="732" spans="1:26" ht="12.75" customHeight="1" x14ac:dyDescent="0.2">
      <c r="A732" s="14"/>
      <c r="B732" s="15"/>
      <c r="C732" s="16"/>
      <c r="D732" s="14"/>
      <c r="E732" s="17"/>
      <c r="F732" s="18"/>
      <c r="G732" s="18"/>
      <c r="H732" s="18"/>
      <c r="I732" s="7"/>
      <c r="J732" s="9"/>
      <c r="K732" s="9"/>
      <c r="L732" s="9"/>
      <c r="M732" s="9"/>
      <c r="N732" s="9"/>
      <c r="O732" s="9"/>
      <c r="P732" s="9"/>
      <c r="Q732" s="9"/>
      <c r="R732" s="9"/>
      <c r="S732" s="9"/>
      <c r="T732" s="9"/>
      <c r="U732" s="9"/>
      <c r="V732" s="9"/>
      <c r="W732" s="9"/>
      <c r="X732" s="9"/>
      <c r="Y732" s="9"/>
      <c r="Z732" s="9"/>
    </row>
    <row r="733" spans="1:26" ht="12.75" customHeight="1" x14ac:dyDescent="0.2">
      <c r="A733" s="14"/>
      <c r="B733" s="15"/>
      <c r="C733" s="16"/>
      <c r="D733" s="14"/>
      <c r="E733" s="17"/>
      <c r="F733" s="18"/>
      <c r="G733" s="18"/>
      <c r="H733" s="18"/>
      <c r="I733" s="7"/>
      <c r="J733" s="9"/>
      <c r="K733" s="9"/>
      <c r="L733" s="9"/>
      <c r="M733" s="9"/>
      <c r="N733" s="9"/>
      <c r="O733" s="9"/>
      <c r="P733" s="9"/>
      <c r="Q733" s="9"/>
      <c r="R733" s="9"/>
      <c r="S733" s="9"/>
      <c r="T733" s="9"/>
      <c r="U733" s="9"/>
      <c r="V733" s="9"/>
      <c r="W733" s="9"/>
      <c r="X733" s="9"/>
      <c r="Y733" s="9"/>
      <c r="Z733" s="9"/>
    </row>
    <row r="734" spans="1:26" ht="12.75" customHeight="1" x14ac:dyDescent="0.2">
      <c r="A734" s="14"/>
      <c r="B734" s="15"/>
      <c r="C734" s="16"/>
      <c r="D734" s="14"/>
      <c r="E734" s="17"/>
      <c r="F734" s="18"/>
      <c r="G734" s="18"/>
      <c r="H734" s="18"/>
      <c r="I734" s="7"/>
      <c r="J734" s="9"/>
      <c r="K734" s="9"/>
      <c r="L734" s="9"/>
      <c r="M734" s="9"/>
      <c r="N734" s="9"/>
      <c r="O734" s="9"/>
      <c r="P734" s="9"/>
      <c r="Q734" s="9"/>
      <c r="R734" s="9"/>
      <c r="S734" s="9"/>
      <c r="T734" s="9"/>
      <c r="U734" s="9"/>
      <c r="V734" s="9"/>
      <c r="W734" s="9"/>
      <c r="X734" s="9"/>
      <c r="Y734" s="9"/>
      <c r="Z734" s="9"/>
    </row>
    <row r="735" spans="1:26" ht="12.75" customHeight="1" x14ac:dyDescent="0.2">
      <c r="A735" s="14"/>
      <c r="B735" s="15"/>
      <c r="C735" s="16"/>
      <c r="D735" s="14"/>
      <c r="E735" s="17"/>
      <c r="F735" s="18"/>
      <c r="G735" s="18"/>
      <c r="H735" s="18"/>
      <c r="I735" s="7"/>
      <c r="J735" s="9"/>
      <c r="K735" s="9"/>
      <c r="L735" s="9"/>
      <c r="M735" s="9"/>
      <c r="N735" s="9"/>
      <c r="O735" s="9"/>
      <c r="P735" s="9"/>
      <c r="Q735" s="9"/>
      <c r="R735" s="9"/>
      <c r="S735" s="9"/>
      <c r="T735" s="9"/>
      <c r="U735" s="9"/>
      <c r="V735" s="9"/>
      <c r="W735" s="9"/>
      <c r="X735" s="9"/>
      <c r="Y735" s="9"/>
      <c r="Z735" s="9"/>
    </row>
    <row r="736" spans="1:26" ht="12.75" customHeight="1" x14ac:dyDescent="0.2">
      <c r="A736" s="14"/>
      <c r="B736" s="15"/>
      <c r="C736" s="16"/>
      <c r="D736" s="14"/>
      <c r="E736" s="17"/>
      <c r="F736" s="18"/>
      <c r="G736" s="18"/>
      <c r="H736" s="18"/>
      <c r="I736" s="7"/>
      <c r="J736" s="9"/>
      <c r="K736" s="9"/>
      <c r="L736" s="9"/>
      <c r="M736" s="9"/>
      <c r="N736" s="9"/>
      <c r="O736" s="9"/>
      <c r="P736" s="9"/>
      <c r="Q736" s="9"/>
      <c r="R736" s="9"/>
      <c r="S736" s="9"/>
      <c r="T736" s="9"/>
      <c r="U736" s="9"/>
      <c r="V736" s="9"/>
      <c r="W736" s="9"/>
      <c r="X736" s="9"/>
      <c r="Y736" s="9"/>
      <c r="Z736" s="9"/>
    </row>
    <row r="737" spans="1:26" ht="12.75" customHeight="1" x14ac:dyDescent="0.2">
      <c r="A737" s="14"/>
      <c r="B737" s="15"/>
      <c r="C737" s="16"/>
      <c r="D737" s="14"/>
      <c r="E737" s="17"/>
      <c r="F737" s="18"/>
      <c r="G737" s="18"/>
      <c r="H737" s="18"/>
      <c r="I737" s="7"/>
      <c r="J737" s="9"/>
      <c r="K737" s="9"/>
      <c r="L737" s="9"/>
      <c r="M737" s="9"/>
      <c r="N737" s="9"/>
      <c r="O737" s="9"/>
      <c r="P737" s="9"/>
      <c r="Q737" s="9"/>
      <c r="R737" s="9"/>
      <c r="S737" s="9"/>
      <c r="T737" s="9"/>
      <c r="U737" s="9"/>
      <c r="V737" s="9"/>
      <c r="W737" s="9"/>
      <c r="X737" s="9"/>
      <c r="Y737" s="9"/>
      <c r="Z737" s="9"/>
    </row>
    <row r="738" spans="1:26" ht="12.75" customHeight="1" x14ac:dyDescent="0.2">
      <c r="A738" s="14"/>
      <c r="B738" s="15"/>
      <c r="C738" s="16"/>
      <c r="D738" s="14"/>
      <c r="E738" s="17"/>
      <c r="F738" s="18"/>
      <c r="G738" s="18"/>
      <c r="H738" s="18"/>
      <c r="I738" s="7"/>
      <c r="J738" s="9"/>
      <c r="K738" s="9"/>
      <c r="L738" s="9"/>
      <c r="M738" s="9"/>
      <c r="N738" s="9"/>
      <c r="O738" s="9"/>
      <c r="P738" s="9"/>
      <c r="Q738" s="9"/>
      <c r="R738" s="9"/>
      <c r="S738" s="9"/>
      <c r="T738" s="9"/>
      <c r="U738" s="9"/>
      <c r="V738" s="9"/>
      <c r="W738" s="9"/>
      <c r="X738" s="9"/>
      <c r="Y738" s="9"/>
      <c r="Z738" s="9"/>
    </row>
    <row r="739" spans="1:26" ht="12.75" customHeight="1" x14ac:dyDescent="0.2">
      <c r="A739" s="14"/>
      <c r="B739" s="15"/>
      <c r="C739" s="16"/>
      <c r="D739" s="14"/>
      <c r="E739" s="17"/>
      <c r="F739" s="18"/>
      <c r="G739" s="18"/>
      <c r="H739" s="18"/>
      <c r="I739" s="7"/>
      <c r="J739" s="9"/>
      <c r="K739" s="9"/>
      <c r="L739" s="9"/>
      <c r="M739" s="9"/>
      <c r="N739" s="9"/>
      <c r="O739" s="9"/>
      <c r="P739" s="9"/>
      <c r="Q739" s="9"/>
      <c r="R739" s="9"/>
      <c r="S739" s="9"/>
      <c r="T739" s="9"/>
      <c r="U739" s="9"/>
      <c r="V739" s="9"/>
      <c r="W739" s="9"/>
      <c r="X739" s="9"/>
      <c r="Y739" s="9"/>
      <c r="Z739" s="9"/>
    </row>
    <row r="740" spans="1:26" ht="12.75" customHeight="1" x14ac:dyDescent="0.2">
      <c r="A740" s="14"/>
      <c r="B740" s="15"/>
      <c r="C740" s="16"/>
      <c r="D740" s="14"/>
      <c r="E740" s="17"/>
      <c r="F740" s="18"/>
      <c r="G740" s="18"/>
      <c r="H740" s="18"/>
      <c r="I740" s="7"/>
      <c r="J740" s="9"/>
      <c r="K740" s="9"/>
      <c r="L740" s="9"/>
      <c r="M740" s="9"/>
      <c r="N740" s="9"/>
      <c r="O740" s="9"/>
      <c r="P740" s="9"/>
      <c r="Q740" s="9"/>
      <c r="R740" s="9"/>
      <c r="S740" s="9"/>
      <c r="T740" s="9"/>
      <c r="U740" s="9"/>
      <c r="V740" s="9"/>
      <c r="W740" s="9"/>
      <c r="X740" s="9"/>
      <c r="Y740" s="9"/>
      <c r="Z740" s="9"/>
    </row>
    <row r="741" spans="1:26" ht="12.75" customHeight="1" x14ac:dyDescent="0.2">
      <c r="A741" s="14"/>
      <c r="B741" s="15"/>
      <c r="C741" s="16"/>
      <c r="D741" s="14"/>
      <c r="E741" s="17"/>
      <c r="F741" s="18"/>
      <c r="G741" s="18"/>
      <c r="H741" s="18"/>
      <c r="I741" s="7"/>
      <c r="J741" s="9"/>
      <c r="K741" s="9"/>
      <c r="L741" s="9"/>
      <c r="M741" s="9"/>
      <c r="N741" s="9"/>
      <c r="O741" s="9"/>
      <c r="P741" s="9"/>
      <c r="Q741" s="9"/>
      <c r="R741" s="9"/>
      <c r="S741" s="9"/>
      <c r="T741" s="9"/>
      <c r="U741" s="9"/>
      <c r="V741" s="9"/>
      <c r="W741" s="9"/>
      <c r="X741" s="9"/>
      <c r="Y741" s="9"/>
      <c r="Z741" s="9"/>
    </row>
    <row r="742" spans="1:26" ht="12.75" customHeight="1" x14ac:dyDescent="0.2">
      <c r="A742" s="14"/>
      <c r="B742" s="15"/>
      <c r="C742" s="16"/>
      <c r="D742" s="14"/>
      <c r="E742" s="17"/>
      <c r="F742" s="18"/>
      <c r="G742" s="18"/>
      <c r="H742" s="18"/>
      <c r="I742" s="7"/>
      <c r="J742" s="9"/>
      <c r="K742" s="9"/>
      <c r="L742" s="9"/>
      <c r="M742" s="9"/>
      <c r="N742" s="9"/>
      <c r="O742" s="9"/>
      <c r="P742" s="9"/>
      <c r="Q742" s="9"/>
      <c r="R742" s="9"/>
      <c r="S742" s="9"/>
      <c r="T742" s="9"/>
      <c r="U742" s="9"/>
      <c r="V742" s="9"/>
      <c r="W742" s="9"/>
      <c r="X742" s="9"/>
      <c r="Y742" s="9"/>
      <c r="Z742" s="9"/>
    </row>
    <row r="743" spans="1:26" ht="12.75" customHeight="1" x14ac:dyDescent="0.2">
      <c r="A743" s="14"/>
      <c r="B743" s="15"/>
      <c r="C743" s="16"/>
      <c r="D743" s="14"/>
      <c r="E743" s="17"/>
      <c r="F743" s="18"/>
      <c r="G743" s="18"/>
      <c r="H743" s="18"/>
      <c r="I743" s="7"/>
      <c r="J743" s="9"/>
      <c r="K743" s="9"/>
      <c r="L743" s="9"/>
      <c r="M743" s="9"/>
      <c r="N743" s="9"/>
      <c r="O743" s="9"/>
      <c r="P743" s="9"/>
      <c r="Q743" s="9"/>
      <c r="R743" s="9"/>
      <c r="S743" s="9"/>
      <c r="T743" s="9"/>
      <c r="U743" s="9"/>
      <c r="V743" s="9"/>
      <c r="W743" s="9"/>
      <c r="X743" s="9"/>
      <c r="Y743" s="9"/>
      <c r="Z743" s="9"/>
    </row>
    <row r="744" spans="1:26" ht="12.75" customHeight="1" x14ac:dyDescent="0.2">
      <c r="A744" s="14"/>
      <c r="B744" s="15"/>
      <c r="C744" s="16"/>
      <c r="D744" s="14"/>
      <c r="E744" s="17"/>
      <c r="F744" s="18"/>
      <c r="G744" s="18"/>
      <c r="H744" s="18"/>
      <c r="I744" s="7"/>
      <c r="J744" s="9"/>
      <c r="K744" s="9"/>
      <c r="L744" s="9"/>
      <c r="M744" s="9"/>
      <c r="N744" s="9"/>
      <c r="O744" s="9"/>
      <c r="P744" s="9"/>
      <c r="Q744" s="9"/>
      <c r="R744" s="9"/>
      <c r="S744" s="9"/>
      <c r="T744" s="9"/>
      <c r="U744" s="9"/>
      <c r="V744" s="9"/>
      <c r="W744" s="9"/>
      <c r="X744" s="9"/>
      <c r="Y744" s="9"/>
      <c r="Z744" s="9"/>
    </row>
    <row r="745" spans="1:26" ht="12.75" customHeight="1" x14ac:dyDescent="0.2">
      <c r="A745" s="14"/>
      <c r="B745" s="15"/>
      <c r="C745" s="16"/>
      <c r="D745" s="14"/>
      <c r="E745" s="17"/>
      <c r="F745" s="18"/>
      <c r="G745" s="18"/>
      <c r="H745" s="18"/>
      <c r="I745" s="7"/>
      <c r="J745" s="9"/>
      <c r="K745" s="9"/>
      <c r="L745" s="9"/>
      <c r="M745" s="9"/>
      <c r="N745" s="9"/>
      <c r="O745" s="9"/>
      <c r="P745" s="9"/>
      <c r="Q745" s="9"/>
      <c r="R745" s="9"/>
      <c r="S745" s="9"/>
      <c r="T745" s="9"/>
      <c r="U745" s="9"/>
      <c r="V745" s="9"/>
      <c r="W745" s="9"/>
      <c r="X745" s="9"/>
      <c r="Y745" s="9"/>
      <c r="Z745" s="9"/>
    </row>
    <row r="746" spans="1:26" ht="12.75" customHeight="1" x14ac:dyDescent="0.2">
      <c r="A746" s="14"/>
      <c r="B746" s="15"/>
      <c r="C746" s="16"/>
      <c r="D746" s="14"/>
      <c r="E746" s="17"/>
      <c r="F746" s="18"/>
      <c r="G746" s="18"/>
      <c r="H746" s="18"/>
      <c r="I746" s="7"/>
      <c r="J746" s="9"/>
      <c r="K746" s="9"/>
      <c r="L746" s="9"/>
      <c r="M746" s="9"/>
      <c r="N746" s="9"/>
      <c r="O746" s="9"/>
      <c r="P746" s="9"/>
      <c r="Q746" s="9"/>
      <c r="R746" s="9"/>
      <c r="S746" s="9"/>
      <c r="T746" s="9"/>
      <c r="U746" s="9"/>
      <c r="V746" s="9"/>
      <c r="W746" s="9"/>
      <c r="X746" s="9"/>
      <c r="Y746" s="9"/>
      <c r="Z746" s="9"/>
    </row>
    <row r="747" spans="1:26" ht="12.75" customHeight="1" x14ac:dyDescent="0.2">
      <c r="A747" s="14"/>
      <c r="B747" s="15"/>
      <c r="C747" s="16"/>
      <c r="D747" s="14"/>
      <c r="E747" s="17"/>
      <c r="F747" s="18"/>
      <c r="G747" s="18"/>
      <c r="H747" s="18"/>
      <c r="I747" s="7"/>
      <c r="J747" s="9"/>
      <c r="K747" s="9"/>
      <c r="L747" s="9"/>
      <c r="M747" s="9"/>
      <c r="N747" s="9"/>
      <c r="O747" s="9"/>
      <c r="P747" s="9"/>
      <c r="Q747" s="9"/>
      <c r="R747" s="9"/>
      <c r="S747" s="9"/>
      <c r="T747" s="9"/>
      <c r="U747" s="9"/>
      <c r="V747" s="9"/>
      <c r="W747" s="9"/>
      <c r="X747" s="9"/>
      <c r="Y747" s="9"/>
      <c r="Z747" s="9"/>
    </row>
    <row r="748" spans="1:26" ht="12.75" customHeight="1" x14ac:dyDescent="0.2">
      <c r="A748" s="14"/>
      <c r="B748" s="15"/>
      <c r="C748" s="16"/>
      <c r="D748" s="14"/>
      <c r="E748" s="17"/>
      <c r="F748" s="18"/>
      <c r="G748" s="18"/>
      <c r="H748" s="18"/>
      <c r="I748" s="7"/>
      <c r="J748" s="9"/>
      <c r="K748" s="9"/>
      <c r="L748" s="9"/>
      <c r="M748" s="9"/>
      <c r="N748" s="9"/>
      <c r="O748" s="9"/>
      <c r="P748" s="9"/>
      <c r="Q748" s="9"/>
      <c r="R748" s="9"/>
      <c r="S748" s="9"/>
      <c r="T748" s="9"/>
      <c r="U748" s="9"/>
      <c r="V748" s="9"/>
      <c r="W748" s="9"/>
      <c r="X748" s="9"/>
      <c r="Y748" s="9"/>
      <c r="Z748" s="9"/>
    </row>
    <row r="749" spans="1:26" ht="12.75" customHeight="1" x14ac:dyDescent="0.2">
      <c r="A749" s="14"/>
      <c r="B749" s="15"/>
      <c r="C749" s="16"/>
      <c r="D749" s="14"/>
      <c r="E749" s="17"/>
      <c r="F749" s="18"/>
      <c r="G749" s="18"/>
      <c r="H749" s="18"/>
      <c r="I749" s="7"/>
      <c r="J749" s="9"/>
      <c r="K749" s="9"/>
      <c r="L749" s="9"/>
      <c r="M749" s="9"/>
      <c r="N749" s="9"/>
      <c r="O749" s="9"/>
      <c r="P749" s="9"/>
      <c r="Q749" s="9"/>
      <c r="R749" s="9"/>
      <c r="S749" s="9"/>
      <c r="T749" s="9"/>
      <c r="U749" s="9"/>
      <c r="V749" s="9"/>
      <c r="W749" s="9"/>
      <c r="X749" s="9"/>
      <c r="Y749" s="9"/>
      <c r="Z749" s="9"/>
    </row>
    <row r="750" spans="1:26" ht="12.75" customHeight="1" x14ac:dyDescent="0.2">
      <c r="A750" s="14"/>
      <c r="B750" s="15"/>
      <c r="C750" s="16"/>
      <c r="D750" s="14"/>
      <c r="E750" s="17"/>
      <c r="F750" s="18"/>
      <c r="G750" s="18"/>
      <c r="H750" s="18"/>
      <c r="I750" s="7"/>
      <c r="J750" s="9"/>
      <c r="K750" s="9"/>
      <c r="L750" s="9"/>
      <c r="M750" s="9"/>
      <c r="N750" s="9"/>
      <c r="O750" s="9"/>
      <c r="P750" s="9"/>
      <c r="Q750" s="9"/>
      <c r="R750" s="9"/>
      <c r="S750" s="9"/>
      <c r="T750" s="9"/>
      <c r="U750" s="9"/>
      <c r="V750" s="9"/>
      <c r="W750" s="9"/>
      <c r="X750" s="9"/>
      <c r="Y750" s="9"/>
      <c r="Z750" s="9"/>
    </row>
    <row r="751" spans="1:26" ht="12.75" customHeight="1" x14ac:dyDescent="0.2">
      <c r="A751" s="14"/>
      <c r="B751" s="15"/>
      <c r="C751" s="16"/>
      <c r="D751" s="14"/>
      <c r="E751" s="17"/>
      <c r="F751" s="18"/>
      <c r="G751" s="18"/>
      <c r="H751" s="18"/>
      <c r="I751" s="7"/>
      <c r="J751" s="9"/>
      <c r="K751" s="9"/>
      <c r="L751" s="9"/>
      <c r="M751" s="9"/>
      <c r="N751" s="9"/>
      <c r="O751" s="9"/>
      <c r="P751" s="9"/>
      <c r="Q751" s="9"/>
      <c r="R751" s="9"/>
      <c r="S751" s="9"/>
      <c r="T751" s="9"/>
      <c r="U751" s="9"/>
      <c r="V751" s="9"/>
      <c r="W751" s="9"/>
      <c r="X751" s="9"/>
      <c r="Y751" s="9"/>
      <c r="Z751" s="9"/>
    </row>
    <row r="752" spans="1:26" ht="12.75" customHeight="1" x14ac:dyDescent="0.2">
      <c r="A752" s="14"/>
      <c r="B752" s="15"/>
      <c r="C752" s="16"/>
      <c r="D752" s="14"/>
      <c r="E752" s="17"/>
      <c r="F752" s="18"/>
      <c r="G752" s="18"/>
      <c r="H752" s="18"/>
      <c r="I752" s="7"/>
      <c r="J752" s="9"/>
      <c r="K752" s="9"/>
      <c r="L752" s="9"/>
      <c r="M752" s="9"/>
      <c r="N752" s="9"/>
      <c r="O752" s="9"/>
      <c r="P752" s="9"/>
      <c r="Q752" s="9"/>
      <c r="R752" s="9"/>
      <c r="S752" s="9"/>
      <c r="T752" s="9"/>
      <c r="U752" s="9"/>
      <c r="V752" s="9"/>
      <c r="W752" s="9"/>
      <c r="X752" s="9"/>
      <c r="Y752" s="9"/>
      <c r="Z752" s="9"/>
    </row>
    <row r="753" spans="1:26" ht="12.75" customHeight="1" x14ac:dyDescent="0.2">
      <c r="A753" s="14"/>
      <c r="B753" s="15"/>
      <c r="C753" s="16"/>
      <c r="D753" s="14"/>
      <c r="E753" s="17"/>
      <c r="F753" s="18"/>
      <c r="G753" s="18"/>
      <c r="H753" s="18"/>
      <c r="I753" s="7"/>
      <c r="J753" s="9"/>
      <c r="K753" s="9"/>
      <c r="L753" s="9"/>
      <c r="M753" s="9"/>
      <c r="N753" s="9"/>
      <c r="O753" s="9"/>
      <c r="P753" s="9"/>
      <c r="Q753" s="9"/>
      <c r="R753" s="9"/>
      <c r="S753" s="9"/>
      <c r="T753" s="9"/>
      <c r="U753" s="9"/>
      <c r="V753" s="9"/>
      <c r="W753" s="9"/>
      <c r="X753" s="9"/>
      <c r="Y753" s="9"/>
      <c r="Z753" s="9"/>
    </row>
    <row r="754" spans="1:26" ht="12.75" customHeight="1" x14ac:dyDescent="0.2">
      <c r="A754" s="14"/>
      <c r="B754" s="15"/>
      <c r="C754" s="16"/>
      <c r="D754" s="14"/>
      <c r="E754" s="17"/>
      <c r="F754" s="18"/>
      <c r="G754" s="18"/>
      <c r="H754" s="18"/>
      <c r="I754" s="7"/>
      <c r="J754" s="9"/>
      <c r="K754" s="9"/>
      <c r="L754" s="9"/>
      <c r="M754" s="9"/>
      <c r="N754" s="9"/>
      <c r="O754" s="9"/>
      <c r="P754" s="9"/>
      <c r="Q754" s="9"/>
      <c r="R754" s="9"/>
      <c r="S754" s="9"/>
      <c r="T754" s="9"/>
      <c r="U754" s="9"/>
      <c r="V754" s="9"/>
      <c r="W754" s="9"/>
      <c r="X754" s="9"/>
      <c r="Y754" s="9"/>
      <c r="Z754" s="9"/>
    </row>
    <row r="755" spans="1:26" ht="12.75" customHeight="1" x14ac:dyDescent="0.2">
      <c r="A755" s="14"/>
      <c r="B755" s="15"/>
      <c r="C755" s="16"/>
      <c r="D755" s="14"/>
      <c r="E755" s="17"/>
      <c r="F755" s="18"/>
      <c r="G755" s="18"/>
      <c r="H755" s="18"/>
      <c r="I755" s="7"/>
      <c r="J755" s="9"/>
      <c r="K755" s="9"/>
      <c r="L755" s="9"/>
      <c r="M755" s="9"/>
      <c r="N755" s="9"/>
      <c r="O755" s="9"/>
      <c r="P755" s="9"/>
      <c r="Q755" s="9"/>
      <c r="R755" s="9"/>
      <c r="S755" s="9"/>
      <c r="T755" s="9"/>
      <c r="U755" s="9"/>
      <c r="V755" s="9"/>
      <c r="W755" s="9"/>
      <c r="X755" s="9"/>
      <c r="Y755" s="9"/>
      <c r="Z755" s="9"/>
    </row>
    <row r="756" spans="1:26" ht="12.75" customHeight="1" x14ac:dyDescent="0.2">
      <c r="A756" s="14"/>
      <c r="B756" s="15"/>
      <c r="C756" s="16"/>
      <c r="D756" s="14"/>
      <c r="E756" s="17"/>
      <c r="F756" s="18"/>
      <c r="G756" s="18"/>
      <c r="H756" s="18"/>
      <c r="I756" s="7"/>
      <c r="J756" s="9"/>
      <c r="K756" s="9"/>
      <c r="L756" s="9"/>
      <c r="M756" s="9"/>
      <c r="N756" s="9"/>
      <c r="O756" s="9"/>
      <c r="P756" s="9"/>
      <c r="Q756" s="9"/>
      <c r="R756" s="9"/>
      <c r="S756" s="9"/>
      <c r="T756" s="9"/>
      <c r="U756" s="9"/>
      <c r="V756" s="9"/>
      <c r="W756" s="9"/>
      <c r="X756" s="9"/>
      <c r="Y756" s="9"/>
      <c r="Z756" s="9"/>
    </row>
    <row r="757" spans="1:26" ht="12.75" customHeight="1" x14ac:dyDescent="0.2">
      <c r="A757" s="14"/>
      <c r="B757" s="15"/>
      <c r="C757" s="16"/>
      <c r="D757" s="14"/>
      <c r="E757" s="17"/>
      <c r="F757" s="18"/>
      <c r="G757" s="18"/>
      <c r="H757" s="18"/>
      <c r="I757" s="7"/>
      <c r="J757" s="9"/>
      <c r="K757" s="9"/>
      <c r="L757" s="9"/>
      <c r="M757" s="9"/>
      <c r="N757" s="9"/>
      <c r="O757" s="9"/>
      <c r="P757" s="9"/>
      <c r="Q757" s="9"/>
      <c r="R757" s="9"/>
      <c r="S757" s="9"/>
      <c r="T757" s="9"/>
      <c r="U757" s="9"/>
      <c r="V757" s="9"/>
      <c r="W757" s="9"/>
      <c r="X757" s="9"/>
      <c r="Y757" s="9"/>
      <c r="Z757" s="9"/>
    </row>
    <row r="758" spans="1:26" ht="12.75" customHeight="1" x14ac:dyDescent="0.2">
      <c r="A758" s="14"/>
      <c r="B758" s="15"/>
      <c r="C758" s="16"/>
      <c r="D758" s="14"/>
      <c r="E758" s="17"/>
      <c r="F758" s="18"/>
      <c r="G758" s="18"/>
      <c r="H758" s="18"/>
      <c r="I758" s="7"/>
      <c r="J758" s="9"/>
      <c r="K758" s="9"/>
      <c r="L758" s="9"/>
      <c r="M758" s="9"/>
      <c r="N758" s="9"/>
      <c r="O758" s="9"/>
      <c r="P758" s="9"/>
      <c r="Q758" s="9"/>
      <c r="R758" s="9"/>
      <c r="S758" s="9"/>
      <c r="T758" s="9"/>
      <c r="U758" s="9"/>
      <c r="V758" s="9"/>
      <c r="W758" s="9"/>
      <c r="X758" s="9"/>
      <c r="Y758" s="9"/>
      <c r="Z758" s="9"/>
    </row>
    <row r="759" spans="1:26" ht="12.75" customHeight="1" x14ac:dyDescent="0.2">
      <c r="A759" s="14"/>
      <c r="B759" s="15"/>
      <c r="C759" s="16"/>
      <c r="D759" s="14"/>
      <c r="E759" s="17"/>
      <c r="F759" s="18"/>
      <c r="G759" s="18"/>
      <c r="H759" s="18"/>
      <c r="I759" s="7"/>
      <c r="J759" s="9"/>
      <c r="K759" s="9"/>
      <c r="L759" s="9"/>
      <c r="M759" s="9"/>
      <c r="N759" s="9"/>
      <c r="O759" s="9"/>
      <c r="P759" s="9"/>
      <c r="Q759" s="9"/>
      <c r="R759" s="9"/>
      <c r="S759" s="9"/>
      <c r="T759" s="9"/>
      <c r="U759" s="9"/>
      <c r="V759" s="9"/>
      <c r="W759" s="9"/>
      <c r="X759" s="9"/>
      <c r="Y759" s="9"/>
      <c r="Z759" s="9"/>
    </row>
    <row r="760" spans="1:26" ht="12.75" customHeight="1" x14ac:dyDescent="0.2">
      <c r="A760" s="14"/>
      <c r="B760" s="15"/>
      <c r="C760" s="16"/>
      <c r="D760" s="14"/>
      <c r="E760" s="17"/>
      <c r="F760" s="18"/>
      <c r="G760" s="18"/>
      <c r="H760" s="18"/>
      <c r="I760" s="7"/>
      <c r="J760" s="9"/>
      <c r="K760" s="9"/>
      <c r="L760" s="9"/>
      <c r="M760" s="9"/>
      <c r="N760" s="9"/>
      <c r="O760" s="9"/>
      <c r="P760" s="9"/>
      <c r="Q760" s="9"/>
      <c r="R760" s="9"/>
      <c r="S760" s="9"/>
      <c r="T760" s="9"/>
      <c r="U760" s="9"/>
      <c r="V760" s="9"/>
      <c r="W760" s="9"/>
      <c r="X760" s="9"/>
      <c r="Y760" s="9"/>
      <c r="Z760" s="9"/>
    </row>
    <row r="761" spans="1:26" ht="12.75" customHeight="1" x14ac:dyDescent="0.2">
      <c r="A761" s="14"/>
      <c r="B761" s="15"/>
      <c r="C761" s="16"/>
      <c r="D761" s="14"/>
      <c r="E761" s="17"/>
      <c r="F761" s="18"/>
      <c r="G761" s="18"/>
      <c r="H761" s="18"/>
      <c r="I761" s="7"/>
      <c r="J761" s="9"/>
      <c r="K761" s="9"/>
      <c r="L761" s="9"/>
      <c r="M761" s="9"/>
      <c r="N761" s="9"/>
      <c r="O761" s="9"/>
      <c r="P761" s="9"/>
      <c r="Q761" s="9"/>
      <c r="R761" s="9"/>
      <c r="S761" s="9"/>
      <c r="T761" s="9"/>
      <c r="U761" s="9"/>
      <c r="V761" s="9"/>
      <c r="W761" s="9"/>
      <c r="X761" s="9"/>
      <c r="Y761" s="9"/>
      <c r="Z761" s="9"/>
    </row>
    <row r="762" spans="1:26" ht="12.75" customHeight="1" x14ac:dyDescent="0.2">
      <c r="A762" s="14"/>
      <c r="B762" s="15"/>
      <c r="C762" s="16"/>
      <c r="D762" s="14"/>
      <c r="E762" s="17"/>
      <c r="F762" s="18"/>
      <c r="G762" s="18"/>
      <c r="H762" s="18"/>
      <c r="I762" s="7"/>
      <c r="J762" s="9"/>
      <c r="K762" s="9"/>
      <c r="L762" s="9"/>
      <c r="M762" s="9"/>
      <c r="N762" s="9"/>
      <c r="O762" s="9"/>
      <c r="P762" s="9"/>
      <c r="Q762" s="9"/>
      <c r="R762" s="9"/>
      <c r="S762" s="9"/>
      <c r="T762" s="9"/>
      <c r="U762" s="9"/>
      <c r="V762" s="9"/>
      <c r="W762" s="9"/>
      <c r="X762" s="9"/>
      <c r="Y762" s="9"/>
      <c r="Z762" s="9"/>
    </row>
    <row r="763" spans="1:26" ht="12.75" customHeight="1" x14ac:dyDescent="0.2">
      <c r="A763" s="14"/>
      <c r="B763" s="15"/>
      <c r="C763" s="16"/>
      <c r="D763" s="14"/>
      <c r="E763" s="17"/>
      <c r="F763" s="18"/>
      <c r="G763" s="18"/>
      <c r="H763" s="18"/>
      <c r="I763" s="7"/>
      <c r="J763" s="9"/>
      <c r="K763" s="9"/>
      <c r="L763" s="9"/>
      <c r="M763" s="9"/>
      <c r="N763" s="9"/>
      <c r="O763" s="9"/>
      <c r="P763" s="9"/>
      <c r="Q763" s="9"/>
      <c r="R763" s="9"/>
      <c r="S763" s="9"/>
      <c r="T763" s="9"/>
      <c r="U763" s="9"/>
      <c r="V763" s="9"/>
      <c r="W763" s="9"/>
      <c r="X763" s="9"/>
      <c r="Y763" s="9"/>
      <c r="Z763" s="9"/>
    </row>
    <row r="764" spans="1:26" ht="12.75" customHeight="1" x14ac:dyDescent="0.2">
      <c r="A764" s="14"/>
      <c r="B764" s="15"/>
      <c r="C764" s="16"/>
      <c r="D764" s="14"/>
      <c r="E764" s="17"/>
      <c r="F764" s="18"/>
      <c r="G764" s="18"/>
      <c r="H764" s="18"/>
      <c r="I764" s="7"/>
      <c r="J764" s="9"/>
      <c r="K764" s="9"/>
      <c r="L764" s="9"/>
      <c r="M764" s="9"/>
      <c r="N764" s="9"/>
      <c r="O764" s="9"/>
      <c r="P764" s="9"/>
      <c r="Q764" s="9"/>
      <c r="R764" s="9"/>
      <c r="S764" s="9"/>
      <c r="T764" s="9"/>
      <c r="U764" s="9"/>
      <c r="V764" s="9"/>
      <c r="W764" s="9"/>
      <c r="X764" s="9"/>
      <c r="Y764" s="9"/>
      <c r="Z764" s="9"/>
    </row>
    <row r="765" spans="1:26" ht="12.75" customHeight="1" x14ac:dyDescent="0.2">
      <c r="A765" s="14"/>
      <c r="B765" s="15"/>
      <c r="C765" s="16"/>
      <c r="D765" s="14"/>
      <c r="E765" s="17"/>
      <c r="F765" s="18"/>
      <c r="G765" s="18"/>
      <c r="H765" s="18"/>
      <c r="I765" s="7"/>
      <c r="J765" s="9"/>
      <c r="K765" s="9"/>
      <c r="L765" s="9"/>
      <c r="M765" s="9"/>
      <c r="N765" s="9"/>
      <c r="O765" s="9"/>
      <c r="P765" s="9"/>
      <c r="Q765" s="9"/>
      <c r="R765" s="9"/>
      <c r="S765" s="9"/>
      <c r="T765" s="9"/>
      <c r="U765" s="9"/>
      <c r="V765" s="9"/>
      <c r="W765" s="9"/>
      <c r="X765" s="9"/>
      <c r="Y765" s="9"/>
      <c r="Z765" s="9"/>
    </row>
    <row r="766" spans="1:26" ht="12.75" customHeight="1" x14ac:dyDescent="0.2">
      <c r="A766" s="14"/>
      <c r="B766" s="15"/>
      <c r="C766" s="16"/>
      <c r="D766" s="14"/>
      <c r="E766" s="17"/>
      <c r="F766" s="18"/>
      <c r="G766" s="18"/>
      <c r="H766" s="18"/>
      <c r="I766" s="7"/>
      <c r="J766" s="9"/>
      <c r="K766" s="9"/>
      <c r="L766" s="9"/>
      <c r="M766" s="9"/>
      <c r="N766" s="9"/>
      <c r="O766" s="9"/>
      <c r="P766" s="9"/>
      <c r="Q766" s="9"/>
      <c r="R766" s="9"/>
      <c r="S766" s="9"/>
      <c r="T766" s="9"/>
      <c r="U766" s="9"/>
      <c r="V766" s="9"/>
      <c r="W766" s="9"/>
      <c r="X766" s="9"/>
      <c r="Y766" s="9"/>
      <c r="Z766" s="9"/>
    </row>
    <row r="767" spans="1:26" ht="12.75" customHeight="1" x14ac:dyDescent="0.2">
      <c r="A767" s="14"/>
      <c r="B767" s="15"/>
      <c r="C767" s="16"/>
      <c r="D767" s="14"/>
      <c r="E767" s="17"/>
      <c r="F767" s="18"/>
      <c r="G767" s="18"/>
      <c r="H767" s="18"/>
      <c r="I767" s="7"/>
      <c r="J767" s="9"/>
      <c r="K767" s="9"/>
      <c r="L767" s="9"/>
      <c r="M767" s="9"/>
      <c r="N767" s="9"/>
      <c r="O767" s="9"/>
      <c r="P767" s="9"/>
      <c r="Q767" s="9"/>
      <c r="R767" s="9"/>
      <c r="S767" s="9"/>
      <c r="T767" s="9"/>
      <c r="U767" s="9"/>
      <c r="V767" s="9"/>
      <c r="W767" s="9"/>
      <c r="X767" s="9"/>
      <c r="Y767" s="9"/>
      <c r="Z767" s="9"/>
    </row>
    <row r="768" spans="1:26" ht="12.75" customHeight="1" x14ac:dyDescent="0.2">
      <c r="A768" s="14"/>
      <c r="B768" s="15"/>
      <c r="C768" s="16"/>
      <c r="D768" s="14"/>
      <c r="E768" s="17"/>
      <c r="F768" s="18"/>
      <c r="G768" s="18"/>
      <c r="H768" s="18"/>
      <c r="I768" s="7"/>
      <c r="J768" s="9"/>
      <c r="K768" s="9"/>
      <c r="L768" s="9"/>
      <c r="M768" s="9"/>
      <c r="N768" s="9"/>
      <c r="O768" s="9"/>
      <c r="P768" s="9"/>
      <c r="Q768" s="9"/>
      <c r="R768" s="9"/>
      <c r="S768" s="9"/>
      <c r="T768" s="9"/>
      <c r="U768" s="9"/>
      <c r="V768" s="9"/>
      <c r="W768" s="9"/>
      <c r="X768" s="9"/>
      <c r="Y768" s="9"/>
      <c r="Z768" s="9"/>
    </row>
    <row r="769" spans="1:26" ht="12.75" customHeight="1" x14ac:dyDescent="0.2">
      <c r="A769" s="14"/>
      <c r="B769" s="15"/>
      <c r="C769" s="16"/>
      <c r="D769" s="14"/>
      <c r="E769" s="17"/>
      <c r="F769" s="18"/>
      <c r="G769" s="18"/>
      <c r="H769" s="18"/>
      <c r="I769" s="7"/>
      <c r="J769" s="9"/>
      <c r="K769" s="9"/>
      <c r="L769" s="9"/>
      <c r="M769" s="9"/>
      <c r="N769" s="9"/>
      <c r="O769" s="9"/>
      <c r="P769" s="9"/>
      <c r="Q769" s="9"/>
      <c r="R769" s="9"/>
      <c r="S769" s="9"/>
      <c r="T769" s="9"/>
      <c r="U769" s="9"/>
      <c r="V769" s="9"/>
      <c r="W769" s="9"/>
      <c r="X769" s="9"/>
      <c r="Y769" s="9"/>
      <c r="Z769" s="9"/>
    </row>
    <row r="770" spans="1:26" ht="12.75" customHeight="1" x14ac:dyDescent="0.2">
      <c r="A770" s="14"/>
      <c r="B770" s="15"/>
      <c r="C770" s="16"/>
      <c r="D770" s="14"/>
      <c r="E770" s="17"/>
      <c r="F770" s="18"/>
      <c r="G770" s="18"/>
      <c r="H770" s="18"/>
      <c r="I770" s="7"/>
      <c r="J770" s="9"/>
      <c r="K770" s="9"/>
      <c r="L770" s="9"/>
      <c r="M770" s="9"/>
      <c r="N770" s="9"/>
      <c r="O770" s="9"/>
      <c r="P770" s="9"/>
      <c r="Q770" s="9"/>
      <c r="R770" s="9"/>
      <c r="S770" s="9"/>
      <c r="T770" s="9"/>
      <c r="U770" s="9"/>
      <c r="V770" s="9"/>
      <c r="W770" s="9"/>
      <c r="X770" s="9"/>
      <c r="Y770" s="9"/>
      <c r="Z770" s="9"/>
    </row>
    <row r="771" spans="1:26" ht="12.75" customHeight="1" x14ac:dyDescent="0.2">
      <c r="A771" s="14"/>
      <c r="B771" s="15"/>
      <c r="C771" s="16"/>
      <c r="D771" s="14"/>
      <c r="E771" s="17"/>
      <c r="F771" s="18"/>
      <c r="G771" s="18"/>
      <c r="H771" s="18"/>
      <c r="I771" s="7"/>
      <c r="J771" s="9"/>
      <c r="K771" s="9"/>
      <c r="L771" s="9"/>
      <c r="M771" s="9"/>
      <c r="N771" s="9"/>
      <c r="O771" s="9"/>
      <c r="P771" s="9"/>
      <c r="Q771" s="9"/>
      <c r="R771" s="9"/>
      <c r="S771" s="9"/>
      <c r="T771" s="9"/>
      <c r="U771" s="9"/>
      <c r="V771" s="9"/>
      <c r="W771" s="9"/>
      <c r="X771" s="9"/>
      <c r="Y771" s="9"/>
      <c r="Z771" s="9"/>
    </row>
    <row r="772" spans="1:26" ht="12.75" customHeight="1" x14ac:dyDescent="0.2">
      <c r="A772" s="14"/>
      <c r="B772" s="15"/>
      <c r="C772" s="16"/>
      <c r="D772" s="14"/>
      <c r="E772" s="17"/>
      <c r="F772" s="18"/>
      <c r="G772" s="18"/>
      <c r="H772" s="18"/>
      <c r="I772" s="7"/>
      <c r="J772" s="9"/>
      <c r="K772" s="9"/>
      <c r="L772" s="9"/>
      <c r="M772" s="9"/>
      <c r="N772" s="9"/>
      <c r="O772" s="9"/>
      <c r="P772" s="9"/>
      <c r="Q772" s="9"/>
      <c r="R772" s="9"/>
      <c r="S772" s="9"/>
      <c r="T772" s="9"/>
      <c r="U772" s="9"/>
      <c r="V772" s="9"/>
      <c r="W772" s="9"/>
      <c r="X772" s="9"/>
      <c r="Y772" s="9"/>
      <c r="Z772" s="9"/>
    </row>
    <row r="773" spans="1:26" ht="12.75" customHeight="1" x14ac:dyDescent="0.2">
      <c r="A773" s="14"/>
      <c r="B773" s="15"/>
      <c r="C773" s="16"/>
      <c r="D773" s="14"/>
      <c r="E773" s="17"/>
      <c r="F773" s="18"/>
      <c r="G773" s="18"/>
      <c r="H773" s="18"/>
      <c r="I773" s="7"/>
      <c r="J773" s="9"/>
      <c r="K773" s="9"/>
      <c r="L773" s="9"/>
      <c r="M773" s="9"/>
      <c r="N773" s="9"/>
      <c r="O773" s="9"/>
      <c r="P773" s="9"/>
      <c r="Q773" s="9"/>
      <c r="R773" s="9"/>
      <c r="S773" s="9"/>
      <c r="T773" s="9"/>
      <c r="U773" s="9"/>
      <c r="V773" s="9"/>
      <c r="W773" s="9"/>
      <c r="X773" s="9"/>
      <c r="Y773" s="9"/>
      <c r="Z773" s="9"/>
    </row>
    <row r="774" spans="1:26" ht="12.75" customHeight="1" x14ac:dyDescent="0.2">
      <c r="A774" s="14"/>
      <c r="B774" s="15"/>
      <c r="C774" s="16"/>
      <c r="D774" s="14"/>
      <c r="E774" s="17"/>
      <c r="F774" s="18"/>
      <c r="G774" s="18"/>
      <c r="H774" s="18"/>
      <c r="I774" s="7"/>
      <c r="J774" s="9"/>
      <c r="K774" s="9"/>
      <c r="L774" s="9"/>
      <c r="M774" s="9"/>
      <c r="N774" s="9"/>
      <c r="O774" s="9"/>
      <c r="P774" s="9"/>
      <c r="Q774" s="9"/>
      <c r="R774" s="9"/>
      <c r="S774" s="9"/>
      <c r="T774" s="9"/>
      <c r="U774" s="9"/>
      <c r="V774" s="9"/>
      <c r="W774" s="9"/>
      <c r="X774" s="9"/>
      <c r="Y774" s="9"/>
      <c r="Z774" s="9"/>
    </row>
    <row r="775" spans="1:26" ht="12.75" customHeight="1" x14ac:dyDescent="0.2">
      <c r="A775" s="14"/>
      <c r="B775" s="15"/>
      <c r="C775" s="16"/>
      <c r="D775" s="14"/>
      <c r="E775" s="17"/>
      <c r="F775" s="18"/>
      <c r="G775" s="18"/>
      <c r="H775" s="18"/>
      <c r="I775" s="7"/>
      <c r="J775" s="9"/>
      <c r="K775" s="9"/>
      <c r="L775" s="9"/>
      <c r="M775" s="9"/>
      <c r="N775" s="9"/>
      <c r="O775" s="9"/>
      <c r="P775" s="9"/>
      <c r="Q775" s="9"/>
      <c r="R775" s="9"/>
      <c r="S775" s="9"/>
      <c r="T775" s="9"/>
      <c r="U775" s="9"/>
      <c r="V775" s="9"/>
      <c r="W775" s="9"/>
      <c r="X775" s="9"/>
      <c r="Y775" s="9"/>
      <c r="Z775" s="9"/>
    </row>
    <row r="776" spans="1:26" ht="12.75" customHeight="1" x14ac:dyDescent="0.2">
      <c r="A776" s="14"/>
      <c r="B776" s="15"/>
      <c r="C776" s="16"/>
      <c r="D776" s="14"/>
      <c r="E776" s="17"/>
      <c r="F776" s="18"/>
      <c r="G776" s="18"/>
      <c r="H776" s="18"/>
      <c r="I776" s="7"/>
      <c r="J776" s="9"/>
      <c r="K776" s="9"/>
      <c r="L776" s="9"/>
      <c r="M776" s="9"/>
      <c r="N776" s="9"/>
      <c r="O776" s="9"/>
      <c r="P776" s="9"/>
      <c r="Q776" s="9"/>
      <c r="R776" s="9"/>
      <c r="S776" s="9"/>
      <c r="T776" s="9"/>
      <c r="U776" s="9"/>
      <c r="V776" s="9"/>
      <c r="W776" s="9"/>
      <c r="X776" s="9"/>
      <c r="Y776" s="9"/>
      <c r="Z776" s="9"/>
    </row>
    <row r="777" spans="1:26" ht="12.75" customHeight="1" x14ac:dyDescent="0.2">
      <c r="A777" s="14"/>
      <c r="B777" s="15"/>
      <c r="C777" s="16"/>
      <c r="D777" s="14"/>
      <c r="E777" s="17"/>
      <c r="F777" s="18"/>
      <c r="G777" s="18"/>
      <c r="H777" s="18"/>
      <c r="I777" s="7"/>
      <c r="J777" s="9"/>
      <c r="K777" s="9"/>
      <c r="L777" s="9"/>
      <c r="M777" s="9"/>
      <c r="N777" s="9"/>
      <c r="O777" s="9"/>
      <c r="P777" s="9"/>
      <c r="Q777" s="9"/>
      <c r="R777" s="9"/>
      <c r="S777" s="9"/>
      <c r="T777" s="9"/>
      <c r="U777" s="9"/>
      <c r="V777" s="9"/>
      <c r="W777" s="9"/>
      <c r="X777" s="9"/>
      <c r="Y777" s="9"/>
      <c r="Z777" s="9"/>
    </row>
    <row r="778" spans="1:26" ht="12.75" customHeight="1" x14ac:dyDescent="0.2">
      <c r="A778" s="14"/>
      <c r="B778" s="15"/>
      <c r="C778" s="16"/>
      <c r="D778" s="14"/>
      <c r="E778" s="17"/>
      <c r="F778" s="18"/>
      <c r="G778" s="18"/>
      <c r="H778" s="18"/>
      <c r="I778" s="7"/>
      <c r="J778" s="9"/>
      <c r="K778" s="9"/>
      <c r="L778" s="9"/>
      <c r="M778" s="9"/>
      <c r="N778" s="9"/>
      <c r="O778" s="9"/>
      <c r="P778" s="9"/>
      <c r="Q778" s="9"/>
      <c r="R778" s="9"/>
      <c r="S778" s="9"/>
      <c r="T778" s="9"/>
      <c r="U778" s="9"/>
      <c r="V778" s="9"/>
      <c r="W778" s="9"/>
      <c r="X778" s="9"/>
      <c r="Y778" s="9"/>
      <c r="Z778" s="9"/>
    </row>
    <row r="779" spans="1:26" ht="12.75" customHeight="1" x14ac:dyDescent="0.2">
      <c r="A779" s="14"/>
      <c r="B779" s="15"/>
      <c r="C779" s="16"/>
      <c r="D779" s="14"/>
      <c r="E779" s="17"/>
      <c r="F779" s="18"/>
      <c r="G779" s="18"/>
      <c r="H779" s="18"/>
      <c r="I779" s="7"/>
      <c r="J779" s="9"/>
      <c r="K779" s="9"/>
      <c r="L779" s="9"/>
      <c r="M779" s="9"/>
      <c r="N779" s="9"/>
      <c r="O779" s="9"/>
      <c r="P779" s="9"/>
      <c r="Q779" s="9"/>
      <c r="R779" s="9"/>
      <c r="S779" s="9"/>
      <c r="T779" s="9"/>
      <c r="U779" s="9"/>
      <c r="V779" s="9"/>
      <c r="W779" s="9"/>
      <c r="X779" s="9"/>
      <c r="Y779" s="9"/>
      <c r="Z779" s="9"/>
    </row>
    <row r="780" spans="1:26" ht="12.75" customHeight="1" x14ac:dyDescent="0.2">
      <c r="A780" s="14"/>
      <c r="B780" s="15"/>
      <c r="C780" s="16"/>
      <c r="D780" s="14"/>
      <c r="E780" s="17"/>
      <c r="F780" s="18"/>
      <c r="G780" s="18"/>
      <c r="H780" s="18"/>
      <c r="I780" s="7"/>
      <c r="J780" s="9"/>
      <c r="K780" s="9"/>
      <c r="L780" s="9"/>
      <c r="M780" s="9"/>
      <c r="N780" s="9"/>
      <c r="O780" s="9"/>
      <c r="P780" s="9"/>
      <c r="Q780" s="9"/>
      <c r="R780" s="9"/>
      <c r="S780" s="9"/>
      <c r="T780" s="9"/>
      <c r="U780" s="9"/>
      <c r="V780" s="9"/>
      <c r="W780" s="9"/>
      <c r="X780" s="9"/>
      <c r="Y780" s="9"/>
      <c r="Z780" s="9"/>
    </row>
    <row r="781" spans="1:26" ht="12.75" customHeight="1" x14ac:dyDescent="0.2">
      <c r="A781" s="14"/>
      <c r="B781" s="15"/>
      <c r="C781" s="16"/>
      <c r="D781" s="14"/>
      <c r="E781" s="17"/>
      <c r="F781" s="18"/>
      <c r="G781" s="18"/>
      <c r="H781" s="18"/>
      <c r="I781" s="7"/>
      <c r="J781" s="9"/>
      <c r="K781" s="9"/>
      <c r="L781" s="9"/>
      <c r="M781" s="9"/>
      <c r="N781" s="9"/>
      <c r="O781" s="9"/>
      <c r="P781" s="9"/>
      <c r="Q781" s="9"/>
      <c r="R781" s="9"/>
      <c r="S781" s="9"/>
      <c r="T781" s="9"/>
      <c r="U781" s="9"/>
      <c r="V781" s="9"/>
      <c r="W781" s="9"/>
      <c r="X781" s="9"/>
      <c r="Y781" s="9"/>
      <c r="Z781" s="9"/>
    </row>
    <row r="782" spans="1:26" ht="12.75" customHeight="1" x14ac:dyDescent="0.2">
      <c r="A782" s="14"/>
      <c r="B782" s="15"/>
      <c r="C782" s="16"/>
      <c r="D782" s="14"/>
      <c r="E782" s="17"/>
      <c r="F782" s="18"/>
      <c r="G782" s="18"/>
      <c r="H782" s="18"/>
      <c r="I782" s="7"/>
      <c r="J782" s="9"/>
      <c r="K782" s="9"/>
      <c r="L782" s="9"/>
      <c r="M782" s="9"/>
      <c r="N782" s="9"/>
      <c r="O782" s="9"/>
      <c r="P782" s="9"/>
      <c r="Q782" s="9"/>
      <c r="R782" s="9"/>
      <c r="S782" s="9"/>
      <c r="T782" s="9"/>
      <c r="U782" s="9"/>
      <c r="V782" s="9"/>
      <c r="W782" s="9"/>
      <c r="X782" s="9"/>
      <c r="Y782" s="9"/>
      <c r="Z782" s="9"/>
    </row>
    <row r="783" spans="1:26" ht="12.75" customHeight="1" x14ac:dyDescent="0.2">
      <c r="A783" s="14"/>
      <c r="B783" s="15"/>
      <c r="C783" s="16"/>
      <c r="D783" s="14"/>
      <c r="E783" s="17"/>
      <c r="F783" s="18"/>
      <c r="G783" s="18"/>
      <c r="H783" s="18"/>
      <c r="I783" s="7"/>
      <c r="J783" s="9"/>
      <c r="K783" s="9"/>
      <c r="L783" s="9"/>
      <c r="M783" s="9"/>
      <c r="N783" s="9"/>
      <c r="O783" s="9"/>
      <c r="P783" s="9"/>
      <c r="Q783" s="9"/>
      <c r="R783" s="9"/>
      <c r="S783" s="9"/>
      <c r="T783" s="9"/>
      <c r="U783" s="9"/>
      <c r="V783" s="9"/>
      <c r="W783" s="9"/>
      <c r="X783" s="9"/>
      <c r="Y783" s="9"/>
      <c r="Z783" s="9"/>
    </row>
    <row r="784" spans="1:26" ht="12.75" customHeight="1" x14ac:dyDescent="0.2">
      <c r="A784" s="14"/>
      <c r="B784" s="15"/>
      <c r="C784" s="16"/>
      <c r="D784" s="14"/>
      <c r="E784" s="17"/>
      <c r="F784" s="18"/>
      <c r="G784" s="18"/>
      <c r="H784" s="18"/>
      <c r="I784" s="7"/>
      <c r="J784" s="9"/>
      <c r="K784" s="9"/>
      <c r="L784" s="9"/>
      <c r="M784" s="9"/>
      <c r="N784" s="9"/>
      <c r="O784" s="9"/>
      <c r="P784" s="9"/>
      <c r="Q784" s="9"/>
      <c r="R784" s="9"/>
      <c r="S784" s="9"/>
      <c r="T784" s="9"/>
      <c r="U784" s="9"/>
      <c r="V784" s="9"/>
      <c r="W784" s="9"/>
      <c r="X784" s="9"/>
      <c r="Y784" s="9"/>
      <c r="Z784" s="9"/>
    </row>
    <row r="785" spans="1:26" ht="12.75" customHeight="1" x14ac:dyDescent="0.2">
      <c r="A785" s="14"/>
      <c r="B785" s="15"/>
      <c r="C785" s="16"/>
      <c r="D785" s="14"/>
      <c r="E785" s="17"/>
      <c r="F785" s="18"/>
      <c r="G785" s="18"/>
      <c r="H785" s="18"/>
      <c r="I785" s="7"/>
      <c r="J785" s="9"/>
      <c r="K785" s="9"/>
      <c r="L785" s="9"/>
      <c r="M785" s="9"/>
      <c r="N785" s="9"/>
      <c r="O785" s="9"/>
      <c r="P785" s="9"/>
      <c r="Q785" s="9"/>
      <c r="R785" s="9"/>
      <c r="S785" s="9"/>
      <c r="T785" s="9"/>
      <c r="U785" s="9"/>
      <c r="V785" s="9"/>
      <c r="W785" s="9"/>
      <c r="X785" s="9"/>
      <c r="Y785" s="9"/>
      <c r="Z785" s="9"/>
    </row>
    <row r="786" spans="1:26" ht="12.75" customHeight="1" x14ac:dyDescent="0.2">
      <c r="A786" s="14"/>
      <c r="B786" s="15"/>
      <c r="C786" s="16"/>
      <c r="D786" s="14"/>
      <c r="E786" s="17"/>
      <c r="F786" s="18"/>
      <c r="G786" s="18"/>
      <c r="H786" s="18"/>
      <c r="I786" s="7"/>
      <c r="J786" s="9"/>
      <c r="K786" s="9"/>
      <c r="L786" s="9"/>
      <c r="M786" s="9"/>
      <c r="N786" s="9"/>
      <c r="O786" s="9"/>
      <c r="P786" s="9"/>
      <c r="Q786" s="9"/>
      <c r="R786" s="9"/>
      <c r="S786" s="9"/>
      <c r="T786" s="9"/>
      <c r="U786" s="9"/>
      <c r="V786" s="9"/>
      <c r="W786" s="9"/>
      <c r="X786" s="9"/>
      <c r="Y786" s="9"/>
      <c r="Z786" s="9"/>
    </row>
    <row r="787" spans="1:26" ht="12.75" customHeight="1" x14ac:dyDescent="0.2">
      <c r="A787" s="14"/>
      <c r="B787" s="15"/>
      <c r="C787" s="16"/>
      <c r="D787" s="14"/>
      <c r="E787" s="17"/>
      <c r="F787" s="18"/>
      <c r="G787" s="18"/>
      <c r="H787" s="18"/>
      <c r="I787" s="7"/>
      <c r="J787" s="9"/>
      <c r="K787" s="9"/>
      <c r="L787" s="9"/>
      <c r="M787" s="9"/>
      <c r="N787" s="9"/>
      <c r="O787" s="9"/>
      <c r="P787" s="9"/>
      <c r="Q787" s="9"/>
      <c r="R787" s="9"/>
      <c r="S787" s="9"/>
      <c r="T787" s="9"/>
      <c r="U787" s="9"/>
      <c r="V787" s="9"/>
      <c r="W787" s="9"/>
      <c r="X787" s="9"/>
      <c r="Y787" s="9"/>
      <c r="Z787" s="9"/>
    </row>
    <row r="788" spans="1:26" ht="12.75" customHeight="1" x14ac:dyDescent="0.2">
      <c r="A788" s="14"/>
      <c r="B788" s="15"/>
      <c r="C788" s="16"/>
      <c r="D788" s="14"/>
      <c r="E788" s="17"/>
      <c r="F788" s="18"/>
      <c r="G788" s="18"/>
      <c r="H788" s="18"/>
      <c r="I788" s="7"/>
      <c r="J788" s="9"/>
      <c r="K788" s="9"/>
      <c r="L788" s="9"/>
      <c r="M788" s="9"/>
      <c r="N788" s="9"/>
      <c r="O788" s="9"/>
      <c r="P788" s="9"/>
      <c r="Q788" s="9"/>
      <c r="R788" s="9"/>
      <c r="S788" s="9"/>
      <c r="T788" s="9"/>
      <c r="U788" s="9"/>
      <c r="V788" s="9"/>
      <c r="W788" s="9"/>
      <c r="X788" s="9"/>
      <c r="Y788" s="9"/>
      <c r="Z788" s="9"/>
    </row>
    <row r="789" spans="1:26" ht="12.75" customHeight="1" x14ac:dyDescent="0.2">
      <c r="A789" s="14"/>
      <c r="B789" s="15"/>
      <c r="C789" s="16"/>
      <c r="D789" s="14"/>
      <c r="E789" s="17"/>
      <c r="F789" s="18"/>
      <c r="G789" s="18"/>
      <c r="H789" s="18"/>
      <c r="I789" s="7"/>
      <c r="J789" s="9"/>
      <c r="K789" s="9"/>
      <c r="L789" s="9"/>
      <c r="M789" s="9"/>
      <c r="N789" s="9"/>
      <c r="O789" s="9"/>
      <c r="P789" s="9"/>
      <c r="Q789" s="9"/>
      <c r="R789" s="9"/>
      <c r="S789" s="9"/>
      <c r="T789" s="9"/>
      <c r="U789" s="9"/>
      <c r="V789" s="9"/>
      <c r="W789" s="9"/>
      <c r="X789" s="9"/>
      <c r="Y789" s="9"/>
      <c r="Z789" s="9"/>
    </row>
    <row r="790" spans="1:26" ht="12.75" customHeight="1" x14ac:dyDescent="0.2">
      <c r="A790" s="14"/>
      <c r="B790" s="15"/>
      <c r="C790" s="16"/>
      <c r="D790" s="14"/>
      <c r="E790" s="17"/>
      <c r="F790" s="18"/>
      <c r="G790" s="18"/>
      <c r="H790" s="18"/>
      <c r="I790" s="7"/>
      <c r="J790" s="9"/>
      <c r="K790" s="9"/>
      <c r="L790" s="9"/>
      <c r="M790" s="9"/>
      <c r="N790" s="9"/>
      <c r="O790" s="9"/>
      <c r="P790" s="9"/>
      <c r="Q790" s="9"/>
      <c r="R790" s="9"/>
      <c r="S790" s="9"/>
      <c r="T790" s="9"/>
      <c r="U790" s="9"/>
      <c r="V790" s="9"/>
      <c r="W790" s="9"/>
      <c r="X790" s="9"/>
      <c r="Y790" s="9"/>
      <c r="Z790" s="9"/>
    </row>
    <row r="791" spans="1:26" ht="12.75" customHeight="1" x14ac:dyDescent="0.2">
      <c r="A791" s="14"/>
      <c r="B791" s="15"/>
      <c r="C791" s="16"/>
      <c r="D791" s="14"/>
      <c r="E791" s="17"/>
      <c r="F791" s="18"/>
      <c r="G791" s="18"/>
      <c r="H791" s="18"/>
      <c r="I791" s="7"/>
      <c r="J791" s="9"/>
      <c r="K791" s="9"/>
      <c r="L791" s="9"/>
      <c r="M791" s="9"/>
      <c r="N791" s="9"/>
      <c r="O791" s="9"/>
      <c r="P791" s="9"/>
      <c r="Q791" s="9"/>
      <c r="R791" s="9"/>
      <c r="S791" s="9"/>
      <c r="T791" s="9"/>
      <c r="U791" s="9"/>
      <c r="V791" s="9"/>
      <c r="W791" s="9"/>
      <c r="X791" s="9"/>
      <c r="Y791" s="9"/>
      <c r="Z791" s="9"/>
    </row>
    <row r="792" spans="1:26" ht="12.75" customHeight="1" x14ac:dyDescent="0.2">
      <c r="A792" s="14"/>
      <c r="B792" s="15"/>
      <c r="C792" s="16"/>
      <c r="D792" s="14"/>
      <c r="E792" s="17"/>
      <c r="F792" s="18"/>
      <c r="G792" s="18"/>
      <c r="H792" s="18"/>
      <c r="I792" s="7"/>
      <c r="J792" s="9"/>
      <c r="K792" s="9"/>
      <c r="L792" s="9"/>
      <c r="M792" s="9"/>
      <c r="N792" s="9"/>
      <c r="O792" s="9"/>
      <c r="P792" s="9"/>
      <c r="Q792" s="9"/>
      <c r="R792" s="9"/>
      <c r="S792" s="9"/>
      <c r="T792" s="9"/>
      <c r="U792" s="9"/>
      <c r="V792" s="9"/>
      <c r="W792" s="9"/>
      <c r="X792" s="9"/>
      <c r="Y792" s="9"/>
      <c r="Z792" s="9"/>
    </row>
    <row r="793" spans="1:26" ht="12.75" customHeight="1" x14ac:dyDescent="0.2">
      <c r="A793" s="14"/>
      <c r="B793" s="15"/>
      <c r="C793" s="16"/>
      <c r="D793" s="14"/>
      <c r="E793" s="17"/>
      <c r="F793" s="18"/>
      <c r="G793" s="18"/>
      <c r="H793" s="18"/>
      <c r="I793" s="7"/>
      <c r="J793" s="9"/>
      <c r="K793" s="9"/>
      <c r="L793" s="9"/>
      <c r="M793" s="9"/>
      <c r="N793" s="9"/>
      <c r="O793" s="9"/>
      <c r="P793" s="9"/>
      <c r="Q793" s="9"/>
      <c r="R793" s="9"/>
      <c r="S793" s="9"/>
      <c r="T793" s="9"/>
      <c r="U793" s="9"/>
      <c r="V793" s="9"/>
      <c r="W793" s="9"/>
      <c r="X793" s="9"/>
      <c r="Y793" s="9"/>
      <c r="Z793" s="9"/>
    </row>
    <row r="794" spans="1:26" ht="12.75" customHeight="1" x14ac:dyDescent="0.2">
      <c r="A794" s="14"/>
      <c r="B794" s="15"/>
      <c r="C794" s="16"/>
      <c r="D794" s="14"/>
      <c r="E794" s="17"/>
      <c r="F794" s="18"/>
      <c r="G794" s="18"/>
      <c r="H794" s="18"/>
      <c r="I794" s="7"/>
      <c r="J794" s="9"/>
      <c r="K794" s="9"/>
      <c r="L794" s="9"/>
      <c r="M794" s="9"/>
      <c r="N794" s="9"/>
      <c r="O794" s="9"/>
      <c r="P794" s="9"/>
      <c r="Q794" s="9"/>
      <c r="R794" s="9"/>
      <c r="S794" s="9"/>
      <c r="T794" s="9"/>
      <c r="U794" s="9"/>
      <c r="V794" s="9"/>
      <c r="W794" s="9"/>
      <c r="X794" s="9"/>
      <c r="Y794" s="9"/>
      <c r="Z794" s="9"/>
    </row>
    <row r="795" spans="1:26" ht="12.75" customHeight="1" x14ac:dyDescent="0.2">
      <c r="A795" s="14"/>
      <c r="B795" s="15"/>
      <c r="C795" s="16"/>
      <c r="D795" s="14"/>
      <c r="E795" s="17"/>
      <c r="F795" s="18"/>
      <c r="G795" s="18"/>
      <c r="H795" s="18"/>
      <c r="I795" s="7"/>
      <c r="J795" s="9"/>
      <c r="K795" s="9"/>
      <c r="L795" s="9"/>
      <c r="M795" s="9"/>
      <c r="N795" s="9"/>
      <c r="O795" s="9"/>
      <c r="P795" s="9"/>
      <c r="Q795" s="9"/>
      <c r="R795" s="9"/>
      <c r="S795" s="9"/>
      <c r="T795" s="9"/>
      <c r="U795" s="9"/>
      <c r="V795" s="9"/>
      <c r="W795" s="9"/>
      <c r="X795" s="9"/>
      <c r="Y795" s="9"/>
      <c r="Z795" s="9"/>
    </row>
    <row r="796" spans="1:26" ht="12.75" customHeight="1" x14ac:dyDescent="0.2">
      <c r="A796" s="14"/>
      <c r="B796" s="15"/>
      <c r="C796" s="16"/>
      <c r="D796" s="14"/>
      <c r="E796" s="17"/>
      <c r="F796" s="18"/>
      <c r="G796" s="18"/>
      <c r="H796" s="18"/>
      <c r="I796" s="7"/>
      <c r="J796" s="9"/>
      <c r="K796" s="9"/>
      <c r="L796" s="9"/>
      <c r="M796" s="9"/>
      <c r="N796" s="9"/>
      <c r="O796" s="9"/>
      <c r="P796" s="9"/>
      <c r="Q796" s="9"/>
      <c r="R796" s="9"/>
      <c r="S796" s="9"/>
      <c r="T796" s="9"/>
      <c r="U796" s="9"/>
      <c r="V796" s="9"/>
      <c r="W796" s="9"/>
      <c r="X796" s="9"/>
      <c r="Y796" s="9"/>
      <c r="Z796" s="9"/>
    </row>
    <row r="797" spans="1:26" ht="12.75" customHeight="1" x14ac:dyDescent="0.2">
      <c r="A797" s="14"/>
      <c r="B797" s="15"/>
      <c r="C797" s="16"/>
      <c r="D797" s="14"/>
      <c r="E797" s="17"/>
      <c r="F797" s="18"/>
      <c r="G797" s="18"/>
      <c r="H797" s="18"/>
      <c r="I797" s="7"/>
      <c r="J797" s="9"/>
      <c r="K797" s="9"/>
      <c r="L797" s="9"/>
      <c r="M797" s="9"/>
      <c r="N797" s="9"/>
      <c r="O797" s="9"/>
      <c r="P797" s="9"/>
      <c r="Q797" s="9"/>
      <c r="R797" s="9"/>
      <c r="S797" s="9"/>
      <c r="T797" s="9"/>
      <c r="U797" s="9"/>
      <c r="V797" s="9"/>
      <c r="W797" s="9"/>
      <c r="X797" s="9"/>
      <c r="Y797" s="9"/>
      <c r="Z797" s="9"/>
    </row>
    <row r="798" spans="1:26" ht="12.75" customHeight="1" x14ac:dyDescent="0.2">
      <c r="A798" s="14"/>
      <c r="B798" s="15"/>
      <c r="C798" s="16"/>
      <c r="D798" s="14"/>
      <c r="E798" s="17"/>
      <c r="F798" s="18"/>
      <c r="G798" s="18"/>
      <c r="H798" s="18"/>
      <c r="I798" s="7"/>
      <c r="J798" s="9"/>
      <c r="K798" s="9"/>
      <c r="L798" s="9"/>
      <c r="M798" s="9"/>
      <c r="N798" s="9"/>
      <c r="O798" s="9"/>
      <c r="P798" s="9"/>
      <c r="Q798" s="9"/>
      <c r="R798" s="9"/>
      <c r="S798" s="9"/>
      <c r="T798" s="9"/>
      <c r="U798" s="9"/>
      <c r="V798" s="9"/>
      <c r="W798" s="9"/>
      <c r="X798" s="9"/>
      <c r="Y798" s="9"/>
      <c r="Z798" s="9"/>
    </row>
    <row r="799" spans="1:26" ht="12.75" customHeight="1" x14ac:dyDescent="0.2">
      <c r="A799" s="14"/>
      <c r="B799" s="15"/>
      <c r="C799" s="16"/>
      <c r="D799" s="14"/>
      <c r="E799" s="17"/>
      <c r="F799" s="18"/>
      <c r="G799" s="18"/>
      <c r="H799" s="18"/>
      <c r="I799" s="7"/>
      <c r="J799" s="9"/>
      <c r="K799" s="9"/>
      <c r="L799" s="9"/>
      <c r="M799" s="9"/>
      <c r="N799" s="9"/>
      <c r="O799" s="9"/>
      <c r="P799" s="9"/>
      <c r="Q799" s="9"/>
      <c r="R799" s="9"/>
      <c r="S799" s="9"/>
      <c r="T799" s="9"/>
      <c r="U799" s="9"/>
      <c r="V799" s="9"/>
      <c r="W799" s="9"/>
      <c r="X799" s="9"/>
      <c r="Y799" s="9"/>
      <c r="Z799" s="9"/>
    </row>
    <row r="800" spans="1:26" ht="12.75" customHeight="1" x14ac:dyDescent="0.2">
      <c r="A800" s="14"/>
      <c r="B800" s="15"/>
      <c r="C800" s="16"/>
      <c r="D800" s="14"/>
      <c r="E800" s="17"/>
      <c r="F800" s="18"/>
      <c r="G800" s="18"/>
      <c r="H800" s="18"/>
      <c r="I800" s="7"/>
      <c r="J800" s="9"/>
      <c r="K800" s="9"/>
      <c r="L800" s="9"/>
      <c r="M800" s="9"/>
      <c r="N800" s="9"/>
      <c r="O800" s="9"/>
      <c r="P800" s="9"/>
      <c r="Q800" s="9"/>
      <c r="R800" s="9"/>
      <c r="S800" s="9"/>
      <c r="T800" s="9"/>
      <c r="U800" s="9"/>
      <c r="V800" s="9"/>
      <c r="W800" s="9"/>
      <c r="X800" s="9"/>
      <c r="Y800" s="9"/>
      <c r="Z800" s="9"/>
    </row>
    <row r="801" spans="1:26" ht="12.75" customHeight="1" x14ac:dyDescent="0.2">
      <c r="A801" s="14"/>
      <c r="B801" s="15"/>
      <c r="C801" s="16"/>
      <c r="D801" s="14"/>
      <c r="E801" s="17"/>
      <c r="F801" s="18"/>
      <c r="G801" s="18"/>
      <c r="H801" s="18"/>
      <c r="I801" s="7"/>
      <c r="J801" s="9"/>
      <c r="K801" s="9"/>
      <c r="L801" s="9"/>
      <c r="M801" s="9"/>
      <c r="N801" s="9"/>
      <c r="O801" s="9"/>
      <c r="P801" s="9"/>
      <c r="Q801" s="9"/>
      <c r="R801" s="9"/>
      <c r="S801" s="9"/>
      <c r="T801" s="9"/>
      <c r="U801" s="9"/>
      <c r="V801" s="9"/>
      <c r="W801" s="9"/>
      <c r="X801" s="9"/>
      <c r="Y801" s="9"/>
      <c r="Z801" s="9"/>
    </row>
    <row r="802" spans="1:26" ht="12.75" customHeight="1" x14ac:dyDescent="0.2">
      <c r="A802" s="14"/>
      <c r="B802" s="15"/>
      <c r="C802" s="16"/>
      <c r="D802" s="14"/>
      <c r="E802" s="17"/>
      <c r="F802" s="18"/>
      <c r="G802" s="18"/>
      <c r="H802" s="18"/>
      <c r="I802" s="7"/>
      <c r="J802" s="9"/>
      <c r="K802" s="9"/>
      <c r="L802" s="9"/>
      <c r="M802" s="9"/>
      <c r="N802" s="9"/>
      <c r="O802" s="9"/>
      <c r="P802" s="9"/>
      <c r="Q802" s="9"/>
      <c r="R802" s="9"/>
      <c r="S802" s="9"/>
      <c r="T802" s="9"/>
      <c r="U802" s="9"/>
      <c r="V802" s="9"/>
      <c r="W802" s="9"/>
      <c r="X802" s="9"/>
      <c r="Y802" s="9"/>
      <c r="Z802" s="9"/>
    </row>
    <row r="803" spans="1:26" ht="12.75" customHeight="1" x14ac:dyDescent="0.2">
      <c r="A803" s="14"/>
      <c r="B803" s="15"/>
      <c r="C803" s="16"/>
      <c r="D803" s="14"/>
      <c r="E803" s="17"/>
      <c r="F803" s="18"/>
      <c r="G803" s="18"/>
      <c r="H803" s="18"/>
      <c r="I803" s="7"/>
      <c r="J803" s="9"/>
      <c r="K803" s="9"/>
      <c r="L803" s="9"/>
      <c r="M803" s="9"/>
      <c r="N803" s="9"/>
      <c r="O803" s="9"/>
      <c r="P803" s="9"/>
      <c r="Q803" s="9"/>
      <c r="R803" s="9"/>
      <c r="S803" s="9"/>
      <c r="T803" s="9"/>
      <c r="U803" s="9"/>
      <c r="V803" s="9"/>
      <c r="W803" s="9"/>
      <c r="X803" s="9"/>
      <c r="Y803" s="9"/>
      <c r="Z803" s="9"/>
    </row>
    <row r="804" spans="1:26" ht="12.75" customHeight="1" x14ac:dyDescent="0.2">
      <c r="A804" s="14"/>
      <c r="B804" s="15"/>
      <c r="C804" s="16"/>
      <c r="D804" s="14"/>
      <c r="E804" s="17"/>
      <c r="F804" s="18"/>
      <c r="G804" s="18"/>
      <c r="H804" s="18"/>
      <c r="I804" s="7"/>
      <c r="J804" s="9"/>
      <c r="K804" s="9"/>
      <c r="L804" s="9"/>
      <c r="M804" s="9"/>
      <c r="N804" s="9"/>
      <c r="O804" s="9"/>
      <c r="P804" s="9"/>
      <c r="Q804" s="9"/>
      <c r="R804" s="9"/>
      <c r="S804" s="9"/>
      <c r="T804" s="9"/>
      <c r="U804" s="9"/>
      <c r="V804" s="9"/>
      <c r="W804" s="9"/>
      <c r="X804" s="9"/>
      <c r="Y804" s="9"/>
      <c r="Z804" s="9"/>
    </row>
    <row r="805" spans="1:26" ht="12.75" customHeight="1" x14ac:dyDescent="0.2">
      <c r="A805" s="14"/>
      <c r="B805" s="15"/>
      <c r="C805" s="16"/>
      <c r="D805" s="14"/>
      <c r="E805" s="17"/>
      <c r="F805" s="18"/>
      <c r="G805" s="18"/>
      <c r="H805" s="18"/>
      <c r="I805" s="7"/>
      <c r="J805" s="9"/>
      <c r="K805" s="9"/>
      <c r="L805" s="9"/>
      <c r="M805" s="9"/>
      <c r="N805" s="9"/>
      <c r="O805" s="9"/>
      <c r="P805" s="9"/>
      <c r="Q805" s="9"/>
      <c r="R805" s="9"/>
      <c r="S805" s="9"/>
      <c r="T805" s="9"/>
      <c r="U805" s="9"/>
      <c r="V805" s="9"/>
      <c r="W805" s="9"/>
      <c r="X805" s="9"/>
      <c r="Y805" s="9"/>
      <c r="Z805" s="9"/>
    </row>
    <row r="806" spans="1:26" ht="12.75" customHeight="1" x14ac:dyDescent="0.2">
      <c r="A806" s="14"/>
      <c r="B806" s="15"/>
      <c r="C806" s="16"/>
      <c r="D806" s="14"/>
      <c r="E806" s="17"/>
      <c r="F806" s="18"/>
      <c r="G806" s="18"/>
      <c r="H806" s="18"/>
      <c r="I806" s="7"/>
      <c r="J806" s="9"/>
      <c r="K806" s="9"/>
      <c r="L806" s="9"/>
      <c r="M806" s="9"/>
      <c r="N806" s="9"/>
      <c r="O806" s="9"/>
      <c r="P806" s="9"/>
      <c r="Q806" s="9"/>
      <c r="R806" s="9"/>
      <c r="S806" s="9"/>
      <c r="T806" s="9"/>
      <c r="U806" s="9"/>
      <c r="V806" s="9"/>
      <c r="W806" s="9"/>
      <c r="X806" s="9"/>
      <c r="Y806" s="9"/>
      <c r="Z806" s="9"/>
    </row>
    <row r="807" spans="1:26" ht="12.75" customHeight="1" x14ac:dyDescent="0.2">
      <c r="A807" s="14"/>
      <c r="B807" s="15"/>
      <c r="C807" s="16"/>
      <c r="D807" s="14"/>
      <c r="E807" s="17"/>
      <c r="F807" s="18"/>
      <c r="G807" s="18"/>
      <c r="H807" s="18"/>
      <c r="I807" s="7"/>
      <c r="J807" s="9"/>
      <c r="K807" s="9"/>
      <c r="L807" s="9"/>
      <c r="M807" s="9"/>
      <c r="N807" s="9"/>
      <c r="O807" s="9"/>
      <c r="P807" s="9"/>
      <c r="Q807" s="9"/>
      <c r="R807" s="9"/>
      <c r="S807" s="9"/>
      <c r="T807" s="9"/>
      <c r="U807" s="9"/>
      <c r="V807" s="9"/>
      <c r="W807" s="9"/>
      <c r="X807" s="9"/>
      <c r="Y807" s="9"/>
      <c r="Z807" s="9"/>
    </row>
    <row r="808" spans="1:26" ht="12.75" customHeight="1" x14ac:dyDescent="0.2">
      <c r="A808" s="14"/>
      <c r="B808" s="15"/>
      <c r="C808" s="16"/>
      <c r="D808" s="14"/>
      <c r="E808" s="17"/>
      <c r="F808" s="18"/>
      <c r="G808" s="18"/>
      <c r="H808" s="18"/>
      <c r="I808" s="7"/>
      <c r="J808" s="9"/>
      <c r="K808" s="9"/>
      <c r="L808" s="9"/>
      <c r="M808" s="9"/>
      <c r="N808" s="9"/>
      <c r="O808" s="9"/>
      <c r="P808" s="9"/>
      <c r="Q808" s="9"/>
      <c r="R808" s="9"/>
      <c r="S808" s="9"/>
      <c r="T808" s="9"/>
      <c r="U808" s="9"/>
      <c r="V808" s="9"/>
      <c r="W808" s="9"/>
      <c r="X808" s="9"/>
      <c r="Y808" s="9"/>
      <c r="Z808" s="9"/>
    </row>
    <row r="809" spans="1:26" ht="12.75" customHeight="1" x14ac:dyDescent="0.2">
      <c r="A809" s="14"/>
      <c r="B809" s="15"/>
      <c r="C809" s="16"/>
      <c r="D809" s="14"/>
      <c r="E809" s="17"/>
      <c r="F809" s="18"/>
      <c r="G809" s="18"/>
      <c r="H809" s="18"/>
      <c r="I809" s="7"/>
      <c r="J809" s="9"/>
      <c r="K809" s="9"/>
      <c r="L809" s="9"/>
      <c r="M809" s="9"/>
      <c r="N809" s="9"/>
      <c r="O809" s="9"/>
      <c r="P809" s="9"/>
      <c r="Q809" s="9"/>
      <c r="R809" s="9"/>
      <c r="S809" s="9"/>
      <c r="T809" s="9"/>
      <c r="U809" s="9"/>
      <c r="V809" s="9"/>
      <c r="W809" s="9"/>
      <c r="X809" s="9"/>
      <c r="Y809" s="9"/>
      <c r="Z809" s="9"/>
    </row>
    <row r="810" spans="1:26" ht="12.75" customHeight="1" x14ac:dyDescent="0.2">
      <c r="A810" s="14"/>
      <c r="B810" s="15"/>
      <c r="C810" s="16"/>
      <c r="D810" s="14"/>
      <c r="E810" s="17"/>
      <c r="F810" s="18"/>
      <c r="G810" s="18"/>
      <c r="H810" s="18"/>
      <c r="I810" s="7"/>
      <c r="J810" s="9"/>
      <c r="K810" s="9"/>
      <c r="L810" s="9"/>
      <c r="M810" s="9"/>
      <c r="N810" s="9"/>
      <c r="O810" s="9"/>
      <c r="P810" s="9"/>
      <c r="Q810" s="9"/>
      <c r="R810" s="9"/>
      <c r="S810" s="9"/>
      <c r="T810" s="9"/>
      <c r="U810" s="9"/>
      <c r="V810" s="9"/>
      <c r="W810" s="9"/>
      <c r="X810" s="9"/>
      <c r="Y810" s="9"/>
      <c r="Z810" s="9"/>
    </row>
    <row r="811" spans="1:26" ht="12.75" customHeight="1" x14ac:dyDescent="0.2">
      <c r="A811" s="14"/>
      <c r="B811" s="15"/>
      <c r="C811" s="16"/>
      <c r="D811" s="14"/>
      <c r="E811" s="17"/>
      <c r="F811" s="18"/>
      <c r="G811" s="18"/>
      <c r="H811" s="18"/>
      <c r="I811" s="7"/>
      <c r="J811" s="9"/>
      <c r="K811" s="9"/>
      <c r="L811" s="9"/>
      <c r="M811" s="9"/>
      <c r="N811" s="9"/>
      <c r="O811" s="9"/>
      <c r="P811" s="9"/>
      <c r="Q811" s="9"/>
      <c r="R811" s="9"/>
      <c r="S811" s="9"/>
      <c r="T811" s="9"/>
      <c r="U811" s="9"/>
      <c r="V811" s="9"/>
      <c r="W811" s="9"/>
      <c r="X811" s="9"/>
      <c r="Y811" s="9"/>
      <c r="Z811" s="9"/>
    </row>
    <row r="812" spans="1:26" ht="12.75" customHeight="1" x14ac:dyDescent="0.2">
      <c r="A812" s="14"/>
      <c r="B812" s="15"/>
      <c r="C812" s="16"/>
      <c r="D812" s="14"/>
      <c r="E812" s="17"/>
      <c r="F812" s="18"/>
      <c r="G812" s="18"/>
      <c r="H812" s="18"/>
      <c r="I812" s="7"/>
      <c r="J812" s="9"/>
      <c r="K812" s="9"/>
      <c r="L812" s="9"/>
      <c r="M812" s="9"/>
      <c r="N812" s="9"/>
      <c r="O812" s="9"/>
      <c r="P812" s="9"/>
      <c r="Q812" s="9"/>
      <c r="R812" s="9"/>
      <c r="S812" s="9"/>
      <c r="T812" s="9"/>
      <c r="U812" s="9"/>
      <c r="V812" s="9"/>
      <c r="W812" s="9"/>
      <c r="X812" s="9"/>
      <c r="Y812" s="9"/>
      <c r="Z812" s="9"/>
    </row>
    <row r="813" spans="1:26" ht="12.75" customHeight="1" x14ac:dyDescent="0.2">
      <c r="A813" s="14"/>
      <c r="B813" s="15"/>
      <c r="C813" s="16"/>
      <c r="D813" s="14"/>
      <c r="E813" s="17"/>
      <c r="F813" s="18"/>
      <c r="G813" s="18"/>
      <c r="H813" s="18"/>
      <c r="I813" s="7"/>
      <c r="J813" s="9"/>
      <c r="K813" s="9"/>
      <c r="L813" s="9"/>
      <c r="M813" s="9"/>
      <c r="N813" s="9"/>
      <c r="O813" s="9"/>
      <c r="P813" s="9"/>
      <c r="Q813" s="9"/>
      <c r="R813" s="9"/>
      <c r="S813" s="9"/>
      <c r="T813" s="9"/>
      <c r="U813" s="9"/>
      <c r="V813" s="9"/>
      <c r="W813" s="9"/>
      <c r="X813" s="9"/>
      <c r="Y813" s="9"/>
      <c r="Z813" s="9"/>
    </row>
    <row r="814" spans="1:26" ht="12.75" customHeight="1" x14ac:dyDescent="0.2">
      <c r="A814" s="14"/>
      <c r="B814" s="15"/>
      <c r="C814" s="16"/>
      <c r="D814" s="14"/>
      <c r="E814" s="17"/>
      <c r="F814" s="18"/>
      <c r="G814" s="18"/>
      <c r="H814" s="18"/>
      <c r="I814" s="7"/>
      <c r="J814" s="9"/>
      <c r="K814" s="9"/>
      <c r="L814" s="9"/>
      <c r="M814" s="9"/>
      <c r="N814" s="9"/>
      <c r="O814" s="9"/>
      <c r="P814" s="9"/>
      <c r="Q814" s="9"/>
      <c r="R814" s="9"/>
      <c r="S814" s="9"/>
      <c r="T814" s="9"/>
      <c r="U814" s="9"/>
      <c r="V814" s="9"/>
      <c r="W814" s="9"/>
      <c r="X814" s="9"/>
      <c r="Y814" s="9"/>
      <c r="Z814" s="9"/>
    </row>
    <row r="815" spans="1:26" ht="12.75" customHeight="1" x14ac:dyDescent="0.2">
      <c r="A815" s="14"/>
      <c r="B815" s="15"/>
      <c r="C815" s="16"/>
      <c r="D815" s="14"/>
      <c r="E815" s="17"/>
      <c r="F815" s="18"/>
      <c r="G815" s="18"/>
      <c r="H815" s="18"/>
      <c r="I815" s="7"/>
      <c r="J815" s="9"/>
      <c r="K815" s="9"/>
      <c r="L815" s="9"/>
      <c r="M815" s="9"/>
      <c r="N815" s="9"/>
      <c r="O815" s="9"/>
      <c r="P815" s="9"/>
      <c r="Q815" s="9"/>
      <c r="R815" s="9"/>
      <c r="S815" s="9"/>
      <c r="T815" s="9"/>
      <c r="U815" s="9"/>
      <c r="V815" s="9"/>
      <c r="W815" s="9"/>
      <c r="X815" s="9"/>
      <c r="Y815" s="9"/>
      <c r="Z815" s="9"/>
    </row>
    <row r="816" spans="1:26" ht="12.75" customHeight="1" x14ac:dyDescent="0.2">
      <c r="A816" s="14"/>
      <c r="B816" s="15"/>
      <c r="C816" s="16"/>
      <c r="D816" s="14"/>
      <c r="E816" s="17"/>
      <c r="F816" s="18"/>
      <c r="G816" s="18"/>
      <c r="H816" s="18"/>
      <c r="I816" s="7"/>
      <c r="J816" s="9"/>
      <c r="K816" s="9"/>
      <c r="L816" s="9"/>
      <c r="M816" s="9"/>
      <c r="N816" s="9"/>
      <c r="O816" s="9"/>
      <c r="P816" s="9"/>
      <c r="Q816" s="9"/>
      <c r="R816" s="9"/>
      <c r="S816" s="9"/>
      <c r="T816" s="9"/>
      <c r="U816" s="9"/>
      <c r="V816" s="9"/>
      <c r="W816" s="9"/>
      <c r="X816" s="9"/>
      <c r="Y816" s="9"/>
      <c r="Z816" s="9"/>
    </row>
    <row r="817" spans="1:26" ht="12.75" customHeight="1" x14ac:dyDescent="0.2">
      <c r="A817" s="14"/>
      <c r="B817" s="15"/>
      <c r="C817" s="16"/>
      <c r="D817" s="14"/>
      <c r="E817" s="17"/>
      <c r="F817" s="18"/>
      <c r="G817" s="18"/>
      <c r="H817" s="18"/>
      <c r="I817" s="7"/>
      <c r="J817" s="9"/>
      <c r="K817" s="9"/>
      <c r="L817" s="9"/>
      <c r="M817" s="9"/>
      <c r="N817" s="9"/>
      <c r="O817" s="9"/>
      <c r="P817" s="9"/>
      <c r="Q817" s="9"/>
      <c r="R817" s="9"/>
      <c r="S817" s="9"/>
      <c r="T817" s="9"/>
      <c r="U817" s="9"/>
      <c r="V817" s="9"/>
      <c r="W817" s="9"/>
      <c r="X817" s="9"/>
      <c r="Y817" s="9"/>
      <c r="Z817" s="9"/>
    </row>
    <row r="818" spans="1:26" ht="12.75" customHeight="1" x14ac:dyDescent="0.2">
      <c r="A818" s="14"/>
      <c r="B818" s="15"/>
      <c r="C818" s="16"/>
      <c r="D818" s="14"/>
      <c r="E818" s="17"/>
      <c r="F818" s="18"/>
      <c r="G818" s="18"/>
      <c r="H818" s="18"/>
      <c r="I818" s="7"/>
      <c r="J818" s="9"/>
      <c r="K818" s="9"/>
      <c r="L818" s="9"/>
      <c r="M818" s="9"/>
      <c r="N818" s="9"/>
      <c r="O818" s="9"/>
      <c r="P818" s="9"/>
      <c r="Q818" s="9"/>
      <c r="R818" s="9"/>
      <c r="S818" s="9"/>
      <c r="T818" s="9"/>
      <c r="U818" s="9"/>
      <c r="V818" s="9"/>
      <c r="W818" s="9"/>
      <c r="X818" s="9"/>
      <c r="Y818" s="9"/>
      <c r="Z818" s="9"/>
    </row>
    <row r="819" spans="1:26" ht="12.75" customHeight="1" x14ac:dyDescent="0.2">
      <c r="A819" s="14"/>
      <c r="B819" s="15"/>
      <c r="C819" s="16"/>
      <c r="D819" s="14"/>
      <c r="E819" s="17"/>
      <c r="F819" s="18"/>
      <c r="G819" s="18"/>
      <c r="H819" s="18"/>
      <c r="I819" s="7"/>
      <c r="J819" s="9"/>
      <c r="K819" s="9"/>
      <c r="L819" s="9"/>
      <c r="M819" s="9"/>
      <c r="N819" s="9"/>
      <c r="O819" s="9"/>
      <c r="P819" s="9"/>
      <c r="Q819" s="9"/>
      <c r="R819" s="9"/>
      <c r="S819" s="9"/>
      <c r="T819" s="9"/>
      <c r="U819" s="9"/>
      <c r="V819" s="9"/>
      <c r="W819" s="9"/>
      <c r="X819" s="9"/>
      <c r="Y819" s="9"/>
      <c r="Z819" s="9"/>
    </row>
    <row r="820" spans="1:26" ht="12.75" customHeight="1" x14ac:dyDescent="0.2">
      <c r="A820" s="14"/>
      <c r="B820" s="15"/>
      <c r="C820" s="16"/>
      <c r="D820" s="14"/>
      <c r="E820" s="17"/>
      <c r="F820" s="18"/>
      <c r="G820" s="18"/>
      <c r="H820" s="18"/>
      <c r="I820" s="7"/>
      <c r="J820" s="9"/>
      <c r="K820" s="9"/>
      <c r="L820" s="9"/>
      <c r="M820" s="9"/>
      <c r="N820" s="9"/>
      <c r="O820" s="9"/>
      <c r="P820" s="9"/>
      <c r="Q820" s="9"/>
      <c r="R820" s="9"/>
      <c r="S820" s="9"/>
      <c r="T820" s="9"/>
      <c r="U820" s="9"/>
      <c r="V820" s="9"/>
      <c r="W820" s="9"/>
      <c r="X820" s="9"/>
      <c r="Y820" s="9"/>
      <c r="Z820" s="9"/>
    </row>
    <row r="821" spans="1:26" ht="12.75" customHeight="1" x14ac:dyDescent="0.2">
      <c r="A821" s="14"/>
      <c r="B821" s="15"/>
      <c r="C821" s="16"/>
      <c r="D821" s="14"/>
      <c r="E821" s="17"/>
      <c r="F821" s="18"/>
      <c r="G821" s="18"/>
      <c r="H821" s="18"/>
      <c r="I821" s="7"/>
      <c r="J821" s="9"/>
      <c r="K821" s="9"/>
      <c r="L821" s="9"/>
      <c r="M821" s="9"/>
      <c r="N821" s="9"/>
      <c r="O821" s="9"/>
      <c r="P821" s="9"/>
      <c r="Q821" s="9"/>
      <c r="R821" s="9"/>
      <c r="S821" s="9"/>
      <c r="T821" s="9"/>
      <c r="U821" s="9"/>
      <c r="V821" s="9"/>
      <c r="W821" s="9"/>
      <c r="X821" s="9"/>
      <c r="Y821" s="9"/>
      <c r="Z821" s="9"/>
    </row>
    <row r="822" spans="1:26" ht="12.75" customHeight="1" x14ac:dyDescent="0.2">
      <c r="A822" s="14"/>
      <c r="B822" s="15"/>
      <c r="C822" s="16"/>
      <c r="D822" s="14"/>
      <c r="E822" s="17"/>
      <c r="F822" s="18"/>
      <c r="G822" s="18"/>
      <c r="H822" s="18"/>
      <c r="I822" s="7"/>
      <c r="J822" s="9"/>
      <c r="K822" s="9"/>
      <c r="L822" s="9"/>
      <c r="M822" s="9"/>
      <c r="N822" s="9"/>
      <c r="O822" s="9"/>
      <c r="P822" s="9"/>
      <c r="Q822" s="9"/>
      <c r="R822" s="9"/>
      <c r="S822" s="9"/>
      <c r="T822" s="9"/>
      <c r="U822" s="9"/>
      <c r="V822" s="9"/>
      <c r="W822" s="9"/>
      <c r="X822" s="9"/>
      <c r="Y822" s="9"/>
      <c r="Z822" s="9"/>
    </row>
    <row r="823" spans="1:26" ht="12.75" customHeight="1" x14ac:dyDescent="0.2">
      <c r="A823" s="14"/>
      <c r="B823" s="15"/>
      <c r="C823" s="16"/>
      <c r="D823" s="14"/>
      <c r="E823" s="17"/>
      <c r="F823" s="18"/>
      <c r="G823" s="18"/>
      <c r="H823" s="18"/>
      <c r="I823" s="7"/>
      <c r="J823" s="9"/>
      <c r="K823" s="9"/>
      <c r="L823" s="9"/>
      <c r="M823" s="9"/>
      <c r="N823" s="9"/>
      <c r="O823" s="9"/>
      <c r="P823" s="9"/>
      <c r="Q823" s="9"/>
      <c r="R823" s="9"/>
      <c r="S823" s="9"/>
      <c r="T823" s="9"/>
      <c r="U823" s="9"/>
      <c r="V823" s="9"/>
      <c r="W823" s="9"/>
      <c r="X823" s="9"/>
      <c r="Y823" s="9"/>
      <c r="Z823" s="9"/>
    </row>
    <row r="824" spans="1:26" ht="12.75" customHeight="1" x14ac:dyDescent="0.2">
      <c r="A824" s="14"/>
      <c r="B824" s="15"/>
      <c r="C824" s="16"/>
      <c r="D824" s="14"/>
      <c r="E824" s="17"/>
      <c r="F824" s="18"/>
      <c r="G824" s="18"/>
      <c r="H824" s="18"/>
      <c r="I824" s="7"/>
      <c r="J824" s="9"/>
      <c r="K824" s="9"/>
      <c r="L824" s="9"/>
      <c r="M824" s="9"/>
      <c r="N824" s="9"/>
      <c r="O824" s="9"/>
      <c r="P824" s="9"/>
      <c r="Q824" s="9"/>
      <c r="R824" s="9"/>
      <c r="S824" s="9"/>
      <c r="T824" s="9"/>
      <c r="U824" s="9"/>
      <c r="V824" s="9"/>
      <c r="W824" s="9"/>
      <c r="X824" s="9"/>
      <c r="Y824" s="9"/>
      <c r="Z824" s="9"/>
    </row>
    <row r="825" spans="1:26" ht="12.75" customHeight="1" x14ac:dyDescent="0.2">
      <c r="A825" s="14"/>
      <c r="B825" s="15"/>
      <c r="C825" s="16"/>
      <c r="D825" s="14"/>
      <c r="E825" s="17"/>
      <c r="F825" s="18"/>
      <c r="G825" s="18"/>
      <c r="H825" s="18"/>
      <c r="I825" s="7"/>
      <c r="J825" s="9"/>
      <c r="K825" s="9"/>
      <c r="L825" s="9"/>
      <c r="M825" s="9"/>
      <c r="N825" s="9"/>
      <c r="O825" s="9"/>
      <c r="P825" s="9"/>
      <c r="Q825" s="9"/>
      <c r="R825" s="9"/>
      <c r="S825" s="9"/>
      <c r="T825" s="9"/>
      <c r="U825" s="9"/>
      <c r="V825" s="9"/>
      <c r="W825" s="9"/>
      <c r="X825" s="9"/>
      <c r="Y825" s="9"/>
      <c r="Z825" s="9"/>
    </row>
    <row r="826" spans="1:26" ht="12.75" customHeight="1" x14ac:dyDescent="0.2">
      <c r="A826" s="14"/>
      <c r="B826" s="15"/>
      <c r="C826" s="16"/>
      <c r="D826" s="14"/>
      <c r="E826" s="17"/>
      <c r="F826" s="18"/>
      <c r="G826" s="18"/>
      <c r="H826" s="18"/>
      <c r="I826" s="7"/>
      <c r="J826" s="9"/>
      <c r="K826" s="9"/>
      <c r="L826" s="9"/>
      <c r="M826" s="9"/>
      <c r="N826" s="9"/>
      <c r="O826" s="9"/>
      <c r="P826" s="9"/>
      <c r="Q826" s="9"/>
      <c r="R826" s="9"/>
      <c r="S826" s="9"/>
      <c r="T826" s="9"/>
      <c r="U826" s="9"/>
      <c r="V826" s="9"/>
      <c r="W826" s="9"/>
      <c r="X826" s="9"/>
      <c r="Y826" s="9"/>
      <c r="Z826" s="9"/>
    </row>
    <row r="827" spans="1:26" ht="12.75" customHeight="1" x14ac:dyDescent="0.2">
      <c r="A827" s="14"/>
      <c r="B827" s="15"/>
      <c r="C827" s="16"/>
      <c r="D827" s="14"/>
      <c r="E827" s="17"/>
      <c r="F827" s="18"/>
      <c r="G827" s="18"/>
      <c r="H827" s="18"/>
      <c r="I827" s="7"/>
      <c r="J827" s="9"/>
      <c r="K827" s="9"/>
      <c r="L827" s="9"/>
      <c r="M827" s="9"/>
      <c r="N827" s="9"/>
      <c r="O827" s="9"/>
      <c r="P827" s="9"/>
      <c r="Q827" s="9"/>
      <c r="R827" s="9"/>
      <c r="S827" s="9"/>
      <c r="T827" s="9"/>
      <c r="U827" s="9"/>
      <c r="V827" s="9"/>
      <c r="W827" s="9"/>
      <c r="X827" s="9"/>
      <c r="Y827" s="9"/>
      <c r="Z827" s="9"/>
    </row>
    <row r="828" spans="1:26" ht="12.75" customHeight="1" x14ac:dyDescent="0.2">
      <c r="A828" s="14"/>
      <c r="B828" s="15"/>
      <c r="C828" s="16"/>
      <c r="D828" s="14"/>
      <c r="E828" s="17"/>
      <c r="F828" s="18"/>
      <c r="G828" s="18"/>
      <c r="H828" s="18"/>
      <c r="I828" s="7"/>
      <c r="J828" s="9"/>
      <c r="K828" s="9"/>
      <c r="L828" s="9"/>
      <c r="M828" s="9"/>
      <c r="N828" s="9"/>
      <c r="O828" s="9"/>
      <c r="P828" s="9"/>
      <c r="Q828" s="9"/>
      <c r="R828" s="9"/>
      <c r="S828" s="9"/>
      <c r="T828" s="9"/>
      <c r="U828" s="9"/>
      <c r="V828" s="9"/>
      <c r="W828" s="9"/>
      <c r="X828" s="9"/>
      <c r="Y828" s="9"/>
      <c r="Z828" s="9"/>
    </row>
    <row r="829" spans="1:26" ht="12.75" customHeight="1" x14ac:dyDescent="0.2">
      <c r="A829" s="14"/>
      <c r="B829" s="15"/>
      <c r="C829" s="16"/>
      <c r="D829" s="14"/>
      <c r="E829" s="17"/>
      <c r="F829" s="18"/>
      <c r="G829" s="18"/>
      <c r="H829" s="18"/>
      <c r="I829" s="7"/>
      <c r="J829" s="9"/>
      <c r="K829" s="9"/>
      <c r="L829" s="9"/>
      <c r="M829" s="9"/>
      <c r="N829" s="9"/>
      <c r="O829" s="9"/>
      <c r="P829" s="9"/>
      <c r="Q829" s="9"/>
      <c r="R829" s="9"/>
      <c r="S829" s="9"/>
      <c r="T829" s="9"/>
      <c r="U829" s="9"/>
      <c r="V829" s="9"/>
      <c r="W829" s="9"/>
      <c r="X829" s="9"/>
      <c r="Y829" s="9"/>
      <c r="Z829" s="9"/>
    </row>
    <row r="830" spans="1:26" ht="12.75" customHeight="1" x14ac:dyDescent="0.2">
      <c r="A830" s="14"/>
      <c r="B830" s="15"/>
      <c r="C830" s="16"/>
      <c r="D830" s="14"/>
      <c r="E830" s="17"/>
      <c r="F830" s="18"/>
      <c r="G830" s="18"/>
      <c r="H830" s="18"/>
      <c r="I830" s="7"/>
      <c r="J830" s="9"/>
      <c r="K830" s="9"/>
      <c r="L830" s="9"/>
      <c r="M830" s="9"/>
      <c r="N830" s="9"/>
      <c r="O830" s="9"/>
      <c r="P830" s="9"/>
      <c r="Q830" s="9"/>
      <c r="R830" s="9"/>
      <c r="S830" s="9"/>
      <c r="T830" s="9"/>
      <c r="U830" s="9"/>
      <c r="V830" s="9"/>
      <c r="W830" s="9"/>
      <c r="X830" s="9"/>
      <c r="Y830" s="9"/>
      <c r="Z830" s="9"/>
    </row>
    <row r="831" spans="1:26" ht="12.75" customHeight="1" x14ac:dyDescent="0.2">
      <c r="A831" s="14"/>
      <c r="B831" s="15"/>
      <c r="C831" s="16"/>
      <c r="D831" s="14"/>
      <c r="E831" s="17"/>
      <c r="F831" s="18"/>
      <c r="G831" s="18"/>
      <c r="H831" s="18"/>
      <c r="I831" s="7"/>
      <c r="J831" s="9"/>
      <c r="K831" s="9"/>
      <c r="L831" s="9"/>
      <c r="M831" s="9"/>
      <c r="N831" s="9"/>
      <c r="O831" s="9"/>
      <c r="P831" s="9"/>
      <c r="Q831" s="9"/>
      <c r="R831" s="9"/>
      <c r="S831" s="9"/>
      <c r="T831" s="9"/>
      <c r="U831" s="9"/>
      <c r="V831" s="9"/>
      <c r="W831" s="9"/>
      <c r="X831" s="9"/>
      <c r="Y831" s="9"/>
      <c r="Z831" s="9"/>
    </row>
    <row r="832" spans="1:26" ht="12.75" customHeight="1" x14ac:dyDescent="0.2">
      <c r="A832" s="14"/>
      <c r="B832" s="15"/>
      <c r="C832" s="16"/>
      <c r="D832" s="14"/>
      <c r="E832" s="17"/>
      <c r="F832" s="18"/>
      <c r="G832" s="18"/>
      <c r="H832" s="18"/>
      <c r="I832" s="7"/>
      <c r="J832" s="9"/>
      <c r="K832" s="9"/>
      <c r="L832" s="9"/>
      <c r="M832" s="9"/>
      <c r="N832" s="9"/>
      <c r="O832" s="9"/>
      <c r="P832" s="9"/>
      <c r="Q832" s="9"/>
      <c r="R832" s="9"/>
      <c r="S832" s="9"/>
      <c r="T832" s="9"/>
      <c r="U832" s="9"/>
      <c r="V832" s="9"/>
      <c r="W832" s="9"/>
      <c r="X832" s="9"/>
      <c r="Y832" s="9"/>
      <c r="Z832" s="9"/>
    </row>
    <row r="833" spans="1:26" ht="12.75" customHeight="1" x14ac:dyDescent="0.2">
      <c r="A833" s="14"/>
      <c r="B833" s="15"/>
      <c r="C833" s="16"/>
      <c r="D833" s="14"/>
      <c r="E833" s="17"/>
      <c r="F833" s="18"/>
      <c r="G833" s="18"/>
      <c r="H833" s="18"/>
      <c r="I833" s="7"/>
      <c r="J833" s="9"/>
      <c r="K833" s="9"/>
      <c r="L833" s="9"/>
      <c r="M833" s="9"/>
      <c r="N833" s="9"/>
      <c r="O833" s="9"/>
      <c r="P833" s="9"/>
      <c r="Q833" s="9"/>
      <c r="R833" s="9"/>
      <c r="S833" s="9"/>
      <c r="T833" s="9"/>
      <c r="U833" s="9"/>
      <c r="V833" s="9"/>
      <c r="W833" s="9"/>
      <c r="X833" s="9"/>
      <c r="Y833" s="9"/>
      <c r="Z833" s="9"/>
    </row>
    <row r="834" spans="1:26" ht="12.75" customHeight="1" x14ac:dyDescent="0.2">
      <c r="A834" s="14"/>
      <c r="B834" s="15"/>
      <c r="C834" s="16"/>
      <c r="D834" s="14"/>
      <c r="E834" s="17"/>
      <c r="F834" s="18"/>
      <c r="G834" s="18"/>
      <c r="H834" s="18"/>
      <c r="I834" s="7"/>
      <c r="J834" s="9"/>
      <c r="K834" s="9"/>
      <c r="L834" s="9"/>
      <c r="M834" s="9"/>
      <c r="N834" s="9"/>
      <c r="O834" s="9"/>
      <c r="P834" s="9"/>
      <c r="Q834" s="9"/>
      <c r="R834" s="9"/>
      <c r="S834" s="9"/>
      <c r="T834" s="9"/>
      <c r="U834" s="9"/>
      <c r="V834" s="9"/>
      <c r="W834" s="9"/>
      <c r="X834" s="9"/>
      <c r="Y834" s="9"/>
      <c r="Z834" s="9"/>
    </row>
    <row r="835" spans="1:26" ht="12.75" customHeight="1" x14ac:dyDescent="0.2">
      <c r="A835" s="14"/>
      <c r="B835" s="15"/>
      <c r="C835" s="16"/>
      <c r="D835" s="14"/>
      <c r="E835" s="17"/>
      <c r="F835" s="18"/>
      <c r="G835" s="18"/>
      <c r="H835" s="18"/>
      <c r="I835" s="7"/>
      <c r="J835" s="9"/>
      <c r="K835" s="9"/>
      <c r="L835" s="9"/>
      <c r="M835" s="9"/>
      <c r="N835" s="9"/>
      <c r="O835" s="9"/>
      <c r="P835" s="9"/>
      <c r="Q835" s="9"/>
      <c r="R835" s="9"/>
      <c r="S835" s="9"/>
      <c r="T835" s="9"/>
      <c r="U835" s="9"/>
      <c r="V835" s="9"/>
      <c r="W835" s="9"/>
      <c r="X835" s="9"/>
      <c r="Y835" s="9"/>
      <c r="Z835" s="9"/>
    </row>
    <row r="836" spans="1:26" ht="12.75" customHeight="1" x14ac:dyDescent="0.2">
      <c r="A836" s="14"/>
      <c r="B836" s="15"/>
      <c r="C836" s="16"/>
      <c r="D836" s="14"/>
      <c r="E836" s="17"/>
      <c r="F836" s="18"/>
      <c r="G836" s="18"/>
      <c r="H836" s="18"/>
      <c r="I836" s="7"/>
      <c r="J836" s="9"/>
      <c r="K836" s="9"/>
      <c r="L836" s="9"/>
      <c r="M836" s="9"/>
      <c r="N836" s="9"/>
      <c r="O836" s="9"/>
      <c r="P836" s="9"/>
      <c r="Q836" s="9"/>
      <c r="R836" s="9"/>
      <c r="S836" s="9"/>
      <c r="T836" s="9"/>
      <c r="U836" s="9"/>
      <c r="V836" s="9"/>
      <c r="W836" s="9"/>
      <c r="X836" s="9"/>
      <c r="Y836" s="9"/>
      <c r="Z836" s="9"/>
    </row>
    <row r="837" spans="1:26" ht="12.75" customHeight="1" x14ac:dyDescent="0.2">
      <c r="A837" s="14"/>
      <c r="B837" s="15"/>
      <c r="C837" s="16"/>
      <c r="D837" s="14"/>
      <c r="E837" s="17"/>
      <c r="F837" s="18"/>
      <c r="G837" s="18"/>
      <c r="H837" s="18"/>
      <c r="I837" s="7"/>
      <c r="J837" s="9"/>
      <c r="K837" s="9"/>
      <c r="L837" s="9"/>
      <c r="M837" s="9"/>
      <c r="N837" s="9"/>
      <c r="O837" s="9"/>
      <c r="P837" s="9"/>
      <c r="Q837" s="9"/>
      <c r="R837" s="9"/>
      <c r="S837" s="9"/>
      <c r="T837" s="9"/>
      <c r="U837" s="9"/>
      <c r="V837" s="9"/>
      <c r="W837" s="9"/>
      <c r="X837" s="9"/>
      <c r="Y837" s="9"/>
      <c r="Z837" s="9"/>
    </row>
    <row r="838" spans="1:26" ht="12.75" customHeight="1" x14ac:dyDescent="0.2">
      <c r="A838" s="14"/>
      <c r="B838" s="15"/>
      <c r="C838" s="16"/>
      <c r="D838" s="14"/>
      <c r="E838" s="17"/>
      <c r="F838" s="18"/>
      <c r="G838" s="18"/>
      <c r="H838" s="18"/>
      <c r="I838" s="7"/>
      <c r="J838" s="9"/>
      <c r="K838" s="9"/>
      <c r="L838" s="9"/>
      <c r="M838" s="9"/>
      <c r="N838" s="9"/>
      <c r="O838" s="9"/>
      <c r="P838" s="9"/>
      <c r="Q838" s="9"/>
      <c r="R838" s="9"/>
      <c r="S838" s="9"/>
      <c r="T838" s="9"/>
      <c r="U838" s="9"/>
      <c r="V838" s="9"/>
      <c r="W838" s="9"/>
      <c r="X838" s="9"/>
      <c r="Y838" s="9"/>
      <c r="Z838" s="9"/>
    </row>
    <row r="839" spans="1:26" ht="12.75" customHeight="1" x14ac:dyDescent="0.2">
      <c r="A839" s="14"/>
      <c r="B839" s="15"/>
      <c r="C839" s="16"/>
      <c r="D839" s="14"/>
      <c r="E839" s="17"/>
      <c r="F839" s="18"/>
      <c r="G839" s="18"/>
      <c r="H839" s="18"/>
      <c r="I839" s="7"/>
      <c r="J839" s="9"/>
      <c r="K839" s="9"/>
      <c r="L839" s="9"/>
      <c r="M839" s="9"/>
      <c r="N839" s="9"/>
      <c r="O839" s="9"/>
      <c r="P839" s="9"/>
      <c r="Q839" s="9"/>
      <c r="R839" s="9"/>
      <c r="S839" s="9"/>
      <c r="T839" s="9"/>
      <c r="U839" s="9"/>
      <c r="V839" s="9"/>
      <c r="W839" s="9"/>
      <c r="X839" s="9"/>
      <c r="Y839" s="9"/>
      <c r="Z839" s="9"/>
    </row>
    <row r="840" spans="1:26" ht="12.75" customHeight="1" x14ac:dyDescent="0.2">
      <c r="A840" s="14"/>
      <c r="B840" s="15"/>
      <c r="C840" s="16"/>
      <c r="D840" s="14"/>
      <c r="E840" s="17"/>
      <c r="F840" s="18"/>
      <c r="G840" s="18"/>
      <c r="H840" s="18"/>
      <c r="I840" s="7"/>
      <c r="J840" s="9"/>
      <c r="K840" s="9"/>
      <c r="L840" s="9"/>
      <c r="M840" s="9"/>
      <c r="N840" s="9"/>
      <c r="O840" s="9"/>
      <c r="P840" s="9"/>
      <c r="Q840" s="9"/>
      <c r="R840" s="9"/>
      <c r="S840" s="9"/>
      <c r="T840" s="9"/>
      <c r="U840" s="9"/>
      <c r="V840" s="9"/>
      <c r="W840" s="9"/>
      <c r="X840" s="9"/>
      <c r="Y840" s="9"/>
      <c r="Z840" s="9"/>
    </row>
    <row r="841" spans="1:26" ht="12.75" customHeight="1" x14ac:dyDescent="0.2">
      <c r="A841" s="14"/>
      <c r="B841" s="15"/>
      <c r="C841" s="16"/>
      <c r="D841" s="14"/>
      <c r="E841" s="17"/>
      <c r="F841" s="18"/>
      <c r="G841" s="18"/>
      <c r="H841" s="18"/>
      <c r="I841" s="7"/>
      <c r="J841" s="9"/>
      <c r="K841" s="9"/>
      <c r="L841" s="9"/>
      <c r="M841" s="9"/>
      <c r="N841" s="9"/>
      <c r="O841" s="9"/>
      <c r="P841" s="9"/>
      <c r="Q841" s="9"/>
      <c r="R841" s="9"/>
      <c r="S841" s="9"/>
      <c r="T841" s="9"/>
      <c r="U841" s="9"/>
      <c r="V841" s="9"/>
      <c r="W841" s="9"/>
      <c r="X841" s="9"/>
      <c r="Y841" s="9"/>
      <c r="Z841" s="9"/>
    </row>
    <row r="842" spans="1:26" ht="12.75" customHeight="1" x14ac:dyDescent="0.2">
      <c r="A842" s="14"/>
      <c r="B842" s="15"/>
      <c r="C842" s="16"/>
      <c r="D842" s="14"/>
      <c r="E842" s="17"/>
      <c r="F842" s="18"/>
      <c r="G842" s="18"/>
      <c r="H842" s="18"/>
      <c r="I842" s="7"/>
      <c r="J842" s="9"/>
      <c r="K842" s="9"/>
      <c r="L842" s="9"/>
      <c r="M842" s="9"/>
      <c r="N842" s="9"/>
      <c r="O842" s="9"/>
      <c r="P842" s="9"/>
      <c r="Q842" s="9"/>
      <c r="R842" s="9"/>
      <c r="S842" s="9"/>
      <c r="T842" s="9"/>
      <c r="U842" s="9"/>
      <c r="V842" s="9"/>
      <c r="W842" s="9"/>
      <c r="X842" s="9"/>
      <c r="Y842" s="9"/>
      <c r="Z842" s="9"/>
    </row>
    <row r="843" spans="1:26" ht="12.75" customHeight="1" x14ac:dyDescent="0.2">
      <c r="A843" s="14"/>
      <c r="B843" s="15"/>
      <c r="C843" s="16"/>
      <c r="D843" s="14"/>
      <c r="E843" s="17"/>
      <c r="F843" s="18"/>
      <c r="G843" s="18"/>
      <c r="H843" s="18"/>
      <c r="I843" s="7"/>
      <c r="J843" s="9"/>
      <c r="K843" s="9"/>
      <c r="L843" s="9"/>
      <c r="M843" s="9"/>
      <c r="N843" s="9"/>
      <c r="O843" s="9"/>
      <c r="P843" s="9"/>
      <c r="Q843" s="9"/>
      <c r="R843" s="9"/>
      <c r="S843" s="9"/>
      <c r="T843" s="9"/>
      <c r="U843" s="9"/>
      <c r="V843" s="9"/>
      <c r="W843" s="9"/>
      <c r="X843" s="9"/>
      <c r="Y843" s="9"/>
      <c r="Z843" s="9"/>
    </row>
    <row r="844" spans="1:26" ht="12.75" customHeight="1" x14ac:dyDescent="0.2">
      <c r="A844" s="14"/>
      <c r="B844" s="15"/>
      <c r="C844" s="16"/>
      <c r="D844" s="14"/>
      <c r="E844" s="17"/>
      <c r="F844" s="18"/>
      <c r="G844" s="18"/>
      <c r="H844" s="18"/>
      <c r="I844" s="7"/>
      <c r="J844" s="9"/>
      <c r="K844" s="9"/>
      <c r="L844" s="9"/>
      <c r="M844" s="9"/>
      <c r="N844" s="9"/>
      <c r="O844" s="9"/>
      <c r="P844" s="9"/>
      <c r="Q844" s="9"/>
      <c r="R844" s="9"/>
      <c r="S844" s="9"/>
      <c r="T844" s="9"/>
      <c r="U844" s="9"/>
      <c r="V844" s="9"/>
      <c r="W844" s="9"/>
      <c r="X844" s="9"/>
      <c r="Y844" s="9"/>
      <c r="Z844" s="9"/>
    </row>
    <row r="845" spans="1:26" ht="12.75" customHeight="1" x14ac:dyDescent="0.2">
      <c r="A845" s="14"/>
      <c r="B845" s="15"/>
      <c r="C845" s="16"/>
      <c r="D845" s="14"/>
      <c r="E845" s="17"/>
      <c r="F845" s="18"/>
      <c r="G845" s="18"/>
      <c r="H845" s="18"/>
      <c r="I845" s="7"/>
      <c r="J845" s="9"/>
      <c r="K845" s="9"/>
      <c r="L845" s="9"/>
      <c r="M845" s="9"/>
      <c r="N845" s="9"/>
      <c r="O845" s="9"/>
      <c r="P845" s="9"/>
      <c r="Q845" s="9"/>
      <c r="R845" s="9"/>
      <c r="S845" s="9"/>
      <c r="T845" s="9"/>
      <c r="U845" s="9"/>
      <c r="V845" s="9"/>
      <c r="W845" s="9"/>
      <c r="X845" s="9"/>
      <c r="Y845" s="9"/>
      <c r="Z845" s="9"/>
    </row>
    <row r="846" spans="1:26" ht="12.75" customHeight="1" x14ac:dyDescent="0.2">
      <c r="A846" s="14"/>
      <c r="B846" s="15"/>
      <c r="C846" s="16"/>
      <c r="D846" s="14"/>
      <c r="E846" s="17"/>
      <c r="F846" s="18"/>
      <c r="G846" s="18"/>
      <c r="H846" s="18"/>
      <c r="I846" s="7"/>
      <c r="J846" s="9"/>
      <c r="K846" s="9"/>
      <c r="L846" s="9"/>
      <c r="M846" s="9"/>
      <c r="N846" s="9"/>
      <c r="O846" s="9"/>
      <c r="P846" s="9"/>
      <c r="Q846" s="9"/>
      <c r="R846" s="9"/>
      <c r="S846" s="9"/>
      <c r="T846" s="9"/>
      <c r="U846" s="9"/>
      <c r="V846" s="9"/>
      <c r="W846" s="9"/>
      <c r="X846" s="9"/>
      <c r="Y846" s="9"/>
      <c r="Z846" s="9"/>
    </row>
    <row r="847" spans="1:26" ht="12.75" customHeight="1" x14ac:dyDescent="0.2">
      <c r="A847" s="14"/>
      <c r="B847" s="15"/>
      <c r="C847" s="16"/>
      <c r="D847" s="14"/>
      <c r="E847" s="17"/>
      <c r="F847" s="18"/>
      <c r="G847" s="18"/>
      <c r="H847" s="18"/>
      <c r="I847" s="7"/>
      <c r="J847" s="9"/>
      <c r="K847" s="9"/>
      <c r="L847" s="9"/>
      <c r="M847" s="9"/>
      <c r="N847" s="9"/>
      <c r="O847" s="9"/>
      <c r="P847" s="9"/>
      <c r="Q847" s="9"/>
      <c r="R847" s="9"/>
      <c r="S847" s="9"/>
      <c r="T847" s="9"/>
      <c r="U847" s="9"/>
      <c r="V847" s="9"/>
      <c r="W847" s="9"/>
      <c r="X847" s="9"/>
      <c r="Y847" s="9"/>
      <c r="Z847" s="9"/>
    </row>
    <row r="848" spans="1:26" ht="12.75" customHeight="1" x14ac:dyDescent="0.2">
      <c r="A848" s="14"/>
      <c r="B848" s="15"/>
      <c r="C848" s="16"/>
      <c r="D848" s="14"/>
      <c r="E848" s="17"/>
      <c r="F848" s="18"/>
      <c r="G848" s="18"/>
      <c r="H848" s="18"/>
      <c r="I848" s="7"/>
      <c r="J848" s="9"/>
      <c r="K848" s="9"/>
      <c r="L848" s="9"/>
      <c r="M848" s="9"/>
      <c r="N848" s="9"/>
      <c r="O848" s="9"/>
      <c r="P848" s="9"/>
      <c r="Q848" s="9"/>
      <c r="R848" s="9"/>
      <c r="S848" s="9"/>
      <c r="T848" s="9"/>
      <c r="U848" s="9"/>
      <c r="V848" s="9"/>
      <c r="W848" s="9"/>
      <c r="X848" s="9"/>
      <c r="Y848" s="9"/>
      <c r="Z848" s="9"/>
    </row>
    <row r="849" spans="1:26" ht="12.75" customHeight="1" x14ac:dyDescent="0.2">
      <c r="A849" s="14"/>
      <c r="B849" s="15"/>
      <c r="C849" s="16"/>
      <c r="D849" s="14"/>
      <c r="E849" s="17"/>
      <c r="F849" s="18"/>
      <c r="G849" s="18"/>
      <c r="H849" s="18"/>
      <c r="I849" s="7"/>
      <c r="J849" s="9"/>
      <c r="K849" s="9"/>
      <c r="L849" s="9"/>
      <c r="M849" s="9"/>
      <c r="N849" s="9"/>
      <c r="O849" s="9"/>
      <c r="P849" s="9"/>
      <c r="Q849" s="9"/>
      <c r="R849" s="9"/>
      <c r="S849" s="9"/>
      <c r="T849" s="9"/>
      <c r="U849" s="9"/>
      <c r="V849" s="9"/>
      <c r="W849" s="9"/>
      <c r="X849" s="9"/>
      <c r="Y849" s="9"/>
      <c r="Z849" s="9"/>
    </row>
    <row r="850" spans="1:26" ht="12.75" customHeight="1" x14ac:dyDescent="0.2">
      <c r="A850" s="14"/>
      <c r="B850" s="15"/>
      <c r="C850" s="16"/>
      <c r="D850" s="14"/>
      <c r="E850" s="17"/>
      <c r="F850" s="18"/>
      <c r="G850" s="18"/>
      <c r="H850" s="18"/>
      <c r="I850" s="7"/>
      <c r="J850" s="9"/>
      <c r="K850" s="9"/>
      <c r="L850" s="9"/>
      <c r="M850" s="9"/>
      <c r="N850" s="9"/>
      <c r="O850" s="9"/>
      <c r="P850" s="9"/>
      <c r="Q850" s="9"/>
      <c r="R850" s="9"/>
      <c r="S850" s="9"/>
      <c r="T850" s="9"/>
      <c r="U850" s="9"/>
      <c r="V850" s="9"/>
      <c r="W850" s="9"/>
      <c r="X850" s="9"/>
      <c r="Y850" s="9"/>
      <c r="Z850" s="9"/>
    </row>
    <row r="851" spans="1:26" ht="12.75" customHeight="1" x14ac:dyDescent="0.2">
      <c r="A851" s="14"/>
      <c r="B851" s="15"/>
      <c r="C851" s="16"/>
      <c r="D851" s="14"/>
      <c r="E851" s="17"/>
      <c r="F851" s="18"/>
      <c r="G851" s="18"/>
      <c r="H851" s="18"/>
      <c r="I851" s="7"/>
      <c r="J851" s="9"/>
      <c r="K851" s="9"/>
      <c r="L851" s="9"/>
      <c r="M851" s="9"/>
      <c r="N851" s="9"/>
      <c r="O851" s="9"/>
      <c r="P851" s="9"/>
      <c r="Q851" s="9"/>
      <c r="R851" s="9"/>
      <c r="S851" s="9"/>
      <c r="T851" s="9"/>
      <c r="U851" s="9"/>
      <c r="V851" s="9"/>
      <c r="W851" s="9"/>
      <c r="X851" s="9"/>
      <c r="Y851" s="9"/>
      <c r="Z851" s="9"/>
    </row>
    <row r="852" spans="1:26" ht="12.75" customHeight="1" x14ac:dyDescent="0.2">
      <c r="A852" s="14"/>
      <c r="B852" s="15"/>
      <c r="C852" s="16"/>
      <c r="D852" s="14"/>
      <c r="E852" s="17"/>
      <c r="F852" s="18"/>
      <c r="G852" s="18"/>
      <c r="H852" s="18"/>
      <c r="I852" s="7"/>
      <c r="J852" s="9"/>
      <c r="K852" s="9"/>
      <c r="L852" s="9"/>
      <c r="M852" s="9"/>
      <c r="N852" s="9"/>
      <c r="O852" s="9"/>
      <c r="P852" s="9"/>
      <c r="Q852" s="9"/>
      <c r="R852" s="9"/>
      <c r="S852" s="9"/>
      <c r="T852" s="9"/>
      <c r="U852" s="9"/>
      <c r="V852" s="9"/>
      <c r="W852" s="9"/>
      <c r="X852" s="9"/>
      <c r="Y852" s="9"/>
      <c r="Z852" s="9"/>
    </row>
    <row r="853" spans="1:26" ht="12.75" customHeight="1" x14ac:dyDescent="0.2">
      <c r="A853" s="14"/>
      <c r="B853" s="15"/>
      <c r="C853" s="16"/>
      <c r="D853" s="14"/>
      <c r="E853" s="17"/>
      <c r="F853" s="18"/>
      <c r="G853" s="18"/>
      <c r="H853" s="18"/>
      <c r="I853" s="7"/>
      <c r="J853" s="9"/>
      <c r="K853" s="9"/>
      <c r="L853" s="9"/>
      <c r="M853" s="9"/>
      <c r="N853" s="9"/>
      <c r="O853" s="9"/>
      <c r="P853" s="9"/>
      <c r="Q853" s="9"/>
      <c r="R853" s="9"/>
      <c r="S853" s="9"/>
      <c r="T853" s="9"/>
      <c r="U853" s="9"/>
      <c r="V853" s="9"/>
      <c r="W853" s="9"/>
      <c r="X853" s="9"/>
      <c r="Y853" s="9"/>
      <c r="Z853" s="9"/>
    </row>
    <row r="854" spans="1:26" ht="12.75" customHeight="1" x14ac:dyDescent="0.2">
      <c r="A854" s="14"/>
      <c r="B854" s="15"/>
      <c r="C854" s="16"/>
      <c r="D854" s="14"/>
      <c r="E854" s="17"/>
      <c r="F854" s="18"/>
      <c r="G854" s="18"/>
      <c r="H854" s="18"/>
      <c r="I854" s="7"/>
      <c r="J854" s="9"/>
      <c r="K854" s="9"/>
      <c r="L854" s="9"/>
      <c r="M854" s="9"/>
      <c r="N854" s="9"/>
      <c r="O854" s="9"/>
      <c r="P854" s="9"/>
      <c r="Q854" s="9"/>
      <c r="R854" s="9"/>
      <c r="S854" s="9"/>
      <c r="T854" s="9"/>
      <c r="U854" s="9"/>
      <c r="V854" s="9"/>
      <c r="W854" s="9"/>
      <c r="X854" s="9"/>
      <c r="Y854" s="9"/>
      <c r="Z854" s="9"/>
    </row>
    <row r="855" spans="1:26" ht="12.75" customHeight="1" x14ac:dyDescent="0.2">
      <c r="A855" s="14"/>
      <c r="B855" s="15"/>
      <c r="C855" s="16"/>
      <c r="D855" s="14"/>
      <c r="E855" s="17"/>
      <c r="F855" s="18"/>
      <c r="G855" s="18"/>
      <c r="H855" s="18"/>
      <c r="I855" s="7"/>
      <c r="J855" s="9"/>
      <c r="K855" s="9"/>
      <c r="L855" s="9"/>
      <c r="M855" s="9"/>
      <c r="N855" s="9"/>
      <c r="O855" s="9"/>
      <c r="P855" s="9"/>
      <c r="Q855" s="9"/>
      <c r="R855" s="9"/>
      <c r="S855" s="9"/>
      <c r="T855" s="9"/>
      <c r="U855" s="9"/>
      <c r="V855" s="9"/>
      <c r="W855" s="9"/>
      <c r="X855" s="9"/>
      <c r="Y855" s="9"/>
      <c r="Z855" s="9"/>
    </row>
    <row r="856" spans="1:26" ht="12.75" customHeight="1" x14ac:dyDescent="0.2">
      <c r="A856" s="14"/>
      <c r="B856" s="15"/>
      <c r="C856" s="16"/>
      <c r="D856" s="14"/>
      <c r="E856" s="17"/>
      <c r="F856" s="18"/>
      <c r="G856" s="18"/>
      <c r="H856" s="18"/>
      <c r="I856" s="7"/>
      <c r="J856" s="9"/>
      <c r="K856" s="9"/>
      <c r="L856" s="9"/>
      <c r="M856" s="9"/>
      <c r="N856" s="9"/>
      <c r="O856" s="9"/>
      <c r="P856" s="9"/>
      <c r="Q856" s="9"/>
      <c r="R856" s="9"/>
      <c r="S856" s="9"/>
      <c r="T856" s="9"/>
      <c r="U856" s="9"/>
      <c r="V856" s="9"/>
      <c r="W856" s="9"/>
      <c r="X856" s="9"/>
      <c r="Y856" s="9"/>
      <c r="Z856" s="9"/>
    </row>
    <row r="857" spans="1:26" ht="12.75" customHeight="1" x14ac:dyDescent="0.2">
      <c r="A857" s="14"/>
      <c r="B857" s="15"/>
      <c r="C857" s="16"/>
      <c r="D857" s="14"/>
      <c r="E857" s="17"/>
      <c r="F857" s="18"/>
      <c r="G857" s="18"/>
      <c r="H857" s="18"/>
      <c r="I857" s="7"/>
      <c r="J857" s="9"/>
      <c r="K857" s="9"/>
      <c r="L857" s="9"/>
      <c r="M857" s="9"/>
      <c r="N857" s="9"/>
      <c r="O857" s="9"/>
      <c r="P857" s="9"/>
      <c r="Q857" s="9"/>
      <c r="R857" s="9"/>
      <c r="S857" s="9"/>
      <c r="T857" s="9"/>
      <c r="U857" s="9"/>
      <c r="V857" s="9"/>
      <c r="W857" s="9"/>
      <c r="X857" s="9"/>
      <c r="Y857" s="9"/>
      <c r="Z857" s="9"/>
    </row>
    <row r="858" spans="1:26" ht="12.75" customHeight="1" x14ac:dyDescent="0.2">
      <c r="A858" s="14"/>
      <c r="B858" s="15"/>
      <c r="C858" s="16"/>
      <c r="D858" s="14"/>
      <c r="E858" s="17"/>
      <c r="F858" s="18"/>
      <c r="G858" s="18"/>
      <c r="H858" s="18"/>
      <c r="I858" s="7"/>
      <c r="J858" s="9"/>
      <c r="K858" s="9"/>
      <c r="L858" s="9"/>
      <c r="M858" s="9"/>
      <c r="N858" s="9"/>
      <c r="O858" s="9"/>
      <c r="P858" s="9"/>
      <c r="Q858" s="9"/>
      <c r="R858" s="9"/>
      <c r="S858" s="9"/>
      <c r="T858" s="9"/>
      <c r="U858" s="9"/>
      <c r="V858" s="9"/>
      <c r="W858" s="9"/>
      <c r="X858" s="9"/>
      <c r="Y858" s="9"/>
      <c r="Z858" s="9"/>
    </row>
    <row r="859" spans="1:26" ht="12.75" customHeight="1" x14ac:dyDescent="0.2">
      <c r="A859" s="14"/>
      <c r="B859" s="15"/>
      <c r="C859" s="16"/>
      <c r="D859" s="14"/>
      <c r="E859" s="17"/>
      <c r="F859" s="18"/>
      <c r="G859" s="18"/>
      <c r="H859" s="18"/>
      <c r="I859" s="7"/>
      <c r="J859" s="9"/>
      <c r="K859" s="9"/>
      <c r="L859" s="9"/>
      <c r="M859" s="9"/>
      <c r="N859" s="9"/>
      <c r="O859" s="9"/>
      <c r="P859" s="9"/>
      <c r="Q859" s="9"/>
      <c r="R859" s="9"/>
      <c r="S859" s="9"/>
      <c r="T859" s="9"/>
      <c r="U859" s="9"/>
      <c r="V859" s="9"/>
      <c r="W859" s="9"/>
      <c r="X859" s="9"/>
      <c r="Y859" s="9"/>
      <c r="Z859" s="9"/>
    </row>
    <row r="860" spans="1:26" ht="12.75" customHeight="1" x14ac:dyDescent="0.2">
      <c r="A860" s="14"/>
      <c r="B860" s="15"/>
      <c r="C860" s="16"/>
      <c r="D860" s="14"/>
      <c r="E860" s="17"/>
      <c r="F860" s="18"/>
      <c r="G860" s="18"/>
      <c r="H860" s="18"/>
      <c r="I860" s="7"/>
      <c r="J860" s="9"/>
      <c r="K860" s="9"/>
      <c r="L860" s="9"/>
      <c r="M860" s="9"/>
      <c r="N860" s="9"/>
      <c r="O860" s="9"/>
      <c r="P860" s="9"/>
      <c r="Q860" s="9"/>
      <c r="R860" s="9"/>
      <c r="S860" s="9"/>
      <c r="T860" s="9"/>
      <c r="U860" s="9"/>
      <c r="V860" s="9"/>
      <c r="W860" s="9"/>
      <c r="X860" s="9"/>
      <c r="Y860" s="9"/>
      <c r="Z860" s="9"/>
    </row>
    <row r="861" spans="1:26" ht="12.75" customHeight="1" x14ac:dyDescent="0.2">
      <c r="A861" s="14"/>
      <c r="B861" s="15"/>
      <c r="C861" s="16"/>
      <c r="D861" s="14"/>
      <c r="E861" s="17"/>
      <c r="F861" s="18"/>
      <c r="G861" s="18"/>
      <c r="H861" s="18"/>
      <c r="I861" s="7"/>
      <c r="J861" s="9"/>
      <c r="K861" s="9"/>
      <c r="L861" s="9"/>
      <c r="M861" s="9"/>
      <c r="N861" s="9"/>
      <c r="O861" s="9"/>
      <c r="P861" s="9"/>
      <c r="Q861" s="9"/>
      <c r="R861" s="9"/>
      <c r="S861" s="9"/>
      <c r="T861" s="9"/>
      <c r="U861" s="9"/>
      <c r="V861" s="9"/>
      <c r="W861" s="9"/>
      <c r="X861" s="9"/>
      <c r="Y861" s="9"/>
      <c r="Z861" s="9"/>
    </row>
    <row r="862" spans="1:26" ht="12.75" customHeight="1" x14ac:dyDescent="0.2">
      <c r="A862" s="14"/>
      <c r="B862" s="15"/>
      <c r="C862" s="16"/>
      <c r="D862" s="14"/>
      <c r="E862" s="17"/>
      <c r="F862" s="18"/>
      <c r="G862" s="18"/>
      <c r="H862" s="18"/>
      <c r="I862" s="7"/>
      <c r="J862" s="9"/>
      <c r="K862" s="9"/>
      <c r="L862" s="9"/>
      <c r="M862" s="9"/>
      <c r="N862" s="9"/>
      <c r="O862" s="9"/>
      <c r="P862" s="9"/>
      <c r="Q862" s="9"/>
      <c r="R862" s="9"/>
      <c r="S862" s="9"/>
      <c r="T862" s="9"/>
      <c r="U862" s="9"/>
      <c r="V862" s="9"/>
      <c r="W862" s="9"/>
      <c r="X862" s="9"/>
      <c r="Y862" s="9"/>
      <c r="Z862" s="9"/>
    </row>
    <row r="863" spans="1:26" ht="12.75" customHeight="1" x14ac:dyDescent="0.2">
      <c r="A863" s="14"/>
      <c r="B863" s="15"/>
      <c r="C863" s="16"/>
      <c r="D863" s="14"/>
      <c r="E863" s="17"/>
      <c r="F863" s="18"/>
      <c r="G863" s="18"/>
      <c r="H863" s="18"/>
      <c r="I863" s="7"/>
      <c r="J863" s="9"/>
      <c r="K863" s="9"/>
      <c r="L863" s="9"/>
      <c r="M863" s="9"/>
      <c r="N863" s="9"/>
      <c r="O863" s="9"/>
      <c r="P863" s="9"/>
      <c r="Q863" s="9"/>
      <c r="R863" s="9"/>
      <c r="S863" s="9"/>
      <c r="T863" s="9"/>
      <c r="U863" s="9"/>
      <c r="V863" s="9"/>
      <c r="W863" s="9"/>
      <c r="X863" s="9"/>
      <c r="Y863" s="9"/>
      <c r="Z863" s="9"/>
    </row>
    <row r="864" spans="1:26" ht="12.75" customHeight="1" x14ac:dyDescent="0.2">
      <c r="A864" s="14"/>
      <c r="B864" s="15"/>
      <c r="C864" s="16"/>
      <c r="D864" s="14"/>
      <c r="E864" s="17"/>
      <c r="F864" s="18"/>
      <c r="G864" s="18"/>
      <c r="H864" s="18"/>
      <c r="I864" s="7"/>
      <c r="J864" s="9"/>
      <c r="K864" s="9"/>
      <c r="L864" s="9"/>
      <c r="M864" s="9"/>
      <c r="N864" s="9"/>
      <c r="O864" s="9"/>
      <c r="P864" s="9"/>
      <c r="Q864" s="9"/>
      <c r="R864" s="9"/>
      <c r="S864" s="9"/>
      <c r="T864" s="9"/>
      <c r="U864" s="9"/>
      <c r="V864" s="9"/>
      <c r="W864" s="9"/>
      <c r="X864" s="9"/>
      <c r="Y864" s="9"/>
      <c r="Z864" s="9"/>
    </row>
    <row r="865" spans="1:26" ht="12.75" customHeight="1" x14ac:dyDescent="0.2">
      <c r="A865" s="14"/>
      <c r="B865" s="15"/>
      <c r="C865" s="16"/>
      <c r="D865" s="14"/>
      <c r="E865" s="17"/>
      <c r="F865" s="18"/>
      <c r="G865" s="18"/>
      <c r="H865" s="18"/>
      <c r="I865" s="7"/>
      <c r="J865" s="9"/>
      <c r="K865" s="9"/>
      <c r="L865" s="9"/>
      <c r="M865" s="9"/>
      <c r="N865" s="9"/>
      <c r="O865" s="9"/>
      <c r="P865" s="9"/>
      <c r="Q865" s="9"/>
      <c r="R865" s="9"/>
      <c r="S865" s="9"/>
      <c r="T865" s="9"/>
      <c r="U865" s="9"/>
      <c r="V865" s="9"/>
      <c r="W865" s="9"/>
      <c r="X865" s="9"/>
      <c r="Y865" s="9"/>
      <c r="Z865" s="9"/>
    </row>
    <row r="866" spans="1:26" ht="12.75" customHeight="1" x14ac:dyDescent="0.2">
      <c r="A866" s="14"/>
      <c r="B866" s="15"/>
      <c r="C866" s="16"/>
      <c r="D866" s="14"/>
      <c r="E866" s="17"/>
      <c r="F866" s="18"/>
      <c r="G866" s="18"/>
      <c r="H866" s="18"/>
      <c r="I866" s="7"/>
      <c r="J866" s="9"/>
      <c r="K866" s="9"/>
      <c r="L866" s="9"/>
      <c r="M866" s="9"/>
      <c r="N866" s="9"/>
      <c r="O866" s="9"/>
      <c r="P866" s="9"/>
      <c r="Q866" s="9"/>
      <c r="R866" s="9"/>
      <c r="S866" s="9"/>
      <c r="T866" s="9"/>
      <c r="U866" s="9"/>
      <c r="V866" s="9"/>
      <c r="W866" s="9"/>
      <c r="X866" s="9"/>
      <c r="Y866" s="9"/>
      <c r="Z866" s="9"/>
    </row>
    <row r="867" spans="1:26" ht="12.75" customHeight="1" x14ac:dyDescent="0.2">
      <c r="A867" s="14"/>
      <c r="B867" s="15"/>
      <c r="C867" s="16"/>
      <c r="D867" s="14"/>
      <c r="E867" s="17"/>
      <c r="F867" s="18"/>
      <c r="G867" s="18"/>
      <c r="H867" s="18"/>
      <c r="I867" s="7"/>
      <c r="J867" s="9"/>
      <c r="K867" s="9"/>
      <c r="L867" s="9"/>
      <c r="M867" s="9"/>
      <c r="N867" s="9"/>
      <c r="O867" s="9"/>
      <c r="P867" s="9"/>
      <c r="Q867" s="9"/>
      <c r="R867" s="9"/>
      <c r="S867" s="9"/>
      <c r="T867" s="9"/>
      <c r="U867" s="9"/>
      <c r="V867" s="9"/>
      <c r="W867" s="9"/>
      <c r="X867" s="9"/>
      <c r="Y867" s="9"/>
      <c r="Z867" s="9"/>
    </row>
    <row r="868" spans="1:26" ht="12.75" customHeight="1" x14ac:dyDescent="0.2">
      <c r="A868" s="14"/>
      <c r="B868" s="15"/>
      <c r="C868" s="16"/>
      <c r="D868" s="14"/>
      <c r="E868" s="17"/>
      <c r="F868" s="18"/>
      <c r="G868" s="18"/>
      <c r="H868" s="18"/>
      <c r="I868" s="7"/>
      <c r="J868" s="9"/>
      <c r="K868" s="9"/>
      <c r="L868" s="9"/>
      <c r="M868" s="9"/>
      <c r="N868" s="9"/>
      <c r="O868" s="9"/>
      <c r="P868" s="9"/>
      <c r="Q868" s="9"/>
      <c r="R868" s="9"/>
      <c r="S868" s="9"/>
      <c r="T868" s="9"/>
      <c r="U868" s="9"/>
      <c r="V868" s="9"/>
      <c r="W868" s="9"/>
      <c r="X868" s="9"/>
      <c r="Y868" s="9"/>
      <c r="Z868" s="9"/>
    </row>
    <row r="869" spans="1:26" ht="12.75" customHeight="1" x14ac:dyDescent="0.2">
      <c r="A869" s="14"/>
      <c r="B869" s="15"/>
      <c r="C869" s="16"/>
      <c r="D869" s="14"/>
      <c r="E869" s="17"/>
      <c r="F869" s="18"/>
      <c r="G869" s="18"/>
      <c r="H869" s="18"/>
      <c r="I869" s="7"/>
      <c r="J869" s="9"/>
      <c r="K869" s="9"/>
      <c r="L869" s="9"/>
      <c r="M869" s="9"/>
      <c r="N869" s="9"/>
      <c r="O869" s="9"/>
      <c r="P869" s="9"/>
      <c r="Q869" s="9"/>
      <c r="R869" s="9"/>
      <c r="S869" s="9"/>
      <c r="T869" s="9"/>
      <c r="U869" s="9"/>
      <c r="V869" s="9"/>
      <c r="W869" s="9"/>
      <c r="X869" s="9"/>
      <c r="Y869" s="9"/>
      <c r="Z869" s="9"/>
    </row>
    <row r="870" spans="1:26" ht="12.75" customHeight="1" x14ac:dyDescent="0.2">
      <c r="A870" s="14"/>
      <c r="B870" s="15"/>
      <c r="C870" s="16"/>
      <c r="D870" s="14"/>
      <c r="E870" s="17"/>
      <c r="F870" s="18"/>
      <c r="G870" s="18"/>
      <c r="H870" s="18"/>
      <c r="I870" s="7"/>
      <c r="J870" s="9"/>
      <c r="K870" s="9"/>
      <c r="L870" s="9"/>
      <c r="M870" s="9"/>
      <c r="N870" s="9"/>
      <c r="O870" s="9"/>
      <c r="P870" s="9"/>
      <c r="Q870" s="9"/>
      <c r="R870" s="9"/>
      <c r="S870" s="9"/>
      <c r="T870" s="9"/>
      <c r="U870" s="9"/>
      <c r="V870" s="9"/>
      <c r="W870" s="9"/>
      <c r="X870" s="9"/>
      <c r="Y870" s="9"/>
      <c r="Z870" s="9"/>
    </row>
    <row r="871" spans="1:26" ht="12.75" customHeight="1" x14ac:dyDescent="0.2">
      <c r="A871" s="14"/>
      <c r="B871" s="15"/>
      <c r="C871" s="16"/>
      <c r="D871" s="14"/>
      <c r="E871" s="17"/>
      <c r="F871" s="18"/>
      <c r="G871" s="18"/>
      <c r="H871" s="18"/>
      <c r="I871" s="7"/>
      <c r="J871" s="9"/>
      <c r="K871" s="9"/>
      <c r="L871" s="9"/>
      <c r="M871" s="9"/>
      <c r="N871" s="9"/>
      <c r="O871" s="9"/>
      <c r="P871" s="9"/>
      <c r="Q871" s="9"/>
      <c r="R871" s="9"/>
      <c r="S871" s="9"/>
      <c r="T871" s="9"/>
      <c r="U871" s="9"/>
      <c r="V871" s="9"/>
      <c r="W871" s="9"/>
      <c r="X871" s="9"/>
      <c r="Y871" s="9"/>
      <c r="Z871" s="9"/>
    </row>
    <row r="872" spans="1:26" ht="12.75" customHeight="1" x14ac:dyDescent="0.2">
      <c r="A872" s="14"/>
      <c r="B872" s="15"/>
      <c r="C872" s="16"/>
      <c r="D872" s="14"/>
      <c r="E872" s="17"/>
      <c r="F872" s="18"/>
      <c r="G872" s="18"/>
      <c r="H872" s="18"/>
      <c r="I872" s="7"/>
      <c r="J872" s="9"/>
      <c r="K872" s="9"/>
      <c r="L872" s="9"/>
      <c r="M872" s="9"/>
      <c r="N872" s="9"/>
      <c r="O872" s="9"/>
      <c r="P872" s="9"/>
      <c r="Q872" s="9"/>
      <c r="R872" s="9"/>
      <c r="S872" s="9"/>
      <c r="T872" s="9"/>
      <c r="U872" s="9"/>
      <c r="V872" s="9"/>
      <c r="W872" s="9"/>
      <c r="X872" s="9"/>
      <c r="Y872" s="9"/>
      <c r="Z872" s="9"/>
    </row>
    <row r="873" spans="1:26" ht="12.75" customHeight="1" x14ac:dyDescent="0.2">
      <c r="A873" s="14"/>
      <c r="B873" s="15"/>
      <c r="C873" s="16"/>
      <c r="D873" s="14"/>
      <c r="E873" s="17"/>
      <c r="F873" s="18"/>
      <c r="G873" s="18"/>
      <c r="H873" s="18"/>
      <c r="I873" s="7"/>
      <c r="J873" s="9"/>
      <c r="K873" s="9"/>
      <c r="L873" s="9"/>
      <c r="M873" s="9"/>
      <c r="N873" s="9"/>
      <c r="O873" s="9"/>
      <c r="P873" s="9"/>
      <c r="Q873" s="9"/>
      <c r="R873" s="9"/>
      <c r="S873" s="9"/>
      <c r="T873" s="9"/>
      <c r="U873" s="9"/>
      <c r="V873" s="9"/>
      <c r="W873" s="9"/>
      <c r="X873" s="9"/>
      <c r="Y873" s="9"/>
      <c r="Z873" s="9"/>
    </row>
    <row r="874" spans="1:26" ht="12.75" customHeight="1" x14ac:dyDescent="0.2">
      <c r="A874" s="14"/>
      <c r="B874" s="15"/>
      <c r="C874" s="16"/>
      <c r="D874" s="14"/>
      <c r="E874" s="17"/>
      <c r="F874" s="18"/>
      <c r="G874" s="18"/>
      <c r="H874" s="18"/>
      <c r="I874" s="7"/>
      <c r="J874" s="9"/>
      <c r="K874" s="9"/>
      <c r="L874" s="9"/>
      <c r="M874" s="9"/>
      <c r="N874" s="9"/>
      <c r="O874" s="9"/>
      <c r="P874" s="9"/>
      <c r="Q874" s="9"/>
      <c r="R874" s="9"/>
      <c r="S874" s="9"/>
      <c r="T874" s="9"/>
      <c r="U874" s="9"/>
      <c r="V874" s="9"/>
      <c r="W874" s="9"/>
      <c r="X874" s="9"/>
      <c r="Y874" s="9"/>
      <c r="Z874" s="9"/>
    </row>
    <row r="875" spans="1:26" ht="12.75" customHeight="1" x14ac:dyDescent="0.2">
      <c r="A875" s="14"/>
      <c r="B875" s="15"/>
      <c r="C875" s="16"/>
      <c r="D875" s="14"/>
      <c r="E875" s="17"/>
      <c r="F875" s="18"/>
      <c r="G875" s="18"/>
      <c r="H875" s="18"/>
      <c r="I875" s="7"/>
      <c r="J875" s="9"/>
      <c r="K875" s="9"/>
      <c r="L875" s="9"/>
      <c r="M875" s="9"/>
      <c r="N875" s="9"/>
      <c r="O875" s="9"/>
      <c r="P875" s="9"/>
      <c r="Q875" s="9"/>
      <c r="R875" s="9"/>
      <c r="S875" s="9"/>
      <c r="T875" s="9"/>
      <c r="U875" s="9"/>
      <c r="V875" s="9"/>
      <c r="W875" s="9"/>
      <c r="X875" s="9"/>
      <c r="Y875" s="9"/>
      <c r="Z875" s="9"/>
    </row>
    <row r="876" spans="1:26" ht="12.75" customHeight="1" x14ac:dyDescent="0.2">
      <c r="A876" s="14"/>
      <c r="B876" s="15"/>
      <c r="C876" s="16"/>
      <c r="D876" s="14"/>
      <c r="E876" s="17"/>
      <c r="F876" s="18"/>
      <c r="G876" s="18"/>
      <c r="H876" s="18"/>
      <c r="I876" s="7"/>
      <c r="J876" s="9"/>
      <c r="K876" s="9"/>
      <c r="L876" s="9"/>
      <c r="M876" s="9"/>
      <c r="N876" s="9"/>
      <c r="O876" s="9"/>
      <c r="P876" s="9"/>
      <c r="Q876" s="9"/>
      <c r="R876" s="9"/>
      <c r="S876" s="9"/>
      <c r="T876" s="9"/>
      <c r="U876" s="9"/>
      <c r="V876" s="9"/>
      <c r="W876" s="9"/>
      <c r="X876" s="9"/>
      <c r="Y876" s="9"/>
      <c r="Z876" s="9"/>
    </row>
    <row r="877" spans="1:26" ht="12.75" customHeight="1" x14ac:dyDescent="0.2">
      <c r="A877" s="14"/>
      <c r="B877" s="15"/>
      <c r="C877" s="16"/>
      <c r="D877" s="14"/>
      <c r="E877" s="17"/>
      <c r="F877" s="18"/>
      <c r="G877" s="18"/>
      <c r="H877" s="18"/>
      <c r="I877" s="7"/>
      <c r="J877" s="9"/>
      <c r="K877" s="9"/>
      <c r="L877" s="9"/>
      <c r="M877" s="9"/>
      <c r="N877" s="9"/>
      <c r="O877" s="9"/>
      <c r="P877" s="9"/>
      <c r="Q877" s="9"/>
      <c r="R877" s="9"/>
      <c r="S877" s="9"/>
      <c r="T877" s="9"/>
      <c r="U877" s="9"/>
      <c r="V877" s="9"/>
      <c r="W877" s="9"/>
      <c r="X877" s="9"/>
      <c r="Y877" s="9"/>
      <c r="Z877" s="9"/>
    </row>
    <row r="878" spans="1:26" ht="12.75" customHeight="1" x14ac:dyDescent="0.2">
      <c r="A878" s="14"/>
      <c r="B878" s="15"/>
      <c r="C878" s="16"/>
      <c r="D878" s="14"/>
      <c r="E878" s="17"/>
      <c r="F878" s="18"/>
      <c r="G878" s="18"/>
      <c r="H878" s="18"/>
      <c r="I878" s="7"/>
      <c r="J878" s="9"/>
      <c r="K878" s="9"/>
      <c r="L878" s="9"/>
      <c r="M878" s="9"/>
      <c r="N878" s="9"/>
      <c r="O878" s="9"/>
      <c r="P878" s="9"/>
      <c r="Q878" s="9"/>
      <c r="R878" s="9"/>
      <c r="S878" s="9"/>
      <c r="T878" s="9"/>
      <c r="U878" s="9"/>
      <c r="V878" s="9"/>
      <c r="W878" s="9"/>
      <c r="X878" s="9"/>
      <c r="Y878" s="9"/>
      <c r="Z878" s="9"/>
    </row>
    <row r="879" spans="1:26" ht="12.75" customHeight="1" x14ac:dyDescent="0.2">
      <c r="A879" s="14"/>
      <c r="B879" s="15"/>
      <c r="C879" s="16"/>
      <c r="D879" s="14"/>
      <c r="E879" s="17"/>
      <c r="F879" s="18"/>
      <c r="G879" s="18"/>
      <c r="H879" s="18"/>
      <c r="I879" s="7"/>
      <c r="J879" s="9"/>
      <c r="K879" s="9"/>
      <c r="L879" s="9"/>
      <c r="M879" s="9"/>
      <c r="N879" s="9"/>
      <c r="O879" s="9"/>
      <c r="P879" s="9"/>
      <c r="Q879" s="9"/>
      <c r="R879" s="9"/>
      <c r="S879" s="9"/>
      <c r="T879" s="9"/>
      <c r="U879" s="9"/>
      <c r="V879" s="9"/>
      <c r="W879" s="9"/>
      <c r="X879" s="9"/>
      <c r="Y879" s="9"/>
      <c r="Z879" s="9"/>
    </row>
    <row r="880" spans="1:26" ht="12.75" customHeight="1" x14ac:dyDescent="0.2">
      <c r="A880" s="14"/>
      <c r="B880" s="15"/>
      <c r="C880" s="16"/>
      <c r="D880" s="14"/>
      <c r="E880" s="17"/>
      <c r="F880" s="18"/>
      <c r="G880" s="18"/>
      <c r="H880" s="18"/>
      <c r="I880" s="7"/>
      <c r="J880" s="9"/>
      <c r="K880" s="9"/>
      <c r="L880" s="9"/>
      <c r="M880" s="9"/>
      <c r="N880" s="9"/>
      <c r="O880" s="9"/>
      <c r="P880" s="9"/>
      <c r="Q880" s="9"/>
      <c r="R880" s="9"/>
      <c r="S880" s="9"/>
      <c r="T880" s="9"/>
      <c r="U880" s="9"/>
      <c r="V880" s="9"/>
      <c r="W880" s="9"/>
      <c r="X880" s="9"/>
      <c r="Y880" s="9"/>
      <c r="Z880" s="9"/>
    </row>
    <row r="881" spans="1:26" ht="12.75" customHeight="1" x14ac:dyDescent="0.2">
      <c r="A881" s="14"/>
      <c r="B881" s="15"/>
      <c r="C881" s="16"/>
      <c r="D881" s="14"/>
      <c r="E881" s="17"/>
      <c r="F881" s="18"/>
      <c r="G881" s="18"/>
      <c r="H881" s="18"/>
      <c r="I881" s="7"/>
      <c r="J881" s="9"/>
      <c r="K881" s="9"/>
      <c r="L881" s="9"/>
      <c r="M881" s="9"/>
      <c r="N881" s="9"/>
      <c r="O881" s="9"/>
      <c r="P881" s="9"/>
      <c r="Q881" s="9"/>
      <c r="R881" s="9"/>
      <c r="S881" s="9"/>
      <c r="T881" s="9"/>
      <c r="U881" s="9"/>
      <c r="V881" s="9"/>
      <c r="W881" s="9"/>
      <c r="X881" s="9"/>
      <c r="Y881" s="9"/>
      <c r="Z881" s="9"/>
    </row>
    <row r="882" spans="1:26" ht="12.75" customHeight="1" x14ac:dyDescent="0.2">
      <c r="A882" s="14"/>
      <c r="B882" s="15"/>
      <c r="C882" s="16"/>
      <c r="D882" s="14"/>
      <c r="E882" s="17"/>
      <c r="F882" s="18"/>
      <c r="G882" s="18"/>
      <c r="H882" s="18"/>
      <c r="I882" s="7"/>
      <c r="J882" s="9"/>
      <c r="K882" s="9"/>
      <c r="L882" s="9"/>
      <c r="M882" s="9"/>
      <c r="N882" s="9"/>
      <c r="O882" s="9"/>
      <c r="P882" s="9"/>
      <c r="Q882" s="9"/>
      <c r="R882" s="9"/>
      <c r="S882" s="9"/>
      <c r="T882" s="9"/>
      <c r="U882" s="9"/>
      <c r="V882" s="9"/>
      <c r="W882" s="9"/>
      <c r="X882" s="9"/>
      <c r="Y882" s="9"/>
      <c r="Z882" s="9"/>
    </row>
    <row r="883" spans="1:26" ht="12.75" customHeight="1" x14ac:dyDescent="0.2">
      <c r="A883" s="14"/>
      <c r="B883" s="15"/>
      <c r="C883" s="16"/>
      <c r="D883" s="14"/>
      <c r="E883" s="17"/>
      <c r="F883" s="18"/>
      <c r="G883" s="18"/>
      <c r="H883" s="18"/>
      <c r="I883" s="7"/>
      <c r="J883" s="9"/>
      <c r="K883" s="9"/>
      <c r="L883" s="9"/>
      <c r="M883" s="9"/>
      <c r="N883" s="9"/>
      <c r="O883" s="9"/>
      <c r="P883" s="9"/>
      <c r="Q883" s="9"/>
      <c r="R883" s="9"/>
      <c r="S883" s="9"/>
      <c r="T883" s="9"/>
      <c r="U883" s="9"/>
      <c r="V883" s="9"/>
      <c r="W883" s="9"/>
      <c r="X883" s="9"/>
      <c r="Y883" s="9"/>
      <c r="Z883" s="9"/>
    </row>
    <row r="884" spans="1:26" ht="12.75" customHeight="1" x14ac:dyDescent="0.2">
      <c r="A884" s="14"/>
      <c r="B884" s="15"/>
      <c r="C884" s="16"/>
      <c r="D884" s="14"/>
      <c r="E884" s="17"/>
      <c r="F884" s="18"/>
      <c r="G884" s="18"/>
      <c r="H884" s="18"/>
      <c r="I884" s="7"/>
      <c r="J884" s="9"/>
      <c r="K884" s="9"/>
      <c r="L884" s="9"/>
      <c r="M884" s="9"/>
      <c r="N884" s="9"/>
      <c r="O884" s="9"/>
      <c r="P884" s="9"/>
      <c r="Q884" s="9"/>
      <c r="R884" s="9"/>
      <c r="S884" s="9"/>
      <c r="T884" s="9"/>
      <c r="U884" s="9"/>
      <c r="V884" s="9"/>
      <c r="W884" s="9"/>
      <c r="X884" s="9"/>
      <c r="Y884" s="9"/>
      <c r="Z884" s="9"/>
    </row>
    <row r="885" spans="1:26" ht="12.75" customHeight="1" x14ac:dyDescent="0.2">
      <c r="A885" s="14"/>
      <c r="B885" s="15"/>
      <c r="C885" s="16"/>
      <c r="D885" s="14"/>
      <c r="E885" s="17"/>
      <c r="F885" s="18"/>
      <c r="G885" s="18"/>
      <c r="H885" s="18"/>
      <c r="I885" s="7"/>
      <c r="J885" s="9"/>
      <c r="K885" s="9"/>
      <c r="L885" s="9"/>
      <c r="M885" s="9"/>
      <c r="N885" s="9"/>
      <c r="O885" s="9"/>
      <c r="P885" s="9"/>
      <c r="Q885" s="9"/>
      <c r="R885" s="9"/>
      <c r="S885" s="9"/>
      <c r="T885" s="9"/>
      <c r="U885" s="9"/>
      <c r="V885" s="9"/>
      <c r="W885" s="9"/>
      <c r="X885" s="9"/>
      <c r="Y885" s="9"/>
      <c r="Z885" s="9"/>
    </row>
    <row r="886" spans="1:26" ht="12.75" customHeight="1" x14ac:dyDescent="0.2">
      <c r="A886" s="14"/>
      <c r="B886" s="15"/>
      <c r="C886" s="16"/>
      <c r="D886" s="14"/>
      <c r="E886" s="17"/>
      <c r="F886" s="18"/>
      <c r="G886" s="18"/>
      <c r="H886" s="18"/>
      <c r="I886" s="7"/>
      <c r="J886" s="9"/>
      <c r="K886" s="9"/>
      <c r="L886" s="9"/>
      <c r="M886" s="9"/>
      <c r="N886" s="9"/>
      <c r="O886" s="9"/>
      <c r="P886" s="9"/>
      <c r="Q886" s="9"/>
      <c r="R886" s="9"/>
      <c r="S886" s="9"/>
      <c r="T886" s="9"/>
      <c r="U886" s="9"/>
      <c r="V886" s="9"/>
      <c r="W886" s="9"/>
      <c r="X886" s="9"/>
      <c r="Y886" s="9"/>
      <c r="Z886" s="9"/>
    </row>
    <row r="887" spans="1:26" ht="12.75" customHeight="1" x14ac:dyDescent="0.2">
      <c r="A887" s="14"/>
      <c r="B887" s="15"/>
      <c r="C887" s="16"/>
      <c r="D887" s="14"/>
      <c r="E887" s="17"/>
      <c r="F887" s="18"/>
      <c r="G887" s="18"/>
      <c r="H887" s="18"/>
      <c r="I887" s="7"/>
      <c r="J887" s="9"/>
      <c r="K887" s="9"/>
      <c r="L887" s="9"/>
      <c r="M887" s="9"/>
      <c r="N887" s="9"/>
      <c r="O887" s="9"/>
      <c r="P887" s="9"/>
      <c r="Q887" s="9"/>
      <c r="R887" s="9"/>
      <c r="S887" s="9"/>
      <c r="T887" s="9"/>
      <c r="U887" s="9"/>
      <c r="V887" s="9"/>
      <c r="W887" s="9"/>
      <c r="X887" s="9"/>
      <c r="Y887" s="9"/>
      <c r="Z887" s="9"/>
    </row>
    <row r="888" spans="1:26" ht="12.75" customHeight="1" x14ac:dyDescent="0.2">
      <c r="A888" s="14"/>
      <c r="B888" s="15"/>
      <c r="C888" s="16"/>
      <c r="D888" s="14"/>
      <c r="E888" s="17"/>
      <c r="F888" s="18"/>
      <c r="G888" s="18"/>
      <c r="H888" s="18"/>
      <c r="I888" s="7"/>
      <c r="J888" s="9"/>
      <c r="K888" s="9"/>
      <c r="L888" s="9"/>
      <c r="M888" s="9"/>
      <c r="N888" s="9"/>
      <c r="O888" s="9"/>
      <c r="P888" s="9"/>
      <c r="Q888" s="9"/>
      <c r="R888" s="9"/>
      <c r="S888" s="9"/>
      <c r="T888" s="9"/>
      <c r="U888" s="9"/>
      <c r="V888" s="9"/>
      <c r="W888" s="9"/>
      <c r="X888" s="9"/>
      <c r="Y888" s="9"/>
      <c r="Z888" s="9"/>
    </row>
    <row r="889" spans="1:26" ht="12.75" customHeight="1" x14ac:dyDescent="0.2">
      <c r="A889" s="14"/>
      <c r="B889" s="15"/>
      <c r="C889" s="16"/>
      <c r="D889" s="14"/>
      <c r="E889" s="17"/>
      <c r="F889" s="18"/>
      <c r="G889" s="18"/>
      <c r="H889" s="18"/>
      <c r="I889" s="7"/>
      <c r="J889" s="9"/>
      <c r="K889" s="9"/>
      <c r="L889" s="9"/>
      <c r="M889" s="9"/>
      <c r="N889" s="9"/>
      <c r="O889" s="9"/>
      <c r="P889" s="9"/>
      <c r="Q889" s="9"/>
      <c r="R889" s="9"/>
      <c r="S889" s="9"/>
      <c r="T889" s="9"/>
      <c r="U889" s="9"/>
      <c r="V889" s="9"/>
      <c r="W889" s="9"/>
      <c r="X889" s="9"/>
      <c r="Y889" s="9"/>
      <c r="Z889" s="9"/>
    </row>
    <row r="890" spans="1:26" ht="12.75" customHeight="1" x14ac:dyDescent="0.2">
      <c r="A890" s="14"/>
      <c r="B890" s="15"/>
      <c r="C890" s="16"/>
      <c r="D890" s="14"/>
      <c r="E890" s="17"/>
      <c r="F890" s="18"/>
      <c r="G890" s="18"/>
      <c r="H890" s="18"/>
      <c r="I890" s="7"/>
      <c r="J890" s="9"/>
      <c r="K890" s="9"/>
      <c r="L890" s="9"/>
      <c r="M890" s="9"/>
      <c r="N890" s="9"/>
      <c r="O890" s="9"/>
      <c r="P890" s="9"/>
      <c r="Q890" s="9"/>
      <c r="R890" s="9"/>
      <c r="S890" s="9"/>
      <c r="T890" s="9"/>
      <c r="U890" s="9"/>
      <c r="V890" s="9"/>
      <c r="W890" s="9"/>
      <c r="X890" s="9"/>
      <c r="Y890" s="9"/>
      <c r="Z890" s="9"/>
    </row>
    <row r="891" spans="1:26" ht="12.75" customHeight="1" x14ac:dyDescent="0.2">
      <c r="A891" s="14"/>
      <c r="B891" s="15"/>
      <c r="C891" s="16"/>
      <c r="D891" s="14"/>
      <c r="E891" s="17"/>
      <c r="F891" s="18"/>
      <c r="G891" s="18"/>
      <c r="H891" s="18"/>
      <c r="I891" s="7"/>
      <c r="J891" s="9"/>
      <c r="K891" s="9"/>
      <c r="L891" s="9"/>
      <c r="M891" s="9"/>
      <c r="N891" s="9"/>
      <c r="O891" s="9"/>
      <c r="P891" s="9"/>
      <c r="Q891" s="9"/>
      <c r="R891" s="9"/>
      <c r="S891" s="9"/>
      <c r="T891" s="9"/>
      <c r="U891" s="9"/>
      <c r="V891" s="9"/>
      <c r="W891" s="9"/>
      <c r="X891" s="9"/>
      <c r="Y891" s="9"/>
      <c r="Z891" s="9"/>
    </row>
    <row r="892" spans="1:26" ht="12.75" customHeight="1" x14ac:dyDescent="0.2">
      <c r="A892" s="14"/>
      <c r="B892" s="15"/>
      <c r="C892" s="16"/>
      <c r="D892" s="14"/>
      <c r="E892" s="17"/>
      <c r="F892" s="18"/>
      <c r="G892" s="18"/>
      <c r="H892" s="18"/>
      <c r="I892" s="7"/>
      <c r="J892" s="9"/>
      <c r="K892" s="9"/>
      <c r="L892" s="9"/>
      <c r="M892" s="9"/>
      <c r="N892" s="9"/>
      <c r="O892" s="9"/>
      <c r="P892" s="9"/>
      <c r="Q892" s="9"/>
      <c r="R892" s="9"/>
      <c r="S892" s="9"/>
      <c r="T892" s="9"/>
      <c r="U892" s="9"/>
      <c r="V892" s="9"/>
      <c r="W892" s="9"/>
      <c r="X892" s="9"/>
      <c r="Y892" s="9"/>
      <c r="Z892" s="9"/>
    </row>
    <row r="893" spans="1:26" ht="12.75" customHeight="1" x14ac:dyDescent="0.2">
      <c r="A893" s="14"/>
      <c r="B893" s="15"/>
      <c r="C893" s="16"/>
      <c r="D893" s="14"/>
      <c r="E893" s="17"/>
      <c r="F893" s="18"/>
      <c r="G893" s="18"/>
      <c r="H893" s="18"/>
      <c r="I893" s="7"/>
      <c r="J893" s="9"/>
      <c r="K893" s="9"/>
      <c r="L893" s="9"/>
      <c r="M893" s="9"/>
      <c r="N893" s="9"/>
      <c r="O893" s="9"/>
      <c r="P893" s="9"/>
      <c r="Q893" s="9"/>
      <c r="R893" s="9"/>
      <c r="S893" s="9"/>
      <c r="T893" s="9"/>
      <c r="U893" s="9"/>
      <c r="V893" s="9"/>
      <c r="W893" s="9"/>
      <c r="X893" s="9"/>
      <c r="Y893" s="9"/>
      <c r="Z893" s="9"/>
    </row>
    <row r="894" spans="1:26" ht="12.75" customHeight="1" x14ac:dyDescent="0.2">
      <c r="A894" s="14"/>
      <c r="B894" s="15"/>
      <c r="C894" s="16"/>
      <c r="D894" s="14"/>
      <c r="E894" s="17"/>
      <c r="F894" s="18"/>
      <c r="G894" s="18"/>
      <c r="H894" s="18"/>
      <c r="I894" s="7"/>
      <c r="J894" s="9"/>
      <c r="K894" s="9"/>
      <c r="L894" s="9"/>
      <c r="M894" s="9"/>
      <c r="N894" s="9"/>
      <c r="O894" s="9"/>
      <c r="P894" s="9"/>
      <c r="Q894" s="9"/>
      <c r="R894" s="9"/>
      <c r="S894" s="9"/>
      <c r="T894" s="9"/>
      <c r="U894" s="9"/>
      <c r="V894" s="9"/>
      <c r="W894" s="9"/>
      <c r="X894" s="9"/>
      <c r="Y894" s="9"/>
      <c r="Z894" s="9"/>
    </row>
    <row r="895" spans="1:26" ht="12.75" customHeight="1" x14ac:dyDescent="0.2">
      <c r="A895" s="14"/>
      <c r="B895" s="15"/>
      <c r="C895" s="16"/>
      <c r="D895" s="14"/>
      <c r="E895" s="17"/>
      <c r="F895" s="18"/>
      <c r="G895" s="18"/>
      <c r="H895" s="18"/>
      <c r="I895" s="7"/>
      <c r="J895" s="9"/>
      <c r="K895" s="9"/>
      <c r="L895" s="9"/>
      <c r="M895" s="9"/>
      <c r="N895" s="9"/>
      <c r="O895" s="9"/>
      <c r="P895" s="9"/>
      <c r="Q895" s="9"/>
      <c r="R895" s="9"/>
      <c r="S895" s="9"/>
      <c r="T895" s="9"/>
      <c r="U895" s="9"/>
      <c r="V895" s="9"/>
      <c r="W895" s="9"/>
      <c r="X895" s="9"/>
      <c r="Y895" s="9"/>
      <c r="Z895" s="9"/>
    </row>
    <row r="896" spans="1:26" ht="12.75" customHeight="1" x14ac:dyDescent="0.2">
      <c r="A896" s="14"/>
      <c r="B896" s="15"/>
      <c r="C896" s="16"/>
      <c r="D896" s="14"/>
      <c r="E896" s="17"/>
      <c r="F896" s="18"/>
      <c r="G896" s="18"/>
      <c r="H896" s="18"/>
      <c r="I896" s="7"/>
      <c r="J896" s="9"/>
      <c r="K896" s="9"/>
      <c r="L896" s="9"/>
      <c r="M896" s="9"/>
      <c r="N896" s="9"/>
      <c r="O896" s="9"/>
      <c r="P896" s="9"/>
      <c r="Q896" s="9"/>
      <c r="R896" s="9"/>
      <c r="S896" s="9"/>
      <c r="T896" s="9"/>
      <c r="U896" s="9"/>
      <c r="V896" s="9"/>
      <c r="W896" s="9"/>
      <c r="X896" s="9"/>
      <c r="Y896" s="9"/>
      <c r="Z896" s="9"/>
    </row>
    <row r="897" spans="1:26" ht="12.75" customHeight="1" x14ac:dyDescent="0.2">
      <c r="A897" s="14"/>
      <c r="B897" s="15"/>
      <c r="C897" s="16"/>
      <c r="D897" s="14"/>
      <c r="E897" s="17"/>
      <c r="F897" s="18"/>
      <c r="G897" s="18"/>
      <c r="H897" s="18"/>
      <c r="I897" s="7"/>
      <c r="J897" s="9"/>
      <c r="K897" s="9"/>
      <c r="L897" s="9"/>
      <c r="M897" s="9"/>
      <c r="N897" s="9"/>
      <c r="O897" s="9"/>
      <c r="P897" s="9"/>
      <c r="Q897" s="9"/>
      <c r="R897" s="9"/>
      <c r="S897" s="9"/>
      <c r="T897" s="9"/>
      <c r="U897" s="9"/>
      <c r="V897" s="9"/>
      <c r="W897" s="9"/>
      <c r="X897" s="9"/>
      <c r="Y897" s="9"/>
      <c r="Z897" s="9"/>
    </row>
    <row r="898" spans="1:26" ht="12.75" customHeight="1" x14ac:dyDescent="0.2">
      <c r="A898" s="14"/>
      <c r="B898" s="15"/>
      <c r="C898" s="16"/>
      <c r="D898" s="14"/>
      <c r="E898" s="17"/>
      <c r="F898" s="18"/>
      <c r="G898" s="18"/>
      <c r="H898" s="18"/>
      <c r="I898" s="7"/>
      <c r="J898" s="9"/>
      <c r="K898" s="9"/>
      <c r="L898" s="9"/>
      <c r="M898" s="9"/>
      <c r="N898" s="9"/>
      <c r="O898" s="9"/>
      <c r="P898" s="9"/>
      <c r="Q898" s="9"/>
      <c r="R898" s="9"/>
      <c r="S898" s="9"/>
      <c r="T898" s="9"/>
      <c r="U898" s="9"/>
      <c r="V898" s="9"/>
      <c r="W898" s="9"/>
      <c r="X898" s="9"/>
      <c r="Y898" s="9"/>
      <c r="Z898" s="9"/>
    </row>
    <row r="899" spans="1:26" ht="12.75" customHeight="1" x14ac:dyDescent="0.2">
      <c r="A899" s="14"/>
      <c r="B899" s="15"/>
      <c r="C899" s="16"/>
      <c r="D899" s="14"/>
      <c r="E899" s="17"/>
      <c r="F899" s="18"/>
      <c r="G899" s="18"/>
      <c r="H899" s="18"/>
      <c r="I899" s="7"/>
      <c r="J899" s="9"/>
      <c r="K899" s="9"/>
      <c r="L899" s="9"/>
      <c r="M899" s="9"/>
      <c r="N899" s="9"/>
      <c r="O899" s="9"/>
      <c r="P899" s="9"/>
      <c r="Q899" s="9"/>
      <c r="R899" s="9"/>
      <c r="S899" s="9"/>
      <c r="T899" s="9"/>
      <c r="U899" s="9"/>
      <c r="V899" s="9"/>
      <c r="W899" s="9"/>
      <c r="X899" s="9"/>
      <c r="Y899" s="9"/>
      <c r="Z899" s="9"/>
    </row>
    <row r="900" spans="1:26" ht="12.75" customHeight="1" x14ac:dyDescent="0.2">
      <c r="A900" s="14"/>
      <c r="B900" s="15"/>
      <c r="C900" s="16"/>
      <c r="D900" s="14"/>
      <c r="E900" s="17"/>
      <c r="F900" s="18"/>
      <c r="G900" s="18"/>
      <c r="H900" s="18"/>
      <c r="I900" s="7"/>
      <c r="J900" s="9"/>
      <c r="K900" s="9"/>
      <c r="L900" s="9"/>
      <c r="M900" s="9"/>
      <c r="N900" s="9"/>
      <c r="O900" s="9"/>
      <c r="P900" s="9"/>
      <c r="Q900" s="9"/>
      <c r="R900" s="9"/>
      <c r="S900" s="9"/>
      <c r="T900" s="9"/>
      <c r="U900" s="9"/>
      <c r="V900" s="9"/>
      <c r="W900" s="9"/>
      <c r="X900" s="9"/>
      <c r="Y900" s="9"/>
      <c r="Z900" s="9"/>
    </row>
    <row r="901" spans="1:26" ht="12.75" customHeight="1" x14ac:dyDescent="0.2">
      <c r="A901" s="14"/>
      <c r="B901" s="15"/>
      <c r="C901" s="16"/>
      <c r="D901" s="14"/>
      <c r="E901" s="17"/>
      <c r="F901" s="18"/>
      <c r="G901" s="18"/>
      <c r="H901" s="18"/>
      <c r="I901" s="7"/>
      <c r="J901" s="9"/>
      <c r="K901" s="9"/>
      <c r="L901" s="9"/>
      <c r="M901" s="9"/>
      <c r="N901" s="9"/>
      <c r="O901" s="9"/>
      <c r="P901" s="9"/>
      <c r="Q901" s="9"/>
      <c r="R901" s="9"/>
      <c r="S901" s="9"/>
      <c r="T901" s="9"/>
      <c r="U901" s="9"/>
      <c r="V901" s="9"/>
      <c r="W901" s="9"/>
      <c r="X901" s="9"/>
      <c r="Y901" s="9"/>
      <c r="Z901" s="9"/>
    </row>
    <row r="902" spans="1:26" ht="12.75" customHeight="1" x14ac:dyDescent="0.2">
      <c r="A902" s="14"/>
      <c r="B902" s="15"/>
      <c r="C902" s="16"/>
      <c r="D902" s="14"/>
      <c r="E902" s="17"/>
      <c r="F902" s="18"/>
      <c r="G902" s="18"/>
      <c r="H902" s="18"/>
      <c r="I902" s="7"/>
      <c r="J902" s="9"/>
      <c r="K902" s="9"/>
      <c r="L902" s="9"/>
      <c r="M902" s="9"/>
      <c r="N902" s="9"/>
      <c r="O902" s="9"/>
      <c r="P902" s="9"/>
      <c r="Q902" s="9"/>
      <c r="R902" s="9"/>
      <c r="S902" s="9"/>
      <c r="T902" s="9"/>
      <c r="U902" s="9"/>
      <c r="V902" s="9"/>
      <c r="W902" s="9"/>
      <c r="X902" s="9"/>
      <c r="Y902" s="9"/>
      <c r="Z902" s="9"/>
    </row>
    <row r="903" spans="1:26" ht="12.75" customHeight="1" x14ac:dyDescent="0.2">
      <c r="A903" s="14"/>
      <c r="B903" s="15"/>
      <c r="C903" s="16"/>
      <c r="D903" s="14"/>
      <c r="E903" s="17"/>
      <c r="F903" s="18"/>
      <c r="G903" s="18"/>
      <c r="H903" s="18"/>
      <c r="I903" s="7"/>
      <c r="J903" s="9"/>
      <c r="K903" s="9"/>
      <c r="L903" s="9"/>
      <c r="M903" s="9"/>
      <c r="N903" s="9"/>
      <c r="O903" s="9"/>
      <c r="P903" s="9"/>
      <c r="Q903" s="9"/>
      <c r="R903" s="9"/>
      <c r="S903" s="9"/>
      <c r="T903" s="9"/>
      <c r="U903" s="9"/>
      <c r="V903" s="9"/>
      <c r="W903" s="9"/>
      <c r="X903" s="9"/>
      <c r="Y903" s="9"/>
      <c r="Z903" s="9"/>
    </row>
    <row r="904" spans="1:26" ht="12.75" customHeight="1" x14ac:dyDescent="0.2">
      <c r="A904" s="14"/>
      <c r="B904" s="15"/>
      <c r="C904" s="16"/>
      <c r="D904" s="14"/>
      <c r="E904" s="17"/>
      <c r="F904" s="18"/>
      <c r="G904" s="18"/>
      <c r="H904" s="18"/>
      <c r="I904" s="7"/>
      <c r="J904" s="9"/>
      <c r="K904" s="9"/>
      <c r="L904" s="9"/>
      <c r="M904" s="9"/>
      <c r="N904" s="9"/>
      <c r="O904" s="9"/>
      <c r="P904" s="9"/>
      <c r="Q904" s="9"/>
      <c r="R904" s="9"/>
      <c r="S904" s="9"/>
      <c r="T904" s="9"/>
      <c r="U904" s="9"/>
      <c r="V904" s="9"/>
      <c r="W904" s="9"/>
      <c r="X904" s="9"/>
      <c r="Y904" s="9"/>
      <c r="Z904" s="9"/>
    </row>
    <row r="905" spans="1:26" ht="12.75" customHeight="1" x14ac:dyDescent="0.2">
      <c r="A905" s="14"/>
      <c r="B905" s="15"/>
      <c r="C905" s="16"/>
      <c r="D905" s="14"/>
      <c r="E905" s="17"/>
      <c r="F905" s="18"/>
      <c r="G905" s="18"/>
      <c r="H905" s="18"/>
      <c r="I905" s="7"/>
      <c r="J905" s="9"/>
      <c r="K905" s="9"/>
      <c r="L905" s="9"/>
      <c r="M905" s="9"/>
      <c r="N905" s="9"/>
      <c r="O905" s="9"/>
      <c r="P905" s="9"/>
      <c r="Q905" s="9"/>
      <c r="R905" s="9"/>
      <c r="S905" s="9"/>
      <c r="T905" s="9"/>
      <c r="U905" s="9"/>
      <c r="V905" s="9"/>
      <c r="W905" s="9"/>
      <c r="X905" s="9"/>
      <c r="Y905" s="9"/>
      <c r="Z905" s="9"/>
    </row>
    <row r="906" spans="1:26" ht="12.75" customHeight="1" x14ac:dyDescent="0.2">
      <c r="A906" s="14"/>
      <c r="B906" s="15"/>
      <c r="C906" s="16"/>
      <c r="D906" s="14"/>
      <c r="E906" s="17"/>
      <c r="F906" s="18"/>
      <c r="G906" s="18"/>
      <c r="H906" s="18"/>
      <c r="I906" s="7"/>
      <c r="J906" s="9"/>
      <c r="K906" s="9"/>
      <c r="L906" s="9"/>
      <c r="M906" s="9"/>
      <c r="N906" s="9"/>
      <c r="O906" s="9"/>
      <c r="P906" s="9"/>
      <c r="Q906" s="9"/>
      <c r="R906" s="9"/>
      <c r="S906" s="9"/>
      <c r="T906" s="9"/>
      <c r="U906" s="9"/>
      <c r="V906" s="9"/>
      <c r="W906" s="9"/>
      <c r="X906" s="9"/>
      <c r="Y906" s="9"/>
      <c r="Z906" s="9"/>
    </row>
    <row r="907" spans="1:26" ht="12.75" customHeight="1" x14ac:dyDescent="0.2">
      <c r="A907" s="14"/>
      <c r="B907" s="15"/>
      <c r="C907" s="16"/>
      <c r="D907" s="14"/>
      <c r="E907" s="17"/>
      <c r="F907" s="18"/>
      <c r="G907" s="18"/>
      <c r="H907" s="18"/>
      <c r="I907" s="7"/>
      <c r="J907" s="9"/>
      <c r="K907" s="9"/>
      <c r="L907" s="9"/>
      <c r="M907" s="9"/>
      <c r="N907" s="9"/>
      <c r="O907" s="9"/>
      <c r="P907" s="9"/>
      <c r="Q907" s="9"/>
      <c r="R907" s="9"/>
      <c r="S907" s="9"/>
      <c r="T907" s="9"/>
      <c r="U907" s="9"/>
      <c r="V907" s="9"/>
      <c r="W907" s="9"/>
      <c r="X907" s="9"/>
      <c r="Y907" s="9"/>
      <c r="Z907" s="9"/>
    </row>
    <row r="908" spans="1:26" ht="12.75" customHeight="1" x14ac:dyDescent="0.2">
      <c r="A908" s="14"/>
      <c r="B908" s="15"/>
      <c r="C908" s="16"/>
      <c r="D908" s="14"/>
      <c r="E908" s="17"/>
      <c r="F908" s="18"/>
      <c r="G908" s="18"/>
      <c r="H908" s="18"/>
      <c r="I908" s="7"/>
      <c r="J908" s="9"/>
      <c r="K908" s="9"/>
      <c r="L908" s="9"/>
      <c r="M908" s="9"/>
      <c r="N908" s="9"/>
      <c r="O908" s="9"/>
      <c r="P908" s="9"/>
      <c r="Q908" s="9"/>
      <c r="R908" s="9"/>
      <c r="S908" s="9"/>
      <c r="T908" s="9"/>
      <c r="U908" s="9"/>
      <c r="V908" s="9"/>
      <c r="W908" s="9"/>
      <c r="X908" s="9"/>
      <c r="Y908" s="9"/>
      <c r="Z908" s="9"/>
    </row>
    <row r="909" spans="1:26" ht="12.75" customHeight="1" x14ac:dyDescent="0.2">
      <c r="A909" s="14"/>
      <c r="B909" s="15"/>
      <c r="C909" s="16"/>
      <c r="D909" s="14"/>
      <c r="E909" s="17"/>
      <c r="F909" s="18"/>
      <c r="G909" s="18"/>
      <c r="H909" s="18"/>
      <c r="I909" s="7"/>
      <c r="J909" s="9"/>
      <c r="K909" s="9"/>
      <c r="L909" s="9"/>
      <c r="M909" s="9"/>
      <c r="N909" s="9"/>
      <c r="O909" s="9"/>
      <c r="P909" s="9"/>
      <c r="Q909" s="9"/>
      <c r="R909" s="9"/>
      <c r="S909" s="9"/>
      <c r="T909" s="9"/>
      <c r="U909" s="9"/>
      <c r="V909" s="9"/>
      <c r="W909" s="9"/>
      <c r="X909" s="9"/>
      <c r="Y909" s="9"/>
      <c r="Z909" s="9"/>
    </row>
    <row r="910" spans="1:26" ht="12.75" customHeight="1" x14ac:dyDescent="0.2">
      <c r="A910" s="14"/>
      <c r="B910" s="15"/>
      <c r="C910" s="16"/>
      <c r="D910" s="14"/>
      <c r="E910" s="17"/>
      <c r="F910" s="18"/>
      <c r="G910" s="18"/>
      <c r="H910" s="18"/>
      <c r="I910" s="7"/>
      <c r="J910" s="9"/>
      <c r="K910" s="9"/>
      <c r="L910" s="9"/>
      <c r="M910" s="9"/>
      <c r="N910" s="9"/>
      <c r="O910" s="9"/>
      <c r="P910" s="9"/>
      <c r="Q910" s="9"/>
      <c r="R910" s="9"/>
      <c r="S910" s="9"/>
      <c r="T910" s="9"/>
      <c r="U910" s="9"/>
      <c r="V910" s="9"/>
      <c r="W910" s="9"/>
      <c r="X910" s="9"/>
      <c r="Y910" s="9"/>
      <c r="Z910" s="9"/>
    </row>
    <row r="911" spans="1:26" ht="12.75" customHeight="1" x14ac:dyDescent="0.2">
      <c r="A911" s="14"/>
      <c r="B911" s="15"/>
      <c r="C911" s="16"/>
      <c r="D911" s="14"/>
      <c r="E911" s="17"/>
      <c r="F911" s="18"/>
      <c r="G911" s="18"/>
      <c r="H911" s="18"/>
      <c r="I911" s="7"/>
      <c r="J911" s="9"/>
      <c r="K911" s="9"/>
      <c r="L911" s="9"/>
      <c r="M911" s="9"/>
      <c r="N911" s="9"/>
      <c r="O911" s="9"/>
      <c r="P911" s="9"/>
      <c r="Q911" s="9"/>
      <c r="R911" s="9"/>
      <c r="S911" s="9"/>
      <c r="T911" s="9"/>
      <c r="U911" s="9"/>
      <c r="V911" s="9"/>
      <c r="W911" s="9"/>
      <c r="X911" s="9"/>
      <c r="Y911" s="9"/>
      <c r="Z911" s="9"/>
    </row>
    <row r="912" spans="1:26" ht="12.75" customHeight="1" x14ac:dyDescent="0.2">
      <c r="A912" s="14"/>
      <c r="B912" s="15"/>
      <c r="C912" s="16"/>
      <c r="D912" s="14"/>
      <c r="E912" s="17"/>
      <c r="F912" s="18"/>
      <c r="G912" s="18"/>
      <c r="H912" s="18"/>
      <c r="I912" s="7"/>
      <c r="J912" s="9"/>
      <c r="K912" s="9"/>
      <c r="L912" s="9"/>
      <c r="M912" s="9"/>
      <c r="N912" s="9"/>
      <c r="O912" s="9"/>
      <c r="P912" s="9"/>
      <c r="Q912" s="9"/>
      <c r="R912" s="9"/>
      <c r="S912" s="9"/>
      <c r="T912" s="9"/>
      <c r="U912" s="9"/>
      <c r="V912" s="9"/>
      <c r="W912" s="9"/>
      <c r="X912" s="9"/>
      <c r="Y912" s="9"/>
      <c r="Z912" s="9"/>
    </row>
    <row r="913" spans="1:26" ht="12.75" customHeight="1" x14ac:dyDescent="0.2">
      <c r="A913" s="14"/>
      <c r="B913" s="15"/>
      <c r="C913" s="16"/>
      <c r="D913" s="14"/>
      <c r="E913" s="17"/>
      <c r="F913" s="18"/>
      <c r="G913" s="18"/>
      <c r="H913" s="18"/>
      <c r="I913" s="7"/>
      <c r="J913" s="9"/>
      <c r="K913" s="9"/>
      <c r="L913" s="9"/>
      <c r="M913" s="9"/>
      <c r="N913" s="9"/>
      <c r="O913" s="9"/>
      <c r="P913" s="9"/>
      <c r="Q913" s="9"/>
      <c r="R913" s="9"/>
      <c r="S913" s="9"/>
      <c r="T913" s="9"/>
      <c r="U913" s="9"/>
      <c r="V913" s="9"/>
      <c r="W913" s="9"/>
      <c r="X913" s="9"/>
      <c r="Y913" s="9"/>
      <c r="Z913" s="9"/>
    </row>
    <row r="914" spans="1:26" ht="12.75" customHeight="1" x14ac:dyDescent="0.2">
      <c r="A914" s="14"/>
      <c r="B914" s="15"/>
      <c r="C914" s="16"/>
      <c r="D914" s="14"/>
      <c r="E914" s="17"/>
      <c r="F914" s="18"/>
      <c r="G914" s="18"/>
      <c r="H914" s="18"/>
      <c r="I914" s="7"/>
      <c r="J914" s="9"/>
      <c r="K914" s="9"/>
      <c r="L914" s="9"/>
      <c r="M914" s="9"/>
      <c r="N914" s="9"/>
      <c r="O914" s="9"/>
      <c r="P914" s="9"/>
      <c r="Q914" s="9"/>
      <c r="R914" s="9"/>
      <c r="S914" s="9"/>
      <c r="T914" s="9"/>
      <c r="U914" s="9"/>
      <c r="V914" s="9"/>
      <c r="W914" s="9"/>
      <c r="X914" s="9"/>
      <c r="Y914" s="9"/>
      <c r="Z914" s="9"/>
    </row>
    <row r="915" spans="1:26" ht="12.75" customHeight="1" x14ac:dyDescent="0.2">
      <c r="A915" s="14"/>
      <c r="B915" s="15"/>
      <c r="C915" s="16"/>
      <c r="D915" s="14"/>
      <c r="E915" s="17"/>
      <c r="F915" s="18"/>
      <c r="G915" s="18"/>
      <c r="H915" s="18"/>
      <c r="I915" s="7"/>
      <c r="J915" s="9"/>
      <c r="K915" s="9"/>
      <c r="L915" s="9"/>
      <c r="M915" s="9"/>
      <c r="N915" s="9"/>
      <c r="O915" s="9"/>
      <c r="P915" s="9"/>
      <c r="Q915" s="9"/>
      <c r="R915" s="9"/>
      <c r="S915" s="9"/>
      <c r="T915" s="9"/>
      <c r="U915" s="9"/>
      <c r="V915" s="9"/>
      <c r="W915" s="9"/>
      <c r="X915" s="9"/>
      <c r="Y915" s="9"/>
      <c r="Z915" s="9"/>
    </row>
    <row r="916" spans="1:26" ht="12.75" customHeight="1" x14ac:dyDescent="0.2">
      <c r="A916" s="14"/>
      <c r="B916" s="15"/>
      <c r="C916" s="16"/>
      <c r="D916" s="14"/>
      <c r="E916" s="17"/>
      <c r="F916" s="18"/>
      <c r="G916" s="18"/>
      <c r="H916" s="18"/>
      <c r="I916" s="7"/>
      <c r="J916" s="9"/>
      <c r="K916" s="9"/>
      <c r="L916" s="9"/>
      <c r="M916" s="9"/>
      <c r="N916" s="9"/>
      <c r="O916" s="9"/>
      <c r="P916" s="9"/>
      <c r="Q916" s="9"/>
      <c r="R916" s="9"/>
      <c r="S916" s="9"/>
      <c r="T916" s="9"/>
      <c r="U916" s="9"/>
      <c r="V916" s="9"/>
      <c r="W916" s="9"/>
      <c r="X916" s="9"/>
      <c r="Y916" s="9"/>
      <c r="Z916" s="9"/>
    </row>
    <row r="917" spans="1:26" ht="12.75" customHeight="1" x14ac:dyDescent="0.2">
      <c r="A917" s="14"/>
      <c r="B917" s="15"/>
      <c r="C917" s="16"/>
      <c r="D917" s="14"/>
      <c r="E917" s="17"/>
      <c r="F917" s="18"/>
      <c r="G917" s="18"/>
      <c r="H917" s="18"/>
      <c r="I917" s="7"/>
      <c r="J917" s="9"/>
      <c r="K917" s="9"/>
      <c r="L917" s="9"/>
      <c r="M917" s="9"/>
      <c r="N917" s="9"/>
      <c r="O917" s="9"/>
      <c r="P917" s="9"/>
      <c r="Q917" s="9"/>
      <c r="R917" s="9"/>
      <c r="S917" s="9"/>
      <c r="T917" s="9"/>
      <c r="U917" s="9"/>
      <c r="V917" s="9"/>
      <c r="W917" s="9"/>
      <c r="X917" s="9"/>
      <c r="Y917" s="9"/>
      <c r="Z917" s="9"/>
    </row>
    <row r="918" spans="1:26" ht="12.75" customHeight="1" x14ac:dyDescent="0.2">
      <c r="A918" s="14"/>
      <c r="B918" s="15"/>
      <c r="C918" s="16"/>
      <c r="D918" s="14"/>
      <c r="E918" s="17"/>
      <c r="F918" s="18"/>
      <c r="G918" s="18"/>
      <c r="H918" s="18"/>
      <c r="I918" s="7"/>
      <c r="J918" s="9"/>
      <c r="K918" s="9"/>
      <c r="L918" s="9"/>
      <c r="M918" s="9"/>
      <c r="N918" s="9"/>
      <c r="O918" s="9"/>
      <c r="P918" s="9"/>
      <c r="Q918" s="9"/>
      <c r="R918" s="9"/>
      <c r="S918" s="9"/>
      <c r="T918" s="9"/>
      <c r="U918" s="9"/>
      <c r="V918" s="9"/>
      <c r="W918" s="9"/>
      <c r="X918" s="9"/>
      <c r="Y918" s="9"/>
      <c r="Z918" s="9"/>
    </row>
    <row r="919" spans="1:26" ht="12.75" customHeight="1" x14ac:dyDescent="0.2">
      <c r="A919" s="14"/>
      <c r="B919" s="15"/>
      <c r="C919" s="16"/>
      <c r="D919" s="14"/>
      <c r="E919" s="17"/>
      <c r="F919" s="18"/>
      <c r="G919" s="18"/>
      <c r="H919" s="18"/>
      <c r="I919" s="7"/>
      <c r="J919" s="9"/>
      <c r="K919" s="9"/>
      <c r="L919" s="9"/>
      <c r="M919" s="9"/>
      <c r="N919" s="9"/>
      <c r="O919" s="9"/>
      <c r="P919" s="9"/>
      <c r="Q919" s="9"/>
      <c r="R919" s="9"/>
      <c r="S919" s="9"/>
      <c r="T919" s="9"/>
      <c r="U919" s="9"/>
      <c r="V919" s="9"/>
      <c r="W919" s="9"/>
      <c r="X919" s="9"/>
      <c r="Y919" s="9"/>
      <c r="Z919" s="9"/>
    </row>
    <row r="920" spans="1:26" ht="12.75" customHeight="1" x14ac:dyDescent="0.2">
      <c r="A920" s="14"/>
      <c r="B920" s="15"/>
      <c r="C920" s="16"/>
      <c r="D920" s="14"/>
      <c r="E920" s="17"/>
      <c r="F920" s="18"/>
      <c r="G920" s="18"/>
      <c r="H920" s="18"/>
      <c r="I920" s="7"/>
      <c r="J920" s="9"/>
      <c r="K920" s="9"/>
      <c r="L920" s="9"/>
      <c r="M920" s="9"/>
      <c r="N920" s="9"/>
      <c r="O920" s="9"/>
      <c r="P920" s="9"/>
      <c r="Q920" s="9"/>
      <c r="R920" s="9"/>
      <c r="S920" s="9"/>
      <c r="T920" s="9"/>
      <c r="U920" s="9"/>
      <c r="V920" s="9"/>
      <c r="W920" s="9"/>
      <c r="X920" s="9"/>
      <c r="Y920" s="9"/>
      <c r="Z920" s="9"/>
    </row>
    <row r="921" spans="1:26" ht="12.75" customHeight="1" x14ac:dyDescent="0.2">
      <c r="A921" s="14"/>
      <c r="B921" s="15"/>
      <c r="C921" s="16"/>
      <c r="D921" s="14"/>
      <c r="E921" s="17"/>
      <c r="F921" s="18"/>
      <c r="G921" s="18"/>
      <c r="H921" s="18"/>
      <c r="I921" s="7"/>
      <c r="J921" s="9"/>
      <c r="K921" s="9"/>
      <c r="L921" s="9"/>
      <c r="M921" s="9"/>
      <c r="N921" s="9"/>
      <c r="O921" s="9"/>
      <c r="P921" s="9"/>
      <c r="Q921" s="9"/>
      <c r="R921" s="9"/>
      <c r="S921" s="9"/>
      <c r="T921" s="9"/>
      <c r="U921" s="9"/>
      <c r="V921" s="9"/>
      <c r="W921" s="9"/>
      <c r="X921" s="9"/>
      <c r="Y921" s="9"/>
      <c r="Z921" s="9"/>
    </row>
    <row r="922" spans="1:26" ht="12.75" customHeight="1" x14ac:dyDescent="0.2">
      <c r="A922" s="14"/>
      <c r="B922" s="15"/>
      <c r="C922" s="16"/>
      <c r="D922" s="14"/>
      <c r="E922" s="17"/>
      <c r="F922" s="18"/>
      <c r="G922" s="18"/>
      <c r="H922" s="18"/>
      <c r="I922" s="7"/>
      <c r="J922" s="9"/>
      <c r="K922" s="9"/>
      <c r="L922" s="9"/>
      <c r="M922" s="9"/>
      <c r="N922" s="9"/>
      <c r="O922" s="9"/>
      <c r="P922" s="9"/>
      <c r="Q922" s="9"/>
      <c r="R922" s="9"/>
      <c r="S922" s="9"/>
      <c r="T922" s="9"/>
      <c r="U922" s="9"/>
      <c r="V922" s="9"/>
      <c r="W922" s="9"/>
      <c r="X922" s="9"/>
      <c r="Y922" s="9"/>
      <c r="Z922" s="9"/>
    </row>
    <row r="923" spans="1:26" ht="12.75" customHeight="1" x14ac:dyDescent="0.2">
      <c r="A923" s="14"/>
      <c r="B923" s="15"/>
      <c r="C923" s="16"/>
      <c r="D923" s="14"/>
      <c r="E923" s="17"/>
      <c r="F923" s="18"/>
      <c r="G923" s="18"/>
      <c r="H923" s="18"/>
      <c r="I923" s="7"/>
      <c r="J923" s="9"/>
      <c r="K923" s="9"/>
      <c r="L923" s="9"/>
      <c r="M923" s="9"/>
      <c r="N923" s="9"/>
      <c r="O923" s="9"/>
      <c r="P923" s="9"/>
      <c r="Q923" s="9"/>
      <c r="R923" s="9"/>
      <c r="S923" s="9"/>
      <c r="T923" s="9"/>
      <c r="U923" s="9"/>
      <c r="V923" s="9"/>
      <c r="W923" s="9"/>
      <c r="X923" s="9"/>
      <c r="Y923" s="9"/>
      <c r="Z923" s="9"/>
    </row>
    <row r="924" spans="1:26" ht="12.75" customHeight="1" x14ac:dyDescent="0.2">
      <c r="A924" s="14"/>
      <c r="B924" s="15"/>
      <c r="C924" s="16"/>
      <c r="D924" s="14"/>
      <c r="E924" s="17"/>
      <c r="F924" s="18"/>
      <c r="G924" s="18"/>
      <c r="H924" s="18"/>
      <c r="I924" s="7"/>
      <c r="J924" s="9"/>
      <c r="K924" s="9"/>
      <c r="L924" s="9"/>
      <c r="M924" s="9"/>
      <c r="N924" s="9"/>
      <c r="O924" s="9"/>
      <c r="P924" s="9"/>
      <c r="Q924" s="9"/>
      <c r="R924" s="9"/>
      <c r="S924" s="9"/>
      <c r="T924" s="9"/>
      <c r="U924" s="9"/>
      <c r="V924" s="9"/>
      <c r="W924" s="9"/>
      <c r="X924" s="9"/>
      <c r="Y924" s="9"/>
      <c r="Z924" s="9"/>
    </row>
    <row r="925" spans="1:26" ht="12.75" customHeight="1" x14ac:dyDescent="0.2">
      <c r="A925" s="14"/>
      <c r="B925" s="15"/>
      <c r="C925" s="16"/>
      <c r="D925" s="14"/>
      <c r="E925" s="17"/>
      <c r="F925" s="18"/>
      <c r="G925" s="18"/>
      <c r="H925" s="18"/>
      <c r="I925" s="7"/>
      <c r="J925" s="9"/>
      <c r="K925" s="9"/>
      <c r="L925" s="9"/>
      <c r="M925" s="9"/>
      <c r="N925" s="9"/>
      <c r="O925" s="9"/>
      <c r="P925" s="9"/>
      <c r="Q925" s="9"/>
      <c r="R925" s="9"/>
      <c r="S925" s="9"/>
      <c r="T925" s="9"/>
      <c r="U925" s="9"/>
      <c r="V925" s="9"/>
      <c r="W925" s="9"/>
      <c r="X925" s="9"/>
      <c r="Y925" s="9"/>
      <c r="Z925" s="9"/>
    </row>
    <row r="926" spans="1:26" ht="12.75" customHeight="1" x14ac:dyDescent="0.2">
      <c r="A926" s="14"/>
      <c r="B926" s="15"/>
      <c r="C926" s="16"/>
      <c r="D926" s="14"/>
      <c r="E926" s="17"/>
      <c r="F926" s="18"/>
      <c r="G926" s="18"/>
      <c r="H926" s="18"/>
      <c r="I926" s="7"/>
      <c r="J926" s="9"/>
      <c r="K926" s="9"/>
      <c r="L926" s="9"/>
      <c r="M926" s="9"/>
      <c r="N926" s="9"/>
      <c r="O926" s="9"/>
      <c r="P926" s="9"/>
      <c r="Q926" s="9"/>
      <c r="R926" s="9"/>
      <c r="S926" s="9"/>
      <c r="T926" s="9"/>
      <c r="U926" s="9"/>
      <c r="V926" s="9"/>
      <c r="W926" s="9"/>
      <c r="X926" s="9"/>
      <c r="Y926" s="9"/>
      <c r="Z926" s="9"/>
    </row>
    <row r="927" spans="1:26" ht="12.75" customHeight="1" x14ac:dyDescent="0.2">
      <c r="A927" s="14"/>
      <c r="B927" s="15"/>
      <c r="C927" s="16"/>
      <c r="D927" s="14"/>
      <c r="E927" s="17"/>
      <c r="F927" s="18"/>
      <c r="G927" s="18"/>
      <c r="H927" s="18"/>
      <c r="I927" s="7"/>
      <c r="J927" s="9"/>
      <c r="K927" s="9"/>
      <c r="L927" s="9"/>
      <c r="M927" s="9"/>
      <c r="N927" s="9"/>
      <c r="O927" s="9"/>
      <c r="P927" s="9"/>
      <c r="Q927" s="9"/>
      <c r="R927" s="9"/>
      <c r="S927" s="9"/>
      <c r="T927" s="9"/>
      <c r="U927" s="9"/>
      <c r="V927" s="9"/>
      <c r="W927" s="9"/>
      <c r="X927" s="9"/>
      <c r="Y927" s="9"/>
      <c r="Z927" s="9"/>
    </row>
    <row r="928" spans="1:26" ht="12.75" customHeight="1" x14ac:dyDescent="0.2">
      <c r="A928" s="14"/>
      <c r="B928" s="15"/>
      <c r="C928" s="16"/>
      <c r="D928" s="14"/>
      <c r="E928" s="17"/>
      <c r="F928" s="18"/>
      <c r="G928" s="18"/>
      <c r="H928" s="18"/>
      <c r="I928" s="7"/>
      <c r="J928" s="9"/>
      <c r="K928" s="9"/>
      <c r="L928" s="9"/>
      <c r="M928" s="9"/>
      <c r="N928" s="9"/>
      <c r="O928" s="9"/>
      <c r="P928" s="9"/>
      <c r="Q928" s="9"/>
      <c r="R928" s="9"/>
      <c r="S928" s="9"/>
      <c r="T928" s="9"/>
      <c r="U928" s="9"/>
      <c r="V928" s="9"/>
      <c r="W928" s="9"/>
      <c r="X928" s="9"/>
      <c r="Y928" s="9"/>
      <c r="Z928" s="9"/>
    </row>
    <row r="929" spans="1:26" ht="12.75" customHeight="1" x14ac:dyDescent="0.2">
      <c r="A929" s="14"/>
      <c r="B929" s="15"/>
      <c r="C929" s="16"/>
      <c r="D929" s="14"/>
      <c r="E929" s="17"/>
      <c r="F929" s="18"/>
      <c r="G929" s="18"/>
      <c r="H929" s="18"/>
      <c r="I929" s="7"/>
      <c r="J929" s="9"/>
      <c r="K929" s="9"/>
      <c r="L929" s="9"/>
      <c r="M929" s="9"/>
      <c r="N929" s="9"/>
      <c r="O929" s="9"/>
      <c r="P929" s="9"/>
      <c r="Q929" s="9"/>
      <c r="R929" s="9"/>
      <c r="S929" s="9"/>
      <c r="T929" s="9"/>
      <c r="U929" s="9"/>
      <c r="V929" s="9"/>
      <c r="W929" s="9"/>
      <c r="X929" s="9"/>
      <c r="Y929" s="9"/>
      <c r="Z929" s="9"/>
    </row>
    <row r="930" spans="1:26" ht="12.75" customHeight="1" x14ac:dyDescent="0.2">
      <c r="A930" s="14"/>
      <c r="B930" s="15"/>
      <c r="C930" s="16"/>
      <c r="D930" s="14"/>
      <c r="E930" s="17"/>
      <c r="F930" s="18"/>
      <c r="G930" s="18"/>
      <c r="H930" s="18"/>
      <c r="I930" s="7"/>
      <c r="J930" s="9"/>
      <c r="K930" s="9"/>
      <c r="L930" s="9"/>
      <c r="M930" s="9"/>
      <c r="N930" s="9"/>
      <c r="O930" s="9"/>
      <c r="P930" s="9"/>
      <c r="Q930" s="9"/>
      <c r="R930" s="9"/>
      <c r="S930" s="9"/>
      <c r="T930" s="9"/>
      <c r="U930" s="9"/>
      <c r="V930" s="9"/>
      <c r="W930" s="9"/>
      <c r="X930" s="9"/>
      <c r="Y930" s="9"/>
      <c r="Z930" s="9"/>
    </row>
    <row r="931" spans="1:26" ht="12.75" customHeight="1" x14ac:dyDescent="0.2">
      <c r="A931" s="14"/>
      <c r="B931" s="15"/>
      <c r="C931" s="16"/>
      <c r="D931" s="14"/>
      <c r="E931" s="17"/>
      <c r="F931" s="18"/>
      <c r="G931" s="18"/>
      <c r="H931" s="18"/>
      <c r="I931" s="7"/>
      <c r="J931" s="9"/>
      <c r="K931" s="9"/>
      <c r="L931" s="9"/>
      <c r="M931" s="9"/>
      <c r="N931" s="9"/>
      <c r="O931" s="9"/>
      <c r="P931" s="9"/>
      <c r="Q931" s="9"/>
      <c r="R931" s="9"/>
      <c r="S931" s="9"/>
      <c r="T931" s="9"/>
      <c r="U931" s="9"/>
      <c r="V931" s="9"/>
      <c r="W931" s="9"/>
      <c r="X931" s="9"/>
      <c r="Y931" s="9"/>
      <c r="Z931" s="9"/>
    </row>
    <row r="932" spans="1:26" ht="12.75" customHeight="1" x14ac:dyDescent="0.2">
      <c r="A932" s="14"/>
      <c r="B932" s="15"/>
      <c r="C932" s="16"/>
      <c r="D932" s="14"/>
      <c r="E932" s="17"/>
      <c r="F932" s="18"/>
      <c r="G932" s="18"/>
      <c r="H932" s="18"/>
      <c r="I932" s="7"/>
      <c r="J932" s="9"/>
      <c r="K932" s="9"/>
      <c r="L932" s="9"/>
      <c r="M932" s="9"/>
      <c r="N932" s="9"/>
      <c r="O932" s="9"/>
      <c r="P932" s="9"/>
      <c r="Q932" s="9"/>
      <c r="R932" s="9"/>
      <c r="S932" s="9"/>
      <c r="T932" s="9"/>
      <c r="U932" s="9"/>
      <c r="V932" s="9"/>
      <c r="W932" s="9"/>
      <c r="X932" s="9"/>
      <c r="Y932" s="9"/>
      <c r="Z932" s="9"/>
    </row>
    <row r="933" spans="1:26" ht="12.75" customHeight="1" x14ac:dyDescent="0.2">
      <c r="A933" s="14"/>
      <c r="B933" s="15"/>
      <c r="C933" s="16"/>
      <c r="D933" s="14"/>
      <c r="E933" s="17"/>
      <c r="F933" s="18"/>
      <c r="G933" s="18"/>
      <c r="H933" s="18"/>
      <c r="I933" s="7"/>
      <c r="J933" s="9"/>
      <c r="K933" s="9"/>
      <c r="L933" s="9"/>
      <c r="M933" s="9"/>
      <c r="N933" s="9"/>
      <c r="O933" s="9"/>
      <c r="P933" s="9"/>
      <c r="Q933" s="9"/>
      <c r="R933" s="9"/>
      <c r="S933" s="9"/>
      <c r="T933" s="9"/>
      <c r="U933" s="9"/>
      <c r="V933" s="9"/>
      <c r="W933" s="9"/>
      <c r="X933" s="9"/>
      <c r="Y933" s="9"/>
      <c r="Z933" s="9"/>
    </row>
    <row r="934" spans="1:26" ht="12.75" customHeight="1" x14ac:dyDescent="0.2">
      <c r="A934" s="14"/>
      <c r="B934" s="15"/>
      <c r="C934" s="16"/>
      <c r="D934" s="14"/>
      <c r="E934" s="17"/>
      <c r="F934" s="18"/>
      <c r="G934" s="18"/>
      <c r="H934" s="18"/>
      <c r="I934" s="7"/>
      <c r="J934" s="9"/>
      <c r="K934" s="9"/>
      <c r="L934" s="9"/>
      <c r="M934" s="9"/>
      <c r="N934" s="9"/>
      <c r="O934" s="9"/>
      <c r="P934" s="9"/>
      <c r="Q934" s="9"/>
      <c r="R934" s="9"/>
      <c r="S934" s="9"/>
      <c r="T934" s="9"/>
      <c r="U934" s="9"/>
      <c r="V934" s="9"/>
      <c r="W934" s="9"/>
      <c r="X934" s="9"/>
      <c r="Y934" s="9"/>
      <c r="Z934" s="9"/>
    </row>
    <row r="935" spans="1:26" ht="12.75" customHeight="1" x14ac:dyDescent="0.2">
      <c r="A935" s="14"/>
      <c r="B935" s="15"/>
      <c r="C935" s="16"/>
      <c r="D935" s="14"/>
      <c r="E935" s="17"/>
      <c r="F935" s="18"/>
      <c r="G935" s="18"/>
      <c r="H935" s="18"/>
      <c r="I935" s="7"/>
      <c r="J935" s="9"/>
      <c r="K935" s="9"/>
      <c r="L935" s="9"/>
      <c r="M935" s="9"/>
      <c r="N935" s="9"/>
      <c r="O935" s="9"/>
      <c r="P935" s="9"/>
      <c r="Q935" s="9"/>
      <c r="R935" s="9"/>
      <c r="S935" s="9"/>
      <c r="T935" s="9"/>
      <c r="U935" s="9"/>
      <c r="V935" s="9"/>
      <c r="W935" s="9"/>
      <c r="X935" s="9"/>
      <c r="Y935" s="9"/>
      <c r="Z935" s="9"/>
    </row>
    <row r="936" spans="1:26" ht="12.75" customHeight="1" x14ac:dyDescent="0.2">
      <c r="A936" s="14"/>
      <c r="B936" s="15"/>
      <c r="C936" s="16"/>
      <c r="D936" s="14"/>
      <c r="E936" s="17"/>
      <c r="F936" s="18"/>
      <c r="G936" s="18"/>
      <c r="H936" s="18"/>
      <c r="I936" s="7"/>
      <c r="J936" s="9"/>
      <c r="K936" s="9"/>
      <c r="L936" s="9"/>
      <c r="M936" s="9"/>
      <c r="N936" s="9"/>
      <c r="O936" s="9"/>
      <c r="P936" s="9"/>
      <c r="Q936" s="9"/>
      <c r="R936" s="9"/>
      <c r="S936" s="9"/>
      <c r="T936" s="9"/>
      <c r="U936" s="9"/>
      <c r="V936" s="9"/>
      <c r="W936" s="9"/>
      <c r="X936" s="9"/>
      <c r="Y936" s="9"/>
      <c r="Z936" s="9"/>
    </row>
    <row r="937" spans="1:26" ht="12.75" customHeight="1" x14ac:dyDescent="0.2">
      <c r="A937" s="14"/>
      <c r="B937" s="15"/>
      <c r="C937" s="16"/>
      <c r="D937" s="14"/>
      <c r="E937" s="17"/>
      <c r="F937" s="18"/>
      <c r="G937" s="18"/>
      <c r="H937" s="18"/>
      <c r="I937" s="7"/>
      <c r="J937" s="9"/>
      <c r="K937" s="9"/>
      <c r="L937" s="9"/>
      <c r="M937" s="9"/>
      <c r="N937" s="9"/>
      <c r="O937" s="9"/>
      <c r="P937" s="9"/>
      <c r="Q937" s="9"/>
      <c r="R937" s="9"/>
      <c r="S937" s="9"/>
      <c r="T937" s="9"/>
      <c r="U937" s="9"/>
      <c r="V937" s="9"/>
      <c r="W937" s="9"/>
      <c r="X937" s="9"/>
      <c r="Y937" s="9"/>
      <c r="Z937" s="9"/>
    </row>
    <row r="938" spans="1:26" ht="12.75" customHeight="1" x14ac:dyDescent="0.2">
      <c r="A938" s="14"/>
      <c r="B938" s="15"/>
      <c r="C938" s="16"/>
      <c r="D938" s="14"/>
      <c r="E938" s="17"/>
      <c r="F938" s="18"/>
      <c r="G938" s="18"/>
      <c r="H938" s="18"/>
      <c r="I938" s="7"/>
      <c r="J938" s="9"/>
      <c r="K938" s="9"/>
      <c r="L938" s="9"/>
      <c r="M938" s="9"/>
      <c r="N938" s="9"/>
      <c r="O938" s="9"/>
      <c r="P938" s="9"/>
      <c r="Q938" s="9"/>
      <c r="R938" s="9"/>
      <c r="S938" s="9"/>
      <c r="T938" s="9"/>
      <c r="U938" s="9"/>
      <c r="V938" s="9"/>
      <c r="W938" s="9"/>
      <c r="X938" s="9"/>
      <c r="Y938" s="9"/>
      <c r="Z938" s="9"/>
    </row>
    <row r="939" spans="1:26" ht="12.75" customHeight="1" x14ac:dyDescent="0.2">
      <c r="A939" s="14"/>
      <c r="B939" s="15"/>
      <c r="C939" s="16"/>
      <c r="D939" s="14"/>
      <c r="E939" s="17"/>
      <c r="F939" s="18"/>
      <c r="G939" s="18"/>
      <c r="H939" s="18"/>
      <c r="I939" s="7"/>
      <c r="J939" s="9"/>
      <c r="K939" s="9"/>
      <c r="L939" s="9"/>
      <c r="M939" s="9"/>
      <c r="N939" s="9"/>
      <c r="O939" s="9"/>
      <c r="P939" s="9"/>
      <c r="Q939" s="9"/>
      <c r="R939" s="9"/>
      <c r="S939" s="9"/>
      <c r="T939" s="9"/>
      <c r="U939" s="9"/>
      <c r="V939" s="9"/>
      <c r="W939" s="9"/>
      <c r="X939" s="9"/>
      <c r="Y939" s="9"/>
      <c r="Z939" s="9"/>
    </row>
    <row r="940" spans="1:26" ht="12.75" customHeight="1" x14ac:dyDescent="0.2">
      <c r="A940" s="14"/>
      <c r="B940" s="15"/>
      <c r="C940" s="16"/>
      <c r="D940" s="14"/>
      <c r="E940" s="17"/>
      <c r="F940" s="18"/>
      <c r="G940" s="18"/>
      <c r="H940" s="18"/>
      <c r="I940" s="7"/>
      <c r="J940" s="9"/>
      <c r="K940" s="9"/>
      <c r="L940" s="9"/>
      <c r="M940" s="9"/>
      <c r="N940" s="9"/>
      <c r="O940" s="9"/>
      <c r="P940" s="9"/>
      <c r="Q940" s="9"/>
      <c r="R940" s="9"/>
      <c r="S940" s="9"/>
      <c r="T940" s="9"/>
      <c r="U940" s="9"/>
      <c r="V940" s="9"/>
      <c r="W940" s="9"/>
      <c r="X940" s="9"/>
      <c r="Y940" s="9"/>
      <c r="Z940" s="9"/>
    </row>
    <row r="941" spans="1:26" ht="12.75" customHeight="1" x14ac:dyDescent="0.2">
      <c r="A941" s="14"/>
      <c r="B941" s="15"/>
      <c r="C941" s="16"/>
      <c r="D941" s="14"/>
      <c r="E941" s="17"/>
      <c r="F941" s="18"/>
      <c r="G941" s="18"/>
      <c r="H941" s="18"/>
      <c r="I941" s="7"/>
      <c r="J941" s="9"/>
      <c r="K941" s="9"/>
      <c r="L941" s="9"/>
      <c r="M941" s="9"/>
      <c r="N941" s="9"/>
      <c r="O941" s="9"/>
      <c r="P941" s="9"/>
      <c r="Q941" s="9"/>
      <c r="R941" s="9"/>
      <c r="S941" s="9"/>
      <c r="T941" s="9"/>
      <c r="U941" s="9"/>
      <c r="V941" s="9"/>
      <c r="W941" s="9"/>
      <c r="X941" s="9"/>
      <c r="Y941" s="9"/>
      <c r="Z941" s="9"/>
    </row>
    <row r="942" spans="1:26" ht="12.75" customHeight="1" x14ac:dyDescent="0.2">
      <c r="A942" s="14"/>
      <c r="B942" s="15"/>
      <c r="C942" s="16"/>
      <c r="D942" s="14"/>
      <c r="E942" s="17"/>
      <c r="F942" s="18"/>
      <c r="G942" s="18"/>
      <c r="H942" s="18"/>
      <c r="I942" s="7"/>
      <c r="J942" s="9"/>
      <c r="K942" s="9"/>
      <c r="L942" s="9"/>
      <c r="M942" s="9"/>
      <c r="N942" s="9"/>
      <c r="O942" s="9"/>
      <c r="P942" s="9"/>
      <c r="Q942" s="9"/>
      <c r="R942" s="9"/>
      <c r="S942" s="9"/>
      <c r="T942" s="9"/>
      <c r="U942" s="9"/>
      <c r="V942" s="9"/>
      <c r="W942" s="9"/>
      <c r="X942" s="9"/>
      <c r="Y942" s="9"/>
      <c r="Z942" s="9"/>
    </row>
    <row r="943" spans="1:26" ht="12.75" customHeight="1" x14ac:dyDescent="0.2">
      <c r="A943" s="14"/>
      <c r="B943" s="15"/>
      <c r="C943" s="16"/>
      <c r="D943" s="14"/>
      <c r="E943" s="17"/>
      <c r="F943" s="18"/>
      <c r="G943" s="18"/>
      <c r="H943" s="18"/>
      <c r="I943" s="7"/>
      <c r="J943" s="9"/>
      <c r="K943" s="9"/>
      <c r="L943" s="9"/>
      <c r="M943" s="9"/>
      <c r="N943" s="9"/>
      <c r="O943" s="9"/>
      <c r="P943" s="9"/>
      <c r="Q943" s="9"/>
      <c r="R943" s="9"/>
      <c r="S943" s="9"/>
      <c r="T943" s="9"/>
      <c r="U943" s="9"/>
      <c r="V943" s="9"/>
      <c r="W943" s="9"/>
      <c r="X943" s="9"/>
      <c r="Y943" s="9"/>
      <c r="Z943" s="9"/>
    </row>
    <row r="944" spans="1:26" ht="12.75" customHeight="1" x14ac:dyDescent="0.2">
      <c r="A944" s="14"/>
      <c r="B944" s="15"/>
      <c r="C944" s="16"/>
      <c r="D944" s="14"/>
      <c r="E944" s="17"/>
      <c r="F944" s="18"/>
      <c r="G944" s="18"/>
      <c r="H944" s="18"/>
      <c r="I944" s="7"/>
      <c r="J944" s="9"/>
      <c r="K944" s="9"/>
      <c r="L944" s="9"/>
      <c r="M944" s="9"/>
      <c r="N944" s="9"/>
      <c r="O944" s="9"/>
      <c r="P944" s="9"/>
      <c r="Q944" s="9"/>
      <c r="R944" s="9"/>
      <c r="S944" s="9"/>
      <c r="T944" s="9"/>
      <c r="U944" s="9"/>
      <c r="V944" s="9"/>
      <c r="W944" s="9"/>
      <c r="X944" s="9"/>
      <c r="Y944" s="9"/>
      <c r="Z944" s="9"/>
    </row>
    <row r="945" spans="1:26" ht="12.75" customHeight="1" x14ac:dyDescent="0.2">
      <c r="A945" s="14"/>
      <c r="B945" s="15"/>
      <c r="C945" s="16"/>
      <c r="D945" s="14"/>
      <c r="E945" s="17"/>
      <c r="F945" s="18"/>
      <c r="G945" s="18"/>
      <c r="H945" s="18"/>
      <c r="I945" s="7"/>
      <c r="J945" s="9"/>
      <c r="K945" s="9"/>
      <c r="L945" s="9"/>
      <c r="M945" s="9"/>
      <c r="N945" s="9"/>
      <c r="O945" s="9"/>
      <c r="P945" s="9"/>
      <c r="Q945" s="9"/>
      <c r="R945" s="9"/>
      <c r="S945" s="9"/>
      <c r="T945" s="9"/>
      <c r="U945" s="9"/>
      <c r="V945" s="9"/>
      <c r="W945" s="9"/>
      <c r="X945" s="9"/>
      <c r="Y945" s="9"/>
      <c r="Z945" s="9"/>
    </row>
    <row r="946" spans="1:26" ht="12.75" customHeight="1" x14ac:dyDescent="0.2">
      <c r="A946" s="14"/>
      <c r="B946" s="15"/>
      <c r="C946" s="16"/>
      <c r="D946" s="14"/>
      <c r="E946" s="17"/>
      <c r="F946" s="18"/>
      <c r="G946" s="18"/>
      <c r="H946" s="18"/>
      <c r="I946" s="7"/>
      <c r="J946" s="9"/>
      <c r="K946" s="9"/>
      <c r="L946" s="9"/>
      <c r="M946" s="9"/>
      <c r="N946" s="9"/>
      <c r="O946" s="9"/>
      <c r="P946" s="9"/>
      <c r="Q946" s="9"/>
      <c r="R946" s="9"/>
      <c r="S946" s="9"/>
      <c r="T946" s="9"/>
      <c r="U946" s="9"/>
      <c r="V946" s="9"/>
      <c r="W946" s="9"/>
      <c r="X946" s="9"/>
      <c r="Y946" s="9"/>
      <c r="Z946" s="9"/>
    </row>
    <row r="947" spans="1:26" ht="12.75" customHeight="1" x14ac:dyDescent="0.2">
      <c r="A947" s="14"/>
      <c r="B947" s="15"/>
      <c r="C947" s="16"/>
      <c r="D947" s="14"/>
      <c r="E947" s="17"/>
      <c r="F947" s="18"/>
      <c r="G947" s="18"/>
      <c r="H947" s="18"/>
      <c r="I947" s="7"/>
      <c r="J947" s="9"/>
      <c r="K947" s="9"/>
      <c r="L947" s="9"/>
      <c r="M947" s="9"/>
      <c r="N947" s="9"/>
      <c r="O947" s="9"/>
      <c r="P947" s="9"/>
      <c r="Q947" s="9"/>
      <c r="R947" s="9"/>
      <c r="S947" s="9"/>
      <c r="T947" s="9"/>
      <c r="U947" s="9"/>
      <c r="V947" s="9"/>
      <c r="W947" s="9"/>
      <c r="X947" s="9"/>
      <c r="Y947" s="9"/>
      <c r="Z947" s="9"/>
    </row>
    <row r="948" spans="1:26" ht="12.75" customHeight="1" x14ac:dyDescent="0.2">
      <c r="A948" s="14"/>
      <c r="B948" s="15"/>
      <c r="C948" s="16"/>
      <c r="D948" s="14"/>
      <c r="E948" s="17"/>
      <c r="F948" s="18"/>
      <c r="G948" s="18"/>
      <c r="H948" s="18"/>
      <c r="I948" s="7"/>
      <c r="J948" s="9"/>
      <c r="K948" s="9"/>
      <c r="L948" s="9"/>
      <c r="M948" s="9"/>
      <c r="N948" s="9"/>
      <c r="O948" s="9"/>
      <c r="P948" s="9"/>
      <c r="Q948" s="9"/>
      <c r="R948" s="9"/>
      <c r="S948" s="9"/>
      <c r="T948" s="9"/>
      <c r="U948" s="9"/>
      <c r="V948" s="9"/>
      <c r="W948" s="9"/>
      <c r="X948" s="9"/>
      <c r="Y948" s="9"/>
      <c r="Z948" s="9"/>
    </row>
    <row r="949" spans="1:26" ht="12.75" customHeight="1" x14ac:dyDescent="0.2">
      <c r="A949" s="14"/>
      <c r="B949" s="15"/>
      <c r="C949" s="16"/>
      <c r="D949" s="14"/>
      <c r="E949" s="17"/>
      <c r="F949" s="18"/>
      <c r="G949" s="18"/>
      <c r="H949" s="18"/>
      <c r="I949" s="7"/>
      <c r="J949" s="9"/>
      <c r="K949" s="9"/>
      <c r="L949" s="9"/>
      <c r="M949" s="9"/>
      <c r="N949" s="9"/>
      <c r="O949" s="9"/>
      <c r="P949" s="9"/>
      <c r="Q949" s="9"/>
      <c r="R949" s="9"/>
      <c r="S949" s="9"/>
      <c r="T949" s="9"/>
      <c r="U949" s="9"/>
      <c r="V949" s="9"/>
      <c r="W949" s="9"/>
      <c r="X949" s="9"/>
      <c r="Y949" s="9"/>
      <c r="Z949" s="9"/>
    </row>
    <row r="950" spans="1:26" ht="12.75" customHeight="1" x14ac:dyDescent="0.2">
      <c r="A950" s="14"/>
      <c r="B950" s="15"/>
      <c r="C950" s="16"/>
      <c r="D950" s="14"/>
      <c r="E950" s="17"/>
      <c r="F950" s="18"/>
      <c r="G950" s="18"/>
      <c r="H950" s="18"/>
      <c r="I950" s="7"/>
      <c r="J950" s="9"/>
      <c r="K950" s="9"/>
      <c r="L950" s="9"/>
      <c r="M950" s="9"/>
      <c r="N950" s="9"/>
      <c r="O950" s="9"/>
      <c r="P950" s="9"/>
      <c r="Q950" s="9"/>
      <c r="R950" s="9"/>
      <c r="S950" s="9"/>
      <c r="T950" s="9"/>
      <c r="U950" s="9"/>
      <c r="V950" s="9"/>
      <c r="W950" s="9"/>
      <c r="X950" s="9"/>
      <c r="Y950" s="9"/>
      <c r="Z950" s="9"/>
    </row>
    <row r="951" spans="1:26" ht="12.75" customHeight="1" x14ac:dyDescent="0.2">
      <c r="A951" s="14"/>
      <c r="B951" s="15"/>
      <c r="C951" s="16"/>
      <c r="D951" s="14"/>
      <c r="E951" s="17"/>
      <c r="F951" s="18"/>
      <c r="G951" s="18"/>
      <c r="H951" s="18"/>
      <c r="I951" s="7"/>
      <c r="J951" s="9"/>
      <c r="K951" s="9"/>
      <c r="L951" s="9"/>
      <c r="M951" s="9"/>
      <c r="N951" s="9"/>
      <c r="O951" s="9"/>
      <c r="P951" s="9"/>
      <c r="Q951" s="9"/>
      <c r="R951" s="9"/>
      <c r="S951" s="9"/>
      <c r="T951" s="9"/>
      <c r="U951" s="9"/>
      <c r="V951" s="9"/>
      <c r="W951" s="9"/>
      <c r="X951" s="9"/>
      <c r="Y951" s="9"/>
      <c r="Z951" s="9"/>
    </row>
    <row r="952" spans="1:26" ht="12.75" customHeight="1" x14ac:dyDescent="0.2">
      <c r="A952" s="14"/>
      <c r="B952" s="15"/>
      <c r="C952" s="16"/>
      <c r="D952" s="14"/>
      <c r="E952" s="17"/>
      <c r="F952" s="18"/>
      <c r="G952" s="18"/>
      <c r="H952" s="18"/>
      <c r="I952" s="7"/>
      <c r="J952" s="9"/>
      <c r="K952" s="9"/>
      <c r="L952" s="9"/>
      <c r="M952" s="9"/>
      <c r="N952" s="9"/>
      <c r="O952" s="9"/>
      <c r="P952" s="9"/>
      <c r="Q952" s="9"/>
      <c r="R952" s="9"/>
      <c r="S952" s="9"/>
      <c r="T952" s="9"/>
      <c r="U952" s="9"/>
      <c r="V952" s="9"/>
      <c r="W952" s="9"/>
      <c r="X952" s="9"/>
      <c r="Y952" s="9"/>
      <c r="Z952" s="9"/>
    </row>
    <row r="953" spans="1:26" ht="12.75" customHeight="1" x14ac:dyDescent="0.2">
      <c r="A953" s="14"/>
      <c r="B953" s="15"/>
      <c r="C953" s="16"/>
      <c r="D953" s="14"/>
      <c r="E953" s="17"/>
      <c r="F953" s="18"/>
      <c r="G953" s="18"/>
      <c r="H953" s="18"/>
      <c r="I953" s="7"/>
      <c r="J953" s="9"/>
      <c r="K953" s="9"/>
      <c r="L953" s="9"/>
      <c r="M953" s="9"/>
      <c r="N953" s="9"/>
      <c r="O953" s="9"/>
      <c r="P953" s="9"/>
      <c r="Q953" s="9"/>
      <c r="R953" s="9"/>
      <c r="S953" s="9"/>
      <c r="T953" s="9"/>
      <c r="U953" s="9"/>
      <c r="V953" s="9"/>
      <c r="W953" s="9"/>
      <c r="X953" s="9"/>
      <c r="Y953" s="9"/>
      <c r="Z953" s="9"/>
    </row>
    <row r="954" spans="1:26" ht="12.75" customHeight="1" x14ac:dyDescent="0.2">
      <c r="A954" s="14"/>
      <c r="B954" s="15"/>
      <c r="C954" s="16"/>
      <c r="D954" s="14"/>
      <c r="E954" s="17"/>
      <c r="F954" s="18"/>
      <c r="G954" s="18"/>
      <c r="H954" s="18"/>
      <c r="I954" s="7"/>
      <c r="J954" s="9"/>
      <c r="K954" s="9"/>
      <c r="L954" s="9"/>
      <c r="M954" s="9"/>
      <c r="N954" s="9"/>
      <c r="O954" s="9"/>
      <c r="P954" s="9"/>
      <c r="Q954" s="9"/>
      <c r="R954" s="9"/>
      <c r="S954" s="9"/>
      <c r="T954" s="9"/>
      <c r="U954" s="9"/>
      <c r="V954" s="9"/>
      <c r="W954" s="9"/>
      <c r="X954" s="9"/>
      <c r="Y954" s="9"/>
      <c r="Z954" s="9"/>
    </row>
    <row r="955" spans="1:26" ht="12.75" customHeight="1" x14ac:dyDescent="0.2">
      <c r="A955" s="14"/>
      <c r="B955" s="15"/>
      <c r="C955" s="16"/>
      <c r="D955" s="14"/>
      <c r="E955" s="17"/>
      <c r="F955" s="18"/>
      <c r="G955" s="18"/>
      <c r="H955" s="18"/>
      <c r="I955" s="7"/>
      <c r="J955" s="9"/>
      <c r="K955" s="9"/>
      <c r="L955" s="9"/>
      <c r="M955" s="9"/>
      <c r="N955" s="9"/>
      <c r="O955" s="9"/>
      <c r="P955" s="9"/>
      <c r="Q955" s="9"/>
      <c r="R955" s="9"/>
      <c r="S955" s="9"/>
      <c r="T955" s="9"/>
      <c r="U955" s="9"/>
      <c r="V955" s="9"/>
      <c r="W955" s="9"/>
      <c r="X955" s="9"/>
      <c r="Y955" s="9"/>
      <c r="Z955" s="9"/>
    </row>
    <row r="956" spans="1:26" ht="12.75" customHeight="1" x14ac:dyDescent="0.2">
      <c r="A956" s="14"/>
      <c r="B956" s="15"/>
      <c r="C956" s="16"/>
      <c r="D956" s="14"/>
      <c r="E956" s="17"/>
      <c r="F956" s="18"/>
      <c r="G956" s="18"/>
      <c r="H956" s="18"/>
      <c r="I956" s="7"/>
      <c r="J956" s="9"/>
      <c r="K956" s="9"/>
      <c r="L956" s="9"/>
      <c r="M956" s="9"/>
      <c r="N956" s="9"/>
      <c r="O956" s="9"/>
      <c r="P956" s="9"/>
      <c r="Q956" s="9"/>
      <c r="R956" s="9"/>
      <c r="S956" s="9"/>
      <c r="T956" s="9"/>
      <c r="U956" s="9"/>
      <c r="V956" s="9"/>
      <c r="W956" s="9"/>
      <c r="X956" s="9"/>
      <c r="Y956" s="9"/>
      <c r="Z956" s="9"/>
    </row>
    <row r="957" spans="1:26" ht="12.75" customHeight="1" x14ac:dyDescent="0.2">
      <c r="A957" s="14"/>
      <c r="B957" s="15"/>
      <c r="C957" s="16"/>
      <c r="D957" s="14"/>
      <c r="E957" s="17"/>
      <c r="F957" s="18"/>
      <c r="G957" s="18"/>
      <c r="H957" s="18"/>
      <c r="I957" s="7"/>
      <c r="J957" s="9"/>
      <c r="K957" s="9"/>
      <c r="L957" s="9"/>
      <c r="M957" s="9"/>
      <c r="N957" s="9"/>
      <c r="O957" s="9"/>
      <c r="P957" s="9"/>
      <c r="Q957" s="9"/>
      <c r="R957" s="9"/>
      <c r="S957" s="9"/>
      <c r="T957" s="9"/>
      <c r="U957" s="9"/>
      <c r="V957" s="9"/>
      <c r="W957" s="9"/>
      <c r="X957" s="9"/>
      <c r="Y957" s="9"/>
      <c r="Z957" s="9"/>
    </row>
    <row r="958" spans="1:26" ht="12.75" customHeight="1" x14ac:dyDescent="0.2">
      <c r="A958" s="14"/>
      <c r="B958" s="15"/>
      <c r="C958" s="16"/>
      <c r="D958" s="14"/>
      <c r="E958" s="17"/>
      <c r="F958" s="18"/>
      <c r="G958" s="18"/>
      <c r="H958" s="18"/>
      <c r="I958" s="7"/>
      <c r="J958" s="9"/>
      <c r="K958" s="9"/>
      <c r="L958" s="9"/>
      <c r="M958" s="9"/>
      <c r="N958" s="9"/>
      <c r="O958" s="9"/>
      <c r="P958" s="9"/>
      <c r="Q958" s="9"/>
      <c r="R958" s="9"/>
      <c r="S958" s="9"/>
      <c r="T958" s="9"/>
      <c r="U958" s="9"/>
      <c r="V958" s="9"/>
      <c r="W958" s="9"/>
      <c r="X958" s="9"/>
      <c r="Y958" s="9"/>
      <c r="Z958" s="9"/>
    </row>
    <row r="959" spans="1:26" ht="12.75" customHeight="1" x14ac:dyDescent="0.2">
      <c r="A959" s="14"/>
      <c r="B959" s="15"/>
      <c r="C959" s="16"/>
      <c r="D959" s="14"/>
      <c r="E959" s="17"/>
      <c r="F959" s="18"/>
      <c r="G959" s="18"/>
      <c r="H959" s="18"/>
      <c r="I959" s="7"/>
      <c r="J959" s="9"/>
      <c r="K959" s="9"/>
      <c r="L959" s="9"/>
      <c r="M959" s="9"/>
      <c r="N959" s="9"/>
      <c r="O959" s="9"/>
      <c r="P959" s="9"/>
      <c r="Q959" s="9"/>
      <c r="R959" s="9"/>
      <c r="S959" s="9"/>
      <c r="T959" s="9"/>
      <c r="U959" s="9"/>
      <c r="V959" s="9"/>
      <c r="W959" s="9"/>
      <c r="X959" s="9"/>
      <c r="Y959" s="9"/>
      <c r="Z959" s="9"/>
    </row>
    <row r="960" spans="1:26" ht="12.75" customHeight="1" x14ac:dyDescent="0.2">
      <c r="A960" s="14"/>
      <c r="B960" s="15"/>
      <c r="C960" s="16"/>
      <c r="D960" s="14"/>
      <c r="E960" s="17"/>
      <c r="F960" s="18"/>
      <c r="G960" s="18"/>
      <c r="H960" s="18"/>
      <c r="I960" s="7"/>
      <c r="J960" s="9"/>
      <c r="K960" s="9"/>
      <c r="L960" s="9"/>
      <c r="M960" s="9"/>
      <c r="N960" s="9"/>
      <c r="O960" s="9"/>
      <c r="P960" s="9"/>
      <c r="Q960" s="9"/>
      <c r="R960" s="9"/>
      <c r="S960" s="9"/>
      <c r="T960" s="9"/>
      <c r="U960" s="9"/>
      <c r="V960" s="9"/>
      <c r="W960" s="9"/>
      <c r="X960" s="9"/>
      <c r="Y960" s="9"/>
      <c r="Z960" s="9"/>
    </row>
    <row r="961" spans="1:26" ht="12.75" customHeight="1" x14ac:dyDescent="0.2">
      <c r="A961" s="14"/>
      <c r="B961" s="15"/>
      <c r="C961" s="16"/>
      <c r="D961" s="14"/>
      <c r="E961" s="17"/>
      <c r="F961" s="18"/>
      <c r="G961" s="18"/>
      <c r="H961" s="18"/>
      <c r="I961" s="7"/>
      <c r="J961" s="9"/>
      <c r="K961" s="9"/>
      <c r="L961" s="9"/>
      <c r="M961" s="9"/>
      <c r="N961" s="9"/>
      <c r="O961" s="9"/>
      <c r="P961" s="9"/>
      <c r="Q961" s="9"/>
      <c r="R961" s="9"/>
      <c r="S961" s="9"/>
      <c r="T961" s="9"/>
      <c r="U961" s="9"/>
      <c r="V961" s="9"/>
      <c r="W961" s="9"/>
      <c r="X961" s="9"/>
      <c r="Y961" s="9"/>
      <c r="Z961" s="9"/>
    </row>
    <row r="962" spans="1:26" ht="12.75" customHeight="1" x14ac:dyDescent="0.2">
      <c r="A962" s="14"/>
      <c r="B962" s="15"/>
      <c r="C962" s="16"/>
      <c r="D962" s="14"/>
      <c r="E962" s="17"/>
      <c r="F962" s="18"/>
      <c r="G962" s="18"/>
      <c r="H962" s="18"/>
      <c r="I962" s="7"/>
      <c r="J962" s="9"/>
      <c r="K962" s="9"/>
      <c r="L962" s="9"/>
      <c r="M962" s="9"/>
      <c r="N962" s="9"/>
      <c r="O962" s="9"/>
      <c r="P962" s="9"/>
      <c r="Q962" s="9"/>
      <c r="R962" s="9"/>
      <c r="S962" s="9"/>
      <c r="T962" s="9"/>
      <c r="U962" s="9"/>
      <c r="V962" s="9"/>
      <c r="W962" s="9"/>
      <c r="X962" s="9"/>
      <c r="Y962" s="9"/>
      <c r="Z962" s="9"/>
    </row>
    <row r="963" spans="1:26" ht="12.75" customHeight="1" x14ac:dyDescent="0.2">
      <c r="A963" s="14"/>
      <c r="B963" s="15"/>
      <c r="C963" s="16"/>
      <c r="D963" s="14"/>
      <c r="E963" s="17"/>
      <c r="F963" s="18"/>
      <c r="G963" s="18"/>
      <c r="H963" s="18"/>
      <c r="I963" s="7"/>
      <c r="J963" s="9"/>
      <c r="K963" s="9"/>
      <c r="L963" s="9"/>
      <c r="M963" s="9"/>
      <c r="N963" s="9"/>
      <c r="O963" s="9"/>
      <c r="P963" s="9"/>
      <c r="Q963" s="9"/>
      <c r="R963" s="9"/>
      <c r="S963" s="9"/>
      <c r="T963" s="9"/>
      <c r="U963" s="9"/>
      <c r="V963" s="9"/>
      <c r="W963" s="9"/>
      <c r="X963" s="9"/>
      <c r="Y963" s="9"/>
      <c r="Z963" s="9"/>
    </row>
    <row r="964" spans="1:26" ht="12.75" customHeight="1" x14ac:dyDescent="0.2">
      <c r="A964" s="14"/>
      <c r="B964" s="15"/>
      <c r="C964" s="16"/>
      <c r="D964" s="14"/>
      <c r="E964" s="17"/>
      <c r="F964" s="18"/>
      <c r="G964" s="18"/>
      <c r="H964" s="18"/>
      <c r="I964" s="7"/>
      <c r="J964" s="9"/>
      <c r="K964" s="9"/>
      <c r="L964" s="9"/>
      <c r="M964" s="9"/>
      <c r="N964" s="9"/>
      <c r="O964" s="9"/>
      <c r="P964" s="9"/>
      <c r="Q964" s="9"/>
      <c r="R964" s="9"/>
      <c r="S964" s="9"/>
      <c r="T964" s="9"/>
      <c r="U964" s="9"/>
      <c r="V964" s="9"/>
      <c r="W964" s="9"/>
      <c r="X964" s="9"/>
      <c r="Y964" s="9"/>
      <c r="Z964" s="9"/>
    </row>
    <row r="965" spans="1:26" ht="12.75" customHeight="1" x14ac:dyDescent="0.2">
      <c r="A965" s="14"/>
      <c r="B965" s="15"/>
      <c r="C965" s="16"/>
      <c r="D965" s="14"/>
      <c r="E965" s="17"/>
      <c r="F965" s="18"/>
      <c r="G965" s="18"/>
      <c r="H965" s="18"/>
      <c r="I965" s="7"/>
      <c r="J965" s="9"/>
      <c r="K965" s="9"/>
      <c r="L965" s="9"/>
      <c r="M965" s="9"/>
      <c r="N965" s="9"/>
      <c r="O965" s="9"/>
      <c r="P965" s="9"/>
      <c r="Q965" s="9"/>
      <c r="R965" s="9"/>
      <c r="S965" s="9"/>
      <c r="T965" s="9"/>
      <c r="U965" s="9"/>
      <c r="V965" s="9"/>
      <c r="W965" s="9"/>
      <c r="X965" s="9"/>
      <c r="Y965" s="9"/>
      <c r="Z965" s="9"/>
    </row>
    <row r="966" spans="1:26" ht="12.75" customHeight="1" x14ac:dyDescent="0.2">
      <c r="A966" s="14"/>
      <c r="B966" s="15"/>
      <c r="C966" s="16"/>
      <c r="D966" s="14"/>
      <c r="E966" s="17"/>
      <c r="F966" s="18"/>
      <c r="G966" s="18"/>
      <c r="H966" s="18"/>
      <c r="I966" s="7"/>
      <c r="J966" s="9"/>
      <c r="K966" s="9"/>
      <c r="L966" s="9"/>
      <c r="M966" s="9"/>
      <c r="N966" s="9"/>
      <c r="O966" s="9"/>
      <c r="P966" s="9"/>
      <c r="Q966" s="9"/>
      <c r="R966" s="9"/>
      <c r="S966" s="9"/>
      <c r="T966" s="9"/>
      <c r="U966" s="9"/>
      <c r="V966" s="9"/>
      <c r="W966" s="9"/>
      <c r="X966" s="9"/>
      <c r="Y966" s="9"/>
      <c r="Z966" s="9"/>
    </row>
    <row r="967" spans="1:26" ht="12.75" customHeight="1" x14ac:dyDescent="0.2">
      <c r="A967" s="14"/>
      <c r="B967" s="15"/>
      <c r="C967" s="16"/>
      <c r="D967" s="14"/>
      <c r="E967" s="17"/>
      <c r="F967" s="18"/>
      <c r="G967" s="18"/>
      <c r="H967" s="18"/>
      <c r="I967" s="7"/>
      <c r="J967" s="9"/>
      <c r="K967" s="9"/>
      <c r="L967" s="9"/>
      <c r="M967" s="9"/>
      <c r="N967" s="9"/>
      <c r="O967" s="9"/>
      <c r="P967" s="9"/>
      <c r="Q967" s="9"/>
      <c r="R967" s="9"/>
      <c r="S967" s="9"/>
      <c r="T967" s="9"/>
      <c r="U967" s="9"/>
      <c r="V967" s="9"/>
      <c r="W967" s="9"/>
      <c r="X967" s="9"/>
      <c r="Y967" s="9"/>
      <c r="Z967" s="9"/>
    </row>
    <row r="968" spans="1:26" ht="12.75" customHeight="1" x14ac:dyDescent="0.2">
      <c r="A968" s="14"/>
      <c r="B968" s="15"/>
      <c r="C968" s="16"/>
      <c r="D968" s="14"/>
      <c r="E968" s="17"/>
      <c r="F968" s="18"/>
      <c r="G968" s="18"/>
      <c r="H968" s="18"/>
      <c r="I968" s="7"/>
      <c r="J968" s="9"/>
      <c r="K968" s="9"/>
      <c r="L968" s="9"/>
      <c r="M968" s="9"/>
      <c r="N968" s="9"/>
      <c r="O968" s="9"/>
      <c r="P968" s="9"/>
      <c r="Q968" s="9"/>
      <c r="R968" s="9"/>
      <c r="S968" s="9"/>
      <c r="T968" s="9"/>
      <c r="U968" s="9"/>
      <c r="V968" s="9"/>
      <c r="W968" s="9"/>
      <c r="X968" s="9"/>
      <c r="Y968" s="9"/>
      <c r="Z968" s="9"/>
    </row>
    <row r="969" spans="1:26" ht="12.75" customHeight="1" x14ac:dyDescent="0.2">
      <c r="A969" s="14"/>
      <c r="B969" s="15"/>
      <c r="C969" s="16"/>
      <c r="D969" s="14"/>
      <c r="E969" s="17"/>
      <c r="F969" s="18"/>
      <c r="G969" s="18"/>
      <c r="H969" s="18"/>
      <c r="I969" s="7"/>
      <c r="J969" s="9"/>
      <c r="K969" s="9"/>
      <c r="L969" s="9"/>
      <c r="M969" s="9"/>
      <c r="N969" s="9"/>
      <c r="O969" s="9"/>
      <c r="P969" s="9"/>
      <c r="Q969" s="9"/>
      <c r="R969" s="9"/>
      <c r="S969" s="9"/>
      <c r="T969" s="9"/>
      <c r="U969" s="9"/>
      <c r="V969" s="9"/>
      <c r="W969" s="9"/>
      <c r="X969" s="9"/>
      <c r="Y969" s="9"/>
      <c r="Z969" s="9"/>
    </row>
    <row r="970" spans="1:26" ht="12.75" customHeight="1" x14ac:dyDescent="0.2">
      <c r="A970" s="14"/>
      <c r="B970" s="15"/>
      <c r="C970" s="16"/>
      <c r="D970" s="14"/>
      <c r="E970" s="17"/>
      <c r="F970" s="18"/>
      <c r="G970" s="18"/>
      <c r="H970" s="18"/>
      <c r="I970" s="7"/>
      <c r="J970" s="9"/>
      <c r="K970" s="9"/>
      <c r="L970" s="9"/>
      <c r="M970" s="9"/>
      <c r="N970" s="9"/>
      <c r="O970" s="9"/>
      <c r="P970" s="9"/>
      <c r="Q970" s="9"/>
      <c r="R970" s="9"/>
      <c r="S970" s="9"/>
      <c r="T970" s="9"/>
      <c r="U970" s="9"/>
      <c r="V970" s="9"/>
      <c r="W970" s="9"/>
      <c r="X970" s="9"/>
      <c r="Y970" s="9"/>
      <c r="Z970" s="9"/>
    </row>
    <row r="971" spans="1:26" ht="12.75" customHeight="1" x14ac:dyDescent="0.2">
      <c r="A971" s="14"/>
      <c r="B971" s="15"/>
      <c r="C971" s="16"/>
      <c r="D971" s="14"/>
      <c r="E971" s="17"/>
      <c r="F971" s="18"/>
      <c r="G971" s="18"/>
      <c r="H971" s="18"/>
      <c r="I971" s="7"/>
      <c r="J971" s="9"/>
      <c r="K971" s="9"/>
      <c r="L971" s="9"/>
      <c r="M971" s="9"/>
      <c r="N971" s="9"/>
      <c r="O971" s="9"/>
      <c r="P971" s="9"/>
      <c r="Q971" s="9"/>
      <c r="R971" s="9"/>
      <c r="S971" s="9"/>
      <c r="T971" s="9"/>
      <c r="U971" s="9"/>
      <c r="V971" s="9"/>
      <c r="W971" s="9"/>
      <c r="X971" s="9"/>
      <c r="Y971" s="9"/>
      <c r="Z971" s="9"/>
    </row>
    <row r="972" spans="1:26" ht="12.75" customHeight="1" x14ac:dyDescent="0.2">
      <c r="A972" s="14"/>
      <c r="B972" s="15"/>
      <c r="C972" s="16"/>
      <c r="D972" s="14"/>
      <c r="E972" s="17"/>
      <c r="F972" s="18"/>
      <c r="G972" s="18"/>
      <c r="H972" s="18"/>
      <c r="I972" s="7"/>
      <c r="J972" s="9"/>
      <c r="K972" s="9"/>
      <c r="L972" s="9"/>
      <c r="M972" s="9"/>
      <c r="N972" s="9"/>
      <c r="O972" s="9"/>
      <c r="P972" s="9"/>
      <c r="Q972" s="9"/>
      <c r="R972" s="9"/>
      <c r="S972" s="9"/>
      <c r="T972" s="9"/>
      <c r="U972" s="9"/>
      <c r="V972" s="9"/>
      <c r="W972" s="9"/>
      <c r="X972" s="9"/>
      <c r="Y972" s="9"/>
      <c r="Z972" s="9"/>
    </row>
    <row r="973" spans="1:26" ht="12.75" customHeight="1" x14ac:dyDescent="0.2">
      <c r="A973" s="14"/>
      <c r="B973" s="15"/>
      <c r="C973" s="16"/>
      <c r="D973" s="14"/>
      <c r="E973" s="17"/>
      <c r="F973" s="18"/>
      <c r="G973" s="18"/>
      <c r="H973" s="18"/>
      <c r="I973" s="7"/>
      <c r="J973" s="9"/>
      <c r="K973" s="9"/>
      <c r="L973" s="9"/>
      <c r="M973" s="9"/>
      <c r="N973" s="9"/>
      <c r="O973" s="9"/>
      <c r="P973" s="9"/>
      <c r="Q973" s="9"/>
      <c r="R973" s="9"/>
      <c r="S973" s="9"/>
      <c r="T973" s="9"/>
      <c r="U973" s="9"/>
      <c r="V973" s="9"/>
      <c r="W973" s="9"/>
      <c r="X973" s="9"/>
      <c r="Y973" s="9"/>
      <c r="Z973" s="9"/>
    </row>
    <row r="974" spans="1:26" ht="12.75" customHeight="1" x14ac:dyDescent="0.2">
      <c r="A974" s="14"/>
      <c r="B974" s="15"/>
      <c r="C974" s="16"/>
      <c r="D974" s="14"/>
      <c r="E974" s="17"/>
      <c r="F974" s="18"/>
      <c r="G974" s="18"/>
      <c r="H974" s="18"/>
      <c r="I974" s="7"/>
      <c r="J974" s="9"/>
      <c r="K974" s="9"/>
      <c r="L974" s="9"/>
      <c r="M974" s="9"/>
      <c r="N974" s="9"/>
      <c r="O974" s="9"/>
      <c r="P974" s="9"/>
      <c r="Q974" s="9"/>
      <c r="R974" s="9"/>
      <c r="S974" s="9"/>
      <c r="T974" s="9"/>
      <c r="U974" s="9"/>
      <c r="V974" s="9"/>
      <c r="W974" s="9"/>
      <c r="X974" s="9"/>
      <c r="Y974" s="9"/>
      <c r="Z974" s="9"/>
    </row>
    <row r="975" spans="1:26" ht="12.75" customHeight="1" x14ac:dyDescent="0.2">
      <c r="A975" s="14"/>
      <c r="B975" s="15"/>
      <c r="C975" s="16"/>
      <c r="D975" s="14"/>
      <c r="E975" s="17"/>
      <c r="F975" s="18"/>
      <c r="G975" s="18"/>
      <c r="H975" s="18"/>
      <c r="I975" s="7"/>
      <c r="J975" s="9"/>
      <c r="K975" s="9"/>
      <c r="L975" s="9"/>
      <c r="M975" s="9"/>
      <c r="N975" s="9"/>
      <c r="O975" s="9"/>
      <c r="P975" s="9"/>
      <c r="Q975" s="9"/>
      <c r="R975" s="9"/>
      <c r="S975" s="9"/>
      <c r="T975" s="9"/>
      <c r="U975" s="9"/>
      <c r="V975" s="9"/>
      <c r="W975" s="9"/>
      <c r="X975" s="9"/>
      <c r="Y975" s="9"/>
      <c r="Z975" s="9"/>
    </row>
    <row r="976" spans="1:26" ht="12.75" customHeight="1" x14ac:dyDescent="0.2">
      <c r="A976" s="14"/>
      <c r="B976" s="15"/>
      <c r="C976" s="16"/>
      <c r="D976" s="14"/>
      <c r="E976" s="17"/>
      <c r="F976" s="18"/>
      <c r="G976" s="18"/>
      <c r="H976" s="18"/>
      <c r="I976" s="7"/>
      <c r="J976" s="9"/>
      <c r="K976" s="9"/>
      <c r="L976" s="9"/>
      <c r="M976" s="9"/>
      <c r="N976" s="9"/>
      <c r="O976" s="9"/>
      <c r="P976" s="9"/>
      <c r="Q976" s="9"/>
      <c r="R976" s="9"/>
      <c r="S976" s="9"/>
      <c r="T976" s="9"/>
      <c r="U976" s="9"/>
      <c r="V976" s="9"/>
      <c r="W976" s="9"/>
      <c r="X976" s="9"/>
      <c r="Y976" s="9"/>
      <c r="Z976" s="9"/>
    </row>
    <row r="977" spans="1:26" ht="12.75" customHeight="1" x14ac:dyDescent="0.2">
      <c r="A977" s="14"/>
      <c r="B977" s="15"/>
      <c r="C977" s="16"/>
      <c r="D977" s="14"/>
      <c r="E977" s="17"/>
      <c r="F977" s="18"/>
      <c r="G977" s="18"/>
      <c r="H977" s="18"/>
      <c r="I977" s="7"/>
      <c r="J977" s="9"/>
      <c r="K977" s="9"/>
      <c r="L977" s="9"/>
      <c r="M977" s="9"/>
      <c r="N977" s="9"/>
      <c r="O977" s="9"/>
      <c r="P977" s="9"/>
      <c r="Q977" s="9"/>
      <c r="R977" s="9"/>
      <c r="S977" s="9"/>
      <c r="T977" s="9"/>
      <c r="U977" s="9"/>
      <c r="V977" s="9"/>
      <c r="W977" s="9"/>
      <c r="X977" s="9"/>
      <c r="Y977" s="9"/>
      <c r="Z977" s="9"/>
    </row>
    <row r="978" spans="1:26" ht="12.75" customHeight="1" x14ac:dyDescent="0.2">
      <c r="A978" s="14"/>
      <c r="B978" s="15"/>
      <c r="C978" s="16"/>
      <c r="D978" s="14"/>
      <c r="E978" s="17"/>
      <c r="F978" s="18"/>
      <c r="G978" s="18"/>
      <c r="H978" s="18"/>
      <c r="I978" s="7"/>
      <c r="J978" s="9"/>
      <c r="K978" s="9"/>
      <c r="L978" s="9"/>
      <c r="M978" s="9"/>
      <c r="N978" s="9"/>
      <c r="O978" s="9"/>
      <c r="P978" s="9"/>
      <c r="Q978" s="9"/>
      <c r="R978" s="9"/>
      <c r="S978" s="9"/>
      <c r="T978" s="9"/>
      <c r="U978" s="9"/>
      <c r="V978" s="9"/>
      <c r="W978" s="9"/>
      <c r="X978" s="9"/>
      <c r="Y978" s="9"/>
      <c r="Z978" s="9"/>
    </row>
    <row r="979" spans="1:26" ht="12.75" customHeight="1" x14ac:dyDescent="0.2">
      <c r="A979" s="14"/>
      <c r="B979" s="15"/>
      <c r="C979" s="16"/>
      <c r="D979" s="14"/>
      <c r="E979" s="17"/>
      <c r="F979" s="18"/>
      <c r="G979" s="18"/>
      <c r="H979" s="18"/>
      <c r="I979" s="7"/>
      <c r="J979" s="9"/>
      <c r="K979" s="9"/>
      <c r="L979" s="9"/>
      <c r="M979" s="9"/>
      <c r="N979" s="9"/>
      <c r="O979" s="9"/>
      <c r="P979" s="9"/>
      <c r="Q979" s="9"/>
      <c r="R979" s="9"/>
      <c r="S979" s="9"/>
      <c r="T979" s="9"/>
      <c r="U979" s="9"/>
      <c r="V979" s="9"/>
      <c r="W979" s="9"/>
      <c r="X979" s="9"/>
      <c r="Y979" s="9"/>
      <c r="Z979" s="9"/>
    </row>
    <row r="980" spans="1:26" ht="12.75" customHeight="1" x14ac:dyDescent="0.2">
      <c r="A980" s="14"/>
      <c r="B980" s="15"/>
      <c r="C980" s="16"/>
      <c r="D980" s="14"/>
      <c r="E980" s="17"/>
      <c r="F980" s="18"/>
      <c r="G980" s="18"/>
      <c r="H980" s="18"/>
      <c r="I980" s="7"/>
      <c r="J980" s="9"/>
      <c r="K980" s="9"/>
      <c r="L980" s="9"/>
      <c r="M980" s="9"/>
      <c r="N980" s="9"/>
      <c r="O980" s="9"/>
      <c r="P980" s="9"/>
      <c r="Q980" s="9"/>
      <c r="R980" s="9"/>
      <c r="S980" s="9"/>
      <c r="T980" s="9"/>
      <c r="U980" s="9"/>
      <c r="V980" s="9"/>
      <c r="W980" s="9"/>
      <c r="X980" s="9"/>
      <c r="Y980" s="9"/>
      <c r="Z980" s="9"/>
    </row>
    <row r="981" spans="1:26" ht="12.75" customHeight="1" x14ac:dyDescent="0.2">
      <c r="A981" s="14"/>
      <c r="B981" s="15"/>
      <c r="C981" s="16"/>
      <c r="D981" s="14"/>
      <c r="E981" s="17"/>
      <c r="F981" s="18"/>
      <c r="G981" s="18"/>
      <c r="H981" s="18"/>
      <c r="I981" s="7"/>
      <c r="J981" s="9"/>
      <c r="K981" s="9"/>
      <c r="L981" s="9"/>
      <c r="M981" s="9"/>
      <c r="N981" s="9"/>
      <c r="O981" s="9"/>
      <c r="P981" s="9"/>
      <c r="Q981" s="9"/>
      <c r="R981" s="9"/>
      <c r="S981" s="9"/>
      <c r="T981" s="9"/>
      <c r="U981" s="9"/>
      <c r="V981" s="9"/>
      <c r="W981" s="9"/>
      <c r="X981" s="9"/>
      <c r="Y981" s="9"/>
      <c r="Z981" s="9"/>
    </row>
    <row r="982" spans="1:26" ht="12.75" customHeight="1" x14ac:dyDescent="0.2">
      <c r="A982" s="14"/>
      <c r="B982" s="15"/>
      <c r="C982" s="16"/>
      <c r="D982" s="14"/>
      <c r="E982" s="17"/>
      <c r="F982" s="18"/>
      <c r="G982" s="18"/>
      <c r="H982" s="18"/>
      <c r="I982" s="7"/>
      <c r="J982" s="9"/>
      <c r="K982" s="9"/>
      <c r="L982" s="9"/>
      <c r="M982" s="9"/>
      <c r="N982" s="9"/>
      <c r="O982" s="9"/>
      <c r="P982" s="9"/>
      <c r="Q982" s="9"/>
      <c r="R982" s="9"/>
      <c r="S982" s="9"/>
      <c r="T982" s="9"/>
      <c r="U982" s="9"/>
      <c r="V982" s="9"/>
      <c r="W982" s="9"/>
      <c r="X982" s="9"/>
      <c r="Y982" s="9"/>
      <c r="Z982" s="9"/>
    </row>
    <row r="983" spans="1:26" ht="12.75" customHeight="1" x14ac:dyDescent="0.2">
      <c r="A983" s="14"/>
      <c r="B983" s="15"/>
      <c r="C983" s="16"/>
      <c r="D983" s="14"/>
      <c r="E983" s="17"/>
      <c r="F983" s="18"/>
      <c r="G983" s="18"/>
      <c r="H983" s="18"/>
      <c r="I983" s="7"/>
      <c r="J983" s="9"/>
      <c r="K983" s="9"/>
      <c r="L983" s="9"/>
      <c r="M983" s="9"/>
      <c r="N983" s="9"/>
      <c r="O983" s="9"/>
      <c r="P983" s="9"/>
      <c r="Q983" s="9"/>
      <c r="R983" s="9"/>
      <c r="S983" s="9"/>
      <c r="T983" s="9"/>
      <c r="U983" s="9"/>
      <c r="V983" s="9"/>
      <c r="W983" s="9"/>
      <c r="X983" s="9"/>
      <c r="Y983" s="9"/>
      <c r="Z983" s="9"/>
    </row>
    <row r="984" spans="1:26" ht="12.75" customHeight="1" x14ac:dyDescent="0.2">
      <c r="A984" s="14"/>
      <c r="B984" s="15"/>
      <c r="C984" s="16"/>
      <c r="D984" s="14"/>
      <c r="E984" s="17"/>
      <c r="F984" s="18"/>
      <c r="G984" s="18"/>
      <c r="H984" s="18"/>
      <c r="I984" s="7"/>
      <c r="J984" s="9"/>
      <c r="K984" s="9"/>
      <c r="L984" s="9"/>
      <c r="M984" s="9"/>
      <c r="N984" s="9"/>
      <c r="O984" s="9"/>
      <c r="P984" s="9"/>
      <c r="Q984" s="9"/>
      <c r="R984" s="9"/>
      <c r="S984" s="9"/>
      <c r="T984" s="9"/>
      <c r="U984" s="9"/>
      <c r="V984" s="9"/>
      <c r="W984" s="9"/>
      <c r="X984" s="9"/>
      <c r="Y984" s="9"/>
      <c r="Z984" s="9"/>
    </row>
    <row r="985" spans="1:26" ht="12.75" customHeight="1" x14ac:dyDescent="0.2">
      <c r="A985" s="14"/>
      <c r="B985" s="15"/>
      <c r="C985" s="16"/>
      <c r="D985" s="14"/>
      <c r="E985" s="17"/>
      <c r="F985" s="18"/>
      <c r="G985" s="18"/>
      <c r="H985" s="18"/>
      <c r="I985" s="7"/>
      <c r="J985" s="9"/>
      <c r="K985" s="9"/>
      <c r="L985" s="9"/>
      <c r="M985" s="9"/>
      <c r="N985" s="9"/>
      <c r="O985" s="9"/>
      <c r="P985" s="9"/>
      <c r="Q985" s="9"/>
      <c r="R985" s="9"/>
      <c r="S985" s="9"/>
      <c r="T985" s="9"/>
      <c r="U985" s="9"/>
      <c r="V985" s="9"/>
      <c r="W985" s="9"/>
      <c r="X985" s="9"/>
      <c r="Y985" s="9"/>
      <c r="Z985" s="9"/>
    </row>
    <row r="986" spans="1:26" ht="12.75" customHeight="1" x14ac:dyDescent="0.2">
      <c r="A986" s="14"/>
      <c r="B986" s="15"/>
      <c r="C986" s="16"/>
      <c r="D986" s="14"/>
      <c r="E986" s="17"/>
      <c r="F986" s="18"/>
      <c r="G986" s="18"/>
      <c r="H986" s="18"/>
      <c r="I986" s="7"/>
      <c r="J986" s="9"/>
      <c r="K986" s="9"/>
      <c r="L986" s="9"/>
      <c r="M986" s="9"/>
      <c r="N986" s="9"/>
      <c r="O986" s="9"/>
      <c r="P986" s="9"/>
      <c r="Q986" s="9"/>
      <c r="R986" s="9"/>
      <c r="S986" s="9"/>
      <c r="T986" s="9"/>
      <c r="U986" s="9"/>
      <c r="V986" s="9"/>
      <c r="W986" s="9"/>
      <c r="X986" s="9"/>
      <c r="Y986" s="9"/>
      <c r="Z986" s="9"/>
    </row>
    <row r="987" spans="1:26" ht="12.75" customHeight="1" x14ac:dyDescent="0.2">
      <c r="A987" s="14"/>
      <c r="B987" s="15"/>
      <c r="C987" s="16"/>
      <c r="D987" s="14"/>
      <c r="E987" s="17"/>
      <c r="F987" s="18"/>
      <c r="G987" s="18"/>
      <c r="H987" s="18"/>
      <c r="I987" s="7"/>
      <c r="J987" s="9"/>
      <c r="K987" s="9"/>
      <c r="L987" s="9"/>
      <c r="M987" s="9"/>
      <c r="N987" s="9"/>
      <c r="O987" s="9"/>
      <c r="P987" s="9"/>
      <c r="Q987" s="9"/>
      <c r="R987" s="9"/>
      <c r="S987" s="9"/>
      <c r="T987" s="9"/>
      <c r="U987" s="9"/>
      <c r="V987" s="9"/>
      <c r="W987" s="9"/>
      <c r="X987" s="9"/>
      <c r="Y987" s="9"/>
      <c r="Z987" s="9"/>
    </row>
    <row r="988" spans="1:26" ht="12.75" customHeight="1" x14ac:dyDescent="0.2">
      <c r="A988" s="14"/>
      <c r="B988" s="15"/>
      <c r="C988" s="16"/>
      <c r="D988" s="14"/>
      <c r="E988" s="17"/>
      <c r="F988" s="18"/>
      <c r="G988" s="18"/>
      <c r="H988" s="18"/>
      <c r="I988" s="7"/>
      <c r="J988" s="9"/>
      <c r="K988" s="9"/>
      <c r="L988" s="9"/>
      <c r="M988" s="9"/>
      <c r="N988" s="9"/>
      <c r="O988" s="9"/>
      <c r="P988" s="9"/>
      <c r="Q988" s="9"/>
      <c r="R988" s="9"/>
      <c r="S988" s="9"/>
      <c r="T988" s="9"/>
      <c r="U988" s="9"/>
      <c r="V988" s="9"/>
      <c r="W988" s="9"/>
      <c r="X988" s="9"/>
      <c r="Y988" s="9"/>
      <c r="Z988" s="9"/>
    </row>
    <row r="989" spans="1:26" ht="12.75" customHeight="1" x14ac:dyDescent="0.2">
      <c r="A989" s="14"/>
      <c r="B989" s="15"/>
      <c r="C989" s="16"/>
      <c r="D989" s="14"/>
      <c r="E989" s="17"/>
      <c r="F989" s="18"/>
      <c r="G989" s="18"/>
      <c r="H989" s="18"/>
      <c r="I989" s="7"/>
      <c r="J989" s="9"/>
      <c r="K989" s="9"/>
      <c r="L989" s="9"/>
      <c r="M989" s="9"/>
      <c r="N989" s="9"/>
      <c r="O989" s="9"/>
      <c r="P989" s="9"/>
      <c r="Q989" s="9"/>
      <c r="R989" s="9"/>
      <c r="S989" s="9"/>
      <c r="T989" s="9"/>
      <c r="U989" s="9"/>
      <c r="V989" s="9"/>
      <c r="W989" s="9"/>
      <c r="X989" s="9"/>
      <c r="Y989" s="9"/>
      <c r="Z989" s="9"/>
    </row>
    <row r="990" spans="1:26" ht="12.75" customHeight="1" x14ac:dyDescent="0.2">
      <c r="A990" s="14"/>
      <c r="B990" s="15"/>
      <c r="C990" s="16"/>
      <c r="D990" s="14"/>
      <c r="E990" s="17"/>
      <c r="F990" s="18"/>
      <c r="G990" s="18"/>
      <c r="H990" s="18"/>
      <c r="I990" s="7"/>
      <c r="J990" s="9"/>
      <c r="K990" s="9"/>
      <c r="L990" s="9"/>
      <c r="M990" s="9"/>
      <c r="N990" s="9"/>
      <c r="O990" s="9"/>
      <c r="P990" s="9"/>
      <c r="Q990" s="9"/>
      <c r="R990" s="9"/>
      <c r="S990" s="9"/>
      <c r="T990" s="9"/>
      <c r="U990" s="9"/>
      <c r="V990" s="9"/>
      <c r="W990" s="9"/>
      <c r="X990" s="9"/>
      <c r="Y990" s="9"/>
      <c r="Z990" s="9"/>
    </row>
    <row r="991" spans="1:26" ht="12.75" customHeight="1" x14ac:dyDescent="0.2">
      <c r="A991" s="14"/>
      <c r="B991" s="15"/>
      <c r="C991" s="16"/>
      <c r="D991" s="14"/>
      <c r="E991" s="17"/>
      <c r="F991" s="18"/>
      <c r="G991" s="18"/>
      <c r="H991" s="18"/>
      <c r="I991" s="7"/>
      <c r="J991" s="9"/>
      <c r="K991" s="9"/>
      <c r="L991" s="9"/>
      <c r="M991" s="9"/>
      <c r="N991" s="9"/>
      <c r="O991" s="9"/>
      <c r="P991" s="9"/>
      <c r="Q991" s="9"/>
      <c r="R991" s="9"/>
      <c r="S991" s="9"/>
      <c r="T991" s="9"/>
      <c r="U991" s="9"/>
      <c r="V991" s="9"/>
      <c r="W991" s="9"/>
      <c r="X991" s="9"/>
      <c r="Y991" s="9"/>
      <c r="Z991" s="9"/>
    </row>
    <row r="992" spans="1:26" ht="12.75" customHeight="1" x14ac:dyDescent="0.2">
      <c r="A992" s="14"/>
      <c r="B992" s="15"/>
      <c r="C992" s="16"/>
      <c r="D992" s="14"/>
      <c r="E992" s="17"/>
      <c r="F992" s="18"/>
      <c r="G992" s="18"/>
      <c r="H992" s="18"/>
      <c r="I992" s="7"/>
      <c r="J992" s="9"/>
      <c r="K992" s="9"/>
      <c r="L992" s="9"/>
      <c r="M992" s="9"/>
      <c r="N992" s="9"/>
      <c r="O992" s="9"/>
      <c r="P992" s="9"/>
      <c r="Q992" s="9"/>
      <c r="R992" s="9"/>
      <c r="S992" s="9"/>
      <c r="T992" s="9"/>
      <c r="U992" s="9"/>
      <c r="V992" s="9"/>
      <c r="W992" s="9"/>
      <c r="X992" s="9"/>
      <c r="Y992" s="9"/>
      <c r="Z992" s="9"/>
    </row>
    <row r="993" spans="1:26" ht="12.75" customHeight="1" x14ac:dyDescent="0.2">
      <c r="A993" s="14"/>
      <c r="B993" s="15"/>
      <c r="C993" s="16"/>
      <c r="D993" s="14"/>
      <c r="E993" s="17"/>
      <c r="F993" s="18"/>
      <c r="G993" s="18"/>
      <c r="H993" s="18"/>
      <c r="I993" s="7"/>
      <c r="J993" s="9"/>
      <c r="K993" s="9"/>
      <c r="L993" s="9"/>
      <c r="M993" s="9"/>
      <c r="N993" s="9"/>
      <c r="O993" s="9"/>
      <c r="P993" s="9"/>
      <c r="Q993" s="9"/>
      <c r="R993" s="9"/>
      <c r="S993" s="9"/>
      <c r="T993" s="9"/>
      <c r="U993" s="9"/>
      <c r="V993" s="9"/>
      <c r="W993" s="9"/>
      <c r="X993" s="9"/>
      <c r="Y993" s="9"/>
      <c r="Z993" s="9"/>
    </row>
    <row r="994" spans="1:26" ht="12.75" customHeight="1" x14ac:dyDescent="0.2">
      <c r="A994" s="14"/>
      <c r="B994" s="15"/>
      <c r="C994" s="16"/>
      <c r="D994" s="14"/>
      <c r="E994" s="17"/>
      <c r="F994" s="18"/>
      <c r="G994" s="18"/>
      <c r="H994" s="18"/>
      <c r="I994" s="7"/>
      <c r="J994" s="9"/>
      <c r="K994" s="9"/>
      <c r="L994" s="9"/>
      <c r="M994" s="9"/>
      <c r="N994" s="9"/>
      <c r="O994" s="9"/>
      <c r="P994" s="9"/>
      <c r="Q994" s="9"/>
      <c r="R994" s="9"/>
      <c r="S994" s="9"/>
      <c r="T994" s="9"/>
      <c r="U994" s="9"/>
      <c r="V994" s="9"/>
      <c r="W994" s="9"/>
      <c r="X994" s="9"/>
      <c r="Y994" s="9"/>
      <c r="Z994" s="9"/>
    </row>
    <row r="995" spans="1:26" ht="12.75" customHeight="1" x14ac:dyDescent="0.2">
      <c r="A995" s="14"/>
      <c r="B995" s="15"/>
      <c r="C995" s="16"/>
      <c r="D995" s="14"/>
      <c r="E995" s="17"/>
      <c r="F995" s="18"/>
      <c r="G995" s="18"/>
      <c r="H995" s="18"/>
      <c r="I995" s="7"/>
      <c r="J995" s="9"/>
      <c r="K995" s="9"/>
      <c r="L995" s="9"/>
      <c r="M995" s="9"/>
      <c r="N995" s="9"/>
      <c r="O995" s="9"/>
      <c r="P995" s="9"/>
      <c r="Q995" s="9"/>
      <c r="R995" s="9"/>
      <c r="S995" s="9"/>
      <c r="T995" s="9"/>
      <c r="U995" s="9"/>
      <c r="V995" s="9"/>
      <c r="W995" s="9"/>
      <c r="X995" s="9"/>
      <c r="Y995" s="9"/>
      <c r="Z995" s="9"/>
    </row>
    <row r="996" spans="1:26" ht="12.75" customHeight="1" x14ac:dyDescent="0.2">
      <c r="A996" s="14"/>
      <c r="B996" s="15"/>
      <c r="C996" s="16"/>
      <c r="D996" s="14"/>
      <c r="E996" s="17"/>
      <c r="F996" s="18"/>
      <c r="G996" s="18"/>
      <c r="H996" s="18"/>
      <c r="I996" s="7"/>
      <c r="J996" s="9"/>
      <c r="K996" s="9"/>
      <c r="L996" s="9"/>
      <c r="M996" s="9"/>
      <c r="N996" s="9"/>
      <c r="O996" s="9"/>
      <c r="P996" s="9"/>
      <c r="Q996" s="9"/>
      <c r="R996" s="9"/>
      <c r="S996" s="9"/>
      <c r="T996" s="9"/>
      <c r="U996" s="9"/>
      <c r="V996" s="9"/>
      <c r="W996" s="9"/>
      <c r="X996" s="9"/>
      <c r="Y996" s="9"/>
      <c r="Z996" s="9"/>
    </row>
    <row r="997" spans="1:26" ht="12.75" customHeight="1" x14ac:dyDescent="0.2">
      <c r="A997" s="14"/>
      <c r="B997" s="15"/>
      <c r="C997" s="16"/>
      <c r="D997" s="14"/>
      <c r="E997" s="17"/>
      <c r="F997" s="18"/>
      <c r="G997" s="18"/>
      <c r="H997" s="18"/>
      <c r="I997" s="7"/>
      <c r="J997" s="9"/>
      <c r="K997" s="9"/>
      <c r="L997" s="9"/>
      <c r="M997" s="9"/>
      <c r="N997" s="9"/>
      <c r="O997" s="9"/>
      <c r="P997" s="9"/>
      <c r="Q997" s="9"/>
      <c r="R997" s="9"/>
      <c r="S997" s="9"/>
      <c r="T997" s="9"/>
      <c r="U997" s="9"/>
      <c r="V997" s="9"/>
      <c r="W997" s="9"/>
      <c r="X997" s="9"/>
      <c r="Y997" s="9"/>
      <c r="Z997" s="9"/>
    </row>
    <row r="998" spans="1:26" ht="12.75" customHeight="1" x14ac:dyDescent="0.2">
      <c r="A998" s="14"/>
      <c r="B998" s="15"/>
      <c r="C998" s="16"/>
      <c r="D998" s="14"/>
      <c r="E998" s="17"/>
      <c r="F998" s="18"/>
      <c r="G998" s="18"/>
      <c r="H998" s="18"/>
      <c r="I998" s="7"/>
      <c r="J998" s="9"/>
      <c r="K998" s="9"/>
      <c r="L998" s="9"/>
      <c r="M998" s="9"/>
      <c r="N998" s="9"/>
      <c r="O998" s="9"/>
      <c r="P998" s="9"/>
      <c r="Q998" s="9"/>
      <c r="R998" s="9"/>
      <c r="S998" s="9"/>
      <c r="T998" s="9"/>
      <c r="U998" s="9"/>
      <c r="V998" s="9"/>
      <c r="W998" s="9"/>
      <c r="X998" s="9"/>
      <c r="Y998" s="9"/>
      <c r="Z998" s="9"/>
    </row>
    <row r="999" spans="1:26" ht="12.75" customHeight="1" x14ac:dyDescent="0.2">
      <c r="A999" s="14"/>
      <c r="B999" s="15"/>
      <c r="C999" s="16"/>
      <c r="D999" s="14"/>
      <c r="E999" s="17"/>
      <c r="F999" s="18"/>
      <c r="G999" s="18"/>
      <c r="H999" s="18"/>
      <c r="I999" s="7"/>
      <c r="J999" s="9"/>
      <c r="K999" s="9"/>
      <c r="L999" s="9"/>
      <c r="M999" s="9"/>
      <c r="N999" s="9"/>
      <c r="O999" s="9"/>
      <c r="P999" s="9"/>
      <c r="Q999" s="9"/>
      <c r="R999" s="9"/>
      <c r="S999" s="9"/>
      <c r="T999" s="9"/>
      <c r="U999" s="9"/>
      <c r="V999" s="9"/>
      <c r="W999" s="9"/>
      <c r="X999" s="9"/>
      <c r="Y999" s="9"/>
      <c r="Z999" s="9"/>
    </row>
    <row r="1000" spans="1:26" ht="12.75" customHeight="1" x14ac:dyDescent="0.2">
      <c r="A1000" s="14"/>
      <c r="B1000" s="15"/>
      <c r="C1000" s="16"/>
      <c r="D1000" s="14"/>
      <c r="E1000" s="17"/>
      <c r="F1000" s="18"/>
      <c r="G1000" s="18"/>
      <c r="H1000" s="18"/>
      <c r="I1000" s="7"/>
      <c r="J1000" s="9"/>
      <c r="K1000" s="9"/>
      <c r="L1000" s="9"/>
      <c r="M1000" s="9"/>
      <c r="N1000" s="9"/>
      <c r="O1000" s="9"/>
      <c r="P1000" s="9"/>
      <c r="Q1000" s="9"/>
      <c r="R1000" s="9"/>
      <c r="S1000" s="9"/>
      <c r="T1000" s="9"/>
      <c r="U1000" s="9"/>
      <c r="V1000" s="9"/>
      <c r="W1000" s="9"/>
      <c r="X1000" s="9"/>
      <c r="Y1000" s="9"/>
      <c r="Z1000" s="9"/>
    </row>
  </sheetData>
  <autoFilter ref="A6:H199"/>
  <mergeCells count="4">
    <mergeCell ref="A4:H4"/>
    <mergeCell ref="C211:E211"/>
    <mergeCell ref="F211:G211"/>
    <mergeCell ref="C210:D210"/>
  </mergeCells>
  <printOptions horizontalCentered="1"/>
  <pageMargins left="0.70866141732283472" right="0.70866141732283472" top="0.9055118110236221" bottom="1.3385826771653544"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3" manualBreakCount="3">
    <brk id="37" man="1"/>
    <brk id="185" man="1"/>
    <brk id="109"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29" workbookViewId="0">
      <selection activeCell="E149" sqref="E149"/>
    </sheetView>
  </sheetViews>
  <sheetFormatPr defaultColWidth="14.42578125" defaultRowHeight="15" customHeight="1" x14ac:dyDescent="0.2"/>
  <cols>
    <col min="1" max="1" width="12.140625" customWidth="1"/>
    <col min="2" max="2" width="11.85546875" customWidth="1"/>
    <col min="3" max="3" width="48.42578125" customWidth="1"/>
    <col min="4" max="4" width="6.28515625" customWidth="1"/>
    <col min="5" max="5" width="10.7109375" customWidth="1"/>
    <col min="6" max="6" width="14.7109375" customWidth="1"/>
    <col min="7" max="7" width="13" customWidth="1"/>
    <col min="8" max="8" width="17.7109375" customWidth="1"/>
    <col min="9" max="9" width="19" customWidth="1"/>
    <col min="10" max="10" width="18.140625" customWidth="1"/>
    <col min="11" max="11" width="16.85546875" customWidth="1"/>
    <col min="12" max="12" width="12.42578125" customWidth="1"/>
    <col min="13" max="13" width="9.140625" customWidth="1"/>
    <col min="14" max="26" width="8.7109375" customWidth="1"/>
  </cols>
  <sheetData>
    <row r="1" spans="1:26" ht="12.75" customHeight="1" x14ac:dyDescent="0.2">
      <c r="A1" s="1" t="s">
        <v>2</v>
      </c>
      <c r="B1" s="2"/>
      <c r="C1" s="3"/>
      <c r="D1" s="4"/>
      <c r="E1" s="5"/>
      <c r="F1" s="6"/>
      <c r="G1" s="6"/>
      <c r="H1" s="6"/>
      <c r="I1" s="8"/>
      <c r="J1" s="9"/>
      <c r="K1" s="9"/>
      <c r="L1" s="9"/>
      <c r="M1" s="9"/>
      <c r="N1" s="9"/>
      <c r="O1" s="9"/>
      <c r="P1" s="9"/>
      <c r="Q1" s="9"/>
      <c r="R1" s="9"/>
      <c r="S1" s="9"/>
      <c r="T1" s="9"/>
      <c r="U1" s="9"/>
      <c r="V1" s="9"/>
      <c r="W1" s="9"/>
      <c r="X1" s="9"/>
      <c r="Y1" s="9"/>
      <c r="Z1" s="9"/>
    </row>
    <row r="2" spans="1:26" ht="12.75" customHeight="1" x14ac:dyDescent="0.2">
      <c r="A2" s="10" t="s">
        <v>3</v>
      </c>
      <c r="B2" s="11"/>
      <c r="C2" s="12"/>
      <c r="D2" s="4"/>
      <c r="E2" s="5"/>
      <c r="F2" s="6"/>
      <c r="G2" s="6"/>
      <c r="H2" s="13"/>
      <c r="I2" s="8"/>
      <c r="J2" s="9"/>
      <c r="K2" s="9"/>
      <c r="L2" s="9"/>
      <c r="M2" s="9"/>
      <c r="N2" s="9"/>
      <c r="O2" s="9"/>
      <c r="P2" s="9"/>
      <c r="Q2" s="9"/>
      <c r="R2" s="9"/>
      <c r="S2" s="9"/>
      <c r="T2" s="9"/>
      <c r="U2" s="9"/>
      <c r="V2" s="9"/>
      <c r="W2" s="9"/>
      <c r="X2" s="9"/>
      <c r="Y2" s="9"/>
      <c r="Z2" s="9"/>
    </row>
    <row r="3" spans="1:26" ht="12.75" customHeight="1" x14ac:dyDescent="0.2">
      <c r="A3" s="282" t="s">
        <v>13468</v>
      </c>
      <c r="B3" s="15"/>
      <c r="C3" s="16"/>
      <c r="D3" s="14"/>
      <c r="E3" s="17"/>
      <c r="F3" s="18"/>
      <c r="G3" s="18"/>
      <c r="H3" s="18"/>
      <c r="I3" s="8"/>
      <c r="J3" s="9"/>
      <c r="K3" s="9"/>
      <c r="L3" s="9"/>
      <c r="M3" s="9"/>
      <c r="N3" s="9"/>
      <c r="O3" s="9"/>
      <c r="P3" s="9"/>
      <c r="Q3" s="9"/>
      <c r="R3" s="9"/>
      <c r="S3" s="9"/>
      <c r="T3" s="9"/>
      <c r="U3" s="9"/>
      <c r="V3" s="9"/>
      <c r="W3" s="9"/>
      <c r="X3" s="9"/>
      <c r="Y3" s="9"/>
      <c r="Z3" s="9"/>
    </row>
    <row r="4" spans="1:26" ht="12.75" customHeight="1" x14ac:dyDescent="0.2">
      <c r="A4" s="292" t="s">
        <v>6</v>
      </c>
      <c r="B4" s="293"/>
      <c r="C4" s="293"/>
      <c r="D4" s="293"/>
      <c r="E4" s="293"/>
      <c r="F4" s="293"/>
      <c r="G4" s="293"/>
      <c r="H4" s="294"/>
      <c r="I4" s="8"/>
      <c r="J4" s="9"/>
      <c r="K4" s="9"/>
      <c r="L4" s="9"/>
      <c r="M4" s="9"/>
      <c r="N4" s="9"/>
      <c r="O4" s="9"/>
      <c r="P4" s="9"/>
      <c r="Q4" s="9"/>
      <c r="R4" s="9"/>
      <c r="S4" s="9"/>
      <c r="T4" s="9"/>
      <c r="U4" s="9"/>
      <c r="V4" s="9"/>
      <c r="W4" s="9"/>
      <c r="X4" s="9"/>
      <c r="Y4" s="9"/>
      <c r="Z4" s="9"/>
    </row>
    <row r="5" spans="1:26" ht="12.75" customHeight="1" x14ac:dyDescent="0.2">
      <c r="A5" s="14"/>
      <c r="B5" s="15"/>
      <c r="C5" s="16"/>
      <c r="D5" s="14"/>
      <c r="E5" s="17"/>
      <c r="F5" s="18"/>
      <c r="G5" s="18"/>
      <c r="H5" s="18"/>
      <c r="I5" s="8"/>
      <c r="J5" s="9"/>
      <c r="K5" s="9"/>
      <c r="L5" s="9"/>
      <c r="M5" s="9"/>
      <c r="N5" s="9"/>
      <c r="O5" s="9"/>
      <c r="P5" s="9"/>
      <c r="Q5" s="9"/>
      <c r="R5" s="9"/>
      <c r="S5" s="9"/>
      <c r="T5" s="9"/>
      <c r="U5" s="9"/>
      <c r="V5" s="9"/>
      <c r="W5" s="9"/>
      <c r="X5" s="9"/>
      <c r="Y5" s="9"/>
      <c r="Z5" s="9"/>
    </row>
    <row r="6" spans="1:26" ht="12.75" customHeight="1" x14ac:dyDescent="0.2">
      <c r="A6" s="19" t="s">
        <v>7</v>
      </c>
      <c r="B6" s="20" t="s">
        <v>8</v>
      </c>
      <c r="C6" s="21" t="s">
        <v>9</v>
      </c>
      <c r="D6" s="19" t="s">
        <v>10</v>
      </c>
      <c r="E6" s="22" t="s">
        <v>11</v>
      </c>
      <c r="F6" s="23" t="s">
        <v>12</v>
      </c>
      <c r="G6" s="24" t="s">
        <v>14</v>
      </c>
      <c r="H6" s="24" t="s">
        <v>15</v>
      </c>
      <c r="I6" s="25"/>
      <c r="J6" s="27"/>
      <c r="K6" s="27"/>
      <c r="L6" s="27"/>
      <c r="M6" s="27"/>
      <c r="N6" s="27"/>
      <c r="O6" s="27"/>
      <c r="P6" s="27"/>
      <c r="Q6" s="27"/>
      <c r="R6" s="27"/>
      <c r="S6" s="27"/>
      <c r="T6" s="27"/>
      <c r="U6" s="27"/>
      <c r="V6" s="27"/>
      <c r="W6" s="27"/>
      <c r="X6" s="27"/>
      <c r="Y6" s="27"/>
      <c r="Z6" s="27"/>
    </row>
    <row r="7" spans="1:26" ht="12.75" customHeight="1" x14ac:dyDescent="0.25">
      <c r="A7" s="28">
        <v>1</v>
      </c>
      <c r="B7" s="29"/>
      <c r="C7" s="28" t="s">
        <v>16</v>
      </c>
      <c r="D7" s="30"/>
      <c r="E7" s="31"/>
      <c r="F7" s="32"/>
      <c r="G7" s="32"/>
      <c r="H7" s="32">
        <f>H8+H13+H17</f>
        <v>261410.95</v>
      </c>
      <c r="I7" s="34"/>
      <c r="J7" s="35"/>
      <c r="K7" s="36"/>
      <c r="L7" s="37"/>
      <c r="M7" s="37"/>
      <c r="N7" s="37"/>
      <c r="O7" s="37"/>
      <c r="P7" s="37"/>
      <c r="Q7" s="37"/>
      <c r="R7" s="37"/>
      <c r="S7" s="37"/>
      <c r="T7" s="37"/>
      <c r="U7" s="37"/>
      <c r="V7" s="37"/>
      <c r="W7" s="37"/>
      <c r="X7" s="37"/>
      <c r="Y7" s="37"/>
      <c r="Z7" s="37"/>
    </row>
    <row r="8" spans="1:26" ht="12.75" customHeight="1" x14ac:dyDescent="0.2">
      <c r="A8" s="28" t="s">
        <v>19</v>
      </c>
      <c r="B8" s="29"/>
      <c r="C8" s="28" t="s">
        <v>20</v>
      </c>
      <c r="D8" s="30"/>
      <c r="E8" s="31"/>
      <c r="F8" s="32"/>
      <c r="G8" s="32"/>
      <c r="H8" s="283">
        <f>SUM(H9:H12)</f>
        <v>7372.22</v>
      </c>
      <c r="I8" s="285"/>
      <c r="J8" s="38"/>
      <c r="K8" s="39"/>
      <c r="L8" s="39"/>
      <c r="M8" s="39"/>
      <c r="N8" s="39"/>
      <c r="O8" s="39"/>
      <c r="P8" s="39"/>
      <c r="Q8" s="39"/>
      <c r="R8" s="39"/>
      <c r="S8" s="39"/>
      <c r="T8" s="39"/>
      <c r="U8" s="39"/>
      <c r="V8" s="39"/>
      <c r="W8" s="39"/>
      <c r="X8" s="39"/>
      <c r="Y8" s="39"/>
      <c r="Z8" s="39"/>
    </row>
    <row r="9" spans="1:26" ht="12.75" customHeight="1" x14ac:dyDescent="0.2">
      <c r="A9" s="40" t="s">
        <v>22</v>
      </c>
      <c r="B9" s="41" t="s">
        <v>23</v>
      </c>
      <c r="C9" s="40" t="s">
        <v>27</v>
      </c>
      <c r="D9" s="42" t="s">
        <v>26</v>
      </c>
      <c r="E9" s="43">
        <f>'Memória Pista 02'!J22</f>
        <v>5.4</v>
      </c>
      <c r="F9" s="44">
        <v>5.1100000000000003</v>
      </c>
      <c r="G9" s="44">
        <f t="shared" ref="G9:G12" si="0">ROUND(F9*(1+$H$131),2)</f>
        <v>6.08</v>
      </c>
      <c r="H9" s="281">
        <f t="shared" ref="H9:H12" si="1">ROUND(E9*G9,2)</f>
        <v>32.83</v>
      </c>
      <c r="I9" s="286">
        <f t="shared" ref="I9:I12" si="2">H9</f>
        <v>32.83</v>
      </c>
      <c r="J9" s="38"/>
      <c r="K9" s="288">
        <v>0.9</v>
      </c>
      <c r="L9" s="46"/>
      <c r="M9" s="46"/>
      <c r="N9" s="46"/>
      <c r="O9" s="46"/>
      <c r="P9" s="46"/>
      <c r="Q9" s="46"/>
      <c r="R9" s="46"/>
      <c r="S9" s="46"/>
      <c r="T9" s="46"/>
      <c r="U9" s="46"/>
      <c r="V9" s="46"/>
      <c r="W9" s="46"/>
      <c r="X9" s="46"/>
      <c r="Y9" s="46"/>
      <c r="Z9" s="46"/>
    </row>
    <row r="10" spans="1:26" ht="12.75" customHeight="1" x14ac:dyDescent="0.2">
      <c r="A10" s="40" t="s">
        <v>29</v>
      </c>
      <c r="B10" s="41">
        <v>85335</v>
      </c>
      <c r="C10" s="40" t="s">
        <v>40</v>
      </c>
      <c r="D10" s="42" t="s">
        <v>41</v>
      </c>
      <c r="E10" s="43">
        <f>'Memória Pista 02'!I32</f>
        <v>841.98</v>
      </c>
      <c r="F10" s="44">
        <f>6.2*K9</f>
        <v>5.58</v>
      </c>
      <c r="G10" s="44">
        <f t="shared" si="0"/>
        <v>6.63</v>
      </c>
      <c r="H10" s="281">
        <f t="shared" si="1"/>
        <v>5582.33</v>
      </c>
      <c r="I10" s="285">
        <f t="shared" si="2"/>
        <v>5582.33</v>
      </c>
      <c r="J10" s="38"/>
      <c r="K10" s="39"/>
      <c r="L10" s="53"/>
      <c r="M10" s="53"/>
      <c r="N10" s="53"/>
      <c r="O10" s="53"/>
      <c r="P10" s="53"/>
      <c r="Q10" s="53"/>
      <c r="R10" s="53"/>
      <c r="S10" s="53"/>
      <c r="T10" s="53"/>
      <c r="U10" s="53"/>
      <c r="V10" s="53"/>
      <c r="W10" s="53"/>
      <c r="X10" s="53"/>
      <c r="Y10" s="53"/>
      <c r="Z10" s="53"/>
    </row>
    <row r="11" spans="1:26" ht="12.75" customHeight="1" x14ac:dyDescent="0.2">
      <c r="A11" s="40" t="s">
        <v>33</v>
      </c>
      <c r="B11" s="41">
        <v>72898</v>
      </c>
      <c r="C11" s="40" t="s">
        <v>39</v>
      </c>
      <c r="D11" s="42" t="s">
        <v>35</v>
      </c>
      <c r="E11" s="43">
        <f>'Memória Pista 02'!K39</f>
        <v>47.36</v>
      </c>
      <c r="F11" s="44">
        <f>'Pista 02 (2)'!F11*'Pista 02 (2)'!$K$9</f>
        <v>3.0797549999999996</v>
      </c>
      <c r="G11" s="44">
        <f t="shared" si="0"/>
        <v>3.66</v>
      </c>
      <c r="H11" s="284">
        <f t="shared" si="1"/>
        <v>173.34</v>
      </c>
      <c r="I11" s="285">
        <f t="shared" si="2"/>
        <v>173.34</v>
      </c>
      <c r="J11" s="38"/>
      <c r="K11" s="39"/>
      <c r="L11" s="46"/>
      <c r="M11" s="46"/>
      <c r="N11" s="46"/>
      <c r="O11" s="46"/>
      <c r="P11" s="46"/>
      <c r="Q11" s="46"/>
      <c r="R11" s="46"/>
      <c r="S11" s="46"/>
      <c r="T11" s="46"/>
      <c r="U11" s="46"/>
      <c r="V11" s="46"/>
      <c r="W11" s="46"/>
      <c r="X11" s="46"/>
      <c r="Y11" s="46"/>
      <c r="Z11" s="46"/>
    </row>
    <row r="12" spans="1:26" ht="12.75" customHeight="1" x14ac:dyDescent="0.2">
      <c r="A12" s="40" t="s">
        <v>38</v>
      </c>
      <c r="B12" s="50">
        <v>97914</v>
      </c>
      <c r="C12" s="40" t="s">
        <v>45</v>
      </c>
      <c r="D12" s="42" t="s">
        <v>46</v>
      </c>
      <c r="E12" s="43">
        <f>'Memória Pista 02'!K48</f>
        <v>1041.92</v>
      </c>
      <c r="F12" s="44">
        <f>'Pista 02 (2)'!F12*'Pista 02 (2)'!$K$9</f>
        <v>1.2791574999999999</v>
      </c>
      <c r="G12" s="44">
        <f t="shared" si="0"/>
        <v>1.52</v>
      </c>
      <c r="H12" s="284">
        <f t="shared" si="1"/>
        <v>1583.72</v>
      </c>
      <c r="I12" s="285">
        <f t="shared" si="2"/>
        <v>1583.72</v>
      </c>
      <c r="J12" s="38"/>
      <c r="K12" s="39"/>
      <c r="L12" s="46"/>
      <c r="M12" s="46"/>
      <c r="N12" s="46"/>
      <c r="O12" s="46"/>
      <c r="P12" s="46"/>
      <c r="Q12" s="46"/>
      <c r="R12" s="46"/>
      <c r="S12" s="46"/>
      <c r="T12" s="46"/>
      <c r="U12" s="46"/>
      <c r="V12" s="46"/>
      <c r="W12" s="46"/>
      <c r="X12" s="46"/>
      <c r="Y12" s="46"/>
      <c r="Z12" s="46"/>
    </row>
    <row r="13" spans="1:26" ht="12.75" customHeight="1" x14ac:dyDescent="0.25">
      <c r="A13" s="28" t="s">
        <v>49</v>
      </c>
      <c r="B13" s="29"/>
      <c r="C13" s="28" t="s">
        <v>50</v>
      </c>
      <c r="D13" s="30"/>
      <c r="E13" s="31"/>
      <c r="F13" s="44">
        <f>'Pista 02 (2)'!F13*'Pista 02 (2)'!$K$9</f>
        <v>0</v>
      </c>
      <c r="G13" s="32"/>
      <c r="H13" s="283">
        <f>SUM(H14:H16)</f>
        <v>44827.42</v>
      </c>
      <c r="I13" s="285"/>
      <c r="J13" s="38"/>
      <c r="K13" s="39"/>
      <c r="L13" s="37"/>
      <c r="M13" s="37"/>
      <c r="N13" s="37"/>
      <c r="O13" s="37"/>
      <c r="P13" s="37"/>
      <c r="Q13" s="37"/>
      <c r="R13" s="37"/>
      <c r="S13" s="37"/>
      <c r="T13" s="37"/>
      <c r="U13" s="37"/>
      <c r="V13" s="37"/>
      <c r="W13" s="37"/>
      <c r="X13" s="37"/>
      <c r="Y13" s="37"/>
      <c r="Z13" s="37"/>
    </row>
    <row r="14" spans="1:26" ht="12.75" customHeight="1" x14ac:dyDescent="0.2">
      <c r="A14" s="40" t="s">
        <v>51</v>
      </c>
      <c r="B14" s="41" t="s">
        <v>52</v>
      </c>
      <c r="C14" s="40" t="s">
        <v>65</v>
      </c>
      <c r="D14" s="42" t="s">
        <v>26</v>
      </c>
      <c r="E14" s="43">
        <f>'Memória Pista 02'!J64+'Memória Pista 02'!J65</f>
        <v>8794.01</v>
      </c>
      <c r="F14" s="44">
        <f>'Pista 02 (2)'!F14*'Pista 02 (2)'!$K$9</f>
        <v>0.38293249999999995</v>
      </c>
      <c r="G14" s="44">
        <f t="shared" ref="G14:G16" si="3">ROUND(F14*(1+$H$131),2)</f>
        <v>0.46</v>
      </c>
      <c r="H14" s="284">
        <f t="shared" ref="H14:H16" si="4">ROUND(E14*G14,2)</f>
        <v>4045.24</v>
      </c>
      <c r="I14" s="285">
        <f t="shared" ref="I14:I16" si="5">H14</f>
        <v>4045.24</v>
      </c>
      <c r="J14" s="38"/>
      <c r="K14" s="39"/>
      <c r="L14" s="53"/>
      <c r="M14" s="53"/>
      <c r="N14" s="53"/>
      <c r="O14" s="53"/>
      <c r="P14" s="53"/>
      <c r="Q14" s="53"/>
      <c r="R14" s="53"/>
      <c r="S14" s="53"/>
      <c r="T14" s="53"/>
      <c r="U14" s="53"/>
      <c r="V14" s="53"/>
      <c r="W14" s="53"/>
      <c r="X14" s="53"/>
      <c r="Y14" s="53"/>
      <c r="Z14" s="53"/>
    </row>
    <row r="15" spans="1:26" ht="12.75" customHeight="1" x14ac:dyDescent="0.2">
      <c r="A15" s="40" t="s">
        <v>58</v>
      </c>
      <c r="B15" s="41">
        <v>72898</v>
      </c>
      <c r="C15" s="40" t="s">
        <v>39</v>
      </c>
      <c r="D15" s="42" t="s">
        <v>35</v>
      </c>
      <c r="E15" s="43">
        <f>'Memória Pista 02'!K73+'Memória Pista 02'!K74</f>
        <v>1099.25</v>
      </c>
      <c r="F15" s="44">
        <f>'Pista 02 (2)'!F15*'Pista 02 (2)'!$K$9</f>
        <v>3.0797549999999996</v>
      </c>
      <c r="G15" s="44">
        <f t="shared" si="3"/>
        <v>3.66</v>
      </c>
      <c r="H15" s="284">
        <f t="shared" si="4"/>
        <v>4023.26</v>
      </c>
      <c r="I15" s="285">
        <f t="shared" si="5"/>
        <v>4023.26</v>
      </c>
      <c r="J15" s="38"/>
      <c r="K15" s="39"/>
      <c r="L15" s="46"/>
      <c r="M15" s="46"/>
      <c r="N15" s="46"/>
      <c r="O15" s="46"/>
      <c r="P15" s="46"/>
      <c r="Q15" s="46"/>
      <c r="R15" s="46"/>
      <c r="S15" s="46"/>
      <c r="T15" s="46"/>
      <c r="U15" s="46"/>
      <c r="V15" s="46"/>
      <c r="W15" s="46"/>
      <c r="X15" s="46"/>
      <c r="Y15" s="46"/>
      <c r="Z15" s="46"/>
    </row>
    <row r="16" spans="1:26" ht="12.75" customHeight="1" x14ac:dyDescent="0.2">
      <c r="A16" s="40" t="s">
        <v>61</v>
      </c>
      <c r="B16" s="50">
        <v>97914</v>
      </c>
      <c r="C16" s="40" t="s">
        <v>45</v>
      </c>
      <c r="D16" s="42" t="s">
        <v>46</v>
      </c>
      <c r="E16" s="43">
        <f>'Memória Pista 02'!K82</f>
        <v>24183.5</v>
      </c>
      <c r="F16" s="44">
        <f>'Pista 02 (2)'!F16*'Pista 02 (2)'!$K$9</f>
        <v>1.2791574999999999</v>
      </c>
      <c r="G16" s="44">
        <f t="shared" si="3"/>
        <v>1.52</v>
      </c>
      <c r="H16" s="284">
        <f t="shared" si="4"/>
        <v>36758.92</v>
      </c>
      <c r="I16" s="285">
        <f t="shared" si="5"/>
        <v>36758.92</v>
      </c>
      <c r="J16" s="38"/>
      <c r="K16" s="39"/>
      <c r="L16" s="46"/>
      <c r="M16" s="46"/>
      <c r="N16" s="46"/>
      <c r="O16" s="46"/>
      <c r="P16" s="46"/>
      <c r="Q16" s="46"/>
      <c r="R16" s="46"/>
      <c r="S16" s="46"/>
      <c r="T16" s="46"/>
      <c r="U16" s="46"/>
      <c r="V16" s="46"/>
      <c r="W16" s="46"/>
      <c r="X16" s="46"/>
      <c r="Y16" s="46"/>
      <c r="Z16" s="46"/>
    </row>
    <row r="17" spans="1:26" ht="12.75" customHeight="1" x14ac:dyDescent="0.25">
      <c r="A17" s="28" t="s">
        <v>64</v>
      </c>
      <c r="B17" s="29"/>
      <c r="C17" s="28" t="s">
        <v>66</v>
      </c>
      <c r="D17" s="30"/>
      <c r="E17" s="31"/>
      <c r="F17" s="44">
        <f>'Pista 02 (2)'!F17*'Pista 02 (2)'!$K$9</f>
        <v>0</v>
      </c>
      <c r="G17" s="32"/>
      <c r="H17" s="283">
        <f>SUM(H18:H23)</f>
        <v>209211.31000000003</v>
      </c>
      <c r="I17" s="285"/>
      <c r="J17" s="38"/>
      <c r="K17" s="39"/>
      <c r="L17" s="37"/>
      <c r="M17" s="37"/>
      <c r="N17" s="37"/>
      <c r="O17" s="37"/>
      <c r="P17" s="37"/>
      <c r="Q17" s="37"/>
      <c r="R17" s="37"/>
      <c r="S17" s="37"/>
      <c r="T17" s="37"/>
      <c r="U17" s="37"/>
      <c r="V17" s="37"/>
      <c r="W17" s="37"/>
      <c r="X17" s="37"/>
      <c r="Y17" s="37"/>
      <c r="Z17" s="37"/>
    </row>
    <row r="18" spans="1:26" ht="12.75" customHeight="1" x14ac:dyDescent="0.2">
      <c r="A18" s="40" t="s">
        <v>69</v>
      </c>
      <c r="B18" s="41" t="s">
        <v>92</v>
      </c>
      <c r="C18" s="40" t="s">
        <v>93</v>
      </c>
      <c r="D18" s="42" t="s">
        <v>35</v>
      </c>
      <c r="E18" s="43">
        <f>'Memória Pista 02'!J92</f>
        <v>973.18</v>
      </c>
      <c r="F18" s="44">
        <f>'Pista 02 (2)'!F18*'Pista 02 (2)'!$K$9</f>
        <v>3.1693775</v>
      </c>
      <c r="G18" s="44">
        <f t="shared" ref="G18:G23" si="6">ROUND(F18*(1+$H$131),2)</f>
        <v>3.77</v>
      </c>
      <c r="H18" s="281">
        <f t="shared" ref="H18:H23" si="7">ROUND(E18*G18,2)</f>
        <v>3668.89</v>
      </c>
      <c r="I18" s="285">
        <f t="shared" ref="I18:I23" si="8">H18</f>
        <v>3668.89</v>
      </c>
      <c r="J18" s="38"/>
      <c r="K18" s="39"/>
      <c r="L18" s="46"/>
      <c r="M18" s="46"/>
      <c r="N18" s="46"/>
      <c r="O18" s="46"/>
      <c r="P18" s="46"/>
      <c r="Q18" s="46"/>
      <c r="R18" s="46"/>
      <c r="S18" s="46"/>
      <c r="T18" s="46"/>
      <c r="U18" s="46"/>
      <c r="V18" s="46"/>
      <c r="W18" s="46"/>
      <c r="X18" s="46"/>
      <c r="Y18" s="46"/>
      <c r="Z18" s="46"/>
    </row>
    <row r="19" spans="1:26" ht="12.75" customHeight="1" x14ac:dyDescent="0.2">
      <c r="A19" s="40" t="s">
        <v>72</v>
      </c>
      <c r="B19" s="50">
        <v>97914</v>
      </c>
      <c r="C19" s="40" t="s">
        <v>45</v>
      </c>
      <c r="D19" s="42" t="s">
        <v>46</v>
      </c>
      <c r="E19" s="43">
        <f>'Memória Pista 02'!K100</f>
        <v>21409.96</v>
      </c>
      <c r="F19" s="44">
        <f>'Pista 02 (2)'!F19*'Pista 02 (2)'!$K$9</f>
        <v>1.2791574999999999</v>
      </c>
      <c r="G19" s="44">
        <f t="shared" si="6"/>
        <v>1.52</v>
      </c>
      <c r="H19" s="284">
        <f t="shared" si="7"/>
        <v>32543.14</v>
      </c>
      <c r="I19" s="285">
        <f t="shared" si="8"/>
        <v>32543.14</v>
      </c>
      <c r="J19" s="38"/>
      <c r="K19" s="39"/>
      <c r="L19" s="54"/>
      <c r="M19" s="54"/>
      <c r="N19" s="46"/>
      <c r="O19" s="46"/>
      <c r="P19" s="46"/>
      <c r="Q19" s="46"/>
      <c r="R19" s="46"/>
      <c r="S19" s="46"/>
      <c r="T19" s="46"/>
      <c r="U19" s="46"/>
      <c r="V19" s="46"/>
      <c r="W19" s="46"/>
      <c r="X19" s="46"/>
      <c r="Y19" s="46"/>
      <c r="Z19" s="46"/>
    </row>
    <row r="20" spans="1:26" ht="12.75" customHeight="1" x14ac:dyDescent="0.2">
      <c r="A20" s="40" t="s">
        <v>76</v>
      </c>
      <c r="B20" s="41">
        <v>41721</v>
      </c>
      <c r="C20" s="40" t="s">
        <v>78</v>
      </c>
      <c r="D20" s="42" t="s">
        <v>35</v>
      </c>
      <c r="E20" s="43">
        <f>E18</f>
        <v>973.18</v>
      </c>
      <c r="F20" s="44">
        <f>'Pista 02 (2)'!F20*'Pista 02 (2)'!$K$9</f>
        <v>2.3872175000000002</v>
      </c>
      <c r="G20" s="44">
        <f t="shared" si="6"/>
        <v>2.84</v>
      </c>
      <c r="H20" s="284">
        <f t="shared" si="7"/>
        <v>2763.83</v>
      </c>
      <c r="I20" s="285">
        <f t="shared" si="8"/>
        <v>2763.83</v>
      </c>
      <c r="J20" s="38"/>
      <c r="K20" s="39"/>
      <c r="L20" s="46"/>
      <c r="M20" s="46"/>
      <c r="N20" s="46"/>
      <c r="O20" s="46"/>
      <c r="P20" s="46"/>
      <c r="Q20" s="46"/>
      <c r="R20" s="46"/>
      <c r="S20" s="46"/>
      <c r="T20" s="46"/>
      <c r="U20" s="46"/>
      <c r="V20" s="46"/>
      <c r="W20" s="46"/>
      <c r="X20" s="46"/>
      <c r="Y20" s="46"/>
      <c r="Z20" s="46"/>
    </row>
    <row r="21" spans="1:26" ht="12.75" customHeight="1" x14ac:dyDescent="0.2">
      <c r="A21" s="40" t="s">
        <v>120</v>
      </c>
      <c r="B21" s="50">
        <v>4746</v>
      </c>
      <c r="C21" s="40" t="s">
        <v>121</v>
      </c>
      <c r="D21" s="42" t="s">
        <v>35</v>
      </c>
      <c r="E21" s="43">
        <f>'Memória Pista 02'!J113</f>
        <v>1083.75</v>
      </c>
      <c r="F21" s="44">
        <f>'Pista 02 (2)'!F21*'Pista 02 (2)'!$K$9</f>
        <v>64.528199999999998</v>
      </c>
      <c r="G21" s="44">
        <f t="shared" si="6"/>
        <v>76.72</v>
      </c>
      <c r="H21" s="284">
        <f t="shared" si="7"/>
        <v>83145.3</v>
      </c>
      <c r="I21" s="285">
        <f t="shared" si="8"/>
        <v>83145.3</v>
      </c>
      <c r="J21" s="38"/>
      <c r="K21" s="39"/>
      <c r="L21" s="46"/>
      <c r="M21" s="46"/>
      <c r="N21" s="46"/>
      <c r="O21" s="46"/>
      <c r="P21" s="46"/>
      <c r="Q21" s="46"/>
      <c r="R21" s="46"/>
      <c r="S21" s="46"/>
      <c r="T21" s="46"/>
      <c r="U21" s="46"/>
      <c r="V21" s="46"/>
      <c r="W21" s="46"/>
      <c r="X21" s="46"/>
      <c r="Y21" s="46"/>
      <c r="Z21" s="46"/>
    </row>
    <row r="22" spans="1:26" ht="12.75" customHeight="1" x14ac:dyDescent="0.2">
      <c r="A22" s="40" t="s">
        <v>127</v>
      </c>
      <c r="B22" s="50">
        <v>97914</v>
      </c>
      <c r="C22" s="40" t="s">
        <v>74</v>
      </c>
      <c r="D22" s="42" t="s">
        <v>46</v>
      </c>
      <c r="E22" s="43">
        <f>'Memória Pista 02'!K119</f>
        <v>55271.25</v>
      </c>
      <c r="F22" s="44">
        <f>'Pista 02 (2)'!F22*'Pista 02 (2)'!$K$9</f>
        <v>1.2791574999999999</v>
      </c>
      <c r="G22" s="44">
        <f t="shared" si="6"/>
        <v>1.52</v>
      </c>
      <c r="H22" s="284">
        <f t="shared" si="7"/>
        <v>84012.3</v>
      </c>
      <c r="I22" s="285">
        <f t="shared" si="8"/>
        <v>84012.3</v>
      </c>
      <c r="J22" s="38"/>
      <c r="K22" s="39"/>
      <c r="L22" s="53"/>
      <c r="M22" s="53"/>
      <c r="N22" s="53"/>
      <c r="O22" s="53"/>
      <c r="P22" s="53"/>
      <c r="Q22" s="53"/>
      <c r="R22" s="53"/>
      <c r="S22" s="53"/>
      <c r="T22" s="53"/>
      <c r="U22" s="53"/>
      <c r="V22" s="53"/>
      <c r="W22" s="53"/>
      <c r="X22" s="53"/>
      <c r="Y22" s="53"/>
      <c r="Z22" s="53"/>
    </row>
    <row r="23" spans="1:26" ht="12.75" customHeight="1" x14ac:dyDescent="0.2">
      <c r="A23" s="40" t="s">
        <v>133</v>
      </c>
      <c r="B23" s="41">
        <v>41721</v>
      </c>
      <c r="C23" s="40" t="s">
        <v>78</v>
      </c>
      <c r="D23" s="42" t="s">
        <v>35</v>
      </c>
      <c r="E23" s="43">
        <f>E21</f>
        <v>1083.75</v>
      </c>
      <c r="F23" s="44">
        <f>'Pista 02 (2)'!F23*'Pista 02 (2)'!$K$9</f>
        <v>2.3872175000000002</v>
      </c>
      <c r="G23" s="44">
        <f t="shared" si="6"/>
        <v>2.84</v>
      </c>
      <c r="H23" s="284">
        <f t="shared" si="7"/>
        <v>3077.85</v>
      </c>
      <c r="I23" s="285">
        <f t="shared" si="8"/>
        <v>3077.85</v>
      </c>
      <c r="J23" s="38"/>
      <c r="K23" s="39"/>
      <c r="L23" s="46"/>
      <c r="M23" s="46"/>
      <c r="N23" s="46"/>
      <c r="O23" s="46"/>
      <c r="P23" s="46"/>
      <c r="Q23" s="46"/>
      <c r="R23" s="46"/>
      <c r="S23" s="46"/>
      <c r="T23" s="46"/>
      <c r="U23" s="46"/>
      <c r="V23" s="46"/>
      <c r="W23" s="46"/>
      <c r="X23" s="46"/>
      <c r="Y23" s="46"/>
      <c r="Z23" s="46"/>
    </row>
    <row r="24" spans="1:26" ht="12.75" customHeight="1" x14ac:dyDescent="0.2">
      <c r="A24" s="28">
        <v>2</v>
      </c>
      <c r="B24" s="29"/>
      <c r="C24" s="28" t="s">
        <v>81</v>
      </c>
      <c r="D24" s="30"/>
      <c r="E24" s="31"/>
      <c r="F24" s="44">
        <f>'Pista 02 (2)'!F24*'Pista 02 (2)'!$K$9</f>
        <v>0</v>
      </c>
      <c r="G24" s="32"/>
      <c r="H24" s="283">
        <f>SUM(H25:H31)</f>
        <v>295410.94</v>
      </c>
      <c r="I24" s="285"/>
      <c r="J24" s="38"/>
      <c r="K24" s="39"/>
      <c r="L24" s="39"/>
      <c r="M24" s="39"/>
      <c r="N24" s="39"/>
      <c r="O24" s="39"/>
      <c r="P24" s="39"/>
      <c r="Q24" s="39"/>
      <c r="R24" s="39"/>
      <c r="S24" s="39"/>
      <c r="T24" s="39"/>
      <c r="U24" s="39"/>
      <c r="V24" s="39"/>
      <c r="W24" s="39"/>
      <c r="X24" s="39"/>
      <c r="Y24" s="39"/>
      <c r="Z24" s="39"/>
    </row>
    <row r="25" spans="1:26" ht="12.75" customHeight="1" x14ac:dyDescent="0.25">
      <c r="A25" s="28" t="s">
        <v>86</v>
      </c>
      <c r="B25" s="29"/>
      <c r="C25" s="28" t="s">
        <v>143</v>
      </c>
      <c r="D25" s="30"/>
      <c r="E25" s="31"/>
      <c r="F25" s="44">
        <f>'Pista 02 (2)'!F25*'Pista 02 (2)'!$K$9</f>
        <v>0</v>
      </c>
      <c r="G25" s="32"/>
      <c r="H25" s="283"/>
      <c r="I25" s="285">
        <f t="shared" ref="I25:I31" si="9">H25</f>
        <v>0</v>
      </c>
      <c r="J25" s="38"/>
      <c r="K25" s="39"/>
      <c r="L25" s="37"/>
      <c r="M25" s="37"/>
      <c r="N25" s="37"/>
      <c r="O25" s="37"/>
      <c r="P25" s="37"/>
      <c r="Q25" s="37"/>
      <c r="R25" s="37"/>
      <c r="S25" s="37"/>
      <c r="T25" s="37"/>
      <c r="U25" s="37"/>
      <c r="V25" s="37"/>
      <c r="W25" s="37"/>
      <c r="X25" s="37"/>
      <c r="Y25" s="37"/>
      <c r="Z25" s="37"/>
    </row>
    <row r="26" spans="1:26" ht="12.75" customHeight="1" x14ac:dyDescent="0.2">
      <c r="A26" s="40" t="s">
        <v>88</v>
      </c>
      <c r="B26" s="50">
        <v>96396</v>
      </c>
      <c r="C26" s="40" t="s">
        <v>89</v>
      </c>
      <c r="D26" s="42" t="s">
        <v>35</v>
      </c>
      <c r="E26" s="43">
        <f>'Memória Pista 02'!K136</f>
        <v>361.25</v>
      </c>
      <c r="F26" s="44">
        <f>'Pista 02 (2)'!F26*'Pista 02 (2)'!$K$9</f>
        <v>114.09759</v>
      </c>
      <c r="G26" s="44">
        <f t="shared" ref="G26:G31" si="10">ROUND(F26*(1+$H$131),2)</f>
        <v>135.66</v>
      </c>
      <c r="H26" s="284">
        <f t="shared" ref="H26:H31" si="11">ROUND(E26*G26,2)</f>
        <v>49007.18</v>
      </c>
      <c r="I26" s="285">
        <f t="shared" si="9"/>
        <v>49007.18</v>
      </c>
      <c r="J26" s="38"/>
      <c r="K26" s="39"/>
      <c r="L26" s="46"/>
      <c r="M26" s="46"/>
      <c r="N26" s="46"/>
      <c r="O26" s="46"/>
      <c r="P26" s="46"/>
      <c r="Q26" s="46"/>
      <c r="R26" s="46"/>
      <c r="S26" s="46"/>
      <c r="T26" s="46"/>
      <c r="U26" s="46"/>
      <c r="V26" s="46"/>
      <c r="W26" s="46"/>
      <c r="X26" s="46"/>
      <c r="Y26" s="46"/>
      <c r="Z26" s="46"/>
    </row>
    <row r="27" spans="1:26" ht="12.75" customHeight="1" x14ac:dyDescent="0.2">
      <c r="A27" s="40" t="s">
        <v>94</v>
      </c>
      <c r="B27" s="50">
        <v>68053</v>
      </c>
      <c r="C27" s="40" t="s">
        <v>96</v>
      </c>
      <c r="D27" s="42" t="s">
        <v>26</v>
      </c>
      <c r="E27" s="43">
        <f>'Memória Pista 02'!J163</f>
        <v>4531.57</v>
      </c>
      <c r="F27" s="44">
        <f>'Pista 02 (2)'!F27*'Pista 02 (2)'!$K$9</f>
        <v>4.0330124999999999</v>
      </c>
      <c r="G27" s="44">
        <f t="shared" si="10"/>
        <v>4.8</v>
      </c>
      <c r="H27" s="284">
        <f t="shared" si="11"/>
        <v>21751.54</v>
      </c>
      <c r="I27" s="285">
        <f t="shared" si="9"/>
        <v>21751.54</v>
      </c>
      <c r="J27" s="38"/>
      <c r="K27" s="39"/>
      <c r="L27" s="46"/>
      <c r="M27" s="46"/>
      <c r="N27" s="46"/>
      <c r="O27" s="46"/>
      <c r="P27" s="46"/>
      <c r="Q27" s="46"/>
      <c r="R27" s="46"/>
      <c r="S27" s="46"/>
      <c r="T27" s="46"/>
      <c r="U27" s="46"/>
      <c r="V27" s="46"/>
      <c r="W27" s="46"/>
      <c r="X27" s="46"/>
      <c r="Y27" s="46"/>
      <c r="Z27" s="46"/>
    </row>
    <row r="28" spans="1:26" ht="12.75" customHeight="1" x14ac:dyDescent="0.2">
      <c r="A28" s="40" t="s">
        <v>99</v>
      </c>
      <c r="B28" s="50">
        <v>91596</v>
      </c>
      <c r="C28" s="40" t="s">
        <v>101</v>
      </c>
      <c r="D28" s="42" t="s">
        <v>103</v>
      </c>
      <c r="E28" s="43">
        <f>'Memória Pista 02'!K177</f>
        <v>9969.4500000000007</v>
      </c>
      <c r="F28" s="44">
        <f>'Pista 02 (2)'!F28*'Pista 02 (2)'!$K$9</f>
        <v>6.1350674999999999</v>
      </c>
      <c r="G28" s="44">
        <f t="shared" si="10"/>
        <v>7.29</v>
      </c>
      <c r="H28" s="284">
        <f t="shared" si="11"/>
        <v>72677.289999999994</v>
      </c>
      <c r="I28" s="285">
        <f t="shared" si="9"/>
        <v>72677.289999999994</v>
      </c>
      <c r="J28" s="38"/>
      <c r="K28" s="39"/>
      <c r="L28" s="46"/>
      <c r="M28" s="46"/>
      <c r="N28" s="46"/>
      <c r="O28" s="46"/>
      <c r="P28" s="46"/>
      <c r="Q28" s="46"/>
      <c r="R28" s="46"/>
      <c r="S28" s="46"/>
      <c r="T28" s="46"/>
      <c r="U28" s="46"/>
      <c r="V28" s="46"/>
      <c r="W28" s="46"/>
      <c r="X28" s="46"/>
      <c r="Y28" s="46"/>
      <c r="Z28" s="46"/>
    </row>
    <row r="29" spans="1:26" ht="12.75" customHeight="1" x14ac:dyDescent="0.2">
      <c r="A29" s="40" t="s">
        <v>105</v>
      </c>
      <c r="B29" s="41" t="s">
        <v>108</v>
      </c>
      <c r="C29" s="40" t="s">
        <v>110</v>
      </c>
      <c r="D29" s="42" t="s">
        <v>35</v>
      </c>
      <c r="E29" s="43">
        <f>'Memória Pista 02'!K191</f>
        <v>362.53</v>
      </c>
      <c r="F29" s="44">
        <f>'Pista 02 (2)'!F29*'Pista 02 (2)'!$K$9</f>
        <v>290.37689999999998</v>
      </c>
      <c r="G29" s="44">
        <f t="shared" si="10"/>
        <v>345.24</v>
      </c>
      <c r="H29" s="284">
        <f t="shared" si="11"/>
        <v>125159.86</v>
      </c>
      <c r="I29" s="285">
        <f t="shared" si="9"/>
        <v>125159.86</v>
      </c>
      <c r="J29" s="38"/>
      <c r="K29" s="39"/>
      <c r="L29" s="46"/>
      <c r="M29" s="46"/>
      <c r="N29" s="46"/>
      <c r="O29" s="46"/>
      <c r="P29" s="46"/>
      <c r="Q29" s="46"/>
      <c r="R29" s="46"/>
      <c r="S29" s="46"/>
      <c r="T29" s="46"/>
      <c r="U29" s="46"/>
      <c r="V29" s="46"/>
      <c r="W29" s="46"/>
      <c r="X29" s="46"/>
      <c r="Y29" s="46"/>
      <c r="Z29" s="46"/>
    </row>
    <row r="30" spans="1:26" ht="12.75" customHeight="1" x14ac:dyDescent="0.2">
      <c r="A30" s="40" t="s">
        <v>111</v>
      </c>
      <c r="B30" s="50">
        <v>97114</v>
      </c>
      <c r="C30" s="40" t="s">
        <v>112</v>
      </c>
      <c r="D30" s="42" t="s">
        <v>41</v>
      </c>
      <c r="E30" s="43">
        <f>'Memória Pista 02'!I218</f>
        <v>1622.16</v>
      </c>
      <c r="F30" s="44">
        <f>'Pista 02 (2)'!F30*'Pista 02 (2)'!$K$9</f>
        <v>0.25257249999999998</v>
      </c>
      <c r="G30" s="44">
        <f t="shared" si="10"/>
        <v>0.3</v>
      </c>
      <c r="H30" s="284">
        <f t="shared" si="11"/>
        <v>486.65</v>
      </c>
      <c r="I30" s="285">
        <f t="shared" si="9"/>
        <v>486.65</v>
      </c>
      <c r="J30" s="38"/>
      <c r="K30" s="39"/>
      <c r="L30" s="53"/>
      <c r="M30" s="53"/>
      <c r="N30" s="53"/>
      <c r="O30" s="53"/>
      <c r="P30" s="53"/>
      <c r="Q30" s="53"/>
      <c r="R30" s="53"/>
      <c r="S30" s="53"/>
      <c r="T30" s="53"/>
      <c r="U30" s="53"/>
      <c r="V30" s="53"/>
      <c r="W30" s="53"/>
      <c r="X30" s="53"/>
      <c r="Y30" s="53"/>
      <c r="Z30" s="53"/>
    </row>
    <row r="31" spans="1:26" ht="12.75" customHeight="1" x14ac:dyDescent="0.2">
      <c r="A31" s="40" t="s">
        <v>116</v>
      </c>
      <c r="B31" s="50" t="s">
        <v>117</v>
      </c>
      <c r="C31" s="40" t="s">
        <v>118</v>
      </c>
      <c r="D31" s="42" t="s">
        <v>26</v>
      </c>
      <c r="E31" s="43">
        <f>E27</f>
        <v>4531.57</v>
      </c>
      <c r="F31" s="44">
        <f>'Pista 02 (2)'!F31*'Pista 02 (2)'!$K$9</f>
        <v>4.8884999999999996</v>
      </c>
      <c r="G31" s="44">
        <f t="shared" si="10"/>
        <v>5.81</v>
      </c>
      <c r="H31" s="284">
        <f t="shared" si="11"/>
        <v>26328.42</v>
      </c>
      <c r="I31" s="285">
        <f t="shared" si="9"/>
        <v>26328.42</v>
      </c>
      <c r="J31" s="38"/>
      <c r="K31" s="39"/>
      <c r="L31" s="46"/>
      <c r="M31" s="46"/>
      <c r="N31" s="46"/>
      <c r="O31" s="46"/>
      <c r="P31" s="46"/>
      <c r="Q31" s="46"/>
      <c r="R31" s="46"/>
      <c r="S31" s="46"/>
      <c r="T31" s="46"/>
      <c r="U31" s="46"/>
      <c r="V31" s="46"/>
      <c r="W31" s="46"/>
      <c r="X31" s="46"/>
      <c r="Y31" s="46"/>
      <c r="Z31" s="46"/>
    </row>
    <row r="32" spans="1:26" ht="12.75" customHeight="1" x14ac:dyDescent="0.2">
      <c r="A32" s="28">
        <v>3</v>
      </c>
      <c r="B32" s="29"/>
      <c r="C32" s="28" t="s">
        <v>172</v>
      </c>
      <c r="D32" s="30"/>
      <c r="E32" s="31"/>
      <c r="F32" s="44">
        <f>'Pista 02 (2)'!F32*'Pista 02 (2)'!$K$9</f>
        <v>0</v>
      </c>
      <c r="G32" s="32"/>
      <c r="H32" s="283">
        <f>H33+H40+H45</f>
        <v>600132.45000000007</v>
      </c>
      <c r="I32" s="285"/>
      <c r="J32" s="38"/>
      <c r="K32" s="39"/>
      <c r="L32" s="39"/>
      <c r="M32" s="39"/>
      <c r="N32" s="39"/>
      <c r="O32" s="39"/>
      <c r="P32" s="39"/>
      <c r="Q32" s="39"/>
      <c r="R32" s="39"/>
      <c r="S32" s="39"/>
      <c r="T32" s="39"/>
      <c r="U32" s="39"/>
      <c r="V32" s="39"/>
      <c r="W32" s="39"/>
      <c r="X32" s="39"/>
      <c r="Y32" s="39"/>
      <c r="Z32" s="39"/>
    </row>
    <row r="33" spans="1:26" ht="12.75" customHeight="1" x14ac:dyDescent="0.25">
      <c r="A33" s="28" t="s">
        <v>175</v>
      </c>
      <c r="B33" s="29"/>
      <c r="C33" s="28" t="s">
        <v>176</v>
      </c>
      <c r="D33" s="30"/>
      <c r="E33" s="31"/>
      <c r="F33" s="44">
        <f>'Pista 02 (2)'!F33*'Pista 02 (2)'!$K$9</f>
        <v>0</v>
      </c>
      <c r="G33" s="32"/>
      <c r="H33" s="283">
        <f>SUM(H34:H39)</f>
        <v>78100.340000000011</v>
      </c>
      <c r="I33" s="285"/>
      <c r="J33" s="38"/>
      <c r="K33" s="39"/>
      <c r="L33" s="37"/>
      <c r="M33" s="37"/>
      <c r="N33" s="37"/>
      <c r="O33" s="37"/>
      <c r="P33" s="37"/>
      <c r="Q33" s="37"/>
      <c r="R33" s="37"/>
      <c r="S33" s="37"/>
      <c r="T33" s="37"/>
      <c r="U33" s="37"/>
      <c r="V33" s="37"/>
      <c r="W33" s="37"/>
      <c r="X33" s="37"/>
      <c r="Y33" s="37"/>
      <c r="Z33" s="37"/>
    </row>
    <row r="34" spans="1:26" ht="12.75" customHeight="1" x14ac:dyDescent="0.2">
      <c r="A34" s="40" t="s">
        <v>179</v>
      </c>
      <c r="B34" s="50">
        <v>93358</v>
      </c>
      <c r="C34" s="40" t="s">
        <v>180</v>
      </c>
      <c r="D34" s="42" t="s">
        <v>35</v>
      </c>
      <c r="E34" s="43">
        <f>'Memória Pista 02'!K231</f>
        <v>72.540000000000006</v>
      </c>
      <c r="F34" s="44">
        <f>'Pista 02 (2)'!F34*'Pista 02 (2)'!$K$9</f>
        <v>30.870877499999999</v>
      </c>
      <c r="G34" s="44">
        <f t="shared" ref="G34:G39" si="12">ROUND(F34*(1+$H$131),2)</f>
        <v>36.700000000000003</v>
      </c>
      <c r="H34" s="281">
        <f t="shared" ref="H34:H39" si="13">ROUND(E34*G34,2)</f>
        <v>2662.22</v>
      </c>
      <c r="I34" s="285">
        <f t="shared" ref="I34:I39" si="14">H34</f>
        <v>2662.22</v>
      </c>
      <c r="J34" s="38"/>
      <c r="K34" s="39"/>
      <c r="L34" s="53"/>
      <c r="M34" s="53"/>
      <c r="N34" s="53"/>
      <c r="O34" s="53"/>
      <c r="P34" s="53"/>
      <c r="Q34" s="53"/>
      <c r="R34" s="53"/>
      <c r="S34" s="53"/>
      <c r="T34" s="53"/>
      <c r="U34" s="53"/>
      <c r="V34" s="53"/>
      <c r="W34" s="53"/>
      <c r="X34" s="53"/>
      <c r="Y34" s="53"/>
      <c r="Z34" s="53"/>
    </row>
    <row r="35" spans="1:26" ht="12.75" customHeight="1" x14ac:dyDescent="0.2">
      <c r="A35" s="40" t="s">
        <v>183</v>
      </c>
      <c r="B35" s="50">
        <v>94097</v>
      </c>
      <c r="C35" s="40" t="s">
        <v>184</v>
      </c>
      <c r="D35" s="42" t="s">
        <v>26</v>
      </c>
      <c r="E35" s="43">
        <f>'Memória Pista 02'!J244</f>
        <v>190.82</v>
      </c>
      <c r="F35" s="44">
        <f>'Pista 02 (2)'!F35*'Pista 02 (2)'!$K$9</f>
        <v>3.5278675000000002</v>
      </c>
      <c r="G35" s="44">
        <f t="shared" si="12"/>
        <v>4.1900000000000004</v>
      </c>
      <c r="H35" s="284">
        <f t="shared" si="13"/>
        <v>799.54</v>
      </c>
      <c r="I35" s="285">
        <f t="shared" si="14"/>
        <v>799.54</v>
      </c>
      <c r="J35" s="38"/>
      <c r="K35" s="39"/>
      <c r="L35" s="46"/>
      <c r="M35" s="46"/>
      <c r="N35" s="46"/>
      <c r="O35" s="46"/>
      <c r="P35" s="46"/>
      <c r="Q35" s="46"/>
      <c r="R35" s="46"/>
      <c r="S35" s="46"/>
      <c r="T35" s="46"/>
      <c r="U35" s="46"/>
      <c r="V35" s="46"/>
      <c r="W35" s="46"/>
      <c r="X35" s="46"/>
      <c r="Y35" s="46"/>
      <c r="Z35" s="46"/>
    </row>
    <row r="36" spans="1:26" ht="12.75" customHeight="1" x14ac:dyDescent="0.2">
      <c r="A36" s="40" t="s">
        <v>187</v>
      </c>
      <c r="B36" s="50">
        <v>83534</v>
      </c>
      <c r="C36" s="40" t="s">
        <v>188</v>
      </c>
      <c r="D36" s="42" t="s">
        <v>35</v>
      </c>
      <c r="E36" s="43">
        <f>'Memória Pista 02'!K244</f>
        <v>9.5299999999999994</v>
      </c>
      <c r="F36" s="44">
        <f>'Pista 02 (2)'!F36*'Pista 02 (2)'!$K$9</f>
        <v>400.13187249999999</v>
      </c>
      <c r="G36" s="44">
        <f t="shared" si="12"/>
        <v>475.74</v>
      </c>
      <c r="H36" s="284">
        <f t="shared" si="13"/>
        <v>4533.8</v>
      </c>
      <c r="I36" s="285">
        <f t="shared" si="14"/>
        <v>4533.8</v>
      </c>
      <c r="J36" s="38"/>
      <c r="K36" s="39"/>
      <c r="L36" s="46"/>
      <c r="M36" s="46"/>
      <c r="N36" s="46"/>
      <c r="O36" s="46"/>
      <c r="P36" s="46"/>
      <c r="Q36" s="46"/>
      <c r="R36" s="46"/>
      <c r="S36" s="46"/>
      <c r="T36" s="46"/>
      <c r="U36" s="46"/>
      <c r="V36" s="46"/>
      <c r="W36" s="46"/>
      <c r="X36" s="46"/>
      <c r="Y36" s="46"/>
      <c r="Z36" s="46"/>
    </row>
    <row r="37" spans="1:26" ht="12.75" customHeight="1" x14ac:dyDescent="0.2">
      <c r="A37" s="40" t="s">
        <v>193</v>
      </c>
      <c r="B37" s="41" t="s">
        <v>195</v>
      </c>
      <c r="C37" s="40" t="s">
        <v>196</v>
      </c>
      <c r="D37" s="42" t="s">
        <v>41</v>
      </c>
      <c r="E37" s="43">
        <f>'Memória Pista 02'!I250+'Memória Pista 02'!I251+'Memória Pista 02'!I253</f>
        <v>747.05</v>
      </c>
      <c r="F37" s="44">
        <f>'Pista 02 (2)'!F37*'Pista 02 (2)'!$K$9</f>
        <v>65.179999999999993</v>
      </c>
      <c r="G37" s="44">
        <f t="shared" si="12"/>
        <v>77.5</v>
      </c>
      <c r="H37" s="281">
        <f t="shared" si="13"/>
        <v>57896.38</v>
      </c>
      <c r="I37" s="285">
        <f t="shared" si="14"/>
        <v>57896.38</v>
      </c>
      <c r="J37" s="38"/>
      <c r="K37" s="39"/>
      <c r="L37" s="46"/>
      <c r="M37" s="46"/>
      <c r="N37" s="46"/>
      <c r="O37" s="46"/>
      <c r="P37" s="46"/>
      <c r="Q37" s="46"/>
      <c r="R37" s="46"/>
      <c r="S37" s="46"/>
      <c r="T37" s="46"/>
      <c r="U37" s="46"/>
      <c r="V37" s="46"/>
      <c r="W37" s="46"/>
      <c r="X37" s="46"/>
      <c r="Y37" s="46"/>
      <c r="Z37" s="46"/>
    </row>
    <row r="38" spans="1:26" ht="12.75" customHeight="1" x14ac:dyDescent="0.2">
      <c r="A38" s="40" t="s">
        <v>197</v>
      </c>
      <c r="B38" s="41" t="s">
        <v>198</v>
      </c>
      <c r="C38" s="40" t="s">
        <v>199</v>
      </c>
      <c r="D38" s="42" t="s">
        <v>41</v>
      </c>
      <c r="E38" s="43">
        <f>'Memória Pista 02'!I252</f>
        <v>122.44</v>
      </c>
      <c r="F38" s="44">
        <f>'Pista 02 (2)'!F38*'Pista 02 (2)'!$K$9</f>
        <v>81.067624999999992</v>
      </c>
      <c r="G38" s="44">
        <f t="shared" si="12"/>
        <v>96.39</v>
      </c>
      <c r="H38" s="284">
        <f t="shared" si="13"/>
        <v>11801.99</v>
      </c>
      <c r="I38" s="285">
        <f t="shared" si="14"/>
        <v>11801.99</v>
      </c>
      <c r="J38" s="38"/>
      <c r="K38" s="39"/>
      <c r="L38" s="46"/>
      <c r="M38" s="46"/>
      <c r="N38" s="46"/>
      <c r="O38" s="46"/>
      <c r="P38" s="46"/>
      <c r="Q38" s="46"/>
      <c r="R38" s="46"/>
      <c r="S38" s="46"/>
      <c r="T38" s="46"/>
      <c r="U38" s="46"/>
      <c r="V38" s="46"/>
      <c r="W38" s="46"/>
      <c r="X38" s="46"/>
      <c r="Y38" s="46"/>
      <c r="Z38" s="46"/>
    </row>
    <row r="39" spans="1:26" ht="12.75" customHeight="1" x14ac:dyDescent="0.2">
      <c r="A39" s="40" t="s">
        <v>201</v>
      </c>
      <c r="B39" s="41" t="s">
        <v>202</v>
      </c>
      <c r="C39" s="40" t="s">
        <v>203</v>
      </c>
      <c r="D39" s="42" t="s">
        <v>41</v>
      </c>
      <c r="E39" s="43">
        <f>'Memória Pista 02'!I254</f>
        <v>3.66</v>
      </c>
      <c r="F39" s="44">
        <f>'Pista 02 (2)'!F39*'Pista 02 (2)'!$K$9</f>
        <v>93.394792499999994</v>
      </c>
      <c r="G39" s="44">
        <f t="shared" si="12"/>
        <v>111.04</v>
      </c>
      <c r="H39" s="284">
        <f t="shared" si="13"/>
        <v>406.41</v>
      </c>
      <c r="I39" s="285">
        <f t="shared" si="14"/>
        <v>406.41</v>
      </c>
      <c r="J39" s="38"/>
      <c r="K39" s="39"/>
      <c r="L39" s="46"/>
      <c r="M39" s="46"/>
      <c r="N39" s="46"/>
      <c r="O39" s="46"/>
      <c r="P39" s="46"/>
      <c r="Q39" s="46"/>
      <c r="R39" s="46"/>
      <c r="S39" s="46"/>
      <c r="T39" s="46"/>
      <c r="U39" s="46"/>
      <c r="V39" s="46"/>
      <c r="W39" s="46"/>
      <c r="X39" s="46"/>
      <c r="Y39" s="46"/>
      <c r="Z39" s="46"/>
    </row>
    <row r="40" spans="1:26" ht="12.75" customHeight="1" x14ac:dyDescent="0.25">
      <c r="A40" s="28" t="s">
        <v>205</v>
      </c>
      <c r="B40" s="29"/>
      <c r="C40" s="28" t="s">
        <v>206</v>
      </c>
      <c r="D40" s="30"/>
      <c r="E40" s="31"/>
      <c r="F40" s="44">
        <f>'Pista 02 (2)'!F40*'Pista 02 (2)'!$K$9</f>
        <v>0</v>
      </c>
      <c r="G40" s="32"/>
      <c r="H40" s="283">
        <f>SUM(H41:H44)</f>
        <v>4307.33</v>
      </c>
      <c r="I40" s="285"/>
      <c r="J40" s="38"/>
      <c r="K40" s="39"/>
      <c r="L40" s="37"/>
      <c r="M40" s="37"/>
      <c r="N40" s="37"/>
      <c r="O40" s="37"/>
      <c r="P40" s="37"/>
      <c r="Q40" s="37"/>
      <c r="R40" s="37"/>
      <c r="S40" s="37"/>
      <c r="T40" s="37"/>
      <c r="U40" s="37"/>
      <c r="V40" s="37"/>
      <c r="W40" s="37"/>
      <c r="X40" s="37"/>
      <c r="Y40" s="37"/>
      <c r="Z40" s="37"/>
    </row>
    <row r="41" spans="1:26" ht="12.75" customHeight="1" x14ac:dyDescent="0.2">
      <c r="A41" s="40" t="s">
        <v>207</v>
      </c>
      <c r="B41" s="50" t="s">
        <v>208</v>
      </c>
      <c r="C41" s="40" t="s">
        <v>209</v>
      </c>
      <c r="D41" s="42" t="s">
        <v>35</v>
      </c>
      <c r="E41" s="43">
        <f>'Memória Pista 02'!K262</f>
        <v>18</v>
      </c>
      <c r="F41" s="44">
        <f>'Pista 02 (2)'!F41*'Pista 02 (2)'!$K$9</f>
        <v>102.381485</v>
      </c>
      <c r="G41" s="44">
        <f t="shared" ref="G41:G44" si="15">ROUND(F41*(1+$H$131),2)</f>
        <v>121.73</v>
      </c>
      <c r="H41" s="284">
        <f t="shared" ref="H41:H44" si="16">ROUND(E41*G41,2)</f>
        <v>2191.14</v>
      </c>
      <c r="I41" s="285">
        <f t="shared" ref="I41:I44" si="17">H41</f>
        <v>2191.14</v>
      </c>
      <c r="J41" s="38"/>
      <c r="K41" s="39"/>
      <c r="L41" s="46"/>
      <c r="M41" s="46"/>
      <c r="N41" s="46"/>
      <c r="O41" s="46"/>
      <c r="P41" s="46"/>
      <c r="Q41" s="46"/>
      <c r="R41" s="46"/>
      <c r="S41" s="46"/>
      <c r="T41" s="46"/>
      <c r="U41" s="46"/>
      <c r="V41" s="46"/>
      <c r="W41" s="46"/>
      <c r="X41" s="46"/>
      <c r="Y41" s="46"/>
      <c r="Z41" s="46"/>
    </row>
    <row r="42" spans="1:26" ht="12.75" customHeight="1" x14ac:dyDescent="0.2">
      <c r="A42" s="40" t="s">
        <v>210</v>
      </c>
      <c r="B42" s="41" t="s">
        <v>211</v>
      </c>
      <c r="C42" s="40" t="s">
        <v>212</v>
      </c>
      <c r="D42" s="42" t="s">
        <v>35</v>
      </c>
      <c r="E42" s="43">
        <f>'Memória Pista 02'!K270</f>
        <v>6</v>
      </c>
      <c r="F42" s="44">
        <f>'Pista 02 (2)'!F42*'Pista 02 (2)'!$K$9</f>
        <v>95.203537499999996</v>
      </c>
      <c r="G42" s="44">
        <f t="shared" si="15"/>
        <v>113.19</v>
      </c>
      <c r="H42" s="284">
        <f t="shared" si="16"/>
        <v>679.14</v>
      </c>
      <c r="I42" s="285">
        <f t="shared" si="17"/>
        <v>679.14</v>
      </c>
      <c r="J42" s="38"/>
      <c r="K42" s="39"/>
      <c r="L42" s="46"/>
      <c r="M42" s="46"/>
      <c r="N42" s="46"/>
      <c r="O42" s="46"/>
      <c r="P42" s="46"/>
      <c r="Q42" s="46"/>
      <c r="R42" s="46"/>
      <c r="S42" s="46"/>
      <c r="T42" s="46"/>
      <c r="U42" s="46"/>
      <c r="V42" s="46"/>
      <c r="W42" s="46"/>
      <c r="X42" s="46"/>
      <c r="Y42" s="46"/>
      <c r="Z42" s="46"/>
    </row>
    <row r="43" spans="1:26" ht="12.75" customHeight="1" x14ac:dyDescent="0.2">
      <c r="A43" s="40" t="s">
        <v>214</v>
      </c>
      <c r="B43" s="50">
        <v>83665</v>
      </c>
      <c r="C43" s="40" t="s">
        <v>215</v>
      </c>
      <c r="D43" s="42" t="s">
        <v>26</v>
      </c>
      <c r="E43" s="43">
        <f>'Memória Pista 02'!J278</f>
        <v>60</v>
      </c>
      <c r="F43" s="44">
        <f>'Pista 02 (2)'!F43*'Pista 02 (2)'!$K$9</f>
        <v>6.0291500000000005</v>
      </c>
      <c r="G43" s="44">
        <f t="shared" si="15"/>
        <v>7.17</v>
      </c>
      <c r="H43" s="284">
        <f t="shared" si="16"/>
        <v>430.2</v>
      </c>
      <c r="I43" s="285">
        <f t="shared" si="17"/>
        <v>430.2</v>
      </c>
      <c r="J43" s="38"/>
      <c r="K43" s="39"/>
      <c r="L43" s="53"/>
      <c r="M43" s="53"/>
      <c r="N43" s="53"/>
      <c r="O43" s="53"/>
      <c r="P43" s="53"/>
      <c r="Q43" s="53"/>
      <c r="R43" s="53"/>
      <c r="S43" s="53"/>
      <c r="T43" s="53"/>
      <c r="U43" s="53"/>
      <c r="V43" s="53"/>
      <c r="W43" s="53"/>
      <c r="X43" s="53"/>
      <c r="Y43" s="53"/>
      <c r="Z43" s="53"/>
    </row>
    <row r="44" spans="1:26" ht="12.75" customHeight="1" x14ac:dyDescent="0.2">
      <c r="A44" s="40" t="s">
        <v>216</v>
      </c>
      <c r="B44" s="50">
        <v>97914</v>
      </c>
      <c r="C44" s="40" t="s">
        <v>217</v>
      </c>
      <c r="D44" s="42" t="s">
        <v>46</v>
      </c>
      <c r="E44" s="43">
        <f>'Memória Pista 02'!K286+'Memória Pista 02'!K288</f>
        <v>662.4</v>
      </c>
      <c r="F44" s="44">
        <f>'Pista 02 (2)'!F44*'Pista 02 (2)'!$K$9</f>
        <v>1.2791574999999999</v>
      </c>
      <c r="G44" s="44">
        <f t="shared" si="15"/>
        <v>1.52</v>
      </c>
      <c r="H44" s="284">
        <f t="shared" si="16"/>
        <v>1006.85</v>
      </c>
      <c r="I44" s="285">
        <f t="shared" si="17"/>
        <v>1006.85</v>
      </c>
      <c r="J44" s="38"/>
      <c r="K44" s="39"/>
      <c r="L44" s="46"/>
      <c r="M44" s="46"/>
      <c r="N44" s="46"/>
      <c r="O44" s="46"/>
      <c r="P44" s="46"/>
      <c r="Q44" s="46"/>
      <c r="R44" s="46"/>
      <c r="S44" s="46"/>
      <c r="T44" s="46"/>
      <c r="U44" s="46"/>
      <c r="V44" s="46"/>
      <c r="W44" s="46"/>
      <c r="X44" s="46"/>
      <c r="Y44" s="46"/>
      <c r="Z44" s="46"/>
    </row>
    <row r="45" spans="1:26" ht="12.75" customHeight="1" x14ac:dyDescent="0.25">
      <c r="A45" s="28" t="s">
        <v>218</v>
      </c>
      <c r="B45" s="29"/>
      <c r="C45" s="28" t="s">
        <v>219</v>
      </c>
      <c r="D45" s="30"/>
      <c r="E45" s="31"/>
      <c r="F45" s="44">
        <f>'Pista 02 (2)'!F45*'Pista 02 (2)'!$K$9</f>
        <v>0</v>
      </c>
      <c r="G45" s="32"/>
      <c r="H45" s="283">
        <f>SUM(H46:H58)</f>
        <v>517724.78</v>
      </c>
      <c r="I45" s="285"/>
      <c r="J45" s="38"/>
      <c r="K45" s="39"/>
      <c r="L45" s="37"/>
      <c r="M45" s="37"/>
      <c r="N45" s="37"/>
      <c r="O45" s="37"/>
      <c r="P45" s="37"/>
      <c r="Q45" s="37"/>
      <c r="R45" s="37"/>
      <c r="S45" s="37"/>
      <c r="T45" s="37"/>
      <c r="U45" s="37"/>
      <c r="V45" s="37"/>
      <c r="W45" s="37"/>
      <c r="X45" s="37"/>
      <c r="Y45" s="37"/>
      <c r="Z45" s="37"/>
    </row>
    <row r="46" spans="1:26" ht="12.75" customHeight="1" x14ac:dyDescent="0.25">
      <c r="A46" s="28" t="s">
        <v>220</v>
      </c>
      <c r="B46" s="29"/>
      <c r="C46" s="28" t="s">
        <v>221</v>
      </c>
      <c r="D46" s="30"/>
      <c r="E46" s="31"/>
      <c r="F46" s="44">
        <f>'Pista 02 (2)'!F46*'Pista 02 (2)'!$K$9</f>
        <v>0</v>
      </c>
      <c r="G46" s="32"/>
      <c r="H46" s="283"/>
      <c r="I46" s="285">
        <f t="shared" ref="I46:I58" si="18">H46</f>
        <v>0</v>
      </c>
      <c r="J46" s="38"/>
      <c r="K46" s="39"/>
      <c r="L46" s="37"/>
      <c r="M46" s="37"/>
      <c r="N46" s="37"/>
      <c r="O46" s="37"/>
      <c r="P46" s="37"/>
      <c r="Q46" s="37"/>
      <c r="R46" s="37"/>
      <c r="S46" s="37"/>
      <c r="T46" s="37"/>
      <c r="U46" s="37"/>
      <c r="V46" s="37"/>
      <c r="W46" s="37"/>
      <c r="X46" s="37"/>
      <c r="Y46" s="37"/>
      <c r="Z46" s="37"/>
    </row>
    <row r="47" spans="1:26" ht="12.75" customHeight="1" x14ac:dyDescent="0.2">
      <c r="A47" s="40" t="s">
        <v>223</v>
      </c>
      <c r="B47" s="41" t="s">
        <v>224</v>
      </c>
      <c r="C47" s="40" t="s">
        <v>225</v>
      </c>
      <c r="D47" s="42" t="s">
        <v>35</v>
      </c>
      <c r="E47" s="43">
        <f>'Memória Pista 02'!K296</f>
        <v>366.89</v>
      </c>
      <c r="F47" s="44">
        <f>'Pista 02 (2)'!F47*'Pista 02 (2)'!$K$9</f>
        <v>2.395365</v>
      </c>
      <c r="G47" s="44">
        <f t="shared" ref="G47:G49" si="19">ROUND(F47*(1+$H$131),2)</f>
        <v>2.85</v>
      </c>
      <c r="H47" s="284">
        <f t="shared" ref="H47:H49" si="20">ROUND(E47*G47,2)</f>
        <v>1045.6400000000001</v>
      </c>
      <c r="I47" s="285">
        <f t="shared" si="18"/>
        <v>1045.6400000000001</v>
      </c>
      <c r="J47" s="38"/>
      <c r="K47" s="39"/>
      <c r="L47" s="54"/>
      <c r="M47" s="54"/>
      <c r="N47" s="53"/>
      <c r="O47" s="53"/>
      <c r="P47" s="53"/>
      <c r="Q47" s="53"/>
      <c r="R47" s="53"/>
      <c r="S47" s="53"/>
      <c r="T47" s="53"/>
      <c r="U47" s="53"/>
      <c r="V47" s="53"/>
      <c r="W47" s="53"/>
      <c r="X47" s="53"/>
      <c r="Y47" s="53"/>
      <c r="Z47" s="53"/>
    </row>
    <row r="48" spans="1:26" ht="12.75" customHeight="1" x14ac:dyDescent="0.2">
      <c r="A48" s="40" t="s">
        <v>227</v>
      </c>
      <c r="B48" s="41">
        <v>72898</v>
      </c>
      <c r="C48" s="40" t="s">
        <v>39</v>
      </c>
      <c r="D48" s="42" t="s">
        <v>35</v>
      </c>
      <c r="E48" s="43">
        <f>'Memória Pista 02'!K304</f>
        <v>458.61</v>
      </c>
      <c r="F48" s="44">
        <f>'Pista 02 (2)'!F48*'Pista 02 (2)'!$K$9</f>
        <v>2.4035125000000002</v>
      </c>
      <c r="G48" s="44">
        <f t="shared" si="19"/>
        <v>2.86</v>
      </c>
      <c r="H48" s="281">
        <f t="shared" si="20"/>
        <v>1311.62</v>
      </c>
      <c r="I48" s="285">
        <f t="shared" si="18"/>
        <v>1311.62</v>
      </c>
      <c r="J48" s="38"/>
      <c r="K48" s="39"/>
      <c r="L48" s="54"/>
      <c r="M48" s="54"/>
      <c r="N48" s="46"/>
      <c r="O48" s="46"/>
      <c r="P48" s="46"/>
      <c r="Q48" s="46"/>
      <c r="R48" s="46"/>
      <c r="S48" s="46"/>
      <c r="T48" s="46"/>
      <c r="U48" s="46"/>
      <c r="V48" s="46"/>
      <c r="W48" s="46"/>
      <c r="X48" s="46"/>
      <c r="Y48" s="46"/>
      <c r="Z48" s="46"/>
    </row>
    <row r="49" spans="1:26" ht="12.75" customHeight="1" x14ac:dyDescent="0.2">
      <c r="A49" s="40" t="s">
        <v>230</v>
      </c>
      <c r="B49" s="50">
        <v>97914</v>
      </c>
      <c r="C49" s="40" t="s">
        <v>45</v>
      </c>
      <c r="D49" s="42" t="s">
        <v>46</v>
      </c>
      <c r="E49" s="43">
        <f>'Memória Pista 02'!K312</f>
        <v>10089.34</v>
      </c>
      <c r="F49" s="44">
        <f>'Pista 02 (2)'!F49*'Pista 02 (2)'!$K$9</f>
        <v>1.2791574999999999</v>
      </c>
      <c r="G49" s="44">
        <f t="shared" si="19"/>
        <v>1.52</v>
      </c>
      <c r="H49" s="284">
        <f t="shared" si="20"/>
        <v>15335.8</v>
      </c>
      <c r="I49" s="285">
        <f t="shared" si="18"/>
        <v>15335.8</v>
      </c>
      <c r="J49" s="38"/>
      <c r="K49" s="39"/>
      <c r="L49" s="54"/>
      <c r="M49" s="54"/>
      <c r="N49" s="46"/>
      <c r="O49" s="46"/>
      <c r="P49" s="46"/>
      <c r="Q49" s="46"/>
      <c r="R49" s="46"/>
      <c r="S49" s="46"/>
      <c r="T49" s="46"/>
      <c r="U49" s="46"/>
      <c r="V49" s="46"/>
      <c r="W49" s="46"/>
      <c r="X49" s="46"/>
      <c r="Y49" s="46"/>
      <c r="Z49" s="46"/>
    </row>
    <row r="50" spans="1:26" ht="12.75" customHeight="1" x14ac:dyDescent="0.25">
      <c r="A50" s="28" t="s">
        <v>228</v>
      </c>
      <c r="B50" s="29"/>
      <c r="C50" s="28" t="s">
        <v>235</v>
      </c>
      <c r="D50" s="30"/>
      <c r="E50" s="31"/>
      <c r="F50" s="44">
        <f>'Pista 02 (2)'!F50*'Pista 02 (2)'!$K$9</f>
        <v>0</v>
      </c>
      <c r="G50" s="32"/>
      <c r="H50" s="283"/>
      <c r="I50" s="285">
        <f t="shared" si="18"/>
        <v>0</v>
      </c>
      <c r="J50" s="38"/>
      <c r="K50" s="39"/>
      <c r="L50" s="37"/>
      <c r="M50" s="37"/>
      <c r="N50" s="37"/>
      <c r="O50" s="37"/>
      <c r="P50" s="37"/>
      <c r="Q50" s="37"/>
      <c r="R50" s="37"/>
      <c r="S50" s="37"/>
      <c r="T50" s="37"/>
      <c r="U50" s="37"/>
      <c r="V50" s="37"/>
      <c r="W50" s="37"/>
      <c r="X50" s="37"/>
      <c r="Y50" s="37"/>
      <c r="Z50" s="37"/>
    </row>
    <row r="51" spans="1:26" ht="12.75" customHeight="1" x14ac:dyDescent="0.2">
      <c r="A51" s="40" t="s">
        <v>237</v>
      </c>
      <c r="B51" s="41" t="s">
        <v>92</v>
      </c>
      <c r="C51" s="40" t="s">
        <v>240</v>
      </c>
      <c r="D51" s="42" t="s">
        <v>35</v>
      </c>
      <c r="E51" s="43">
        <f>'Memória Pista 02'!K320</f>
        <v>1099.25</v>
      </c>
      <c r="F51" s="44">
        <f>'Pista 02 (2)'!F51*'Pista 02 (2)'!$K$9</f>
        <v>3.7397024999999999</v>
      </c>
      <c r="G51" s="44">
        <f t="shared" ref="G51:G52" si="21">ROUND(F51*(1+$H$131),2)</f>
        <v>4.45</v>
      </c>
      <c r="H51" s="284">
        <f t="shared" ref="H51:H52" si="22">ROUND(E51*G51,2)</f>
        <v>4891.66</v>
      </c>
      <c r="I51" s="285">
        <f t="shared" si="18"/>
        <v>4891.66</v>
      </c>
      <c r="J51" s="38"/>
      <c r="K51" s="39"/>
      <c r="L51" s="46"/>
      <c r="M51" s="46"/>
      <c r="N51" s="46"/>
      <c r="O51" s="46"/>
      <c r="P51" s="46"/>
      <c r="Q51" s="46"/>
      <c r="R51" s="46"/>
      <c r="S51" s="46"/>
      <c r="T51" s="46"/>
      <c r="U51" s="46"/>
      <c r="V51" s="46"/>
      <c r="W51" s="46"/>
      <c r="X51" s="46"/>
      <c r="Y51" s="46"/>
      <c r="Z51" s="46"/>
    </row>
    <row r="52" spans="1:26" ht="12.75" customHeight="1" x14ac:dyDescent="0.2">
      <c r="A52" s="40" t="s">
        <v>242</v>
      </c>
      <c r="B52" s="41" t="s">
        <v>244</v>
      </c>
      <c r="C52" s="40" t="s">
        <v>246</v>
      </c>
      <c r="D52" s="42" t="s">
        <v>35</v>
      </c>
      <c r="E52" s="43">
        <f>'Memória Pista 02'!K328</f>
        <v>1099.25</v>
      </c>
      <c r="F52" s="44">
        <f>'Pista 02 (2)'!F52*'Pista 02 (2)'!$K$9</f>
        <v>1.27101</v>
      </c>
      <c r="G52" s="44">
        <f t="shared" si="21"/>
        <v>1.51</v>
      </c>
      <c r="H52" s="284">
        <f t="shared" si="22"/>
        <v>1659.87</v>
      </c>
      <c r="I52" s="285">
        <f t="shared" si="18"/>
        <v>1659.87</v>
      </c>
      <c r="J52" s="38"/>
      <c r="K52" s="39"/>
      <c r="L52" s="53"/>
      <c r="M52" s="53"/>
      <c r="N52" s="53"/>
      <c r="O52" s="53"/>
      <c r="P52" s="53"/>
      <c r="Q52" s="53"/>
      <c r="R52" s="53"/>
      <c r="S52" s="53"/>
      <c r="T52" s="53"/>
      <c r="U52" s="53"/>
      <c r="V52" s="53"/>
      <c r="W52" s="53"/>
      <c r="X52" s="53"/>
      <c r="Y52" s="53"/>
      <c r="Z52" s="53"/>
    </row>
    <row r="53" spans="1:26" ht="12.75" customHeight="1" x14ac:dyDescent="0.25">
      <c r="A53" s="28" t="s">
        <v>231</v>
      </c>
      <c r="B53" s="29"/>
      <c r="C53" s="28" t="s">
        <v>249</v>
      </c>
      <c r="D53" s="30"/>
      <c r="E53" s="31"/>
      <c r="F53" s="44">
        <f>'Pista 02 (2)'!F53*'Pista 02 (2)'!$K$9</f>
        <v>0</v>
      </c>
      <c r="G53" s="32"/>
      <c r="H53" s="283"/>
      <c r="I53" s="285">
        <f t="shared" si="18"/>
        <v>0</v>
      </c>
      <c r="J53" s="38"/>
      <c r="K53" s="39"/>
      <c r="L53" s="37"/>
      <c r="M53" s="37"/>
      <c r="N53" s="37"/>
      <c r="O53" s="37"/>
      <c r="P53" s="37"/>
      <c r="Q53" s="37"/>
      <c r="R53" s="37"/>
      <c r="S53" s="37"/>
      <c r="T53" s="37"/>
      <c r="U53" s="37"/>
      <c r="V53" s="37"/>
      <c r="W53" s="37"/>
      <c r="X53" s="37"/>
      <c r="Y53" s="37"/>
      <c r="Z53" s="37"/>
    </row>
    <row r="54" spans="1:26" ht="12.75" customHeight="1" x14ac:dyDescent="0.2">
      <c r="A54" s="40" t="s">
        <v>253</v>
      </c>
      <c r="B54" s="41" t="s">
        <v>254</v>
      </c>
      <c r="C54" s="40" t="s">
        <v>255</v>
      </c>
      <c r="D54" s="42" t="s">
        <v>35</v>
      </c>
      <c r="E54" s="43">
        <f>'Memória Pista 02'!K336</f>
        <v>1758.8</v>
      </c>
      <c r="F54" s="44">
        <f>'Pista 02 (2)'!F54*'Pista 02 (2)'!$K$9</f>
        <v>122.21249999999999</v>
      </c>
      <c r="G54" s="44">
        <f t="shared" ref="G54:G58" si="23">ROUND(F54*(1+$H$131),2)</f>
        <v>145.30000000000001</v>
      </c>
      <c r="H54" s="281">
        <f t="shared" ref="H54:H58" si="24">ROUND(E54*G54,2)</f>
        <v>255553.64</v>
      </c>
      <c r="I54" s="285">
        <f t="shared" si="18"/>
        <v>255553.64</v>
      </c>
      <c r="J54" s="38"/>
      <c r="K54" s="39"/>
      <c r="L54" s="53"/>
      <c r="M54" s="53"/>
      <c r="N54" s="53"/>
      <c r="O54" s="53"/>
      <c r="P54" s="53"/>
      <c r="Q54" s="53"/>
      <c r="R54" s="53"/>
      <c r="S54" s="53"/>
      <c r="T54" s="53"/>
      <c r="U54" s="53"/>
      <c r="V54" s="53"/>
      <c r="W54" s="53"/>
      <c r="X54" s="53"/>
      <c r="Y54" s="53"/>
      <c r="Z54" s="53"/>
    </row>
    <row r="55" spans="1:26" ht="12.75" customHeight="1" x14ac:dyDescent="0.2">
      <c r="A55" s="40" t="s">
        <v>259</v>
      </c>
      <c r="B55" s="41" t="s">
        <v>261</v>
      </c>
      <c r="C55" s="40" t="s">
        <v>262</v>
      </c>
      <c r="D55" s="42" t="s">
        <v>35</v>
      </c>
      <c r="E55" s="43">
        <f>'Memória Pista 02'!K344</f>
        <v>703.52</v>
      </c>
      <c r="F55" s="44">
        <f>'Pista 02 (2)'!F55*'Pista 02 (2)'!$K$9</f>
        <v>97.77</v>
      </c>
      <c r="G55" s="44">
        <f t="shared" si="23"/>
        <v>116.24</v>
      </c>
      <c r="H55" s="281">
        <f t="shared" si="24"/>
        <v>81777.16</v>
      </c>
      <c r="I55" s="285">
        <f t="shared" si="18"/>
        <v>81777.16</v>
      </c>
      <c r="J55" s="38"/>
      <c r="K55" s="39"/>
      <c r="L55" s="46"/>
      <c r="M55" s="46"/>
      <c r="N55" s="46"/>
      <c r="O55" s="46"/>
      <c r="P55" s="46"/>
      <c r="Q55" s="46"/>
      <c r="R55" s="46"/>
      <c r="S55" s="46"/>
      <c r="T55" s="46"/>
      <c r="U55" s="46"/>
      <c r="V55" s="46"/>
      <c r="W55" s="46"/>
      <c r="X55" s="46"/>
      <c r="Y55" s="46"/>
      <c r="Z55" s="46"/>
    </row>
    <row r="56" spans="1:26" ht="12.75" customHeight="1" x14ac:dyDescent="0.2">
      <c r="A56" s="40" t="s">
        <v>265</v>
      </c>
      <c r="B56" s="50">
        <v>97914</v>
      </c>
      <c r="C56" s="40" t="s">
        <v>217</v>
      </c>
      <c r="D56" s="42" t="s">
        <v>46</v>
      </c>
      <c r="E56" s="43">
        <f>'Memória Pista 02'!K352</f>
        <v>21358.87</v>
      </c>
      <c r="F56" s="44">
        <f>'Pista 02 (2)'!F56*'Pista 02 (2)'!$K$9</f>
        <v>1.2791574999999999</v>
      </c>
      <c r="G56" s="44">
        <f t="shared" si="23"/>
        <v>1.52</v>
      </c>
      <c r="H56" s="284">
        <f t="shared" si="24"/>
        <v>32465.48</v>
      </c>
      <c r="I56" s="285">
        <f t="shared" si="18"/>
        <v>32465.48</v>
      </c>
      <c r="J56" s="38"/>
      <c r="K56" s="39"/>
      <c r="L56" s="46"/>
      <c r="M56" s="46"/>
      <c r="N56" s="46"/>
      <c r="O56" s="46"/>
      <c r="P56" s="46"/>
      <c r="Q56" s="46"/>
      <c r="R56" s="46"/>
      <c r="S56" s="46"/>
      <c r="T56" s="46"/>
      <c r="U56" s="46"/>
      <c r="V56" s="46"/>
      <c r="W56" s="46"/>
      <c r="X56" s="46"/>
      <c r="Y56" s="46"/>
      <c r="Z56" s="46"/>
    </row>
    <row r="57" spans="1:26" ht="12.75" customHeight="1" x14ac:dyDescent="0.2">
      <c r="A57" s="40" t="s">
        <v>270</v>
      </c>
      <c r="B57" s="50">
        <v>85180</v>
      </c>
      <c r="C57" s="40" t="s">
        <v>271</v>
      </c>
      <c r="D57" s="42" t="s">
        <v>26</v>
      </c>
      <c r="E57" s="43">
        <f>'Memória Pista 02'!J360</f>
        <v>8794.01</v>
      </c>
      <c r="F57" s="44">
        <f>'Pista 02 (2)'!F57*'Pista 02 (2)'!$K$9</f>
        <v>9.3696249999999992</v>
      </c>
      <c r="G57" s="44">
        <f t="shared" si="23"/>
        <v>11.14</v>
      </c>
      <c r="H57" s="281">
        <f t="shared" si="24"/>
        <v>97965.27</v>
      </c>
      <c r="I57" s="285">
        <f t="shared" si="18"/>
        <v>97965.27</v>
      </c>
      <c r="J57" s="38"/>
      <c r="K57" s="39"/>
      <c r="L57" s="46"/>
      <c r="M57" s="46"/>
      <c r="N57" s="46"/>
      <c r="O57" s="46"/>
      <c r="P57" s="46"/>
      <c r="Q57" s="46"/>
      <c r="R57" s="46"/>
      <c r="S57" s="46"/>
      <c r="T57" s="46"/>
      <c r="U57" s="46"/>
      <c r="V57" s="46"/>
      <c r="W57" s="46"/>
      <c r="X57" s="46"/>
      <c r="Y57" s="46"/>
      <c r="Z57" s="46"/>
    </row>
    <row r="58" spans="1:26" ht="12.75" customHeight="1" x14ac:dyDescent="0.2">
      <c r="A58" s="40" t="s">
        <v>275</v>
      </c>
      <c r="B58" s="50">
        <v>98504</v>
      </c>
      <c r="C58" s="40" t="s">
        <v>277</v>
      </c>
      <c r="D58" s="42" t="s">
        <v>26</v>
      </c>
      <c r="E58" s="43">
        <f>'Memória Pista 02'!J368</f>
        <v>3668.85</v>
      </c>
      <c r="F58" s="44">
        <f>'Pista 02 (2)'!F58*'Pista 02 (2)'!$K$9</f>
        <v>5.89879</v>
      </c>
      <c r="G58" s="44">
        <f t="shared" si="23"/>
        <v>7.01</v>
      </c>
      <c r="H58" s="284">
        <f t="shared" si="24"/>
        <v>25718.639999999999</v>
      </c>
      <c r="I58" s="285">
        <f t="shared" si="18"/>
        <v>25718.639999999999</v>
      </c>
      <c r="J58" s="38"/>
      <c r="K58" s="39"/>
      <c r="L58" s="46"/>
      <c r="M58" s="46"/>
      <c r="N58" s="46"/>
      <c r="O58" s="46"/>
      <c r="P58" s="46"/>
      <c r="Q58" s="46"/>
      <c r="R58" s="46"/>
      <c r="S58" s="46"/>
      <c r="T58" s="46"/>
      <c r="U58" s="46"/>
      <c r="V58" s="46"/>
      <c r="W58" s="46"/>
      <c r="X58" s="46"/>
      <c r="Y58" s="46"/>
      <c r="Z58" s="46"/>
    </row>
    <row r="59" spans="1:26" ht="12.75" customHeight="1" x14ac:dyDescent="0.25">
      <c r="A59" s="28">
        <v>4</v>
      </c>
      <c r="B59" s="29"/>
      <c r="C59" s="28" t="s">
        <v>281</v>
      </c>
      <c r="D59" s="30"/>
      <c r="E59" s="31"/>
      <c r="F59" s="44">
        <f>'Pista 02 (2)'!F59*'Pista 02 (2)'!$K$9</f>
        <v>0</v>
      </c>
      <c r="G59" s="32"/>
      <c r="H59" s="283">
        <f>H60+H75</f>
        <v>255712.28</v>
      </c>
      <c r="I59" s="285"/>
      <c r="J59" s="38"/>
      <c r="K59" s="39"/>
      <c r="L59" s="37"/>
      <c r="M59" s="37"/>
      <c r="N59" s="37"/>
      <c r="O59" s="37"/>
      <c r="P59" s="37"/>
      <c r="Q59" s="37"/>
      <c r="R59" s="37"/>
      <c r="S59" s="37"/>
      <c r="T59" s="37"/>
      <c r="U59" s="37"/>
      <c r="V59" s="37"/>
      <c r="W59" s="37"/>
      <c r="X59" s="37"/>
      <c r="Y59" s="37"/>
      <c r="Z59" s="37"/>
    </row>
    <row r="60" spans="1:26" ht="12.75" customHeight="1" x14ac:dyDescent="0.2">
      <c r="A60" s="28" t="s">
        <v>283</v>
      </c>
      <c r="B60" s="29"/>
      <c r="C60" s="28" t="s">
        <v>284</v>
      </c>
      <c r="D60" s="30"/>
      <c r="E60" s="31"/>
      <c r="F60" s="44">
        <f>'Pista 02 (2)'!F60*'Pista 02 (2)'!$K$9</f>
        <v>0</v>
      </c>
      <c r="G60" s="32"/>
      <c r="H60" s="283">
        <f>SUM(H61:H74)</f>
        <v>138017.85999999999</v>
      </c>
      <c r="I60" s="285"/>
      <c r="J60" s="38"/>
      <c r="K60" s="39"/>
      <c r="L60" s="39"/>
      <c r="M60" s="39"/>
      <c r="N60" s="39"/>
      <c r="O60" s="39"/>
      <c r="P60" s="39"/>
      <c r="Q60" s="39"/>
      <c r="R60" s="39"/>
      <c r="S60" s="39"/>
      <c r="T60" s="39"/>
      <c r="U60" s="39"/>
      <c r="V60" s="39"/>
      <c r="W60" s="39"/>
      <c r="X60" s="39"/>
      <c r="Y60" s="39"/>
      <c r="Z60" s="39"/>
    </row>
    <row r="61" spans="1:26" ht="12.75" customHeight="1" x14ac:dyDescent="0.2">
      <c r="A61" s="40" t="s">
        <v>287</v>
      </c>
      <c r="B61" s="41" t="s">
        <v>288</v>
      </c>
      <c r="C61" s="40" t="s">
        <v>289</v>
      </c>
      <c r="D61" s="42" t="s">
        <v>41</v>
      </c>
      <c r="E61" s="43">
        <f>SUM('Memória Pista 02'!I376:I378)</f>
        <v>449.76000000000005</v>
      </c>
      <c r="F61" s="44">
        <f>'Pista 02 (2)'!F61*'Pista 02 (2)'!$K$9</f>
        <v>31.693774999999999</v>
      </c>
      <c r="G61" s="44">
        <f t="shared" ref="G61:G74" si="25">ROUND(F61*(1+$H$131),2)</f>
        <v>37.68</v>
      </c>
      <c r="H61" s="281">
        <f t="shared" ref="H61:H74" si="26">ROUND(E61*G61,2)</f>
        <v>16946.96</v>
      </c>
      <c r="I61" s="285">
        <f t="shared" ref="I61:I74" si="27">H61</f>
        <v>16946.96</v>
      </c>
      <c r="J61" s="38"/>
      <c r="K61" s="39"/>
      <c r="L61" s="46"/>
      <c r="M61" s="46"/>
      <c r="N61" s="46"/>
      <c r="O61" s="46"/>
      <c r="P61" s="46"/>
      <c r="Q61" s="46"/>
      <c r="R61" s="46"/>
      <c r="S61" s="46"/>
      <c r="T61" s="46"/>
      <c r="U61" s="46"/>
      <c r="V61" s="46"/>
      <c r="W61" s="46"/>
      <c r="X61" s="46"/>
      <c r="Y61" s="46"/>
      <c r="Z61" s="46"/>
    </row>
    <row r="62" spans="1:26" ht="12.75" customHeight="1" x14ac:dyDescent="0.2">
      <c r="A62" s="40" t="s">
        <v>293</v>
      </c>
      <c r="B62" s="41" t="s">
        <v>294</v>
      </c>
      <c r="C62" s="40" t="s">
        <v>296</v>
      </c>
      <c r="D62" s="42" t="s">
        <v>41</v>
      </c>
      <c r="E62" s="43">
        <f>SUM('Memória Pista 02'!I386:I393)</f>
        <v>348.44</v>
      </c>
      <c r="F62" s="44">
        <f>'Pista 02 (2)'!F62*'Pista 02 (2)'!$K$9</f>
        <v>29.950209999999998</v>
      </c>
      <c r="G62" s="44">
        <f t="shared" si="25"/>
        <v>35.61</v>
      </c>
      <c r="H62" s="281">
        <f t="shared" si="26"/>
        <v>12407.95</v>
      </c>
      <c r="I62" s="285">
        <f t="shared" si="27"/>
        <v>12407.95</v>
      </c>
      <c r="J62" s="38"/>
      <c r="K62" s="39"/>
      <c r="L62" s="46"/>
      <c r="M62" s="46"/>
      <c r="N62" s="46"/>
      <c r="O62" s="46"/>
      <c r="P62" s="46"/>
      <c r="Q62" s="46"/>
      <c r="R62" s="46"/>
      <c r="S62" s="46"/>
      <c r="T62" s="46"/>
      <c r="U62" s="46"/>
      <c r="V62" s="46"/>
      <c r="W62" s="46"/>
      <c r="X62" s="46"/>
      <c r="Y62" s="46"/>
      <c r="Z62" s="46"/>
    </row>
    <row r="63" spans="1:26" ht="12.75" customHeight="1" x14ac:dyDescent="0.2">
      <c r="A63" s="40" t="s">
        <v>298</v>
      </c>
      <c r="B63" s="41" t="s">
        <v>299</v>
      </c>
      <c r="C63" s="40" t="s">
        <v>300</v>
      </c>
      <c r="D63" s="42" t="s">
        <v>301</v>
      </c>
      <c r="E63" s="43">
        <v>2</v>
      </c>
      <c r="F63" s="44">
        <f>'Pista 02 (2)'!F63*'Pista 02 (2)'!$K$9</f>
        <v>15.398774999999999</v>
      </c>
      <c r="G63" s="44">
        <f t="shared" si="25"/>
        <v>18.309999999999999</v>
      </c>
      <c r="H63" s="281">
        <f t="shared" si="26"/>
        <v>36.619999999999997</v>
      </c>
      <c r="I63" s="285">
        <f t="shared" si="27"/>
        <v>36.619999999999997</v>
      </c>
      <c r="J63" s="38"/>
      <c r="K63" s="39"/>
      <c r="L63" s="46"/>
      <c r="M63" s="46"/>
      <c r="N63" s="46"/>
      <c r="O63" s="46"/>
      <c r="P63" s="46"/>
      <c r="Q63" s="46"/>
      <c r="R63" s="46"/>
      <c r="S63" s="46"/>
      <c r="T63" s="46"/>
      <c r="U63" s="46"/>
      <c r="V63" s="46"/>
      <c r="W63" s="46"/>
      <c r="X63" s="46"/>
      <c r="Y63" s="46"/>
      <c r="Z63" s="46"/>
    </row>
    <row r="64" spans="1:26" ht="12.75" customHeight="1" x14ac:dyDescent="0.2">
      <c r="A64" s="40" t="s">
        <v>303</v>
      </c>
      <c r="B64" s="41" t="s">
        <v>304</v>
      </c>
      <c r="C64" s="40" t="s">
        <v>305</v>
      </c>
      <c r="D64" s="42" t="s">
        <v>301</v>
      </c>
      <c r="E64" s="43">
        <v>2</v>
      </c>
      <c r="F64" s="44">
        <f>'Pista 02 (2)'!F64*'Pista 02 (2)'!$K$9</f>
        <v>16.213524999999997</v>
      </c>
      <c r="G64" s="44">
        <f t="shared" si="25"/>
        <v>19.28</v>
      </c>
      <c r="H64" s="281">
        <f t="shared" si="26"/>
        <v>38.56</v>
      </c>
      <c r="I64" s="285">
        <f t="shared" si="27"/>
        <v>38.56</v>
      </c>
      <c r="J64" s="38"/>
      <c r="K64" s="39"/>
      <c r="L64" s="46"/>
      <c r="M64" s="46"/>
      <c r="N64" s="46"/>
      <c r="O64" s="46"/>
      <c r="P64" s="46"/>
      <c r="Q64" s="46"/>
      <c r="R64" s="46"/>
      <c r="S64" s="46"/>
      <c r="T64" s="46"/>
      <c r="U64" s="46"/>
      <c r="V64" s="46"/>
      <c r="W64" s="46"/>
      <c r="X64" s="46"/>
      <c r="Y64" s="46"/>
      <c r="Z64" s="46"/>
    </row>
    <row r="65" spans="1:26" ht="12.75" customHeight="1" x14ac:dyDescent="0.2">
      <c r="A65" s="40" t="s">
        <v>306</v>
      </c>
      <c r="B65" s="41" t="s">
        <v>307</v>
      </c>
      <c r="C65" s="40" t="s">
        <v>308</v>
      </c>
      <c r="D65" s="42" t="s">
        <v>301</v>
      </c>
      <c r="E65" s="43">
        <v>2</v>
      </c>
      <c r="F65" s="44">
        <f>'Pista 02 (2)'!F65*'Pista 02 (2)'!$K$9</f>
        <v>17.109749999999998</v>
      </c>
      <c r="G65" s="44">
        <f t="shared" si="25"/>
        <v>20.34</v>
      </c>
      <c r="H65" s="281">
        <f t="shared" si="26"/>
        <v>40.68</v>
      </c>
      <c r="I65" s="285">
        <f t="shared" si="27"/>
        <v>40.68</v>
      </c>
      <c r="J65" s="38"/>
      <c r="K65" s="39"/>
      <c r="L65" s="46"/>
      <c r="M65" s="46"/>
      <c r="N65" s="46"/>
      <c r="O65" s="46"/>
      <c r="P65" s="46"/>
      <c r="Q65" s="46"/>
      <c r="R65" s="46"/>
      <c r="S65" s="46"/>
      <c r="T65" s="46"/>
      <c r="U65" s="46"/>
      <c r="V65" s="46"/>
      <c r="W65" s="46"/>
      <c r="X65" s="46"/>
      <c r="Y65" s="46"/>
      <c r="Z65" s="46"/>
    </row>
    <row r="66" spans="1:26" ht="12.75" customHeight="1" x14ac:dyDescent="0.2">
      <c r="A66" s="40" t="s">
        <v>311</v>
      </c>
      <c r="B66" s="41" t="s">
        <v>312</v>
      </c>
      <c r="C66" s="40" t="s">
        <v>313</v>
      </c>
      <c r="D66" s="42" t="s">
        <v>301</v>
      </c>
      <c r="E66" s="43">
        <v>22</v>
      </c>
      <c r="F66" s="44">
        <f>'Pista 02 (2)'!F66*'Pista 02 (2)'!$K$9</f>
        <v>15.398774999999999</v>
      </c>
      <c r="G66" s="44">
        <f t="shared" si="25"/>
        <v>18.309999999999999</v>
      </c>
      <c r="H66" s="281">
        <f t="shared" si="26"/>
        <v>402.82</v>
      </c>
      <c r="I66" s="285">
        <f t="shared" si="27"/>
        <v>402.82</v>
      </c>
      <c r="J66" s="38"/>
      <c r="K66" s="39"/>
      <c r="L66" s="53"/>
      <c r="M66" s="53"/>
      <c r="N66" s="53"/>
      <c r="O66" s="53"/>
      <c r="P66" s="53"/>
      <c r="Q66" s="53"/>
      <c r="R66" s="53"/>
      <c r="S66" s="53"/>
      <c r="T66" s="53"/>
      <c r="U66" s="53"/>
      <c r="V66" s="53"/>
      <c r="W66" s="53"/>
      <c r="X66" s="53"/>
      <c r="Y66" s="53"/>
      <c r="Z66" s="53"/>
    </row>
    <row r="67" spans="1:26" ht="12.75" customHeight="1" x14ac:dyDescent="0.2">
      <c r="A67" s="40" t="s">
        <v>314</v>
      </c>
      <c r="B67" s="41" t="s">
        <v>315</v>
      </c>
      <c r="C67" s="40" t="s">
        <v>316</v>
      </c>
      <c r="D67" s="42" t="s">
        <v>41</v>
      </c>
      <c r="E67" s="43">
        <v>48</v>
      </c>
      <c r="F67" s="44">
        <f>'Pista 02 (2)'!F67*'Pista 02 (2)'!$K$9</f>
        <v>16.213524999999997</v>
      </c>
      <c r="G67" s="44">
        <f t="shared" si="25"/>
        <v>19.28</v>
      </c>
      <c r="H67" s="281">
        <f t="shared" si="26"/>
        <v>925.44</v>
      </c>
      <c r="I67" s="285">
        <f t="shared" si="27"/>
        <v>925.44</v>
      </c>
      <c r="J67" s="38"/>
      <c r="K67" s="39"/>
      <c r="L67" s="46"/>
      <c r="M67" s="46"/>
      <c r="N67" s="46"/>
      <c r="O67" s="46"/>
      <c r="P67" s="46"/>
      <c r="Q67" s="46"/>
      <c r="R67" s="46"/>
      <c r="S67" s="46"/>
      <c r="T67" s="46"/>
      <c r="U67" s="46"/>
      <c r="V67" s="46"/>
      <c r="W67" s="46"/>
      <c r="X67" s="46"/>
      <c r="Y67" s="46"/>
      <c r="Z67" s="46"/>
    </row>
    <row r="68" spans="1:26" ht="12.75" customHeight="1" x14ac:dyDescent="0.2">
      <c r="A68" s="40" t="s">
        <v>319</v>
      </c>
      <c r="B68" s="41" t="s">
        <v>320</v>
      </c>
      <c r="C68" s="40" t="s">
        <v>321</v>
      </c>
      <c r="D68" s="42" t="s">
        <v>41</v>
      </c>
      <c r="E68" s="43">
        <v>6.27</v>
      </c>
      <c r="F68" s="44">
        <f>'Pista 02 (2)'!F68*'Pista 02 (2)'!$K$9</f>
        <v>17.76155</v>
      </c>
      <c r="G68" s="44">
        <f t="shared" si="25"/>
        <v>21.12</v>
      </c>
      <c r="H68" s="281">
        <f t="shared" si="26"/>
        <v>132.41999999999999</v>
      </c>
      <c r="I68" s="285">
        <f t="shared" si="27"/>
        <v>132.41999999999999</v>
      </c>
      <c r="J68" s="38"/>
      <c r="K68" s="39"/>
      <c r="L68" s="46"/>
      <c r="M68" s="46"/>
      <c r="N68" s="46"/>
      <c r="O68" s="46"/>
      <c r="P68" s="46"/>
      <c r="Q68" s="46"/>
      <c r="R68" s="46"/>
      <c r="S68" s="46"/>
      <c r="T68" s="46"/>
      <c r="U68" s="46"/>
      <c r="V68" s="46"/>
      <c r="W68" s="46"/>
      <c r="X68" s="46"/>
      <c r="Y68" s="46"/>
      <c r="Z68" s="46"/>
    </row>
    <row r="69" spans="1:26" ht="12.75" customHeight="1" x14ac:dyDescent="0.2">
      <c r="A69" s="40" t="s">
        <v>322</v>
      </c>
      <c r="B69" s="41" t="s">
        <v>323</v>
      </c>
      <c r="C69" s="40" t="s">
        <v>325</v>
      </c>
      <c r="D69" s="42" t="s">
        <v>41</v>
      </c>
      <c r="E69" s="43">
        <f>(34.2*4)+8.15</f>
        <v>144.95000000000002</v>
      </c>
      <c r="F69" s="44">
        <f>'Pista 02 (2)'!F69*'Pista 02 (2)'!$K$9</f>
        <v>22.731524999999998</v>
      </c>
      <c r="G69" s="44">
        <f t="shared" si="25"/>
        <v>27.03</v>
      </c>
      <c r="H69" s="281">
        <f t="shared" si="26"/>
        <v>3918</v>
      </c>
      <c r="I69" s="285">
        <f t="shared" si="27"/>
        <v>3918</v>
      </c>
      <c r="J69" s="38"/>
      <c r="K69" s="39"/>
      <c r="L69" s="46"/>
      <c r="M69" s="46"/>
      <c r="N69" s="46"/>
      <c r="O69" s="46"/>
      <c r="P69" s="46"/>
      <c r="Q69" s="46"/>
      <c r="R69" s="46"/>
      <c r="S69" s="46"/>
      <c r="T69" s="46"/>
      <c r="U69" s="46"/>
      <c r="V69" s="46"/>
      <c r="W69" s="46"/>
      <c r="X69" s="46"/>
      <c r="Y69" s="46"/>
      <c r="Z69" s="46"/>
    </row>
    <row r="70" spans="1:26" ht="12.75" customHeight="1" x14ac:dyDescent="0.2">
      <c r="A70" s="40" t="s">
        <v>326</v>
      </c>
      <c r="B70" s="41">
        <v>94869</v>
      </c>
      <c r="C70" s="40" t="s">
        <v>327</v>
      </c>
      <c r="D70" s="42" t="s">
        <v>41</v>
      </c>
      <c r="E70" s="43">
        <f>46.13+27.59+46.13+27.59</f>
        <v>147.44</v>
      </c>
      <c r="F70" s="44">
        <f>'Pista 02 (2)'!F70*'Pista 02 (2)'!$K$9</f>
        <v>96.059025000000005</v>
      </c>
      <c r="G70" s="44">
        <f t="shared" si="25"/>
        <v>114.21</v>
      </c>
      <c r="H70" s="281">
        <f t="shared" si="26"/>
        <v>16839.12</v>
      </c>
      <c r="I70" s="285">
        <f t="shared" si="27"/>
        <v>16839.12</v>
      </c>
      <c r="J70" s="38"/>
      <c r="K70" s="39"/>
      <c r="L70" s="53"/>
      <c r="M70" s="53"/>
      <c r="N70" s="53"/>
      <c r="O70" s="53"/>
      <c r="P70" s="53"/>
      <c r="Q70" s="53"/>
      <c r="R70" s="53"/>
      <c r="S70" s="53"/>
      <c r="T70" s="53"/>
      <c r="U70" s="53"/>
      <c r="V70" s="53"/>
      <c r="W70" s="53"/>
      <c r="X70" s="53"/>
      <c r="Y70" s="53"/>
      <c r="Z70" s="53"/>
    </row>
    <row r="71" spans="1:26" ht="12.75" customHeight="1" x14ac:dyDescent="0.2">
      <c r="A71" s="40" t="s">
        <v>328</v>
      </c>
      <c r="B71" s="41">
        <v>94871</v>
      </c>
      <c r="C71" s="40" t="s">
        <v>329</v>
      </c>
      <c r="D71" s="42" t="s">
        <v>41</v>
      </c>
      <c r="E71" s="43">
        <f>47.14*2</f>
        <v>94.28</v>
      </c>
      <c r="F71" s="44">
        <f>'Pista 02 (2)'!F71*'Pista 02 (2)'!$K$9</f>
        <v>115.57228749999999</v>
      </c>
      <c r="G71" s="44">
        <f t="shared" si="25"/>
        <v>137.41</v>
      </c>
      <c r="H71" s="281">
        <f t="shared" si="26"/>
        <v>12955.01</v>
      </c>
      <c r="I71" s="285">
        <f t="shared" si="27"/>
        <v>12955.01</v>
      </c>
      <c r="J71" s="38"/>
      <c r="K71" s="39"/>
      <c r="L71" s="46"/>
      <c r="M71" s="46"/>
      <c r="N71" s="46"/>
      <c r="O71" s="46"/>
      <c r="P71" s="46"/>
      <c r="Q71" s="46"/>
      <c r="R71" s="46"/>
      <c r="S71" s="46"/>
      <c r="T71" s="46"/>
      <c r="U71" s="46"/>
      <c r="V71" s="46"/>
      <c r="W71" s="46"/>
      <c r="X71" s="46"/>
      <c r="Y71" s="46"/>
      <c r="Z71" s="46"/>
    </row>
    <row r="72" spans="1:26" ht="12.75" customHeight="1" x14ac:dyDescent="0.2">
      <c r="A72" s="40" t="s">
        <v>330</v>
      </c>
      <c r="B72" s="41" t="s">
        <v>331</v>
      </c>
      <c r="C72" s="40" t="s">
        <v>332</v>
      </c>
      <c r="D72" s="42" t="s">
        <v>41</v>
      </c>
      <c r="E72" s="43">
        <f>39+39+68.7</f>
        <v>146.69999999999999</v>
      </c>
      <c r="F72" s="44">
        <f>'Pista 02 (2)'!F72*'Pista 02 (2)'!$K$9</f>
        <v>265.11964999999998</v>
      </c>
      <c r="G72" s="44">
        <f t="shared" si="25"/>
        <v>315.20999999999998</v>
      </c>
      <c r="H72" s="281">
        <f t="shared" si="26"/>
        <v>46241.31</v>
      </c>
      <c r="I72" s="285">
        <f t="shared" si="27"/>
        <v>46241.31</v>
      </c>
      <c r="J72" s="38"/>
      <c r="K72" s="39"/>
      <c r="L72" s="46"/>
      <c r="M72" s="46"/>
      <c r="N72" s="46"/>
      <c r="O72" s="46"/>
      <c r="P72" s="46"/>
      <c r="Q72" s="46"/>
      <c r="R72" s="46"/>
      <c r="S72" s="46"/>
      <c r="T72" s="46"/>
      <c r="U72" s="46"/>
      <c r="V72" s="46"/>
      <c r="W72" s="46"/>
      <c r="X72" s="46"/>
      <c r="Y72" s="46"/>
      <c r="Z72" s="46"/>
    </row>
    <row r="73" spans="1:26" ht="12.75" customHeight="1" x14ac:dyDescent="0.2">
      <c r="A73" s="40" t="s">
        <v>333</v>
      </c>
      <c r="B73" s="50">
        <v>92835</v>
      </c>
      <c r="C73" s="40" t="s">
        <v>334</v>
      </c>
      <c r="D73" s="42" t="s">
        <v>41</v>
      </c>
      <c r="E73" s="43">
        <v>115.05</v>
      </c>
      <c r="F73" s="44">
        <f>'Pista 02 (2)'!F73*'Pista 02 (2)'!$K$9</f>
        <v>136.71504999999999</v>
      </c>
      <c r="G73" s="44">
        <f t="shared" si="25"/>
        <v>162.55000000000001</v>
      </c>
      <c r="H73" s="281">
        <f t="shared" si="26"/>
        <v>18701.38</v>
      </c>
      <c r="I73" s="285">
        <f t="shared" si="27"/>
        <v>18701.38</v>
      </c>
      <c r="J73" s="38"/>
      <c r="K73" s="39"/>
      <c r="L73" s="46"/>
      <c r="M73" s="46"/>
      <c r="N73" s="46"/>
      <c r="O73" s="46"/>
      <c r="P73" s="46"/>
      <c r="Q73" s="46"/>
      <c r="R73" s="46"/>
      <c r="S73" s="46"/>
      <c r="T73" s="46"/>
      <c r="U73" s="46"/>
      <c r="V73" s="46"/>
      <c r="W73" s="46"/>
      <c r="X73" s="46"/>
      <c r="Y73" s="46"/>
      <c r="Z73" s="46"/>
    </row>
    <row r="74" spans="1:26" ht="12.75" customHeight="1" x14ac:dyDescent="0.2">
      <c r="A74" s="40" t="s">
        <v>335</v>
      </c>
      <c r="B74" s="41" t="s">
        <v>336</v>
      </c>
      <c r="C74" s="40" t="s">
        <v>337</v>
      </c>
      <c r="D74" s="42" t="s">
        <v>41</v>
      </c>
      <c r="E74" s="43">
        <v>110.39</v>
      </c>
      <c r="F74" s="44">
        <f>'Pista 02 (2)'!F74*'Pista 02 (2)'!$K$9</f>
        <v>64.2430375</v>
      </c>
      <c r="G74" s="44">
        <f t="shared" si="25"/>
        <v>76.38</v>
      </c>
      <c r="H74" s="281">
        <f t="shared" si="26"/>
        <v>8431.59</v>
      </c>
      <c r="I74" s="285">
        <f t="shared" si="27"/>
        <v>8431.59</v>
      </c>
      <c r="J74" s="38"/>
      <c r="K74" s="39"/>
      <c r="L74" s="46"/>
      <c r="M74" s="46"/>
      <c r="N74" s="46"/>
      <c r="O74" s="46"/>
      <c r="P74" s="46"/>
      <c r="Q74" s="46"/>
      <c r="R74" s="46"/>
      <c r="S74" s="46"/>
      <c r="T74" s="46"/>
      <c r="U74" s="46"/>
      <c r="V74" s="46"/>
      <c r="W74" s="46"/>
      <c r="X74" s="46"/>
      <c r="Y74" s="46"/>
      <c r="Z74" s="46"/>
    </row>
    <row r="75" spans="1:26" ht="12.75" customHeight="1" x14ac:dyDescent="0.25">
      <c r="A75" s="28" t="s">
        <v>338</v>
      </c>
      <c r="B75" s="29"/>
      <c r="C75" s="28" t="s">
        <v>339</v>
      </c>
      <c r="D75" s="30"/>
      <c r="E75" s="31"/>
      <c r="F75" s="44">
        <f>'Pista 02 (2)'!F75*'Pista 02 (2)'!$K$9</f>
        <v>0</v>
      </c>
      <c r="G75" s="32"/>
      <c r="H75" s="283">
        <f>SUM(H76:H83)</f>
        <v>117694.42000000001</v>
      </c>
      <c r="I75" s="285"/>
      <c r="J75" s="38"/>
      <c r="K75" s="39"/>
      <c r="L75" s="37"/>
      <c r="M75" s="37"/>
      <c r="N75" s="37"/>
      <c r="O75" s="37"/>
      <c r="P75" s="37"/>
      <c r="Q75" s="37"/>
      <c r="R75" s="37"/>
      <c r="S75" s="37"/>
      <c r="T75" s="37"/>
      <c r="U75" s="37"/>
      <c r="V75" s="37"/>
      <c r="W75" s="37"/>
      <c r="X75" s="37"/>
      <c r="Y75" s="37"/>
      <c r="Z75" s="37"/>
    </row>
    <row r="76" spans="1:26" ht="12.75" customHeight="1" x14ac:dyDescent="0.2">
      <c r="A76" s="40" t="s">
        <v>340</v>
      </c>
      <c r="B76" s="50">
        <v>83449</v>
      </c>
      <c r="C76" s="40" t="s">
        <v>341</v>
      </c>
      <c r="D76" s="42" t="s">
        <v>57</v>
      </c>
      <c r="E76" s="43">
        <v>6</v>
      </c>
      <c r="F76" s="44">
        <f>'Pista 02 (2)'!F76*'Pista 02 (2)'!$K$9</f>
        <v>236.0086325</v>
      </c>
      <c r="G76" s="44">
        <f t="shared" ref="G76:G83" si="28">ROUND(F76*(1+$H$131),2)</f>
        <v>280.60000000000002</v>
      </c>
      <c r="H76" s="281">
        <f t="shared" ref="H76:H83" si="29">ROUND(E76*G76,2)</f>
        <v>1683.6</v>
      </c>
      <c r="I76" s="285">
        <f t="shared" ref="I76:I83" si="30">H76</f>
        <v>1683.6</v>
      </c>
      <c r="J76" s="38"/>
      <c r="K76" s="39"/>
      <c r="L76" s="46"/>
      <c r="M76" s="46"/>
      <c r="N76" s="46"/>
      <c r="O76" s="46"/>
      <c r="P76" s="46"/>
      <c r="Q76" s="46"/>
      <c r="R76" s="46"/>
      <c r="S76" s="46"/>
      <c r="T76" s="46"/>
      <c r="U76" s="46"/>
      <c r="V76" s="46"/>
      <c r="W76" s="46"/>
      <c r="X76" s="46"/>
      <c r="Y76" s="46"/>
      <c r="Z76" s="46"/>
    </row>
    <row r="77" spans="1:26" ht="12.75" customHeight="1" x14ac:dyDescent="0.2">
      <c r="A77" s="40" t="s">
        <v>342</v>
      </c>
      <c r="B77" s="41" t="s">
        <v>343</v>
      </c>
      <c r="C77" s="40" t="s">
        <v>344</v>
      </c>
      <c r="D77" s="42" t="s">
        <v>57</v>
      </c>
      <c r="E77" s="43">
        <f>E76</f>
        <v>6</v>
      </c>
      <c r="F77" s="44">
        <f>'Pista 02 (2)'!F77*'Pista 02 (2)'!$K$9</f>
        <v>75.4539975</v>
      </c>
      <c r="G77" s="44">
        <f t="shared" si="28"/>
        <v>89.71</v>
      </c>
      <c r="H77" s="284">
        <f t="shared" si="29"/>
        <v>538.26</v>
      </c>
      <c r="I77" s="286">
        <f t="shared" si="30"/>
        <v>538.26</v>
      </c>
      <c r="J77" s="38"/>
      <c r="K77" s="52"/>
      <c r="L77" s="46"/>
      <c r="M77" s="46"/>
      <c r="N77" s="46"/>
      <c r="O77" s="46"/>
      <c r="P77" s="46"/>
      <c r="Q77" s="46"/>
      <c r="R77" s="46"/>
      <c r="S77" s="46"/>
      <c r="T77" s="46"/>
      <c r="U77" s="46"/>
      <c r="V77" s="46"/>
      <c r="W77" s="46"/>
      <c r="X77" s="46"/>
      <c r="Y77" s="46"/>
      <c r="Z77" s="46"/>
    </row>
    <row r="78" spans="1:26" ht="12.75" customHeight="1" x14ac:dyDescent="0.2">
      <c r="A78" s="40" t="s">
        <v>346</v>
      </c>
      <c r="B78" s="41" t="s">
        <v>347</v>
      </c>
      <c r="C78" s="40" t="s">
        <v>348</v>
      </c>
      <c r="D78" s="42" t="s">
        <v>57</v>
      </c>
      <c r="E78" s="43">
        <v>12</v>
      </c>
      <c r="F78" s="44">
        <f>'Pista 02 (2)'!F78*'Pista 02 (2)'!$K$9</f>
        <v>174.20169749999999</v>
      </c>
      <c r="G78" s="44">
        <f t="shared" si="28"/>
        <v>207.12</v>
      </c>
      <c r="H78" s="284">
        <f t="shared" si="29"/>
        <v>2485.44</v>
      </c>
      <c r="I78" s="285">
        <f t="shared" si="30"/>
        <v>2485.44</v>
      </c>
      <c r="J78" s="38"/>
      <c r="K78" s="39"/>
      <c r="L78" s="53"/>
      <c r="M78" s="53"/>
      <c r="N78" s="53"/>
      <c r="O78" s="53"/>
      <c r="P78" s="53"/>
      <c r="Q78" s="53"/>
      <c r="R78" s="53"/>
      <c r="S78" s="53"/>
      <c r="T78" s="53"/>
      <c r="U78" s="53"/>
      <c r="V78" s="53"/>
      <c r="W78" s="53"/>
      <c r="X78" s="53"/>
      <c r="Y78" s="53"/>
      <c r="Z78" s="53"/>
    </row>
    <row r="79" spans="1:26" ht="12.75" customHeight="1" x14ac:dyDescent="0.2">
      <c r="A79" s="40" t="s">
        <v>349</v>
      </c>
      <c r="B79" s="50" t="s">
        <v>350</v>
      </c>
      <c r="C79" s="40" t="s">
        <v>351</v>
      </c>
      <c r="D79" s="42" t="s">
        <v>57</v>
      </c>
      <c r="E79" s="43">
        <v>5</v>
      </c>
      <c r="F79" s="44">
        <f>'Pista 02 (2)'!F79*'Pista 02 (2)'!$K$9</f>
        <v>2261.8111799999997</v>
      </c>
      <c r="G79" s="44">
        <f t="shared" si="28"/>
        <v>2689.17</v>
      </c>
      <c r="H79" s="284">
        <f t="shared" si="29"/>
        <v>13445.85</v>
      </c>
      <c r="I79" s="285">
        <f t="shared" si="30"/>
        <v>13445.85</v>
      </c>
      <c r="J79" s="38"/>
      <c r="K79" s="39"/>
      <c r="L79" s="46"/>
      <c r="M79" s="46"/>
      <c r="N79" s="46"/>
      <c r="O79" s="46"/>
      <c r="P79" s="46"/>
      <c r="Q79" s="46"/>
      <c r="R79" s="46"/>
      <c r="S79" s="46"/>
      <c r="T79" s="46"/>
      <c r="U79" s="46"/>
      <c r="V79" s="46"/>
      <c r="W79" s="46"/>
      <c r="X79" s="46"/>
      <c r="Y79" s="46"/>
      <c r="Z79" s="46"/>
    </row>
    <row r="80" spans="1:26" ht="12.75" customHeight="1" x14ac:dyDescent="0.2">
      <c r="A80" s="40" t="s">
        <v>352</v>
      </c>
      <c r="B80" s="41" t="s">
        <v>353</v>
      </c>
      <c r="C80" s="40" t="s">
        <v>354</v>
      </c>
      <c r="D80" s="42" t="s">
        <v>57</v>
      </c>
      <c r="E80" s="43">
        <f>E79</f>
        <v>5</v>
      </c>
      <c r="F80" s="44">
        <f>'Pista 02 (2)'!F80*'Pista 02 (2)'!$K$9</f>
        <v>306.10157499999997</v>
      </c>
      <c r="G80" s="44">
        <f t="shared" si="28"/>
        <v>363.94</v>
      </c>
      <c r="H80" s="284">
        <f t="shared" si="29"/>
        <v>1819.7</v>
      </c>
      <c r="I80" s="285">
        <f t="shared" si="30"/>
        <v>1819.7</v>
      </c>
      <c r="J80" s="38"/>
      <c r="K80" s="39"/>
      <c r="L80" s="46"/>
      <c r="M80" s="46"/>
      <c r="N80" s="46"/>
      <c r="O80" s="46"/>
      <c r="P80" s="46"/>
      <c r="Q80" s="46"/>
      <c r="R80" s="46"/>
      <c r="S80" s="46"/>
      <c r="T80" s="46"/>
      <c r="U80" s="46"/>
      <c r="V80" s="46"/>
      <c r="W80" s="46"/>
      <c r="X80" s="46"/>
      <c r="Y80" s="46"/>
      <c r="Z80" s="46"/>
    </row>
    <row r="81" spans="1:26" ht="12.75" customHeight="1" x14ac:dyDescent="0.2">
      <c r="A81" s="40" t="s">
        <v>355</v>
      </c>
      <c r="B81" s="41" t="s">
        <v>356</v>
      </c>
      <c r="C81" s="40" t="s">
        <v>357</v>
      </c>
      <c r="D81" s="42" t="s">
        <v>41</v>
      </c>
      <c r="E81" s="43">
        <f>'Memória Pista 02'!I401</f>
        <v>309.18</v>
      </c>
      <c r="F81" s="44">
        <f>'Pista 02 (2)'!F81*'Pista 02 (2)'!$K$9</f>
        <v>78.7292925</v>
      </c>
      <c r="G81" s="44">
        <f t="shared" si="28"/>
        <v>93.6</v>
      </c>
      <c r="H81" s="284">
        <f t="shared" si="29"/>
        <v>28939.25</v>
      </c>
      <c r="I81" s="285">
        <f t="shared" si="30"/>
        <v>28939.25</v>
      </c>
      <c r="J81" s="38"/>
      <c r="K81" s="39"/>
      <c r="L81" s="46"/>
      <c r="M81" s="46"/>
      <c r="N81" s="46"/>
      <c r="O81" s="46"/>
      <c r="P81" s="46"/>
      <c r="Q81" s="46"/>
      <c r="R81" s="46"/>
      <c r="S81" s="46"/>
      <c r="T81" s="46"/>
      <c r="U81" s="46"/>
      <c r="V81" s="46"/>
      <c r="W81" s="46"/>
      <c r="X81" s="46"/>
      <c r="Y81" s="46"/>
      <c r="Z81" s="46"/>
    </row>
    <row r="82" spans="1:26" ht="12.75" customHeight="1" x14ac:dyDescent="0.2">
      <c r="A82" s="40" t="s">
        <v>358</v>
      </c>
      <c r="B82" s="41" t="s">
        <v>359</v>
      </c>
      <c r="C82" s="40" t="s">
        <v>360</v>
      </c>
      <c r="D82" s="42" t="s">
        <v>41</v>
      </c>
      <c r="E82" s="43">
        <f>E81</f>
        <v>309.18</v>
      </c>
      <c r="F82" s="44">
        <f>'Pista 02 (2)'!F82*'Pista 02 (2)'!$K$9</f>
        <v>146.49205000000001</v>
      </c>
      <c r="G82" s="44">
        <f t="shared" si="28"/>
        <v>174.17</v>
      </c>
      <c r="H82" s="281">
        <f t="shared" si="29"/>
        <v>53849.88</v>
      </c>
      <c r="I82" s="285">
        <f t="shared" si="30"/>
        <v>53849.88</v>
      </c>
      <c r="J82" s="38"/>
      <c r="K82" s="39"/>
      <c r="L82" s="46"/>
      <c r="M82" s="46"/>
      <c r="N82" s="46"/>
      <c r="O82" s="46"/>
      <c r="P82" s="46"/>
      <c r="Q82" s="46"/>
      <c r="R82" s="46"/>
      <c r="S82" s="46"/>
      <c r="T82" s="46"/>
      <c r="U82" s="46"/>
      <c r="V82" s="46"/>
      <c r="W82" s="46"/>
      <c r="X82" s="46"/>
      <c r="Y82" s="46"/>
      <c r="Z82" s="46"/>
    </row>
    <row r="83" spans="1:26" ht="12.75" customHeight="1" x14ac:dyDescent="0.2">
      <c r="A83" s="40" t="s">
        <v>361</v>
      </c>
      <c r="B83" s="41" t="s">
        <v>362</v>
      </c>
      <c r="C83" s="40" t="s">
        <v>363</v>
      </c>
      <c r="D83" s="42" t="s">
        <v>41</v>
      </c>
      <c r="E83" s="43">
        <f>'Memória Pista 02'!I409+'Memória Pista 02'!I410</f>
        <v>86.22</v>
      </c>
      <c r="F83" s="44">
        <f>'Pista 02 (2)'!F83*'Pista 02 (2)'!$K$9</f>
        <v>145.6691525</v>
      </c>
      <c r="G83" s="44">
        <f t="shared" si="28"/>
        <v>173.19</v>
      </c>
      <c r="H83" s="281">
        <f t="shared" si="29"/>
        <v>14932.44</v>
      </c>
      <c r="I83" s="285">
        <f t="shared" si="30"/>
        <v>14932.44</v>
      </c>
      <c r="J83" s="38"/>
      <c r="K83" s="39"/>
      <c r="L83" s="53"/>
      <c r="M83" s="53"/>
      <c r="N83" s="53"/>
      <c r="O83" s="53"/>
      <c r="P83" s="53"/>
      <c r="Q83" s="53"/>
      <c r="R83" s="53"/>
      <c r="S83" s="53"/>
      <c r="T83" s="53"/>
      <c r="U83" s="53"/>
      <c r="V83" s="53"/>
      <c r="W83" s="53"/>
      <c r="X83" s="53"/>
      <c r="Y83" s="53"/>
      <c r="Z83" s="53"/>
    </row>
    <row r="84" spans="1:26" ht="12.75" customHeight="1" x14ac:dyDescent="0.25">
      <c r="A84" s="28">
        <v>5</v>
      </c>
      <c r="B84" s="29"/>
      <c r="C84" s="28" t="s">
        <v>364</v>
      </c>
      <c r="D84" s="30"/>
      <c r="E84" s="31"/>
      <c r="F84" s="44">
        <f>'Pista 02 (2)'!F84*'Pista 02 (2)'!$K$9</f>
        <v>0</v>
      </c>
      <c r="G84" s="32"/>
      <c r="H84" s="283">
        <f>H85+H106</f>
        <v>53100.740000000005</v>
      </c>
      <c r="I84" s="285"/>
      <c r="J84" s="38"/>
      <c r="K84" s="39"/>
      <c r="L84" s="37"/>
      <c r="M84" s="37"/>
      <c r="N84" s="37"/>
      <c r="O84" s="37"/>
      <c r="P84" s="37"/>
      <c r="Q84" s="37"/>
      <c r="R84" s="37"/>
      <c r="S84" s="37"/>
      <c r="T84" s="37"/>
      <c r="U84" s="37"/>
      <c r="V84" s="37"/>
      <c r="W84" s="37"/>
      <c r="X84" s="37"/>
      <c r="Y84" s="37"/>
      <c r="Z84" s="37"/>
    </row>
    <row r="85" spans="1:26" ht="12.75" customHeight="1" x14ac:dyDescent="0.25">
      <c r="A85" s="28" t="s">
        <v>365</v>
      </c>
      <c r="B85" s="29"/>
      <c r="C85" s="28" t="s">
        <v>366</v>
      </c>
      <c r="D85" s="30"/>
      <c r="E85" s="31"/>
      <c r="F85" s="44">
        <f>'Pista 02 (2)'!F85*'Pista 02 (2)'!$K$9</f>
        <v>0</v>
      </c>
      <c r="G85" s="32"/>
      <c r="H85" s="283">
        <f>SUM(H86:H105)</f>
        <v>49410.540000000008</v>
      </c>
      <c r="I85" s="285"/>
      <c r="J85" s="38"/>
      <c r="K85" s="39"/>
      <c r="L85" s="37"/>
      <c r="M85" s="37"/>
      <c r="N85" s="37"/>
      <c r="O85" s="37"/>
      <c r="P85" s="37"/>
      <c r="Q85" s="37"/>
      <c r="R85" s="37"/>
      <c r="S85" s="37"/>
      <c r="T85" s="37"/>
      <c r="U85" s="37"/>
      <c r="V85" s="37"/>
      <c r="W85" s="37"/>
      <c r="X85" s="37"/>
      <c r="Y85" s="37"/>
      <c r="Z85" s="37"/>
    </row>
    <row r="86" spans="1:26" ht="12.75" customHeight="1" x14ac:dyDescent="0.2">
      <c r="A86" s="40" t="s">
        <v>370</v>
      </c>
      <c r="B86" s="41" t="s">
        <v>371</v>
      </c>
      <c r="C86" s="40" t="s">
        <v>372</v>
      </c>
      <c r="D86" s="42" t="s">
        <v>41</v>
      </c>
      <c r="E86" s="43">
        <v>14.77</v>
      </c>
      <c r="F86" s="44">
        <f>'Pista 02 (2)'!F86*'Pista 02 (2)'!$K$9</f>
        <v>7.2512749999999997</v>
      </c>
      <c r="G86" s="44">
        <f t="shared" ref="G86:G105" si="31">ROUND(F86*(1+$H$131),2)</f>
        <v>8.6199999999999992</v>
      </c>
      <c r="H86" s="284">
        <f t="shared" ref="H86:H105" si="32">ROUND(E86*G86,2)</f>
        <v>127.32</v>
      </c>
      <c r="I86" s="285">
        <f t="shared" ref="I86:I105" si="33">H86</f>
        <v>127.32</v>
      </c>
      <c r="J86" s="38"/>
      <c r="K86" s="39"/>
      <c r="L86" s="46"/>
      <c r="M86" s="46"/>
      <c r="N86" s="46"/>
      <c r="O86" s="46"/>
      <c r="P86" s="46"/>
      <c r="Q86" s="46"/>
      <c r="R86" s="46"/>
      <c r="S86" s="46"/>
      <c r="T86" s="46"/>
      <c r="U86" s="46"/>
      <c r="V86" s="46"/>
      <c r="W86" s="46"/>
      <c r="X86" s="46"/>
      <c r="Y86" s="46"/>
      <c r="Z86" s="46"/>
    </row>
    <row r="87" spans="1:26" ht="12.75" customHeight="1" x14ac:dyDescent="0.2">
      <c r="A87" s="40" t="s">
        <v>373</v>
      </c>
      <c r="B87" s="41" t="s">
        <v>374</v>
      </c>
      <c r="C87" s="40" t="s">
        <v>375</v>
      </c>
      <c r="D87" s="42" t="s">
        <v>41</v>
      </c>
      <c r="E87" s="43">
        <f>12.35+7.6+9.5+16.83+22.75+8.53+8.24+22.61+2.28+14.8</f>
        <v>125.49</v>
      </c>
      <c r="F87" s="44">
        <f>'Pista 02 (2)'!F87*'Pista 02 (2)'!$K$9</f>
        <v>7.7645674999999992</v>
      </c>
      <c r="G87" s="44">
        <f t="shared" si="31"/>
        <v>9.23</v>
      </c>
      <c r="H87" s="284">
        <f t="shared" si="32"/>
        <v>1158.27</v>
      </c>
      <c r="I87" s="285">
        <f t="shared" si="33"/>
        <v>1158.27</v>
      </c>
      <c r="J87" s="38"/>
      <c r="K87" s="39"/>
      <c r="L87" s="46"/>
      <c r="M87" s="46"/>
      <c r="N87" s="46"/>
      <c r="O87" s="46"/>
      <c r="P87" s="46"/>
      <c r="Q87" s="46"/>
      <c r="R87" s="46"/>
      <c r="S87" s="46"/>
      <c r="T87" s="46"/>
      <c r="U87" s="46"/>
      <c r="V87" s="46"/>
      <c r="W87" s="46"/>
      <c r="X87" s="46"/>
      <c r="Y87" s="46"/>
      <c r="Z87" s="46"/>
    </row>
    <row r="88" spans="1:26" ht="12.75" customHeight="1" x14ac:dyDescent="0.2">
      <c r="A88" s="40" t="s">
        <v>376</v>
      </c>
      <c r="B88" s="41" t="s">
        <v>377</v>
      </c>
      <c r="C88" s="40" t="s">
        <v>378</v>
      </c>
      <c r="D88" s="42" t="s">
        <v>41</v>
      </c>
      <c r="E88" s="43">
        <f>ROUND(5*16.83,2)</f>
        <v>84.15</v>
      </c>
      <c r="F88" s="44">
        <f>'Pista 02 (2)'!F88*'Pista 02 (2)'!$K$9</f>
        <v>17.077159999999999</v>
      </c>
      <c r="G88" s="44">
        <f t="shared" si="31"/>
        <v>20.3</v>
      </c>
      <c r="H88" s="284">
        <f t="shared" si="32"/>
        <v>1708.25</v>
      </c>
      <c r="I88" s="285">
        <f t="shared" si="33"/>
        <v>1708.25</v>
      </c>
      <c r="J88" s="38"/>
      <c r="K88" s="39"/>
      <c r="L88" s="53"/>
      <c r="M88" s="53"/>
      <c r="N88" s="53"/>
      <c r="O88" s="53"/>
      <c r="P88" s="53"/>
      <c r="Q88" s="53"/>
      <c r="R88" s="53"/>
      <c r="S88" s="53"/>
      <c r="T88" s="53"/>
      <c r="U88" s="53"/>
      <c r="V88" s="53"/>
      <c r="W88" s="53"/>
      <c r="X88" s="53"/>
      <c r="Y88" s="53"/>
      <c r="Z88" s="53"/>
    </row>
    <row r="89" spans="1:26" ht="12.75" customHeight="1" x14ac:dyDescent="0.2">
      <c r="A89" s="40" t="s">
        <v>379</v>
      </c>
      <c r="B89" s="41" t="s">
        <v>380</v>
      </c>
      <c r="C89" s="40" t="s">
        <v>381</v>
      </c>
      <c r="D89" s="42" t="s">
        <v>41</v>
      </c>
      <c r="E89" s="43">
        <f>16.83*10</f>
        <v>168.29999999999998</v>
      </c>
      <c r="F89" s="44">
        <f>'Pista 02 (2)'!F89*'Pista 02 (2)'!$K$9</f>
        <v>17.712664999999998</v>
      </c>
      <c r="G89" s="44">
        <f t="shared" si="31"/>
        <v>21.06</v>
      </c>
      <c r="H89" s="284">
        <f t="shared" si="32"/>
        <v>3544.4</v>
      </c>
      <c r="I89" s="285">
        <f t="shared" si="33"/>
        <v>3544.4</v>
      </c>
      <c r="J89" s="38"/>
      <c r="K89" s="39"/>
      <c r="L89" s="46"/>
      <c r="M89" s="46"/>
      <c r="N89" s="46"/>
      <c r="O89" s="46"/>
      <c r="P89" s="46"/>
      <c r="Q89" s="46"/>
      <c r="R89" s="46"/>
      <c r="S89" s="46"/>
      <c r="T89" s="46"/>
      <c r="U89" s="46"/>
      <c r="V89" s="46"/>
      <c r="W89" s="46"/>
      <c r="X89" s="46"/>
      <c r="Y89" s="46"/>
      <c r="Z89" s="46"/>
    </row>
    <row r="90" spans="1:26" ht="12.75" customHeight="1" x14ac:dyDescent="0.2">
      <c r="A90" s="40" t="s">
        <v>382</v>
      </c>
      <c r="B90" s="41" t="s">
        <v>383</v>
      </c>
      <c r="C90" s="40" t="s">
        <v>384</v>
      </c>
      <c r="D90" s="42" t="s">
        <v>41</v>
      </c>
      <c r="E90" s="43">
        <f>16.83*10+2.08</f>
        <v>170.38</v>
      </c>
      <c r="F90" s="44">
        <f>'Pista 02 (2)'!F90*'Pista 02 (2)'!$K$9</f>
        <v>36.117867499999996</v>
      </c>
      <c r="G90" s="44">
        <f t="shared" si="31"/>
        <v>42.94</v>
      </c>
      <c r="H90" s="284">
        <f t="shared" si="32"/>
        <v>7316.12</v>
      </c>
      <c r="I90" s="285">
        <f t="shared" si="33"/>
        <v>7316.12</v>
      </c>
      <c r="J90" s="38"/>
      <c r="K90" s="39"/>
      <c r="L90" s="46"/>
      <c r="M90" s="46"/>
      <c r="N90" s="46"/>
      <c r="O90" s="46"/>
      <c r="P90" s="46"/>
      <c r="Q90" s="46"/>
      <c r="R90" s="46"/>
      <c r="S90" s="46"/>
      <c r="T90" s="46"/>
      <c r="U90" s="46"/>
      <c r="V90" s="46"/>
      <c r="W90" s="46"/>
      <c r="X90" s="46"/>
      <c r="Y90" s="46"/>
      <c r="Z90" s="46"/>
    </row>
    <row r="91" spans="1:26" ht="12.75" customHeight="1" x14ac:dyDescent="0.2">
      <c r="A91" s="40" t="s">
        <v>385</v>
      </c>
      <c r="B91" s="41" t="s">
        <v>386</v>
      </c>
      <c r="C91" s="40" t="s">
        <v>387</v>
      </c>
      <c r="D91" s="42" t="s">
        <v>41</v>
      </c>
      <c r="E91" s="43">
        <f>ROUND((28.58+20.21+12.65+28.12+20.21+58.44+19.2+49.5+3.6+0.37*2+0.4*2+0.2*2+0.47),2)</f>
        <v>242.92</v>
      </c>
      <c r="F91" s="44">
        <f>'Pista 02 (2)'!F91*'Pista 02 (2)'!$K$9</f>
        <v>31.693774999999999</v>
      </c>
      <c r="G91" s="44">
        <f t="shared" si="31"/>
        <v>37.68</v>
      </c>
      <c r="H91" s="281">
        <f t="shared" si="32"/>
        <v>9153.23</v>
      </c>
      <c r="I91" s="285">
        <f t="shared" si="33"/>
        <v>9153.23</v>
      </c>
      <c r="J91" s="38"/>
      <c r="K91" s="39"/>
      <c r="L91" s="46"/>
      <c r="M91" s="46"/>
      <c r="N91" s="46"/>
      <c r="O91" s="46"/>
      <c r="P91" s="46"/>
      <c r="Q91" s="46"/>
      <c r="R91" s="46"/>
      <c r="S91" s="46"/>
      <c r="T91" s="46"/>
      <c r="U91" s="46"/>
      <c r="V91" s="46"/>
      <c r="W91" s="46"/>
      <c r="X91" s="46"/>
      <c r="Y91" s="46"/>
      <c r="Z91" s="46"/>
    </row>
    <row r="92" spans="1:26" ht="12.75" customHeight="1" x14ac:dyDescent="0.2">
      <c r="A92" s="40" t="s">
        <v>388</v>
      </c>
      <c r="B92" s="41" t="s">
        <v>389</v>
      </c>
      <c r="C92" s="40" t="s">
        <v>390</v>
      </c>
      <c r="D92" s="42" t="s">
        <v>57</v>
      </c>
      <c r="E92" s="43">
        <v>1</v>
      </c>
      <c r="F92" s="44">
        <f>'Pista 02 (2)'!F92*'Pista 02 (2)'!$K$9</f>
        <v>9.4918375000000008</v>
      </c>
      <c r="G92" s="44">
        <f t="shared" si="31"/>
        <v>11.29</v>
      </c>
      <c r="H92" s="284">
        <f t="shared" si="32"/>
        <v>11.29</v>
      </c>
      <c r="I92" s="285">
        <f t="shared" si="33"/>
        <v>11.29</v>
      </c>
      <c r="J92" s="38"/>
      <c r="K92" s="39"/>
      <c r="L92" s="46"/>
      <c r="M92" s="46"/>
      <c r="N92" s="46"/>
      <c r="O92" s="46"/>
      <c r="P92" s="46"/>
      <c r="Q92" s="46"/>
      <c r="R92" s="46"/>
      <c r="S92" s="46"/>
      <c r="T92" s="46"/>
      <c r="U92" s="46"/>
      <c r="V92" s="46"/>
      <c r="W92" s="46"/>
      <c r="X92" s="46"/>
      <c r="Y92" s="46"/>
      <c r="Z92" s="46"/>
    </row>
    <row r="93" spans="1:26" ht="12.75" customHeight="1" x14ac:dyDescent="0.2">
      <c r="A93" s="40" t="s">
        <v>391</v>
      </c>
      <c r="B93" s="41" t="s">
        <v>392</v>
      </c>
      <c r="C93" s="40" t="s">
        <v>393</v>
      </c>
      <c r="D93" s="42" t="s">
        <v>57</v>
      </c>
      <c r="E93" s="43">
        <v>6</v>
      </c>
      <c r="F93" s="44">
        <f>'Pista 02 (2)'!F93*'Pista 02 (2)'!$K$9</f>
        <v>11.137632499999999</v>
      </c>
      <c r="G93" s="44">
        <f t="shared" si="31"/>
        <v>13.24</v>
      </c>
      <c r="H93" s="284">
        <f t="shared" si="32"/>
        <v>79.44</v>
      </c>
      <c r="I93" s="285">
        <f t="shared" si="33"/>
        <v>79.44</v>
      </c>
      <c r="J93" s="38"/>
      <c r="K93" s="39"/>
      <c r="L93" s="46"/>
      <c r="M93" s="46"/>
      <c r="N93" s="46"/>
      <c r="O93" s="46"/>
      <c r="P93" s="46"/>
      <c r="Q93" s="46"/>
      <c r="R93" s="46"/>
      <c r="S93" s="46"/>
      <c r="T93" s="46"/>
      <c r="U93" s="46"/>
      <c r="V93" s="46"/>
      <c r="W93" s="46"/>
      <c r="X93" s="46"/>
      <c r="Y93" s="46"/>
      <c r="Z93" s="46"/>
    </row>
    <row r="94" spans="1:26" ht="12.75" customHeight="1" x14ac:dyDescent="0.2">
      <c r="A94" s="40" t="s">
        <v>394</v>
      </c>
      <c r="B94" s="41" t="s">
        <v>395</v>
      </c>
      <c r="C94" s="40" t="s">
        <v>396</v>
      </c>
      <c r="D94" s="42" t="s">
        <v>57</v>
      </c>
      <c r="E94" s="43">
        <v>5</v>
      </c>
      <c r="F94" s="44">
        <f>'Pista 02 (2)'!F94*'Pista 02 (2)'!$K$9</f>
        <v>13.932225000000001</v>
      </c>
      <c r="G94" s="44">
        <f t="shared" si="31"/>
        <v>16.559999999999999</v>
      </c>
      <c r="H94" s="284">
        <f t="shared" si="32"/>
        <v>82.8</v>
      </c>
      <c r="I94" s="285">
        <f t="shared" si="33"/>
        <v>82.8</v>
      </c>
      <c r="J94" s="38"/>
      <c r="K94" s="39"/>
      <c r="L94" s="53"/>
      <c r="M94" s="53"/>
      <c r="N94" s="53"/>
      <c r="O94" s="53"/>
      <c r="P94" s="53"/>
      <c r="Q94" s="53"/>
      <c r="R94" s="53"/>
      <c r="S94" s="53"/>
      <c r="T94" s="53"/>
      <c r="U94" s="53"/>
      <c r="V94" s="53"/>
      <c r="W94" s="53"/>
      <c r="X94" s="53"/>
      <c r="Y94" s="53"/>
      <c r="Z94" s="53"/>
    </row>
    <row r="95" spans="1:26" ht="12.75" customHeight="1" x14ac:dyDescent="0.2">
      <c r="A95" s="40" t="s">
        <v>397</v>
      </c>
      <c r="B95" s="41" t="s">
        <v>398</v>
      </c>
      <c r="C95" s="40" t="s">
        <v>399</v>
      </c>
      <c r="D95" s="42" t="s">
        <v>57</v>
      </c>
      <c r="E95" s="43">
        <v>10</v>
      </c>
      <c r="F95" s="44">
        <f>'Pista 02 (2)'!F95*'Pista 02 (2)'!$K$9</f>
        <v>17.199372499999999</v>
      </c>
      <c r="G95" s="44">
        <f t="shared" si="31"/>
        <v>20.45</v>
      </c>
      <c r="H95" s="284">
        <f t="shared" si="32"/>
        <v>204.5</v>
      </c>
      <c r="I95" s="285">
        <f t="shared" si="33"/>
        <v>204.5</v>
      </c>
      <c r="J95" s="38"/>
      <c r="K95" s="39"/>
      <c r="L95" s="46"/>
      <c r="M95" s="46"/>
      <c r="N95" s="46"/>
      <c r="O95" s="46"/>
      <c r="P95" s="46"/>
      <c r="Q95" s="46"/>
      <c r="R95" s="46"/>
      <c r="S95" s="46"/>
      <c r="T95" s="46"/>
      <c r="U95" s="46"/>
      <c r="V95" s="46"/>
      <c r="W95" s="46"/>
      <c r="X95" s="46"/>
      <c r="Y95" s="46"/>
      <c r="Z95" s="46"/>
    </row>
    <row r="96" spans="1:26" ht="12.75" customHeight="1" x14ac:dyDescent="0.2">
      <c r="A96" s="40" t="s">
        <v>400</v>
      </c>
      <c r="B96" s="41" t="s">
        <v>401</v>
      </c>
      <c r="C96" s="40" t="s">
        <v>402</v>
      </c>
      <c r="D96" s="42" t="s">
        <v>57</v>
      </c>
      <c r="E96" s="43">
        <v>17</v>
      </c>
      <c r="F96" s="44">
        <f>'Pista 02 (2)'!F96*'Pista 02 (2)'!$K$9</f>
        <v>22.161199999999997</v>
      </c>
      <c r="G96" s="44">
        <f t="shared" si="31"/>
        <v>26.35</v>
      </c>
      <c r="H96" s="284">
        <f t="shared" si="32"/>
        <v>447.95</v>
      </c>
      <c r="I96" s="285">
        <f t="shared" si="33"/>
        <v>447.95</v>
      </c>
      <c r="J96" s="38"/>
      <c r="K96" s="39"/>
      <c r="L96" s="46"/>
      <c r="M96" s="46"/>
      <c r="N96" s="46"/>
      <c r="O96" s="46"/>
      <c r="P96" s="46"/>
      <c r="Q96" s="46"/>
      <c r="R96" s="46"/>
      <c r="S96" s="46"/>
      <c r="T96" s="46"/>
      <c r="U96" s="46"/>
      <c r="V96" s="46"/>
      <c r="W96" s="46"/>
      <c r="X96" s="46"/>
      <c r="Y96" s="46"/>
      <c r="Z96" s="46"/>
    </row>
    <row r="97" spans="1:26" ht="12.75" customHeight="1" x14ac:dyDescent="0.2">
      <c r="A97" s="40" t="s">
        <v>403</v>
      </c>
      <c r="B97" s="41" t="s">
        <v>404</v>
      </c>
      <c r="C97" s="40" t="s">
        <v>405</v>
      </c>
      <c r="D97" s="42" t="s">
        <v>57</v>
      </c>
      <c r="E97" s="43">
        <v>39</v>
      </c>
      <c r="F97" s="44">
        <f>'Pista 02 (2)'!F97*'Pista 02 (2)'!$K$9</f>
        <v>128.323125</v>
      </c>
      <c r="G97" s="44">
        <f t="shared" si="31"/>
        <v>152.57</v>
      </c>
      <c r="H97" s="284">
        <f t="shared" si="32"/>
        <v>5950.23</v>
      </c>
      <c r="I97" s="285">
        <f t="shared" si="33"/>
        <v>5950.23</v>
      </c>
      <c r="J97" s="38"/>
      <c r="K97" s="39"/>
      <c r="L97" s="53"/>
      <c r="M97" s="53"/>
      <c r="N97" s="53"/>
      <c r="O97" s="53"/>
      <c r="P97" s="53"/>
      <c r="Q97" s="53"/>
      <c r="R97" s="53"/>
      <c r="S97" s="53"/>
      <c r="T97" s="53"/>
      <c r="U97" s="53"/>
      <c r="V97" s="53"/>
      <c r="W97" s="53"/>
      <c r="X97" s="53"/>
      <c r="Y97" s="53"/>
      <c r="Z97" s="53"/>
    </row>
    <row r="98" spans="1:26" ht="12.75" customHeight="1" x14ac:dyDescent="0.2">
      <c r="A98" s="40" t="s">
        <v>407</v>
      </c>
      <c r="B98" s="41" t="s">
        <v>408</v>
      </c>
      <c r="C98" s="40" t="s">
        <v>409</v>
      </c>
      <c r="D98" s="42" t="s">
        <v>57</v>
      </c>
      <c r="E98" s="43">
        <v>5</v>
      </c>
      <c r="F98" s="44">
        <f>'Pista 02 (2)'!F98*'Pista 02 (2)'!$K$9</f>
        <v>108.88318999999998</v>
      </c>
      <c r="G98" s="44">
        <f t="shared" si="31"/>
        <v>129.46</v>
      </c>
      <c r="H98" s="284">
        <f t="shared" si="32"/>
        <v>647.29999999999995</v>
      </c>
      <c r="I98" s="285">
        <f t="shared" si="33"/>
        <v>647.29999999999995</v>
      </c>
      <c r="J98" s="38"/>
      <c r="K98" s="39"/>
      <c r="L98" s="46"/>
      <c r="M98" s="46"/>
      <c r="N98" s="46"/>
      <c r="O98" s="46"/>
      <c r="P98" s="46"/>
      <c r="Q98" s="46"/>
      <c r="R98" s="46"/>
      <c r="S98" s="46"/>
      <c r="T98" s="46"/>
      <c r="U98" s="46"/>
      <c r="V98" s="46"/>
      <c r="W98" s="46"/>
      <c r="X98" s="46"/>
      <c r="Y98" s="46"/>
      <c r="Z98" s="46"/>
    </row>
    <row r="99" spans="1:26" ht="12.75" customHeight="1" x14ac:dyDescent="0.2">
      <c r="A99" s="40" t="s">
        <v>411</v>
      </c>
      <c r="B99" s="41" t="s">
        <v>412</v>
      </c>
      <c r="C99" s="40" t="s">
        <v>413</v>
      </c>
      <c r="D99" s="42" t="s">
        <v>57</v>
      </c>
      <c r="E99" s="43">
        <v>5</v>
      </c>
      <c r="F99" s="44">
        <f>'Pista 02 (2)'!F99*'Pista 02 (2)'!$K$9</f>
        <v>537.00987250000003</v>
      </c>
      <c r="G99" s="44">
        <f t="shared" si="31"/>
        <v>638.48</v>
      </c>
      <c r="H99" s="284">
        <f t="shared" si="32"/>
        <v>3192.4</v>
      </c>
      <c r="I99" s="285">
        <f t="shared" si="33"/>
        <v>3192.4</v>
      </c>
      <c r="J99" s="38"/>
      <c r="K99" s="39"/>
      <c r="L99" s="46"/>
      <c r="M99" s="46"/>
      <c r="N99" s="46"/>
      <c r="O99" s="46"/>
      <c r="P99" s="46"/>
      <c r="Q99" s="46"/>
      <c r="R99" s="46"/>
      <c r="S99" s="46"/>
      <c r="T99" s="46"/>
      <c r="U99" s="46"/>
      <c r="V99" s="46"/>
      <c r="W99" s="46"/>
      <c r="X99" s="46"/>
      <c r="Y99" s="46"/>
      <c r="Z99" s="46"/>
    </row>
    <row r="100" spans="1:26" ht="12.75" customHeight="1" x14ac:dyDescent="0.2">
      <c r="A100" s="40" t="s">
        <v>414</v>
      </c>
      <c r="B100" s="41" t="s">
        <v>415</v>
      </c>
      <c r="C100" s="40" t="s">
        <v>416</v>
      </c>
      <c r="D100" s="42" t="s">
        <v>57</v>
      </c>
      <c r="E100" s="43">
        <v>23</v>
      </c>
      <c r="F100" s="44">
        <f>'Pista 02 (2)'!F100*'Pista 02 (2)'!$K$9</f>
        <v>252.52361499999998</v>
      </c>
      <c r="G100" s="44">
        <f t="shared" si="31"/>
        <v>300.24</v>
      </c>
      <c r="H100" s="284">
        <f t="shared" si="32"/>
        <v>6905.52</v>
      </c>
      <c r="I100" s="285">
        <f t="shared" si="33"/>
        <v>6905.52</v>
      </c>
      <c r="J100" s="38"/>
      <c r="K100" s="39"/>
      <c r="L100" s="53"/>
      <c r="M100" s="53"/>
      <c r="N100" s="53"/>
      <c r="O100" s="53"/>
      <c r="P100" s="53"/>
      <c r="Q100" s="53"/>
      <c r="R100" s="53"/>
      <c r="S100" s="53"/>
      <c r="T100" s="53"/>
      <c r="U100" s="53"/>
      <c r="V100" s="53"/>
      <c r="W100" s="53"/>
      <c r="X100" s="53"/>
      <c r="Y100" s="53"/>
      <c r="Z100" s="53"/>
    </row>
    <row r="101" spans="1:26" ht="12.75" customHeight="1" x14ac:dyDescent="0.2">
      <c r="A101" s="40" t="s">
        <v>419</v>
      </c>
      <c r="B101" s="41" t="s">
        <v>420</v>
      </c>
      <c r="C101" s="40" t="s">
        <v>421</v>
      </c>
      <c r="D101" s="42" t="s">
        <v>57</v>
      </c>
      <c r="E101" s="43">
        <v>16</v>
      </c>
      <c r="F101" s="44">
        <f>'Pista 02 (2)'!F101*'Pista 02 (2)'!$K$9</f>
        <v>252.52361499999998</v>
      </c>
      <c r="G101" s="44">
        <f t="shared" si="31"/>
        <v>300.24</v>
      </c>
      <c r="H101" s="284">
        <f t="shared" si="32"/>
        <v>4803.84</v>
      </c>
      <c r="I101" s="285">
        <f t="shared" si="33"/>
        <v>4803.84</v>
      </c>
      <c r="J101" s="38"/>
      <c r="K101" s="39"/>
      <c r="L101" s="49"/>
      <c r="M101" s="46"/>
      <c r="N101" s="46"/>
      <c r="O101" s="46"/>
      <c r="P101" s="46"/>
      <c r="Q101" s="46"/>
      <c r="R101" s="46"/>
      <c r="S101" s="46"/>
      <c r="T101" s="46"/>
      <c r="U101" s="46"/>
      <c r="V101" s="46"/>
      <c r="W101" s="46"/>
      <c r="X101" s="46"/>
      <c r="Y101" s="46"/>
      <c r="Z101" s="46"/>
    </row>
    <row r="102" spans="1:26" ht="12.75" customHeight="1" x14ac:dyDescent="0.2">
      <c r="A102" s="40" t="s">
        <v>424</v>
      </c>
      <c r="B102" s="41" t="s">
        <v>425</v>
      </c>
      <c r="C102" s="40" t="s">
        <v>426</v>
      </c>
      <c r="D102" s="42" t="s">
        <v>57</v>
      </c>
      <c r="E102" s="43">
        <v>1</v>
      </c>
      <c r="F102" s="44">
        <f>'Pista 02 (2)'!F102*'Pista 02 (2)'!$K$9</f>
        <v>607.77905750000002</v>
      </c>
      <c r="G102" s="44">
        <f t="shared" si="31"/>
        <v>722.62</v>
      </c>
      <c r="H102" s="284">
        <f t="shared" si="32"/>
        <v>722.62</v>
      </c>
      <c r="I102" s="285">
        <f t="shared" si="33"/>
        <v>722.62</v>
      </c>
      <c r="J102" s="38"/>
      <c r="K102" s="39"/>
      <c r="L102" s="49"/>
      <c r="M102" s="46"/>
      <c r="N102" s="46"/>
      <c r="O102" s="46"/>
      <c r="P102" s="46"/>
      <c r="Q102" s="46"/>
      <c r="R102" s="46"/>
      <c r="S102" s="46"/>
      <c r="T102" s="46"/>
      <c r="U102" s="46"/>
      <c r="V102" s="46"/>
      <c r="W102" s="46"/>
      <c r="X102" s="46"/>
      <c r="Y102" s="46"/>
      <c r="Z102" s="46"/>
    </row>
    <row r="103" spans="1:26" ht="12.75" customHeight="1" x14ac:dyDescent="0.2">
      <c r="A103" s="40" t="s">
        <v>427</v>
      </c>
      <c r="B103" s="50" t="s">
        <v>428</v>
      </c>
      <c r="C103" s="40" t="s">
        <v>429</v>
      </c>
      <c r="D103" s="42" t="s">
        <v>41</v>
      </c>
      <c r="E103" s="43">
        <f>126.09+53.85</f>
        <v>179.94</v>
      </c>
      <c r="F103" s="44">
        <f>'Pista 02 (2)'!F103*'Pista 02 (2)'!$K$9</f>
        <v>7.2920124999999993</v>
      </c>
      <c r="G103" s="44">
        <f t="shared" si="31"/>
        <v>8.67</v>
      </c>
      <c r="H103" s="284">
        <f t="shared" si="32"/>
        <v>1560.08</v>
      </c>
      <c r="I103" s="285">
        <f t="shared" si="33"/>
        <v>1560.08</v>
      </c>
      <c r="J103" s="38"/>
      <c r="K103" s="39"/>
      <c r="L103" s="49"/>
      <c r="M103" s="46"/>
      <c r="N103" s="46"/>
      <c r="O103" s="46"/>
      <c r="P103" s="46"/>
      <c r="Q103" s="46"/>
      <c r="R103" s="46"/>
      <c r="S103" s="46"/>
      <c r="T103" s="46"/>
      <c r="U103" s="46"/>
      <c r="V103" s="46"/>
      <c r="W103" s="46"/>
      <c r="X103" s="46"/>
      <c r="Y103" s="46"/>
      <c r="Z103" s="46"/>
    </row>
    <row r="104" spans="1:26" ht="12.75" customHeight="1" x14ac:dyDescent="0.2">
      <c r="A104" s="40" t="s">
        <v>431</v>
      </c>
      <c r="B104" s="50">
        <v>91924</v>
      </c>
      <c r="C104" s="40" t="s">
        <v>432</v>
      </c>
      <c r="D104" s="42" t="s">
        <v>41</v>
      </c>
      <c r="E104" s="43">
        <v>911.74</v>
      </c>
      <c r="F104" s="44">
        <f>'Pista 02 (2)'!F104*'Pista 02 (2)'!$K$9</f>
        <v>1.5887624999999999</v>
      </c>
      <c r="G104" s="44">
        <f t="shared" si="31"/>
        <v>1.89</v>
      </c>
      <c r="H104" s="284">
        <f t="shared" si="32"/>
        <v>1723.19</v>
      </c>
      <c r="I104" s="285">
        <f t="shared" si="33"/>
        <v>1723.19</v>
      </c>
      <c r="J104" s="38"/>
      <c r="K104" s="39"/>
      <c r="L104" s="49"/>
      <c r="M104" s="46"/>
      <c r="N104" s="46"/>
      <c r="O104" s="46"/>
      <c r="P104" s="46"/>
      <c r="Q104" s="46"/>
      <c r="R104" s="46"/>
      <c r="S104" s="46"/>
      <c r="T104" s="46"/>
      <c r="U104" s="46"/>
      <c r="V104" s="46"/>
      <c r="W104" s="46"/>
      <c r="X104" s="46"/>
      <c r="Y104" s="46"/>
      <c r="Z104" s="46"/>
    </row>
    <row r="105" spans="1:26" ht="12.75" customHeight="1" x14ac:dyDescent="0.2">
      <c r="A105" s="40" t="s">
        <v>433</v>
      </c>
      <c r="B105" s="50">
        <v>91926</v>
      </c>
      <c r="C105" s="40" t="s">
        <v>435</v>
      </c>
      <c r="D105" s="42" t="s">
        <v>41</v>
      </c>
      <c r="E105" s="43">
        <v>26.2</v>
      </c>
      <c r="F105" s="44">
        <f>'Pista 02 (2)'!F105*'Pista 02 (2)'!$K$9</f>
        <v>2.3057425</v>
      </c>
      <c r="G105" s="44">
        <f t="shared" si="31"/>
        <v>2.74</v>
      </c>
      <c r="H105" s="284">
        <f t="shared" si="32"/>
        <v>71.790000000000006</v>
      </c>
      <c r="I105" s="285">
        <f t="shared" si="33"/>
        <v>71.790000000000006</v>
      </c>
      <c r="J105" s="38"/>
      <c r="K105" s="39"/>
      <c r="L105" s="49"/>
      <c r="M105" s="46"/>
      <c r="N105" s="46"/>
      <c r="O105" s="46"/>
      <c r="P105" s="46"/>
      <c r="Q105" s="46"/>
      <c r="R105" s="46"/>
      <c r="S105" s="46"/>
      <c r="T105" s="46"/>
      <c r="U105" s="46"/>
      <c r="V105" s="46"/>
      <c r="W105" s="46"/>
      <c r="X105" s="46"/>
      <c r="Y105" s="46"/>
      <c r="Z105" s="46"/>
    </row>
    <row r="106" spans="1:26" ht="12.75" customHeight="1" x14ac:dyDescent="0.2">
      <c r="A106" s="28" t="s">
        <v>436</v>
      </c>
      <c r="B106" s="29"/>
      <c r="C106" s="28" t="s">
        <v>437</v>
      </c>
      <c r="D106" s="30"/>
      <c r="E106" s="31"/>
      <c r="F106" s="44">
        <f>'Pista 02 (2)'!F106*'Pista 02 (2)'!$K$9</f>
        <v>0</v>
      </c>
      <c r="G106" s="32"/>
      <c r="H106" s="283">
        <f>SUM(H107:H111)</f>
        <v>3690.1999999999994</v>
      </c>
      <c r="I106" s="285"/>
      <c r="J106" s="38"/>
      <c r="K106" s="39"/>
      <c r="L106" s="49"/>
      <c r="M106" s="39"/>
      <c r="N106" s="39"/>
      <c r="O106" s="39"/>
      <c r="P106" s="39"/>
      <c r="Q106" s="39"/>
      <c r="R106" s="39"/>
      <c r="S106" s="39"/>
      <c r="T106" s="39"/>
      <c r="U106" s="39"/>
      <c r="V106" s="39"/>
      <c r="W106" s="39"/>
      <c r="X106" s="39"/>
      <c r="Y106" s="39"/>
      <c r="Z106" s="39"/>
    </row>
    <row r="107" spans="1:26" ht="12.75" customHeight="1" x14ac:dyDescent="0.2">
      <c r="A107" s="40" t="s">
        <v>440</v>
      </c>
      <c r="B107" s="50">
        <v>93358</v>
      </c>
      <c r="C107" s="40" t="s">
        <v>204</v>
      </c>
      <c r="D107" s="42" t="s">
        <v>35</v>
      </c>
      <c r="E107" s="43">
        <v>19.329999999999998</v>
      </c>
      <c r="F107" s="44">
        <f>'Pista 02 (2)'!F107*'Pista 02 (2)'!$K$9</f>
        <v>30.870877499999999</v>
      </c>
      <c r="G107" s="44">
        <f t="shared" ref="G107:G111" si="34">ROUND(F107*(1+$H$131),2)</f>
        <v>36.700000000000003</v>
      </c>
      <c r="H107" s="281">
        <f t="shared" ref="H107:H111" si="35">ROUND(E107*G107,2)</f>
        <v>709.41</v>
      </c>
      <c r="I107" s="285">
        <f t="shared" ref="I107:I111" si="36">H107</f>
        <v>709.41</v>
      </c>
      <c r="J107" s="38"/>
      <c r="K107" s="39"/>
      <c r="L107" s="49"/>
      <c r="M107" s="46"/>
      <c r="N107" s="46"/>
      <c r="O107" s="46"/>
      <c r="P107" s="46"/>
      <c r="Q107" s="46"/>
      <c r="R107" s="46"/>
      <c r="S107" s="46"/>
      <c r="T107" s="46"/>
      <c r="U107" s="46"/>
      <c r="V107" s="46"/>
      <c r="W107" s="46"/>
      <c r="X107" s="46"/>
      <c r="Y107" s="46"/>
      <c r="Z107" s="46"/>
    </row>
    <row r="108" spans="1:26" ht="12.75" customHeight="1" x14ac:dyDescent="0.2">
      <c r="A108" s="40" t="s">
        <v>442</v>
      </c>
      <c r="B108" s="50">
        <v>94342</v>
      </c>
      <c r="C108" s="40" t="s">
        <v>443</v>
      </c>
      <c r="D108" s="42" t="s">
        <v>35</v>
      </c>
      <c r="E108" s="43">
        <v>9.9600000000000009</v>
      </c>
      <c r="F108" s="44">
        <f>'Pista 02 (2)'!F108*'Pista 02 (2)'!$K$9</f>
        <v>105.09460250000001</v>
      </c>
      <c r="G108" s="44">
        <f t="shared" si="34"/>
        <v>124.95</v>
      </c>
      <c r="H108" s="284">
        <f t="shared" si="35"/>
        <v>1244.5</v>
      </c>
      <c r="I108" s="285">
        <f t="shared" si="36"/>
        <v>1244.5</v>
      </c>
      <c r="J108" s="38"/>
      <c r="K108" s="39"/>
      <c r="L108" s="49"/>
      <c r="M108" s="46"/>
      <c r="N108" s="46"/>
      <c r="O108" s="46"/>
      <c r="P108" s="46"/>
      <c r="Q108" s="46"/>
      <c r="R108" s="46"/>
      <c r="S108" s="46"/>
      <c r="T108" s="46"/>
      <c r="U108" s="46"/>
      <c r="V108" s="46"/>
      <c r="W108" s="46"/>
      <c r="X108" s="46"/>
      <c r="Y108" s="46"/>
      <c r="Z108" s="46"/>
    </row>
    <row r="109" spans="1:26" ht="12.75" customHeight="1" x14ac:dyDescent="0.2">
      <c r="A109" s="40" t="s">
        <v>444</v>
      </c>
      <c r="B109" s="50">
        <v>96995</v>
      </c>
      <c r="C109" s="40" t="s">
        <v>445</v>
      </c>
      <c r="D109" s="42" t="s">
        <v>35</v>
      </c>
      <c r="E109" s="43">
        <v>8.3299999999999983</v>
      </c>
      <c r="F109" s="44">
        <f>'Pista 02 (2)'!F109*'Pista 02 (2)'!$K$9</f>
        <v>28.059989999999996</v>
      </c>
      <c r="G109" s="44">
        <f t="shared" si="34"/>
        <v>33.36</v>
      </c>
      <c r="H109" s="284">
        <f t="shared" si="35"/>
        <v>277.89</v>
      </c>
      <c r="I109" s="285">
        <f t="shared" si="36"/>
        <v>277.89</v>
      </c>
      <c r="J109" s="38"/>
      <c r="K109" s="39"/>
      <c r="L109" s="49"/>
      <c r="M109" s="46"/>
      <c r="N109" s="46"/>
      <c r="O109" s="46"/>
      <c r="P109" s="46"/>
      <c r="Q109" s="46"/>
      <c r="R109" s="46"/>
      <c r="S109" s="46"/>
      <c r="T109" s="46"/>
      <c r="U109" s="46"/>
      <c r="V109" s="46"/>
      <c r="W109" s="46"/>
      <c r="X109" s="46"/>
      <c r="Y109" s="46"/>
      <c r="Z109" s="46"/>
    </row>
    <row r="110" spans="1:26" ht="12.75" customHeight="1" x14ac:dyDescent="0.2">
      <c r="A110" s="40" t="s">
        <v>448</v>
      </c>
      <c r="B110" s="50">
        <v>92970</v>
      </c>
      <c r="C110" s="40" t="s">
        <v>449</v>
      </c>
      <c r="D110" s="42" t="s">
        <v>26</v>
      </c>
      <c r="E110" s="43">
        <v>78.009999999999991</v>
      </c>
      <c r="F110" s="44">
        <f>'Pista 02 (2)'!F110*'Pista 02 (2)'!$K$9</f>
        <v>9.2962974999999997</v>
      </c>
      <c r="G110" s="44">
        <f t="shared" si="34"/>
        <v>11.05</v>
      </c>
      <c r="H110" s="284">
        <f t="shared" si="35"/>
        <v>862.01</v>
      </c>
      <c r="I110" s="285">
        <f t="shared" si="36"/>
        <v>862.01</v>
      </c>
      <c r="J110" s="38"/>
      <c r="K110" s="39"/>
      <c r="L110" s="53"/>
      <c r="M110" s="53"/>
      <c r="N110" s="53"/>
      <c r="O110" s="53"/>
      <c r="P110" s="53"/>
      <c r="Q110" s="53"/>
      <c r="R110" s="53"/>
      <c r="S110" s="53"/>
      <c r="T110" s="53"/>
      <c r="U110" s="53"/>
      <c r="V110" s="53"/>
      <c r="W110" s="53"/>
      <c r="X110" s="53"/>
      <c r="Y110" s="53"/>
      <c r="Z110" s="53"/>
    </row>
    <row r="111" spans="1:26" ht="12.75" customHeight="1" x14ac:dyDescent="0.2">
      <c r="A111" s="40" t="s">
        <v>451</v>
      </c>
      <c r="B111" s="50">
        <v>97914</v>
      </c>
      <c r="C111" s="40" t="s">
        <v>45</v>
      </c>
      <c r="D111" s="42" t="s">
        <v>46</v>
      </c>
      <c r="E111" s="43">
        <v>429.06000000000006</v>
      </c>
      <c r="F111" s="44">
        <f>'Pista 02 (2)'!F111*'Pista 02 (2)'!$K$9</f>
        <v>1.1732399999999998</v>
      </c>
      <c r="G111" s="44">
        <f t="shared" si="34"/>
        <v>1.39</v>
      </c>
      <c r="H111" s="281">
        <f t="shared" si="35"/>
        <v>596.39</v>
      </c>
      <c r="I111" s="285">
        <f t="shared" si="36"/>
        <v>596.39</v>
      </c>
      <c r="J111" s="38"/>
      <c r="K111" s="39"/>
      <c r="L111" s="53"/>
      <c r="M111" s="53"/>
      <c r="N111" s="53"/>
      <c r="O111" s="53"/>
      <c r="P111" s="53"/>
      <c r="Q111" s="53"/>
      <c r="R111" s="53"/>
      <c r="S111" s="53"/>
      <c r="T111" s="53"/>
      <c r="U111" s="53"/>
      <c r="V111" s="53"/>
      <c r="W111" s="53"/>
      <c r="X111" s="53"/>
      <c r="Y111" s="53"/>
      <c r="Z111" s="53"/>
    </row>
    <row r="112" spans="1:26" ht="12.75" customHeight="1" x14ac:dyDescent="0.25">
      <c r="A112" s="28">
        <v>6</v>
      </c>
      <c r="B112" s="29"/>
      <c r="C112" s="28" t="s">
        <v>453</v>
      </c>
      <c r="D112" s="30"/>
      <c r="E112" s="31"/>
      <c r="F112" s="44">
        <f>'Pista 02 (2)'!F112*'Pista 02 (2)'!$K$9</f>
        <v>0</v>
      </c>
      <c r="G112" s="32"/>
      <c r="H112" s="283">
        <f>H113+H116+H120</f>
        <v>33772.770000000004</v>
      </c>
      <c r="I112" s="285"/>
      <c r="J112" s="38"/>
      <c r="K112" s="39"/>
      <c r="L112" s="37"/>
      <c r="M112" s="37"/>
      <c r="N112" s="37"/>
      <c r="O112" s="37"/>
      <c r="P112" s="37"/>
      <c r="Q112" s="37"/>
      <c r="R112" s="37"/>
      <c r="S112" s="37"/>
      <c r="T112" s="37"/>
      <c r="U112" s="37"/>
      <c r="V112" s="37"/>
      <c r="W112" s="37"/>
      <c r="X112" s="37"/>
      <c r="Y112" s="37"/>
      <c r="Z112" s="37"/>
    </row>
    <row r="113" spans="1:26" ht="12.75" customHeight="1" x14ac:dyDescent="0.2">
      <c r="A113" s="28" t="s">
        <v>455</v>
      </c>
      <c r="B113" s="29"/>
      <c r="C113" s="28" t="s">
        <v>457</v>
      </c>
      <c r="D113" s="30"/>
      <c r="E113" s="31"/>
      <c r="F113" s="44">
        <f>'Pista 02 (2)'!F113*'Pista 02 (2)'!$K$9</f>
        <v>0</v>
      </c>
      <c r="G113" s="32"/>
      <c r="H113" s="283">
        <f>SUM(H114:H115)</f>
        <v>22934.68</v>
      </c>
      <c r="I113" s="285"/>
      <c r="J113" s="38"/>
      <c r="K113" s="39"/>
      <c r="L113" s="39"/>
      <c r="M113" s="39"/>
      <c r="N113" s="39"/>
      <c r="O113" s="39"/>
      <c r="P113" s="39"/>
      <c r="Q113" s="39"/>
      <c r="R113" s="39"/>
      <c r="S113" s="39"/>
      <c r="T113" s="39"/>
      <c r="U113" s="39"/>
      <c r="V113" s="39"/>
      <c r="W113" s="39"/>
      <c r="X113" s="39"/>
      <c r="Y113" s="39"/>
      <c r="Z113" s="39"/>
    </row>
    <row r="114" spans="1:26" ht="12.75" customHeight="1" x14ac:dyDescent="0.2">
      <c r="A114" s="40" t="s">
        <v>459</v>
      </c>
      <c r="B114" s="41" t="s">
        <v>460</v>
      </c>
      <c r="C114" s="40" t="s">
        <v>461</v>
      </c>
      <c r="D114" s="42" t="s">
        <v>41</v>
      </c>
      <c r="E114" s="43">
        <f>'Memória Pista 02'!I433</f>
        <v>1034.48</v>
      </c>
      <c r="F114" s="44">
        <f>'Pista 02 (2)'!F114*'Pista 02 (2)'!$K$9</f>
        <v>14.2010925</v>
      </c>
      <c r="G114" s="44">
        <f t="shared" ref="G114:G115" si="37">ROUND(F114*(1+$H$131),2)</f>
        <v>16.88</v>
      </c>
      <c r="H114" s="281">
        <f t="shared" ref="H114:H115" si="38">ROUND(E114*G114,2)</f>
        <v>17462.02</v>
      </c>
      <c r="I114" s="285">
        <f t="shared" ref="I114:I115" si="39">H114</f>
        <v>17462.02</v>
      </c>
      <c r="J114" s="38"/>
      <c r="K114" s="39"/>
      <c r="L114" s="46"/>
      <c r="M114" s="46"/>
      <c r="N114" s="46"/>
      <c r="O114" s="46"/>
      <c r="P114" s="46"/>
      <c r="Q114" s="46"/>
      <c r="R114" s="46"/>
      <c r="S114" s="46"/>
      <c r="T114" s="46"/>
      <c r="U114" s="46"/>
      <c r="V114" s="46"/>
      <c r="W114" s="46"/>
      <c r="X114" s="46"/>
      <c r="Y114" s="46"/>
      <c r="Z114" s="46"/>
    </row>
    <row r="115" spans="1:26" ht="12.75" customHeight="1" x14ac:dyDescent="0.2">
      <c r="A115" s="40" t="s">
        <v>464</v>
      </c>
      <c r="B115" s="41">
        <v>93012</v>
      </c>
      <c r="C115" s="40" t="s">
        <v>466</v>
      </c>
      <c r="D115" s="42" t="s">
        <v>41</v>
      </c>
      <c r="E115" s="80">
        <f>ROUND((11.64*3*4),2)</f>
        <v>139.68</v>
      </c>
      <c r="F115" s="44">
        <f>'Pista 02 (2)'!F115*'Pista 02 (2)'!$K$9</f>
        <v>32.956637499999999</v>
      </c>
      <c r="G115" s="44">
        <f t="shared" si="37"/>
        <v>39.18</v>
      </c>
      <c r="H115" s="284">
        <f t="shared" si="38"/>
        <v>5472.66</v>
      </c>
      <c r="I115" s="285">
        <f t="shared" si="39"/>
        <v>5472.66</v>
      </c>
      <c r="J115" s="38"/>
      <c r="K115" s="9"/>
      <c r="L115" s="46"/>
      <c r="M115" s="46"/>
      <c r="N115" s="46"/>
      <c r="O115" s="46"/>
      <c r="P115" s="46"/>
      <c r="Q115" s="46"/>
      <c r="R115" s="46"/>
      <c r="S115" s="46"/>
      <c r="T115" s="46"/>
      <c r="U115" s="46"/>
      <c r="V115" s="46"/>
      <c r="W115" s="46"/>
      <c r="X115" s="46"/>
      <c r="Y115" s="46"/>
      <c r="Z115" s="46"/>
    </row>
    <row r="116" spans="1:26" ht="12.75" customHeight="1" x14ac:dyDescent="0.2">
      <c r="A116" s="28" t="s">
        <v>471</v>
      </c>
      <c r="B116" s="29"/>
      <c r="C116" s="28" t="s">
        <v>473</v>
      </c>
      <c r="D116" s="30"/>
      <c r="E116" s="31"/>
      <c r="F116" s="44">
        <f>'Pista 02 (2)'!F116*'Pista 02 (2)'!$K$9</f>
        <v>0</v>
      </c>
      <c r="G116" s="32"/>
      <c r="H116" s="283">
        <f>SUM(H117:H119)</f>
        <v>7422.57</v>
      </c>
      <c r="I116" s="45"/>
      <c r="J116" s="38"/>
      <c r="K116" s="9"/>
      <c r="L116" s="46"/>
      <c r="M116" s="46"/>
      <c r="N116" s="46"/>
      <c r="O116" s="46"/>
      <c r="P116" s="46"/>
      <c r="Q116" s="46"/>
      <c r="R116" s="46"/>
      <c r="S116" s="46"/>
      <c r="T116" s="46"/>
      <c r="U116" s="46"/>
      <c r="V116" s="46"/>
      <c r="W116" s="46"/>
      <c r="X116" s="46"/>
      <c r="Y116" s="46"/>
      <c r="Z116" s="46"/>
    </row>
    <row r="117" spans="1:26" ht="12.75" customHeight="1" x14ac:dyDescent="0.2">
      <c r="A117" s="40" t="s">
        <v>476</v>
      </c>
      <c r="B117" s="50">
        <v>83450</v>
      </c>
      <c r="C117" s="40" t="s">
        <v>478</v>
      </c>
      <c r="D117" s="42" t="s">
        <v>57</v>
      </c>
      <c r="E117" s="43">
        <v>11</v>
      </c>
      <c r="F117" s="44">
        <f>'Pista 02 (2)'!F117*'Pista 02 (2)'!$K$9</f>
        <v>175.57862499999999</v>
      </c>
      <c r="G117" s="44">
        <f t="shared" ref="G117:G119" si="40">ROUND(F117*(1+$H$131),2)</f>
        <v>208.75</v>
      </c>
      <c r="H117" s="281">
        <f t="shared" ref="H117:H119" si="41">ROUND(E117*G117,2)</f>
        <v>2296.25</v>
      </c>
      <c r="I117" s="45">
        <f t="shared" ref="I117:I119" si="42">H117</f>
        <v>2296.25</v>
      </c>
      <c r="J117" s="38"/>
      <c r="K117" s="39"/>
      <c r="L117" s="46"/>
      <c r="M117" s="46"/>
      <c r="N117" s="46"/>
      <c r="O117" s="46"/>
      <c r="P117" s="46"/>
      <c r="Q117" s="46"/>
      <c r="R117" s="46"/>
      <c r="S117" s="46"/>
      <c r="T117" s="46"/>
      <c r="U117" s="46"/>
      <c r="V117" s="46"/>
      <c r="W117" s="46"/>
      <c r="X117" s="46"/>
      <c r="Y117" s="46"/>
      <c r="Z117" s="46"/>
    </row>
    <row r="118" spans="1:26" ht="12.75" customHeight="1" x14ac:dyDescent="0.2">
      <c r="A118" s="40" t="s">
        <v>480</v>
      </c>
      <c r="B118" s="50">
        <v>84798</v>
      </c>
      <c r="C118" s="40" t="s">
        <v>481</v>
      </c>
      <c r="D118" s="42" t="s">
        <v>57</v>
      </c>
      <c r="E118" s="43">
        <v>11</v>
      </c>
      <c r="F118" s="44">
        <f>'Pista 02 (2)'!F118*'Pista 02 (2)'!$K$9</f>
        <v>175.27716749999999</v>
      </c>
      <c r="G118" s="44">
        <f t="shared" si="40"/>
        <v>208.4</v>
      </c>
      <c r="H118" s="284">
        <f t="shared" si="41"/>
        <v>2292.4</v>
      </c>
      <c r="I118" s="45">
        <f t="shared" si="42"/>
        <v>2292.4</v>
      </c>
      <c r="J118" s="38"/>
      <c r="K118" s="39"/>
      <c r="L118" s="46"/>
      <c r="M118" s="46"/>
      <c r="N118" s="46"/>
      <c r="O118" s="46"/>
      <c r="P118" s="46"/>
      <c r="Q118" s="46"/>
      <c r="R118" s="46"/>
      <c r="S118" s="46"/>
      <c r="T118" s="46"/>
      <c r="U118" s="46"/>
      <c r="V118" s="46"/>
      <c r="W118" s="46"/>
      <c r="X118" s="46"/>
      <c r="Y118" s="46"/>
      <c r="Z118" s="46"/>
    </row>
    <row r="119" spans="1:26" ht="12.75" customHeight="1" x14ac:dyDescent="0.2">
      <c r="A119" s="40" t="s">
        <v>483</v>
      </c>
      <c r="B119" s="50">
        <v>83446</v>
      </c>
      <c r="C119" s="40" t="s">
        <v>484</v>
      </c>
      <c r="D119" s="42" t="s">
        <v>485</v>
      </c>
      <c r="E119" s="43">
        <v>24</v>
      </c>
      <c r="F119" s="44">
        <f>'Pista 02 (2)'!F119*'Pista 02 (2)'!$K$9</f>
        <v>99.318025000000006</v>
      </c>
      <c r="G119" s="44">
        <f t="shared" si="40"/>
        <v>118.08</v>
      </c>
      <c r="H119" s="281">
        <f t="shared" si="41"/>
        <v>2833.92</v>
      </c>
      <c r="I119" s="45">
        <f t="shared" si="42"/>
        <v>2833.92</v>
      </c>
      <c r="J119" s="38"/>
      <c r="K119" s="39"/>
      <c r="L119" s="46"/>
      <c r="M119" s="46"/>
      <c r="N119" s="46"/>
      <c r="O119" s="46"/>
      <c r="P119" s="46"/>
      <c r="Q119" s="46"/>
      <c r="R119" s="46"/>
      <c r="S119" s="46"/>
      <c r="T119" s="46"/>
      <c r="U119" s="46"/>
      <c r="V119" s="46"/>
      <c r="W119" s="46"/>
      <c r="X119" s="46"/>
      <c r="Y119" s="46"/>
      <c r="Z119" s="46"/>
    </row>
    <row r="120" spans="1:26" ht="12.75" customHeight="1" x14ac:dyDescent="0.2">
      <c r="A120" s="28" t="s">
        <v>486</v>
      </c>
      <c r="B120" s="29"/>
      <c r="C120" s="28" t="s">
        <v>437</v>
      </c>
      <c r="D120" s="30"/>
      <c r="E120" s="31"/>
      <c r="F120" s="44">
        <f>'Pista 02 (2)'!F120*'Pista 02 (2)'!$K$9</f>
        <v>0</v>
      </c>
      <c r="G120" s="32"/>
      <c r="H120" s="283">
        <f>SUM(H121:H123)</f>
        <v>3415.5200000000004</v>
      </c>
      <c r="I120" s="45"/>
      <c r="J120" s="38"/>
      <c r="K120" s="39"/>
      <c r="L120" s="46"/>
      <c r="M120" s="46"/>
      <c r="N120" s="46"/>
      <c r="O120" s="46"/>
      <c r="P120" s="46"/>
      <c r="Q120" s="46"/>
      <c r="R120" s="46"/>
      <c r="S120" s="46"/>
      <c r="T120" s="46"/>
      <c r="U120" s="46"/>
      <c r="V120" s="46"/>
      <c r="W120" s="46"/>
      <c r="X120" s="46"/>
      <c r="Y120" s="46"/>
      <c r="Z120" s="46"/>
    </row>
    <row r="121" spans="1:26" ht="12.75" customHeight="1" x14ac:dyDescent="0.2">
      <c r="A121" s="40" t="s">
        <v>488</v>
      </c>
      <c r="B121" s="41" t="s">
        <v>489</v>
      </c>
      <c r="C121" s="40" t="s">
        <v>204</v>
      </c>
      <c r="D121" s="42" t="s">
        <v>35</v>
      </c>
      <c r="E121" s="43">
        <v>50.21</v>
      </c>
      <c r="F121" s="44">
        <f>'Pista 02 (2)'!F121*'Pista 02 (2)'!$K$9</f>
        <v>30.870877499999999</v>
      </c>
      <c r="G121" s="44">
        <f t="shared" ref="G121:G123" si="43">ROUND(F121*(1+$H$131),2)</f>
        <v>36.700000000000003</v>
      </c>
      <c r="H121" s="281">
        <f t="shared" ref="H121:H123" si="44">ROUND(E121*G121,2)</f>
        <v>1842.71</v>
      </c>
      <c r="I121" s="45">
        <f t="shared" ref="I121:I123" si="45">H121</f>
        <v>1842.71</v>
      </c>
      <c r="J121" s="38"/>
      <c r="K121" s="39"/>
      <c r="L121" s="46"/>
      <c r="M121" s="46"/>
      <c r="N121" s="46"/>
      <c r="O121" s="46"/>
      <c r="P121" s="46"/>
      <c r="Q121" s="46"/>
      <c r="R121" s="46"/>
      <c r="S121" s="46"/>
      <c r="T121" s="46"/>
      <c r="U121" s="46"/>
      <c r="V121" s="46"/>
      <c r="W121" s="46"/>
      <c r="X121" s="46"/>
      <c r="Y121" s="46"/>
      <c r="Z121" s="46"/>
    </row>
    <row r="122" spans="1:26" ht="12.75" customHeight="1" x14ac:dyDescent="0.2">
      <c r="A122" s="40" t="s">
        <v>491</v>
      </c>
      <c r="B122" s="50">
        <v>94097</v>
      </c>
      <c r="C122" s="40" t="s">
        <v>184</v>
      </c>
      <c r="D122" s="42" t="s">
        <v>26</v>
      </c>
      <c r="E122" s="43">
        <v>125.53</v>
      </c>
      <c r="F122" s="44">
        <f>'Pista 02 (2)'!F122*'Pista 02 (2)'!$K$9</f>
        <v>3.5278675000000002</v>
      </c>
      <c r="G122" s="44">
        <f t="shared" si="43"/>
        <v>4.1900000000000004</v>
      </c>
      <c r="H122" s="284">
        <f t="shared" si="44"/>
        <v>525.97</v>
      </c>
      <c r="I122" s="45">
        <f t="shared" si="45"/>
        <v>525.97</v>
      </c>
      <c r="J122" s="38"/>
      <c r="K122" s="39"/>
      <c r="L122" s="46"/>
      <c r="M122" s="46"/>
      <c r="N122" s="46"/>
      <c r="O122" s="46"/>
      <c r="P122" s="46"/>
      <c r="Q122" s="46"/>
      <c r="R122" s="46"/>
      <c r="S122" s="46"/>
      <c r="T122" s="46"/>
      <c r="U122" s="46"/>
      <c r="V122" s="46"/>
      <c r="W122" s="46"/>
      <c r="X122" s="46"/>
      <c r="Y122" s="46"/>
      <c r="Z122" s="46"/>
    </row>
    <row r="123" spans="1:26" ht="12.75" customHeight="1" x14ac:dyDescent="0.2">
      <c r="A123" s="40" t="s">
        <v>493</v>
      </c>
      <c r="B123" s="50">
        <v>96995</v>
      </c>
      <c r="C123" s="40" t="s">
        <v>445</v>
      </c>
      <c r="D123" s="42" t="s">
        <v>35</v>
      </c>
      <c r="E123" s="43">
        <v>31.38</v>
      </c>
      <c r="F123" s="44">
        <f>'Pista 02 (2)'!F123*'Pista 02 (2)'!$K$9</f>
        <v>28.059989999999996</v>
      </c>
      <c r="G123" s="44">
        <f t="shared" si="43"/>
        <v>33.36</v>
      </c>
      <c r="H123" s="44">
        <f t="shared" si="44"/>
        <v>1046.8399999999999</v>
      </c>
      <c r="I123" s="45">
        <f t="shared" si="45"/>
        <v>1046.8399999999999</v>
      </c>
      <c r="J123" s="38"/>
      <c r="K123" s="39"/>
      <c r="L123" s="46"/>
      <c r="M123" s="46"/>
      <c r="N123" s="46"/>
      <c r="O123" s="46"/>
      <c r="P123" s="46"/>
      <c r="Q123" s="46"/>
      <c r="R123" s="46"/>
      <c r="S123" s="46"/>
      <c r="T123" s="46"/>
      <c r="U123" s="46"/>
      <c r="V123" s="46"/>
      <c r="W123" s="46"/>
      <c r="X123" s="46"/>
      <c r="Y123" s="46"/>
      <c r="Z123" s="46"/>
    </row>
    <row r="124" spans="1:26" ht="12.75" customHeight="1" x14ac:dyDescent="0.25">
      <c r="A124" s="28">
        <v>7</v>
      </c>
      <c r="B124" s="29"/>
      <c r="C124" s="28" t="s">
        <v>77</v>
      </c>
      <c r="D124" s="30"/>
      <c r="E124" s="31"/>
      <c r="F124" s="44">
        <f>'Pista 02 (2)'!F124*'Pista 02 (2)'!$K$9</f>
        <v>0</v>
      </c>
      <c r="G124" s="32"/>
      <c r="H124" s="32">
        <f>H125</f>
        <v>9706.48</v>
      </c>
      <c r="I124" s="45"/>
      <c r="J124" s="38"/>
      <c r="K124" s="39"/>
      <c r="L124" s="37"/>
      <c r="M124" s="37"/>
      <c r="N124" s="37"/>
      <c r="O124" s="37"/>
      <c r="P124" s="37"/>
      <c r="Q124" s="37"/>
      <c r="R124" s="37"/>
      <c r="S124" s="37"/>
      <c r="T124" s="37"/>
      <c r="U124" s="37"/>
      <c r="V124" s="37"/>
      <c r="W124" s="37"/>
      <c r="X124" s="37"/>
      <c r="Y124" s="37"/>
      <c r="Z124" s="37"/>
    </row>
    <row r="125" spans="1:26" ht="12.75" customHeight="1" x14ac:dyDescent="0.25">
      <c r="A125" s="28" t="s">
        <v>496</v>
      </c>
      <c r="B125" s="29"/>
      <c r="C125" s="28" t="s">
        <v>497</v>
      </c>
      <c r="D125" s="30"/>
      <c r="E125" s="31"/>
      <c r="F125" s="44">
        <f>'Pista 02 (2)'!F125*'Pista 02 (2)'!$K$9</f>
        <v>0</v>
      </c>
      <c r="G125" s="32"/>
      <c r="H125" s="32">
        <f>SUM(H126:H127)</f>
        <v>9706.48</v>
      </c>
      <c r="I125" s="45"/>
      <c r="J125" s="38"/>
      <c r="K125" s="39"/>
      <c r="L125" s="37"/>
      <c r="M125" s="37"/>
      <c r="N125" s="37"/>
      <c r="O125" s="37"/>
      <c r="P125" s="37"/>
      <c r="Q125" s="37"/>
      <c r="R125" s="37"/>
      <c r="S125" s="37"/>
      <c r="T125" s="37"/>
      <c r="U125" s="37"/>
      <c r="V125" s="37"/>
      <c r="W125" s="37"/>
      <c r="X125" s="37"/>
      <c r="Y125" s="37"/>
      <c r="Z125" s="37"/>
    </row>
    <row r="126" spans="1:26" ht="12.75" customHeight="1" x14ac:dyDescent="0.2">
      <c r="A126" s="40" t="s">
        <v>499</v>
      </c>
      <c r="B126" s="41" t="s">
        <v>501</v>
      </c>
      <c r="C126" s="40" t="s">
        <v>502</v>
      </c>
      <c r="D126" s="42" t="s">
        <v>503</v>
      </c>
      <c r="E126" s="43">
        <v>46</v>
      </c>
      <c r="F126" s="44">
        <f>'Pista 02 (2)'!F126*'Pista 02 (2)'!$K$9</f>
        <v>155.01433499999999</v>
      </c>
      <c r="G126" s="44">
        <f t="shared" ref="G126:G127" si="46">ROUND(F126*(1+$H$131),2)</f>
        <v>184.3</v>
      </c>
      <c r="H126" s="44">
        <f t="shared" ref="H126:H127" si="47">ROUND(E126*G126,2)</f>
        <v>8477.7999999999993</v>
      </c>
      <c r="I126" s="45">
        <f t="shared" ref="I126:I127" si="48">H126</f>
        <v>8477.7999999999993</v>
      </c>
      <c r="J126" s="38"/>
      <c r="K126" s="39"/>
      <c r="L126" s="46"/>
      <c r="M126" s="46"/>
      <c r="N126" s="46"/>
      <c r="O126" s="46"/>
      <c r="P126" s="46"/>
      <c r="Q126" s="46"/>
      <c r="R126" s="46"/>
      <c r="S126" s="46"/>
      <c r="T126" s="46"/>
      <c r="U126" s="46"/>
      <c r="V126" s="46"/>
      <c r="W126" s="46"/>
      <c r="X126" s="46"/>
      <c r="Y126" s="46"/>
      <c r="Z126" s="46"/>
    </row>
    <row r="127" spans="1:26" ht="12.75" customHeight="1" x14ac:dyDescent="0.2">
      <c r="A127" s="40" t="s">
        <v>505</v>
      </c>
      <c r="B127" s="41" t="s">
        <v>506</v>
      </c>
      <c r="C127" s="40" t="s">
        <v>507</v>
      </c>
      <c r="D127" s="42" t="s">
        <v>301</v>
      </c>
      <c r="E127" s="43">
        <v>6</v>
      </c>
      <c r="F127" s="44">
        <f>'Pista 02 (2)'!F127*'Pista 02 (2)'!$K$9</f>
        <v>172.23814999999999</v>
      </c>
      <c r="G127" s="44">
        <f t="shared" si="46"/>
        <v>204.78</v>
      </c>
      <c r="H127" s="44">
        <f t="shared" si="47"/>
        <v>1228.68</v>
      </c>
      <c r="I127" s="45">
        <f t="shared" si="48"/>
        <v>1228.68</v>
      </c>
      <c r="J127" s="38"/>
      <c r="K127" s="39"/>
      <c r="L127" s="46"/>
      <c r="M127" s="46"/>
      <c r="N127" s="46"/>
      <c r="O127" s="46"/>
      <c r="P127" s="46"/>
      <c r="Q127" s="46"/>
      <c r="R127" s="46"/>
      <c r="S127" s="46"/>
      <c r="T127" s="46"/>
      <c r="U127" s="46"/>
      <c r="V127" s="46"/>
      <c r="W127" s="46"/>
      <c r="X127" s="46"/>
      <c r="Y127" s="46"/>
      <c r="Z127" s="46"/>
    </row>
    <row r="128" spans="1:26" ht="12.75" customHeight="1" x14ac:dyDescent="0.2">
      <c r="A128" s="56"/>
      <c r="B128" s="15"/>
      <c r="C128" s="57"/>
      <c r="D128" s="58"/>
      <c r="E128" s="59"/>
      <c r="F128" s="60"/>
      <c r="G128" s="60"/>
      <c r="H128" s="61"/>
      <c r="I128" s="8"/>
      <c r="J128" s="7"/>
      <c r="K128" s="9"/>
      <c r="L128" s="9"/>
      <c r="M128" s="9"/>
      <c r="N128" s="9"/>
      <c r="O128" s="9"/>
      <c r="P128" s="9"/>
      <c r="Q128" s="9"/>
      <c r="R128" s="9"/>
      <c r="S128" s="9"/>
      <c r="T128" s="9"/>
      <c r="U128" s="9"/>
      <c r="V128" s="9"/>
      <c r="W128" s="9"/>
      <c r="X128" s="9"/>
      <c r="Y128" s="9"/>
      <c r="Z128" s="9"/>
    </row>
    <row r="129" spans="1:26" ht="12.75" customHeight="1" x14ac:dyDescent="0.2">
      <c r="A129" s="62"/>
      <c r="B129" s="63"/>
      <c r="C129" s="62" t="s">
        <v>146</v>
      </c>
      <c r="D129" s="64"/>
      <c r="E129" s="64"/>
      <c r="F129" s="64"/>
      <c r="G129" s="64"/>
      <c r="H129" s="65">
        <f>H7+H24+H32+H59+H84+H112+H124</f>
        <v>1509246.61</v>
      </c>
      <c r="I129" s="25">
        <f>SUM(I9:I127)</f>
        <v>1509246.6099999999</v>
      </c>
      <c r="J129" s="7"/>
      <c r="K129" s="26"/>
      <c r="L129" s="27"/>
      <c r="M129" s="27"/>
      <c r="N129" s="27"/>
      <c r="O129" s="27"/>
      <c r="P129" s="27"/>
      <c r="Q129" s="27"/>
      <c r="R129" s="27"/>
      <c r="S129" s="27"/>
      <c r="T129" s="27"/>
      <c r="U129" s="27"/>
      <c r="V129" s="27"/>
      <c r="W129" s="27"/>
      <c r="X129" s="27"/>
      <c r="Y129" s="27"/>
      <c r="Z129" s="27"/>
    </row>
    <row r="130" spans="1:26" ht="12.75" customHeight="1" x14ac:dyDescent="0.2">
      <c r="A130" s="1"/>
      <c r="B130" s="67"/>
      <c r="C130" s="68"/>
      <c r="D130" s="56"/>
      <c r="E130" s="5"/>
      <c r="F130" s="69"/>
      <c r="G130" s="69"/>
      <c r="H130" s="6"/>
      <c r="I130" s="8"/>
      <c r="J130" s="70"/>
      <c r="K130" s="7"/>
      <c r="L130" s="9"/>
      <c r="M130" s="9"/>
      <c r="N130" s="9"/>
      <c r="O130" s="9"/>
      <c r="P130" s="9"/>
      <c r="Q130" s="9"/>
      <c r="R130" s="9"/>
      <c r="S130" s="9"/>
      <c r="T130" s="9"/>
      <c r="U130" s="9"/>
      <c r="V130" s="9"/>
      <c r="W130" s="9"/>
      <c r="X130" s="9"/>
      <c r="Y130" s="9"/>
      <c r="Z130" s="9"/>
    </row>
    <row r="131" spans="1:26" ht="12.75" customHeight="1" x14ac:dyDescent="0.2">
      <c r="A131" s="56"/>
      <c r="B131" s="15"/>
      <c r="C131" s="3"/>
      <c r="D131" s="56"/>
      <c r="E131" s="5"/>
      <c r="F131" s="69"/>
      <c r="G131" s="69" t="s">
        <v>153</v>
      </c>
      <c r="H131" s="71">
        <f>BDI!D26</f>
        <v>0.18894704395755624</v>
      </c>
      <c r="I131" s="8"/>
      <c r="J131" s="9"/>
      <c r="K131" s="9"/>
      <c r="L131" s="9"/>
      <c r="M131" s="9"/>
      <c r="N131" s="9"/>
      <c r="O131" s="9"/>
      <c r="P131" s="9"/>
      <c r="Q131" s="9"/>
      <c r="R131" s="9"/>
      <c r="S131" s="9"/>
      <c r="T131" s="9"/>
      <c r="U131" s="9"/>
      <c r="V131" s="9"/>
      <c r="W131" s="9"/>
      <c r="X131" s="9"/>
      <c r="Y131" s="9"/>
      <c r="Z131" s="9"/>
    </row>
    <row r="132" spans="1:26" ht="12.75" customHeight="1" x14ac:dyDescent="0.2">
      <c r="A132" s="56"/>
      <c r="B132" s="15"/>
      <c r="C132" s="3"/>
      <c r="D132" s="56"/>
      <c r="E132" s="5"/>
      <c r="F132" s="69"/>
      <c r="G132" s="69" t="s">
        <v>155</v>
      </c>
      <c r="H132" s="71">
        <f>BDI!D45</f>
        <v>0.18268271790963531</v>
      </c>
      <c r="I132" s="8"/>
      <c r="J132" s="9"/>
      <c r="K132" s="9"/>
      <c r="L132" s="9"/>
      <c r="M132" s="9"/>
      <c r="N132" s="9"/>
      <c r="O132" s="9"/>
      <c r="P132" s="9"/>
      <c r="Q132" s="9"/>
      <c r="R132" s="9"/>
      <c r="S132" s="9"/>
      <c r="T132" s="9"/>
      <c r="U132" s="9"/>
      <c r="V132" s="9"/>
      <c r="W132" s="9"/>
      <c r="X132" s="9"/>
      <c r="Y132" s="9"/>
      <c r="Z132" s="9"/>
    </row>
    <row r="133" spans="1:26" ht="12.75" customHeight="1" x14ac:dyDescent="0.2">
      <c r="A133" s="75" t="s">
        <v>511</v>
      </c>
      <c r="B133" s="73">
        <f t="shared" ref="B133:B134" si="49">H131</f>
        <v>0.18894704395755624</v>
      </c>
      <c r="C133" s="74"/>
      <c r="D133" s="56"/>
      <c r="E133" s="5"/>
      <c r="F133" s="69"/>
      <c r="G133" s="69"/>
      <c r="H133" s="6"/>
      <c r="I133" s="8"/>
      <c r="J133" s="7"/>
      <c r="K133" s="9"/>
      <c r="L133" s="9"/>
      <c r="M133" s="9"/>
      <c r="N133" s="9"/>
      <c r="O133" s="9"/>
      <c r="P133" s="9"/>
      <c r="Q133" s="9"/>
      <c r="R133" s="9"/>
      <c r="S133" s="9"/>
      <c r="T133" s="9"/>
      <c r="U133" s="9"/>
      <c r="V133" s="9"/>
      <c r="W133" s="9"/>
      <c r="X133" s="9"/>
      <c r="Y133" s="9"/>
      <c r="Z133" s="9"/>
    </row>
    <row r="134" spans="1:26" ht="12.75" customHeight="1" x14ac:dyDescent="0.2">
      <c r="A134" s="75" t="s">
        <v>514</v>
      </c>
      <c r="B134" s="73">
        <f t="shared" si="49"/>
        <v>0.18268271790963531</v>
      </c>
      <c r="C134" s="76"/>
      <c r="D134" s="56"/>
      <c r="E134" s="5"/>
      <c r="F134" s="69"/>
      <c r="G134" s="69"/>
      <c r="H134" s="6"/>
      <c r="I134" s="8"/>
      <c r="J134" s="9"/>
      <c r="K134" s="9"/>
      <c r="L134" s="9"/>
      <c r="M134" s="9"/>
      <c r="N134" s="9"/>
      <c r="O134" s="9"/>
      <c r="P134" s="9"/>
      <c r="Q134" s="9"/>
      <c r="R134" s="9"/>
      <c r="S134" s="9"/>
      <c r="T134" s="9"/>
      <c r="U134" s="9"/>
      <c r="V134" s="9"/>
      <c r="W134" s="9"/>
      <c r="X134" s="9"/>
      <c r="Y134" s="9"/>
      <c r="Z134" s="9"/>
    </row>
    <row r="135" spans="1:26" ht="12.75" customHeight="1" x14ac:dyDescent="0.2">
      <c r="A135" s="1" t="s">
        <v>515</v>
      </c>
      <c r="B135" s="15"/>
      <c r="C135" s="74"/>
      <c r="D135" s="56"/>
      <c r="E135" s="5"/>
      <c r="F135" s="69"/>
      <c r="G135" s="69"/>
      <c r="H135" s="6"/>
      <c r="I135" s="8"/>
      <c r="J135" s="9"/>
      <c r="K135" s="9"/>
      <c r="L135" s="9"/>
      <c r="M135" s="9"/>
      <c r="N135" s="9"/>
      <c r="O135" s="9"/>
      <c r="P135" s="9"/>
      <c r="Q135" s="9"/>
      <c r="R135" s="9"/>
      <c r="S135" s="9"/>
      <c r="T135" s="9"/>
      <c r="U135" s="9"/>
      <c r="V135" s="9"/>
      <c r="W135" s="9"/>
      <c r="X135" s="9"/>
      <c r="Y135" s="9"/>
      <c r="Z135" s="9"/>
    </row>
    <row r="136" spans="1:26" ht="12.75" customHeight="1" x14ac:dyDescent="0.2">
      <c r="A136" s="1"/>
      <c r="B136" s="15"/>
      <c r="C136" s="74"/>
      <c r="D136" s="56"/>
      <c r="E136" s="5"/>
      <c r="F136" s="69"/>
      <c r="G136" s="69"/>
      <c r="H136" s="6"/>
      <c r="I136" s="8"/>
      <c r="J136" s="7"/>
      <c r="K136" s="9"/>
      <c r="L136" s="9"/>
      <c r="M136" s="9"/>
      <c r="N136" s="9"/>
      <c r="O136" s="9"/>
      <c r="P136" s="9"/>
      <c r="Q136" s="9"/>
      <c r="R136" s="9"/>
      <c r="S136" s="9"/>
      <c r="T136" s="9"/>
      <c r="U136" s="9"/>
      <c r="V136" s="9"/>
      <c r="W136" s="9"/>
      <c r="X136" s="9"/>
      <c r="Y136" s="9"/>
      <c r="Z136" s="9"/>
    </row>
    <row r="137" spans="1:26" ht="12.75" customHeight="1" x14ac:dyDescent="0.2">
      <c r="A137" s="56"/>
      <c r="B137" s="15"/>
      <c r="C137" s="12"/>
      <c r="D137" s="77"/>
      <c r="E137" s="78"/>
      <c r="F137" s="79"/>
      <c r="G137" s="79"/>
      <c r="H137" s="6" t="s">
        <v>13470</v>
      </c>
      <c r="I137" s="8"/>
      <c r="J137" s="9"/>
      <c r="K137" s="9"/>
      <c r="L137" s="9"/>
      <c r="M137" s="9"/>
      <c r="N137" s="9"/>
      <c r="O137" s="9"/>
      <c r="P137" s="9"/>
      <c r="Q137" s="9"/>
      <c r="R137" s="9"/>
      <c r="S137" s="9"/>
      <c r="T137" s="9"/>
      <c r="U137" s="9"/>
      <c r="V137" s="9"/>
      <c r="W137" s="9"/>
      <c r="X137" s="9"/>
      <c r="Y137" s="9"/>
      <c r="Z137" s="9"/>
    </row>
    <row r="138" spans="1:26" ht="12.75" customHeight="1" x14ac:dyDescent="0.2">
      <c r="A138" s="14"/>
      <c r="B138" s="15"/>
      <c r="C138" s="12"/>
      <c r="D138" s="14"/>
      <c r="E138" s="17"/>
      <c r="F138" s="18"/>
      <c r="G138" s="18"/>
      <c r="H138" s="69"/>
      <c r="I138" s="8"/>
      <c r="J138" s="9"/>
      <c r="K138" s="9"/>
      <c r="L138" s="9"/>
      <c r="M138" s="9"/>
      <c r="N138" s="9"/>
      <c r="O138" s="9"/>
      <c r="P138" s="9"/>
      <c r="Q138" s="9"/>
      <c r="R138" s="9"/>
      <c r="S138" s="9"/>
      <c r="T138" s="9"/>
      <c r="U138" s="9"/>
      <c r="V138" s="9"/>
      <c r="W138" s="9"/>
      <c r="X138" s="9"/>
      <c r="Y138" s="9"/>
      <c r="Z138" s="9"/>
    </row>
    <row r="139" spans="1:26" ht="12.75" customHeight="1" x14ac:dyDescent="0.2">
      <c r="A139" s="56"/>
      <c r="B139" s="15"/>
      <c r="C139" s="371" t="s">
        <v>13471</v>
      </c>
      <c r="D139" s="371"/>
      <c r="E139" s="374"/>
      <c r="F139" s="375" t="s">
        <v>13472</v>
      </c>
      <c r="G139" s="375"/>
      <c r="H139" s="69"/>
      <c r="I139" s="6"/>
      <c r="J139" s="9"/>
      <c r="K139" s="9"/>
      <c r="L139" s="9"/>
      <c r="M139" s="9"/>
      <c r="N139" s="9"/>
      <c r="O139" s="9"/>
      <c r="P139" s="9"/>
      <c r="Q139" s="9"/>
      <c r="R139" s="9"/>
      <c r="S139" s="9"/>
      <c r="T139" s="9"/>
      <c r="U139" s="9"/>
      <c r="V139" s="9"/>
      <c r="W139" s="9"/>
      <c r="X139" s="9"/>
      <c r="Y139" s="9"/>
      <c r="Z139" s="9"/>
    </row>
    <row r="140" spans="1:26" ht="12.75" customHeight="1" x14ac:dyDescent="0.2">
      <c r="A140" s="14"/>
      <c r="B140" s="15"/>
      <c r="C140" s="373" t="s">
        <v>13473</v>
      </c>
      <c r="D140" s="373"/>
      <c r="E140" s="373"/>
      <c r="F140" s="373" t="s">
        <v>13474</v>
      </c>
      <c r="G140" s="373"/>
      <c r="H140" s="18"/>
      <c r="I140" s="18"/>
      <c r="J140" s="9"/>
      <c r="K140" s="9"/>
      <c r="L140" s="9"/>
      <c r="M140" s="9"/>
      <c r="N140" s="9"/>
      <c r="O140" s="9"/>
      <c r="P140" s="9"/>
      <c r="Q140" s="9"/>
      <c r="R140" s="9"/>
      <c r="S140" s="9"/>
      <c r="T140" s="9"/>
      <c r="U140" s="9"/>
      <c r="V140" s="9"/>
      <c r="W140" s="9"/>
      <c r="X140" s="9"/>
      <c r="Y140" s="9"/>
      <c r="Z140" s="9"/>
    </row>
    <row r="141" spans="1:26" ht="12.75" customHeight="1" x14ac:dyDescent="0.2">
      <c r="A141" s="14"/>
      <c r="B141" s="15"/>
      <c r="C141" s="16"/>
      <c r="D141" s="14"/>
      <c r="E141" s="17"/>
      <c r="F141" s="18"/>
      <c r="G141" s="18"/>
      <c r="H141" s="18"/>
      <c r="I141" s="8"/>
      <c r="J141" s="9"/>
      <c r="K141" s="9"/>
      <c r="L141" s="9"/>
      <c r="M141" s="9"/>
      <c r="N141" s="9"/>
      <c r="O141" s="9"/>
      <c r="P141" s="9"/>
      <c r="Q141" s="9"/>
      <c r="R141" s="9"/>
      <c r="S141" s="9"/>
      <c r="T141" s="9"/>
      <c r="U141" s="9"/>
      <c r="V141" s="9"/>
      <c r="W141" s="9"/>
      <c r="X141" s="9"/>
      <c r="Y141" s="9"/>
      <c r="Z141" s="9"/>
    </row>
    <row r="142" spans="1:26" ht="12.75" customHeight="1" x14ac:dyDescent="0.2">
      <c r="A142" s="14"/>
      <c r="B142" s="15"/>
      <c r="C142" s="16"/>
      <c r="D142" s="14"/>
      <c r="E142" s="17"/>
      <c r="F142" s="18"/>
      <c r="G142" s="18"/>
      <c r="H142" s="18"/>
      <c r="I142" s="8"/>
      <c r="J142" s="9"/>
      <c r="K142" s="9"/>
      <c r="L142" s="9"/>
      <c r="M142" s="9"/>
      <c r="N142" s="9"/>
      <c r="O142" s="9"/>
      <c r="P142" s="9"/>
      <c r="Q142" s="9"/>
      <c r="R142" s="9"/>
      <c r="S142" s="9"/>
      <c r="T142" s="9"/>
      <c r="U142" s="9"/>
      <c r="V142" s="9"/>
      <c r="W142" s="9"/>
      <c r="X142" s="9"/>
      <c r="Y142" s="9"/>
      <c r="Z142" s="9"/>
    </row>
    <row r="143" spans="1:26" ht="12.75" customHeight="1" x14ac:dyDescent="0.2">
      <c r="A143" s="14"/>
      <c r="B143" s="15"/>
      <c r="C143" s="16"/>
      <c r="D143" s="14"/>
      <c r="E143" s="17"/>
      <c r="F143" s="18"/>
      <c r="G143" s="18"/>
      <c r="H143" s="18"/>
      <c r="I143" s="8"/>
      <c r="J143" s="9"/>
      <c r="K143" s="9"/>
      <c r="L143" s="9"/>
      <c r="M143" s="9"/>
      <c r="N143" s="9"/>
      <c r="O143" s="9"/>
      <c r="P143" s="9"/>
      <c r="Q143" s="9"/>
      <c r="R143" s="9"/>
      <c r="S143" s="9"/>
      <c r="T143" s="9"/>
      <c r="U143" s="9"/>
      <c r="V143" s="9"/>
      <c r="W143" s="9"/>
      <c r="X143" s="9"/>
      <c r="Y143" s="9"/>
      <c r="Z143" s="9"/>
    </row>
    <row r="144" spans="1:26" ht="12.75" customHeight="1" x14ac:dyDescent="0.2">
      <c r="A144" s="14"/>
      <c r="B144" s="15"/>
      <c r="C144" s="16"/>
      <c r="D144" s="14"/>
      <c r="E144" s="17"/>
      <c r="F144" s="18"/>
      <c r="G144" s="18"/>
      <c r="H144" s="18"/>
      <c r="I144" s="8"/>
      <c r="J144" s="9"/>
      <c r="K144" s="9"/>
      <c r="L144" s="9"/>
      <c r="M144" s="9"/>
      <c r="N144" s="9"/>
      <c r="O144" s="9"/>
      <c r="P144" s="9"/>
      <c r="Q144" s="9"/>
      <c r="R144" s="9"/>
      <c r="S144" s="9"/>
      <c r="T144" s="9"/>
      <c r="U144" s="9"/>
      <c r="V144" s="9"/>
      <c r="W144" s="9"/>
      <c r="X144" s="9"/>
      <c r="Y144" s="9"/>
      <c r="Z144" s="9"/>
    </row>
    <row r="145" spans="1:26" ht="12.75" customHeight="1" x14ac:dyDescent="0.2">
      <c r="A145" s="14"/>
      <c r="B145" s="15"/>
      <c r="C145" s="16"/>
      <c r="D145" s="14"/>
      <c r="E145" s="17"/>
      <c r="F145" s="18"/>
      <c r="G145" s="18"/>
      <c r="H145" s="18"/>
      <c r="I145" s="8"/>
      <c r="J145" s="9"/>
      <c r="K145" s="9"/>
      <c r="L145" s="9"/>
      <c r="M145" s="9"/>
      <c r="N145" s="9"/>
      <c r="O145" s="9"/>
      <c r="P145" s="9"/>
      <c r="Q145" s="9"/>
      <c r="R145" s="9"/>
      <c r="S145" s="9"/>
      <c r="T145" s="9"/>
      <c r="U145" s="9"/>
      <c r="V145" s="9"/>
      <c r="W145" s="9"/>
      <c r="X145" s="9"/>
      <c r="Y145" s="9"/>
      <c r="Z145" s="9"/>
    </row>
    <row r="146" spans="1:26" ht="12.75" customHeight="1" x14ac:dyDescent="0.2">
      <c r="A146" s="14"/>
      <c r="B146" s="15"/>
      <c r="C146" s="16"/>
      <c r="D146" s="14"/>
      <c r="E146" s="17"/>
      <c r="F146" s="18"/>
      <c r="G146" s="18"/>
      <c r="H146" s="18"/>
      <c r="I146" s="8"/>
      <c r="J146" s="9"/>
      <c r="K146" s="9"/>
      <c r="L146" s="9"/>
      <c r="M146" s="9"/>
      <c r="N146" s="9"/>
      <c r="O146" s="9"/>
      <c r="P146" s="9"/>
      <c r="Q146" s="9"/>
      <c r="R146" s="9"/>
      <c r="S146" s="9"/>
      <c r="T146" s="9"/>
      <c r="U146" s="9"/>
      <c r="V146" s="9"/>
      <c r="W146" s="9"/>
      <c r="X146" s="9"/>
      <c r="Y146" s="9"/>
      <c r="Z146" s="9"/>
    </row>
    <row r="147" spans="1:26" ht="12.75" customHeight="1" x14ac:dyDescent="0.2">
      <c r="A147" s="14"/>
      <c r="B147" s="15"/>
      <c r="C147" s="16"/>
      <c r="D147" s="14"/>
      <c r="E147" s="17"/>
      <c r="F147" s="18"/>
      <c r="G147" s="18"/>
      <c r="H147" s="18"/>
      <c r="I147" s="8"/>
      <c r="J147" s="9"/>
      <c r="K147" s="9"/>
      <c r="L147" s="9"/>
      <c r="M147" s="9"/>
      <c r="N147" s="9"/>
      <c r="O147" s="9"/>
      <c r="P147" s="9"/>
      <c r="Q147" s="9"/>
      <c r="R147" s="9"/>
      <c r="S147" s="9"/>
      <c r="T147" s="9"/>
      <c r="U147" s="9"/>
      <c r="V147" s="9"/>
      <c r="W147" s="9"/>
      <c r="X147" s="9"/>
      <c r="Y147" s="9"/>
      <c r="Z147" s="9"/>
    </row>
    <row r="148" spans="1:26" ht="12.75" customHeight="1" x14ac:dyDescent="0.2">
      <c r="A148" s="14"/>
      <c r="B148" s="15"/>
      <c r="C148" s="16"/>
      <c r="D148" s="14"/>
      <c r="E148" s="17"/>
      <c r="F148" s="18"/>
      <c r="G148" s="18"/>
      <c r="H148" s="18"/>
      <c r="I148" s="8"/>
      <c r="J148" s="9"/>
      <c r="K148" s="9"/>
      <c r="L148" s="9"/>
      <c r="M148" s="9"/>
      <c r="N148" s="9"/>
      <c r="O148" s="9"/>
      <c r="P148" s="9"/>
      <c r="Q148" s="9"/>
      <c r="R148" s="9"/>
      <c r="S148" s="9"/>
      <c r="T148" s="9"/>
      <c r="U148" s="9"/>
      <c r="V148" s="9"/>
      <c r="W148" s="9"/>
      <c r="X148" s="9"/>
      <c r="Y148" s="9"/>
      <c r="Z148" s="9"/>
    </row>
    <row r="149" spans="1:26" ht="12.75" customHeight="1" x14ac:dyDescent="0.2">
      <c r="A149" s="14"/>
      <c r="B149" s="15"/>
      <c r="C149" s="16"/>
      <c r="D149" s="14"/>
      <c r="E149" s="17"/>
      <c r="F149" s="18"/>
      <c r="G149" s="18"/>
      <c r="H149" s="18"/>
      <c r="I149" s="8"/>
      <c r="J149" s="9"/>
      <c r="K149" s="9"/>
      <c r="L149" s="9"/>
      <c r="M149" s="9"/>
      <c r="N149" s="9"/>
      <c r="O149" s="9"/>
      <c r="P149" s="9"/>
      <c r="Q149" s="9"/>
      <c r="R149" s="9"/>
      <c r="S149" s="9"/>
      <c r="T149" s="9"/>
      <c r="U149" s="9"/>
      <c r="V149" s="9"/>
      <c r="W149" s="9"/>
      <c r="X149" s="9"/>
      <c r="Y149" s="9"/>
      <c r="Z149" s="9"/>
    </row>
    <row r="150" spans="1:26" ht="12.75" customHeight="1" x14ac:dyDescent="0.2">
      <c r="A150" s="14"/>
      <c r="B150" s="15"/>
      <c r="C150" s="16"/>
      <c r="D150" s="14"/>
      <c r="E150" s="17"/>
      <c r="F150" s="18"/>
      <c r="G150" s="18"/>
      <c r="H150" s="18"/>
      <c r="I150" s="8"/>
      <c r="J150" s="9"/>
      <c r="K150" s="9"/>
      <c r="L150" s="9"/>
      <c r="M150" s="9"/>
      <c r="N150" s="9"/>
      <c r="O150" s="9"/>
      <c r="P150" s="9"/>
      <c r="Q150" s="9"/>
      <c r="R150" s="9"/>
      <c r="S150" s="9"/>
      <c r="T150" s="9"/>
      <c r="U150" s="9"/>
      <c r="V150" s="9"/>
      <c r="W150" s="9"/>
      <c r="X150" s="9"/>
      <c r="Y150" s="9"/>
      <c r="Z150" s="9"/>
    </row>
    <row r="151" spans="1:26" ht="12.75" customHeight="1" x14ac:dyDescent="0.2">
      <c r="A151" s="14"/>
      <c r="B151" s="15"/>
      <c r="C151" s="16"/>
      <c r="D151" s="14"/>
      <c r="E151" s="17"/>
      <c r="F151" s="18"/>
      <c r="G151" s="18"/>
      <c r="H151" s="18"/>
      <c r="I151" s="8"/>
      <c r="J151" s="9"/>
      <c r="K151" s="9"/>
      <c r="L151" s="9"/>
      <c r="M151" s="9"/>
      <c r="N151" s="9"/>
      <c r="O151" s="9"/>
      <c r="P151" s="9"/>
      <c r="Q151" s="9"/>
      <c r="R151" s="9"/>
      <c r="S151" s="9"/>
      <c r="T151" s="9"/>
      <c r="U151" s="9"/>
      <c r="V151" s="9"/>
      <c r="W151" s="9"/>
      <c r="X151" s="9"/>
      <c r="Y151" s="9"/>
      <c r="Z151" s="9"/>
    </row>
    <row r="152" spans="1:26" ht="12.75" customHeight="1" x14ac:dyDescent="0.2">
      <c r="A152" s="14"/>
      <c r="B152" s="15"/>
      <c r="C152" s="16"/>
      <c r="D152" s="14"/>
      <c r="E152" s="17"/>
      <c r="F152" s="18"/>
      <c r="G152" s="18"/>
      <c r="H152" s="18"/>
      <c r="I152" s="8"/>
      <c r="J152" s="9"/>
      <c r="K152" s="9"/>
      <c r="L152" s="9"/>
      <c r="M152" s="9"/>
      <c r="N152" s="9"/>
      <c r="O152" s="9"/>
      <c r="P152" s="9"/>
      <c r="Q152" s="9"/>
      <c r="R152" s="9"/>
      <c r="S152" s="9"/>
      <c r="T152" s="9"/>
      <c r="U152" s="9"/>
      <c r="V152" s="9"/>
      <c r="W152" s="9"/>
      <c r="X152" s="9"/>
      <c r="Y152" s="9"/>
      <c r="Z152" s="9"/>
    </row>
    <row r="153" spans="1:26" ht="12.75" customHeight="1" x14ac:dyDescent="0.2">
      <c r="A153" s="14"/>
      <c r="B153" s="15"/>
      <c r="C153" s="16"/>
      <c r="D153" s="14"/>
      <c r="E153" s="17"/>
      <c r="F153" s="18"/>
      <c r="G153" s="18"/>
      <c r="H153" s="18"/>
      <c r="I153" s="8"/>
      <c r="J153" s="9"/>
      <c r="K153" s="9"/>
      <c r="L153" s="9"/>
      <c r="M153" s="9"/>
      <c r="N153" s="9"/>
      <c r="O153" s="9"/>
      <c r="P153" s="9"/>
      <c r="Q153" s="9"/>
      <c r="R153" s="9"/>
      <c r="S153" s="9"/>
      <c r="T153" s="9"/>
      <c r="U153" s="9"/>
      <c r="V153" s="9"/>
      <c r="W153" s="9"/>
      <c r="X153" s="9"/>
      <c r="Y153" s="9"/>
      <c r="Z153" s="9"/>
    </row>
    <row r="154" spans="1:26" ht="12.75" customHeight="1" x14ac:dyDescent="0.2">
      <c r="A154" s="14"/>
      <c r="B154" s="15"/>
      <c r="C154" s="16"/>
      <c r="D154" s="14"/>
      <c r="E154" s="17"/>
      <c r="F154" s="18"/>
      <c r="G154" s="18"/>
      <c r="H154" s="18"/>
      <c r="I154" s="8"/>
      <c r="J154" s="9"/>
      <c r="K154" s="9"/>
      <c r="L154" s="9"/>
      <c r="M154" s="9"/>
      <c r="N154" s="9"/>
      <c r="O154" s="9"/>
      <c r="P154" s="9"/>
      <c r="Q154" s="9"/>
      <c r="R154" s="9"/>
      <c r="S154" s="9"/>
      <c r="T154" s="9"/>
      <c r="U154" s="9"/>
      <c r="V154" s="9"/>
      <c r="W154" s="9"/>
      <c r="X154" s="9"/>
      <c r="Y154" s="9"/>
      <c r="Z154" s="9"/>
    </row>
    <row r="155" spans="1:26" ht="12.75" customHeight="1" x14ac:dyDescent="0.2">
      <c r="A155" s="14"/>
      <c r="B155" s="15"/>
      <c r="C155" s="16"/>
      <c r="D155" s="14"/>
      <c r="E155" s="17"/>
      <c r="F155" s="18"/>
      <c r="G155" s="18"/>
      <c r="H155" s="18"/>
      <c r="I155" s="8"/>
      <c r="J155" s="9"/>
      <c r="K155" s="9"/>
      <c r="L155" s="9"/>
      <c r="M155" s="9"/>
      <c r="N155" s="9"/>
      <c r="O155" s="9"/>
      <c r="P155" s="9"/>
      <c r="Q155" s="9"/>
      <c r="R155" s="9"/>
      <c r="S155" s="9"/>
      <c r="T155" s="9"/>
      <c r="U155" s="9"/>
      <c r="V155" s="9"/>
      <c r="W155" s="9"/>
      <c r="X155" s="9"/>
      <c r="Y155" s="9"/>
      <c r="Z155" s="9"/>
    </row>
    <row r="156" spans="1:26" ht="12.75" customHeight="1" x14ac:dyDescent="0.2">
      <c r="A156" s="14"/>
      <c r="B156" s="15"/>
      <c r="C156" s="16"/>
      <c r="D156" s="14"/>
      <c r="E156" s="17"/>
      <c r="F156" s="18"/>
      <c r="G156" s="18"/>
      <c r="H156" s="18"/>
      <c r="I156" s="8"/>
      <c r="J156" s="9"/>
      <c r="K156" s="9"/>
      <c r="L156" s="9"/>
      <c r="M156" s="9"/>
      <c r="N156" s="9"/>
      <c r="O156" s="9"/>
      <c r="P156" s="9"/>
      <c r="Q156" s="9"/>
      <c r="R156" s="9"/>
      <c r="S156" s="9"/>
      <c r="T156" s="9"/>
      <c r="U156" s="9"/>
      <c r="V156" s="9"/>
      <c r="W156" s="9"/>
      <c r="X156" s="9"/>
      <c r="Y156" s="9"/>
      <c r="Z156" s="9"/>
    </row>
    <row r="157" spans="1:26" ht="12.75" customHeight="1" x14ac:dyDescent="0.2">
      <c r="A157" s="14"/>
      <c r="B157" s="15"/>
      <c r="C157" s="16"/>
      <c r="D157" s="14"/>
      <c r="E157" s="17"/>
      <c r="F157" s="18"/>
      <c r="G157" s="18"/>
      <c r="H157" s="18"/>
      <c r="I157" s="8"/>
      <c r="J157" s="9"/>
      <c r="K157" s="9"/>
      <c r="L157" s="9"/>
      <c r="M157" s="9"/>
      <c r="N157" s="9"/>
      <c r="O157" s="9"/>
      <c r="P157" s="9"/>
      <c r="Q157" s="9"/>
      <c r="R157" s="9"/>
      <c r="S157" s="9"/>
      <c r="T157" s="9"/>
      <c r="U157" s="9"/>
      <c r="V157" s="9"/>
      <c r="W157" s="9"/>
      <c r="X157" s="9"/>
      <c r="Y157" s="9"/>
      <c r="Z157" s="9"/>
    </row>
    <row r="158" spans="1:26" ht="12.75" customHeight="1" x14ac:dyDescent="0.2">
      <c r="A158" s="14"/>
      <c r="B158" s="15"/>
      <c r="C158" s="16"/>
      <c r="D158" s="14"/>
      <c r="E158" s="17"/>
      <c r="F158" s="18"/>
      <c r="G158" s="18"/>
      <c r="H158" s="18"/>
      <c r="I158" s="8"/>
      <c r="J158" s="9"/>
      <c r="K158" s="9"/>
      <c r="L158" s="9"/>
      <c r="M158" s="9"/>
      <c r="N158" s="9"/>
      <c r="O158" s="9"/>
      <c r="P158" s="9"/>
      <c r="Q158" s="9"/>
      <c r="R158" s="9"/>
      <c r="S158" s="9"/>
      <c r="T158" s="9"/>
      <c r="U158" s="9"/>
      <c r="V158" s="9"/>
      <c r="W158" s="9"/>
      <c r="X158" s="9"/>
      <c r="Y158" s="9"/>
      <c r="Z158" s="9"/>
    </row>
    <row r="159" spans="1:26" ht="12.75" customHeight="1" x14ac:dyDescent="0.2">
      <c r="A159" s="14"/>
      <c r="B159" s="15"/>
      <c r="C159" s="16"/>
      <c r="D159" s="14"/>
      <c r="E159" s="17"/>
      <c r="F159" s="18"/>
      <c r="G159" s="18"/>
      <c r="H159" s="18"/>
      <c r="I159" s="8"/>
      <c r="J159" s="9"/>
      <c r="K159" s="9"/>
      <c r="L159" s="9"/>
      <c r="M159" s="9"/>
      <c r="N159" s="9"/>
      <c r="O159" s="9"/>
      <c r="P159" s="9"/>
      <c r="Q159" s="9"/>
      <c r="R159" s="9"/>
      <c r="S159" s="9"/>
      <c r="T159" s="9"/>
      <c r="U159" s="9"/>
      <c r="V159" s="9"/>
      <c r="W159" s="9"/>
      <c r="X159" s="9"/>
      <c r="Y159" s="9"/>
      <c r="Z159" s="9"/>
    </row>
    <row r="160" spans="1:26" ht="12.75" customHeight="1" x14ac:dyDescent="0.2">
      <c r="A160" s="14"/>
      <c r="B160" s="15"/>
      <c r="C160" s="16"/>
      <c r="D160" s="14"/>
      <c r="E160" s="17"/>
      <c r="F160" s="18"/>
      <c r="G160" s="18"/>
      <c r="H160" s="18"/>
      <c r="I160" s="8"/>
      <c r="J160" s="9"/>
      <c r="K160" s="9"/>
      <c r="L160" s="9"/>
      <c r="M160" s="9"/>
      <c r="N160" s="9"/>
      <c r="O160" s="9"/>
      <c r="P160" s="9"/>
      <c r="Q160" s="9"/>
      <c r="R160" s="9"/>
      <c r="S160" s="9"/>
      <c r="T160" s="9"/>
      <c r="U160" s="9"/>
      <c r="V160" s="9"/>
      <c r="W160" s="9"/>
      <c r="X160" s="9"/>
      <c r="Y160" s="9"/>
      <c r="Z160" s="9"/>
    </row>
    <row r="161" spans="1:26" ht="12.75" customHeight="1" x14ac:dyDescent="0.2">
      <c r="A161" s="14"/>
      <c r="B161" s="15"/>
      <c r="C161" s="16"/>
      <c r="D161" s="14"/>
      <c r="E161" s="17"/>
      <c r="F161" s="18"/>
      <c r="G161" s="18"/>
      <c r="H161" s="18"/>
      <c r="I161" s="8"/>
      <c r="J161" s="9"/>
      <c r="K161" s="9"/>
      <c r="L161" s="9"/>
      <c r="M161" s="9"/>
      <c r="N161" s="9"/>
      <c r="O161" s="9"/>
      <c r="P161" s="9"/>
      <c r="Q161" s="9"/>
      <c r="R161" s="9"/>
      <c r="S161" s="9"/>
      <c r="T161" s="9"/>
      <c r="U161" s="9"/>
      <c r="V161" s="9"/>
      <c r="W161" s="9"/>
      <c r="X161" s="9"/>
      <c r="Y161" s="9"/>
      <c r="Z161" s="9"/>
    </row>
    <row r="162" spans="1:26" ht="12.75" customHeight="1" x14ac:dyDescent="0.2">
      <c r="A162" s="14"/>
      <c r="B162" s="15"/>
      <c r="C162" s="16"/>
      <c r="D162" s="14"/>
      <c r="E162" s="17"/>
      <c r="F162" s="18"/>
      <c r="G162" s="18"/>
      <c r="H162" s="18"/>
      <c r="I162" s="8"/>
      <c r="J162" s="9"/>
      <c r="K162" s="9"/>
      <c r="L162" s="9"/>
      <c r="M162" s="9"/>
      <c r="N162" s="9"/>
      <c r="O162" s="9"/>
      <c r="P162" s="9"/>
      <c r="Q162" s="9"/>
      <c r="R162" s="9"/>
      <c r="S162" s="9"/>
      <c r="T162" s="9"/>
      <c r="U162" s="9"/>
      <c r="V162" s="9"/>
      <c r="W162" s="9"/>
      <c r="X162" s="9"/>
      <c r="Y162" s="9"/>
      <c r="Z162" s="9"/>
    </row>
    <row r="163" spans="1:26" ht="12.75" customHeight="1" x14ac:dyDescent="0.2">
      <c r="A163" s="14"/>
      <c r="B163" s="15"/>
      <c r="C163" s="16"/>
      <c r="D163" s="14"/>
      <c r="E163" s="17"/>
      <c r="F163" s="18"/>
      <c r="G163" s="18"/>
      <c r="H163" s="18"/>
      <c r="I163" s="8"/>
      <c r="J163" s="9"/>
      <c r="K163" s="9"/>
      <c r="L163" s="9"/>
      <c r="M163" s="9"/>
      <c r="N163" s="9"/>
      <c r="O163" s="9"/>
      <c r="P163" s="9"/>
      <c r="Q163" s="9"/>
      <c r="R163" s="9"/>
      <c r="S163" s="9"/>
      <c r="T163" s="9"/>
      <c r="U163" s="9"/>
      <c r="V163" s="9"/>
      <c r="W163" s="9"/>
      <c r="X163" s="9"/>
      <c r="Y163" s="9"/>
      <c r="Z163" s="9"/>
    </row>
    <row r="164" spans="1:26" ht="12.75" customHeight="1" x14ac:dyDescent="0.2">
      <c r="A164" s="14"/>
      <c r="B164" s="15"/>
      <c r="C164" s="16"/>
      <c r="D164" s="14"/>
      <c r="E164" s="17"/>
      <c r="F164" s="18"/>
      <c r="G164" s="18"/>
      <c r="H164" s="18"/>
      <c r="I164" s="8"/>
      <c r="J164" s="9"/>
      <c r="K164" s="9"/>
      <c r="L164" s="9"/>
      <c r="M164" s="9"/>
      <c r="N164" s="9"/>
      <c r="O164" s="9"/>
      <c r="P164" s="9"/>
      <c r="Q164" s="9"/>
      <c r="R164" s="9"/>
      <c r="S164" s="9"/>
      <c r="T164" s="9"/>
      <c r="U164" s="9"/>
      <c r="V164" s="9"/>
      <c r="W164" s="9"/>
      <c r="X164" s="9"/>
      <c r="Y164" s="9"/>
      <c r="Z164" s="9"/>
    </row>
    <row r="165" spans="1:26" ht="12.75" customHeight="1" x14ac:dyDescent="0.2">
      <c r="A165" s="14"/>
      <c r="B165" s="15"/>
      <c r="C165" s="16"/>
      <c r="D165" s="14"/>
      <c r="E165" s="17"/>
      <c r="F165" s="18"/>
      <c r="G165" s="18"/>
      <c r="H165" s="18"/>
      <c r="I165" s="8"/>
      <c r="J165" s="9"/>
      <c r="K165" s="9"/>
      <c r="L165" s="9"/>
      <c r="M165" s="9"/>
      <c r="N165" s="9"/>
      <c r="O165" s="9"/>
      <c r="P165" s="9"/>
      <c r="Q165" s="9"/>
      <c r="R165" s="9"/>
      <c r="S165" s="9"/>
      <c r="T165" s="9"/>
      <c r="U165" s="9"/>
      <c r="V165" s="9"/>
      <c r="W165" s="9"/>
      <c r="X165" s="9"/>
      <c r="Y165" s="9"/>
      <c r="Z165" s="9"/>
    </row>
    <row r="166" spans="1:26" ht="12.75" customHeight="1" x14ac:dyDescent="0.2">
      <c r="A166" s="14"/>
      <c r="B166" s="15"/>
      <c r="C166" s="16"/>
      <c r="D166" s="14"/>
      <c r="E166" s="17"/>
      <c r="F166" s="18"/>
      <c r="G166" s="18"/>
      <c r="H166" s="18"/>
      <c r="I166" s="8"/>
      <c r="J166" s="9"/>
      <c r="K166" s="9"/>
      <c r="L166" s="9"/>
      <c r="M166" s="9"/>
      <c r="N166" s="9"/>
      <c r="O166" s="9"/>
      <c r="P166" s="9"/>
      <c r="Q166" s="9"/>
      <c r="R166" s="9"/>
      <c r="S166" s="9"/>
      <c r="T166" s="9"/>
      <c r="U166" s="9"/>
      <c r="V166" s="9"/>
      <c r="W166" s="9"/>
      <c r="X166" s="9"/>
      <c r="Y166" s="9"/>
      <c r="Z166" s="9"/>
    </row>
    <row r="167" spans="1:26" ht="12.75" customHeight="1" x14ac:dyDescent="0.2">
      <c r="A167" s="14"/>
      <c r="B167" s="15"/>
      <c r="C167" s="16"/>
      <c r="D167" s="14"/>
      <c r="E167" s="17"/>
      <c r="F167" s="18"/>
      <c r="G167" s="18"/>
      <c r="H167" s="18"/>
      <c r="I167" s="8"/>
      <c r="J167" s="9"/>
      <c r="K167" s="9"/>
      <c r="L167" s="9"/>
      <c r="M167" s="9"/>
      <c r="N167" s="9"/>
      <c r="O167" s="9"/>
      <c r="P167" s="9"/>
      <c r="Q167" s="9"/>
      <c r="R167" s="9"/>
      <c r="S167" s="9"/>
      <c r="T167" s="9"/>
      <c r="U167" s="9"/>
      <c r="V167" s="9"/>
      <c r="W167" s="9"/>
      <c r="X167" s="9"/>
      <c r="Y167" s="9"/>
      <c r="Z167" s="9"/>
    </row>
    <row r="168" spans="1:26" ht="12.75" customHeight="1" x14ac:dyDescent="0.2">
      <c r="A168" s="14"/>
      <c r="B168" s="15"/>
      <c r="C168" s="16"/>
      <c r="D168" s="14"/>
      <c r="E168" s="17"/>
      <c r="F168" s="18"/>
      <c r="G168" s="18"/>
      <c r="H168" s="18"/>
      <c r="I168" s="8"/>
      <c r="J168" s="9"/>
      <c r="K168" s="9"/>
      <c r="L168" s="9"/>
      <c r="M168" s="9"/>
      <c r="N168" s="9"/>
      <c r="O168" s="9"/>
      <c r="P168" s="9"/>
      <c r="Q168" s="9"/>
      <c r="R168" s="9"/>
      <c r="S168" s="9"/>
      <c r="T168" s="9"/>
      <c r="U168" s="9"/>
      <c r="V168" s="9"/>
      <c r="W168" s="9"/>
      <c r="X168" s="9"/>
      <c r="Y168" s="9"/>
      <c r="Z168" s="9"/>
    </row>
    <row r="169" spans="1:26" ht="12.75" customHeight="1" x14ac:dyDescent="0.2">
      <c r="A169" s="14"/>
      <c r="B169" s="15"/>
      <c r="C169" s="16"/>
      <c r="D169" s="14"/>
      <c r="E169" s="17"/>
      <c r="F169" s="18"/>
      <c r="G169" s="18"/>
      <c r="H169" s="18"/>
      <c r="I169" s="8"/>
      <c r="J169" s="9"/>
      <c r="K169" s="9"/>
      <c r="L169" s="9"/>
      <c r="M169" s="9"/>
      <c r="N169" s="9"/>
      <c r="O169" s="9"/>
      <c r="P169" s="9"/>
      <c r="Q169" s="9"/>
      <c r="R169" s="9"/>
      <c r="S169" s="9"/>
      <c r="T169" s="9"/>
      <c r="U169" s="9"/>
      <c r="V169" s="9"/>
      <c r="W169" s="9"/>
      <c r="X169" s="9"/>
      <c r="Y169" s="9"/>
      <c r="Z169" s="9"/>
    </row>
    <row r="170" spans="1:26" ht="12.75" customHeight="1" x14ac:dyDescent="0.2">
      <c r="A170" s="14"/>
      <c r="B170" s="15"/>
      <c r="C170" s="16"/>
      <c r="D170" s="14"/>
      <c r="E170" s="17"/>
      <c r="F170" s="18"/>
      <c r="G170" s="18"/>
      <c r="H170" s="18"/>
      <c r="I170" s="8"/>
      <c r="J170" s="9"/>
      <c r="K170" s="9"/>
      <c r="L170" s="9"/>
      <c r="M170" s="9"/>
      <c r="N170" s="9"/>
      <c r="O170" s="9"/>
      <c r="P170" s="9"/>
      <c r="Q170" s="9"/>
      <c r="R170" s="9"/>
      <c r="S170" s="9"/>
      <c r="T170" s="9"/>
      <c r="U170" s="9"/>
      <c r="V170" s="9"/>
      <c r="W170" s="9"/>
      <c r="X170" s="9"/>
      <c r="Y170" s="9"/>
      <c r="Z170" s="9"/>
    </row>
    <row r="171" spans="1:26" ht="12.75" customHeight="1" x14ac:dyDescent="0.2">
      <c r="A171" s="14"/>
      <c r="B171" s="15"/>
      <c r="C171" s="16"/>
      <c r="D171" s="14"/>
      <c r="E171" s="17"/>
      <c r="F171" s="18"/>
      <c r="G171" s="18"/>
      <c r="H171" s="18"/>
      <c r="I171" s="8"/>
      <c r="J171" s="9"/>
      <c r="K171" s="9"/>
      <c r="L171" s="9"/>
      <c r="M171" s="9"/>
      <c r="N171" s="9"/>
      <c r="O171" s="9"/>
      <c r="P171" s="9"/>
      <c r="Q171" s="9"/>
      <c r="R171" s="9"/>
      <c r="S171" s="9"/>
      <c r="T171" s="9"/>
      <c r="U171" s="9"/>
      <c r="V171" s="9"/>
      <c r="W171" s="9"/>
      <c r="X171" s="9"/>
      <c r="Y171" s="9"/>
      <c r="Z171" s="9"/>
    </row>
    <row r="172" spans="1:26" ht="12.75" customHeight="1" x14ac:dyDescent="0.2">
      <c r="A172" s="14"/>
      <c r="B172" s="15"/>
      <c r="C172" s="16"/>
      <c r="D172" s="14"/>
      <c r="E172" s="17"/>
      <c r="F172" s="18"/>
      <c r="G172" s="18"/>
      <c r="H172" s="18"/>
      <c r="I172" s="8"/>
      <c r="J172" s="9"/>
      <c r="K172" s="9"/>
      <c r="L172" s="9"/>
      <c r="M172" s="9"/>
      <c r="N172" s="9"/>
      <c r="O172" s="9"/>
      <c r="P172" s="9"/>
      <c r="Q172" s="9"/>
      <c r="R172" s="9"/>
      <c r="S172" s="9"/>
      <c r="T172" s="9"/>
      <c r="U172" s="9"/>
      <c r="V172" s="9"/>
      <c r="W172" s="9"/>
      <c r="X172" s="9"/>
      <c r="Y172" s="9"/>
      <c r="Z172" s="9"/>
    </row>
    <row r="173" spans="1:26" ht="12.75" customHeight="1" x14ac:dyDescent="0.2">
      <c r="A173" s="14"/>
      <c r="B173" s="15"/>
      <c r="C173" s="16"/>
      <c r="D173" s="14"/>
      <c r="E173" s="17"/>
      <c r="F173" s="18"/>
      <c r="G173" s="18"/>
      <c r="H173" s="18"/>
      <c r="I173" s="8"/>
      <c r="J173" s="9"/>
      <c r="K173" s="9"/>
      <c r="L173" s="9"/>
      <c r="M173" s="9"/>
      <c r="N173" s="9"/>
      <c r="O173" s="9"/>
      <c r="P173" s="9"/>
      <c r="Q173" s="9"/>
      <c r="R173" s="9"/>
      <c r="S173" s="9"/>
      <c r="T173" s="9"/>
      <c r="U173" s="9"/>
      <c r="V173" s="9"/>
      <c r="W173" s="9"/>
      <c r="X173" s="9"/>
      <c r="Y173" s="9"/>
      <c r="Z173" s="9"/>
    </row>
    <row r="174" spans="1:26" ht="12.75" customHeight="1" x14ac:dyDescent="0.2">
      <c r="A174" s="14"/>
      <c r="B174" s="15"/>
      <c r="C174" s="16"/>
      <c r="D174" s="14"/>
      <c r="E174" s="17"/>
      <c r="F174" s="18"/>
      <c r="G174" s="18"/>
      <c r="H174" s="18"/>
      <c r="I174" s="8"/>
      <c r="J174" s="9"/>
      <c r="K174" s="9"/>
      <c r="L174" s="9"/>
      <c r="M174" s="9"/>
      <c r="N174" s="9"/>
      <c r="O174" s="9"/>
      <c r="P174" s="9"/>
      <c r="Q174" s="9"/>
      <c r="R174" s="9"/>
      <c r="S174" s="9"/>
      <c r="T174" s="9"/>
      <c r="U174" s="9"/>
      <c r="V174" s="9"/>
      <c r="W174" s="9"/>
      <c r="X174" s="9"/>
      <c r="Y174" s="9"/>
      <c r="Z174" s="9"/>
    </row>
    <row r="175" spans="1:26" ht="12.75" customHeight="1" x14ac:dyDescent="0.2">
      <c r="A175" s="14"/>
      <c r="B175" s="15"/>
      <c r="C175" s="16"/>
      <c r="D175" s="14"/>
      <c r="E175" s="17"/>
      <c r="F175" s="18"/>
      <c r="G175" s="18"/>
      <c r="H175" s="18"/>
      <c r="I175" s="8"/>
      <c r="J175" s="9"/>
      <c r="K175" s="9"/>
      <c r="L175" s="9"/>
      <c r="M175" s="9"/>
      <c r="N175" s="9"/>
      <c r="O175" s="9"/>
      <c r="P175" s="9"/>
      <c r="Q175" s="9"/>
      <c r="R175" s="9"/>
      <c r="S175" s="9"/>
      <c r="T175" s="9"/>
      <c r="U175" s="9"/>
      <c r="V175" s="9"/>
      <c r="W175" s="9"/>
      <c r="X175" s="9"/>
      <c r="Y175" s="9"/>
      <c r="Z175" s="9"/>
    </row>
    <row r="176" spans="1:26" ht="12.75" customHeight="1" x14ac:dyDescent="0.2">
      <c r="A176" s="14"/>
      <c r="B176" s="15"/>
      <c r="C176" s="16"/>
      <c r="D176" s="14"/>
      <c r="E176" s="17"/>
      <c r="F176" s="18"/>
      <c r="G176" s="18"/>
      <c r="H176" s="18"/>
      <c r="I176" s="8"/>
      <c r="J176" s="9"/>
      <c r="K176" s="9"/>
      <c r="L176" s="9"/>
      <c r="M176" s="9"/>
      <c r="N176" s="9"/>
      <c r="O176" s="9"/>
      <c r="P176" s="9"/>
      <c r="Q176" s="9"/>
      <c r="R176" s="9"/>
      <c r="S176" s="9"/>
      <c r="T176" s="9"/>
      <c r="U176" s="9"/>
      <c r="V176" s="9"/>
      <c r="W176" s="9"/>
      <c r="X176" s="9"/>
      <c r="Y176" s="9"/>
      <c r="Z176" s="9"/>
    </row>
    <row r="177" spans="1:26" ht="12.75" customHeight="1" x14ac:dyDescent="0.2">
      <c r="A177" s="14"/>
      <c r="B177" s="15"/>
      <c r="C177" s="16"/>
      <c r="D177" s="14"/>
      <c r="E177" s="17"/>
      <c r="F177" s="18"/>
      <c r="G177" s="18"/>
      <c r="H177" s="18"/>
      <c r="I177" s="8"/>
      <c r="J177" s="9"/>
      <c r="K177" s="9"/>
      <c r="L177" s="9"/>
      <c r="M177" s="9"/>
      <c r="N177" s="9"/>
      <c r="O177" s="9"/>
      <c r="P177" s="9"/>
      <c r="Q177" s="9"/>
      <c r="R177" s="9"/>
      <c r="S177" s="9"/>
      <c r="T177" s="9"/>
      <c r="U177" s="9"/>
      <c r="V177" s="9"/>
      <c r="W177" s="9"/>
      <c r="X177" s="9"/>
      <c r="Y177" s="9"/>
      <c r="Z177" s="9"/>
    </row>
    <row r="178" spans="1:26" ht="12.75" customHeight="1" x14ac:dyDescent="0.2">
      <c r="A178" s="14"/>
      <c r="B178" s="15"/>
      <c r="C178" s="16"/>
      <c r="D178" s="14"/>
      <c r="E178" s="17"/>
      <c r="F178" s="18"/>
      <c r="G178" s="18"/>
      <c r="H178" s="18"/>
      <c r="I178" s="8"/>
      <c r="J178" s="9"/>
      <c r="K178" s="9"/>
      <c r="L178" s="9"/>
      <c r="M178" s="9"/>
      <c r="N178" s="9"/>
      <c r="O178" s="9"/>
      <c r="P178" s="9"/>
      <c r="Q178" s="9"/>
      <c r="R178" s="9"/>
      <c r="S178" s="9"/>
      <c r="T178" s="9"/>
      <c r="U178" s="9"/>
      <c r="V178" s="9"/>
      <c r="W178" s="9"/>
      <c r="X178" s="9"/>
      <c r="Y178" s="9"/>
      <c r="Z178" s="9"/>
    </row>
    <row r="179" spans="1:26" ht="12.75" customHeight="1" x14ac:dyDescent="0.2">
      <c r="A179" s="14"/>
      <c r="B179" s="15"/>
      <c r="C179" s="16"/>
      <c r="D179" s="14"/>
      <c r="E179" s="17"/>
      <c r="F179" s="18"/>
      <c r="G179" s="18"/>
      <c r="H179" s="18"/>
      <c r="I179" s="8"/>
      <c r="J179" s="9"/>
      <c r="K179" s="9"/>
      <c r="L179" s="9"/>
      <c r="M179" s="9"/>
      <c r="N179" s="9"/>
      <c r="O179" s="9"/>
      <c r="P179" s="9"/>
      <c r="Q179" s="9"/>
      <c r="R179" s="9"/>
      <c r="S179" s="9"/>
      <c r="T179" s="9"/>
      <c r="U179" s="9"/>
      <c r="V179" s="9"/>
      <c r="W179" s="9"/>
      <c r="X179" s="9"/>
      <c r="Y179" s="9"/>
      <c r="Z179" s="9"/>
    </row>
    <row r="180" spans="1:26" ht="12.75" customHeight="1" x14ac:dyDescent="0.2">
      <c r="A180" s="14"/>
      <c r="B180" s="15"/>
      <c r="C180" s="16"/>
      <c r="D180" s="14"/>
      <c r="E180" s="17"/>
      <c r="F180" s="18"/>
      <c r="G180" s="18"/>
      <c r="H180" s="18"/>
      <c r="I180" s="8"/>
      <c r="J180" s="9"/>
      <c r="K180" s="9"/>
      <c r="L180" s="9"/>
      <c r="M180" s="9"/>
      <c r="N180" s="9"/>
      <c r="O180" s="9"/>
      <c r="P180" s="9"/>
      <c r="Q180" s="9"/>
      <c r="R180" s="9"/>
      <c r="S180" s="9"/>
      <c r="T180" s="9"/>
      <c r="U180" s="9"/>
      <c r="V180" s="9"/>
      <c r="W180" s="9"/>
      <c r="X180" s="9"/>
      <c r="Y180" s="9"/>
      <c r="Z180" s="9"/>
    </row>
    <row r="181" spans="1:26" ht="12.75" customHeight="1" x14ac:dyDescent="0.2">
      <c r="A181" s="14"/>
      <c r="B181" s="15"/>
      <c r="C181" s="16"/>
      <c r="D181" s="14"/>
      <c r="E181" s="17"/>
      <c r="F181" s="18"/>
      <c r="G181" s="18"/>
      <c r="H181" s="18"/>
      <c r="I181" s="8"/>
      <c r="J181" s="9"/>
      <c r="K181" s="9"/>
      <c r="L181" s="9"/>
      <c r="M181" s="9"/>
      <c r="N181" s="9"/>
      <c r="O181" s="9"/>
      <c r="P181" s="9"/>
      <c r="Q181" s="9"/>
      <c r="R181" s="9"/>
      <c r="S181" s="9"/>
      <c r="T181" s="9"/>
      <c r="U181" s="9"/>
      <c r="V181" s="9"/>
      <c r="W181" s="9"/>
      <c r="X181" s="9"/>
      <c r="Y181" s="9"/>
      <c r="Z181" s="9"/>
    </row>
    <row r="182" spans="1:26" ht="12.75" customHeight="1" x14ac:dyDescent="0.2">
      <c r="A182" s="14"/>
      <c r="B182" s="15"/>
      <c r="C182" s="16"/>
      <c r="D182" s="14"/>
      <c r="E182" s="17"/>
      <c r="F182" s="18"/>
      <c r="G182" s="18"/>
      <c r="H182" s="18"/>
      <c r="I182" s="8"/>
      <c r="J182" s="9"/>
      <c r="K182" s="9"/>
      <c r="L182" s="9"/>
      <c r="M182" s="9"/>
      <c r="N182" s="9"/>
      <c r="O182" s="9"/>
      <c r="P182" s="9"/>
      <c r="Q182" s="9"/>
      <c r="R182" s="9"/>
      <c r="S182" s="9"/>
      <c r="T182" s="9"/>
      <c r="U182" s="9"/>
      <c r="V182" s="9"/>
      <c r="W182" s="9"/>
      <c r="X182" s="9"/>
      <c r="Y182" s="9"/>
      <c r="Z182" s="9"/>
    </row>
    <row r="183" spans="1:26" ht="12.75" customHeight="1" x14ac:dyDescent="0.2">
      <c r="A183" s="14"/>
      <c r="B183" s="15"/>
      <c r="C183" s="16"/>
      <c r="D183" s="14"/>
      <c r="E183" s="17"/>
      <c r="F183" s="18"/>
      <c r="G183" s="18"/>
      <c r="H183" s="18"/>
      <c r="I183" s="8"/>
      <c r="J183" s="9"/>
      <c r="K183" s="9"/>
      <c r="L183" s="9"/>
      <c r="M183" s="9"/>
      <c r="N183" s="9"/>
      <c r="O183" s="9"/>
      <c r="P183" s="9"/>
      <c r="Q183" s="9"/>
      <c r="R183" s="9"/>
      <c r="S183" s="9"/>
      <c r="T183" s="9"/>
      <c r="U183" s="9"/>
      <c r="V183" s="9"/>
      <c r="W183" s="9"/>
      <c r="X183" s="9"/>
      <c r="Y183" s="9"/>
      <c r="Z183" s="9"/>
    </row>
    <row r="184" spans="1:26" ht="12.75" customHeight="1" x14ac:dyDescent="0.2">
      <c r="A184" s="14"/>
      <c r="B184" s="15"/>
      <c r="C184" s="16"/>
      <c r="D184" s="14"/>
      <c r="E184" s="17"/>
      <c r="F184" s="18"/>
      <c r="G184" s="18"/>
      <c r="H184" s="18"/>
      <c r="I184" s="8"/>
      <c r="J184" s="9"/>
      <c r="K184" s="9"/>
      <c r="L184" s="9"/>
      <c r="M184" s="9"/>
      <c r="N184" s="9"/>
      <c r="O184" s="9"/>
      <c r="P184" s="9"/>
      <c r="Q184" s="9"/>
      <c r="R184" s="9"/>
      <c r="S184" s="9"/>
      <c r="T184" s="9"/>
      <c r="U184" s="9"/>
      <c r="V184" s="9"/>
      <c r="W184" s="9"/>
      <c r="X184" s="9"/>
      <c r="Y184" s="9"/>
      <c r="Z184" s="9"/>
    </row>
    <row r="185" spans="1:26" ht="12.75" customHeight="1" x14ac:dyDescent="0.2">
      <c r="A185" s="14"/>
      <c r="B185" s="15"/>
      <c r="C185" s="16"/>
      <c r="D185" s="14"/>
      <c r="E185" s="17"/>
      <c r="F185" s="18"/>
      <c r="G185" s="18"/>
      <c r="H185" s="18"/>
      <c r="I185" s="8"/>
      <c r="J185" s="9"/>
      <c r="K185" s="9"/>
      <c r="L185" s="9"/>
      <c r="M185" s="9"/>
      <c r="N185" s="9"/>
      <c r="O185" s="9"/>
      <c r="P185" s="9"/>
      <c r="Q185" s="9"/>
      <c r="R185" s="9"/>
      <c r="S185" s="9"/>
      <c r="T185" s="9"/>
      <c r="U185" s="9"/>
      <c r="V185" s="9"/>
      <c r="W185" s="9"/>
      <c r="X185" s="9"/>
      <c r="Y185" s="9"/>
      <c r="Z185" s="9"/>
    </row>
    <row r="186" spans="1:26" ht="12.75" customHeight="1" x14ac:dyDescent="0.2">
      <c r="A186" s="14"/>
      <c r="B186" s="15"/>
      <c r="C186" s="16"/>
      <c r="D186" s="14"/>
      <c r="E186" s="17"/>
      <c r="F186" s="18"/>
      <c r="G186" s="18"/>
      <c r="H186" s="18"/>
      <c r="I186" s="8"/>
      <c r="J186" s="9"/>
      <c r="K186" s="9"/>
      <c r="L186" s="9"/>
      <c r="M186" s="9"/>
      <c r="N186" s="9"/>
      <c r="O186" s="9"/>
      <c r="P186" s="9"/>
      <c r="Q186" s="9"/>
      <c r="R186" s="9"/>
      <c r="S186" s="9"/>
      <c r="T186" s="9"/>
      <c r="U186" s="9"/>
      <c r="V186" s="9"/>
      <c r="W186" s="9"/>
      <c r="X186" s="9"/>
      <c r="Y186" s="9"/>
      <c r="Z186" s="9"/>
    </row>
    <row r="187" spans="1:26" ht="12.75" customHeight="1" x14ac:dyDescent="0.2">
      <c r="A187" s="14"/>
      <c r="B187" s="15"/>
      <c r="C187" s="16"/>
      <c r="D187" s="14"/>
      <c r="E187" s="17"/>
      <c r="F187" s="18"/>
      <c r="G187" s="18"/>
      <c r="H187" s="18"/>
      <c r="I187" s="8"/>
      <c r="J187" s="9"/>
      <c r="K187" s="9"/>
      <c r="L187" s="9"/>
      <c r="M187" s="9"/>
      <c r="N187" s="9"/>
      <c r="O187" s="9"/>
      <c r="P187" s="9"/>
      <c r="Q187" s="9"/>
      <c r="R187" s="9"/>
      <c r="S187" s="9"/>
      <c r="T187" s="9"/>
      <c r="U187" s="9"/>
      <c r="V187" s="9"/>
      <c r="W187" s="9"/>
      <c r="X187" s="9"/>
      <c r="Y187" s="9"/>
      <c r="Z187" s="9"/>
    </row>
    <row r="188" spans="1:26" ht="12.75" customHeight="1" x14ac:dyDescent="0.2">
      <c r="A188" s="14"/>
      <c r="B188" s="15"/>
      <c r="C188" s="16"/>
      <c r="D188" s="14"/>
      <c r="E188" s="17"/>
      <c r="F188" s="18"/>
      <c r="G188" s="18"/>
      <c r="H188" s="18"/>
      <c r="I188" s="8"/>
      <c r="J188" s="9"/>
      <c r="K188" s="9"/>
      <c r="L188" s="9"/>
      <c r="M188" s="9"/>
      <c r="N188" s="9"/>
      <c r="O188" s="9"/>
      <c r="P188" s="9"/>
      <c r="Q188" s="9"/>
      <c r="R188" s="9"/>
      <c r="S188" s="9"/>
      <c r="T188" s="9"/>
      <c r="U188" s="9"/>
      <c r="V188" s="9"/>
      <c r="W188" s="9"/>
      <c r="X188" s="9"/>
      <c r="Y188" s="9"/>
      <c r="Z188" s="9"/>
    </row>
    <row r="189" spans="1:26" ht="12.75" customHeight="1" x14ac:dyDescent="0.2">
      <c r="A189" s="14"/>
      <c r="B189" s="15"/>
      <c r="C189" s="16"/>
      <c r="D189" s="14"/>
      <c r="E189" s="17"/>
      <c r="F189" s="18"/>
      <c r="G189" s="18"/>
      <c r="H189" s="18"/>
      <c r="I189" s="8"/>
      <c r="J189" s="9"/>
      <c r="K189" s="9"/>
      <c r="L189" s="9"/>
      <c r="M189" s="9"/>
      <c r="N189" s="9"/>
      <c r="O189" s="9"/>
      <c r="P189" s="9"/>
      <c r="Q189" s="9"/>
      <c r="R189" s="9"/>
      <c r="S189" s="9"/>
      <c r="T189" s="9"/>
      <c r="U189" s="9"/>
      <c r="V189" s="9"/>
      <c r="W189" s="9"/>
      <c r="X189" s="9"/>
      <c r="Y189" s="9"/>
      <c r="Z189" s="9"/>
    </row>
    <row r="190" spans="1:26" ht="12.75" customHeight="1" x14ac:dyDescent="0.2">
      <c r="A190" s="14"/>
      <c r="B190" s="15"/>
      <c r="C190" s="16"/>
      <c r="D190" s="14"/>
      <c r="E190" s="17"/>
      <c r="F190" s="18"/>
      <c r="G190" s="18"/>
      <c r="H190" s="18"/>
      <c r="I190" s="8"/>
      <c r="J190" s="9"/>
      <c r="K190" s="9"/>
      <c r="L190" s="9"/>
      <c r="M190" s="9"/>
      <c r="N190" s="9"/>
      <c r="O190" s="9"/>
      <c r="P190" s="9"/>
      <c r="Q190" s="9"/>
      <c r="R190" s="9"/>
      <c r="S190" s="9"/>
      <c r="T190" s="9"/>
      <c r="U190" s="9"/>
      <c r="V190" s="9"/>
      <c r="W190" s="9"/>
      <c r="X190" s="9"/>
      <c r="Y190" s="9"/>
      <c r="Z190" s="9"/>
    </row>
    <row r="191" spans="1:26" ht="12.75" customHeight="1" x14ac:dyDescent="0.2">
      <c r="A191" s="14"/>
      <c r="B191" s="15"/>
      <c r="C191" s="16"/>
      <c r="D191" s="14"/>
      <c r="E191" s="17"/>
      <c r="F191" s="18"/>
      <c r="G191" s="18"/>
      <c r="H191" s="18"/>
      <c r="I191" s="8"/>
      <c r="J191" s="9"/>
      <c r="K191" s="9"/>
      <c r="L191" s="9"/>
      <c r="M191" s="9"/>
      <c r="N191" s="9"/>
      <c r="O191" s="9"/>
      <c r="P191" s="9"/>
      <c r="Q191" s="9"/>
      <c r="R191" s="9"/>
      <c r="S191" s="9"/>
      <c r="T191" s="9"/>
      <c r="U191" s="9"/>
      <c r="V191" s="9"/>
      <c r="W191" s="9"/>
      <c r="X191" s="9"/>
      <c r="Y191" s="9"/>
      <c r="Z191" s="9"/>
    </row>
    <row r="192" spans="1:26" ht="12.75" customHeight="1" x14ac:dyDescent="0.2">
      <c r="A192" s="14"/>
      <c r="B192" s="15"/>
      <c r="C192" s="16"/>
      <c r="D192" s="14"/>
      <c r="E192" s="17"/>
      <c r="F192" s="18"/>
      <c r="G192" s="18"/>
      <c r="H192" s="18"/>
      <c r="I192" s="8"/>
      <c r="J192" s="9"/>
      <c r="K192" s="9"/>
      <c r="L192" s="9"/>
      <c r="M192" s="9"/>
      <c r="N192" s="9"/>
      <c r="O192" s="9"/>
      <c r="P192" s="9"/>
      <c r="Q192" s="9"/>
      <c r="R192" s="9"/>
      <c r="S192" s="9"/>
      <c r="T192" s="9"/>
      <c r="U192" s="9"/>
      <c r="V192" s="9"/>
      <c r="W192" s="9"/>
      <c r="X192" s="9"/>
      <c r="Y192" s="9"/>
      <c r="Z192" s="9"/>
    </row>
    <row r="193" spans="1:26" ht="12.75" customHeight="1" x14ac:dyDescent="0.2">
      <c r="A193" s="14"/>
      <c r="B193" s="15"/>
      <c r="C193" s="16"/>
      <c r="D193" s="14"/>
      <c r="E193" s="17"/>
      <c r="F193" s="18"/>
      <c r="G193" s="18"/>
      <c r="H193" s="18"/>
      <c r="I193" s="8"/>
      <c r="J193" s="9"/>
      <c r="K193" s="9"/>
      <c r="L193" s="9"/>
      <c r="M193" s="9"/>
      <c r="N193" s="9"/>
      <c r="O193" s="9"/>
      <c r="P193" s="9"/>
      <c r="Q193" s="9"/>
      <c r="R193" s="9"/>
      <c r="S193" s="9"/>
      <c r="T193" s="9"/>
      <c r="U193" s="9"/>
      <c r="V193" s="9"/>
      <c r="W193" s="9"/>
      <c r="X193" s="9"/>
      <c r="Y193" s="9"/>
      <c r="Z193" s="9"/>
    </row>
    <row r="194" spans="1:26" ht="12.75" customHeight="1" x14ac:dyDescent="0.2">
      <c r="A194" s="14"/>
      <c r="B194" s="15"/>
      <c r="C194" s="16"/>
      <c r="D194" s="14"/>
      <c r="E194" s="17"/>
      <c r="F194" s="18"/>
      <c r="G194" s="18"/>
      <c r="H194" s="18"/>
      <c r="I194" s="8"/>
      <c r="J194" s="9"/>
      <c r="K194" s="9"/>
      <c r="L194" s="9"/>
      <c r="M194" s="9"/>
      <c r="N194" s="9"/>
      <c r="O194" s="9"/>
      <c r="P194" s="9"/>
      <c r="Q194" s="9"/>
      <c r="R194" s="9"/>
      <c r="S194" s="9"/>
      <c r="T194" s="9"/>
      <c r="U194" s="9"/>
      <c r="V194" s="9"/>
      <c r="W194" s="9"/>
      <c r="X194" s="9"/>
      <c r="Y194" s="9"/>
      <c r="Z194" s="9"/>
    </row>
    <row r="195" spans="1:26" ht="12.75" customHeight="1" x14ac:dyDescent="0.2">
      <c r="A195" s="14"/>
      <c r="B195" s="15"/>
      <c r="C195" s="16"/>
      <c r="D195" s="14"/>
      <c r="E195" s="17"/>
      <c r="F195" s="18"/>
      <c r="G195" s="18"/>
      <c r="H195" s="18"/>
      <c r="I195" s="8"/>
      <c r="J195" s="9"/>
      <c r="K195" s="9"/>
      <c r="L195" s="9"/>
      <c r="M195" s="9"/>
      <c r="N195" s="9"/>
      <c r="O195" s="9"/>
      <c r="P195" s="9"/>
      <c r="Q195" s="9"/>
      <c r="R195" s="9"/>
      <c r="S195" s="9"/>
      <c r="T195" s="9"/>
      <c r="U195" s="9"/>
      <c r="V195" s="9"/>
      <c r="W195" s="9"/>
      <c r="X195" s="9"/>
      <c r="Y195" s="9"/>
      <c r="Z195" s="9"/>
    </row>
    <row r="196" spans="1:26" ht="12.75" customHeight="1" x14ac:dyDescent="0.2">
      <c r="A196" s="14"/>
      <c r="B196" s="15"/>
      <c r="C196" s="16"/>
      <c r="D196" s="14"/>
      <c r="E196" s="17"/>
      <c r="F196" s="18"/>
      <c r="G196" s="18"/>
      <c r="H196" s="18"/>
      <c r="I196" s="8"/>
      <c r="J196" s="9"/>
      <c r="K196" s="9"/>
      <c r="L196" s="9"/>
      <c r="M196" s="9"/>
      <c r="N196" s="9"/>
      <c r="O196" s="9"/>
      <c r="P196" s="9"/>
      <c r="Q196" s="9"/>
      <c r="R196" s="9"/>
      <c r="S196" s="9"/>
      <c r="T196" s="9"/>
      <c r="U196" s="9"/>
      <c r="V196" s="9"/>
      <c r="W196" s="9"/>
      <c r="X196" s="9"/>
      <c r="Y196" s="9"/>
      <c r="Z196" s="9"/>
    </row>
    <row r="197" spans="1:26" ht="12.75" customHeight="1" x14ac:dyDescent="0.2">
      <c r="A197" s="14"/>
      <c r="B197" s="15"/>
      <c r="C197" s="16"/>
      <c r="D197" s="14"/>
      <c r="E197" s="17"/>
      <c r="F197" s="18"/>
      <c r="G197" s="18"/>
      <c r="H197" s="18"/>
      <c r="I197" s="8"/>
      <c r="J197" s="9"/>
      <c r="K197" s="9"/>
      <c r="L197" s="9"/>
      <c r="M197" s="9"/>
      <c r="N197" s="9"/>
      <c r="O197" s="9"/>
      <c r="P197" s="9"/>
      <c r="Q197" s="9"/>
      <c r="R197" s="9"/>
      <c r="S197" s="9"/>
      <c r="T197" s="9"/>
      <c r="U197" s="9"/>
      <c r="V197" s="9"/>
      <c r="W197" s="9"/>
      <c r="X197" s="9"/>
      <c r="Y197" s="9"/>
      <c r="Z197" s="9"/>
    </row>
    <row r="198" spans="1:26" ht="12.75" customHeight="1" x14ac:dyDescent="0.2">
      <c r="A198" s="14"/>
      <c r="B198" s="15"/>
      <c r="C198" s="16"/>
      <c r="D198" s="14"/>
      <c r="E198" s="17"/>
      <c r="F198" s="18"/>
      <c r="G198" s="18"/>
      <c r="H198" s="18"/>
      <c r="I198" s="8"/>
      <c r="J198" s="9"/>
      <c r="K198" s="9"/>
      <c r="L198" s="9"/>
      <c r="M198" s="9"/>
      <c r="N198" s="9"/>
      <c r="O198" s="9"/>
      <c r="P198" s="9"/>
      <c r="Q198" s="9"/>
      <c r="R198" s="9"/>
      <c r="S198" s="9"/>
      <c r="T198" s="9"/>
      <c r="U198" s="9"/>
      <c r="V198" s="9"/>
      <c r="W198" s="9"/>
      <c r="X198" s="9"/>
      <c r="Y198" s="9"/>
      <c r="Z198" s="9"/>
    </row>
    <row r="199" spans="1:26" ht="12.75" customHeight="1" x14ac:dyDescent="0.2">
      <c r="A199" s="14"/>
      <c r="B199" s="15"/>
      <c r="C199" s="16"/>
      <c r="D199" s="14"/>
      <c r="E199" s="17"/>
      <c r="F199" s="18"/>
      <c r="G199" s="18"/>
      <c r="H199" s="18"/>
      <c r="I199" s="8"/>
      <c r="J199" s="9"/>
      <c r="K199" s="9"/>
      <c r="L199" s="9"/>
      <c r="M199" s="9"/>
      <c r="N199" s="9"/>
      <c r="O199" s="9"/>
      <c r="P199" s="9"/>
      <c r="Q199" s="9"/>
      <c r="R199" s="9"/>
      <c r="S199" s="9"/>
      <c r="T199" s="9"/>
      <c r="U199" s="9"/>
      <c r="V199" s="9"/>
      <c r="W199" s="9"/>
      <c r="X199" s="9"/>
      <c r="Y199" s="9"/>
      <c r="Z199" s="9"/>
    </row>
    <row r="200" spans="1:26" ht="12.75" customHeight="1" x14ac:dyDescent="0.2">
      <c r="A200" s="14"/>
      <c r="B200" s="15"/>
      <c r="C200" s="16"/>
      <c r="D200" s="14"/>
      <c r="E200" s="17"/>
      <c r="F200" s="18"/>
      <c r="G200" s="18"/>
      <c r="H200" s="18"/>
      <c r="I200" s="8"/>
      <c r="J200" s="9"/>
      <c r="K200" s="9"/>
      <c r="L200" s="9"/>
      <c r="M200" s="9"/>
      <c r="N200" s="9"/>
      <c r="O200" s="9"/>
      <c r="P200" s="9"/>
      <c r="Q200" s="9"/>
      <c r="R200" s="9"/>
      <c r="S200" s="9"/>
      <c r="T200" s="9"/>
      <c r="U200" s="9"/>
      <c r="V200" s="9"/>
      <c r="W200" s="9"/>
      <c r="X200" s="9"/>
      <c r="Y200" s="9"/>
      <c r="Z200" s="9"/>
    </row>
    <row r="201" spans="1:26" ht="12.75" customHeight="1" x14ac:dyDescent="0.2">
      <c r="A201" s="14"/>
      <c r="B201" s="15"/>
      <c r="C201" s="16"/>
      <c r="D201" s="14"/>
      <c r="E201" s="17"/>
      <c r="F201" s="18"/>
      <c r="G201" s="18"/>
      <c r="H201" s="18"/>
      <c r="I201" s="8"/>
      <c r="J201" s="9"/>
      <c r="K201" s="9"/>
      <c r="L201" s="9"/>
      <c r="M201" s="9"/>
      <c r="N201" s="9"/>
      <c r="O201" s="9"/>
      <c r="P201" s="9"/>
      <c r="Q201" s="9"/>
      <c r="R201" s="9"/>
      <c r="S201" s="9"/>
      <c r="T201" s="9"/>
      <c r="U201" s="9"/>
      <c r="V201" s="9"/>
      <c r="W201" s="9"/>
      <c r="X201" s="9"/>
      <c r="Y201" s="9"/>
      <c r="Z201" s="9"/>
    </row>
    <row r="202" spans="1:26" ht="12.75" customHeight="1" x14ac:dyDescent="0.2">
      <c r="A202" s="14"/>
      <c r="B202" s="15"/>
      <c r="C202" s="16"/>
      <c r="D202" s="14"/>
      <c r="E202" s="17"/>
      <c r="F202" s="18"/>
      <c r="G202" s="18"/>
      <c r="H202" s="18"/>
      <c r="I202" s="8"/>
      <c r="J202" s="9"/>
      <c r="K202" s="9"/>
      <c r="L202" s="9"/>
      <c r="M202" s="9"/>
      <c r="N202" s="9"/>
      <c r="O202" s="9"/>
      <c r="P202" s="9"/>
      <c r="Q202" s="9"/>
      <c r="R202" s="9"/>
      <c r="S202" s="9"/>
      <c r="T202" s="9"/>
      <c r="U202" s="9"/>
      <c r="V202" s="9"/>
      <c r="W202" s="9"/>
      <c r="X202" s="9"/>
      <c r="Y202" s="9"/>
      <c r="Z202" s="9"/>
    </row>
    <row r="203" spans="1:26" ht="12.75" customHeight="1" x14ac:dyDescent="0.2">
      <c r="A203" s="14"/>
      <c r="B203" s="15"/>
      <c r="C203" s="16"/>
      <c r="D203" s="14"/>
      <c r="E203" s="17"/>
      <c r="F203" s="18"/>
      <c r="G203" s="18"/>
      <c r="H203" s="18"/>
      <c r="I203" s="8"/>
      <c r="J203" s="9"/>
      <c r="K203" s="9"/>
      <c r="L203" s="9"/>
      <c r="M203" s="9"/>
      <c r="N203" s="9"/>
      <c r="O203" s="9"/>
      <c r="P203" s="9"/>
      <c r="Q203" s="9"/>
      <c r="R203" s="9"/>
      <c r="S203" s="9"/>
      <c r="T203" s="9"/>
      <c r="U203" s="9"/>
      <c r="V203" s="9"/>
      <c r="W203" s="9"/>
      <c r="X203" s="9"/>
      <c r="Y203" s="9"/>
      <c r="Z203" s="9"/>
    </row>
    <row r="204" spans="1:26" ht="12.75" customHeight="1" x14ac:dyDescent="0.2">
      <c r="A204" s="14"/>
      <c r="B204" s="15"/>
      <c r="C204" s="16"/>
      <c r="D204" s="14"/>
      <c r="E204" s="17"/>
      <c r="F204" s="18"/>
      <c r="G204" s="18"/>
      <c r="H204" s="18"/>
      <c r="I204" s="8"/>
      <c r="J204" s="9"/>
      <c r="K204" s="9"/>
      <c r="L204" s="9"/>
      <c r="M204" s="9"/>
      <c r="N204" s="9"/>
      <c r="O204" s="9"/>
      <c r="P204" s="9"/>
      <c r="Q204" s="9"/>
      <c r="R204" s="9"/>
      <c r="S204" s="9"/>
      <c r="T204" s="9"/>
      <c r="U204" s="9"/>
      <c r="V204" s="9"/>
      <c r="W204" s="9"/>
      <c r="X204" s="9"/>
      <c r="Y204" s="9"/>
      <c r="Z204" s="9"/>
    </row>
    <row r="205" spans="1:26" ht="12.75" customHeight="1" x14ac:dyDescent="0.2">
      <c r="A205" s="14"/>
      <c r="B205" s="15"/>
      <c r="C205" s="16"/>
      <c r="D205" s="14"/>
      <c r="E205" s="17"/>
      <c r="F205" s="18"/>
      <c r="G205" s="18"/>
      <c r="H205" s="18"/>
      <c r="I205" s="8"/>
      <c r="J205" s="9"/>
      <c r="K205" s="9"/>
      <c r="L205" s="9"/>
      <c r="M205" s="9"/>
      <c r="N205" s="9"/>
      <c r="O205" s="9"/>
      <c r="P205" s="9"/>
      <c r="Q205" s="9"/>
      <c r="R205" s="9"/>
      <c r="S205" s="9"/>
      <c r="T205" s="9"/>
      <c r="U205" s="9"/>
      <c r="V205" s="9"/>
      <c r="W205" s="9"/>
      <c r="X205" s="9"/>
      <c r="Y205" s="9"/>
      <c r="Z205" s="9"/>
    </row>
    <row r="206" spans="1:26" ht="12.75" customHeight="1" x14ac:dyDescent="0.2">
      <c r="A206" s="14"/>
      <c r="B206" s="15"/>
      <c r="C206" s="16"/>
      <c r="D206" s="14"/>
      <c r="E206" s="17"/>
      <c r="F206" s="18"/>
      <c r="G206" s="18"/>
      <c r="H206" s="18"/>
      <c r="I206" s="8"/>
      <c r="J206" s="9"/>
      <c r="K206" s="9"/>
      <c r="L206" s="9"/>
      <c r="M206" s="9"/>
      <c r="N206" s="9"/>
      <c r="O206" s="9"/>
      <c r="P206" s="9"/>
      <c r="Q206" s="9"/>
      <c r="R206" s="9"/>
      <c r="S206" s="9"/>
      <c r="T206" s="9"/>
      <c r="U206" s="9"/>
      <c r="V206" s="9"/>
      <c r="W206" s="9"/>
      <c r="X206" s="9"/>
      <c r="Y206" s="9"/>
      <c r="Z206" s="9"/>
    </row>
    <row r="207" spans="1:26" ht="12.75" customHeight="1" x14ac:dyDescent="0.2">
      <c r="A207" s="14"/>
      <c r="B207" s="15"/>
      <c r="C207" s="16"/>
      <c r="D207" s="14"/>
      <c r="E207" s="17"/>
      <c r="F207" s="18"/>
      <c r="G207" s="18"/>
      <c r="H207" s="18"/>
      <c r="I207" s="8"/>
      <c r="J207" s="9"/>
      <c r="K207" s="9"/>
      <c r="L207" s="9"/>
      <c r="M207" s="9"/>
      <c r="N207" s="9"/>
      <c r="O207" s="9"/>
      <c r="P207" s="9"/>
      <c r="Q207" s="9"/>
      <c r="R207" s="9"/>
      <c r="S207" s="9"/>
      <c r="T207" s="9"/>
      <c r="U207" s="9"/>
      <c r="V207" s="9"/>
      <c r="W207" s="9"/>
      <c r="X207" s="9"/>
      <c r="Y207" s="9"/>
      <c r="Z207" s="9"/>
    </row>
    <row r="208" spans="1:26" ht="12.75" customHeight="1" x14ac:dyDescent="0.2">
      <c r="A208" s="14"/>
      <c r="B208" s="15"/>
      <c r="C208" s="16"/>
      <c r="D208" s="14"/>
      <c r="E208" s="17"/>
      <c r="F208" s="18"/>
      <c r="G208" s="18"/>
      <c r="H208" s="18"/>
      <c r="I208" s="8"/>
      <c r="J208" s="9"/>
      <c r="K208" s="9"/>
      <c r="L208" s="9"/>
      <c r="M208" s="9"/>
      <c r="N208" s="9"/>
      <c r="O208" s="9"/>
      <c r="P208" s="9"/>
      <c r="Q208" s="9"/>
      <c r="R208" s="9"/>
      <c r="S208" s="9"/>
      <c r="T208" s="9"/>
      <c r="U208" s="9"/>
      <c r="V208" s="9"/>
      <c r="W208" s="9"/>
      <c r="X208" s="9"/>
      <c r="Y208" s="9"/>
      <c r="Z208" s="9"/>
    </row>
    <row r="209" spans="1:26" ht="12.75" customHeight="1" x14ac:dyDescent="0.2">
      <c r="A209" s="14"/>
      <c r="B209" s="15"/>
      <c r="C209" s="16"/>
      <c r="D209" s="14"/>
      <c r="E209" s="17"/>
      <c r="F209" s="18"/>
      <c r="G209" s="18"/>
      <c r="H209" s="18"/>
      <c r="I209" s="8"/>
      <c r="J209" s="9"/>
      <c r="K209" s="9"/>
      <c r="L209" s="9"/>
      <c r="M209" s="9"/>
      <c r="N209" s="9"/>
      <c r="O209" s="9"/>
      <c r="P209" s="9"/>
      <c r="Q209" s="9"/>
      <c r="R209" s="9"/>
      <c r="S209" s="9"/>
      <c r="T209" s="9"/>
      <c r="U209" s="9"/>
      <c r="V209" s="9"/>
      <c r="W209" s="9"/>
      <c r="X209" s="9"/>
      <c r="Y209" s="9"/>
      <c r="Z209" s="9"/>
    </row>
    <row r="210" spans="1:26" ht="12.75" customHeight="1" x14ac:dyDescent="0.2">
      <c r="A210" s="14"/>
      <c r="B210" s="15"/>
      <c r="C210" s="16"/>
      <c r="D210" s="14"/>
      <c r="E210" s="17"/>
      <c r="F210" s="18"/>
      <c r="G210" s="18"/>
      <c r="H210" s="18"/>
      <c r="I210" s="8"/>
      <c r="J210" s="9"/>
      <c r="K210" s="9"/>
      <c r="L210" s="9"/>
      <c r="M210" s="9"/>
      <c r="N210" s="9"/>
      <c r="O210" s="9"/>
      <c r="P210" s="9"/>
      <c r="Q210" s="9"/>
      <c r="R210" s="9"/>
      <c r="S210" s="9"/>
      <c r="T210" s="9"/>
      <c r="U210" s="9"/>
      <c r="V210" s="9"/>
      <c r="W210" s="9"/>
      <c r="X210" s="9"/>
      <c r="Y210" s="9"/>
      <c r="Z210" s="9"/>
    </row>
    <row r="211" spans="1:26" ht="12.75" customHeight="1" x14ac:dyDescent="0.2">
      <c r="A211" s="14"/>
      <c r="B211" s="15"/>
      <c r="C211" s="16"/>
      <c r="D211" s="14"/>
      <c r="E211" s="17"/>
      <c r="F211" s="18"/>
      <c r="G211" s="18"/>
      <c r="H211" s="18"/>
      <c r="I211" s="8"/>
      <c r="J211" s="9"/>
      <c r="K211" s="9"/>
      <c r="L211" s="9"/>
      <c r="M211" s="9"/>
      <c r="N211" s="9"/>
      <c r="O211" s="9"/>
      <c r="P211" s="9"/>
      <c r="Q211" s="9"/>
      <c r="R211" s="9"/>
      <c r="S211" s="9"/>
      <c r="T211" s="9"/>
      <c r="U211" s="9"/>
      <c r="V211" s="9"/>
      <c r="W211" s="9"/>
      <c r="X211" s="9"/>
      <c r="Y211" s="9"/>
      <c r="Z211" s="9"/>
    </row>
    <row r="212" spans="1:26" ht="12.75" customHeight="1" x14ac:dyDescent="0.2">
      <c r="A212" s="14"/>
      <c r="B212" s="15"/>
      <c r="C212" s="16"/>
      <c r="D212" s="14"/>
      <c r="E212" s="17"/>
      <c r="F212" s="18"/>
      <c r="G212" s="18"/>
      <c r="H212" s="18"/>
      <c r="I212" s="8"/>
      <c r="J212" s="9"/>
      <c r="K212" s="9"/>
      <c r="L212" s="9"/>
      <c r="M212" s="9"/>
      <c r="N212" s="9"/>
      <c r="O212" s="9"/>
      <c r="P212" s="9"/>
      <c r="Q212" s="9"/>
      <c r="R212" s="9"/>
      <c r="S212" s="9"/>
      <c r="T212" s="9"/>
      <c r="U212" s="9"/>
      <c r="V212" s="9"/>
      <c r="W212" s="9"/>
      <c r="X212" s="9"/>
      <c r="Y212" s="9"/>
      <c r="Z212" s="9"/>
    </row>
    <row r="213" spans="1:26" ht="12.75" customHeight="1" x14ac:dyDescent="0.2">
      <c r="A213" s="14"/>
      <c r="B213" s="15"/>
      <c r="C213" s="16"/>
      <c r="D213" s="14"/>
      <c r="E213" s="17"/>
      <c r="F213" s="18"/>
      <c r="G213" s="18"/>
      <c r="H213" s="18"/>
      <c r="I213" s="8"/>
      <c r="J213" s="9"/>
      <c r="K213" s="9"/>
      <c r="L213" s="9"/>
      <c r="M213" s="9"/>
      <c r="N213" s="9"/>
      <c r="O213" s="9"/>
      <c r="P213" s="9"/>
      <c r="Q213" s="9"/>
      <c r="R213" s="9"/>
      <c r="S213" s="9"/>
      <c r="T213" s="9"/>
      <c r="U213" s="9"/>
      <c r="V213" s="9"/>
      <c r="W213" s="9"/>
      <c r="X213" s="9"/>
      <c r="Y213" s="9"/>
      <c r="Z213" s="9"/>
    </row>
    <row r="214" spans="1:26" ht="12.75" customHeight="1" x14ac:dyDescent="0.2">
      <c r="A214" s="14"/>
      <c r="B214" s="15"/>
      <c r="C214" s="16"/>
      <c r="D214" s="14"/>
      <c r="E214" s="17"/>
      <c r="F214" s="18"/>
      <c r="G214" s="18"/>
      <c r="H214" s="18"/>
      <c r="I214" s="8"/>
      <c r="J214" s="9"/>
      <c r="K214" s="9"/>
      <c r="L214" s="9"/>
      <c r="M214" s="9"/>
      <c r="N214" s="9"/>
      <c r="O214" s="9"/>
      <c r="P214" s="9"/>
      <c r="Q214" s="9"/>
      <c r="R214" s="9"/>
      <c r="S214" s="9"/>
      <c r="T214" s="9"/>
      <c r="U214" s="9"/>
      <c r="V214" s="9"/>
      <c r="W214" s="9"/>
      <c r="X214" s="9"/>
      <c r="Y214" s="9"/>
      <c r="Z214" s="9"/>
    </row>
    <row r="215" spans="1:26" ht="12.75" customHeight="1" x14ac:dyDescent="0.2">
      <c r="A215" s="14"/>
      <c r="B215" s="15"/>
      <c r="C215" s="16"/>
      <c r="D215" s="14"/>
      <c r="E215" s="17"/>
      <c r="F215" s="18"/>
      <c r="G215" s="18"/>
      <c r="H215" s="18"/>
      <c r="I215" s="8"/>
      <c r="J215" s="9"/>
      <c r="K215" s="9"/>
      <c r="L215" s="9"/>
      <c r="M215" s="9"/>
      <c r="N215" s="9"/>
      <c r="O215" s="9"/>
      <c r="P215" s="9"/>
      <c r="Q215" s="9"/>
      <c r="R215" s="9"/>
      <c r="S215" s="9"/>
      <c r="T215" s="9"/>
      <c r="U215" s="9"/>
      <c r="V215" s="9"/>
      <c r="W215" s="9"/>
      <c r="X215" s="9"/>
      <c r="Y215" s="9"/>
      <c r="Z215" s="9"/>
    </row>
    <row r="216" spans="1:26" ht="12.75" customHeight="1" x14ac:dyDescent="0.2">
      <c r="A216" s="14"/>
      <c r="B216" s="15"/>
      <c r="C216" s="16"/>
      <c r="D216" s="14"/>
      <c r="E216" s="17"/>
      <c r="F216" s="18"/>
      <c r="G216" s="18"/>
      <c r="H216" s="18"/>
      <c r="I216" s="8"/>
      <c r="J216" s="9"/>
      <c r="K216" s="9"/>
      <c r="L216" s="9"/>
      <c r="M216" s="9"/>
      <c r="N216" s="9"/>
      <c r="O216" s="9"/>
      <c r="P216" s="9"/>
      <c r="Q216" s="9"/>
      <c r="R216" s="9"/>
      <c r="S216" s="9"/>
      <c r="T216" s="9"/>
      <c r="U216" s="9"/>
      <c r="V216" s="9"/>
      <c r="W216" s="9"/>
      <c r="X216" s="9"/>
      <c r="Y216" s="9"/>
      <c r="Z216" s="9"/>
    </row>
    <row r="217" spans="1:26" ht="12.75" customHeight="1" x14ac:dyDescent="0.2">
      <c r="A217" s="14"/>
      <c r="B217" s="15"/>
      <c r="C217" s="16"/>
      <c r="D217" s="14"/>
      <c r="E217" s="17"/>
      <c r="F217" s="18"/>
      <c r="G217" s="18"/>
      <c r="H217" s="18"/>
      <c r="I217" s="8"/>
      <c r="J217" s="9"/>
      <c r="K217" s="9"/>
      <c r="L217" s="9"/>
      <c r="M217" s="9"/>
      <c r="N217" s="9"/>
      <c r="O217" s="9"/>
      <c r="P217" s="9"/>
      <c r="Q217" s="9"/>
      <c r="R217" s="9"/>
      <c r="S217" s="9"/>
      <c r="T217" s="9"/>
      <c r="U217" s="9"/>
      <c r="V217" s="9"/>
      <c r="W217" s="9"/>
      <c r="X217" s="9"/>
      <c r="Y217" s="9"/>
      <c r="Z217" s="9"/>
    </row>
    <row r="218" spans="1:26" ht="12.75" customHeight="1" x14ac:dyDescent="0.2">
      <c r="A218" s="14"/>
      <c r="B218" s="15"/>
      <c r="C218" s="16"/>
      <c r="D218" s="14"/>
      <c r="E218" s="17"/>
      <c r="F218" s="18"/>
      <c r="G218" s="18"/>
      <c r="H218" s="18"/>
      <c r="I218" s="8"/>
      <c r="J218" s="9"/>
      <c r="K218" s="9"/>
      <c r="L218" s="9"/>
      <c r="M218" s="9"/>
      <c r="N218" s="9"/>
      <c r="O218" s="9"/>
      <c r="P218" s="9"/>
      <c r="Q218" s="9"/>
      <c r="R218" s="9"/>
      <c r="S218" s="9"/>
      <c r="T218" s="9"/>
      <c r="U218" s="9"/>
      <c r="V218" s="9"/>
      <c r="W218" s="9"/>
      <c r="X218" s="9"/>
      <c r="Y218" s="9"/>
      <c r="Z218" s="9"/>
    </row>
    <row r="219" spans="1:26" ht="12.75" customHeight="1" x14ac:dyDescent="0.2">
      <c r="A219" s="14"/>
      <c r="B219" s="15"/>
      <c r="C219" s="16"/>
      <c r="D219" s="14"/>
      <c r="E219" s="17"/>
      <c r="F219" s="18"/>
      <c r="G219" s="18"/>
      <c r="H219" s="18"/>
      <c r="I219" s="8"/>
      <c r="J219" s="9"/>
      <c r="K219" s="9"/>
      <c r="L219" s="9"/>
      <c r="M219" s="9"/>
      <c r="N219" s="9"/>
      <c r="O219" s="9"/>
      <c r="P219" s="9"/>
      <c r="Q219" s="9"/>
      <c r="R219" s="9"/>
      <c r="S219" s="9"/>
      <c r="T219" s="9"/>
      <c r="U219" s="9"/>
      <c r="V219" s="9"/>
      <c r="W219" s="9"/>
      <c r="X219" s="9"/>
      <c r="Y219" s="9"/>
      <c r="Z219" s="9"/>
    </row>
    <row r="220" spans="1:26" ht="12.75" customHeight="1" x14ac:dyDescent="0.2">
      <c r="A220" s="14"/>
      <c r="B220" s="15"/>
      <c r="C220" s="16"/>
      <c r="D220" s="14"/>
      <c r="E220" s="17"/>
      <c r="F220" s="18"/>
      <c r="G220" s="18"/>
      <c r="H220" s="18"/>
      <c r="I220" s="8"/>
      <c r="J220" s="9"/>
      <c r="K220" s="9"/>
      <c r="L220" s="9"/>
      <c r="M220" s="9"/>
      <c r="N220" s="9"/>
      <c r="O220" s="9"/>
      <c r="P220" s="9"/>
      <c r="Q220" s="9"/>
      <c r="R220" s="9"/>
      <c r="S220" s="9"/>
      <c r="T220" s="9"/>
      <c r="U220" s="9"/>
      <c r="V220" s="9"/>
      <c r="W220" s="9"/>
      <c r="X220" s="9"/>
      <c r="Y220" s="9"/>
      <c r="Z220" s="9"/>
    </row>
    <row r="221" spans="1:26" ht="12.75" customHeight="1" x14ac:dyDescent="0.2">
      <c r="A221" s="14"/>
      <c r="B221" s="15"/>
      <c r="C221" s="16"/>
      <c r="D221" s="14"/>
      <c r="E221" s="17"/>
      <c r="F221" s="18"/>
      <c r="G221" s="18"/>
      <c r="H221" s="18"/>
      <c r="I221" s="8"/>
      <c r="J221" s="9"/>
      <c r="K221" s="9"/>
      <c r="L221" s="9"/>
      <c r="M221" s="9"/>
      <c r="N221" s="9"/>
      <c r="O221" s="9"/>
      <c r="P221" s="9"/>
      <c r="Q221" s="9"/>
      <c r="R221" s="9"/>
      <c r="S221" s="9"/>
      <c r="T221" s="9"/>
      <c r="U221" s="9"/>
      <c r="V221" s="9"/>
      <c r="W221" s="9"/>
      <c r="X221" s="9"/>
      <c r="Y221" s="9"/>
      <c r="Z221" s="9"/>
    </row>
    <row r="222" spans="1:26" ht="12.75" customHeight="1" x14ac:dyDescent="0.2">
      <c r="A222" s="14"/>
      <c r="B222" s="15"/>
      <c r="C222" s="16"/>
      <c r="D222" s="14"/>
      <c r="E222" s="17"/>
      <c r="F222" s="18"/>
      <c r="G222" s="18"/>
      <c r="H222" s="18"/>
      <c r="I222" s="8"/>
      <c r="J222" s="9"/>
      <c r="K222" s="9"/>
      <c r="L222" s="9"/>
      <c r="M222" s="9"/>
      <c r="N222" s="9"/>
      <c r="O222" s="9"/>
      <c r="P222" s="9"/>
      <c r="Q222" s="9"/>
      <c r="R222" s="9"/>
      <c r="S222" s="9"/>
      <c r="T222" s="9"/>
      <c r="U222" s="9"/>
      <c r="V222" s="9"/>
      <c r="W222" s="9"/>
      <c r="X222" s="9"/>
      <c r="Y222" s="9"/>
      <c r="Z222" s="9"/>
    </row>
    <row r="223" spans="1:26" ht="12.75" customHeight="1" x14ac:dyDescent="0.2">
      <c r="A223" s="14"/>
      <c r="B223" s="15"/>
      <c r="C223" s="16"/>
      <c r="D223" s="14"/>
      <c r="E223" s="17"/>
      <c r="F223" s="18"/>
      <c r="G223" s="18"/>
      <c r="H223" s="18"/>
      <c r="I223" s="8"/>
      <c r="J223" s="9"/>
      <c r="K223" s="9"/>
      <c r="L223" s="9"/>
      <c r="M223" s="9"/>
      <c r="N223" s="9"/>
      <c r="O223" s="9"/>
      <c r="P223" s="9"/>
      <c r="Q223" s="9"/>
      <c r="R223" s="9"/>
      <c r="S223" s="9"/>
      <c r="T223" s="9"/>
      <c r="U223" s="9"/>
      <c r="V223" s="9"/>
      <c r="W223" s="9"/>
      <c r="X223" s="9"/>
      <c r="Y223" s="9"/>
      <c r="Z223" s="9"/>
    </row>
    <row r="224" spans="1:26" ht="12.75" customHeight="1" x14ac:dyDescent="0.2">
      <c r="A224" s="14"/>
      <c r="B224" s="15"/>
      <c r="C224" s="16"/>
      <c r="D224" s="14"/>
      <c r="E224" s="17"/>
      <c r="F224" s="18"/>
      <c r="G224" s="18"/>
      <c r="H224" s="18"/>
      <c r="I224" s="8"/>
      <c r="J224" s="9"/>
      <c r="K224" s="9"/>
      <c r="L224" s="9"/>
      <c r="M224" s="9"/>
      <c r="N224" s="9"/>
      <c r="O224" s="9"/>
      <c r="P224" s="9"/>
      <c r="Q224" s="9"/>
      <c r="R224" s="9"/>
      <c r="S224" s="9"/>
      <c r="T224" s="9"/>
      <c r="U224" s="9"/>
      <c r="V224" s="9"/>
      <c r="W224" s="9"/>
      <c r="X224" s="9"/>
      <c r="Y224" s="9"/>
      <c r="Z224" s="9"/>
    </row>
    <row r="225" spans="1:26" ht="12.75" customHeight="1" x14ac:dyDescent="0.2">
      <c r="A225" s="14"/>
      <c r="B225" s="15"/>
      <c r="C225" s="16"/>
      <c r="D225" s="14"/>
      <c r="E225" s="17"/>
      <c r="F225" s="18"/>
      <c r="G225" s="18"/>
      <c r="H225" s="18"/>
      <c r="I225" s="8"/>
      <c r="J225" s="9"/>
      <c r="K225" s="9"/>
      <c r="L225" s="9"/>
      <c r="M225" s="9"/>
      <c r="N225" s="9"/>
      <c r="O225" s="9"/>
      <c r="P225" s="9"/>
      <c r="Q225" s="9"/>
      <c r="R225" s="9"/>
      <c r="S225" s="9"/>
      <c r="T225" s="9"/>
      <c r="U225" s="9"/>
      <c r="V225" s="9"/>
      <c r="W225" s="9"/>
      <c r="X225" s="9"/>
      <c r="Y225" s="9"/>
      <c r="Z225" s="9"/>
    </row>
    <row r="226" spans="1:26" ht="12.75" customHeight="1" x14ac:dyDescent="0.2">
      <c r="A226" s="14"/>
      <c r="B226" s="15"/>
      <c r="C226" s="16"/>
      <c r="D226" s="14"/>
      <c r="E226" s="17"/>
      <c r="F226" s="18"/>
      <c r="G226" s="18"/>
      <c r="H226" s="18"/>
      <c r="I226" s="8"/>
      <c r="J226" s="9"/>
      <c r="K226" s="9"/>
      <c r="L226" s="9"/>
      <c r="M226" s="9"/>
      <c r="N226" s="9"/>
      <c r="O226" s="9"/>
      <c r="P226" s="9"/>
      <c r="Q226" s="9"/>
      <c r="R226" s="9"/>
      <c r="S226" s="9"/>
      <c r="T226" s="9"/>
      <c r="U226" s="9"/>
      <c r="V226" s="9"/>
      <c r="W226" s="9"/>
      <c r="X226" s="9"/>
      <c r="Y226" s="9"/>
      <c r="Z226" s="9"/>
    </row>
    <row r="227" spans="1:26" ht="12.75" customHeight="1" x14ac:dyDescent="0.2">
      <c r="A227" s="14"/>
      <c r="B227" s="15"/>
      <c r="C227" s="16"/>
      <c r="D227" s="14"/>
      <c r="E227" s="17"/>
      <c r="F227" s="18"/>
      <c r="G227" s="18"/>
      <c r="H227" s="18"/>
      <c r="I227" s="8"/>
      <c r="J227" s="9"/>
      <c r="K227" s="9"/>
      <c r="L227" s="9"/>
      <c r="M227" s="9"/>
      <c r="N227" s="9"/>
      <c r="O227" s="9"/>
      <c r="P227" s="9"/>
      <c r="Q227" s="9"/>
      <c r="R227" s="9"/>
      <c r="S227" s="9"/>
      <c r="T227" s="9"/>
      <c r="U227" s="9"/>
      <c r="V227" s="9"/>
      <c r="W227" s="9"/>
      <c r="X227" s="9"/>
      <c r="Y227" s="9"/>
      <c r="Z227" s="9"/>
    </row>
    <row r="228" spans="1:26" ht="12.75" customHeight="1" x14ac:dyDescent="0.2">
      <c r="A228" s="14"/>
      <c r="B228" s="15"/>
      <c r="C228" s="16"/>
      <c r="D228" s="14"/>
      <c r="E228" s="17"/>
      <c r="F228" s="18"/>
      <c r="G228" s="18"/>
      <c r="H228" s="18"/>
      <c r="I228" s="8"/>
      <c r="J228" s="9"/>
      <c r="K228" s="9"/>
      <c r="L228" s="9"/>
      <c r="M228" s="9"/>
      <c r="N228" s="9"/>
      <c r="O228" s="9"/>
      <c r="P228" s="9"/>
      <c r="Q228" s="9"/>
      <c r="R228" s="9"/>
      <c r="S228" s="9"/>
      <c r="T228" s="9"/>
      <c r="U228" s="9"/>
      <c r="V228" s="9"/>
      <c r="W228" s="9"/>
      <c r="X228" s="9"/>
      <c r="Y228" s="9"/>
      <c r="Z228" s="9"/>
    </row>
    <row r="229" spans="1:26" ht="12.75" customHeight="1" x14ac:dyDescent="0.2">
      <c r="A229" s="14"/>
      <c r="B229" s="15"/>
      <c r="C229" s="16"/>
      <c r="D229" s="14"/>
      <c r="E229" s="17"/>
      <c r="F229" s="18"/>
      <c r="G229" s="18"/>
      <c r="H229" s="18"/>
      <c r="I229" s="8"/>
      <c r="J229" s="9"/>
      <c r="K229" s="9"/>
      <c r="L229" s="9"/>
      <c r="M229" s="9"/>
      <c r="N229" s="9"/>
      <c r="O229" s="9"/>
      <c r="P229" s="9"/>
      <c r="Q229" s="9"/>
      <c r="R229" s="9"/>
      <c r="S229" s="9"/>
      <c r="T229" s="9"/>
      <c r="U229" s="9"/>
      <c r="V229" s="9"/>
      <c r="W229" s="9"/>
      <c r="X229" s="9"/>
      <c r="Y229" s="9"/>
      <c r="Z229" s="9"/>
    </row>
    <row r="230" spans="1:26" ht="12.75" customHeight="1" x14ac:dyDescent="0.2">
      <c r="A230" s="14"/>
      <c r="B230" s="15"/>
      <c r="C230" s="16"/>
      <c r="D230" s="14"/>
      <c r="E230" s="17"/>
      <c r="F230" s="18"/>
      <c r="G230" s="18"/>
      <c r="H230" s="18"/>
      <c r="I230" s="8"/>
      <c r="J230" s="9"/>
      <c r="K230" s="9"/>
      <c r="L230" s="9"/>
      <c r="M230" s="9"/>
      <c r="N230" s="9"/>
      <c r="O230" s="9"/>
      <c r="P230" s="9"/>
      <c r="Q230" s="9"/>
      <c r="R230" s="9"/>
      <c r="S230" s="9"/>
      <c r="T230" s="9"/>
      <c r="U230" s="9"/>
      <c r="V230" s="9"/>
      <c r="W230" s="9"/>
      <c r="X230" s="9"/>
      <c r="Y230" s="9"/>
      <c r="Z230" s="9"/>
    </row>
    <row r="231" spans="1:26" ht="12.75" customHeight="1" x14ac:dyDescent="0.2">
      <c r="A231" s="14"/>
      <c r="B231" s="15"/>
      <c r="C231" s="16"/>
      <c r="D231" s="14"/>
      <c r="E231" s="17"/>
      <c r="F231" s="18"/>
      <c r="G231" s="18"/>
      <c r="H231" s="18"/>
      <c r="I231" s="8"/>
      <c r="J231" s="9"/>
      <c r="K231" s="9"/>
      <c r="L231" s="9"/>
      <c r="M231" s="9"/>
      <c r="N231" s="9"/>
      <c r="O231" s="9"/>
      <c r="P231" s="9"/>
      <c r="Q231" s="9"/>
      <c r="R231" s="9"/>
      <c r="S231" s="9"/>
      <c r="T231" s="9"/>
      <c r="U231" s="9"/>
      <c r="V231" s="9"/>
      <c r="W231" s="9"/>
      <c r="X231" s="9"/>
      <c r="Y231" s="9"/>
      <c r="Z231" s="9"/>
    </row>
    <row r="232" spans="1:26" ht="12.75" customHeight="1" x14ac:dyDescent="0.2">
      <c r="A232" s="14"/>
      <c r="B232" s="15"/>
      <c r="C232" s="16"/>
      <c r="D232" s="14"/>
      <c r="E232" s="17"/>
      <c r="F232" s="18"/>
      <c r="G232" s="18"/>
      <c r="H232" s="18"/>
      <c r="I232" s="8"/>
      <c r="J232" s="9"/>
      <c r="K232" s="9"/>
      <c r="L232" s="9"/>
      <c r="M232" s="9"/>
      <c r="N232" s="9"/>
      <c r="O232" s="9"/>
      <c r="P232" s="9"/>
      <c r="Q232" s="9"/>
      <c r="R232" s="9"/>
      <c r="S232" s="9"/>
      <c r="T232" s="9"/>
      <c r="U232" s="9"/>
      <c r="V232" s="9"/>
      <c r="W232" s="9"/>
      <c r="X232" s="9"/>
      <c r="Y232" s="9"/>
      <c r="Z232" s="9"/>
    </row>
    <row r="233" spans="1:26" ht="12.75" customHeight="1" x14ac:dyDescent="0.2">
      <c r="A233" s="14"/>
      <c r="B233" s="15"/>
      <c r="C233" s="16"/>
      <c r="D233" s="14"/>
      <c r="E233" s="17"/>
      <c r="F233" s="18"/>
      <c r="G233" s="18"/>
      <c r="H233" s="18"/>
      <c r="I233" s="8"/>
      <c r="J233" s="9"/>
      <c r="K233" s="9"/>
      <c r="L233" s="9"/>
      <c r="M233" s="9"/>
      <c r="N233" s="9"/>
      <c r="O233" s="9"/>
      <c r="P233" s="9"/>
      <c r="Q233" s="9"/>
      <c r="R233" s="9"/>
      <c r="S233" s="9"/>
      <c r="T233" s="9"/>
      <c r="U233" s="9"/>
      <c r="V233" s="9"/>
      <c r="W233" s="9"/>
      <c r="X233" s="9"/>
      <c r="Y233" s="9"/>
      <c r="Z233" s="9"/>
    </row>
    <row r="234" spans="1:26" ht="12.75" customHeight="1" x14ac:dyDescent="0.2">
      <c r="A234" s="14"/>
      <c r="B234" s="15"/>
      <c r="C234" s="16"/>
      <c r="D234" s="14"/>
      <c r="E234" s="17"/>
      <c r="F234" s="18"/>
      <c r="G234" s="18"/>
      <c r="H234" s="18"/>
      <c r="I234" s="8"/>
      <c r="J234" s="9"/>
      <c r="K234" s="9"/>
      <c r="L234" s="9"/>
      <c r="M234" s="9"/>
      <c r="N234" s="9"/>
      <c r="O234" s="9"/>
      <c r="P234" s="9"/>
      <c r="Q234" s="9"/>
      <c r="R234" s="9"/>
      <c r="S234" s="9"/>
      <c r="T234" s="9"/>
      <c r="U234" s="9"/>
      <c r="V234" s="9"/>
      <c r="W234" s="9"/>
      <c r="X234" s="9"/>
      <c r="Y234" s="9"/>
      <c r="Z234" s="9"/>
    </row>
    <row r="235" spans="1:26" ht="12.75" customHeight="1" x14ac:dyDescent="0.2">
      <c r="A235" s="14"/>
      <c r="B235" s="15"/>
      <c r="C235" s="16"/>
      <c r="D235" s="14"/>
      <c r="E235" s="17"/>
      <c r="F235" s="18"/>
      <c r="G235" s="18"/>
      <c r="H235" s="18"/>
      <c r="I235" s="8"/>
      <c r="J235" s="9"/>
      <c r="K235" s="9"/>
      <c r="L235" s="9"/>
      <c r="M235" s="9"/>
      <c r="N235" s="9"/>
      <c r="O235" s="9"/>
      <c r="P235" s="9"/>
      <c r="Q235" s="9"/>
      <c r="R235" s="9"/>
      <c r="S235" s="9"/>
      <c r="T235" s="9"/>
      <c r="U235" s="9"/>
      <c r="V235" s="9"/>
      <c r="W235" s="9"/>
      <c r="X235" s="9"/>
      <c r="Y235" s="9"/>
      <c r="Z235" s="9"/>
    </row>
    <row r="236" spans="1:26" ht="12.75" customHeight="1" x14ac:dyDescent="0.2">
      <c r="A236" s="14"/>
      <c r="B236" s="15"/>
      <c r="C236" s="16"/>
      <c r="D236" s="14"/>
      <c r="E236" s="17"/>
      <c r="F236" s="18"/>
      <c r="G236" s="18"/>
      <c r="H236" s="18"/>
      <c r="I236" s="8"/>
      <c r="J236" s="9"/>
      <c r="K236" s="9"/>
      <c r="L236" s="9"/>
      <c r="M236" s="9"/>
      <c r="N236" s="9"/>
      <c r="O236" s="9"/>
      <c r="P236" s="9"/>
      <c r="Q236" s="9"/>
      <c r="R236" s="9"/>
      <c r="S236" s="9"/>
      <c r="T236" s="9"/>
      <c r="U236" s="9"/>
      <c r="V236" s="9"/>
      <c r="W236" s="9"/>
      <c r="X236" s="9"/>
      <c r="Y236" s="9"/>
      <c r="Z236" s="9"/>
    </row>
    <row r="237" spans="1:26" ht="12.75" customHeight="1" x14ac:dyDescent="0.2">
      <c r="A237" s="14"/>
      <c r="B237" s="15"/>
      <c r="C237" s="16"/>
      <c r="D237" s="14"/>
      <c r="E237" s="17"/>
      <c r="F237" s="18"/>
      <c r="G237" s="18"/>
      <c r="H237" s="18"/>
      <c r="I237" s="8"/>
      <c r="J237" s="9"/>
      <c r="K237" s="9"/>
      <c r="L237" s="9"/>
      <c r="M237" s="9"/>
      <c r="N237" s="9"/>
      <c r="O237" s="9"/>
      <c r="P237" s="9"/>
      <c r="Q237" s="9"/>
      <c r="R237" s="9"/>
      <c r="S237" s="9"/>
      <c r="T237" s="9"/>
      <c r="U237" s="9"/>
      <c r="V237" s="9"/>
      <c r="W237" s="9"/>
      <c r="X237" s="9"/>
      <c r="Y237" s="9"/>
      <c r="Z237" s="9"/>
    </row>
    <row r="238" spans="1:26" ht="12.75" customHeight="1" x14ac:dyDescent="0.2">
      <c r="A238" s="14"/>
      <c r="B238" s="15"/>
      <c r="C238" s="16"/>
      <c r="D238" s="14"/>
      <c r="E238" s="17"/>
      <c r="F238" s="18"/>
      <c r="G238" s="18"/>
      <c r="H238" s="18"/>
      <c r="I238" s="8"/>
      <c r="J238" s="9"/>
      <c r="K238" s="9"/>
      <c r="L238" s="9"/>
      <c r="M238" s="9"/>
      <c r="N238" s="9"/>
      <c r="O238" s="9"/>
      <c r="P238" s="9"/>
      <c r="Q238" s="9"/>
      <c r="R238" s="9"/>
      <c r="S238" s="9"/>
      <c r="T238" s="9"/>
      <c r="U238" s="9"/>
      <c r="V238" s="9"/>
      <c r="W238" s="9"/>
      <c r="X238" s="9"/>
      <c r="Y238" s="9"/>
      <c r="Z238" s="9"/>
    </row>
    <row r="239" spans="1:26" ht="12.75" customHeight="1" x14ac:dyDescent="0.2">
      <c r="A239" s="14"/>
      <c r="B239" s="15"/>
      <c r="C239" s="16"/>
      <c r="D239" s="14"/>
      <c r="E239" s="17"/>
      <c r="F239" s="18"/>
      <c r="G239" s="18"/>
      <c r="H239" s="18"/>
      <c r="I239" s="8"/>
      <c r="J239" s="9"/>
      <c r="K239" s="9"/>
      <c r="L239" s="9"/>
      <c r="M239" s="9"/>
      <c r="N239" s="9"/>
      <c r="O239" s="9"/>
      <c r="P239" s="9"/>
      <c r="Q239" s="9"/>
      <c r="R239" s="9"/>
      <c r="S239" s="9"/>
      <c r="T239" s="9"/>
      <c r="U239" s="9"/>
      <c r="V239" s="9"/>
      <c r="W239" s="9"/>
      <c r="X239" s="9"/>
      <c r="Y239" s="9"/>
      <c r="Z239" s="9"/>
    </row>
    <row r="240" spans="1:26" ht="12.75" customHeight="1" x14ac:dyDescent="0.2">
      <c r="A240" s="14"/>
      <c r="B240" s="15"/>
      <c r="C240" s="16"/>
      <c r="D240" s="14"/>
      <c r="E240" s="17"/>
      <c r="F240" s="18"/>
      <c r="G240" s="18"/>
      <c r="H240" s="18"/>
      <c r="I240" s="8"/>
      <c r="J240" s="9"/>
      <c r="K240" s="9"/>
      <c r="L240" s="9"/>
      <c r="M240" s="9"/>
      <c r="N240" s="9"/>
      <c r="O240" s="9"/>
      <c r="P240" s="9"/>
      <c r="Q240" s="9"/>
      <c r="R240" s="9"/>
      <c r="S240" s="9"/>
      <c r="T240" s="9"/>
      <c r="U240" s="9"/>
      <c r="V240" s="9"/>
      <c r="W240" s="9"/>
      <c r="X240" s="9"/>
      <c r="Y240" s="9"/>
      <c r="Z240" s="9"/>
    </row>
    <row r="241" spans="1:26" ht="12.75" customHeight="1" x14ac:dyDescent="0.2">
      <c r="A241" s="14"/>
      <c r="B241" s="15"/>
      <c r="C241" s="16"/>
      <c r="D241" s="14"/>
      <c r="E241" s="17"/>
      <c r="F241" s="18"/>
      <c r="G241" s="18"/>
      <c r="H241" s="18"/>
      <c r="I241" s="8"/>
      <c r="J241" s="9"/>
      <c r="K241" s="9"/>
      <c r="L241" s="9"/>
      <c r="M241" s="9"/>
      <c r="N241" s="9"/>
      <c r="O241" s="9"/>
      <c r="P241" s="9"/>
      <c r="Q241" s="9"/>
      <c r="R241" s="9"/>
      <c r="S241" s="9"/>
      <c r="T241" s="9"/>
      <c r="U241" s="9"/>
      <c r="V241" s="9"/>
      <c r="W241" s="9"/>
      <c r="X241" s="9"/>
      <c r="Y241" s="9"/>
      <c r="Z241" s="9"/>
    </row>
    <row r="242" spans="1:26" ht="12.75" customHeight="1" x14ac:dyDescent="0.2">
      <c r="A242" s="14"/>
      <c r="B242" s="15"/>
      <c r="C242" s="16"/>
      <c r="D242" s="14"/>
      <c r="E242" s="17"/>
      <c r="F242" s="18"/>
      <c r="G242" s="18"/>
      <c r="H242" s="18"/>
      <c r="I242" s="8"/>
      <c r="J242" s="9"/>
      <c r="K242" s="9"/>
      <c r="L242" s="9"/>
      <c r="M242" s="9"/>
      <c r="N242" s="9"/>
      <c r="O242" s="9"/>
      <c r="P242" s="9"/>
      <c r="Q242" s="9"/>
      <c r="R242" s="9"/>
      <c r="S242" s="9"/>
      <c r="T242" s="9"/>
      <c r="U242" s="9"/>
      <c r="V242" s="9"/>
      <c r="W242" s="9"/>
      <c r="X242" s="9"/>
      <c r="Y242" s="9"/>
      <c r="Z242" s="9"/>
    </row>
    <row r="243" spans="1:26" ht="12.75" customHeight="1" x14ac:dyDescent="0.2">
      <c r="A243" s="14"/>
      <c r="B243" s="15"/>
      <c r="C243" s="16"/>
      <c r="D243" s="14"/>
      <c r="E243" s="17"/>
      <c r="F243" s="18"/>
      <c r="G243" s="18"/>
      <c r="H243" s="18"/>
      <c r="I243" s="8"/>
      <c r="J243" s="9"/>
      <c r="K243" s="9"/>
      <c r="L243" s="9"/>
      <c r="M243" s="9"/>
      <c r="N243" s="9"/>
      <c r="O243" s="9"/>
      <c r="P243" s="9"/>
      <c r="Q243" s="9"/>
      <c r="R243" s="9"/>
      <c r="S243" s="9"/>
      <c r="T243" s="9"/>
      <c r="U243" s="9"/>
      <c r="V243" s="9"/>
      <c r="W243" s="9"/>
      <c r="X243" s="9"/>
      <c r="Y243" s="9"/>
      <c r="Z243" s="9"/>
    </row>
    <row r="244" spans="1:26" ht="12.75" customHeight="1" x14ac:dyDescent="0.2">
      <c r="A244" s="14"/>
      <c r="B244" s="15"/>
      <c r="C244" s="16"/>
      <c r="D244" s="14"/>
      <c r="E244" s="17"/>
      <c r="F244" s="18"/>
      <c r="G244" s="18"/>
      <c r="H244" s="18"/>
      <c r="I244" s="8"/>
      <c r="J244" s="9"/>
      <c r="K244" s="9"/>
      <c r="L244" s="9"/>
      <c r="M244" s="9"/>
      <c r="N244" s="9"/>
      <c r="O244" s="9"/>
      <c r="P244" s="9"/>
      <c r="Q244" s="9"/>
      <c r="R244" s="9"/>
      <c r="S244" s="9"/>
      <c r="T244" s="9"/>
      <c r="U244" s="9"/>
      <c r="V244" s="9"/>
      <c r="W244" s="9"/>
      <c r="X244" s="9"/>
      <c r="Y244" s="9"/>
      <c r="Z244" s="9"/>
    </row>
    <row r="245" spans="1:26" ht="12.75" customHeight="1" x14ac:dyDescent="0.2">
      <c r="A245" s="14"/>
      <c r="B245" s="15"/>
      <c r="C245" s="16"/>
      <c r="D245" s="14"/>
      <c r="E245" s="17"/>
      <c r="F245" s="18"/>
      <c r="G245" s="18"/>
      <c r="H245" s="18"/>
      <c r="I245" s="8"/>
      <c r="J245" s="9"/>
      <c r="K245" s="9"/>
      <c r="L245" s="9"/>
      <c r="M245" s="9"/>
      <c r="N245" s="9"/>
      <c r="O245" s="9"/>
      <c r="P245" s="9"/>
      <c r="Q245" s="9"/>
      <c r="R245" s="9"/>
      <c r="S245" s="9"/>
      <c r="T245" s="9"/>
      <c r="U245" s="9"/>
      <c r="V245" s="9"/>
      <c r="W245" s="9"/>
      <c r="X245" s="9"/>
      <c r="Y245" s="9"/>
      <c r="Z245" s="9"/>
    </row>
    <row r="246" spans="1:26" ht="12.75" customHeight="1" x14ac:dyDescent="0.2">
      <c r="A246" s="14"/>
      <c r="B246" s="15"/>
      <c r="C246" s="16"/>
      <c r="D246" s="14"/>
      <c r="E246" s="17"/>
      <c r="F246" s="18"/>
      <c r="G246" s="18"/>
      <c r="H246" s="18"/>
      <c r="I246" s="8"/>
      <c r="J246" s="9"/>
      <c r="K246" s="9"/>
      <c r="L246" s="9"/>
      <c r="M246" s="9"/>
      <c r="N246" s="9"/>
      <c r="O246" s="9"/>
      <c r="P246" s="9"/>
      <c r="Q246" s="9"/>
      <c r="R246" s="9"/>
      <c r="S246" s="9"/>
      <c r="T246" s="9"/>
      <c r="U246" s="9"/>
      <c r="V246" s="9"/>
      <c r="W246" s="9"/>
      <c r="X246" s="9"/>
      <c r="Y246" s="9"/>
      <c r="Z246" s="9"/>
    </row>
    <row r="247" spans="1:26" ht="12.75" customHeight="1" x14ac:dyDescent="0.2">
      <c r="A247" s="14"/>
      <c r="B247" s="15"/>
      <c r="C247" s="16"/>
      <c r="D247" s="14"/>
      <c r="E247" s="17"/>
      <c r="F247" s="18"/>
      <c r="G247" s="18"/>
      <c r="H247" s="18"/>
      <c r="I247" s="8"/>
      <c r="J247" s="9"/>
      <c r="K247" s="9"/>
      <c r="L247" s="9"/>
      <c r="M247" s="9"/>
      <c r="N247" s="9"/>
      <c r="O247" s="9"/>
      <c r="P247" s="9"/>
      <c r="Q247" s="9"/>
      <c r="R247" s="9"/>
      <c r="S247" s="9"/>
      <c r="T247" s="9"/>
      <c r="U247" s="9"/>
      <c r="V247" s="9"/>
      <c r="W247" s="9"/>
      <c r="X247" s="9"/>
      <c r="Y247" s="9"/>
      <c r="Z247" s="9"/>
    </row>
    <row r="248" spans="1:26" ht="12.75" customHeight="1" x14ac:dyDescent="0.2">
      <c r="A248" s="14"/>
      <c r="B248" s="15"/>
      <c r="C248" s="16"/>
      <c r="D248" s="14"/>
      <c r="E248" s="17"/>
      <c r="F248" s="18"/>
      <c r="G248" s="18"/>
      <c r="H248" s="18"/>
      <c r="I248" s="8"/>
      <c r="J248" s="9"/>
      <c r="K248" s="9"/>
      <c r="L248" s="9"/>
      <c r="M248" s="9"/>
      <c r="N248" s="9"/>
      <c r="O248" s="9"/>
      <c r="P248" s="9"/>
      <c r="Q248" s="9"/>
      <c r="R248" s="9"/>
      <c r="S248" s="9"/>
      <c r="T248" s="9"/>
      <c r="U248" s="9"/>
      <c r="V248" s="9"/>
      <c r="W248" s="9"/>
      <c r="X248" s="9"/>
      <c r="Y248" s="9"/>
      <c r="Z248" s="9"/>
    </row>
    <row r="249" spans="1:26" ht="12.75" customHeight="1" x14ac:dyDescent="0.2">
      <c r="A249" s="14"/>
      <c r="B249" s="15"/>
      <c r="C249" s="16"/>
      <c r="D249" s="14"/>
      <c r="E249" s="17"/>
      <c r="F249" s="18"/>
      <c r="G249" s="18"/>
      <c r="H249" s="18"/>
      <c r="I249" s="8"/>
      <c r="J249" s="9"/>
      <c r="K249" s="9"/>
      <c r="L249" s="9"/>
      <c r="M249" s="9"/>
      <c r="N249" s="9"/>
      <c r="O249" s="9"/>
      <c r="P249" s="9"/>
      <c r="Q249" s="9"/>
      <c r="R249" s="9"/>
      <c r="S249" s="9"/>
      <c r="T249" s="9"/>
      <c r="U249" s="9"/>
      <c r="V249" s="9"/>
      <c r="W249" s="9"/>
      <c r="X249" s="9"/>
      <c r="Y249" s="9"/>
      <c r="Z249" s="9"/>
    </row>
    <row r="250" spans="1:26" ht="12.75" customHeight="1" x14ac:dyDescent="0.2">
      <c r="A250" s="14"/>
      <c r="B250" s="15"/>
      <c r="C250" s="16"/>
      <c r="D250" s="14"/>
      <c r="E250" s="17"/>
      <c r="F250" s="18"/>
      <c r="G250" s="18"/>
      <c r="H250" s="18"/>
      <c r="I250" s="8"/>
      <c r="J250" s="9"/>
      <c r="K250" s="9"/>
      <c r="L250" s="9"/>
      <c r="M250" s="9"/>
      <c r="N250" s="9"/>
      <c r="O250" s="9"/>
      <c r="P250" s="9"/>
      <c r="Q250" s="9"/>
      <c r="R250" s="9"/>
      <c r="S250" s="9"/>
      <c r="T250" s="9"/>
      <c r="U250" s="9"/>
      <c r="V250" s="9"/>
      <c r="W250" s="9"/>
      <c r="X250" s="9"/>
      <c r="Y250" s="9"/>
      <c r="Z250" s="9"/>
    </row>
    <row r="251" spans="1:26" ht="12.75" customHeight="1" x14ac:dyDescent="0.2">
      <c r="A251" s="14"/>
      <c r="B251" s="15"/>
      <c r="C251" s="16"/>
      <c r="D251" s="14"/>
      <c r="E251" s="17"/>
      <c r="F251" s="18"/>
      <c r="G251" s="18"/>
      <c r="H251" s="18"/>
      <c r="I251" s="8"/>
      <c r="J251" s="9"/>
      <c r="K251" s="9"/>
      <c r="L251" s="9"/>
      <c r="M251" s="9"/>
      <c r="N251" s="9"/>
      <c r="O251" s="9"/>
      <c r="P251" s="9"/>
      <c r="Q251" s="9"/>
      <c r="R251" s="9"/>
      <c r="S251" s="9"/>
      <c r="T251" s="9"/>
      <c r="U251" s="9"/>
      <c r="V251" s="9"/>
      <c r="W251" s="9"/>
      <c r="X251" s="9"/>
      <c r="Y251" s="9"/>
      <c r="Z251" s="9"/>
    </row>
    <row r="252" spans="1:26" ht="12.75" customHeight="1" x14ac:dyDescent="0.2">
      <c r="A252" s="14"/>
      <c r="B252" s="15"/>
      <c r="C252" s="16"/>
      <c r="D252" s="14"/>
      <c r="E252" s="17"/>
      <c r="F252" s="18"/>
      <c r="G252" s="18"/>
      <c r="H252" s="18"/>
      <c r="I252" s="8"/>
      <c r="J252" s="9"/>
      <c r="K252" s="9"/>
      <c r="L252" s="9"/>
      <c r="M252" s="9"/>
      <c r="N252" s="9"/>
      <c r="O252" s="9"/>
      <c r="P252" s="9"/>
      <c r="Q252" s="9"/>
      <c r="R252" s="9"/>
      <c r="S252" s="9"/>
      <c r="T252" s="9"/>
      <c r="U252" s="9"/>
      <c r="V252" s="9"/>
      <c r="W252" s="9"/>
      <c r="X252" s="9"/>
      <c r="Y252" s="9"/>
      <c r="Z252" s="9"/>
    </row>
    <row r="253" spans="1:26" ht="12.75" customHeight="1" x14ac:dyDescent="0.2">
      <c r="A253" s="14"/>
      <c r="B253" s="15"/>
      <c r="C253" s="16"/>
      <c r="D253" s="14"/>
      <c r="E253" s="17"/>
      <c r="F253" s="18"/>
      <c r="G253" s="18"/>
      <c r="H253" s="18"/>
      <c r="I253" s="8"/>
      <c r="J253" s="9"/>
      <c r="K253" s="9"/>
      <c r="L253" s="9"/>
      <c r="M253" s="9"/>
      <c r="N253" s="9"/>
      <c r="O253" s="9"/>
      <c r="P253" s="9"/>
      <c r="Q253" s="9"/>
      <c r="R253" s="9"/>
      <c r="S253" s="9"/>
      <c r="T253" s="9"/>
      <c r="U253" s="9"/>
      <c r="V253" s="9"/>
      <c r="W253" s="9"/>
      <c r="X253" s="9"/>
      <c r="Y253" s="9"/>
      <c r="Z253" s="9"/>
    </row>
    <row r="254" spans="1:26" ht="12.75" customHeight="1" x14ac:dyDescent="0.2">
      <c r="A254" s="14"/>
      <c r="B254" s="15"/>
      <c r="C254" s="16"/>
      <c r="D254" s="14"/>
      <c r="E254" s="17"/>
      <c r="F254" s="18"/>
      <c r="G254" s="18"/>
      <c r="H254" s="18"/>
      <c r="I254" s="8"/>
      <c r="J254" s="9"/>
      <c r="K254" s="9"/>
      <c r="L254" s="9"/>
      <c r="M254" s="9"/>
      <c r="N254" s="9"/>
      <c r="O254" s="9"/>
      <c r="P254" s="9"/>
      <c r="Q254" s="9"/>
      <c r="R254" s="9"/>
      <c r="S254" s="9"/>
      <c r="T254" s="9"/>
      <c r="U254" s="9"/>
      <c r="V254" s="9"/>
      <c r="W254" s="9"/>
      <c r="X254" s="9"/>
      <c r="Y254" s="9"/>
      <c r="Z254" s="9"/>
    </row>
    <row r="255" spans="1:26" ht="12.75" customHeight="1" x14ac:dyDescent="0.2">
      <c r="A255" s="14"/>
      <c r="B255" s="15"/>
      <c r="C255" s="16"/>
      <c r="D255" s="14"/>
      <c r="E255" s="17"/>
      <c r="F255" s="18"/>
      <c r="G255" s="18"/>
      <c r="H255" s="18"/>
      <c r="I255" s="8"/>
      <c r="J255" s="9"/>
      <c r="K255" s="9"/>
      <c r="L255" s="9"/>
      <c r="M255" s="9"/>
      <c r="N255" s="9"/>
      <c r="O255" s="9"/>
      <c r="P255" s="9"/>
      <c r="Q255" s="9"/>
      <c r="R255" s="9"/>
      <c r="S255" s="9"/>
      <c r="T255" s="9"/>
      <c r="U255" s="9"/>
      <c r="V255" s="9"/>
      <c r="W255" s="9"/>
      <c r="X255" s="9"/>
      <c r="Y255" s="9"/>
      <c r="Z255" s="9"/>
    </row>
    <row r="256" spans="1:26" ht="12.75" customHeight="1" x14ac:dyDescent="0.2">
      <c r="A256" s="14"/>
      <c r="B256" s="15"/>
      <c r="C256" s="16"/>
      <c r="D256" s="14"/>
      <c r="E256" s="17"/>
      <c r="F256" s="18"/>
      <c r="G256" s="18"/>
      <c r="H256" s="18"/>
      <c r="I256" s="8"/>
      <c r="J256" s="9"/>
      <c r="K256" s="9"/>
      <c r="L256" s="9"/>
      <c r="M256" s="9"/>
      <c r="N256" s="9"/>
      <c r="O256" s="9"/>
      <c r="P256" s="9"/>
      <c r="Q256" s="9"/>
      <c r="R256" s="9"/>
      <c r="S256" s="9"/>
      <c r="T256" s="9"/>
      <c r="U256" s="9"/>
      <c r="V256" s="9"/>
      <c r="W256" s="9"/>
      <c r="X256" s="9"/>
      <c r="Y256" s="9"/>
      <c r="Z256" s="9"/>
    </row>
    <row r="257" spans="1:26" ht="12.75" customHeight="1" x14ac:dyDescent="0.2">
      <c r="A257" s="14"/>
      <c r="B257" s="15"/>
      <c r="C257" s="16"/>
      <c r="D257" s="14"/>
      <c r="E257" s="17"/>
      <c r="F257" s="18"/>
      <c r="G257" s="18"/>
      <c r="H257" s="18"/>
      <c r="I257" s="8"/>
      <c r="J257" s="9"/>
      <c r="K257" s="9"/>
      <c r="L257" s="9"/>
      <c r="M257" s="9"/>
      <c r="N257" s="9"/>
      <c r="O257" s="9"/>
      <c r="P257" s="9"/>
      <c r="Q257" s="9"/>
      <c r="R257" s="9"/>
      <c r="S257" s="9"/>
      <c r="T257" s="9"/>
      <c r="U257" s="9"/>
      <c r="V257" s="9"/>
      <c r="W257" s="9"/>
      <c r="X257" s="9"/>
      <c r="Y257" s="9"/>
      <c r="Z257" s="9"/>
    </row>
    <row r="258" spans="1:26" ht="12.75" customHeight="1" x14ac:dyDescent="0.2">
      <c r="A258" s="14"/>
      <c r="B258" s="15"/>
      <c r="C258" s="16"/>
      <c r="D258" s="14"/>
      <c r="E258" s="17"/>
      <c r="F258" s="18"/>
      <c r="G258" s="18"/>
      <c r="H258" s="18"/>
      <c r="I258" s="8"/>
      <c r="J258" s="9"/>
      <c r="K258" s="9"/>
      <c r="L258" s="9"/>
      <c r="M258" s="9"/>
      <c r="N258" s="9"/>
      <c r="O258" s="9"/>
      <c r="P258" s="9"/>
      <c r="Q258" s="9"/>
      <c r="R258" s="9"/>
      <c r="S258" s="9"/>
      <c r="T258" s="9"/>
      <c r="U258" s="9"/>
      <c r="V258" s="9"/>
      <c r="W258" s="9"/>
      <c r="X258" s="9"/>
      <c r="Y258" s="9"/>
      <c r="Z258" s="9"/>
    </row>
    <row r="259" spans="1:26" ht="12.75" customHeight="1" x14ac:dyDescent="0.2">
      <c r="A259" s="14"/>
      <c r="B259" s="15"/>
      <c r="C259" s="16"/>
      <c r="D259" s="14"/>
      <c r="E259" s="17"/>
      <c r="F259" s="18"/>
      <c r="G259" s="18"/>
      <c r="H259" s="18"/>
      <c r="I259" s="8"/>
      <c r="J259" s="9"/>
      <c r="K259" s="9"/>
      <c r="L259" s="9"/>
      <c r="M259" s="9"/>
      <c r="N259" s="9"/>
      <c r="O259" s="9"/>
      <c r="P259" s="9"/>
      <c r="Q259" s="9"/>
      <c r="R259" s="9"/>
      <c r="S259" s="9"/>
      <c r="T259" s="9"/>
      <c r="U259" s="9"/>
      <c r="V259" s="9"/>
      <c r="W259" s="9"/>
      <c r="X259" s="9"/>
      <c r="Y259" s="9"/>
      <c r="Z259" s="9"/>
    </row>
    <row r="260" spans="1:26" ht="12.75" customHeight="1" x14ac:dyDescent="0.2">
      <c r="A260" s="14"/>
      <c r="B260" s="15"/>
      <c r="C260" s="16"/>
      <c r="D260" s="14"/>
      <c r="E260" s="17"/>
      <c r="F260" s="18"/>
      <c r="G260" s="18"/>
      <c r="H260" s="18"/>
      <c r="I260" s="8"/>
      <c r="J260" s="9"/>
      <c r="K260" s="9"/>
      <c r="L260" s="9"/>
      <c r="M260" s="9"/>
      <c r="N260" s="9"/>
      <c r="O260" s="9"/>
      <c r="P260" s="9"/>
      <c r="Q260" s="9"/>
      <c r="R260" s="9"/>
      <c r="S260" s="9"/>
      <c r="T260" s="9"/>
      <c r="U260" s="9"/>
      <c r="V260" s="9"/>
      <c r="W260" s="9"/>
      <c r="X260" s="9"/>
      <c r="Y260" s="9"/>
      <c r="Z260" s="9"/>
    </row>
    <row r="261" spans="1:26" ht="12.75" customHeight="1" x14ac:dyDescent="0.2">
      <c r="A261" s="14"/>
      <c r="B261" s="15"/>
      <c r="C261" s="16"/>
      <c r="D261" s="14"/>
      <c r="E261" s="17"/>
      <c r="F261" s="18"/>
      <c r="G261" s="18"/>
      <c r="H261" s="18"/>
      <c r="I261" s="8"/>
      <c r="J261" s="9"/>
      <c r="K261" s="9"/>
      <c r="L261" s="9"/>
      <c r="M261" s="9"/>
      <c r="N261" s="9"/>
      <c r="O261" s="9"/>
      <c r="P261" s="9"/>
      <c r="Q261" s="9"/>
      <c r="R261" s="9"/>
      <c r="S261" s="9"/>
      <c r="T261" s="9"/>
      <c r="U261" s="9"/>
      <c r="V261" s="9"/>
      <c r="W261" s="9"/>
      <c r="X261" s="9"/>
      <c r="Y261" s="9"/>
      <c r="Z261" s="9"/>
    </row>
    <row r="262" spans="1:26" ht="12.75" customHeight="1" x14ac:dyDescent="0.2">
      <c r="A262" s="14"/>
      <c r="B262" s="15"/>
      <c r="C262" s="16"/>
      <c r="D262" s="14"/>
      <c r="E262" s="17"/>
      <c r="F262" s="18"/>
      <c r="G262" s="18"/>
      <c r="H262" s="18"/>
      <c r="I262" s="8"/>
      <c r="J262" s="9"/>
      <c r="K262" s="9"/>
      <c r="L262" s="9"/>
      <c r="M262" s="9"/>
      <c r="N262" s="9"/>
      <c r="O262" s="9"/>
      <c r="P262" s="9"/>
      <c r="Q262" s="9"/>
      <c r="R262" s="9"/>
      <c r="S262" s="9"/>
      <c r="T262" s="9"/>
      <c r="U262" s="9"/>
      <c r="V262" s="9"/>
      <c r="W262" s="9"/>
      <c r="X262" s="9"/>
      <c r="Y262" s="9"/>
      <c r="Z262" s="9"/>
    </row>
    <row r="263" spans="1:26" ht="12.75" customHeight="1" x14ac:dyDescent="0.2">
      <c r="A263" s="14"/>
      <c r="B263" s="15"/>
      <c r="C263" s="16"/>
      <c r="D263" s="14"/>
      <c r="E263" s="17"/>
      <c r="F263" s="18"/>
      <c r="G263" s="18"/>
      <c r="H263" s="18"/>
      <c r="I263" s="8"/>
      <c r="J263" s="9"/>
      <c r="K263" s="9"/>
      <c r="L263" s="9"/>
      <c r="M263" s="9"/>
      <c r="N263" s="9"/>
      <c r="O263" s="9"/>
      <c r="P263" s="9"/>
      <c r="Q263" s="9"/>
      <c r="R263" s="9"/>
      <c r="S263" s="9"/>
      <c r="T263" s="9"/>
      <c r="U263" s="9"/>
      <c r="V263" s="9"/>
      <c r="W263" s="9"/>
      <c r="X263" s="9"/>
      <c r="Y263" s="9"/>
      <c r="Z263" s="9"/>
    </row>
    <row r="264" spans="1:26" ht="12.75" customHeight="1" x14ac:dyDescent="0.2">
      <c r="A264" s="14"/>
      <c r="B264" s="15"/>
      <c r="C264" s="16"/>
      <c r="D264" s="14"/>
      <c r="E264" s="17"/>
      <c r="F264" s="18"/>
      <c r="G264" s="18"/>
      <c r="H264" s="18"/>
      <c r="I264" s="8"/>
      <c r="J264" s="9"/>
      <c r="K264" s="9"/>
      <c r="L264" s="9"/>
      <c r="M264" s="9"/>
      <c r="N264" s="9"/>
      <c r="O264" s="9"/>
      <c r="P264" s="9"/>
      <c r="Q264" s="9"/>
      <c r="R264" s="9"/>
      <c r="S264" s="9"/>
      <c r="T264" s="9"/>
      <c r="U264" s="9"/>
      <c r="V264" s="9"/>
      <c r="W264" s="9"/>
      <c r="X264" s="9"/>
      <c r="Y264" s="9"/>
      <c r="Z264" s="9"/>
    </row>
    <row r="265" spans="1:26" ht="12.75" customHeight="1" x14ac:dyDescent="0.2">
      <c r="A265" s="14"/>
      <c r="B265" s="15"/>
      <c r="C265" s="16"/>
      <c r="D265" s="14"/>
      <c r="E265" s="17"/>
      <c r="F265" s="18"/>
      <c r="G265" s="18"/>
      <c r="H265" s="18"/>
      <c r="I265" s="8"/>
      <c r="J265" s="9"/>
      <c r="K265" s="9"/>
      <c r="L265" s="9"/>
      <c r="M265" s="9"/>
      <c r="N265" s="9"/>
      <c r="O265" s="9"/>
      <c r="P265" s="9"/>
      <c r="Q265" s="9"/>
      <c r="R265" s="9"/>
      <c r="S265" s="9"/>
      <c r="T265" s="9"/>
      <c r="U265" s="9"/>
      <c r="V265" s="9"/>
      <c r="W265" s="9"/>
      <c r="X265" s="9"/>
      <c r="Y265" s="9"/>
      <c r="Z265" s="9"/>
    </row>
    <row r="266" spans="1:26" ht="12.75" customHeight="1" x14ac:dyDescent="0.2">
      <c r="A266" s="14"/>
      <c r="B266" s="15"/>
      <c r="C266" s="16"/>
      <c r="D266" s="14"/>
      <c r="E266" s="17"/>
      <c r="F266" s="18"/>
      <c r="G266" s="18"/>
      <c r="H266" s="18"/>
      <c r="I266" s="8"/>
      <c r="J266" s="9"/>
      <c r="K266" s="9"/>
      <c r="L266" s="9"/>
      <c r="M266" s="9"/>
      <c r="N266" s="9"/>
      <c r="O266" s="9"/>
      <c r="P266" s="9"/>
      <c r="Q266" s="9"/>
      <c r="R266" s="9"/>
      <c r="S266" s="9"/>
      <c r="T266" s="9"/>
      <c r="U266" s="9"/>
      <c r="V266" s="9"/>
      <c r="W266" s="9"/>
      <c r="X266" s="9"/>
      <c r="Y266" s="9"/>
      <c r="Z266" s="9"/>
    </row>
    <row r="267" spans="1:26" ht="12.75" customHeight="1" x14ac:dyDescent="0.2">
      <c r="A267" s="14"/>
      <c r="B267" s="15"/>
      <c r="C267" s="16"/>
      <c r="D267" s="14"/>
      <c r="E267" s="17"/>
      <c r="F267" s="18"/>
      <c r="G267" s="18"/>
      <c r="H267" s="18"/>
      <c r="I267" s="8"/>
      <c r="J267" s="9"/>
      <c r="K267" s="9"/>
      <c r="L267" s="9"/>
      <c r="M267" s="9"/>
      <c r="N267" s="9"/>
      <c r="O267" s="9"/>
      <c r="P267" s="9"/>
      <c r="Q267" s="9"/>
      <c r="R267" s="9"/>
      <c r="S267" s="9"/>
      <c r="T267" s="9"/>
      <c r="U267" s="9"/>
      <c r="V267" s="9"/>
      <c r="W267" s="9"/>
      <c r="X267" s="9"/>
      <c r="Y267" s="9"/>
      <c r="Z267" s="9"/>
    </row>
    <row r="268" spans="1:26" ht="12.75" customHeight="1" x14ac:dyDescent="0.2">
      <c r="A268" s="14"/>
      <c r="B268" s="15"/>
      <c r="C268" s="16"/>
      <c r="D268" s="14"/>
      <c r="E268" s="17"/>
      <c r="F268" s="18"/>
      <c r="G268" s="18"/>
      <c r="H268" s="18"/>
      <c r="I268" s="8"/>
      <c r="J268" s="9"/>
      <c r="K268" s="9"/>
      <c r="L268" s="9"/>
      <c r="M268" s="9"/>
      <c r="N268" s="9"/>
      <c r="O268" s="9"/>
      <c r="P268" s="9"/>
      <c r="Q268" s="9"/>
      <c r="R268" s="9"/>
      <c r="S268" s="9"/>
      <c r="T268" s="9"/>
      <c r="U268" s="9"/>
      <c r="V268" s="9"/>
      <c r="W268" s="9"/>
      <c r="X268" s="9"/>
      <c r="Y268" s="9"/>
      <c r="Z268" s="9"/>
    </row>
    <row r="269" spans="1:26" ht="12.75" customHeight="1" x14ac:dyDescent="0.2">
      <c r="A269" s="14"/>
      <c r="B269" s="15"/>
      <c r="C269" s="16"/>
      <c r="D269" s="14"/>
      <c r="E269" s="17"/>
      <c r="F269" s="18"/>
      <c r="G269" s="18"/>
      <c r="H269" s="18"/>
      <c r="I269" s="8"/>
      <c r="J269" s="9"/>
      <c r="K269" s="9"/>
      <c r="L269" s="9"/>
      <c r="M269" s="9"/>
      <c r="N269" s="9"/>
      <c r="O269" s="9"/>
      <c r="P269" s="9"/>
      <c r="Q269" s="9"/>
      <c r="R269" s="9"/>
      <c r="S269" s="9"/>
      <c r="T269" s="9"/>
      <c r="U269" s="9"/>
      <c r="V269" s="9"/>
      <c r="W269" s="9"/>
      <c r="X269" s="9"/>
      <c r="Y269" s="9"/>
      <c r="Z269" s="9"/>
    </row>
    <row r="270" spans="1:26" ht="12.75" customHeight="1" x14ac:dyDescent="0.2">
      <c r="A270" s="14"/>
      <c r="B270" s="15"/>
      <c r="C270" s="16"/>
      <c r="D270" s="14"/>
      <c r="E270" s="17"/>
      <c r="F270" s="18"/>
      <c r="G270" s="18"/>
      <c r="H270" s="18"/>
      <c r="I270" s="8"/>
      <c r="J270" s="9"/>
      <c r="K270" s="9"/>
      <c r="L270" s="9"/>
      <c r="M270" s="9"/>
      <c r="N270" s="9"/>
      <c r="O270" s="9"/>
      <c r="P270" s="9"/>
      <c r="Q270" s="9"/>
      <c r="R270" s="9"/>
      <c r="S270" s="9"/>
      <c r="T270" s="9"/>
      <c r="U270" s="9"/>
      <c r="V270" s="9"/>
      <c r="W270" s="9"/>
      <c r="X270" s="9"/>
      <c r="Y270" s="9"/>
      <c r="Z270" s="9"/>
    </row>
    <row r="271" spans="1:26" ht="12.75" customHeight="1" x14ac:dyDescent="0.2">
      <c r="A271" s="14"/>
      <c r="B271" s="15"/>
      <c r="C271" s="16"/>
      <c r="D271" s="14"/>
      <c r="E271" s="17"/>
      <c r="F271" s="18"/>
      <c r="G271" s="18"/>
      <c r="H271" s="18"/>
      <c r="I271" s="8"/>
      <c r="J271" s="9"/>
      <c r="K271" s="9"/>
      <c r="L271" s="9"/>
      <c r="M271" s="9"/>
      <c r="N271" s="9"/>
      <c r="O271" s="9"/>
      <c r="P271" s="9"/>
      <c r="Q271" s="9"/>
      <c r="R271" s="9"/>
      <c r="S271" s="9"/>
      <c r="T271" s="9"/>
      <c r="U271" s="9"/>
      <c r="V271" s="9"/>
      <c r="W271" s="9"/>
      <c r="X271" s="9"/>
      <c r="Y271" s="9"/>
      <c r="Z271" s="9"/>
    </row>
    <row r="272" spans="1:26" ht="12.75" customHeight="1" x14ac:dyDescent="0.2">
      <c r="A272" s="14"/>
      <c r="B272" s="15"/>
      <c r="C272" s="16"/>
      <c r="D272" s="14"/>
      <c r="E272" s="17"/>
      <c r="F272" s="18"/>
      <c r="G272" s="18"/>
      <c r="H272" s="18"/>
      <c r="I272" s="8"/>
      <c r="J272" s="9"/>
      <c r="K272" s="9"/>
      <c r="L272" s="9"/>
      <c r="M272" s="9"/>
      <c r="N272" s="9"/>
      <c r="O272" s="9"/>
      <c r="P272" s="9"/>
      <c r="Q272" s="9"/>
      <c r="R272" s="9"/>
      <c r="S272" s="9"/>
      <c r="T272" s="9"/>
      <c r="U272" s="9"/>
      <c r="V272" s="9"/>
      <c r="W272" s="9"/>
      <c r="X272" s="9"/>
      <c r="Y272" s="9"/>
      <c r="Z272" s="9"/>
    </row>
    <row r="273" spans="1:26" ht="12.75" customHeight="1" x14ac:dyDescent="0.2">
      <c r="A273" s="14"/>
      <c r="B273" s="15"/>
      <c r="C273" s="16"/>
      <c r="D273" s="14"/>
      <c r="E273" s="17"/>
      <c r="F273" s="18"/>
      <c r="G273" s="18"/>
      <c r="H273" s="18"/>
      <c r="I273" s="8"/>
      <c r="J273" s="9"/>
      <c r="K273" s="9"/>
      <c r="L273" s="9"/>
      <c r="M273" s="9"/>
      <c r="N273" s="9"/>
      <c r="O273" s="9"/>
      <c r="P273" s="9"/>
      <c r="Q273" s="9"/>
      <c r="R273" s="9"/>
      <c r="S273" s="9"/>
      <c r="T273" s="9"/>
      <c r="U273" s="9"/>
      <c r="V273" s="9"/>
      <c r="W273" s="9"/>
      <c r="X273" s="9"/>
      <c r="Y273" s="9"/>
      <c r="Z273" s="9"/>
    </row>
    <row r="274" spans="1:26" ht="12.75" customHeight="1" x14ac:dyDescent="0.2">
      <c r="A274" s="14"/>
      <c r="B274" s="15"/>
      <c r="C274" s="16"/>
      <c r="D274" s="14"/>
      <c r="E274" s="17"/>
      <c r="F274" s="18"/>
      <c r="G274" s="18"/>
      <c r="H274" s="18"/>
      <c r="I274" s="8"/>
      <c r="J274" s="9"/>
      <c r="K274" s="9"/>
      <c r="L274" s="9"/>
      <c r="M274" s="9"/>
      <c r="N274" s="9"/>
      <c r="O274" s="9"/>
      <c r="P274" s="9"/>
      <c r="Q274" s="9"/>
      <c r="R274" s="9"/>
      <c r="S274" s="9"/>
      <c r="T274" s="9"/>
      <c r="U274" s="9"/>
      <c r="V274" s="9"/>
      <c r="W274" s="9"/>
      <c r="X274" s="9"/>
      <c r="Y274" s="9"/>
      <c r="Z274" s="9"/>
    </row>
    <row r="275" spans="1:26" ht="12.75" customHeight="1" x14ac:dyDescent="0.2">
      <c r="A275" s="14"/>
      <c r="B275" s="15"/>
      <c r="C275" s="16"/>
      <c r="D275" s="14"/>
      <c r="E275" s="17"/>
      <c r="F275" s="18"/>
      <c r="G275" s="18"/>
      <c r="H275" s="18"/>
      <c r="I275" s="8"/>
      <c r="J275" s="9"/>
      <c r="K275" s="9"/>
      <c r="L275" s="9"/>
      <c r="M275" s="9"/>
      <c r="N275" s="9"/>
      <c r="O275" s="9"/>
      <c r="P275" s="9"/>
      <c r="Q275" s="9"/>
      <c r="R275" s="9"/>
      <c r="S275" s="9"/>
      <c r="T275" s="9"/>
      <c r="U275" s="9"/>
      <c r="V275" s="9"/>
      <c r="W275" s="9"/>
      <c r="X275" s="9"/>
      <c r="Y275" s="9"/>
      <c r="Z275" s="9"/>
    </row>
    <row r="276" spans="1:26" ht="12.75" customHeight="1" x14ac:dyDescent="0.2">
      <c r="A276" s="14"/>
      <c r="B276" s="15"/>
      <c r="C276" s="16"/>
      <c r="D276" s="14"/>
      <c r="E276" s="17"/>
      <c r="F276" s="18"/>
      <c r="G276" s="18"/>
      <c r="H276" s="18"/>
      <c r="I276" s="8"/>
      <c r="J276" s="9"/>
      <c r="K276" s="9"/>
      <c r="L276" s="9"/>
      <c r="M276" s="9"/>
      <c r="N276" s="9"/>
      <c r="O276" s="9"/>
      <c r="P276" s="9"/>
      <c r="Q276" s="9"/>
      <c r="R276" s="9"/>
      <c r="S276" s="9"/>
      <c r="T276" s="9"/>
      <c r="U276" s="9"/>
      <c r="V276" s="9"/>
      <c r="W276" s="9"/>
      <c r="X276" s="9"/>
      <c r="Y276" s="9"/>
      <c r="Z276" s="9"/>
    </row>
    <row r="277" spans="1:26" ht="12.75" customHeight="1" x14ac:dyDescent="0.2">
      <c r="A277" s="14"/>
      <c r="B277" s="15"/>
      <c r="C277" s="16"/>
      <c r="D277" s="14"/>
      <c r="E277" s="17"/>
      <c r="F277" s="18"/>
      <c r="G277" s="18"/>
      <c r="H277" s="18"/>
      <c r="I277" s="8"/>
      <c r="J277" s="9"/>
      <c r="K277" s="9"/>
      <c r="L277" s="9"/>
      <c r="M277" s="9"/>
      <c r="N277" s="9"/>
      <c r="O277" s="9"/>
      <c r="P277" s="9"/>
      <c r="Q277" s="9"/>
      <c r="R277" s="9"/>
      <c r="S277" s="9"/>
      <c r="T277" s="9"/>
      <c r="U277" s="9"/>
      <c r="V277" s="9"/>
      <c r="W277" s="9"/>
      <c r="X277" s="9"/>
      <c r="Y277" s="9"/>
      <c r="Z277" s="9"/>
    </row>
    <row r="278" spans="1:26" ht="12.75" customHeight="1" x14ac:dyDescent="0.2">
      <c r="A278" s="14"/>
      <c r="B278" s="15"/>
      <c r="C278" s="16"/>
      <c r="D278" s="14"/>
      <c r="E278" s="17"/>
      <c r="F278" s="18"/>
      <c r="G278" s="18"/>
      <c r="H278" s="18"/>
      <c r="I278" s="8"/>
      <c r="J278" s="9"/>
      <c r="K278" s="9"/>
      <c r="L278" s="9"/>
      <c r="M278" s="9"/>
      <c r="N278" s="9"/>
      <c r="O278" s="9"/>
      <c r="P278" s="9"/>
      <c r="Q278" s="9"/>
      <c r="R278" s="9"/>
      <c r="S278" s="9"/>
      <c r="T278" s="9"/>
      <c r="U278" s="9"/>
      <c r="V278" s="9"/>
      <c r="W278" s="9"/>
      <c r="X278" s="9"/>
      <c r="Y278" s="9"/>
      <c r="Z278" s="9"/>
    </row>
    <row r="279" spans="1:26" ht="12.75" customHeight="1" x14ac:dyDescent="0.2">
      <c r="A279" s="14"/>
      <c r="B279" s="15"/>
      <c r="C279" s="16"/>
      <c r="D279" s="14"/>
      <c r="E279" s="17"/>
      <c r="F279" s="18"/>
      <c r="G279" s="18"/>
      <c r="H279" s="18"/>
      <c r="I279" s="8"/>
      <c r="J279" s="9"/>
      <c r="K279" s="9"/>
      <c r="L279" s="9"/>
      <c r="M279" s="9"/>
      <c r="N279" s="9"/>
      <c r="O279" s="9"/>
      <c r="P279" s="9"/>
      <c r="Q279" s="9"/>
      <c r="R279" s="9"/>
      <c r="S279" s="9"/>
      <c r="T279" s="9"/>
      <c r="U279" s="9"/>
      <c r="V279" s="9"/>
      <c r="W279" s="9"/>
      <c r="X279" s="9"/>
      <c r="Y279" s="9"/>
      <c r="Z279" s="9"/>
    </row>
    <row r="280" spans="1:26" ht="12.75" customHeight="1" x14ac:dyDescent="0.2">
      <c r="A280" s="14"/>
      <c r="B280" s="15"/>
      <c r="C280" s="16"/>
      <c r="D280" s="14"/>
      <c r="E280" s="17"/>
      <c r="F280" s="18"/>
      <c r="G280" s="18"/>
      <c r="H280" s="18"/>
      <c r="I280" s="8"/>
      <c r="J280" s="9"/>
      <c r="K280" s="9"/>
      <c r="L280" s="9"/>
      <c r="M280" s="9"/>
      <c r="N280" s="9"/>
      <c r="O280" s="9"/>
      <c r="P280" s="9"/>
      <c r="Q280" s="9"/>
      <c r="R280" s="9"/>
      <c r="S280" s="9"/>
      <c r="T280" s="9"/>
      <c r="U280" s="9"/>
      <c r="V280" s="9"/>
      <c r="W280" s="9"/>
      <c r="X280" s="9"/>
      <c r="Y280" s="9"/>
      <c r="Z280" s="9"/>
    </row>
    <row r="281" spans="1:26" ht="12.75" customHeight="1" x14ac:dyDescent="0.2">
      <c r="A281" s="14"/>
      <c r="B281" s="15"/>
      <c r="C281" s="16"/>
      <c r="D281" s="14"/>
      <c r="E281" s="17"/>
      <c r="F281" s="18"/>
      <c r="G281" s="18"/>
      <c r="H281" s="18"/>
      <c r="I281" s="8"/>
      <c r="J281" s="9"/>
      <c r="K281" s="9"/>
      <c r="L281" s="9"/>
      <c r="M281" s="9"/>
      <c r="N281" s="9"/>
      <c r="O281" s="9"/>
      <c r="P281" s="9"/>
      <c r="Q281" s="9"/>
      <c r="R281" s="9"/>
      <c r="S281" s="9"/>
      <c r="T281" s="9"/>
      <c r="U281" s="9"/>
      <c r="V281" s="9"/>
      <c r="W281" s="9"/>
      <c r="X281" s="9"/>
      <c r="Y281" s="9"/>
      <c r="Z281" s="9"/>
    </row>
    <row r="282" spans="1:26" ht="12.75" customHeight="1" x14ac:dyDescent="0.2">
      <c r="A282" s="14"/>
      <c r="B282" s="15"/>
      <c r="C282" s="16"/>
      <c r="D282" s="14"/>
      <c r="E282" s="17"/>
      <c r="F282" s="18"/>
      <c r="G282" s="18"/>
      <c r="H282" s="18"/>
      <c r="I282" s="8"/>
      <c r="J282" s="9"/>
      <c r="K282" s="9"/>
      <c r="L282" s="9"/>
      <c r="M282" s="9"/>
      <c r="N282" s="9"/>
      <c r="O282" s="9"/>
      <c r="P282" s="9"/>
      <c r="Q282" s="9"/>
      <c r="R282" s="9"/>
      <c r="S282" s="9"/>
      <c r="T282" s="9"/>
      <c r="U282" s="9"/>
      <c r="V282" s="9"/>
      <c r="W282" s="9"/>
      <c r="X282" s="9"/>
      <c r="Y282" s="9"/>
      <c r="Z282" s="9"/>
    </row>
    <row r="283" spans="1:26" ht="12.75" customHeight="1" x14ac:dyDescent="0.2">
      <c r="A283" s="14"/>
      <c r="B283" s="15"/>
      <c r="C283" s="16"/>
      <c r="D283" s="14"/>
      <c r="E283" s="17"/>
      <c r="F283" s="18"/>
      <c r="G283" s="18"/>
      <c r="H283" s="18"/>
      <c r="I283" s="8"/>
      <c r="J283" s="9"/>
      <c r="K283" s="9"/>
      <c r="L283" s="9"/>
      <c r="M283" s="9"/>
      <c r="N283" s="9"/>
      <c r="O283" s="9"/>
      <c r="P283" s="9"/>
      <c r="Q283" s="9"/>
      <c r="R283" s="9"/>
      <c r="S283" s="9"/>
      <c r="T283" s="9"/>
      <c r="U283" s="9"/>
      <c r="V283" s="9"/>
      <c r="W283" s="9"/>
      <c r="X283" s="9"/>
      <c r="Y283" s="9"/>
      <c r="Z283" s="9"/>
    </row>
    <row r="284" spans="1:26" ht="12.75" customHeight="1" x14ac:dyDescent="0.2">
      <c r="A284" s="14"/>
      <c r="B284" s="15"/>
      <c r="C284" s="16"/>
      <c r="D284" s="14"/>
      <c r="E284" s="17"/>
      <c r="F284" s="18"/>
      <c r="G284" s="18"/>
      <c r="H284" s="18"/>
      <c r="I284" s="8"/>
      <c r="J284" s="9"/>
      <c r="K284" s="9"/>
      <c r="L284" s="9"/>
      <c r="M284" s="9"/>
      <c r="N284" s="9"/>
      <c r="O284" s="9"/>
      <c r="P284" s="9"/>
      <c r="Q284" s="9"/>
      <c r="R284" s="9"/>
      <c r="S284" s="9"/>
      <c r="T284" s="9"/>
      <c r="U284" s="9"/>
      <c r="V284" s="9"/>
      <c r="W284" s="9"/>
      <c r="X284" s="9"/>
      <c r="Y284" s="9"/>
      <c r="Z284" s="9"/>
    </row>
    <row r="285" spans="1:26" ht="12.75" customHeight="1" x14ac:dyDescent="0.2">
      <c r="A285" s="14"/>
      <c r="B285" s="15"/>
      <c r="C285" s="16"/>
      <c r="D285" s="14"/>
      <c r="E285" s="17"/>
      <c r="F285" s="18"/>
      <c r="G285" s="18"/>
      <c r="H285" s="18"/>
      <c r="I285" s="8"/>
      <c r="J285" s="9"/>
      <c r="K285" s="9"/>
      <c r="L285" s="9"/>
      <c r="M285" s="9"/>
      <c r="N285" s="9"/>
      <c r="O285" s="9"/>
      <c r="P285" s="9"/>
      <c r="Q285" s="9"/>
      <c r="R285" s="9"/>
      <c r="S285" s="9"/>
      <c r="T285" s="9"/>
      <c r="U285" s="9"/>
      <c r="V285" s="9"/>
      <c r="W285" s="9"/>
      <c r="X285" s="9"/>
      <c r="Y285" s="9"/>
      <c r="Z285" s="9"/>
    </row>
    <row r="286" spans="1:26" ht="12.75" customHeight="1" x14ac:dyDescent="0.2">
      <c r="A286" s="14"/>
      <c r="B286" s="15"/>
      <c r="C286" s="16"/>
      <c r="D286" s="14"/>
      <c r="E286" s="17"/>
      <c r="F286" s="18"/>
      <c r="G286" s="18"/>
      <c r="H286" s="18"/>
      <c r="I286" s="8"/>
      <c r="J286" s="9"/>
      <c r="K286" s="9"/>
      <c r="L286" s="9"/>
      <c r="M286" s="9"/>
      <c r="N286" s="9"/>
      <c r="O286" s="9"/>
      <c r="P286" s="9"/>
      <c r="Q286" s="9"/>
      <c r="R286" s="9"/>
      <c r="S286" s="9"/>
      <c r="T286" s="9"/>
      <c r="U286" s="9"/>
      <c r="V286" s="9"/>
      <c r="W286" s="9"/>
      <c r="X286" s="9"/>
      <c r="Y286" s="9"/>
      <c r="Z286" s="9"/>
    </row>
    <row r="287" spans="1:26" ht="12.75" customHeight="1" x14ac:dyDescent="0.2">
      <c r="A287" s="14"/>
      <c r="B287" s="15"/>
      <c r="C287" s="16"/>
      <c r="D287" s="14"/>
      <c r="E287" s="17"/>
      <c r="F287" s="18"/>
      <c r="G287" s="18"/>
      <c r="H287" s="18"/>
      <c r="I287" s="8"/>
      <c r="J287" s="9"/>
      <c r="K287" s="9"/>
      <c r="L287" s="9"/>
      <c r="M287" s="9"/>
      <c r="N287" s="9"/>
      <c r="O287" s="9"/>
      <c r="P287" s="9"/>
      <c r="Q287" s="9"/>
      <c r="R287" s="9"/>
      <c r="S287" s="9"/>
      <c r="T287" s="9"/>
      <c r="U287" s="9"/>
      <c r="V287" s="9"/>
      <c r="W287" s="9"/>
      <c r="X287" s="9"/>
      <c r="Y287" s="9"/>
      <c r="Z287" s="9"/>
    </row>
    <row r="288" spans="1:26" ht="12.75" customHeight="1" x14ac:dyDescent="0.2">
      <c r="A288" s="14"/>
      <c r="B288" s="15"/>
      <c r="C288" s="16"/>
      <c r="D288" s="14"/>
      <c r="E288" s="17"/>
      <c r="F288" s="18"/>
      <c r="G288" s="18"/>
      <c r="H288" s="18"/>
      <c r="I288" s="8"/>
      <c r="J288" s="9"/>
      <c r="K288" s="9"/>
      <c r="L288" s="9"/>
      <c r="M288" s="9"/>
      <c r="N288" s="9"/>
      <c r="O288" s="9"/>
      <c r="P288" s="9"/>
      <c r="Q288" s="9"/>
      <c r="R288" s="9"/>
      <c r="S288" s="9"/>
      <c r="T288" s="9"/>
      <c r="U288" s="9"/>
      <c r="V288" s="9"/>
      <c r="W288" s="9"/>
      <c r="X288" s="9"/>
      <c r="Y288" s="9"/>
      <c r="Z288" s="9"/>
    </row>
    <row r="289" spans="1:26" ht="12.75" customHeight="1" x14ac:dyDescent="0.2">
      <c r="A289" s="14"/>
      <c r="B289" s="15"/>
      <c r="C289" s="16"/>
      <c r="D289" s="14"/>
      <c r="E289" s="17"/>
      <c r="F289" s="18"/>
      <c r="G289" s="18"/>
      <c r="H289" s="18"/>
      <c r="I289" s="8"/>
      <c r="J289" s="9"/>
      <c r="K289" s="9"/>
      <c r="L289" s="9"/>
      <c r="M289" s="9"/>
      <c r="N289" s="9"/>
      <c r="O289" s="9"/>
      <c r="P289" s="9"/>
      <c r="Q289" s="9"/>
      <c r="R289" s="9"/>
      <c r="S289" s="9"/>
      <c r="T289" s="9"/>
      <c r="U289" s="9"/>
      <c r="V289" s="9"/>
      <c r="W289" s="9"/>
      <c r="X289" s="9"/>
      <c r="Y289" s="9"/>
      <c r="Z289" s="9"/>
    </row>
    <row r="290" spans="1:26" ht="12.75" customHeight="1" x14ac:dyDescent="0.2">
      <c r="A290" s="14"/>
      <c r="B290" s="15"/>
      <c r="C290" s="16"/>
      <c r="D290" s="14"/>
      <c r="E290" s="17"/>
      <c r="F290" s="18"/>
      <c r="G290" s="18"/>
      <c r="H290" s="18"/>
      <c r="I290" s="8"/>
      <c r="J290" s="9"/>
      <c r="K290" s="9"/>
      <c r="L290" s="9"/>
      <c r="M290" s="9"/>
      <c r="N290" s="9"/>
      <c r="O290" s="9"/>
      <c r="P290" s="9"/>
      <c r="Q290" s="9"/>
      <c r="R290" s="9"/>
      <c r="S290" s="9"/>
      <c r="T290" s="9"/>
      <c r="U290" s="9"/>
      <c r="V290" s="9"/>
      <c r="W290" s="9"/>
      <c r="X290" s="9"/>
      <c r="Y290" s="9"/>
      <c r="Z290" s="9"/>
    </row>
    <row r="291" spans="1:26" ht="12.75" customHeight="1" x14ac:dyDescent="0.2">
      <c r="A291" s="14"/>
      <c r="B291" s="15"/>
      <c r="C291" s="16"/>
      <c r="D291" s="14"/>
      <c r="E291" s="17"/>
      <c r="F291" s="18"/>
      <c r="G291" s="18"/>
      <c r="H291" s="18"/>
      <c r="I291" s="8"/>
      <c r="J291" s="9"/>
      <c r="K291" s="9"/>
      <c r="L291" s="9"/>
      <c r="M291" s="9"/>
      <c r="N291" s="9"/>
      <c r="O291" s="9"/>
      <c r="P291" s="9"/>
      <c r="Q291" s="9"/>
      <c r="R291" s="9"/>
      <c r="S291" s="9"/>
      <c r="T291" s="9"/>
      <c r="U291" s="9"/>
      <c r="V291" s="9"/>
      <c r="W291" s="9"/>
      <c r="X291" s="9"/>
      <c r="Y291" s="9"/>
      <c r="Z291" s="9"/>
    </row>
    <row r="292" spans="1:26" ht="12.75" customHeight="1" x14ac:dyDescent="0.2">
      <c r="A292" s="14"/>
      <c r="B292" s="15"/>
      <c r="C292" s="16"/>
      <c r="D292" s="14"/>
      <c r="E292" s="17"/>
      <c r="F292" s="18"/>
      <c r="G292" s="18"/>
      <c r="H292" s="18"/>
      <c r="I292" s="8"/>
      <c r="J292" s="9"/>
      <c r="K292" s="9"/>
      <c r="L292" s="9"/>
      <c r="M292" s="9"/>
      <c r="N292" s="9"/>
      <c r="O292" s="9"/>
      <c r="P292" s="9"/>
      <c r="Q292" s="9"/>
      <c r="R292" s="9"/>
      <c r="S292" s="9"/>
      <c r="T292" s="9"/>
      <c r="U292" s="9"/>
      <c r="V292" s="9"/>
      <c r="W292" s="9"/>
      <c r="X292" s="9"/>
      <c r="Y292" s="9"/>
      <c r="Z292" s="9"/>
    </row>
    <row r="293" spans="1:26" ht="12.75" customHeight="1" x14ac:dyDescent="0.2">
      <c r="A293" s="14"/>
      <c r="B293" s="15"/>
      <c r="C293" s="16"/>
      <c r="D293" s="14"/>
      <c r="E293" s="17"/>
      <c r="F293" s="18"/>
      <c r="G293" s="18"/>
      <c r="H293" s="18"/>
      <c r="I293" s="8"/>
      <c r="J293" s="9"/>
      <c r="K293" s="9"/>
      <c r="L293" s="9"/>
      <c r="M293" s="9"/>
      <c r="N293" s="9"/>
      <c r="O293" s="9"/>
      <c r="P293" s="9"/>
      <c r="Q293" s="9"/>
      <c r="R293" s="9"/>
      <c r="S293" s="9"/>
      <c r="T293" s="9"/>
      <c r="U293" s="9"/>
      <c r="V293" s="9"/>
      <c r="W293" s="9"/>
      <c r="X293" s="9"/>
      <c r="Y293" s="9"/>
      <c r="Z293" s="9"/>
    </row>
    <row r="294" spans="1:26" ht="12.75" customHeight="1" x14ac:dyDescent="0.2">
      <c r="A294" s="14"/>
      <c r="B294" s="15"/>
      <c r="C294" s="16"/>
      <c r="D294" s="14"/>
      <c r="E294" s="17"/>
      <c r="F294" s="18"/>
      <c r="G294" s="18"/>
      <c r="H294" s="18"/>
      <c r="I294" s="8"/>
      <c r="J294" s="9"/>
      <c r="K294" s="9"/>
      <c r="L294" s="9"/>
      <c r="M294" s="9"/>
      <c r="N294" s="9"/>
      <c r="O294" s="9"/>
      <c r="P294" s="9"/>
      <c r="Q294" s="9"/>
      <c r="R294" s="9"/>
      <c r="S294" s="9"/>
      <c r="T294" s="9"/>
      <c r="U294" s="9"/>
      <c r="V294" s="9"/>
      <c r="W294" s="9"/>
      <c r="X294" s="9"/>
      <c r="Y294" s="9"/>
      <c r="Z294" s="9"/>
    </row>
    <row r="295" spans="1:26" ht="12.75" customHeight="1" x14ac:dyDescent="0.2">
      <c r="A295" s="14"/>
      <c r="B295" s="15"/>
      <c r="C295" s="16"/>
      <c r="D295" s="14"/>
      <c r="E295" s="17"/>
      <c r="F295" s="18"/>
      <c r="G295" s="18"/>
      <c r="H295" s="18"/>
      <c r="I295" s="8"/>
      <c r="J295" s="9"/>
      <c r="K295" s="9"/>
      <c r="L295" s="9"/>
      <c r="M295" s="9"/>
      <c r="N295" s="9"/>
      <c r="O295" s="9"/>
      <c r="P295" s="9"/>
      <c r="Q295" s="9"/>
      <c r="R295" s="9"/>
      <c r="S295" s="9"/>
      <c r="T295" s="9"/>
      <c r="U295" s="9"/>
      <c r="V295" s="9"/>
      <c r="W295" s="9"/>
      <c r="X295" s="9"/>
      <c r="Y295" s="9"/>
      <c r="Z295" s="9"/>
    </row>
    <row r="296" spans="1:26" ht="12.75" customHeight="1" x14ac:dyDescent="0.2">
      <c r="A296" s="14"/>
      <c r="B296" s="15"/>
      <c r="C296" s="16"/>
      <c r="D296" s="14"/>
      <c r="E296" s="17"/>
      <c r="F296" s="18"/>
      <c r="G296" s="18"/>
      <c r="H296" s="18"/>
      <c r="I296" s="8"/>
      <c r="J296" s="9"/>
      <c r="K296" s="9"/>
      <c r="L296" s="9"/>
      <c r="M296" s="9"/>
      <c r="N296" s="9"/>
      <c r="O296" s="9"/>
      <c r="P296" s="9"/>
      <c r="Q296" s="9"/>
      <c r="R296" s="9"/>
      <c r="S296" s="9"/>
      <c r="T296" s="9"/>
      <c r="U296" s="9"/>
      <c r="V296" s="9"/>
      <c r="W296" s="9"/>
      <c r="X296" s="9"/>
      <c r="Y296" s="9"/>
      <c r="Z296" s="9"/>
    </row>
    <row r="297" spans="1:26" ht="12.75" customHeight="1" x14ac:dyDescent="0.2">
      <c r="A297" s="14"/>
      <c r="B297" s="15"/>
      <c r="C297" s="16"/>
      <c r="D297" s="14"/>
      <c r="E297" s="17"/>
      <c r="F297" s="18"/>
      <c r="G297" s="18"/>
      <c r="H297" s="18"/>
      <c r="I297" s="8"/>
      <c r="J297" s="9"/>
      <c r="K297" s="9"/>
      <c r="L297" s="9"/>
      <c r="M297" s="9"/>
      <c r="N297" s="9"/>
      <c r="O297" s="9"/>
      <c r="P297" s="9"/>
      <c r="Q297" s="9"/>
      <c r="R297" s="9"/>
      <c r="S297" s="9"/>
      <c r="T297" s="9"/>
      <c r="U297" s="9"/>
      <c r="V297" s="9"/>
      <c r="W297" s="9"/>
      <c r="X297" s="9"/>
      <c r="Y297" s="9"/>
      <c r="Z297" s="9"/>
    </row>
    <row r="298" spans="1:26" ht="12.75" customHeight="1" x14ac:dyDescent="0.2">
      <c r="A298" s="14"/>
      <c r="B298" s="15"/>
      <c r="C298" s="16"/>
      <c r="D298" s="14"/>
      <c r="E298" s="17"/>
      <c r="F298" s="18"/>
      <c r="G298" s="18"/>
      <c r="H298" s="18"/>
      <c r="I298" s="8"/>
      <c r="J298" s="9"/>
      <c r="K298" s="9"/>
      <c r="L298" s="9"/>
      <c r="M298" s="9"/>
      <c r="N298" s="9"/>
      <c r="O298" s="9"/>
      <c r="P298" s="9"/>
      <c r="Q298" s="9"/>
      <c r="R298" s="9"/>
      <c r="S298" s="9"/>
      <c r="T298" s="9"/>
      <c r="U298" s="9"/>
      <c r="V298" s="9"/>
      <c r="W298" s="9"/>
      <c r="X298" s="9"/>
      <c r="Y298" s="9"/>
      <c r="Z298" s="9"/>
    </row>
    <row r="299" spans="1:26" ht="12.75" customHeight="1" x14ac:dyDescent="0.2">
      <c r="A299" s="14"/>
      <c r="B299" s="15"/>
      <c r="C299" s="16"/>
      <c r="D299" s="14"/>
      <c r="E299" s="17"/>
      <c r="F299" s="18"/>
      <c r="G299" s="18"/>
      <c r="H299" s="18"/>
      <c r="I299" s="8"/>
      <c r="J299" s="9"/>
      <c r="K299" s="9"/>
      <c r="L299" s="9"/>
      <c r="M299" s="9"/>
      <c r="N299" s="9"/>
      <c r="O299" s="9"/>
      <c r="P299" s="9"/>
      <c r="Q299" s="9"/>
      <c r="R299" s="9"/>
      <c r="S299" s="9"/>
      <c r="T299" s="9"/>
      <c r="U299" s="9"/>
      <c r="V299" s="9"/>
      <c r="W299" s="9"/>
      <c r="X299" s="9"/>
      <c r="Y299" s="9"/>
      <c r="Z299" s="9"/>
    </row>
    <row r="300" spans="1:26" ht="12.75" customHeight="1" x14ac:dyDescent="0.2">
      <c r="A300" s="14"/>
      <c r="B300" s="15"/>
      <c r="C300" s="16"/>
      <c r="D300" s="14"/>
      <c r="E300" s="17"/>
      <c r="F300" s="18"/>
      <c r="G300" s="18"/>
      <c r="H300" s="18"/>
      <c r="I300" s="8"/>
      <c r="J300" s="9"/>
      <c r="K300" s="9"/>
      <c r="L300" s="9"/>
      <c r="M300" s="9"/>
      <c r="N300" s="9"/>
      <c r="O300" s="9"/>
      <c r="P300" s="9"/>
      <c r="Q300" s="9"/>
      <c r="R300" s="9"/>
      <c r="S300" s="9"/>
      <c r="T300" s="9"/>
      <c r="U300" s="9"/>
      <c r="V300" s="9"/>
      <c r="W300" s="9"/>
      <c r="X300" s="9"/>
      <c r="Y300" s="9"/>
      <c r="Z300" s="9"/>
    </row>
    <row r="301" spans="1:26" ht="12.75" customHeight="1" x14ac:dyDescent="0.2">
      <c r="A301" s="14"/>
      <c r="B301" s="15"/>
      <c r="C301" s="16"/>
      <c r="D301" s="14"/>
      <c r="E301" s="17"/>
      <c r="F301" s="18"/>
      <c r="G301" s="18"/>
      <c r="H301" s="18"/>
      <c r="I301" s="8"/>
      <c r="J301" s="9"/>
      <c r="K301" s="9"/>
      <c r="L301" s="9"/>
      <c r="M301" s="9"/>
      <c r="N301" s="9"/>
      <c r="O301" s="9"/>
      <c r="P301" s="9"/>
      <c r="Q301" s="9"/>
      <c r="R301" s="9"/>
      <c r="S301" s="9"/>
      <c r="T301" s="9"/>
      <c r="U301" s="9"/>
      <c r="V301" s="9"/>
      <c r="W301" s="9"/>
      <c r="X301" s="9"/>
      <c r="Y301" s="9"/>
      <c r="Z301" s="9"/>
    </row>
    <row r="302" spans="1:26" ht="12.75" customHeight="1" x14ac:dyDescent="0.2">
      <c r="A302" s="14"/>
      <c r="B302" s="15"/>
      <c r="C302" s="16"/>
      <c r="D302" s="14"/>
      <c r="E302" s="17"/>
      <c r="F302" s="18"/>
      <c r="G302" s="18"/>
      <c r="H302" s="18"/>
      <c r="I302" s="8"/>
      <c r="J302" s="9"/>
      <c r="K302" s="9"/>
      <c r="L302" s="9"/>
      <c r="M302" s="9"/>
      <c r="N302" s="9"/>
      <c r="O302" s="9"/>
      <c r="P302" s="9"/>
      <c r="Q302" s="9"/>
      <c r="R302" s="9"/>
      <c r="S302" s="9"/>
      <c r="T302" s="9"/>
      <c r="U302" s="9"/>
      <c r="V302" s="9"/>
      <c r="W302" s="9"/>
      <c r="X302" s="9"/>
      <c r="Y302" s="9"/>
      <c r="Z302" s="9"/>
    </row>
    <row r="303" spans="1:26" ht="12.75" customHeight="1" x14ac:dyDescent="0.2">
      <c r="A303" s="14"/>
      <c r="B303" s="15"/>
      <c r="C303" s="16"/>
      <c r="D303" s="14"/>
      <c r="E303" s="17"/>
      <c r="F303" s="18"/>
      <c r="G303" s="18"/>
      <c r="H303" s="18"/>
      <c r="I303" s="8"/>
      <c r="J303" s="9"/>
      <c r="K303" s="9"/>
      <c r="L303" s="9"/>
      <c r="M303" s="9"/>
      <c r="N303" s="9"/>
      <c r="O303" s="9"/>
      <c r="P303" s="9"/>
      <c r="Q303" s="9"/>
      <c r="R303" s="9"/>
      <c r="S303" s="9"/>
      <c r="T303" s="9"/>
      <c r="U303" s="9"/>
      <c r="V303" s="9"/>
      <c r="W303" s="9"/>
      <c r="X303" s="9"/>
      <c r="Y303" s="9"/>
      <c r="Z303" s="9"/>
    </row>
    <row r="304" spans="1:26" ht="12.75" customHeight="1" x14ac:dyDescent="0.2">
      <c r="A304" s="14"/>
      <c r="B304" s="15"/>
      <c r="C304" s="16"/>
      <c r="D304" s="14"/>
      <c r="E304" s="17"/>
      <c r="F304" s="18"/>
      <c r="G304" s="18"/>
      <c r="H304" s="18"/>
      <c r="I304" s="8"/>
      <c r="J304" s="9"/>
      <c r="K304" s="9"/>
      <c r="L304" s="9"/>
      <c r="M304" s="9"/>
      <c r="N304" s="9"/>
      <c r="O304" s="9"/>
      <c r="P304" s="9"/>
      <c r="Q304" s="9"/>
      <c r="R304" s="9"/>
      <c r="S304" s="9"/>
      <c r="T304" s="9"/>
      <c r="U304" s="9"/>
      <c r="V304" s="9"/>
      <c r="W304" s="9"/>
      <c r="X304" s="9"/>
      <c r="Y304" s="9"/>
      <c r="Z304" s="9"/>
    </row>
    <row r="305" spans="1:26" ht="12.75" customHeight="1" x14ac:dyDescent="0.2">
      <c r="A305" s="14"/>
      <c r="B305" s="15"/>
      <c r="C305" s="16"/>
      <c r="D305" s="14"/>
      <c r="E305" s="17"/>
      <c r="F305" s="18"/>
      <c r="G305" s="18"/>
      <c r="H305" s="18"/>
      <c r="I305" s="8"/>
      <c r="J305" s="9"/>
      <c r="K305" s="9"/>
      <c r="L305" s="9"/>
      <c r="M305" s="9"/>
      <c r="N305" s="9"/>
      <c r="O305" s="9"/>
      <c r="P305" s="9"/>
      <c r="Q305" s="9"/>
      <c r="R305" s="9"/>
      <c r="S305" s="9"/>
      <c r="T305" s="9"/>
      <c r="U305" s="9"/>
      <c r="V305" s="9"/>
      <c r="W305" s="9"/>
      <c r="X305" s="9"/>
      <c r="Y305" s="9"/>
      <c r="Z305" s="9"/>
    </row>
    <row r="306" spans="1:26" ht="12.75" customHeight="1" x14ac:dyDescent="0.2">
      <c r="A306" s="14"/>
      <c r="B306" s="15"/>
      <c r="C306" s="16"/>
      <c r="D306" s="14"/>
      <c r="E306" s="17"/>
      <c r="F306" s="18"/>
      <c r="G306" s="18"/>
      <c r="H306" s="18"/>
      <c r="I306" s="8"/>
      <c r="J306" s="9"/>
      <c r="K306" s="9"/>
      <c r="L306" s="9"/>
      <c r="M306" s="9"/>
      <c r="N306" s="9"/>
      <c r="O306" s="9"/>
      <c r="P306" s="9"/>
      <c r="Q306" s="9"/>
      <c r="R306" s="9"/>
      <c r="S306" s="9"/>
      <c r="T306" s="9"/>
      <c r="U306" s="9"/>
      <c r="V306" s="9"/>
      <c r="W306" s="9"/>
      <c r="X306" s="9"/>
      <c r="Y306" s="9"/>
      <c r="Z306" s="9"/>
    </row>
    <row r="307" spans="1:26" ht="12.75" customHeight="1" x14ac:dyDescent="0.2">
      <c r="A307" s="14"/>
      <c r="B307" s="15"/>
      <c r="C307" s="16"/>
      <c r="D307" s="14"/>
      <c r="E307" s="17"/>
      <c r="F307" s="18"/>
      <c r="G307" s="18"/>
      <c r="H307" s="18"/>
      <c r="I307" s="8"/>
      <c r="J307" s="9"/>
      <c r="K307" s="9"/>
      <c r="L307" s="9"/>
      <c r="M307" s="9"/>
      <c r="N307" s="9"/>
      <c r="O307" s="9"/>
      <c r="P307" s="9"/>
      <c r="Q307" s="9"/>
      <c r="R307" s="9"/>
      <c r="S307" s="9"/>
      <c r="T307" s="9"/>
      <c r="U307" s="9"/>
      <c r="V307" s="9"/>
      <c r="W307" s="9"/>
      <c r="X307" s="9"/>
      <c r="Y307" s="9"/>
      <c r="Z307" s="9"/>
    </row>
    <row r="308" spans="1:26" ht="12.75" customHeight="1" x14ac:dyDescent="0.2">
      <c r="A308" s="14"/>
      <c r="B308" s="15"/>
      <c r="C308" s="16"/>
      <c r="D308" s="14"/>
      <c r="E308" s="17"/>
      <c r="F308" s="18"/>
      <c r="G308" s="18"/>
      <c r="H308" s="18"/>
      <c r="I308" s="8"/>
      <c r="J308" s="9"/>
      <c r="K308" s="9"/>
      <c r="L308" s="9"/>
      <c r="M308" s="9"/>
      <c r="N308" s="9"/>
      <c r="O308" s="9"/>
      <c r="P308" s="9"/>
      <c r="Q308" s="9"/>
      <c r="R308" s="9"/>
      <c r="S308" s="9"/>
      <c r="T308" s="9"/>
      <c r="U308" s="9"/>
      <c r="V308" s="9"/>
      <c r="W308" s="9"/>
      <c r="X308" s="9"/>
      <c r="Y308" s="9"/>
      <c r="Z308" s="9"/>
    </row>
    <row r="309" spans="1:26" ht="12.75" customHeight="1" x14ac:dyDescent="0.2">
      <c r="A309" s="14"/>
      <c r="B309" s="15"/>
      <c r="C309" s="16"/>
      <c r="D309" s="14"/>
      <c r="E309" s="17"/>
      <c r="F309" s="18"/>
      <c r="G309" s="18"/>
      <c r="H309" s="18"/>
      <c r="I309" s="8"/>
      <c r="J309" s="9"/>
      <c r="K309" s="9"/>
      <c r="L309" s="9"/>
      <c r="M309" s="9"/>
      <c r="N309" s="9"/>
      <c r="O309" s="9"/>
      <c r="P309" s="9"/>
      <c r="Q309" s="9"/>
      <c r="R309" s="9"/>
      <c r="S309" s="9"/>
      <c r="T309" s="9"/>
      <c r="U309" s="9"/>
      <c r="V309" s="9"/>
      <c r="W309" s="9"/>
      <c r="X309" s="9"/>
      <c r="Y309" s="9"/>
      <c r="Z309" s="9"/>
    </row>
    <row r="310" spans="1:26" ht="12.75" customHeight="1" x14ac:dyDescent="0.2">
      <c r="A310" s="14"/>
      <c r="B310" s="15"/>
      <c r="C310" s="16"/>
      <c r="D310" s="14"/>
      <c r="E310" s="17"/>
      <c r="F310" s="18"/>
      <c r="G310" s="18"/>
      <c r="H310" s="18"/>
      <c r="I310" s="8"/>
      <c r="J310" s="9"/>
      <c r="K310" s="9"/>
      <c r="L310" s="9"/>
      <c r="M310" s="9"/>
      <c r="N310" s="9"/>
      <c r="O310" s="9"/>
      <c r="P310" s="9"/>
      <c r="Q310" s="9"/>
      <c r="R310" s="9"/>
      <c r="S310" s="9"/>
      <c r="T310" s="9"/>
      <c r="U310" s="9"/>
      <c r="V310" s="9"/>
      <c r="W310" s="9"/>
      <c r="X310" s="9"/>
      <c r="Y310" s="9"/>
      <c r="Z310" s="9"/>
    </row>
    <row r="311" spans="1:26" ht="12.75" customHeight="1" x14ac:dyDescent="0.2">
      <c r="A311" s="14"/>
      <c r="B311" s="15"/>
      <c r="C311" s="16"/>
      <c r="D311" s="14"/>
      <c r="E311" s="17"/>
      <c r="F311" s="18"/>
      <c r="G311" s="18"/>
      <c r="H311" s="18"/>
      <c r="I311" s="8"/>
      <c r="J311" s="9"/>
      <c r="K311" s="9"/>
      <c r="L311" s="9"/>
      <c r="M311" s="9"/>
      <c r="N311" s="9"/>
      <c r="O311" s="9"/>
      <c r="P311" s="9"/>
      <c r="Q311" s="9"/>
      <c r="R311" s="9"/>
      <c r="S311" s="9"/>
      <c r="T311" s="9"/>
      <c r="U311" s="9"/>
      <c r="V311" s="9"/>
      <c r="W311" s="9"/>
      <c r="X311" s="9"/>
      <c r="Y311" s="9"/>
      <c r="Z311" s="9"/>
    </row>
    <row r="312" spans="1:26" ht="12.75" customHeight="1" x14ac:dyDescent="0.2">
      <c r="A312" s="14"/>
      <c r="B312" s="15"/>
      <c r="C312" s="16"/>
      <c r="D312" s="14"/>
      <c r="E312" s="17"/>
      <c r="F312" s="18"/>
      <c r="G312" s="18"/>
      <c r="H312" s="18"/>
      <c r="I312" s="8"/>
      <c r="J312" s="9"/>
      <c r="K312" s="9"/>
      <c r="L312" s="9"/>
      <c r="M312" s="9"/>
      <c r="N312" s="9"/>
      <c r="O312" s="9"/>
      <c r="P312" s="9"/>
      <c r="Q312" s="9"/>
      <c r="R312" s="9"/>
      <c r="S312" s="9"/>
      <c r="T312" s="9"/>
      <c r="U312" s="9"/>
      <c r="V312" s="9"/>
      <c r="W312" s="9"/>
      <c r="X312" s="9"/>
      <c r="Y312" s="9"/>
      <c r="Z312" s="9"/>
    </row>
    <row r="313" spans="1:26" ht="12.75" customHeight="1" x14ac:dyDescent="0.2">
      <c r="A313" s="14"/>
      <c r="B313" s="15"/>
      <c r="C313" s="16"/>
      <c r="D313" s="14"/>
      <c r="E313" s="17"/>
      <c r="F313" s="18"/>
      <c r="G313" s="18"/>
      <c r="H313" s="18"/>
      <c r="I313" s="8"/>
      <c r="J313" s="9"/>
      <c r="K313" s="9"/>
      <c r="L313" s="9"/>
      <c r="M313" s="9"/>
      <c r="N313" s="9"/>
      <c r="O313" s="9"/>
      <c r="P313" s="9"/>
      <c r="Q313" s="9"/>
      <c r="R313" s="9"/>
      <c r="S313" s="9"/>
      <c r="T313" s="9"/>
      <c r="U313" s="9"/>
      <c r="V313" s="9"/>
      <c r="W313" s="9"/>
      <c r="X313" s="9"/>
      <c r="Y313" s="9"/>
      <c r="Z313" s="9"/>
    </row>
    <row r="314" spans="1:26" ht="12.75" customHeight="1" x14ac:dyDescent="0.2">
      <c r="A314" s="14"/>
      <c r="B314" s="15"/>
      <c r="C314" s="16"/>
      <c r="D314" s="14"/>
      <c r="E314" s="17"/>
      <c r="F314" s="18"/>
      <c r="G314" s="18"/>
      <c r="H314" s="18"/>
      <c r="I314" s="8"/>
      <c r="J314" s="9"/>
      <c r="K314" s="9"/>
      <c r="L314" s="9"/>
      <c r="M314" s="9"/>
      <c r="N314" s="9"/>
      <c r="O314" s="9"/>
      <c r="P314" s="9"/>
      <c r="Q314" s="9"/>
      <c r="R314" s="9"/>
      <c r="S314" s="9"/>
      <c r="T314" s="9"/>
      <c r="U314" s="9"/>
      <c r="V314" s="9"/>
      <c r="W314" s="9"/>
      <c r="X314" s="9"/>
      <c r="Y314" s="9"/>
      <c r="Z314" s="9"/>
    </row>
    <row r="315" spans="1:26" ht="12.75" customHeight="1" x14ac:dyDescent="0.2">
      <c r="A315" s="14"/>
      <c r="B315" s="15"/>
      <c r="C315" s="16"/>
      <c r="D315" s="14"/>
      <c r="E315" s="17"/>
      <c r="F315" s="18"/>
      <c r="G315" s="18"/>
      <c r="H315" s="18"/>
      <c r="I315" s="8"/>
      <c r="J315" s="9"/>
      <c r="K315" s="9"/>
      <c r="L315" s="9"/>
      <c r="M315" s="9"/>
      <c r="N315" s="9"/>
      <c r="O315" s="9"/>
      <c r="P315" s="9"/>
      <c r="Q315" s="9"/>
      <c r="R315" s="9"/>
      <c r="S315" s="9"/>
      <c r="T315" s="9"/>
      <c r="U315" s="9"/>
      <c r="V315" s="9"/>
      <c r="W315" s="9"/>
      <c r="X315" s="9"/>
      <c r="Y315" s="9"/>
      <c r="Z315" s="9"/>
    </row>
    <row r="316" spans="1:26" ht="12.75" customHeight="1" x14ac:dyDescent="0.2">
      <c r="A316" s="14"/>
      <c r="B316" s="15"/>
      <c r="C316" s="16"/>
      <c r="D316" s="14"/>
      <c r="E316" s="17"/>
      <c r="F316" s="18"/>
      <c r="G316" s="18"/>
      <c r="H316" s="18"/>
      <c r="I316" s="8"/>
      <c r="J316" s="9"/>
      <c r="K316" s="9"/>
      <c r="L316" s="9"/>
      <c r="M316" s="9"/>
      <c r="N316" s="9"/>
      <c r="O316" s="9"/>
      <c r="P316" s="9"/>
      <c r="Q316" s="9"/>
      <c r="R316" s="9"/>
      <c r="S316" s="9"/>
      <c r="T316" s="9"/>
      <c r="U316" s="9"/>
      <c r="V316" s="9"/>
      <c r="W316" s="9"/>
      <c r="X316" s="9"/>
      <c r="Y316" s="9"/>
      <c r="Z316" s="9"/>
    </row>
    <row r="317" spans="1:26" ht="12.75" customHeight="1" x14ac:dyDescent="0.2">
      <c r="A317" s="14"/>
      <c r="B317" s="15"/>
      <c r="C317" s="16"/>
      <c r="D317" s="14"/>
      <c r="E317" s="17"/>
      <c r="F317" s="18"/>
      <c r="G317" s="18"/>
      <c r="H317" s="18"/>
      <c r="I317" s="8"/>
      <c r="J317" s="9"/>
      <c r="K317" s="9"/>
      <c r="L317" s="9"/>
      <c r="M317" s="9"/>
      <c r="N317" s="9"/>
      <c r="O317" s="9"/>
      <c r="P317" s="9"/>
      <c r="Q317" s="9"/>
      <c r="R317" s="9"/>
      <c r="S317" s="9"/>
      <c r="T317" s="9"/>
      <c r="U317" s="9"/>
      <c r="V317" s="9"/>
      <c r="W317" s="9"/>
      <c r="X317" s="9"/>
      <c r="Y317" s="9"/>
      <c r="Z317" s="9"/>
    </row>
    <row r="318" spans="1:26" ht="12.75" customHeight="1" x14ac:dyDescent="0.2">
      <c r="A318" s="14"/>
      <c r="B318" s="15"/>
      <c r="C318" s="16"/>
      <c r="D318" s="14"/>
      <c r="E318" s="17"/>
      <c r="F318" s="18"/>
      <c r="G318" s="18"/>
      <c r="H318" s="18"/>
      <c r="I318" s="8"/>
      <c r="J318" s="9"/>
      <c r="K318" s="9"/>
      <c r="L318" s="9"/>
      <c r="M318" s="9"/>
      <c r="N318" s="9"/>
      <c r="O318" s="9"/>
      <c r="P318" s="9"/>
      <c r="Q318" s="9"/>
      <c r="R318" s="9"/>
      <c r="S318" s="9"/>
      <c r="T318" s="9"/>
      <c r="U318" s="9"/>
      <c r="V318" s="9"/>
      <c r="W318" s="9"/>
      <c r="X318" s="9"/>
      <c r="Y318" s="9"/>
      <c r="Z318" s="9"/>
    </row>
    <row r="319" spans="1:26" ht="12.75" customHeight="1" x14ac:dyDescent="0.2">
      <c r="A319" s="14"/>
      <c r="B319" s="15"/>
      <c r="C319" s="16"/>
      <c r="D319" s="14"/>
      <c r="E319" s="17"/>
      <c r="F319" s="18"/>
      <c r="G319" s="18"/>
      <c r="H319" s="18"/>
      <c r="I319" s="8"/>
      <c r="J319" s="9"/>
      <c r="K319" s="9"/>
      <c r="L319" s="9"/>
      <c r="M319" s="9"/>
      <c r="N319" s="9"/>
      <c r="O319" s="9"/>
      <c r="P319" s="9"/>
      <c r="Q319" s="9"/>
      <c r="R319" s="9"/>
      <c r="S319" s="9"/>
      <c r="T319" s="9"/>
      <c r="U319" s="9"/>
      <c r="V319" s="9"/>
      <c r="W319" s="9"/>
      <c r="X319" s="9"/>
      <c r="Y319" s="9"/>
      <c r="Z319" s="9"/>
    </row>
    <row r="320" spans="1:26" ht="12.75" customHeight="1" x14ac:dyDescent="0.2">
      <c r="A320" s="14"/>
      <c r="B320" s="15"/>
      <c r="C320" s="16"/>
      <c r="D320" s="14"/>
      <c r="E320" s="17"/>
      <c r="F320" s="18"/>
      <c r="G320" s="18"/>
      <c r="H320" s="18"/>
      <c r="I320" s="8"/>
      <c r="J320" s="9"/>
      <c r="K320" s="9"/>
      <c r="L320" s="9"/>
      <c r="M320" s="9"/>
      <c r="N320" s="9"/>
      <c r="O320" s="9"/>
      <c r="P320" s="9"/>
      <c r="Q320" s="9"/>
      <c r="R320" s="9"/>
      <c r="S320" s="9"/>
      <c r="T320" s="9"/>
      <c r="U320" s="9"/>
      <c r="V320" s="9"/>
      <c r="W320" s="9"/>
      <c r="X320" s="9"/>
      <c r="Y320" s="9"/>
      <c r="Z320" s="9"/>
    </row>
    <row r="321" spans="1:26" ht="12.75" customHeight="1" x14ac:dyDescent="0.2">
      <c r="A321" s="14"/>
      <c r="B321" s="15"/>
      <c r="C321" s="16"/>
      <c r="D321" s="14"/>
      <c r="E321" s="17"/>
      <c r="F321" s="18"/>
      <c r="G321" s="18"/>
      <c r="H321" s="18"/>
      <c r="I321" s="8"/>
      <c r="J321" s="9"/>
      <c r="K321" s="9"/>
      <c r="L321" s="9"/>
      <c r="M321" s="9"/>
      <c r="N321" s="9"/>
      <c r="O321" s="9"/>
      <c r="P321" s="9"/>
      <c r="Q321" s="9"/>
      <c r="R321" s="9"/>
      <c r="S321" s="9"/>
      <c r="T321" s="9"/>
      <c r="U321" s="9"/>
      <c r="V321" s="9"/>
      <c r="W321" s="9"/>
      <c r="X321" s="9"/>
      <c r="Y321" s="9"/>
      <c r="Z321" s="9"/>
    </row>
    <row r="322" spans="1:26" ht="12.75" customHeight="1" x14ac:dyDescent="0.2">
      <c r="A322" s="14"/>
      <c r="B322" s="15"/>
      <c r="C322" s="16"/>
      <c r="D322" s="14"/>
      <c r="E322" s="17"/>
      <c r="F322" s="18"/>
      <c r="G322" s="18"/>
      <c r="H322" s="18"/>
      <c r="I322" s="8"/>
      <c r="J322" s="9"/>
      <c r="K322" s="9"/>
      <c r="L322" s="9"/>
      <c r="M322" s="9"/>
      <c r="N322" s="9"/>
      <c r="O322" s="9"/>
      <c r="P322" s="9"/>
      <c r="Q322" s="9"/>
      <c r="R322" s="9"/>
      <c r="S322" s="9"/>
      <c r="T322" s="9"/>
      <c r="U322" s="9"/>
      <c r="V322" s="9"/>
      <c r="W322" s="9"/>
      <c r="X322" s="9"/>
      <c r="Y322" s="9"/>
      <c r="Z322" s="9"/>
    </row>
    <row r="323" spans="1:26" ht="12.75" customHeight="1" x14ac:dyDescent="0.2">
      <c r="A323" s="14"/>
      <c r="B323" s="15"/>
      <c r="C323" s="16"/>
      <c r="D323" s="14"/>
      <c r="E323" s="17"/>
      <c r="F323" s="18"/>
      <c r="G323" s="18"/>
      <c r="H323" s="18"/>
      <c r="I323" s="8"/>
      <c r="J323" s="9"/>
      <c r="K323" s="9"/>
      <c r="L323" s="9"/>
      <c r="M323" s="9"/>
      <c r="N323" s="9"/>
      <c r="O323" s="9"/>
      <c r="P323" s="9"/>
      <c r="Q323" s="9"/>
      <c r="R323" s="9"/>
      <c r="S323" s="9"/>
      <c r="T323" s="9"/>
      <c r="U323" s="9"/>
      <c r="V323" s="9"/>
      <c r="W323" s="9"/>
      <c r="X323" s="9"/>
      <c r="Y323" s="9"/>
      <c r="Z323" s="9"/>
    </row>
    <row r="324" spans="1:26" ht="12.75" customHeight="1" x14ac:dyDescent="0.2">
      <c r="A324" s="14"/>
      <c r="B324" s="15"/>
      <c r="C324" s="16"/>
      <c r="D324" s="14"/>
      <c r="E324" s="17"/>
      <c r="F324" s="18"/>
      <c r="G324" s="18"/>
      <c r="H324" s="18"/>
      <c r="I324" s="8"/>
      <c r="J324" s="9"/>
      <c r="K324" s="9"/>
      <c r="L324" s="9"/>
      <c r="M324" s="9"/>
      <c r="N324" s="9"/>
      <c r="O324" s="9"/>
      <c r="P324" s="9"/>
      <c r="Q324" s="9"/>
      <c r="R324" s="9"/>
      <c r="S324" s="9"/>
      <c r="T324" s="9"/>
      <c r="U324" s="9"/>
      <c r="V324" s="9"/>
      <c r="W324" s="9"/>
      <c r="X324" s="9"/>
      <c r="Y324" s="9"/>
      <c r="Z324" s="9"/>
    </row>
    <row r="325" spans="1:26" ht="12.75" customHeight="1" x14ac:dyDescent="0.2">
      <c r="A325" s="14"/>
      <c r="B325" s="15"/>
      <c r="C325" s="16"/>
      <c r="D325" s="14"/>
      <c r="E325" s="17"/>
      <c r="F325" s="18"/>
      <c r="G325" s="18"/>
      <c r="H325" s="18"/>
      <c r="I325" s="8"/>
      <c r="J325" s="9"/>
      <c r="K325" s="9"/>
      <c r="L325" s="9"/>
      <c r="M325" s="9"/>
      <c r="N325" s="9"/>
      <c r="O325" s="9"/>
      <c r="P325" s="9"/>
      <c r="Q325" s="9"/>
      <c r="R325" s="9"/>
      <c r="S325" s="9"/>
      <c r="T325" s="9"/>
      <c r="U325" s="9"/>
      <c r="V325" s="9"/>
      <c r="W325" s="9"/>
      <c r="X325" s="9"/>
      <c r="Y325" s="9"/>
      <c r="Z325" s="9"/>
    </row>
    <row r="326" spans="1:26" ht="12.75" customHeight="1" x14ac:dyDescent="0.2">
      <c r="A326" s="14"/>
      <c r="B326" s="15"/>
      <c r="C326" s="16"/>
      <c r="D326" s="14"/>
      <c r="E326" s="17"/>
      <c r="F326" s="18"/>
      <c r="G326" s="18"/>
      <c r="H326" s="18"/>
      <c r="I326" s="8"/>
      <c r="J326" s="9"/>
      <c r="K326" s="9"/>
      <c r="L326" s="9"/>
      <c r="M326" s="9"/>
      <c r="N326" s="9"/>
      <c r="O326" s="9"/>
      <c r="P326" s="9"/>
      <c r="Q326" s="9"/>
      <c r="R326" s="9"/>
      <c r="S326" s="9"/>
      <c r="T326" s="9"/>
      <c r="U326" s="9"/>
      <c r="V326" s="9"/>
      <c r="W326" s="9"/>
      <c r="X326" s="9"/>
      <c r="Y326" s="9"/>
      <c r="Z326" s="9"/>
    </row>
    <row r="327" spans="1:26" ht="12.75" customHeight="1" x14ac:dyDescent="0.2">
      <c r="A327" s="14"/>
      <c r="B327" s="15"/>
      <c r="C327" s="16"/>
      <c r="D327" s="14"/>
      <c r="E327" s="17"/>
      <c r="F327" s="18"/>
      <c r="G327" s="18"/>
      <c r="H327" s="18"/>
      <c r="I327" s="8"/>
      <c r="J327" s="9"/>
      <c r="K327" s="9"/>
      <c r="L327" s="9"/>
      <c r="M327" s="9"/>
      <c r="N327" s="9"/>
      <c r="O327" s="9"/>
      <c r="P327" s="9"/>
      <c r="Q327" s="9"/>
      <c r="R327" s="9"/>
      <c r="S327" s="9"/>
      <c r="T327" s="9"/>
      <c r="U327" s="9"/>
      <c r="V327" s="9"/>
      <c r="W327" s="9"/>
      <c r="X327" s="9"/>
      <c r="Y327" s="9"/>
      <c r="Z327" s="9"/>
    </row>
    <row r="328" spans="1:26" ht="12.75" customHeight="1" x14ac:dyDescent="0.2">
      <c r="A328" s="14"/>
      <c r="B328" s="15"/>
      <c r="C328" s="16"/>
      <c r="D328" s="14"/>
      <c r="E328" s="17"/>
      <c r="F328" s="18"/>
      <c r="G328" s="18"/>
      <c r="H328" s="18"/>
      <c r="I328" s="8"/>
      <c r="J328" s="9"/>
      <c r="K328" s="9"/>
      <c r="L328" s="9"/>
      <c r="M328" s="9"/>
      <c r="N328" s="9"/>
      <c r="O328" s="9"/>
      <c r="P328" s="9"/>
      <c r="Q328" s="9"/>
      <c r="R328" s="9"/>
      <c r="S328" s="9"/>
      <c r="T328" s="9"/>
      <c r="U328" s="9"/>
      <c r="V328" s="9"/>
      <c r="W328" s="9"/>
      <c r="X328" s="9"/>
      <c r="Y328" s="9"/>
      <c r="Z328" s="9"/>
    </row>
    <row r="329" spans="1:26" ht="12.75" customHeight="1" x14ac:dyDescent="0.2">
      <c r="A329" s="14"/>
      <c r="B329" s="15"/>
      <c r="C329" s="16"/>
      <c r="D329" s="14"/>
      <c r="E329" s="17"/>
      <c r="F329" s="18"/>
      <c r="G329" s="18"/>
      <c r="H329" s="18"/>
      <c r="I329" s="8"/>
      <c r="J329" s="9"/>
      <c r="K329" s="9"/>
      <c r="L329" s="9"/>
      <c r="M329" s="9"/>
      <c r="N329" s="9"/>
      <c r="O329" s="9"/>
      <c r="P329" s="9"/>
      <c r="Q329" s="9"/>
      <c r="R329" s="9"/>
      <c r="S329" s="9"/>
      <c r="T329" s="9"/>
      <c r="U329" s="9"/>
      <c r="V329" s="9"/>
      <c r="W329" s="9"/>
      <c r="X329" s="9"/>
      <c r="Y329" s="9"/>
      <c r="Z329" s="9"/>
    </row>
    <row r="330" spans="1:26" ht="12.75" customHeight="1" x14ac:dyDescent="0.2">
      <c r="A330" s="14"/>
      <c r="B330" s="15"/>
      <c r="C330" s="16"/>
      <c r="D330" s="14"/>
      <c r="E330" s="17"/>
      <c r="F330" s="18"/>
      <c r="G330" s="18"/>
      <c r="H330" s="18"/>
      <c r="I330" s="8"/>
      <c r="J330" s="9"/>
      <c r="K330" s="9"/>
      <c r="L330" s="9"/>
      <c r="M330" s="9"/>
      <c r="N330" s="9"/>
      <c r="O330" s="9"/>
      <c r="P330" s="9"/>
      <c r="Q330" s="9"/>
      <c r="R330" s="9"/>
      <c r="S330" s="9"/>
      <c r="T330" s="9"/>
      <c r="U330" s="9"/>
      <c r="V330" s="9"/>
      <c r="W330" s="9"/>
      <c r="X330" s="9"/>
      <c r="Y330" s="9"/>
      <c r="Z330" s="9"/>
    </row>
    <row r="331" spans="1:26" ht="12.75" customHeight="1" x14ac:dyDescent="0.2">
      <c r="A331" s="14"/>
      <c r="B331" s="15"/>
      <c r="C331" s="16"/>
      <c r="D331" s="14"/>
      <c r="E331" s="17"/>
      <c r="F331" s="18"/>
      <c r="G331" s="18"/>
      <c r="H331" s="18"/>
      <c r="I331" s="8"/>
      <c r="J331" s="9"/>
      <c r="K331" s="9"/>
      <c r="L331" s="9"/>
      <c r="M331" s="9"/>
      <c r="N331" s="9"/>
      <c r="O331" s="9"/>
      <c r="P331" s="9"/>
      <c r="Q331" s="9"/>
      <c r="R331" s="9"/>
      <c r="S331" s="9"/>
      <c r="T331" s="9"/>
      <c r="U331" s="9"/>
      <c r="V331" s="9"/>
      <c r="W331" s="9"/>
      <c r="X331" s="9"/>
      <c r="Y331" s="9"/>
      <c r="Z331" s="9"/>
    </row>
    <row r="332" spans="1:26" ht="12.75" customHeight="1" x14ac:dyDescent="0.2">
      <c r="A332" s="14"/>
      <c r="B332" s="15"/>
      <c r="C332" s="16"/>
      <c r="D332" s="14"/>
      <c r="E332" s="17"/>
      <c r="F332" s="18"/>
      <c r="G332" s="18"/>
      <c r="H332" s="18"/>
      <c r="I332" s="8"/>
      <c r="J332" s="9"/>
      <c r="K332" s="9"/>
      <c r="L332" s="9"/>
      <c r="M332" s="9"/>
      <c r="N332" s="9"/>
      <c r="O332" s="9"/>
      <c r="P332" s="9"/>
      <c r="Q332" s="9"/>
      <c r="R332" s="9"/>
      <c r="S332" s="9"/>
      <c r="T332" s="9"/>
      <c r="U332" s="9"/>
      <c r="V332" s="9"/>
      <c r="W332" s="9"/>
      <c r="X332" s="9"/>
      <c r="Y332" s="9"/>
      <c r="Z332" s="9"/>
    </row>
    <row r="333" spans="1:26" ht="12.75" customHeight="1" x14ac:dyDescent="0.2">
      <c r="A333" s="14"/>
      <c r="B333" s="15"/>
      <c r="C333" s="16"/>
      <c r="D333" s="14"/>
      <c r="E333" s="17"/>
      <c r="F333" s="18"/>
      <c r="G333" s="18"/>
      <c r="H333" s="18"/>
      <c r="I333" s="8"/>
      <c r="J333" s="9"/>
      <c r="K333" s="9"/>
      <c r="L333" s="9"/>
      <c r="M333" s="9"/>
      <c r="N333" s="9"/>
      <c r="O333" s="9"/>
      <c r="P333" s="9"/>
      <c r="Q333" s="9"/>
      <c r="R333" s="9"/>
      <c r="S333" s="9"/>
      <c r="T333" s="9"/>
      <c r="U333" s="9"/>
      <c r="V333" s="9"/>
      <c r="W333" s="9"/>
      <c r="X333" s="9"/>
      <c r="Y333" s="9"/>
      <c r="Z333" s="9"/>
    </row>
    <row r="334" spans="1:26" ht="12.75" customHeight="1" x14ac:dyDescent="0.2">
      <c r="A334" s="14"/>
      <c r="B334" s="15"/>
      <c r="C334" s="16"/>
      <c r="D334" s="14"/>
      <c r="E334" s="17"/>
      <c r="F334" s="18"/>
      <c r="G334" s="18"/>
      <c r="H334" s="18"/>
      <c r="I334" s="8"/>
      <c r="J334" s="9"/>
      <c r="K334" s="9"/>
      <c r="L334" s="9"/>
      <c r="M334" s="9"/>
      <c r="N334" s="9"/>
      <c r="O334" s="9"/>
      <c r="P334" s="9"/>
      <c r="Q334" s="9"/>
      <c r="R334" s="9"/>
      <c r="S334" s="9"/>
      <c r="T334" s="9"/>
      <c r="U334" s="9"/>
      <c r="V334" s="9"/>
      <c r="W334" s="9"/>
      <c r="X334" s="9"/>
      <c r="Y334" s="9"/>
      <c r="Z334" s="9"/>
    </row>
    <row r="335" spans="1:26" ht="12.75" customHeight="1" x14ac:dyDescent="0.2">
      <c r="A335" s="14"/>
      <c r="B335" s="15"/>
      <c r="C335" s="16"/>
      <c r="D335" s="14"/>
      <c r="E335" s="17"/>
      <c r="F335" s="18"/>
      <c r="G335" s="18"/>
      <c r="H335" s="18"/>
      <c r="I335" s="8"/>
      <c r="J335" s="9"/>
      <c r="K335" s="9"/>
      <c r="L335" s="9"/>
      <c r="M335" s="9"/>
      <c r="N335" s="9"/>
      <c r="O335" s="9"/>
      <c r="P335" s="9"/>
      <c r="Q335" s="9"/>
      <c r="R335" s="9"/>
      <c r="S335" s="9"/>
      <c r="T335" s="9"/>
      <c r="U335" s="9"/>
      <c r="V335" s="9"/>
      <c r="W335" s="9"/>
      <c r="X335" s="9"/>
      <c r="Y335" s="9"/>
      <c r="Z335" s="9"/>
    </row>
    <row r="336" spans="1:26" ht="12.75" customHeight="1" x14ac:dyDescent="0.2">
      <c r="A336" s="14"/>
      <c r="B336" s="15"/>
      <c r="C336" s="16"/>
      <c r="D336" s="14"/>
      <c r="E336" s="17"/>
      <c r="F336" s="18"/>
      <c r="G336" s="18"/>
      <c r="H336" s="18"/>
      <c r="I336" s="8"/>
      <c r="J336" s="9"/>
      <c r="K336" s="9"/>
      <c r="L336" s="9"/>
      <c r="M336" s="9"/>
      <c r="N336" s="9"/>
      <c r="O336" s="9"/>
      <c r="P336" s="9"/>
      <c r="Q336" s="9"/>
      <c r="R336" s="9"/>
      <c r="S336" s="9"/>
      <c r="T336" s="9"/>
      <c r="U336" s="9"/>
      <c r="V336" s="9"/>
      <c r="W336" s="9"/>
      <c r="X336" s="9"/>
      <c r="Y336" s="9"/>
      <c r="Z336" s="9"/>
    </row>
    <row r="337" spans="1:26" ht="12.75" customHeight="1" x14ac:dyDescent="0.2">
      <c r="A337" s="14"/>
      <c r="B337" s="15"/>
      <c r="C337" s="16"/>
      <c r="D337" s="14"/>
      <c r="E337" s="17"/>
      <c r="F337" s="18"/>
      <c r="G337" s="18"/>
      <c r="H337" s="18"/>
      <c r="I337" s="8"/>
      <c r="J337" s="9"/>
      <c r="K337" s="9"/>
      <c r="L337" s="9"/>
      <c r="M337" s="9"/>
      <c r="N337" s="9"/>
      <c r="O337" s="9"/>
      <c r="P337" s="9"/>
      <c r="Q337" s="9"/>
      <c r="R337" s="9"/>
      <c r="S337" s="9"/>
      <c r="T337" s="9"/>
      <c r="U337" s="9"/>
      <c r="V337" s="9"/>
      <c r="W337" s="9"/>
      <c r="X337" s="9"/>
      <c r="Y337" s="9"/>
      <c r="Z337" s="9"/>
    </row>
    <row r="338" spans="1:26" ht="12.75" customHeight="1" x14ac:dyDescent="0.2">
      <c r="A338" s="14"/>
      <c r="B338" s="15"/>
      <c r="C338" s="16"/>
      <c r="D338" s="14"/>
      <c r="E338" s="17"/>
      <c r="F338" s="18"/>
      <c r="G338" s="18"/>
      <c r="H338" s="18"/>
      <c r="I338" s="8"/>
      <c r="J338" s="9"/>
      <c r="K338" s="9"/>
      <c r="L338" s="9"/>
      <c r="M338" s="9"/>
      <c r="N338" s="9"/>
      <c r="O338" s="9"/>
      <c r="P338" s="9"/>
      <c r="Q338" s="9"/>
      <c r="R338" s="9"/>
      <c r="S338" s="9"/>
      <c r="T338" s="9"/>
      <c r="U338" s="9"/>
      <c r="V338" s="9"/>
      <c r="W338" s="9"/>
      <c r="X338" s="9"/>
      <c r="Y338" s="9"/>
      <c r="Z338" s="9"/>
    </row>
    <row r="339" spans="1:26" ht="12.75" customHeight="1" x14ac:dyDescent="0.2">
      <c r="A339" s="14"/>
      <c r="B339" s="15"/>
      <c r="C339" s="16"/>
      <c r="D339" s="14"/>
      <c r="E339" s="17"/>
      <c r="F339" s="18"/>
      <c r="G339" s="18"/>
      <c r="H339" s="18"/>
      <c r="I339" s="8"/>
      <c r="J339" s="9"/>
      <c r="K339" s="9"/>
      <c r="L339" s="9"/>
      <c r="M339" s="9"/>
      <c r="N339" s="9"/>
      <c r="O339" s="9"/>
      <c r="P339" s="9"/>
      <c r="Q339" s="9"/>
      <c r="R339" s="9"/>
      <c r="S339" s="9"/>
      <c r="T339" s="9"/>
      <c r="U339" s="9"/>
      <c r="V339" s="9"/>
      <c r="W339" s="9"/>
      <c r="X339" s="9"/>
      <c r="Y339" s="9"/>
      <c r="Z339" s="9"/>
    </row>
    <row r="340" spans="1:26" ht="12.75" customHeight="1" x14ac:dyDescent="0.2">
      <c r="A340" s="14"/>
      <c r="B340" s="15"/>
      <c r="C340" s="16"/>
      <c r="D340" s="14"/>
      <c r="E340" s="17"/>
      <c r="F340" s="18"/>
      <c r="G340" s="18"/>
      <c r="H340" s="18"/>
      <c r="I340" s="8"/>
      <c r="J340" s="9"/>
      <c r="K340" s="9"/>
      <c r="L340" s="9"/>
      <c r="M340" s="9"/>
      <c r="N340" s="9"/>
      <c r="O340" s="9"/>
      <c r="P340" s="9"/>
      <c r="Q340" s="9"/>
      <c r="R340" s="9"/>
      <c r="S340" s="9"/>
      <c r="T340" s="9"/>
      <c r="U340" s="9"/>
      <c r="V340" s="9"/>
      <c r="W340" s="9"/>
      <c r="X340" s="9"/>
      <c r="Y340" s="9"/>
      <c r="Z340" s="9"/>
    </row>
    <row r="341" spans="1:26" ht="12.75" customHeight="1" x14ac:dyDescent="0.2">
      <c r="A341" s="14"/>
      <c r="B341" s="15"/>
      <c r="C341" s="16"/>
      <c r="D341" s="14"/>
      <c r="E341" s="17"/>
      <c r="F341" s="18"/>
      <c r="G341" s="18"/>
      <c r="H341" s="18"/>
      <c r="I341" s="8"/>
      <c r="J341" s="9"/>
      <c r="K341" s="9"/>
      <c r="L341" s="9"/>
      <c r="M341" s="9"/>
      <c r="N341" s="9"/>
      <c r="O341" s="9"/>
      <c r="P341" s="9"/>
      <c r="Q341" s="9"/>
      <c r="R341" s="9"/>
      <c r="S341" s="9"/>
      <c r="T341" s="9"/>
      <c r="U341" s="9"/>
      <c r="V341" s="9"/>
      <c r="W341" s="9"/>
      <c r="X341" s="9"/>
      <c r="Y341" s="9"/>
      <c r="Z341" s="9"/>
    </row>
    <row r="342" spans="1:26" ht="12.75" customHeight="1" x14ac:dyDescent="0.2">
      <c r="A342" s="14"/>
      <c r="B342" s="15"/>
      <c r="C342" s="16"/>
      <c r="D342" s="14"/>
      <c r="E342" s="17"/>
      <c r="F342" s="18"/>
      <c r="G342" s="18"/>
      <c r="H342" s="18"/>
      <c r="I342" s="8"/>
      <c r="J342" s="9"/>
      <c r="K342" s="9"/>
      <c r="L342" s="9"/>
      <c r="M342" s="9"/>
      <c r="N342" s="9"/>
      <c r="O342" s="9"/>
      <c r="P342" s="9"/>
      <c r="Q342" s="9"/>
      <c r="R342" s="9"/>
      <c r="S342" s="9"/>
      <c r="T342" s="9"/>
      <c r="U342" s="9"/>
      <c r="V342" s="9"/>
      <c r="W342" s="9"/>
      <c r="X342" s="9"/>
      <c r="Y342" s="9"/>
      <c r="Z342" s="9"/>
    </row>
    <row r="343" spans="1:26" ht="12.75" customHeight="1" x14ac:dyDescent="0.2">
      <c r="A343" s="14"/>
      <c r="B343" s="15"/>
      <c r="C343" s="16"/>
      <c r="D343" s="14"/>
      <c r="E343" s="17"/>
      <c r="F343" s="18"/>
      <c r="G343" s="18"/>
      <c r="H343" s="18"/>
      <c r="I343" s="8"/>
      <c r="J343" s="9"/>
      <c r="K343" s="9"/>
      <c r="L343" s="9"/>
      <c r="M343" s="9"/>
      <c r="N343" s="9"/>
      <c r="O343" s="9"/>
      <c r="P343" s="9"/>
      <c r="Q343" s="9"/>
      <c r="R343" s="9"/>
      <c r="S343" s="9"/>
      <c r="T343" s="9"/>
      <c r="U343" s="9"/>
      <c r="V343" s="9"/>
      <c r="W343" s="9"/>
      <c r="X343" s="9"/>
      <c r="Y343" s="9"/>
      <c r="Z343" s="9"/>
    </row>
    <row r="344" spans="1:26" ht="12.75" customHeight="1" x14ac:dyDescent="0.2">
      <c r="A344" s="14"/>
      <c r="B344" s="15"/>
      <c r="C344" s="16"/>
      <c r="D344" s="14"/>
      <c r="E344" s="17"/>
      <c r="F344" s="18"/>
      <c r="G344" s="18"/>
      <c r="H344" s="18"/>
      <c r="I344" s="8"/>
      <c r="J344" s="9"/>
      <c r="K344" s="9"/>
      <c r="L344" s="9"/>
      <c r="M344" s="9"/>
      <c r="N344" s="9"/>
      <c r="O344" s="9"/>
      <c r="P344" s="9"/>
      <c r="Q344" s="9"/>
      <c r="R344" s="9"/>
      <c r="S344" s="9"/>
      <c r="T344" s="9"/>
      <c r="U344" s="9"/>
      <c r="V344" s="9"/>
      <c r="W344" s="9"/>
      <c r="X344" s="9"/>
      <c r="Y344" s="9"/>
      <c r="Z344" s="9"/>
    </row>
    <row r="345" spans="1:26" ht="12.75" customHeight="1" x14ac:dyDescent="0.2">
      <c r="A345" s="14"/>
      <c r="B345" s="15"/>
      <c r="C345" s="16"/>
      <c r="D345" s="14"/>
      <c r="E345" s="17"/>
      <c r="F345" s="18"/>
      <c r="G345" s="18"/>
      <c r="H345" s="18"/>
      <c r="I345" s="8"/>
      <c r="J345" s="9"/>
      <c r="K345" s="9"/>
      <c r="L345" s="9"/>
      <c r="M345" s="9"/>
      <c r="N345" s="9"/>
      <c r="O345" s="9"/>
      <c r="P345" s="9"/>
      <c r="Q345" s="9"/>
      <c r="R345" s="9"/>
      <c r="S345" s="9"/>
      <c r="T345" s="9"/>
      <c r="U345" s="9"/>
      <c r="V345" s="9"/>
      <c r="W345" s="9"/>
      <c r="X345" s="9"/>
      <c r="Y345" s="9"/>
      <c r="Z345" s="9"/>
    </row>
    <row r="346" spans="1:26" ht="12.75" customHeight="1" x14ac:dyDescent="0.2">
      <c r="A346" s="14"/>
      <c r="B346" s="15"/>
      <c r="C346" s="16"/>
      <c r="D346" s="14"/>
      <c r="E346" s="17"/>
      <c r="F346" s="18"/>
      <c r="G346" s="18"/>
      <c r="H346" s="18"/>
      <c r="I346" s="8"/>
      <c r="J346" s="9"/>
      <c r="K346" s="9"/>
      <c r="L346" s="9"/>
      <c r="M346" s="9"/>
      <c r="N346" s="9"/>
      <c r="O346" s="9"/>
      <c r="P346" s="9"/>
      <c r="Q346" s="9"/>
      <c r="R346" s="9"/>
      <c r="S346" s="9"/>
      <c r="T346" s="9"/>
      <c r="U346" s="9"/>
      <c r="V346" s="9"/>
      <c r="W346" s="9"/>
      <c r="X346" s="9"/>
      <c r="Y346" s="9"/>
      <c r="Z346" s="9"/>
    </row>
    <row r="347" spans="1:26" ht="12.75" customHeight="1" x14ac:dyDescent="0.2">
      <c r="A347" s="14"/>
      <c r="B347" s="15"/>
      <c r="C347" s="16"/>
      <c r="D347" s="14"/>
      <c r="E347" s="17"/>
      <c r="F347" s="18"/>
      <c r="G347" s="18"/>
      <c r="H347" s="18"/>
      <c r="I347" s="8"/>
      <c r="J347" s="9"/>
      <c r="K347" s="9"/>
      <c r="L347" s="9"/>
      <c r="M347" s="9"/>
      <c r="N347" s="9"/>
      <c r="O347" s="9"/>
      <c r="P347" s="9"/>
      <c r="Q347" s="9"/>
      <c r="R347" s="9"/>
      <c r="S347" s="9"/>
      <c r="T347" s="9"/>
      <c r="U347" s="9"/>
      <c r="V347" s="9"/>
      <c r="W347" s="9"/>
      <c r="X347" s="9"/>
      <c r="Y347" s="9"/>
      <c r="Z347" s="9"/>
    </row>
    <row r="348" spans="1:26" ht="12.75" customHeight="1" x14ac:dyDescent="0.2">
      <c r="A348" s="14"/>
      <c r="B348" s="15"/>
      <c r="C348" s="16"/>
      <c r="D348" s="14"/>
      <c r="E348" s="17"/>
      <c r="F348" s="18"/>
      <c r="G348" s="18"/>
      <c r="H348" s="18"/>
      <c r="I348" s="8"/>
      <c r="J348" s="9"/>
      <c r="K348" s="9"/>
      <c r="L348" s="9"/>
      <c r="M348" s="9"/>
      <c r="N348" s="9"/>
      <c r="O348" s="9"/>
      <c r="P348" s="9"/>
      <c r="Q348" s="9"/>
      <c r="R348" s="9"/>
      <c r="S348" s="9"/>
      <c r="T348" s="9"/>
      <c r="U348" s="9"/>
      <c r="V348" s="9"/>
      <c r="W348" s="9"/>
      <c r="X348" s="9"/>
      <c r="Y348" s="9"/>
      <c r="Z348" s="9"/>
    </row>
    <row r="349" spans="1:26" ht="12.75" customHeight="1" x14ac:dyDescent="0.2">
      <c r="A349" s="14"/>
      <c r="B349" s="15"/>
      <c r="C349" s="16"/>
      <c r="D349" s="14"/>
      <c r="E349" s="17"/>
      <c r="F349" s="18"/>
      <c r="G349" s="18"/>
      <c r="H349" s="18"/>
      <c r="I349" s="8"/>
      <c r="J349" s="9"/>
      <c r="K349" s="9"/>
      <c r="L349" s="9"/>
      <c r="M349" s="9"/>
      <c r="N349" s="9"/>
      <c r="O349" s="9"/>
      <c r="P349" s="9"/>
      <c r="Q349" s="9"/>
      <c r="R349" s="9"/>
      <c r="S349" s="9"/>
      <c r="T349" s="9"/>
      <c r="U349" s="9"/>
      <c r="V349" s="9"/>
      <c r="W349" s="9"/>
      <c r="X349" s="9"/>
      <c r="Y349" s="9"/>
      <c r="Z349" s="9"/>
    </row>
    <row r="350" spans="1:26" ht="12.75" customHeight="1" x14ac:dyDescent="0.2">
      <c r="A350" s="14"/>
      <c r="B350" s="15"/>
      <c r="C350" s="16"/>
      <c r="D350" s="14"/>
      <c r="E350" s="17"/>
      <c r="F350" s="18"/>
      <c r="G350" s="18"/>
      <c r="H350" s="18"/>
      <c r="I350" s="8"/>
      <c r="J350" s="9"/>
      <c r="K350" s="9"/>
      <c r="L350" s="9"/>
      <c r="M350" s="9"/>
      <c r="N350" s="9"/>
      <c r="O350" s="9"/>
      <c r="P350" s="9"/>
      <c r="Q350" s="9"/>
      <c r="R350" s="9"/>
      <c r="S350" s="9"/>
      <c r="T350" s="9"/>
      <c r="U350" s="9"/>
      <c r="V350" s="9"/>
      <c r="W350" s="9"/>
      <c r="X350" s="9"/>
      <c r="Y350" s="9"/>
      <c r="Z350" s="9"/>
    </row>
    <row r="351" spans="1:26" ht="12.75" customHeight="1" x14ac:dyDescent="0.2">
      <c r="A351" s="14"/>
      <c r="B351" s="15"/>
      <c r="C351" s="16"/>
      <c r="D351" s="14"/>
      <c r="E351" s="17"/>
      <c r="F351" s="18"/>
      <c r="G351" s="18"/>
      <c r="H351" s="18"/>
      <c r="I351" s="8"/>
      <c r="J351" s="9"/>
      <c r="K351" s="9"/>
      <c r="L351" s="9"/>
      <c r="M351" s="9"/>
      <c r="N351" s="9"/>
      <c r="O351" s="9"/>
      <c r="P351" s="9"/>
      <c r="Q351" s="9"/>
      <c r="R351" s="9"/>
      <c r="S351" s="9"/>
      <c r="T351" s="9"/>
      <c r="U351" s="9"/>
      <c r="V351" s="9"/>
      <c r="W351" s="9"/>
      <c r="X351" s="9"/>
      <c r="Y351" s="9"/>
      <c r="Z351" s="9"/>
    </row>
    <row r="352" spans="1:26" ht="12.75" customHeight="1" x14ac:dyDescent="0.2">
      <c r="A352" s="14"/>
      <c r="B352" s="15"/>
      <c r="C352" s="16"/>
      <c r="D352" s="14"/>
      <c r="E352" s="17"/>
      <c r="F352" s="18"/>
      <c r="G352" s="18"/>
      <c r="H352" s="18"/>
      <c r="I352" s="8"/>
      <c r="J352" s="9"/>
      <c r="K352" s="9"/>
      <c r="L352" s="9"/>
      <c r="M352" s="9"/>
      <c r="N352" s="9"/>
      <c r="O352" s="9"/>
      <c r="P352" s="9"/>
      <c r="Q352" s="9"/>
      <c r="R352" s="9"/>
      <c r="S352" s="9"/>
      <c r="T352" s="9"/>
      <c r="U352" s="9"/>
      <c r="V352" s="9"/>
      <c r="W352" s="9"/>
      <c r="X352" s="9"/>
      <c r="Y352" s="9"/>
      <c r="Z352" s="9"/>
    </row>
    <row r="353" spans="1:26" ht="12.75" customHeight="1" x14ac:dyDescent="0.2">
      <c r="A353" s="14"/>
      <c r="B353" s="15"/>
      <c r="C353" s="16"/>
      <c r="D353" s="14"/>
      <c r="E353" s="17"/>
      <c r="F353" s="18"/>
      <c r="G353" s="18"/>
      <c r="H353" s="18"/>
      <c r="I353" s="8"/>
      <c r="J353" s="9"/>
      <c r="K353" s="9"/>
      <c r="L353" s="9"/>
      <c r="M353" s="9"/>
      <c r="N353" s="9"/>
      <c r="O353" s="9"/>
      <c r="P353" s="9"/>
      <c r="Q353" s="9"/>
      <c r="R353" s="9"/>
      <c r="S353" s="9"/>
      <c r="T353" s="9"/>
      <c r="U353" s="9"/>
      <c r="V353" s="9"/>
      <c r="W353" s="9"/>
      <c r="X353" s="9"/>
      <c r="Y353" s="9"/>
      <c r="Z353" s="9"/>
    </row>
    <row r="354" spans="1:26" ht="12.75" customHeight="1" x14ac:dyDescent="0.2">
      <c r="A354" s="14"/>
      <c r="B354" s="15"/>
      <c r="C354" s="16"/>
      <c r="D354" s="14"/>
      <c r="E354" s="17"/>
      <c r="F354" s="18"/>
      <c r="G354" s="18"/>
      <c r="H354" s="18"/>
      <c r="I354" s="8"/>
      <c r="J354" s="9"/>
      <c r="K354" s="9"/>
      <c r="L354" s="9"/>
      <c r="M354" s="9"/>
      <c r="N354" s="9"/>
      <c r="O354" s="9"/>
      <c r="P354" s="9"/>
      <c r="Q354" s="9"/>
      <c r="R354" s="9"/>
      <c r="S354" s="9"/>
      <c r="T354" s="9"/>
      <c r="U354" s="9"/>
      <c r="V354" s="9"/>
      <c r="W354" s="9"/>
      <c r="X354" s="9"/>
      <c r="Y354" s="9"/>
      <c r="Z354" s="9"/>
    </row>
    <row r="355" spans="1:26" ht="12.75" customHeight="1" x14ac:dyDescent="0.2">
      <c r="A355" s="14"/>
      <c r="B355" s="15"/>
      <c r="C355" s="16"/>
      <c r="D355" s="14"/>
      <c r="E355" s="17"/>
      <c r="F355" s="18"/>
      <c r="G355" s="18"/>
      <c r="H355" s="18"/>
      <c r="I355" s="8"/>
      <c r="J355" s="9"/>
      <c r="K355" s="9"/>
      <c r="L355" s="9"/>
      <c r="M355" s="9"/>
      <c r="N355" s="9"/>
      <c r="O355" s="9"/>
      <c r="P355" s="9"/>
      <c r="Q355" s="9"/>
      <c r="R355" s="9"/>
      <c r="S355" s="9"/>
      <c r="T355" s="9"/>
      <c r="U355" s="9"/>
      <c r="V355" s="9"/>
      <c r="W355" s="9"/>
      <c r="X355" s="9"/>
      <c r="Y355" s="9"/>
      <c r="Z355" s="9"/>
    </row>
    <row r="356" spans="1:26" ht="12.75" customHeight="1" x14ac:dyDescent="0.2">
      <c r="A356" s="14"/>
      <c r="B356" s="15"/>
      <c r="C356" s="16"/>
      <c r="D356" s="14"/>
      <c r="E356" s="17"/>
      <c r="F356" s="18"/>
      <c r="G356" s="18"/>
      <c r="H356" s="18"/>
      <c r="I356" s="8"/>
      <c r="J356" s="9"/>
      <c r="K356" s="9"/>
      <c r="L356" s="9"/>
      <c r="M356" s="9"/>
      <c r="N356" s="9"/>
      <c r="O356" s="9"/>
      <c r="P356" s="9"/>
      <c r="Q356" s="9"/>
      <c r="R356" s="9"/>
      <c r="S356" s="9"/>
      <c r="T356" s="9"/>
      <c r="U356" s="9"/>
      <c r="V356" s="9"/>
      <c r="W356" s="9"/>
      <c r="X356" s="9"/>
      <c r="Y356" s="9"/>
      <c r="Z356" s="9"/>
    </row>
    <row r="357" spans="1:26" ht="12.75" customHeight="1" x14ac:dyDescent="0.2">
      <c r="A357" s="14"/>
      <c r="B357" s="15"/>
      <c r="C357" s="16"/>
      <c r="D357" s="14"/>
      <c r="E357" s="17"/>
      <c r="F357" s="18"/>
      <c r="G357" s="18"/>
      <c r="H357" s="18"/>
      <c r="I357" s="8"/>
      <c r="J357" s="9"/>
      <c r="K357" s="9"/>
      <c r="L357" s="9"/>
      <c r="M357" s="9"/>
      <c r="N357" s="9"/>
      <c r="O357" s="9"/>
      <c r="P357" s="9"/>
      <c r="Q357" s="9"/>
      <c r="R357" s="9"/>
      <c r="S357" s="9"/>
      <c r="T357" s="9"/>
      <c r="U357" s="9"/>
      <c r="V357" s="9"/>
      <c r="W357" s="9"/>
      <c r="X357" s="9"/>
      <c r="Y357" s="9"/>
      <c r="Z357" s="9"/>
    </row>
    <row r="358" spans="1:26" ht="12.75" customHeight="1" x14ac:dyDescent="0.2">
      <c r="A358" s="14"/>
      <c r="B358" s="15"/>
      <c r="C358" s="16"/>
      <c r="D358" s="14"/>
      <c r="E358" s="17"/>
      <c r="F358" s="18"/>
      <c r="G358" s="18"/>
      <c r="H358" s="18"/>
      <c r="I358" s="8"/>
      <c r="J358" s="9"/>
      <c r="K358" s="9"/>
      <c r="L358" s="9"/>
      <c r="M358" s="9"/>
      <c r="N358" s="9"/>
      <c r="O358" s="9"/>
      <c r="P358" s="9"/>
      <c r="Q358" s="9"/>
      <c r="R358" s="9"/>
      <c r="S358" s="9"/>
      <c r="T358" s="9"/>
      <c r="U358" s="9"/>
      <c r="V358" s="9"/>
      <c r="W358" s="9"/>
      <c r="X358" s="9"/>
      <c r="Y358" s="9"/>
      <c r="Z358" s="9"/>
    </row>
    <row r="359" spans="1:26" ht="12.75" customHeight="1" x14ac:dyDescent="0.2">
      <c r="A359" s="14"/>
      <c r="B359" s="15"/>
      <c r="C359" s="16"/>
      <c r="D359" s="14"/>
      <c r="E359" s="17"/>
      <c r="F359" s="18"/>
      <c r="G359" s="18"/>
      <c r="H359" s="18"/>
      <c r="I359" s="8"/>
      <c r="J359" s="9"/>
      <c r="K359" s="9"/>
      <c r="L359" s="9"/>
      <c r="M359" s="9"/>
      <c r="N359" s="9"/>
      <c r="O359" s="9"/>
      <c r="P359" s="9"/>
      <c r="Q359" s="9"/>
      <c r="R359" s="9"/>
      <c r="S359" s="9"/>
      <c r="T359" s="9"/>
      <c r="U359" s="9"/>
      <c r="V359" s="9"/>
      <c r="W359" s="9"/>
      <c r="X359" s="9"/>
      <c r="Y359" s="9"/>
      <c r="Z359" s="9"/>
    </row>
    <row r="360" spans="1:26" ht="12.75" customHeight="1" x14ac:dyDescent="0.2">
      <c r="A360" s="14"/>
      <c r="B360" s="15"/>
      <c r="C360" s="16"/>
      <c r="D360" s="14"/>
      <c r="E360" s="17"/>
      <c r="F360" s="18"/>
      <c r="G360" s="18"/>
      <c r="H360" s="18"/>
      <c r="I360" s="8"/>
      <c r="J360" s="9"/>
      <c r="K360" s="9"/>
      <c r="L360" s="9"/>
      <c r="M360" s="9"/>
      <c r="N360" s="9"/>
      <c r="O360" s="9"/>
      <c r="P360" s="9"/>
      <c r="Q360" s="9"/>
      <c r="R360" s="9"/>
      <c r="S360" s="9"/>
      <c r="T360" s="9"/>
      <c r="U360" s="9"/>
      <c r="V360" s="9"/>
      <c r="W360" s="9"/>
      <c r="X360" s="9"/>
      <c r="Y360" s="9"/>
      <c r="Z360" s="9"/>
    </row>
    <row r="361" spans="1:26" ht="12.75" customHeight="1" x14ac:dyDescent="0.2">
      <c r="A361" s="14"/>
      <c r="B361" s="15"/>
      <c r="C361" s="16"/>
      <c r="D361" s="14"/>
      <c r="E361" s="17"/>
      <c r="F361" s="18"/>
      <c r="G361" s="18"/>
      <c r="H361" s="18"/>
      <c r="I361" s="8"/>
      <c r="J361" s="9"/>
      <c r="K361" s="9"/>
      <c r="L361" s="9"/>
      <c r="M361" s="9"/>
      <c r="N361" s="9"/>
      <c r="O361" s="9"/>
      <c r="P361" s="9"/>
      <c r="Q361" s="9"/>
      <c r="R361" s="9"/>
      <c r="S361" s="9"/>
      <c r="T361" s="9"/>
      <c r="U361" s="9"/>
      <c r="V361" s="9"/>
      <c r="W361" s="9"/>
      <c r="X361" s="9"/>
      <c r="Y361" s="9"/>
      <c r="Z361" s="9"/>
    </row>
    <row r="362" spans="1:26" ht="12.75" customHeight="1" x14ac:dyDescent="0.2">
      <c r="A362" s="14"/>
      <c r="B362" s="15"/>
      <c r="C362" s="16"/>
      <c r="D362" s="14"/>
      <c r="E362" s="17"/>
      <c r="F362" s="18"/>
      <c r="G362" s="18"/>
      <c r="H362" s="18"/>
      <c r="I362" s="8"/>
      <c r="J362" s="9"/>
      <c r="K362" s="9"/>
      <c r="L362" s="9"/>
      <c r="M362" s="9"/>
      <c r="N362" s="9"/>
      <c r="O362" s="9"/>
      <c r="P362" s="9"/>
      <c r="Q362" s="9"/>
      <c r="R362" s="9"/>
      <c r="S362" s="9"/>
      <c r="T362" s="9"/>
      <c r="U362" s="9"/>
      <c r="V362" s="9"/>
      <c r="W362" s="9"/>
      <c r="X362" s="9"/>
      <c r="Y362" s="9"/>
      <c r="Z362" s="9"/>
    </row>
    <row r="363" spans="1:26" ht="12.75" customHeight="1" x14ac:dyDescent="0.2">
      <c r="A363" s="14"/>
      <c r="B363" s="15"/>
      <c r="C363" s="16"/>
      <c r="D363" s="14"/>
      <c r="E363" s="17"/>
      <c r="F363" s="18"/>
      <c r="G363" s="18"/>
      <c r="H363" s="18"/>
      <c r="I363" s="8"/>
      <c r="J363" s="9"/>
      <c r="K363" s="9"/>
      <c r="L363" s="9"/>
      <c r="M363" s="9"/>
      <c r="N363" s="9"/>
      <c r="O363" s="9"/>
      <c r="P363" s="9"/>
      <c r="Q363" s="9"/>
      <c r="R363" s="9"/>
      <c r="S363" s="9"/>
      <c r="T363" s="9"/>
      <c r="U363" s="9"/>
      <c r="V363" s="9"/>
      <c r="W363" s="9"/>
      <c r="X363" s="9"/>
      <c r="Y363" s="9"/>
      <c r="Z363" s="9"/>
    </row>
    <row r="364" spans="1:26" ht="12.75" customHeight="1" x14ac:dyDescent="0.2">
      <c r="A364" s="14"/>
      <c r="B364" s="15"/>
      <c r="C364" s="16"/>
      <c r="D364" s="14"/>
      <c r="E364" s="17"/>
      <c r="F364" s="18"/>
      <c r="G364" s="18"/>
      <c r="H364" s="18"/>
      <c r="I364" s="8"/>
      <c r="J364" s="9"/>
      <c r="K364" s="9"/>
      <c r="L364" s="9"/>
      <c r="M364" s="9"/>
      <c r="N364" s="9"/>
      <c r="O364" s="9"/>
      <c r="P364" s="9"/>
      <c r="Q364" s="9"/>
      <c r="R364" s="9"/>
      <c r="S364" s="9"/>
      <c r="T364" s="9"/>
      <c r="U364" s="9"/>
      <c r="V364" s="9"/>
      <c r="W364" s="9"/>
      <c r="X364" s="9"/>
      <c r="Y364" s="9"/>
      <c r="Z364" s="9"/>
    </row>
    <row r="365" spans="1:26" ht="12.75" customHeight="1" x14ac:dyDescent="0.2">
      <c r="A365" s="14"/>
      <c r="B365" s="15"/>
      <c r="C365" s="16"/>
      <c r="D365" s="14"/>
      <c r="E365" s="17"/>
      <c r="F365" s="18"/>
      <c r="G365" s="18"/>
      <c r="H365" s="18"/>
      <c r="I365" s="8"/>
      <c r="J365" s="9"/>
      <c r="K365" s="9"/>
      <c r="L365" s="9"/>
      <c r="M365" s="9"/>
      <c r="N365" s="9"/>
      <c r="O365" s="9"/>
      <c r="P365" s="9"/>
      <c r="Q365" s="9"/>
      <c r="R365" s="9"/>
      <c r="S365" s="9"/>
      <c r="T365" s="9"/>
      <c r="U365" s="9"/>
      <c r="V365" s="9"/>
      <c r="W365" s="9"/>
      <c r="X365" s="9"/>
      <c r="Y365" s="9"/>
      <c r="Z365" s="9"/>
    </row>
    <row r="366" spans="1:26" ht="12.75" customHeight="1" x14ac:dyDescent="0.2">
      <c r="A366" s="14"/>
      <c r="B366" s="15"/>
      <c r="C366" s="16"/>
      <c r="D366" s="14"/>
      <c r="E366" s="17"/>
      <c r="F366" s="18"/>
      <c r="G366" s="18"/>
      <c r="H366" s="18"/>
      <c r="I366" s="8"/>
      <c r="J366" s="9"/>
      <c r="K366" s="9"/>
      <c r="L366" s="9"/>
      <c r="M366" s="9"/>
      <c r="N366" s="9"/>
      <c r="O366" s="9"/>
      <c r="P366" s="9"/>
      <c r="Q366" s="9"/>
      <c r="R366" s="9"/>
      <c r="S366" s="9"/>
      <c r="T366" s="9"/>
      <c r="U366" s="9"/>
      <c r="V366" s="9"/>
      <c r="W366" s="9"/>
      <c r="X366" s="9"/>
      <c r="Y366" s="9"/>
      <c r="Z366" s="9"/>
    </row>
    <row r="367" spans="1:26" ht="12.75" customHeight="1" x14ac:dyDescent="0.2">
      <c r="A367" s="14"/>
      <c r="B367" s="15"/>
      <c r="C367" s="16"/>
      <c r="D367" s="14"/>
      <c r="E367" s="17"/>
      <c r="F367" s="18"/>
      <c r="G367" s="18"/>
      <c r="H367" s="18"/>
      <c r="I367" s="8"/>
      <c r="J367" s="9"/>
      <c r="K367" s="9"/>
      <c r="L367" s="9"/>
      <c r="M367" s="9"/>
      <c r="N367" s="9"/>
      <c r="O367" s="9"/>
      <c r="P367" s="9"/>
      <c r="Q367" s="9"/>
      <c r="R367" s="9"/>
      <c r="S367" s="9"/>
      <c r="T367" s="9"/>
      <c r="U367" s="9"/>
      <c r="V367" s="9"/>
      <c r="W367" s="9"/>
      <c r="X367" s="9"/>
      <c r="Y367" s="9"/>
      <c r="Z367" s="9"/>
    </row>
    <row r="368" spans="1:26" ht="12.75" customHeight="1" x14ac:dyDescent="0.2">
      <c r="A368" s="14"/>
      <c r="B368" s="15"/>
      <c r="C368" s="16"/>
      <c r="D368" s="14"/>
      <c r="E368" s="17"/>
      <c r="F368" s="18"/>
      <c r="G368" s="18"/>
      <c r="H368" s="18"/>
      <c r="I368" s="8"/>
      <c r="J368" s="9"/>
      <c r="K368" s="9"/>
      <c r="L368" s="9"/>
      <c r="M368" s="9"/>
      <c r="N368" s="9"/>
      <c r="O368" s="9"/>
      <c r="P368" s="9"/>
      <c r="Q368" s="9"/>
      <c r="R368" s="9"/>
      <c r="S368" s="9"/>
      <c r="T368" s="9"/>
      <c r="U368" s="9"/>
      <c r="V368" s="9"/>
      <c r="W368" s="9"/>
      <c r="X368" s="9"/>
      <c r="Y368" s="9"/>
      <c r="Z368" s="9"/>
    </row>
    <row r="369" spans="1:26" ht="12.75" customHeight="1" x14ac:dyDescent="0.2">
      <c r="A369" s="14"/>
      <c r="B369" s="15"/>
      <c r="C369" s="16"/>
      <c r="D369" s="14"/>
      <c r="E369" s="17"/>
      <c r="F369" s="18"/>
      <c r="G369" s="18"/>
      <c r="H369" s="18"/>
      <c r="I369" s="8"/>
      <c r="J369" s="9"/>
      <c r="K369" s="9"/>
      <c r="L369" s="9"/>
      <c r="M369" s="9"/>
      <c r="N369" s="9"/>
      <c r="O369" s="9"/>
      <c r="P369" s="9"/>
      <c r="Q369" s="9"/>
      <c r="R369" s="9"/>
      <c r="S369" s="9"/>
      <c r="T369" s="9"/>
      <c r="U369" s="9"/>
      <c r="V369" s="9"/>
      <c r="W369" s="9"/>
      <c r="X369" s="9"/>
      <c r="Y369" s="9"/>
      <c r="Z369" s="9"/>
    </row>
    <row r="370" spans="1:26" ht="12.75" customHeight="1" x14ac:dyDescent="0.2">
      <c r="A370" s="14"/>
      <c r="B370" s="15"/>
      <c r="C370" s="16"/>
      <c r="D370" s="14"/>
      <c r="E370" s="17"/>
      <c r="F370" s="18"/>
      <c r="G370" s="18"/>
      <c r="H370" s="18"/>
      <c r="I370" s="8"/>
      <c r="J370" s="9"/>
      <c r="K370" s="9"/>
      <c r="L370" s="9"/>
      <c r="M370" s="9"/>
      <c r="N370" s="9"/>
      <c r="O370" s="9"/>
      <c r="P370" s="9"/>
      <c r="Q370" s="9"/>
      <c r="R370" s="9"/>
      <c r="S370" s="9"/>
      <c r="T370" s="9"/>
      <c r="U370" s="9"/>
      <c r="V370" s="9"/>
      <c r="W370" s="9"/>
      <c r="X370" s="9"/>
      <c r="Y370" s="9"/>
      <c r="Z370" s="9"/>
    </row>
    <row r="371" spans="1:26" ht="12.75" customHeight="1" x14ac:dyDescent="0.2">
      <c r="A371" s="14"/>
      <c r="B371" s="15"/>
      <c r="C371" s="16"/>
      <c r="D371" s="14"/>
      <c r="E371" s="17"/>
      <c r="F371" s="18"/>
      <c r="G371" s="18"/>
      <c r="H371" s="18"/>
      <c r="I371" s="8"/>
      <c r="J371" s="9"/>
      <c r="K371" s="9"/>
      <c r="L371" s="9"/>
      <c r="M371" s="9"/>
      <c r="N371" s="9"/>
      <c r="O371" s="9"/>
      <c r="P371" s="9"/>
      <c r="Q371" s="9"/>
      <c r="R371" s="9"/>
      <c r="S371" s="9"/>
      <c r="T371" s="9"/>
      <c r="U371" s="9"/>
      <c r="V371" s="9"/>
      <c r="W371" s="9"/>
      <c r="X371" s="9"/>
      <c r="Y371" s="9"/>
      <c r="Z371" s="9"/>
    </row>
    <row r="372" spans="1:26" ht="12.75" customHeight="1" x14ac:dyDescent="0.2">
      <c r="A372" s="14"/>
      <c r="B372" s="15"/>
      <c r="C372" s="16"/>
      <c r="D372" s="14"/>
      <c r="E372" s="17"/>
      <c r="F372" s="18"/>
      <c r="G372" s="18"/>
      <c r="H372" s="18"/>
      <c r="I372" s="8"/>
      <c r="J372" s="9"/>
      <c r="K372" s="9"/>
      <c r="L372" s="9"/>
      <c r="M372" s="9"/>
      <c r="N372" s="9"/>
      <c r="O372" s="9"/>
      <c r="P372" s="9"/>
      <c r="Q372" s="9"/>
      <c r="R372" s="9"/>
      <c r="S372" s="9"/>
      <c r="T372" s="9"/>
      <c r="U372" s="9"/>
      <c r="V372" s="9"/>
      <c r="W372" s="9"/>
      <c r="X372" s="9"/>
      <c r="Y372" s="9"/>
      <c r="Z372" s="9"/>
    </row>
    <row r="373" spans="1:26" ht="12.75" customHeight="1" x14ac:dyDescent="0.2">
      <c r="A373" s="14"/>
      <c r="B373" s="15"/>
      <c r="C373" s="16"/>
      <c r="D373" s="14"/>
      <c r="E373" s="17"/>
      <c r="F373" s="18"/>
      <c r="G373" s="18"/>
      <c r="H373" s="18"/>
      <c r="I373" s="8"/>
      <c r="J373" s="9"/>
      <c r="K373" s="9"/>
      <c r="L373" s="9"/>
      <c r="M373" s="9"/>
      <c r="N373" s="9"/>
      <c r="O373" s="9"/>
      <c r="P373" s="9"/>
      <c r="Q373" s="9"/>
      <c r="R373" s="9"/>
      <c r="S373" s="9"/>
      <c r="T373" s="9"/>
      <c r="U373" s="9"/>
      <c r="V373" s="9"/>
      <c r="W373" s="9"/>
      <c r="X373" s="9"/>
      <c r="Y373" s="9"/>
      <c r="Z373" s="9"/>
    </row>
    <row r="374" spans="1:26" ht="12.75" customHeight="1" x14ac:dyDescent="0.2">
      <c r="A374" s="14"/>
      <c r="B374" s="15"/>
      <c r="C374" s="16"/>
      <c r="D374" s="14"/>
      <c r="E374" s="17"/>
      <c r="F374" s="18"/>
      <c r="G374" s="18"/>
      <c r="H374" s="18"/>
      <c r="I374" s="8"/>
      <c r="J374" s="9"/>
      <c r="K374" s="9"/>
      <c r="L374" s="9"/>
      <c r="M374" s="9"/>
      <c r="N374" s="9"/>
      <c r="O374" s="9"/>
      <c r="P374" s="9"/>
      <c r="Q374" s="9"/>
      <c r="R374" s="9"/>
      <c r="S374" s="9"/>
      <c r="T374" s="9"/>
      <c r="U374" s="9"/>
      <c r="V374" s="9"/>
      <c r="W374" s="9"/>
      <c r="X374" s="9"/>
      <c r="Y374" s="9"/>
      <c r="Z374" s="9"/>
    </row>
    <row r="375" spans="1:26" ht="12.75" customHeight="1" x14ac:dyDescent="0.2">
      <c r="A375" s="14"/>
      <c r="B375" s="15"/>
      <c r="C375" s="16"/>
      <c r="D375" s="14"/>
      <c r="E375" s="17"/>
      <c r="F375" s="18"/>
      <c r="G375" s="18"/>
      <c r="H375" s="18"/>
      <c r="I375" s="8"/>
      <c r="J375" s="9"/>
      <c r="K375" s="9"/>
      <c r="L375" s="9"/>
      <c r="M375" s="9"/>
      <c r="N375" s="9"/>
      <c r="O375" s="9"/>
      <c r="P375" s="9"/>
      <c r="Q375" s="9"/>
      <c r="R375" s="9"/>
      <c r="S375" s="9"/>
      <c r="T375" s="9"/>
      <c r="U375" s="9"/>
      <c r="V375" s="9"/>
      <c r="W375" s="9"/>
      <c r="X375" s="9"/>
      <c r="Y375" s="9"/>
      <c r="Z375" s="9"/>
    </row>
    <row r="376" spans="1:26" ht="12.75" customHeight="1" x14ac:dyDescent="0.2">
      <c r="A376" s="14"/>
      <c r="B376" s="15"/>
      <c r="C376" s="16"/>
      <c r="D376" s="14"/>
      <c r="E376" s="17"/>
      <c r="F376" s="18"/>
      <c r="G376" s="18"/>
      <c r="H376" s="18"/>
      <c r="I376" s="8"/>
      <c r="J376" s="9"/>
      <c r="K376" s="9"/>
      <c r="L376" s="9"/>
      <c r="M376" s="9"/>
      <c r="N376" s="9"/>
      <c r="O376" s="9"/>
      <c r="P376" s="9"/>
      <c r="Q376" s="9"/>
      <c r="R376" s="9"/>
      <c r="S376" s="9"/>
      <c r="T376" s="9"/>
      <c r="U376" s="9"/>
      <c r="V376" s="9"/>
      <c r="W376" s="9"/>
      <c r="X376" s="9"/>
      <c r="Y376" s="9"/>
      <c r="Z376" s="9"/>
    </row>
    <row r="377" spans="1:26" ht="12.75" customHeight="1" x14ac:dyDescent="0.2">
      <c r="A377" s="14"/>
      <c r="B377" s="15"/>
      <c r="C377" s="16"/>
      <c r="D377" s="14"/>
      <c r="E377" s="17"/>
      <c r="F377" s="18"/>
      <c r="G377" s="18"/>
      <c r="H377" s="18"/>
      <c r="I377" s="8"/>
      <c r="J377" s="9"/>
      <c r="K377" s="9"/>
      <c r="L377" s="9"/>
      <c r="M377" s="9"/>
      <c r="N377" s="9"/>
      <c r="O377" s="9"/>
      <c r="P377" s="9"/>
      <c r="Q377" s="9"/>
      <c r="R377" s="9"/>
      <c r="S377" s="9"/>
      <c r="T377" s="9"/>
      <c r="U377" s="9"/>
      <c r="V377" s="9"/>
      <c r="W377" s="9"/>
      <c r="X377" s="9"/>
      <c r="Y377" s="9"/>
      <c r="Z377" s="9"/>
    </row>
    <row r="378" spans="1:26" ht="12.75" customHeight="1" x14ac:dyDescent="0.2">
      <c r="A378" s="14"/>
      <c r="B378" s="15"/>
      <c r="C378" s="16"/>
      <c r="D378" s="14"/>
      <c r="E378" s="17"/>
      <c r="F378" s="18"/>
      <c r="G378" s="18"/>
      <c r="H378" s="18"/>
      <c r="I378" s="8"/>
      <c r="J378" s="9"/>
      <c r="K378" s="9"/>
      <c r="L378" s="9"/>
      <c r="M378" s="9"/>
      <c r="N378" s="9"/>
      <c r="O378" s="9"/>
      <c r="P378" s="9"/>
      <c r="Q378" s="9"/>
      <c r="R378" s="9"/>
      <c r="S378" s="9"/>
      <c r="T378" s="9"/>
      <c r="U378" s="9"/>
      <c r="V378" s="9"/>
      <c r="W378" s="9"/>
      <c r="X378" s="9"/>
      <c r="Y378" s="9"/>
      <c r="Z378" s="9"/>
    </row>
    <row r="379" spans="1:26" ht="12.75" customHeight="1" x14ac:dyDescent="0.2">
      <c r="A379" s="14"/>
      <c r="B379" s="15"/>
      <c r="C379" s="16"/>
      <c r="D379" s="14"/>
      <c r="E379" s="17"/>
      <c r="F379" s="18"/>
      <c r="G379" s="18"/>
      <c r="H379" s="18"/>
      <c r="I379" s="8"/>
      <c r="J379" s="9"/>
      <c r="K379" s="9"/>
      <c r="L379" s="9"/>
      <c r="M379" s="9"/>
      <c r="N379" s="9"/>
      <c r="O379" s="9"/>
      <c r="P379" s="9"/>
      <c r="Q379" s="9"/>
      <c r="R379" s="9"/>
      <c r="S379" s="9"/>
      <c r="T379" s="9"/>
      <c r="U379" s="9"/>
      <c r="V379" s="9"/>
      <c r="W379" s="9"/>
      <c r="X379" s="9"/>
      <c r="Y379" s="9"/>
      <c r="Z379" s="9"/>
    </row>
    <row r="380" spans="1:26" ht="12.75" customHeight="1" x14ac:dyDescent="0.2">
      <c r="A380" s="14"/>
      <c r="B380" s="15"/>
      <c r="C380" s="16"/>
      <c r="D380" s="14"/>
      <c r="E380" s="17"/>
      <c r="F380" s="18"/>
      <c r="G380" s="18"/>
      <c r="H380" s="18"/>
      <c r="I380" s="8"/>
      <c r="J380" s="9"/>
      <c r="K380" s="9"/>
      <c r="L380" s="9"/>
      <c r="M380" s="9"/>
      <c r="N380" s="9"/>
      <c r="O380" s="9"/>
      <c r="P380" s="9"/>
      <c r="Q380" s="9"/>
      <c r="R380" s="9"/>
      <c r="S380" s="9"/>
      <c r="T380" s="9"/>
      <c r="U380" s="9"/>
      <c r="V380" s="9"/>
      <c r="W380" s="9"/>
      <c r="X380" s="9"/>
      <c r="Y380" s="9"/>
      <c r="Z380" s="9"/>
    </row>
    <row r="381" spans="1:26" ht="12.75" customHeight="1" x14ac:dyDescent="0.2">
      <c r="A381" s="14"/>
      <c r="B381" s="15"/>
      <c r="C381" s="16"/>
      <c r="D381" s="14"/>
      <c r="E381" s="17"/>
      <c r="F381" s="18"/>
      <c r="G381" s="18"/>
      <c r="H381" s="18"/>
      <c r="I381" s="8"/>
      <c r="J381" s="9"/>
      <c r="K381" s="9"/>
      <c r="L381" s="9"/>
      <c r="M381" s="9"/>
      <c r="N381" s="9"/>
      <c r="O381" s="9"/>
      <c r="P381" s="9"/>
      <c r="Q381" s="9"/>
      <c r="R381" s="9"/>
      <c r="S381" s="9"/>
      <c r="T381" s="9"/>
      <c r="U381" s="9"/>
      <c r="V381" s="9"/>
      <c r="W381" s="9"/>
      <c r="X381" s="9"/>
      <c r="Y381" s="9"/>
      <c r="Z381" s="9"/>
    </row>
    <row r="382" spans="1:26" ht="12.75" customHeight="1" x14ac:dyDescent="0.2">
      <c r="A382" s="14"/>
      <c r="B382" s="15"/>
      <c r="C382" s="16"/>
      <c r="D382" s="14"/>
      <c r="E382" s="17"/>
      <c r="F382" s="18"/>
      <c r="G382" s="18"/>
      <c r="H382" s="18"/>
      <c r="I382" s="8"/>
      <c r="J382" s="9"/>
      <c r="K382" s="9"/>
      <c r="L382" s="9"/>
      <c r="M382" s="9"/>
      <c r="N382" s="9"/>
      <c r="O382" s="9"/>
      <c r="P382" s="9"/>
      <c r="Q382" s="9"/>
      <c r="R382" s="9"/>
      <c r="S382" s="9"/>
      <c r="T382" s="9"/>
      <c r="U382" s="9"/>
      <c r="V382" s="9"/>
      <c r="W382" s="9"/>
      <c r="X382" s="9"/>
      <c r="Y382" s="9"/>
      <c r="Z382" s="9"/>
    </row>
    <row r="383" spans="1:26" ht="12.75" customHeight="1" x14ac:dyDescent="0.2">
      <c r="A383" s="14"/>
      <c r="B383" s="15"/>
      <c r="C383" s="16"/>
      <c r="D383" s="14"/>
      <c r="E383" s="17"/>
      <c r="F383" s="18"/>
      <c r="G383" s="18"/>
      <c r="H383" s="18"/>
      <c r="I383" s="8"/>
      <c r="J383" s="9"/>
      <c r="K383" s="9"/>
      <c r="L383" s="9"/>
      <c r="M383" s="9"/>
      <c r="N383" s="9"/>
      <c r="O383" s="9"/>
      <c r="P383" s="9"/>
      <c r="Q383" s="9"/>
      <c r="R383" s="9"/>
      <c r="S383" s="9"/>
      <c r="T383" s="9"/>
      <c r="U383" s="9"/>
      <c r="V383" s="9"/>
      <c r="W383" s="9"/>
      <c r="X383" s="9"/>
      <c r="Y383" s="9"/>
      <c r="Z383" s="9"/>
    </row>
    <row r="384" spans="1:26" ht="12.75" customHeight="1" x14ac:dyDescent="0.2">
      <c r="A384" s="14"/>
      <c r="B384" s="15"/>
      <c r="C384" s="16"/>
      <c r="D384" s="14"/>
      <c r="E384" s="17"/>
      <c r="F384" s="18"/>
      <c r="G384" s="18"/>
      <c r="H384" s="18"/>
      <c r="I384" s="8"/>
      <c r="J384" s="9"/>
      <c r="K384" s="9"/>
      <c r="L384" s="9"/>
      <c r="M384" s="9"/>
      <c r="N384" s="9"/>
      <c r="O384" s="9"/>
      <c r="P384" s="9"/>
      <c r="Q384" s="9"/>
      <c r="R384" s="9"/>
      <c r="S384" s="9"/>
      <c r="T384" s="9"/>
      <c r="U384" s="9"/>
      <c r="V384" s="9"/>
      <c r="W384" s="9"/>
      <c r="X384" s="9"/>
      <c r="Y384" s="9"/>
      <c r="Z384" s="9"/>
    </row>
    <row r="385" spans="1:26" ht="12.75" customHeight="1" x14ac:dyDescent="0.2">
      <c r="A385" s="14"/>
      <c r="B385" s="15"/>
      <c r="C385" s="16"/>
      <c r="D385" s="14"/>
      <c r="E385" s="17"/>
      <c r="F385" s="18"/>
      <c r="G385" s="18"/>
      <c r="H385" s="18"/>
      <c r="I385" s="8"/>
      <c r="J385" s="9"/>
      <c r="K385" s="9"/>
      <c r="L385" s="9"/>
      <c r="M385" s="9"/>
      <c r="N385" s="9"/>
      <c r="O385" s="9"/>
      <c r="P385" s="9"/>
      <c r="Q385" s="9"/>
      <c r="R385" s="9"/>
      <c r="S385" s="9"/>
      <c r="T385" s="9"/>
      <c r="U385" s="9"/>
      <c r="V385" s="9"/>
      <c r="W385" s="9"/>
      <c r="X385" s="9"/>
      <c r="Y385" s="9"/>
      <c r="Z385" s="9"/>
    </row>
    <row r="386" spans="1:26" ht="12.75" customHeight="1" x14ac:dyDescent="0.2">
      <c r="A386" s="14"/>
      <c r="B386" s="15"/>
      <c r="C386" s="16"/>
      <c r="D386" s="14"/>
      <c r="E386" s="17"/>
      <c r="F386" s="18"/>
      <c r="G386" s="18"/>
      <c r="H386" s="18"/>
      <c r="I386" s="8"/>
      <c r="J386" s="9"/>
      <c r="K386" s="9"/>
      <c r="L386" s="9"/>
      <c r="M386" s="9"/>
      <c r="N386" s="9"/>
      <c r="O386" s="9"/>
      <c r="P386" s="9"/>
      <c r="Q386" s="9"/>
      <c r="R386" s="9"/>
      <c r="S386" s="9"/>
      <c r="T386" s="9"/>
      <c r="U386" s="9"/>
      <c r="V386" s="9"/>
      <c r="W386" s="9"/>
      <c r="X386" s="9"/>
      <c r="Y386" s="9"/>
      <c r="Z386" s="9"/>
    </row>
    <row r="387" spans="1:26" ht="12.75" customHeight="1" x14ac:dyDescent="0.2">
      <c r="A387" s="14"/>
      <c r="B387" s="15"/>
      <c r="C387" s="16"/>
      <c r="D387" s="14"/>
      <c r="E387" s="17"/>
      <c r="F387" s="18"/>
      <c r="G387" s="18"/>
      <c r="H387" s="18"/>
      <c r="I387" s="8"/>
      <c r="J387" s="9"/>
      <c r="K387" s="9"/>
      <c r="L387" s="9"/>
      <c r="M387" s="9"/>
      <c r="N387" s="9"/>
      <c r="O387" s="9"/>
      <c r="P387" s="9"/>
      <c r="Q387" s="9"/>
      <c r="R387" s="9"/>
      <c r="S387" s="9"/>
      <c r="T387" s="9"/>
      <c r="U387" s="9"/>
      <c r="V387" s="9"/>
      <c r="W387" s="9"/>
      <c r="X387" s="9"/>
      <c r="Y387" s="9"/>
      <c r="Z387" s="9"/>
    </row>
    <row r="388" spans="1:26" ht="12.75" customHeight="1" x14ac:dyDescent="0.2">
      <c r="A388" s="14"/>
      <c r="B388" s="15"/>
      <c r="C388" s="16"/>
      <c r="D388" s="14"/>
      <c r="E388" s="17"/>
      <c r="F388" s="18"/>
      <c r="G388" s="18"/>
      <c r="H388" s="18"/>
      <c r="I388" s="8"/>
      <c r="J388" s="9"/>
      <c r="K388" s="9"/>
      <c r="L388" s="9"/>
      <c r="M388" s="9"/>
      <c r="N388" s="9"/>
      <c r="O388" s="9"/>
      <c r="P388" s="9"/>
      <c r="Q388" s="9"/>
      <c r="R388" s="9"/>
      <c r="S388" s="9"/>
      <c r="T388" s="9"/>
      <c r="U388" s="9"/>
      <c r="V388" s="9"/>
      <c r="W388" s="9"/>
      <c r="X388" s="9"/>
      <c r="Y388" s="9"/>
      <c r="Z388" s="9"/>
    </row>
    <row r="389" spans="1:26" ht="12.75" customHeight="1" x14ac:dyDescent="0.2">
      <c r="A389" s="14"/>
      <c r="B389" s="15"/>
      <c r="C389" s="16"/>
      <c r="D389" s="14"/>
      <c r="E389" s="17"/>
      <c r="F389" s="18"/>
      <c r="G389" s="18"/>
      <c r="H389" s="18"/>
      <c r="I389" s="8"/>
      <c r="J389" s="9"/>
      <c r="K389" s="9"/>
      <c r="L389" s="9"/>
      <c r="M389" s="9"/>
      <c r="N389" s="9"/>
      <c r="O389" s="9"/>
      <c r="P389" s="9"/>
      <c r="Q389" s="9"/>
      <c r="R389" s="9"/>
      <c r="S389" s="9"/>
      <c r="T389" s="9"/>
      <c r="U389" s="9"/>
      <c r="V389" s="9"/>
      <c r="W389" s="9"/>
      <c r="X389" s="9"/>
      <c r="Y389" s="9"/>
      <c r="Z389" s="9"/>
    </row>
    <row r="390" spans="1:26" ht="12.75" customHeight="1" x14ac:dyDescent="0.2">
      <c r="A390" s="14"/>
      <c r="B390" s="15"/>
      <c r="C390" s="16"/>
      <c r="D390" s="14"/>
      <c r="E390" s="17"/>
      <c r="F390" s="18"/>
      <c r="G390" s="18"/>
      <c r="H390" s="18"/>
      <c r="I390" s="8"/>
      <c r="J390" s="9"/>
      <c r="K390" s="9"/>
      <c r="L390" s="9"/>
      <c r="M390" s="9"/>
      <c r="N390" s="9"/>
      <c r="O390" s="9"/>
      <c r="P390" s="9"/>
      <c r="Q390" s="9"/>
      <c r="R390" s="9"/>
      <c r="S390" s="9"/>
      <c r="T390" s="9"/>
      <c r="U390" s="9"/>
      <c r="V390" s="9"/>
      <c r="W390" s="9"/>
      <c r="X390" s="9"/>
      <c r="Y390" s="9"/>
      <c r="Z390" s="9"/>
    </row>
    <row r="391" spans="1:26" ht="12.75" customHeight="1" x14ac:dyDescent="0.2">
      <c r="A391" s="14"/>
      <c r="B391" s="15"/>
      <c r="C391" s="16"/>
      <c r="D391" s="14"/>
      <c r="E391" s="17"/>
      <c r="F391" s="18"/>
      <c r="G391" s="18"/>
      <c r="H391" s="18"/>
      <c r="I391" s="8"/>
      <c r="J391" s="9"/>
      <c r="K391" s="9"/>
      <c r="L391" s="9"/>
      <c r="M391" s="9"/>
      <c r="N391" s="9"/>
      <c r="O391" s="9"/>
      <c r="P391" s="9"/>
      <c r="Q391" s="9"/>
      <c r="R391" s="9"/>
      <c r="S391" s="9"/>
      <c r="T391" s="9"/>
      <c r="U391" s="9"/>
      <c r="V391" s="9"/>
      <c r="W391" s="9"/>
      <c r="X391" s="9"/>
      <c r="Y391" s="9"/>
      <c r="Z391" s="9"/>
    </row>
    <row r="392" spans="1:26" ht="12.75" customHeight="1" x14ac:dyDescent="0.2">
      <c r="A392" s="14"/>
      <c r="B392" s="15"/>
      <c r="C392" s="16"/>
      <c r="D392" s="14"/>
      <c r="E392" s="17"/>
      <c r="F392" s="18"/>
      <c r="G392" s="18"/>
      <c r="H392" s="18"/>
      <c r="I392" s="8"/>
      <c r="J392" s="9"/>
      <c r="K392" s="9"/>
      <c r="L392" s="9"/>
      <c r="M392" s="9"/>
      <c r="N392" s="9"/>
      <c r="O392" s="9"/>
      <c r="P392" s="9"/>
      <c r="Q392" s="9"/>
      <c r="R392" s="9"/>
      <c r="S392" s="9"/>
      <c r="T392" s="9"/>
      <c r="U392" s="9"/>
      <c r="V392" s="9"/>
      <c r="W392" s="9"/>
      <c r="X392" s="9"/>
      <c r="Y392" s="9"/>
      <c r="Z392" s="9"/>
    </row>
    <row r="393" spans="1:26" ht="12.75" customHeight="1" x14ac:dyDescent="0.2">
      <c r="A393" s="14"/>
      <c r="B393" s="15"/>
      <c r="C393" s="16"/>
      <c r="D393" s="14"/>
      <c r="E393" s="17"/>
      <c r="F393" s="18"/>
      <c r="G393" s="18"/>
      <c r="H393" s="18"/>
      <c r="I393" s="8"/>
      <c r="J393" s="9"/>
      <c r="K393" s="9"/>
      <c r="L393" s="9"/>
      <c r="M393" s="9"/>
      <c r="N393" s="9"/>
      <c r="O393" s="9"/>
      <c r="P393" s="9"/>
      <c r="Q393" s="9"/>
      <c r="R393" s="9"/>
      <c r="S393" s="9"/>
      <c r="T393" s="9"/>
      <c r="U393" s="9"/>
      <c r="V393" s="9"/>
      <c r="W393" s="9"/>
      <c r="X393" s="9"/>
      <c r="Y393" s="9"/>
      <c r="Z393" s="9"/>
    </row>
    <row r="394" spans="1:26" ht="12.75" customHeight="1" x14ac:dyDescent="0.2">
      <c r="A394" s="14"/>
      <c r="B394" s="15"/>
      <c r="C394" s="16"/>
      <c r="D394" s="14"/>
      <c r="E394" s="17"/>
      <c r="F394" s="18"/>
      <c r="G394" s="18"/>
      <c r="H394" s="18"/>
      <c r="I394" s="8"/>
      <c r="J394" s="9"/>
      <c r="K394" s="9"/>
      <c r="L394" s="9"/>
      <c r="M394" s="9"/>
      <c r="N394" s="9"/>
      <c r="O394" s="9"/>
      <c r="P394" s="9"/>
      <c r="Q394" s="9"/>
      <c r="R394" s="9"/>
      <c r="S394" s="9"/>
      <c r="T394" s="9"/>
      <c r="U394" s="9"/>
      <c r="V394" s="9"/>
      <c r="W394" s="9"/>
      <c r="X394" s="9"/>
      <c r="Y394" s="9"/>
      <c r="Z394" s="9"/>
    </row>
    <row r="395" spans="1:26" ht="12.75" customHeight="1" x14ac:dyDescent="0.2">
      <c r="A395" s="14"/>
      <c r="B395" s="15"/>
      <c r="C395" s="16"/>
      <c r="D395" s="14"/>
      <c r="E395" s="17"/>
      <c r="F395" s="18"/>
      <c r="G395" s="18"/>
      <c r="H395" s="18"/>
      <c r="I395" s="8"/>
      <c r="J395" s="9"/>
      <c r="K395" s="9"/>
      <c r="L395" s="9"/>
      <c r="M395" s="9"/>
      <c r="N395" s="9"/>
      <c r="O395" s="9"/>
      <c r="P395" s="9"/>
      <c r="Q395" s="9"/>
      <c r="R395" s="9"/>
      <c r="S395" s="9"/>
      <c r="T395" s="9"/>
      <c r="U395" s="9"/>
      <c r="V395" s="9"/>
      <c r="W395" s="9"/>
      <c r="X395" s="9"/>
      <c r="Y395" s="9"/>
      <c r="Z395" s="9"/>
    </row>
    <row r="396" spans="1:26" ht="12.75" customHeight="1" x14ac:dyDescent="0.2">
      <c r="A396" s="14"/>
      <c r="B396" s="15"/>
      <c r="C396" s="16"/>
      <c r="D396" s="14"/>
      <c r="E396" s="17"/>
      <c r="F396" s="18"/>
      <c r="G396" s="18"/>
      <c r="H396" s="18"/>
      <c r="I396" s="8"/>
      <c r="J396" s="9"/>
      <c r="K396" s="9"/>
      <c r="L396" s="9"/>
      <c r="M396" s="9"/>
      <c r="N396" s="9"/>
      <c r="O396" s="9"/>
      <c r="P396" s="9"/>
      <c r="Q396" s="9"/>
      <c r="R396" s="9"/>
      <c r="S396" s="9"/>
      <c r="T396" s="9"/>
      <c r="U396" s="9"/>
      <c r="V396" s="9"/>
      <c r="W396" s="9"/>
      <c r="X396" s="9"/>
      <c r="Y396" s="9"/>
      <c r="Z396" s="9"/>
    </row>
    <row r="397" spans="1:26" ht="12.75" customHeight="1" x14ac:dyDescent="0.2">
      <c r="A397" s="14"/>
      <c r="B397" s="15"/>
      <c r="C397" s="16"/>
      <c r="D397" s="14"/>
      <c r="E397" s="17"/>
      <c r="F397" s="18"/>
      <c r="G397" s="18"/>
      <c r="H397" s="18"/>
      <c r="I397" s="8"/>
      <c r="J397" s="9"/>
      <c r="K397" s="9"/>
      <c r="L397" s="9"/>
      <c r="M397" s="9"/>
      <c r="N397" s="9"/>
      <c r="O397" s="9"/>
      <c r="P397" s="9"/>
      <c r="Q397" s="9"/>
      <c r="R397" s="9"/>
      <c r="S397" s="9"/>
      <c r="T397" s="9"/>
      <c r="U397" s="9"/>
      <c r="V397" s="9"/>
      <c r="W397" s="9"/>
      <c r="X397" s="9"/>
      <c r="Y397" s="9"/>
      <c r="Z397" s="9"/>
    </row>
    <row r="398" spans="1:26" ht="12.75" customHeight="1" x14ac:dyDescent="0.2">
      <c r="A398" s="14"/>
      <c r="B398" s="15"/>
      <c r="C398" s="16"/>
      <c r="D398" s="14"/>
      <c r="E398" s="17"/>
      <c r="F398" s="18"/>
      <c r="G398" s="18"/>
      <c r="H398" s="18"/>
      <c r="I398" s="8"/>
      <c r="J398" s="9"/>
      <c r="K398" s="9"/>
      <c r="L398" s="9"/>
      <c r="M398" s="9"/>
      <c r="N398" s="9"/>
      <c r="O398" s="9"/>
      <c r="P398" s="9"/>
      <c r="Q398" s="9"/>
      <c r="R398" s="9"/>
      <c r="S398" s="9"/>
      <c r="T398" s="9"/>
      <c r="U398" s="9"/>
      <c r="V398" s="9"/>
      <c r="W398" s="9"/>
      <c r="X398" s="9"/>
      <c r="Y398" s="9"/>
      <c r="Z398" s="9"/>
    </row>
    <row r="399" spans="1:26" ht="12.75" customHeight="1" x14ac:dyDescent="0.2">
      <c r="A399" s="14"/>
      <c r="B399" s="15"/>
      <c r="C399" s="16"/>
      <c r="D399" s="14"/>
      <c r="E399" s="17"/>
      <c r="F399" s="18"/>
      <c r="G399" s="18"/>
      <c r="H399" s="18"/>
      <c r="I399" s="8"/>
      <c r="J399" s="9"/>
      <c r="K399" s="9"/>
      <c r="L399" s="9"/>
      <c r="M399" s="9"/>
      <c r="N399" s="9"/>
      <c r="O399" s="9"/>
      <c r="P399" s="9"/>
      <c r="Q399" s="9"/>
      <c r="R399" s="9"/>
      <c r="S399" s="9"/>
      <c r="T399" s="9"/>
      <c r="U399" s="9"/>
      <c r="V399" s="9"/>
      <c r="W399" s="9"/>
      <c r="X399" s="9"/>
      <c r="Y399" s="9"/>
      <c r="Z399" s="9"/>
    </row>
    <row r="400" spans="1:26" ht="12.75" customHeight="1" x14ac:dyDescent="0.2">
      <c r="A400" s="14"/>
      <c r="B400" s="15"/>
      <c r="C400" s="16"/>
      <c r="D400" s="14"/>
      <c r="E400" s="17"/>
      <c r="F400" s="18"/>
      <c r="G400" s="18"/>
      <c r="H400" s="18"/>
      <c r="I400" s="8"/>
      <c r="J400" s="9"/>
      <c r="K400" s="9"/>
      <c r="L400" s="9"/>
      <c r="M400" s="9"/>
      <c r="N400" s="9"/>
      <c r="O400" s="9"/>
      <c r="P400" s="9"/>
      <c r="Q400" s="9"/>
      <c r="R400" s="9"/>
      <c r="S400" s="9"/>
      <c r="T400" s="9"/>
      <c r="U400" s="9"/>
      <c r="V400" s="9"/>
      <c r="W400" s="9"/>
      <c r="X400" s="9"/>
      <c r="Y400" s="9"/>
      <c r="Z400" s="9"/>
    </row>
    <row r="401" spans="1:26" ht="12.75" customHeight="1" x14ac:dyDescent="0.2">
      <c r="A401" s="14"/>
      <c r="B401" s="15"/>
      <c r="C401" s="16"/>
      <c r="D401" s="14"/>
      <c r="E401" s="17"/>
      <c r="F401" s="18"/>
      <c r="G401" s="18"/>
      <c r="H401" s="18"/>
      <c r="I401" s="8"/>
      <c r="J401" s="9"/>
      <c r="K401" s="9"/>
      <c r="L401" s="9"/>
      <c r="M401" s="9"/>
      <c r="N401" s="9"/>
      <c r="O401" s="9"/>
      <c r="P401" s="9"/>
      <c r="Q401" s="9"/>
      <c r="R401" s="9"/>
      <c r="S401" s="9"/>
      <c r="T401" s="9"/>
      <c r="U401" s="9"/>
      <c r="V401" s="9"/>
      <c r="W401" s="9"/>
      <c r="X401" s="9"/>
      <c r="Y401" s="9"/>
      <c r="Z401" s="9"/>
    </row>
    <row r="402" spans="1:26" ht="12.75" customHeight="1" x14ac:dyDescent="0.2">
      <c r="A402" s="14"/>
      <c r="B402" s="15"/>
      <c r="C402" s="16"/>
      <c r="D402" s="14"/>
      <c r="E402" s="17"/>
      <c r="F402" s="18"/>
      <c r="G402" s="18"/>
      <c r="H402" s="18"/>
      <c r="I402" s="8"/>
      <c r="J402" s="9"/>
      <c r="K402" s="9"/>
      <c r="L402" s="9"/>
      <c r="M402" s="9"/>
      <c r="N402" s="9"/>
      <c r="O402" s="9"/>
      <c r="P402" s="9"/>
      <c r="Q402" s="9"/>
      <c r="R402" s="9"/>
      <c r="S402" s="9"/>
      <c r="T402" s="9"/>
      <c r="U402" s="9"/>
      <c r="V402" s="9"/>
      <c r="W402" s="9"/>
      <c r="X402" s="9"/>
      <c r="Y402" s="9"/>
      <c r="Z402" s="9"/>
    </row>
    <row r="403" spans="1:26" ht="12.75" customHeight="1" x14ac:dyDescent="0.2">
      <c r="A403" s="14"/>
      <c r="B403" s="15"/>
      <c r="C403" s="16"/>
      <c r="D403" s="14"/>
      <c r="E403" s="17"/>
      <c r="F403" s="18"/>
      <c r="G403" s="18"/>
      <c r="H403" s="18"/>
      <c r="I403" s="8"/>
      <c r="J403" s="9"/>
      <c r="K403" s="9"/>
      <c r="L403" s="9"/>
      <c r="M403" s="9"/>
      <c r="N403" s="9"/>
      <c r="O403" s="9"/>
      <c r="P403" s="9"/>
      <c r="Q403" s="9"/>
      <c r="R403" s="9"/>
      <c r="S403" s="9"/>
      <c r="T403" s="9"/>
      <c r="U403" s="9"/>
      <c r="V403" s="9"/>
      <c r="W403" s="9"/>
      <c r="X403" s="9"/>
      <c r="Y403" s="9"/>
      <c r="Z403" s="9"/>
    </row>
    <row r="404" spans="1:26" ht="12.75" customHeight="1" x14ac:dyDescent="0.2">
      <c r="A404" s="14"/>
      <c r="B404" s="15"/>
      <c r="C404" s="16"/>
      <c r="D404" s="14"/>
      <c r="E404" s="17"/>
      <c r="F404" s="18"/>
      <c r="G404" s="18"/>
      <c r="H404" s="18"/>
      <c r="I404" s="8"/>
      <c r="J404" s="9"/>
      <c r="K404" s="9"/>
      <c r="L404" s="9"/>
      <c r="M404" s="9"/>
      <c r="N404" s="9"/>
      <c r="O404" s="9"/>
      <c r="P404" s="9"/>
      <c r="Q404" s="9"/>
      <c r="R404" s="9"/>
      <c r="S404" s="9"/>
      <c r="T404" s="9"/>
      <c r="U404" s="9"/>
      <c r="V404" s="9"/>
      <c r="W404" s="9"/>
      <c r="X404" s="9"/>
      <c r="Y404" s="9"/>
      <c r="Z404" s="9"/>
    </row>
    <row r="405" spans="1:26" ht="12.75" customHeight="1" x14ac:dyDescent="0.2">
      <c r="A405" s="14"/>
      <c r="B405" s="15"/>
      <c r="C405" s="16"/>
      <c r="D405" s="14"/>
      <c r="E405" s="17"/>
      <c r="F405" s="18"/>
      <c r="G405" s="18"/>
      <c r="H405" s="18"/>
      <c r="I405" s="8"/>
      <c r="J405" s="9"/>
      <c r="K405" s="9"/>
      <c r="L405" s="9"/>
      <c r="M405" s="9"/>
      <c r="N405" s="9"/>
      <c r="O405" s="9"/>
      <c r="P405" s="9"/>
      <c r="Q405" s="9"/>
      <c r="R405" s="9"/>
      <c r="S405" s="9"/>
      <c r="T405" s="9"/>
      <c r="U405" s="9"/>
      <c r="V405" s="9"/>
      <c r="W405" s="9"/>
      <c r="X405" s="9"/>
      <c r="Y405" s="9"/>
      <c r="Z405" s="9"/>
    </row>
    <row r="406" spans="1:26" ht="12.75" customHeight="1" x14ac:dyDescent="0.2">
      <c r="A406" s="14"/>
      <c r="B406" s="15"/>
      <c r="C406" s="16"/>
      <c r="D406" s="14"/>
      <c r="E406" s="17"/>
      <c r="F406" s="18"/>
      <c r="G406" s="18"/>
      <c r="H406" s="18"/>
      <c r="I406" s="8"/>
      <c r="J406" s="9"/>
      <c r="K406" s="9"/>
      <c r="L406" s="9"/>
      <c r="M406" s="9"/>
      <c r="N406" s="9"/>
      <c r="O406" s="9"/>
      <c r="P406" s="9"/>
      <c r="Q406" s="9"/>
      <c r="R406" s="9"/>
      <c r="S406" s="9"/>
      <c r="T406" s="9"/>
      <c r="U406" s="9"/>
      <c r="V406" s="9"/>
      <c r="W406" s="9"/>
      <c r="X406" s="9"/>
      <c r="Y406" s="9"/>
      <c r="Z406" s="9"/>
    </row>
    <row r="407" spans="1:26" ht="12.75" customHeight="1" x14ac:dyDescent="0.2">
      <c r="A407" s="14"/>
      <c r="B407" s="15"/>
      <c r="C407" s="16"/>
      <c r="D407" s="14"/>
      <c r="E407" s="17"/>
      <c r="F407" s="18"/>
      <c r="G407" s="18"/>
      <c r="H407" s="18"/>
      <c r="I407" s="8"/>
      <c r="J407" s="9"/>
      <c r="K407" s="9"/>
      <c r="L407" s="9"/>
      <c r="M407" s="9"/>
      <c r="N407" s="9"/>
      <c r="O407" s="9"/>
      <c r="P407" s="9"/>
      <c r="Q407" s="9"/>
      <c r="R407" s="9"/>
      <c r="S407" s="9"/>
      <c r="T407" s="9"/>
      <c r="U407" s="9"/>
      <c r="V407" s="9"/>
      <c r="W407" s="9"/>
      <c r="X407" s="9"/>
      <c r="Y407" s="9"/>
      <c r="Z407" s="9"/>
    </row>
    <row r="408" spans="1:26" ht="12.75" customHeight="1" x14ac:dyDescent="0.2">
      <c r="A408" s="14"/>
      <c r="B408" s="15"/>
      <c r="C408" s="16"/>
      <c r="D408" s="14"/>
      <c r="E408" s="17"/>
      <c r="F408" s="18"/>
      <c r="G408" s="18"/>
      <c r="H408" s="18"/>
      <c r="I408" s="8"/>
      <c r="J408" s="9"/>
      <c r="K408" s="9"/>
      <c r="L408" s="9"/>
      <c r="M408" s="9"/>
      <c r="N408" s="9"/>
      <c r="O408" s="9"/>
      <c r="P408" s="9"/>
      <c r="Q408" s="9"/>
      <c r="R408" s="9"/>
      <c r="S408" s="9"/>
      <c r="T408" s="9"/>
      <c r="U408" s="9"/>
      <c r="V408" s="9"/>
      <c r="W408" s="9"/>
      <c r="X408" s="9"/>
      <c r="Y408" s="9"/>
      <c r="Z408" s="9"/>
    </row>
    <row r="409" spans="1:26" ht="12.75" customHeight="1" x14ac:dyDescent="0.2">
      <c r="A409" s="14"/>
      <c r="B409" s="15"/>
      <c r="C409" s="16"/>
      <c r="D409" s="14"/>
      <c r="E409" s="17"/>
      <c r="F409" s="18"/>
      <c r="G409" s="18"/>
      <c r="H409" s="18"/>
      <c r="I409" s="8"/>
      <c r="J409" s="9"/>
      <c r="K409" s="9"/>
      <c r="L409" s="9"/>
      <c r="M409" s="9"/>
      <c r="N409" s="9"/>
      <c r="O409" s="9"/>
      <c r="P409" s="9"/>
      <c r="Q409" s="9"/>
      <c r="R409" s="9"/>
      <c r="S409" s="9"/>
      <c r="T409" s="9"/>
      <c r="U409" s="9"/>
      <c r="V409" s="9"/>
      <c r="W409" s="9"/>
      <c r="X409" s="9"/>
      <c r="Y409" s="9"/>
      <c r="Z409" s="9"/>
    </row>
    <row r="410" spans="1:26" ht="12.75" customHeight="1" x14ac:dyDescent="0.2">
      <c r="A410" s="14"/>
      <c r="B410" s="15"/>
      <c r="C410" s="16"/>
      <c r="D410" s="14"/>
      <c r="E410" s="17"/>
      <c r="F410" s="18"/>
      <c r="G410" s="18"/>
      <c r="H410" s="18"/>
      <c r="I410" s="8"/>
      <c r="J410" s="9"/>
      <c r="K410" s="9"/>
      <c r="L410" s="9"/>
      <c r="M410" s="9"/>
      <c r="N410" s="9"/>
      <c r="O410" s="9"/>
      <c r="P410" s="9"/>
      <c r="Q410" s="9"/>
      <c r="R410" s="9"/>
      <c r="S410" s="9"/>
      <c r="T410" s="9"/>
      <c r="U410" s="9"/>
      <c r="V410" s="9"/>
      <c r="W410" s="9"/>
      <c r="X410" s="9"/>
      <c r="Y410" s="9"/>
      <c r="Z410" s="9"/>
    </row>
    <row r="411" spans="1:26" ht="12.75" customHeight="1" x14ac:dyDescent="0.2">
      <c r="A411" s="14"/>
      <c r="B411" s="15"/>
      <c r="C411" s="16"/>
      <c r="D411" s="14"/>
      <c r="E411" s="17"/>
      <c r="F411" s="18"/>
      <c r="G411" s="18"/>
      <c r="H411" s="18"/>
      <c r="I411" s="8"/>
      <c r="J411" s="9"/>
      <c r="K411" s="9"/>
      <c r="L411" s="9"/>
      <c r="M411" s="9"/>
      <c r="N411" s="9"/>
      <c r="O411" s="9"/>
      <c r="P411" s="9"/>
      <c r="Q411" s="9"/>
      <c r="R411" s="9"/>
      <c r="S411" s="9"/>
      <c r="T411" s="9"/>
      <c r="U411" s="9"/>
      <c r="V411" s="9"/>
      <c r="W411" s="9"/>
      <c r="X411" s="9"/>
      <c r="Y411" s="9"/>
      <c r="Z411" s="9"/>
    </row>
    <row r="412" spans="1:26" ht="12.75" customHeight="1" x14ac:dyDescent="0.2">
      <c r="A412" s="14"/>
      <c r="B412" s="15"/>
      <c r="C412" s="16"/>
      <c r="D412" s="14"/>
      <c r="E412" s="17"/>
      <c r="F412" s="18"/>
      <c r="G412" s="18"/>
      <c r="H412" s="18"/>
      <c r="I412" s="8"/>
      <c r="J412" s="9"/>
      <c r="K412" s="9"/>
      <c r="L412" s="9"/>
      <c r="M412" s="9"/>
      <c r="N412" s="9"/>
      <c r="O412" s="9"/>
      <c r="P412" s="9"/>
      <c r="Q412" s="9"/>
      <c r="R412" s="9"/>
      <c r="S412" s="9"/>
      <c r="T412" s="9"/>
      <c r="U412" s="9"/>
      <c r="V412" s="9"/>
      <c r="W412" s="9"/>
      <c r="X412" s="9"/>
      <c r="Y412" s="9"/>
      <c r="Z412" s="9"/>
    </row>
    <row r="413" spans="1:26" ht="12.75" customHeight="1" x14ac:dyDescent="0.2">
      <c r="A413" s="14"/>
      <c r="B413" s="15"/>
      <c r="C413" s="16"/>
      <c r="D413" s="14"/>
      <c r="E413" s="17"/>
      <c r="F413" s="18"/>
      <c r="G413" s="18"/>
      <c r="H413" s="18"/>
      <c r="I413" s="8"/>
      <c r="J413" s="9"/>
      <c r="K413" s="9"/>
      <c r="L413" s="9"/>
      <c r="M413" s="9"/>
      <c r="N413" s="9"/>
      <c r="O413" s="9"/>
      <c r="P413" s="9"/>
      <c r="Q413" s="9"/>
      <c r="R413" s="9"/>
      <c r="S413" s="9"/>
      <c r="T413" s="9"/>
      <c r="U413" s="9"/>
      <c r="V413" s="9"/>
      <c r="W413" s="9"/>
      <c r="X413" s="9"/>
      <c r="Y413" s="9"/>
      <c r="Z413" s="9"/>
    </row>
    <row r="414" spans="1:26" ht="12.75" customHeight="1" x14ac:dyDescent="0.2">
      <c r="A414" s="14"/>
      <c r="B414" s="15"/>
      <c r="C414" s="16"/>
      <c r="D414" s="14"/>
      <c r="E414" s="17"/>
      <c r="F414" s="18"/>
      <c r="G414" s="18"/>
      <c r="H414" s="18"/>
      <c r="I414" s="8"/>
      <c r="J414" s="9"/>
      <c r="K414" s="9"/>
      <c r="L414" s="9"/>
      <c r="M414" s="9"/>
      <c r="N414" s="9"/>
      <c r="O414" s="9"/>
      <c r="P414" s="9"/>
      <c r="Q414" s="9"/>
      <c r="R414" s="9"/>
      <c r="S414" s="9"/>
      <c r="T414" s="9"/>
      <c r="U414" s="9"/>
      <c r="V414" s="9"/>
      <c r="W414" s="9"/>
      <c r="X414" s="9"/>
      <c r="Y414" s="9"/>
      <c r="Z414" s="9"/>
    </row>
    <row r="415" spans="1:26" ht="12.75" customHeight="1" x14ac:dyDescent="0.2">
      <c r="A415" s="14"/>
      <c r="B415" s="15"/>
      <c r="C415" s="16"/>
      <c r="D415" s="14"/>
      <c r="E415" s="17"/>
      <c r="F415" s="18"/>
      <c r="G415" s="18"/>
      <c r="H415" s="18"/>
      <c r="I415" s="8"/>
      <c r="J415" s="9"/>
      <c r="K415" s="9"/>
      <c r="L415" s="9"/>
      <c r="M415" s="9"/>
      <c r="N415" s="9"/>
      <c r="O415" s="9"/>
      <c r="P415" s="9"/>
      <c r="Q415" s="9"/>
      <c r="R415" s="9"/>
      <c r="S415" s="9"/>
      <c r="T415" s="9"/>
      <c r="U415" s="9"/>
      <c r="V415" s="9"/>
      <c r="W415" s="9"/>
      <c r="X415" s="9"/>
      <c r="Y415" s="9"/>
      <c r="Z415" s="9"/>
    </row>
    <row r="416" spans="1:26" ht="12.75" customHeight="1" x14ac:dyDescent="0.2">
      <c r="A416" s="14"/>
      <c r="B416" s="15"/>
      <c r="C416" s="16"/>
      <c r="D416" s="14"/>
      <c r="E416" s="17"/>
      <c r="F416" s="18"/>
      <c r="G416" s="18"/>
      <c r="H416" s="18"/>
      <c r="I416" s="8"/>
      <c r="J416" s="9"/>
      <c r="K416" s="9"/>
      <c r="L416" s="9"/>
      <c r="M416" s="9"/>
      <c r="N416" s="9"/>
      <c r="O416" s="9"/>
      <c r="P416" s="9"/>
      <c r="Q416" s="9"/>
      <c r="R416" s="9"/>
      <c r="S416" s="9"/>
      <c r="T416" s="9"/>
      <c r="U416" s="9"/>
      <c r="V416" s="9"/>
      <c r="W416" s="9"/>
      <c r="X416" s="9"/>
      <c r="Y416" s="9"/>
      <c r="Z416" s="9"/>
    </row>
    <row r="417" spans="1:26" ht="12.75" customHeight="1" x14ac:dyDescent="0.2">
      <c r="A417" s="14"/>
      <c r="B417" s="15"/>
      <c r="C417" s="16"/>
      <c r="D417" s="14"/>
      <c r="E417" s="17"/>
      <c r="F417" s="18"/>
      <c r="G417" s="18"/>
      <c r="H417" s="18"/>
      <c r="I417" s="8"/>
      <c r="J417" s="9"/>
      <c r="K417" s="9"/>
      <c r="L417" s="9"/>
      <c r="M417" s="9"/>
      <c r="N417" s="9"/>
      <c r="O417" s="9"/>
      <c r="P417" s="9"/>
      <c r="Q417" s="9"/>
      <c r="R417" s="9"/>
      <c r="S417" s="9"/>
      <c r="T417" s="9"/>
      <c r="U417" s="9"/>
      <c r="V417" s="9"/>
      <c r="W417" s="9"/>
      <c r="X417" s="9"/>
      <c r="Y417" s="9"/>
      <c r="Z417" s="9"/>
    </row>
    <row r="418" spans="1:26" ht="12.75" customHeight="1" x14ac:dyDescent="0.2">
      <c r="A418" s="14"/>
      <c r="B418" s="15"/>
      <c r="C418" s="16"/>
      <c r="D418" s="14"/>
      <c r="E418" s="17"/>
      <c r="F418" s="18"/>
      <c r="G418" s="18"/>
      <c r="H418" s="18"/>
      <c r="I418" s="8"/>
      <c r="J418" s="9"/>
      <c r="K418" s="9"/>
      <c r="L418" s="9"/>
      <c r="M418" s="9"/>
      <c r="N418" s="9"/>
      <c r="O418" s="9"/>
      <c r="P418" s="9"/>
      <c r="Q418" s="9"/>
      <c r="R418" s="9"/>
      <c r="S418" s="9"/>
      <c r="T418" s="9"/>
      <c r="U418" s="9"/>
      <c r="V418" s="9"/>
      <c r="W418" s="9"/>
      <c r="X418" s="9"/>
      <c r="Y418" s="9"/>
      <c r="Z418" s="9"/>
    </row>
    <row r="419" spans="1:26" ht="12.75" customHeight="1" x14ac:dyDescent="0.2">
      <c r="A419" s="14"/>
      <c r="B419" s="15"/>
      <c r="C419" s="16"/>
      <c r="D419" s="14"/>
      <c r="E419" s="17"/>
      <c r="F419" s="18"/>
      <c r="G419" s="18"/>
      <c r="H419" s="18"/>
      <c r="I419" s="8"/>
      <c r="J419" s="9"/>
      <c r="K419" s="9"/>
      <c r="L419" s="9"/>
      <c r="M419" s="9"/>
      <c r="N419" s="9"/>
      <c r="O419" s="9"/>
      <c r="P419" s="9"/>
      <c r="Q419" s="9"/>
      <c r="R419" s="9"/>
      <c r="S419" s="9"/>
      <c r="T419" s="9"/>
      <c r="U419" s="9"/>
      <c r="V419" s="9"/>
      <c r="W419" s="9"/>
      <c r="X419" s="9"/>
      <c r="Y419" s="9"/>
      <c r="Z419" s="9"/>
    </row>
    <row r="420" spans="1:26" ht="12.75" customHeight="1" x14ac:dyDescent="0.2">
      <c r="A420" s="14"/>
      <c r="B420" s="15"/>
      <c r="C420" s="16"/>
      <c r="D420" s="14"/>
      <c r="E420" s="17"/>
      <c r="F420" s="18"/>
      <c r="G420" s="18"/>
      <c r="H420" s="18"/>
      <c r="I420" s="8"/>
      <c r="J420" s="9"/>
      <c r="K420" s="9"/>
      <c r="L420" s="9"/>
      <c r="M420" s="9"/>
      <c r="N420" s="9"/>
      <c r="O420" s="9"/>
      <c r="P420" s="9"/>
      <c r="Q420" s="9"/>
      <c r="R420" s="9"/>
      <c r="S420" s="9"/>
      <c r="T420" s="9"/>
      <c r="U420" s="9"/>
      <c r="V420" s="9"/>
      <c r="W420" s="9"/>
      <c r="X420" s="9"/>
      <c r="Y420" s="9"/>
      <c r="Z420" s="9"/>
    </row>
    <row r="421" spans="1:26" ht="12.75" customHeight="1" x14ac:dyDescent="0.2">
      <c r="A421" s="14"/>
      <c r="B421" s="15"/>
      <c r="C421" s="16"/>
      <c r="D421" s="14"/>
      <c r="E421" s="17"/>
      <c r="F421" s="18"/>
      <c r="G421" s="18"/>
      <c r="H421" s="18"/>
      <c r="I421" s="8"/>
      <c r="J421" s="9"/>
      <c r="K421" s="9"/>
      <c r="L421" s="9"/>
      <c r="M421" s="9"/>
      <c r="N421" s="9"/>
      <c r="O421" s="9"/>
      <c r="P421" s="9"/>
      <c r="Q421" s="9"/>
      <c r="R421" s="9"/>
      <c r="S421" s="9"/>
      <c r="T421" s="9"/>
      <c r="U421" s="9"/>
      <c r="V421" s="9"/>
      <c r="W421" s="9"/>
      <c r="X421" s="9"/>
      <c r="Y421" s="9"/>
      <c r="Z421" s="9"/>
    </row>
    <row r="422" spans="1:26" ht="12.75" customHeight="1" x14ac:dyDescent="0.2">
      <c r="A422" s="14"/>
      <c r="B422" s="15"/>
      <c r="C422" s="16"/>
      <c r="D422" s="14"/>
      <c r="E422" s="17"/>
      <c r="F422" s="18"/>
      <c r="G422" s="18"/>
      <c r="H422" s="18"/>
      <c r="I422" s="8"/>
      <c r="J422" s="9"/>
      <c r="K422" s="9"/>
      <c r="L422" s="9"/>
      <c r="M422" s="9"/>
      <c r="N422" s="9"/>
      <c r="O422" s="9"/>
      <c r="P422" s="9"/>
      <c r="Q422" s="9"/>
      <c r="R422" s="9"/>
      <c r="S422" s="9"/>
      <c r="T422" s="9"/>
      <c r="U422" s="9"/>
      <c r="V422" s="9"/>
      <c r="W422" s="9"/>
      <c r="X422" s="9"/>
      <c r="Y422" s="9"/>
      <c r="Z422" s="9"/>
    </row>
    <row r="423" spans="1:26" ht="12.75" customHeight="1" x14ac:dyDescent="0.2">
      <c r="A423" s="14"/>
      <c r="B423" s="15"/>
      <c r="C423" s="16"/>
      <c r="D423" s="14"/>
      <c r="E423" s="17"/>
      <c r="F423" s="18"/>
      <c r="G423" s="18"/>
      <c r="H423" s="18"/>
      <c r="I423" s="8"/>
      <c r="J423" s="9"/>
      <c r="K423" s="9"/>
      <c r="L423" s="9"/>
      <c r="M423" s="9"/>
      <c r="N423" s="9"/>
      <c r="O423" s="9"/>
      <c r="P423" s="9"/>
      <c r="Q423" s="9"/>
      <c r="R423" s="9"/>
      <c r="S423" s="9"/>
      <c r="T423" s="9"/>
      <c r="U423" s="9"/>
      <c r="V423" s="9"/>
      <c r="W423" s="9"/>
      <c r="X423" s="9"/>
      <c r="Y423" s="9"/>
      <c r="Z423" s="9"/>
    </row>
    <row r="424" spans="1:26" ht="12.75" customHeight="1" x14ac:dyDescent="0.2">
      <c r="A424" s="14"/>
      <c r="B424" s="15"/>
      <c r="C424" s="16"/>
      <c r="D424" s="14"/>
      <c r="E424" s="17"/>
      <c r="F424" s="18"/>
      <c r="G424" s="18"/>
      <c r="H424" s="18"/>
      <c r="I424" s="8"/>
      <c r="J424" s="9"/>
      <c r="K424" s="9"/>
      <c r="L424" s="9"/>
      <c r="M424" s="9"/>
      <c r="N424" s="9"/>
      <c r="O424" s="9"/>
      <c r="P424" s="9"/>
      <c r="Q424" s="9"/>
      <c r="R424" s="9"/>
      <c r="S424" s="9"/>
      <c r="T424" s="9"/>
      <c r="U424" s="9"/>
      <c r="V424" s="9"/>
      <c r="W424" s="9"/>
      <c r="X424" s="9"/>
      <c r="Y424" s="9"/>
      <c r="Z424" s="9"/>
    </row>
    <row r="425" spans="1:26" ht="12.75" customHeight="1" x14ac:dyDescent="0.2">
      <c r="A425" s="14"/>
      <c r="B425" s="15"/>
      <c r="C425" s="16"/>
      <c r="D425" s="14"/>
      <c r="E425" s="17"/>
      <c r="F425" s="18"/>
      <c r="G425" s="18"/>
      <c r="H425" s="18"/>
      <c r="I425" s="8"/>
      <c r="J425" s="9"/>
      <c r="K425" s="9"/>
      <c r="L425" s="9"/>
      <c r="M425" s="9"/>
      <c r="N425" s="9"/>
      <c r="O425" s="9"/>
      <c r="P425" s="9"/>
      <c r="Q425" s="9"/>
      <c r="R425" s="9"/>
      <c r="S425" s="9"/>
      <c r="T425" s="9"/>
      <c r="U425" s="9"/>
      <c r="V425" s="9"/>
      <c r="W425" s="9"/>
      <c r="X425" s="9"/>
      <c r="Y425" s="9"/>
      <c r="Z425" s="9"/>
    </row>
    <row r="426" spans="1:26" ht="12.75" customHeight="1" x14ac:dyDescent="0.2">
      <c r="A426" s="14"/>
      <c r="B426" s="15"/>
      <c r="C426" s="16"/>
      <c r="D426" s="14"/>
      <c r="E426" s="17"/>
      <c r="F426" s="18"/>
      <c r="G426" s="18"/>
      <c r="H426" s="18"/>
      <c r="I426" s="8"/>
      <c r="J426" s="9"/>
      <c r="K426" s="9"/>
      <c r="L426" s="9"/>
      <c r="M426" s="9"/>
      <c r="N426" s="9"/>
      <c r="O426" s="9"/>
      <c r="P426" s="9"/>
      <c r="Q426" s="9"/>
      <c r="R426" s="9"/>
      <c r="S426" s="9"/>
      <c r="T426" s="9"/>
      <c r="U426" s="9"/>
      <c r="V426" s="9"/>
      <c r="W426" s="9"/>
      <c r="X426" s="9"/>
      <c r="Y426" s="9"/>
      <c r="Z426" s="9"/>
    </row>
    <row r="427" spans="1:26" ht="12.75" customHeight="1" x14ac:dyDescent="0.2">
      <c r="A427" s="14"/>
      <c r="B427" s="15"/>
      <c r="C427" s="16"/>
      <c r="D427" s="14"/>
      <c r="E427" s="17"/>
      <c r="F427" s="18"/>
      <c r="G427" s="18"/>
      <c r="H427" s="18"/>
      <c r="I427" s="8"/>
      <c r="J427" s="9"/>
      <c r="K427" s="9"/>
      <c r="L427" s="9"/>
      <c r="M427" s="9"/>
      <c r="N427" s="9"/>
      <c r="O427" s="9"/>
      <c r="P427" s="9"/>
      <c r="Q427" s="9"/>
      <c r="R427" s="9"/>
      <c r="S427" s="9"/>
      <c r="T427" s="9"/>
      <c r="U427" s="9"/>
      <c r="V427" s="9"/>
      <c r="W427" s="9"/>
      <c r="X427" s="9"/>
      <c r="Y427" s="9"/>
      <c r="Z427" s="9"/>
    </row>
    <row r="428" spans="1:26" ht="12.75" customHeight="1" x14ac:dyDescent="0.2">
      <c r="A428" s="14"/>
      <c r="B428" s="15"/>
      <c r="C428" s="16"/>
      <c r="D428" s="14"/>
      <c r="E428" s="17"/>
      <c r="F428" s="18"/>
      <c r="G428" s="18"/>
      <c r="H428" s="18"/>
      <c r="I428" s="8"/>
      <c r="J428" s="9"/>
      <c r="K428" s="9"/>
      <c r="L428" s="9"/>
      <c r="M428" s="9"/>
      <c r="N428" s="9"/>
      <c r="O428" s="9"/>
      <c r="P428" s="9"/>
      <c r="Q428" s="9"/>
      <c r="R428" s="9"/>
      <c r="S428" s="9"/>
      <c r="T428" s="9"/>
      <c r="U428" s="9"/>
      <c r="V428" s="9"/>
      <c r="W428" s="9"/>
      <c r="X428" s="9"/>
      <c r="Y428" s="9"/>
      <c r="Z428" s="9"/>
    </row>
    <row r="429" spans="1:26" ht="12.75" customHeight="1" x14ac:dyDescent="0.2">
      <c r="A429" s="14"/>
      <c r="B429" s="15"/>
      <c r="C429" s="16"/>
      <c r="D429" s="14"/>
      <c r="E429" s="17"/>
      <c r="F429" s="18"/>
      <c r="G429" s="18"/>
      <c r="H429" s="18"/>
      <c r="I429" s="8"/>
      <c r="J429" s="9"/>
      <c r="K429" s="9"/>
      <c r="L429" s="9"/>
      <c r="M429" s="9"/>
      <c r="N429" s="9"/>
      <c r="O429" s="9"/>
      <c r="P429" s="9"/>
      <c r="Q429" s="9"/>
      <c r="R429" s="9"/>
      <c r="S429" s="9"/>
      <c r="T429" s="9"/>
      <c r="U429" s="9"/>
      <c r="V429" s="9"/>
      <c r="W429" s="9"/>
      <c r="X429" s="9"/>
      <c r="Y429" s="9"/>
      <c r="Z429" s="9"/>
    </row>
    <row r="430" spans="1:26" ht="12.75" customHeight="1" x14ac:dyDescent="0.2">
      <c r="A430" s="14"/>
      <c r="B430" s="15"/>
      <c r="C430" s="16"/>
      <c r="D430" s="14"/>
      <c r="E430" s="17"/>
      <c r="F430" s="18"/>
      <c r="G430" s="18"/>
      <c r="H430" s="18"/>
      <c r="I430" s="8"/>
      <c r="J430" s="9"/>
      <c r="K430" s="9"/>
      <c r="L430" s="9"/>
      <c r="M430" s="9"/>
      <c r="N430" s="9"/>
      <c r="O430" s="9"/>
      <c r="P430" s="9"/>
      <c r="Q430" s="9"/>
      <c r="R430" s="9"/>
      <c r="S430" s="9"/>
      <c r="T430" s="9"/>
      <c r="U430" s="9"/>
      <c r="V430" s="9"/>
      <c r="W430" s="9"/>
      <c r="X430" s="9"/>
      <c r="Y430" s="9"/>
      <c r="Z430" s="9"/>
    </row>
    <row r="431" spans="1:26" ht="12.75" customHeight="1" x14ac:dyDescent="0.2">
      <c r="A431" s="14"/>
      <c r="B431" s="15"/>
      <c r="C431" s="16"/>
      <c r="D431" s="14"/>
      <c r="E431" s="17"/>
      <c r="F431" s="18"/>
      <c r="G431" s="18"/>
      <c r="H431" s="18"/>
      <c r="I431" s="8"/>
      <c r="J431" s="9"/>
      <c r="K431" s="9"/>
      <c r="L431" s="9"/>
      <c r="M431" s="9"/>
      <c r="N431" s="9"/>
      <c r="O431" s="9"/>
      <c r="P431" s="9"/>
      <c r="Q431" s="9"/>
      <c r="R431" s="9"/>
      <c r="S431" s="9"/>
      <c r="T431" s="9"/>
      <c r="U431" s="9"/>
      <c r="V431" s="9"/>
      <c r="W431" s="9"/>
      <c r="X431" s="9"/>
      <c r="Y431" s="9"/>
      <c r="Z431" s="9"/>
    </row>
    <row r="432" spans="1:26" ht="12.75" customHeight="1" x14ac:dyDescent="0.2">
      <c r="A432" s="14"/>
      <c r="B432" s="15"/>
      <c r="C432" s="16"/>
      <c r="D432" s="14"/>
      <c r="E432" s="17"/>
      <c r="F432" s="18"/>
      <c r="G432" s="18"/>
      <c r="H432" s="18"/>
      <c r="I432" s="8"/>
      <c r="J432" s="9"/>
      <c r="K432" s="9"/>
      <c r="L432" s="9"/>
      <c r="M432" s="9"/>
      <c r="N432" s="9"/>
      <c r="O432" s="9"/>
      <c r="P432" s="9"/>
      <c r="Q432" s="9"/>
      <c r="R432" s="9"/>
      <c r="S432" s="9"/>
      <c r="T432" s="9"/>
      <c r="U432" s="9"/>
      <c r="V432" s="9"/>
      <c r="W432" s="9"/>
      <c r="X432" s="9"/>
      <c r="Y432" s="9"/>
      <c r="Z432" s="9"/>
    </row>
    <row r="433" spans="1:26" ht="12.75" customHeight="1" x14ac:dyDescent="0.2">
      <c r="A433" s="14"/>
      <c r="B433" s="15"/>
      <c r="C433" s="16"/>
      <c r="D433" s="14"/>
      <c r="E433" s="17"/>
      <c r="F433" s="18"/>
      <c r="G433" s="18"/>
      <c r="H433" s="18"/>
      <c r="I433" s="8"/>
      <c r="J433" s="9"/>
      <c r="K433" s="9"/>
      <c r="L433" s="9"/>
      <c r="M433" s="9"/>
      <c r="N433" s="9"/>
      <c r="O433" s="9"/>
      <c r="P433" s="9"/>
      <c r="Q433" s="9"/>
      <c r="R433" s="9"/>
      <c r="S433" s="9"/>
      <c r="T433" s="9"/>
      <c r="U433" s="9"/>
      <c r="V433" s="9"/>
      <c r="W433" s="9"/>
      <c r="X433" s="9"/>
      <c r="Y433" s="9"/>
      <c r="Z433" s="9"/>
    </row>
    <row r="434" spans="1:26" ht="12.75" customHeight="1" x14ac:dyDescent="0.2">
      <c r="A434" s="14"/>
      <c r="B434" s="15"/>
      <c r="C434" s="16"/>
      <c r="D434" s="14"/>
      <c r="E434" s="17"/>
      <c r="F434" s="18"/>
      <c r="G434" s="18"/>
      <c r="H434" s="18"/>
      <c r="I434" s="8"/>
      <c r="J434" s="9"/>
      <c r="K434" s="9"/>
      <c r="L434" s="9"/>
      <c r="M434" s="9"/>
      <c r="N434" s="9"/>
      <c r="O434" s="9"/>
      <c r="P434" s="9"/>
      <c r="Q434" s="9"/>
      <c r="R434" s="9"/>
      <c r="S434" s="9"/>
      <c r="T434" s="9"/>
      <c r="U434" s="9"/>
      <c r="V434" s="9"/>
      <c r="W434" s="9"/>
      <c r="X434" s="9"/>
      <c r="Y434" s="9"/>
      <c r="Z434" s="9"/>
    </row>
    <row r="435" spans="1:26" ht="12.75" customHeight="1" x14ac:dyDescent="0.2">
      <c r="A435" s="14"/>
      <c r="B435" s="15"/>
      <c r="C435" s="16"/>
      <c r="D435" s="14"/>
      <c r="E435" s="17"/>
      <c r="F435" s="18"/>
      <c r="G435" s="18"/>
      <c r="H435" s="18"/>
      <c r="I435" s="8"/>
      <c r="J435" s="9"/>
      <c r="K435" s="9"/>
      <c r="L435" s="9"/>
      <c r="M435" s="9"/>
      <c r="N435" s="9"/>
      <c r="O435" s="9"/>
      <c r="P435" s="9"/>
      <c r="Q435" s="9"/>
      <c r="R435" s="9"/>
      <c r="S435" s="9"/>
      <c r="T435" s="9"/>
      <c r="U435" s="9"/>
      <c r="V435" s="9"/>
      <c r="W435" s="9"/>
      <c r="X435" s="9"/>
      <c r="Y435" s="9"/>
      <c r="Z435" s="9"/>
    </row>
    <row r="436" spans="1:26" ht="12.75" customHeight="1" x14ac:dyDescent="0.2">
      <c r="A436" s="14"/>
      <c r="B436" s="15"/>
      <c r="C436" s="16"/>
      <c r="D436" s="14"/>
      <c r="E436" s="17"/>
      <c r="F436" s="18"/>
      <c r="G436" s="18"/>
      <c r="H436" s="18"/>
      <c r="I436" s="8"/>
      <c r="J436" s="9"/>
      <c r="K436" s="9"/>
      <c r="L436" s="9"/>
      <c r="M436" s="9"/>
      <c r="N436" s="9"/>
      <c r="O436" s="9"/>
      <c r="P436" s="9"/>
      <c r="Q436" s="9"/>
      <c r="R436" s="9"/>
      <c r="S436" s="9"/>
      <c r="T436" s="9"/>
      <c r="U436" s="9"/>
      <c r="V436" s="9"/>
      <c r="W436" s="9"/>
      <c r="X436" s="9"/>
      <c r="Y436" s="9"/>
      <c r="Z436" s="9"/>
    </row>
    <row r="437" spans="1:26" ht="12.75" customHeight="1" x14ac:dyDescent="0.2">
      <c r="A437" s="14"/>
      <c r="B437" s="15"/>
      <c r="C437" s="16"/>
      <c r="D437" s="14"/>
      <c r="E437" s="17"/>
      <c r="F437" s="18"/>
      <c r="G437" s="18"/>
      <c r="H437" s="18"/>
      <c r="I437" s="8"/>
      <c r="J437" s="9"/>
      <c r="K437" s="9"/>
      <c r="L437" s="9"/>
      <c r="M437" s="9"/>
      <c r="N437" s="9"/>
      <c r="O437" s="9"/>
      <c r="P437" s="9"/>
      <c r="Q437" s="9"/>
      <c r="R437" s="9"/>
      <c r="S437" s="9"/>
      <c r="T437" s="9"/>
      <c r="U437" s="9"/>
      <c r="V437" s="9"/>
      <c r="W437" s="9"/>
      <c r="X437" s="9"/>
      <c r="Y437" s="9"/>
      <c r="Z437" s="9"/>
    </row>
    <row r="438" spans="1:26" ht="12.75" customHeight="1" x14ac:dyDescent="0.2">
      <c r="A438" s="14"/>
      <c r="B438" s="15"/>
      <c r="C438" s="16"/>
      <c r="D438" s="14"/>
      <c r="E438" s="17"/>
      <c r="F438" s="18"/>
      <c r="G438" s="18"/>
      <c r="H438" s="18"/>
      <c r="I438" s="8"/>
      <c r="J438" s="9"/>
      <c r="K438" s="9"/>
      <c r="L438" s="9"/>
      <c r="M438" s="9"/>
      <c r="N438" s="9"/>
      <c r="O438" s="9"/>
      <c r="P438" s="9"/>
      <c r="Q438" s="9"/>
      <c r="R438" s="9"/>
      <c r="S438" s="9"/>
      <c r="T438" s="9"/>
      <c r="U438" s="9"/>
      <c r="V438" s="9"/>
      <c r="W438" s="9"/>
      <c r="X438" s="9"/>
      <c r="Y438" s="9"/>
      <c r="Z438" s="9"/>
    </row>
    <row r="439" spans="1:26" ht="12.75" customHeight="1" x14ac:dyDescent="0.2">
      <c r="A439" s="14"/>
      <c r="B439" s="15"/>
      <c r="C439" s="16"/>
      <c r="D439" s="14"/>
      <c r="E439" s="17"/>
      <c r="F439" s="18"/>
      <c r="G439" s="18"/>
      <c r="H439" s="18"/>
      <c r="I439" s="8"/>
      <c r="J439" s="9"/>
      <c r="K439" s="9"/>
      <c r="L439" s="9"/>
      <c r="M439" s="9"/>
      <c r="N439" s="9"/>
      <c r="O439" s="9"/>
      <c r="P439" s="9"/>
      <c r="Q439" s="9"/>
      <c r="R439" s="9"/>
      <c r="S439" s="9"/>
      <c r="T439" s="9"/>
      <c r="U439" s="9"/>
      <c r="V439" s="9"/>
      <c r="W439" s="9"/>
      <c r="X439" s="9"/>
      <c r="Y439" s="9"/>
      <c r="Z439" s="9"/>
    </row>
    <row r="440" spans="1:26" ht="12.75" customHeight="1" x14ac:dyDescent="0.2">
      <c r="A440" s="14"/>
      <c r="B440" s="15"/>
      <c r="C440" s="16"/>
      <c r="D440" s="14"/>
      <c r="E440" s="17"/>
      <c r="F440" s="18"/>
      <c r="G440" s="18"/>
      <c r="H440" s="18"/>
      <c r="I440" s="8"/>
      <c r="J440" s="9"/>
      <c r="K440" s="9"/>
      <c r="L440" s="9"/>
      <c r="M440" s="9"/>
      <c r="N440" s="9"/>
      <c r="O440" s="9"/>
      <c r="P440" s="9"/>
      <c r="Q440" s="9"/>
      <c r="R440" s="9"/>
      <c r="S440" s="9"/>
      <c r="T440" s="9"/>
      <c r="U440" s="9"/>
      <c r="V440" s="9"/>
      <c r="W440" s="9"/>
      <c r="X440" s="9"/>
      <c r="Y440" s="9"/>
      <c r="Z440" s="9"/>
    </row>
    <row r="441" spans="1:26" ht="12.75" customHeight="1" x14ac:dyDescent="0.2">
      <c r="A441" s="14"/>
      <c r="B441" s="15"/>
      <c r="C441" s="16"/>
      <c r="D441" s="14"/>
      <c r="E441" s="17"/>
      <c r="F441" s="18"/>
      <c r="G441" s="18"/>
      <c r="H441" s="18"/>
      <c r="I441" s="8"/>
      <c r="J441" s="9"/>
      <c r="K441" s="9"/>
      <c r="L441" s="9"/>
      <c r="M441" s="9"/>
      <c r="N441" s="9"/>
      <c r="O441" s="9"/>
      <c r="P441" s="9"/>
      <c r="Q441" s="9"/>
      <c r="R441" s="9"/>
      <c r="S441" s="9"/>
      <c r="T441" s="9"/>
      <c r="U441" s="9"/>
      <c r="V441" s="9"/>
      <c r="W441" s="9"/>
      <c r="X441" s="9"/>
      <c r="Y441" s="9"/>
      <c r="Z441" s="9"/>
    </row>
    <row r="442" spans="1:26" ht="12.75" customHeight="1" x14ac:dyDescent="0.2">
      <c r="A442" s="14"/>
      <c r="B442" s="15"/>
      <c r="C442" s="16"/>
      <c r="D442" s="14"/>
      <c r="E442" s="17"/>
      <c r="F442" s="18"/>
      <c r="G442" s="18"/>
      <c r="H442" s="18"/>
      <c r="I442" s="8"/>
      <c r="J442" s="9"/>
      <c r="K442" s="9"/>
      <c r="L442" s="9"/>
      <c r="M442" s="9"/>
      <c r="N442" s="9"/>
      <c r="O442" s="9"/>
      <c r="P442" s="9"/>
      <c r="Q442" s="9"/>
      <c r="R442" s="9"/>
      <c r="S442" s="9"/>
      <c r="T442" s="9"/>
      <c r="U442" s="9"/>
      <c r="V442" s="9"/>
      <c r="W442" s="9"/>
      <c r="X442" s="9"/>
      <c r="Y442" s="9"/>
      <c r="Z442" s="9"/>
    </row>
    <row r="443" spans="1:26" ht="12.75" customHeight="1" x14ac:dyDescent="0.2">
      <c r="A443" s="14"/>
      <c r="B443" s="15"/>
      <c r="C443" s="16"/>
      <c r="D443" s="14"/>
      <c r="E443" s="17"/>
      <c r="F443" s="18"/>
      <c r="G443" s="18"/>
      <c r="H443" s="18"/>
      <c r="I443" s="8"/>
      <c r="J443" s="9"/>
      <c r="K443" s="9"/>
      <c r="L443" s="9"/>
      <c r="M443" s="9"/>
      <c r="N443" s="9"/>
      <c r="O443" s="9"/>
      <c r="P443" s="9"/>
      <c r="Q443" s="9"/>
      <c r="R443" s="9"/>
      <c r="S443" s="9"/>
      <c r="T443" s="9"/>
      <c r="U443" s="9"/>
      <c r="V443" s="9"/>
      <c r="W443" s="9"/>
      <c r="X443" s="9"/>
      <c r="Y443" s="9"/>
      <c r="Z443" s="9"/>
    </row>
    <row r="444" spans="1:26" ht="12.75" customHeight="1" x14ac:dyDescent="0.2">
      <c r="A444" s="14"/>
      <c r="B444" s="15"/>
      <c r="C444" s="16"/>
      <c r="D444" s="14"/>
      <c r="E444" s="17"/>
      <c r="F444" s="18"/>
      <c r="G444" s="18"/>
      <c r="H444" s="18"/>
      <c r="I444" s="8"/>
      <c r="J444" s="9"/>
      <c r="K444" s="9"/>
      <c r="L444" s="9"/>
      <c r="M444" s="9"/>
      <c r="N444" s="9"/>
      <c r="O444" s="9"/>
      <c r="P444" s="9"/>
      <c r="Q444" s="9"/>
      <c r="R444" s="9"/>
      <c r="S444" s="9"/>
      <c r="T444" s="9"/>
      <c r="U444" s="9"/>
      <c r="V444" s="9"/>
      <c r="W444" s="9"/>
      <c r="X444" s="9"/>
      <c r="Y444" s="9"/>
      <c r="Z444" s="9"/>
    </row>
    <row r="445" spans="1:26" ht="12.75" customHeight="1" x14ac:dyDescent="0.2">
      <c r="A445" s="14"/>
      <c r="B445" s="15"/>
      <c r="C445" s="16"/>
      <c r="D445" s="14"/>
      <c r="E445" s="17"/>
      <c r="F445" s="18"/>
      <c r="G445" s="18"/>
      <c r="H445" s="18"/>
      <c r="I445" s="8"/>
      <c r="J445" s="9"/>
      <c r="K445" s="9"/>
      <c r="L445" s="9"/>
      <c r="M445" s="9"/>
      <c r="N445" s="9"/>
      <c r="O445" s="9"/>
      <c r="P445" s="9"/>
      <c r="Q445" s="9"/>
      <c r="R445" s="9"/>
      <c r="S445" s="9"/>
      <c r="T445" s="9"/>
      <c r="U445" s="9"/>
      <c r="V445" s="9"/>
      <c r="W445" s="9"/>
      <c r="X445" s="9"/>
      <c r="Y445" s="9"/>
      <c r="Z445" s="9"/>
    </row>
    <row r="446" spans="1:26" ht="12.75" customHeight="1" x14ac:dyDescent="0.2">
      <c r="A446" s="14"/>
      <c r="B446" s="15"/>
      <c r="C446" s="16"/>
      <c r="D446" s="14"/>
      <c r="E446" s="17"/>
      <c r="F446" s="18"/>
      <c r="G446" s="18"/>
      <c r="H446" s="18"/>
      <c r="I446" s="8"/>
      <c r="J446" s="9"/>
      <c r="K446" s="9"/>
      <c r="L446" s="9"/>
      <c r="M446" s="9"/>
      <c r="N446" s="9"/>
      <c r="O446" s="9"/>
      <c r="P446" s="9"/>
      <c r="Q446" s="9"/>
      <c r="R446" s="9"/>
      <c r="S446" s="9"/>
      <c r="T446" s="9"/>
      <c r="U446" s="9"/>
      <c r="V446" s="9"/>
      <c r="W446" s="9"/>
      <c r="X446" s="9"/>
      <c r="Y446" s="9"/>
      <c r="Z446" s="9"/>
    </row>
    <row r="447" spans="1:26" ht="12.75" customHeight="1" x14ac:dyDescent="0.2">
      <c r="A447" s="14"/>
      <c r="B447" s="15"/>
      <c r="C447" s="16"/>
      <c r="D447" s="14"/>
      <c r="E447" s="17"/>
      <c r="F447" s="18"/>
      <c r="G447" s="18"/>
      <c r="H447" s="18"/>
      <c r="I447" s="8"/>
      <c r="J447" s="9"/>
      <c r="K447" s="9"/>
      <c r="L447" s="9"/>
      <c r="M447" s="9"/>
      <c r="N447" s="9"/>
      <c r="O447" s="9"/>
      <c r="P447" s="9"/>
      <c r="Q447" s="9"/>
      <c r="R447" s="9"/>
      <c r="S447" s="9"/>
      <c r="T447" s="9"/>
      <c r="U447" s="9"/>
      <c r="V447" s="9"/>
      <c r="W447" s="9"/>
      <c r="X447" s="9"/>
      <c r="Y447" s="9"/>
      <c r="Z447" s="9"/>
    </row>
    <row r="448" spans="1:26" ht="12.75" customHeight="1" x14ac:dyDescent="0.2">
      <c r="A448" s="14"/>
      <c r="B448" s="15"/>
      <c r="C448" s="16"/>
      <c r="D448" s="14"/>
      <c r="E448" s="17"/>
      <c r="F448" s="18"/>
      <c r="G448" s="18"/>
      <c r="H448" s="18"/>
      <c r="I448" s="8"/>
      <c r="J448" s="9"/>
      <c r="K448" s="9"/>
      <c r="L448" s="9"/>
      <c r="M448" s="9"/>
      <c r="N448" s="9"/>
      <c r="O448" s="9"/>
      <c r="P448" s="9"/>
      <c r="Q448" s="9"/>
      <c r="R448" s="9"/>
      <c r="S448" s="9"/>
      <c r="T448" s="9"/>
      <c r="U448" s="9"/>
      <c r="V448" s="9"/>
      <c r="W448" s="9"/>
      <c r="X448" s="9"/>
      <c r="Y448" s="9"/>
      <c r="Z448" s="9"/>
    </row>
    <row r="449" spans="1:26" ht="12.75" customHeight="1" x14ac:dyDescent="0.2">
      <c r="A449" s="14"/>
      <c r="B449" s="15"/>
      <c r="C449" s="16"/>
      <c r="D449" s="14"/>
      <c r="E449" s="17"/>
      <c r="F449" s="18"/>
      <c r="G449" s="18"/>
      <c r="H449" s="18"/>
      <c r="I449" s="8"/>
      <c r="J449" s="9"/>
      <c r="K449" s="9"/>
      <c r="L449" s="9"/>
      <c r="M449" s="9"/>
      <c r="N449" s="9"/>
      <c r="O449" s="9"/>
      <c r="P449" s="9"/>
      <c r="Q449" s="9"/>
      <c r="R449" s="9"/>
      <c r="S449" s="9"/>
      <c r="T449" s="9"/>
      <c r="U449" s="9"/>
      <c r="V449" s="9"/>
      <c r="W449" s="9"/>
      <c r="X449" s="9"/>
      <c r="Y449" s="9"/>
      <c r="Z449" s="9"/>
    </row>
    <row r="450" spans="1:26" ht="12.75" customHeight="1" x14ac:dyDescent="0.2">
      <c r="A450" s="14"/>
      <c r="B450" s="15"/>
      <c r="C450" s="16"/>
      <c r="D450" s="14"/>
      <c r="E450" s="17"/>
      <c r="F450" s="18"/>
      <c r="G450" s="18"/>
      <c r="H450" s="18"/>
      <c r="I450" s="8"/>
      <c r="J450" s="9"/>
      <c r="K450" s="9"/>
      <c r="L450" s="9"/>
      <c r="M450" s="9"/>
      <c r="N450" s="9"/>
      <c r="O450" s="9"/>
      <c r="P450" s="9"/>
      <c r="Q450" s="9"/>
      <c r="R450" s="9"/>
      <c r="S450" s="9"/>
      <c r="T450" s="9"/>
      <c r="U450" s="9"/>
      <c r="V450" s="9"/>
      <c r="W450" s="9"/>
      <c r="X450" s="9"/>
      <c r="Y450" s="9"/>
      <c r="Z450" s="9"/>
    </row>
    <row r="451" spans="1:26" ht="12.75" customHeight="1" x14ac:dyDescent="0.2">
      <c r="A451" s="14"/>
      <c r="B451" s="15"/>
      <c r="C451" s="16"/>
      <c r="D451" s="14"/>
      <c r="E451" s="17"/>
      <c r="F451" s="18"/>
      <c r="G451" s="18"/>
      <c r="H451" s="18"/>
      <c r="I451" s="8"/>
      <c r="J451" s="9"/>
      <c r="K451" s="9"/>
      <c r="L451" s="9"/>
      <c r="M451" s="9"/>
      <c r="N451" s="9"/>
      <c r="O451" s="9"/>
      <c r="P451" s="9"/>
      <c r="Q451" s="9"/>
      <c r="R451" s="9"/>
      <c r="S451" s="9"/>
      <c r="T451" s="9"/>
      <c r="U451" s="9"/>
      <c r="V451" s="9"/>
      <c r="W451" s="9"/>
      <c r="X451" s="9"/>
      <c r="Y451" s="9"/>
      <c r="Z451" s="9"/>
    </row>
    <row r="452" spans="1:26" ht="12.75" customHeight="1" x14ac:dyDescent="0.2">
      <c r="A452" s="14"/>
      <c r="B452" s="15"/>
      <c r="C452" s="16"/>
      <c r="D452" s="14"/>
      <c r="E452" s="17"/>
      <c r="F452" s="18"/>
      <c r="G452" s="18"/>
      <c r="H452" s="18"/>
      <c r="I452" s="8"/>
      <c r="J452" s="9"/>
      <c r="K452" s="9"/>
      <c r="L452" s="9"/>
      <c r="M452" s="9"/>
      <c r="N452" s="9"/>
      <c r="O452" s="9"/>
      <c r="P452" s="9"/>
      <c r="Q452" s="9"/>
      <c r="R452" s="9"/>
      <c r="S452" s="9"/>
      <c r="T452" s="9"/>
      <c r="U452" s="9"/>
      <c r="V452" s="9"/>
      <c r="W452" s="9"/>
      <c r="X452" s="9"/>
      <c r="Y452" s="9"/>
      <c r="Z452" s="9"/>
    </row>
    <row r="453" spans="1:26" ht="12.75" customHeight="1" x14ac:dyDescent="0.2">
      <c r="A453" s="14"/>
      <c r="B453" s="15"/>
      <c r="C453" s="16"/>
      <c r="D453" s="14"/>
      <c r="E453" s="17"/>
      <c r="F453" s="18"/>
      <c r="G453" s="18"/>
      <c r="H453" s="18"/>
      <c r="I453" s="8"/>
      <c r="J453" s="9"/>
      <c r="K453" s="9"/>
      <c r="L453" s="9"/>
      <c r="M453" s="9"/>
      <c r="N453" s="9"/>
      <c r="O453" s="9"/>
      <c r="P453" s="9"/>
      <c r="Q453" s="9"/>
      <c r="R453" s="9"/>
      <c r="S453" s="9"/>
      <c r="T453" s="9"/>
      <c r="U453" s="9"/>
      <c r="V453" s="9"/>
      <c r="W453" s="9"/>
      <c r="X453" s="9"/>
      <c r="Y453" s="9"/>
      <c r="Z453" s="9"/>
    </row>
    <row r="454" spans="1:26" ht="12.75" customHeight="1" x14ac:dyDescent="0.2">
      <c r="A454" s="14"/>
      <c r="B454" s="15"/>
      <c r="C454" s="16"/>
      <c r="D454" s="14"/>
      <c r="E454" s="17"/>
      <c r="F454" s="18"/>
      <c r="G454" s="18"/>
      <c r="H454" s="18"/>
      <c r="I454" s="8"/>
      <c r="J454" s="9"/>
      <c r="K454" s="9"/>
      <c r="L454" s="9"/>
      <c r="M454" s="9"/>
      <c r="N454" s="9"/>
      <c r="O454" s="9"/>
      <c r="P454" s="9"/>
      <c r="Q454" s="9"/>
      <c r="R454" s="9"/>
      <c r="S454" s="9"/>
      <c r="T454" s="9"/>
      <c r="U454" s="9"/>
      <c r="V454" s="9"/>
      <c r="W454" s="9"/>
      <c r="X454" s="9"/>
      <c r="Y454" s="9"/>
      <c r="Z454" s="9"/>
    </row>
    <row r="455" spans="1:26" ht="12.75" customHeight="1" x14ac:dyDescent="0.2">
      <c r="A455" s="14"/>
      <c r="B455" s="15"/>
      <c r="C455" s="16"/>
      <c r="D455" s="14"/>
      <c r="E455" s="17"/>
      <c r="F455" s="18"/>
      <c r="G455" s="18"/>
      <c r="H455" s="18"/>
      <c r="I455" s="8"/>
      <c r="J455" s="9"/>
      <c r="K455" s="9"/>
      <c r="L455" s="9"/>
      <c r="M455" s="9"/>
      <c r="N455" s="9"/>
      <c r="O455" s="9"/>
      <c r="P455" s="9"/>
      <c r="Q455" s="9"/>
      <c r="R455" s="9"/>
      <c r="S455" s="9"/>
      <c r="T455" s="9"/>
      <c r="U455" s="9"/>
      <c r="V455" s="9"/>
      <c r="W455" s="9"/>
      <c r="X455" s="9"/>
      <c r="Y455" s="9"/>
      <c r="Z455" s="9"/>
    </row>
    <row r="456" spans="1:26" ht="12.75" customHeight="1" x14ac:dyDescent="0.2">
      <c r="A456" s="14"/>
      <c r="B456" s="15"/>
      <c r="C456" s="16"/>
      <c r="D456" s="14"/>
      <c r="E456" s="17"/>
      <c r="F456" s="18"/>
      <c r="G456" s="18"/>
      <c r="H456" s="18"/>
      <c r="I456" s="8"/>
      <c r="J456" s="9"/>
      <c r="K456" s="9"/>
      <c r="L456" s="9"/>
      <c r="M456" s="9"/>
      <c r="N456" s="9"/>
      <c r="O456" s="9"/>
      <c r="P456" s="9"/>
      <c r="Q456" s="9"/>
      <c r="R456" s="9"/>
      <c r="S456" s="9"/>
      <c r="T456" s="9"/>
      <c r="U456" s="9"/>
      <c r="V456" s="9"/>
      <c r="W456" s="9"/>
      <c r="X456" s="9"/>
      <c r="Y456" s="9"/>
      <c r="Z456" s="9"/>
    </row>
    <row r="457" spans="1:26" ht="12.75" customHeight="1" x14ac:dyDescent="0.2">
      <c r="A457" s="14"/>
      <c r="B457" s="15"/>
      <c r="C457" s="16"/>
      <c r="D457" s="14"/>
      <c r="E457" s="17"/>
      <c r="F457" s="18"/>
      <c r="G457" s="18"/>
      <c r="H457" s="18"/>
      <c r="I457" s="8"/>
      <c r="J457" s="9"/>
      <c r="K457" s="9"/>
      <c r="L457" s="9"/>
      <c r="M457" s="9"/>
      <c r="N457" s="9"/>
      <c r="O457" s="9"/>
      <c r="P457" s="9"/>
      <c r="Q457" s="9"/>
      <c r="R457" s="9"/>
      <c r="S457" s="9"/>
      <c r="T457" s="9"/>
      <c r="U457" s="9"/>
      <c r="V457" s="9"/>
      <c r="W457" s="9"/>
      <c r="X457" s="9"/>
      <c r="Y457" s="9"/>
      <c r="Z457" s="9"/>
    </row>
    <row r="458" spans="1:26" ht="12.75" customHeight="1" x14ac:dyDescent="0.2">
      <c r="A458" s="14"/>
      <c r="B458" s="15"/>
      <c r="C458" s="16"/>
      <c r="D458" s="14"/>
      <c r="E458" s="17"/>
      <c r="F458" s="18"/>
      <c r="G458" s="18"/>
      <c r="H458" s="18"/>
      <c r="I458" s="8"/>
      <c r="J458" s="9"/>
      <c r="K458" s="9"/>
      <c r="L458" s="9"/>
      <c r="M458" s="9"/>
      <c r="N458" s="9"/>
      <c r="O458" s="9"/>
      <c r="P458" s="9"/>
      <c r="Q458" s="9"/>
      <c r="R458" s="9"/>
      <c r="S458" s="9"/>
      <c r="T458" s="9"/>
      <c r="U458" s="9"/>
      <c r="V458" s="9"/>
      <c r="W458" s="9"/>
      <c r="X458" s="9"/>
      <c r="Y458" s="9"/>
      <c r="Z458" s="9"/>
    </row>
    <row r="459" spans="1:26" ht="12.75" customHeight="1" x14ac:dyDescent="0.2">
      <c r="A459" s="14"/>
      <c r="B459" s="15"/>
      <c r="C459" s="16"/>
      <c r="D459" s="14"/>
      <c r="E459" s="17"/>
      <c r="F459" s="18"/>
      <c r="G459" s="18"/>
      <c r="H459" s="18"/>
      <c r="I459" s="8"/>
      <c r="J459" s="9"/>
      <c r="K459" s="9"/>
      <c r="L459" s="9"/>
      <c r="M459" s="9"/>
      <c r="N459" s="9"/>
      <c r="O459" s="9"/>
      <c r="P459" s="9"/>
      <c r="Q459" s="9"/>
      <c r="R459" s="9"/>
      <c r="S459" s="9"/>
      <c r="T459" s="9"/>
      <c r="U459" s="9"/>
      <c r="V459" s="9"/>
      <c r="W459" s="9"/>
      <c r="X459" s="9"/>
      <c r="Y459" s="9"/>
      <c r="Z459" s="9"/>
    </row>
    <row r="460" spans="1:26" ht="12.75" customHeight="1" x14ac:dyDescent="0.2">
      <c r="A460" s="14"/>
      <c r="B460" s="15"/>
      <c r="C460" s="16"/>
      <c r="D460" s="14"/>
      <c r="E460" s="17"/>
      <c r="F460" s="18"/>
      <c r="G460" s="18"/>
      <c r="H460" s="18"/>
      <c r="I460" s="8"/>
      <c r="J460" s="9"/>
      <c r="K460" s="9"/>
      <c r="L460" s="9"/>
      <c r="M460" s="9"/>
      <c r="N460" s="9"/>
      <c r="O460" s="9"/>
      <c r="P460" s="9"/>
      <c r="Q460" s="9"/>
      <c r="R460" s="9"/>
      <c r="S460" s="9"/>
      <c r="T460" s="9"/>
      <c r="U460" s="9"/>
      <c r="V460" s="9"/>
      <c r="W460" s="9"/>
      <c r="X460" s="9"/>
      <c r="Y460" s="9"/>
      <c r="Z460" s="9"/>
    </row>
    <row r="461" spans="1:26" ht="12.75" customHeight="1" x14ac:dyDescent="0.2">
      <c r="A461" s="14"/>
      <c r="B461" s="15"/>
      <c r="C461" s="16"/>
      <c r="D461" s="14"/>
      <c r="E461" s="17"/>
      <c r="F461" s="18"/>
      <c r="G461" s="18"/>
      <c r="H461" s="18"/>
      <c r="I461" s="8"/>
      <c r="J461" s="9"/>
      <c r="K461" s="9"/>
      <c r="L461" s="9"/>
      <c r="M461" s="9"/>
      <c r="N461" s="9"/>
      <c r="O461" s="9"/>
      <c r="P461" s="9"/>
      <c r="Q461" s="9"/>
      <c r="R461" s="9"/>
      <c r="S461" s="9"/>
      <c r="T461" s="9"/>
      <c r="U461" s="9"/>
      <c r="V461" s="9"/>
      <c r="W461" s="9"/>
      <c r="X461" s="9"/>
      <c r="Y461" s="9"/>
      <c r="Z461" s="9"/>
    </row>
    <row r="462" spans="1:26" ht="12.75" customHeight="1" x14ac:dyDescent="0.2">
      <c r="A462" s="14"/>
      <c r="B462" s="15"/>
      <c r="C462" s="16"/>
      <c r="D462" s="14"/>
      <c r="E462" s="17"/>
      <c r="F462" s="18"/>
      <c r="G462" s="18"/>
      <c r="H462" s="18"/>
      <c r="I462" s="8"/>
      <c r="J462" s="9"/>
      <c r="K462" s="9"/>
      <c r="L462" s="9"/>
      <c r="M462" s="9"/>
      <c r="N462" s="9"/>
      <c r="O462" s="9"/>
      <c r="P462" s="9"/>
      <c r="Q462" s="9"/>
      <c r="R462" s="9"/>
      <c r="S462" s="9"/>
      <c r="T462" s="9"/>
      <c r="U462" s="9"/>
      <c r="V462" s="9"/>
      <c r="W462" s="9"/>
      <c r="X462" s="9"/>
      <c r="Y462" s="9"/>
      <c r="Z462" s="9"/>
    </row>
    <row r="463" spans="1:26" ht="12.75" customHeight="1" x14ac:dyDescent="0.2">
      <c r="A463" s="14"/>
      <c r="B463" s="15"/>
      <c r="C463" s="16"/>
      <c r="D463" s="14"/>
      <c r="E463" s="17"/>
      <c r="F463" s="18"/>
      <c r="G463" s="18"/>
      <c r="H463" s="18"/>
      <c r="I463" s="8"/>
      <c r="J463" s="9"/>
      <c r="K463" s="9"/>
      <c r="L463" s="9"/>
      <c r="M463" s="9"/>
      <c r="N463" s="9"/>
      <c r="O463" s="9"/>
      <c r="P463" s="9"/>
      <c r="Q463" s="9"/>
      <c r="R463" s="9"/>
      <c r="S463" s="9"/>
      <c r="T463" s="9"/>
      <c r="U463" s="9"/>
      <c r="V463" s="9"/>
      <c r="W463" s="9"/>
      <c r="X463" s="9"/>
      <c r="Y463" s="9"/>
      <c r="Z463" s="9"/>
    </row>
    <row r="464" spans="1:26" ht="12.75" customHeight="1" x14ac:dyDescent="0.2">
      <c r="A464" s="14"/>
      <c r="B464" s="15"/>
      <c r="C464" s="16"/>
      <c r="D464" s="14"/>
      <c r="E464" s="17"/>
      <c r="F464" s="18"/>
      <c r="G464" s="18"/>
      <c r="H464" s="18"/>
      <c r="I464" s="8"/>
      <c r="J464" s="9"/>
      <c r="K464" s="9"/>
      <c r="L464" s="9"/>
      <c r="M464" s="9"/>
      <c r="N464" s="9"/>
      <c r="O464" s="9"/>
      <c r="P464" s="9"/>
      <c r="Q464" s="9"/>
      <c r="R464" s="9"/>
      <c r="S464" s="9"/>
      <c r="T464" s="9"/>
      <c r="U464" s="9"/>
      <c r="V464" s="9"/>
      <c r="W464" s="9"/>
      <c r="X464" s="9"/>
      <c r="Y464" s="9"/>
      <c r="Z464" s="9"/>
    </row>
    <row r="465" spans="1:26" ht="12.75" customHeight="1" x14ac:dyDescent="0.2">
      <c r="A465" s="14"/>
      <c r="B465" s="15"/>
      <c r="C465" s="16"/>
      <c r="D465" s="14"/>
      <c r="E465" s="17"/>
      <c r="F465" s="18"/>
      <c r="G465" s="18"/>
      <c r="H465" s="18"/>
      <c r="I465" s="8"/>
      <c r="J465" s="9"/>
      <c r="K465" s="9"/>
      <c r="L465" s="9"/>
      <c r="M465" s="9"/>
      <c r="N465" s="9"/>
      <c r="O465" s="9"/>
      <c r="P465" s="9"/>
      <c r="Q465" s="9"/>
      <c r="R465" s="9"/>
      <c r="S465" s="9"/>
      <c r="T465" s="9"/>
      <c r="U465" s="9"/>
      <c r="V465" s="9"/>
      <c r="W465" s="9"/>
      <c r="X465" s="9"/>
      <c r="Y465" s="9"/>
      <c r="Z465" s="9"/>
    </row>
    <row r="466" spans="1:26" ht="12.75" customHeight="1" x14ac:dyDescent="0.2">
      <c r="A466" s="14"/>
      <c r="B466" s="15"/>
      <c r="C466" s="16"/>
      <c r="D466" s="14"/>
      <c r="E466" s="17"/>
      <c r="F466" s="18"/>
      <c r="G466" s="18"/>
      <c r="H466" s="18"/>
      <c r="I466" s="8"/>
      <c r="J466" s="9"/>
      <c r="K466" s="9"/>
      <c r="L466" s="9"/>
      <c r="M466" s="9"/>
      <c r="N466" s="9"/>
      <c r="O466" s="9"/>
      <c r="P466" s="9"/>
      <c r="Q466" s="9"/>
      <c r="R466" s="9"/>
      <c r="S466" s="9"/>
      <c r="T466" s="9"/>
      <c r="U466" s="9"/>
      <c r="V466" s="9"/>
      <c r="W466" s="9"/>
      <c r="X466" s="9"/>
      <c r="Y466" s="9"/>
      <c r="Z466" s="9"/>
    </row>
    <row r="467" spans="1:26" ht="12.75" customHeight="1" x14ac:dyDescent="0.2">
      <c r="A467" s="14"/>
      <c r="B467" s="15"/>
      <c r="C467" s="16"/>
      <c r="D467" s="14"/>
      <c r="E467" s="17"/>
      <c r="F467" s="18"/>
      <c r="G467" s="18"/>
      <c r="H467" s="18"/>
      <c r="I467" s="8"/>
      <c r="J467" s="9"/>
      <c r="K467" s="9"/>
      <c r="L467" s="9"/>
      <c r="M467" s="9"/>
      <c r="N467" s="9"/>
      <c r="O467" s="9"/>
      <c r="P467" s="9"/>
      <c r="Q467" s="9"/>
      <c r="R467" s="9"/>
      <c r="S467" s="9"/>
      <c r="T467" s="9"/>
      <c r="U467" s="9"/>
      <c r="V467" s="9"/>
      <c r="W467" s="9"/>
      <c r="X467" s="9"/>
      <c r="Y467" s="9"/>
      <c r="Z467" s="9"/>
    </row>
    <row r="468" spans="1:26" ht="12.75" customHeight="1" x14ac:dyDescent="0.2">
      <c r="A468" s="14"/>
      <c r="B468" s="15"/>
      <c r="C468" s="16"/>
      <c r="D468" s="14"/>
      <c r="E468" s="17"/>
      <c r="F468" s="18"/>
      <c r="G468" s="18"/>
      <c r="H468" s="18"/>
      <c r="I468" s="8"/>
      <c r="J468" s="9"/>
      <c r="K468" s="9"/>
      <c r="L468" s="9"/>
      <c r="M468" s="9"/>
      <c r="N468" s="9"/>
      <c r="O468" s="9"/>
      <c r="P468" s="9"/>
      <c r="Q468" s="9"/>
      <c r="R468" s="9"/>
      <c r="S468" s="9"/>
      <c r="T468" s="9"/>
      <c r="U468" s="9"/>
      <c r="V468" s="9"/>
      <c r="W468" s="9"/>
      <c r="X468" s="9"/>
      <c r="Y468" s="9"/>
      <c r="Z468" s="9"/>
    </row>
    <row r="469" spans="1:26" ht="12.75" customHeight="1" x14ac:dyDescent="0.2">
      <c r="A469" s="14"/>
      <c r="B469" s="15"/>
      <c r="C469" s="16"/>
      <c r="D469" s="14"/>
      <c r="E469" s="17"/>
      <c r="F469" s="18"/>
      <c r="G469" s="18"/>
      <c r="H469" s="18"/>
      <c r="I469" s="8"/>
      <c r="J469" s="9"/>
      <c r="K469" s="9"/>
      <c r="L469" s="9"/>
      <c r="M469" s="9"/>
      <c r="N469" s="9"/>
      <c r="O469" s="9"/>
      <c r="P469" s="9"/>
      <c r="Q469" s="9"/>
      <c r="R469" s="9"/>
      <c r="S469" s="9"/>
      <c r="T469" s="9"/>
      <c r="U469" s="9"/>
      <c r="V469" s="9"/>
      <c r="W469" s="9"/>
      <c r="X469" s="9"/>
      <c r="Y469" s="9"/>
      <c r="Z469" s="9"/>
    </row>
    <row r="470" spans="1:26" ht="12.75" customHeight="1" x14ac:dyDescent="0.2">
      <c r="A470" s="14"/>
      <c r="B470" s="15"/>
      <c r="C470" s="16"/>
      <c r="D470" s="14"/>
      <c r="E470" s="17"/>
      <c r="F470" s="18"/>
      <c r="G470" s="18"/>
      <c r="H470" s="18"/>
      <c r="I470" s="8"/>
      <c r="J470" s="9"/>
      <c r="K470" s="9"/>
      <c r="L470" s="9"/>
      <c r="M470" s="9"/>
      <c r="N470" s="9"/>
      <c r="O470" s="9"/>
      <c r="P470" s="9"/>
      <c r="Q470" s="9"/>
      <c r="R470" s="9"/>
      <c r="S470" s="9"/>
      <c r="T470" s="9"/>
      <c r="U470" s="9"/>
      <c r="V470" s="9"/>
      <c r="W470" s="9"/>
      <c r="X470" s="9"/>
      <c r="Y470" s="9"/>
      <c r="Z470" s="9"/>
    </row>
    <row r="471" spans="1:26" ht="12.75" customHeight="1" x14ac:dyDescent="0.2">
      <c r="A471" s="14"/>
      <c r="B471" s="15"/>
      <c r="C471" s="16"/>
      <c r="D471" s="14"/>
      <c r="E471" s="17"/>
      <c r="F471" s="18"/>
      <c r="G471" s="18"/>
      <c r="H471" s="18"/>
      <c r="I471" s="8"/>
      <c r="J471" s="9"/>
      <c r="K471" s="9"/>
      <c r="L471" s="9"/>
      <c r="M471" s="9"/>
      <c r="N471" s="9"/>
      <c r="O471" s="9"/>
      <c r="P471" s="9"/>
      <c r="Q471" s="9"/>
      <c r="R471" s="9"/>
      <c r="S471" s="9"/>
      <c r="T471" s="9"/>
      <c r="U471" s="9"/>
      <c r="V471" s="9"/>
      <c r="W471" s="9"/>
      <c r="X471" s="9"/>
      <c r="Y471" s="9"/>
      <c r="Z471" s="9"/>
    </row>
    <row r="472" spans="1:26" ht="12.75" customHeight="1" x14ac:dyDescent="0.2">
      <c r="A472" s="14"/>
      <c r="B472" s="15"/>
      <c r="C472" s="16"/>
      <c r="D472" s="14"/>
      <c r="E472" s="17"/>
      <c r="F472" s="18"/>
      <c r="G472" s="18"/>
      <c r="H472" s="18"/>
      <c r="I472" s="8"/>
      <c r="J472" s="9"/>
      <c r="K472" s="9"/>
      <c r="L472" s="9"/>
      <c r="M472" s="9"/>
      <c r="N472" s="9"/>
      <c r="O472" s="9"/>
      <c r="P472" s="9"/>
      <c r="Q472" s="9"/>
      <c r="R472" s="9"/>
      <c r="S472" s="9"/>
      <c r="T472" s="9"/>
      <c r="U472" s="9"/>
      <c r="V472" s="9"/>
      <c r="W472" s="9"/>
      <c r="X472" s="9"/>
      <c r="Y472" s="9"/>
      <c r="Z472" s="9"/>
    </row>
    <row r="473" spans="1:26" ht="12.75" customHeight="1" x14ac:dyDescent="0.2">
      <c r="A473" s="14"/>
      <c r="B473" s="15"/>
      <c r="C473" s="16"/>
      <c r="D473" s="14"/>
      <c r="E473" s="17"/>
      <c r="F473" s="18"/>
      <c r="G473" s="18"/>
      <c r="H473" s="18"/>
      <c r="I473" s="8"/>
      <c r="J473" s="9"/>
      <c r="K473" s="9"/>
      <c r="L473" s="9"/>
      <c r="M473" s="9"/>
      <c r="N473" s="9"/>
      <c r="O473" s="9"/>
      <c r="P473" s="9"/>
      <c r="Q473" s="9"/>
      <c r="R473" s="9"/>
      <c r="S473" s="9"/>
      <c r="T473" s="9"/>
      <c r="U473" s="9"/>
      <c r="V473" s="9"/>
      <c r="W473" s="9"/>
      <c r="X473" s="9"/>
      <c r="Y473" s="9"/>
      <c r="Z473" s="9"/>
    </row>
    <row r="474" spans="1:26" ht="12.75" customHeight="1" x14ac:dyDescent="0.2">
      <c r="A474" s="14"/>
      <c r="B474" s="15"/>
      <c r="C474" s="16"/>
      <c r="D474" s="14"/>
      <c r="E474" s="17"/>
      <c r="F474" s="18"/>
      <c r="G474" s="18"/>
      <c r="H474" s="18"/>
      <c r="I474" s="8"/>
      <c r="J474" s="9"/>
      <c r="K474" s="9"/>
      <c r="L474" s="9"/>
      <c r="M474" s="9"/>
      <c r="N474" s="9"/>
      <c r="O474" s="9"/>
      <c r="P474" s="9"/>
      <c r="Q474" s="9"/>
      <c r="R474" s="9"/>
      <c r="S474" s="9"/>
      <c r="T474" s="9"/>
      <c r="U474" s="9"/>
      <c r="V474" s="9"/>
      <c r="W474" s="9"/>
      <c r="X474" s="9"/>
      <c r="Y474" s="9"/>
      <c r="Z474" s="9"/>
    </row>
    <row r="475" spans="1:26" ht="12.75" customHeight="1" x14ac:dyDescent="0.2">
      <c r="A475" s="14"/>
      <c r="B475" s="15"/>
      <c r="C475" s="16"/>
      <c r="D475" s="14"/>
      <c r="E475" s="17"/>
      <c r="F475" s="18"/>
      <c r="G475" s="18"/>
      <c r="H475" s="18"/>
      <c r="I475" s="8"/>
      <c r="J475" s="9"/>
      <c r="K475" s="9"/>
      <c r="L475" s="9"/>
      <c r="M475" s="9"/>
      <c r="N475" s="9"/>
      <c r="O475" s="9"/>
      <c r="P475" s="9"/>
      <c r="Q475" s="9"/>
      <c r="R475" s="9"/>
      <c r="S475" s="9"/>
      <c r="T475" s="9"/>
      <c r="U475" s="9"/>
      <c r="V475" s="9"/>
      <c r="W475" s="9"/>
      <c r="X475" s="9"/>
      <c r="Y475" s="9"/>
      <c r="Z475" s="9"/>
    </row>
    <row r="476" spans="1:26" ht="12.75" customHeight="1" x14ac:dyDescent="0.2">
      <c r="A476" s="14"/>
      <c r="B476" s="15"/>
      <c r="C476" s="16"/>
      <c r="D476" s="14"/>
      <c r="E476" s="17"/>
      <c r="F476" s="18"/>
      <c r="G476" s="18"/>
      <c r="H476" s="18"/>
      <c r="I476" s="8"/>
      <c r="J476" s="9"/>
      <c r="K476" s="9"/>
      <c r="L476" s="9"/>
      <c r="M476" s="9"/>
      <c r="N476" s="9"/>
      <c r="O476" s="9"/>
      <c r="P476" s="9"/>
      <c r="Q476" s="9"/>
      <c r="R476" s="9"/>
      <c r="S476" s="9"/>
      <c r="T476" s="9"/>
      <c r="U476" s="9"/>
      <c r="V476" s="9"/>
      <c r="W476" s="9"/>
      <c r="X476" s="9"/>
      <c r="Y476" s="9"/>
      <c r="Z476" s="9"/>
    </row>
    <row r="477" spans="1:26" ht="12.75" customHeight="1" x14ac:dyDescent="0.2">
      <c r="A477" s="14"/>
      <c r="B477" s="15"/>
      <c r="C477" s="16"/>
      <c r="D477" s="14"/>
      <c r="E477" s="17"/>
      <c r="F477" s="18"/>
      <c r="G477" s="18"/>
      <c r="H477" s="18"/>
      <c r="I477" s="8"/>
      <c r="J477" s="9"/>
      <c r="K477" s="9"/>
      <c r="L477" s="9"/>
      <c r="M477" s="9"/>
      <c r="N477" s="9"/>
      <c r="O477" s="9"/>
      <c r="P477" s="9"/>
      <c r="Q477" s="9"/>
      <c r="R477" s="9"/>
      <c r="S477" s="9"/>
      <c r="T477" s="9"/>
      <c r="U477" s="9"/>
      <c r="V477" s="9"/>
      <c r="W477" s="9"/>
      <c r="X477" s="9"/>
      <c r="Y477" s="9"/>
      <c r="Z477" s="9"/>
    </row>
    <row r="478" spans="1:26" ht="12.75" customHeight="1" x14ac:dyDescent="0.2">
      <c r="A478" s="14"/>
      <c r="B478" s="15"/>
      <c r="C478" s="16"/>
      <c r="D478" s="14"/>
      <c r="E478" s="17"/>
      <c r="F478" s="18"/>
      <c r="G478" s="18"/>
      <c r="H478" s="18"/>
      <c r="I478" s="8"/>
      <c r="J478" s="9"/>
      <c r="K478" s="9"/>
      <c r="L478" s="9"/>
      <c r="M478" s="9"/>
      <c r="N478" s="9"/>
      <c r="O478" s="9"/>
      <c r="P478" s="9"/>
      <c r="Q478" s="9"/>
      <c r="R478" s="9"/>
      <c r="S478" s="9"/>
      <c r="T478" s="9"/>
      <c r="U478" s="9"/>
      <c r="V478" s="9"/>
      <c r="W478" s="9"/>
      <c r="X478" s="9"/>
      <c r="Y478" s="9"/>
      <c r="Z478" s="9"/>
    </row>
    <row r="479" spans="1:26" ht="12.75" customHeight="1" x14ac:dyDescent="0.2">
      <c r="A479" s="14"/>
      <c r="B479" s="15"/>
      <c r="C479" s="16"/>
      <c r="D479" s="14"/>
      <c r="E479" s="17"/>
      <c r="F479" s="18"/>
      <c r="G479" s="18"/>
      <c r="H479" s="18"/>
      <c r="I479" s="8"/>
      <c r="J479" s="9"/>
      <c r="K479" s="9"/>
      <c r="L479" s="9"/>
      <c r="M479" s="9"/>
      <c r="N479" s="9"/>
      <c r="O479" s="9"/>
      <c r="P479" s="9"/>
      <c r="Q479" s="9"/>
      <c r="R479" s="9"/>
      <c r="S479" s="9"/>
      <c r="T479" s="9"/>
      <c r="U479" s="9"/>
      <c r="V479" s="9"/>
      <c r="W479" s="9"/>
      <c r="X479" s="9"/>
      <c r="Y479" s="9"/>
      <c r="Z479" s="9"/>
    </row>
    <row r="480" spans="1:26" ht="12.75" customHeight="1" x14ac:dyDescent="0.2">
      <c r="A480" s="14"/>
      <c r="B480" s="15"/>
      <c r="C480" s="16"/>
      <c r="D480" s="14"/>
      <c r="E480" s="17"/>
      <c r="F480" s="18"/>
      <c r="G480" s="18"/>
      <c r="H480" s="18"/>
      <c r="I480" s="8"/>
      <c r="J480" s="9"/>
      <c r="K480" s="9"/>
      <c r="L480" s="9"/>
      <c r="M480" s="9"/>
      <c r="N480" s="9"/>
      <c r="O480" s="9"/>
      <c r="P480" s="9"/>
      <c r="Q480" s="9"/>
      <c r="R480" s="9"/>
      <c r="S480" s="9"/>
      <c r="T480" s="9"/>
      <c r="U480" s="9"/>
      <c r="V480" s="9"/>
      <c r="W480" s="9"/>
      <c r="X480" s="9"/>
      <c r="Y480" s="9"/>
      <c r="Z480" s="9"/>
    </row>
    <row r="481" spans="1:26" ht="12.75" customHeight="1" x14ac:dyDescent="0.2">
      <c r="A481" s="14"/>
      <c r="B481" s="15"/>
      <c r="C481" s="16"/>
      <c r="D481" s="14"/>
      <c r="E481" s="17"/>
      <c r="F481" s="18"/>
      <c r="G481" s="18"/>
      <c r="H481" s="18"/>
      <c r="I481" s="8"/>
      <c r="J481" s="9"/>
      <c r="K481" s="9"/>
      <c r="L481" s="9"/>
      <c r="M481" s="9"/>
      <c r="N481" s="9"/>
      <c r="O481" s="9"/>
      <c r="P481" s="9"/>
      <c r="Q481" s="9"/>
      <c r="R481" s="9"/>
      <c r="S481" s="9"/>
      <c r="T481" s="9"/>
      <c r="U481" s="9"/>
      <c r="V481" s="9"/>
      <c r="W481" s="9"/>
      <c r="X481" s="9"/>
      <c r="Y481" s="9"/>
      <c r="Z481" s="9"/>
    </row>
    <row r="482" spans="1:26" ht="12.75" customHeight="1" x14ac:dyDescent="0.2">
      <c r="A482" s="14"/>
      <c r="B482" s="15"/>
      <c r="C482" s="16"/>
      <c r="D482" s="14"/>
      <c r="E482" s="17"/>
      <c r="F482" s="18"/>
      <c r="G482" s="18"/>
      <c r="H482" s="18"/>
      <c r="I482" s="8"/>
      <c r="J482" s="9"/>
      <c r="K482" s="9"/>
      <c r="L482" s="9"/>
      <c r="M482" s="9"/>
      <c r="N482" s="9"/>
      <c r="O482" s="9"/>
      <c r="P482" s="9"/>
      <c r="Q482" s="9"/>
      <c r="R482" s="9"/>
      <c r="S482" s="9"/>
      <c r="T482" s="9"/>
      <c r="U482" s="9"/>
      <c r="V482" s="9"/>
      <c r="W482" s="9"/>
      <c r="X482" s="9"/>
      <c r="Y482" s="9"/>
      <c r="Z482" s="9"/>
    </row>
    <row r="483" spans="1:26" ht="12.75" customHeight="1" x14ac:dyDescent="0.2">
      <c r="A483" s="14"/>
      <c r="B483" s="15"/>
      <c r="C483" s="16"/>
      <c r="D483" s="14"/>
      <c r="E483" s="17"/>
      <c r="F483" s="18"/>
      <c r="G483" s="18"/>
      <c r="H483" s="18"/>
      <c r="I483" s="8"/>
      <c r="J483" s="9"/>
      <c r="K483" s="9"/>
      <c r="L483" s="9"/>
      <c r="M483" s="9"/>
      <c r="N483" s="9"/>
      <c r="O483" s="9"/>
      <c r="P483" s="9"/>
      <c r="Q483" s="9"/>
      <c r="R483" s="9"/>
      <c r="S483" s="9"/>
      <c r="T483" s="9"/>
      <c r="U483" s="9"/>
      <c r="V483" s="9"/>
      <c r="W483" s="9"/>
      <c r="X483" s="9"/>
      <c r="Y483" s="9"/>
      <c r="Z483" s="9"/>
    </row>
    <row r="484" spans="1:26" ht="12.75" customHeight="1" x14ac:dyDescent="0.2">
      <c r="A484" s="14"/>
      <c r="B484" s="15"/>
      <c r="C484" s="16"/>
      <c r="D484" s="14"/>
      <c r="E484" s="17"/>
      <c r="F484" s="18"/>
      <c r="G484" s="18"/>
      <c r="H484" s="18"/>
      <c r="I484" s="8"/>
      <c r="J484" s="9"/>
      <c r="K484" s="9"/>
      <c r="L484" s="9"/>
      <c r="M484" s="9"/>
      <c r="N484" s="9"/>
      <c r="O484" s="9"/>
      <c r="P484" s="9"/>
      <c r="Q484" s="9"/>
      <c r="R484" s="9"/>
      <c r="S484" s="9"/>
      <c r="T484" s="9"/>
      <c r="U484" s="9"/>
      <c r="V484" s="9"/>
      <c r="W484" s="9"/>
      <c r="X484" s="9"/>
      <c r="Y484" s="9"/>
      <c r="Z484" s="9"/>
    </row>
    <row r="485" spans="1:26" ht="12.75" customHeight="1" x14ac:dyDescent="0.2">
      <c r="A485" s="14"/>
      <c r="B485" s="15"/>
      <c r="C485" s="16"/>
      <c r="D485" s="14"/>
      <c r="E485" s="17"/>
      <c r="F485" s="18"/>
      <c r="G485" s="18"/>
      <c r="H485" s="18"/>
      <c r="I485" s="8"/>
      <c r="J485" s="9"/>
      <c r="K485" s="9"/>
      <c r="L485" s="9"/>
      <c r="M485" s="9"/>
      <c r="N485" s="9"/>
      <c r="O485" s="9"/>
      <c r="P485" s="9"/>
      <c r="Q485" s="9"/>
      <c r="R485" s="9"/>
      <c r="S485" s="9"/>
      <c r="T485" s="9"/>
      <c r="U485" s="9"/>
      <c r="V485" s="9"/>
      <c r="W485" s="9"/>
      <c r="X485" s="9"/>
      <c r="Y485" s="9"/>
      <c r="Z485" s="9"/>
    </row>
    <row r="486" spans="1:26" ht="12.75" customHeight="1" x14ac:dyDescent="0.2">
      <c r="A486" s="14"/>
      <c r="B486" s="15"/>
      <c r="C486" s="16"/>
      <c r="D486" s="14"/>
      <c r="E486" s="17"/>
      <c r="F486" s="18"/>
      <c r="G486" s="18"/>
      <c r="H486" s="18"/>
      <c r="I486" s="8"/>
      <c r="J486" s="9"/>
      <c r="K486" s="9"/>
      <c r="L486" s="9"/>
      <c r="M486" s="9"/>
      <c r="N486" s="9"/>
      <c r="O486" s="9"/>
      <c r="P486" s="9"/>
      <c r="Q486" s="9"/>
      <c r="R486" s="9"/>
      <c r="S486" s="9"/>
      <c r="T486" s="9"/>
      <c r="U486" s="9"/>
      <c r="V486" s="9"/>
      <c r="W486" s="9"/>
      <c r="X486" s="9"/>
      <c r="Y486" s="9"/>
      <c r="Z486" s="9"/>
    </row>
    <row r="487" spans="1:26" ht="12.75" customHeight="1" x14ac:dyDescent="0.2">
      <c r="A487" s="14"/>
      <c r="B487" s="15"/>
      <c r="C487" s="16"/>
      <c r="D487" s="14"/>
      <c r="E487" s="17"/>
      <c r="F487" s="18"/>
      <c r="G487" s="18"/>
      <c r="H487" s="18"/>
      <c r="I487" s="8"/>
      <c r="J487" s="9"/>
      <c r="K487" s="9"/>
      <c r="L487" s="9"/>
      <c r="M487" s="9"/>
      <c r="N487" s="9"/>
      <c r="O487" s="9"/>
      <c r="P487" s="9"/>
      <c r="Q487" s="9"/>
      <c r="R487" s="9"/>
      <c r="S487" s="9"/>
      <c r="T487" s="9"/>
      <c r="U487" s="9"/>
      <c r="V487" s="9"/>
      <c r="W487" s="9"/>
      <c r="X487" s="9"/>
      <c r="Y487" s="9"/>
      <c r="Z487" s="9"/>
    </row>
    <row r="488" spans="1:26" ht="12.75" customHeight="1" x14ac:dyDescent="0.2">
      <c r="A488" s="14"/>
      <c r="B488" s="15"/>
      <c r="C488" s="16"/>
      <c r="D488" s="14"/>
      <c r="E488" s="17"/>
      <c r="F488" s="18"/>
      <c r="G488" s="18"/>
      <c r="H488" s="18"/>
      <c r="I488" s="8"/>
      <c r="J488" s="9"/>
      <c r="K488" s="9"/>
      <c r="L488" s="9"/>
      <c r="M488" s="9"/>
      <c r="N488" s="9"/>
      <c r="O488" s="9"/>
      <c r="P488" s="9"/>
      <c r="Q488" s="9"/>
      <c r="R488" s="9"/>
      <c r="S488" s="9"/>
      <c r="T488" s="9"/>
      <c r="U488" s="9"/>
      <c r="V488" s="9"/>
      <c r="W488" s="9"/>
      <c r="X488" s="9"/>
      <c r="Y488" s="9"/>
      <c r="Z488" s="9"/>
    </row>
    <row r="489" spans="1:26" ht="12.75" customHeight="1" x14ac:dyDescent="0.2">
      <c r="A489" s="14"/>
      <c r="B489" s="15"/>
      <c r="C489" s="16"/>
      <c r="D489" s="14"/>
      <c r="E489" s="17"/>
      <c r="F489" s="18"/>
      <c r="G489" s="18"/>
      <c r="H489" s="18"/>
      <c r="I489" s="8"/>
      <c r="J489" s="9"/>
      <c r="K489" s="9"/>
      <c r="L489" s="9"/>
      <c r="M489" s="9"/>
      <c r="N489" s="9"/>
      <c r="O489" s="9"/>
      <c r="P489" s="9"/>
      <c r="Q489" s="9"/>
      <c r="R489" s="9"/>
      <c r="S489" s="9"/>
      <c r="T489" s="9"/>
      <c r="U489" s="9"/>
      <c r="V489" s="9"/>
      <c r="W489" s="9"/>
      <c r="X489" s="9"/>
      <c r="Y489" s="9"/>
      <c r="Z489" s="9"/>
    </row>
    <row r="490" spans="1:26" ht="12.75" customHeight="1" x14ac:dyDescent="0.2">
      <c r="A490" s="14"/>
      <c r="B490" s="15"/>
      <c r="C490" s="16"/>
      <c r="D490" s="14"/>
      <c r="E490" s="17"/>
      <c r="F490" s="18"/>
      <c r="G490" s="18"/>
      <c r="H490" s="18"/>
      <c r="I490" s="8"/>
      <c r="J490" s="9"/>
      <c r="K490" s="9"/>
      <c r="L490" s="9"/>
      <c r="M490" s="9"/>
      <c r="N490" s="9"/>
      <c r="O490" s="9"/>
      <c r="P490" s="9"/>
      <c r="Q490" s="9"/>
      <c r="R490" s="9"/>
      <c r="S490" s="9"/>
      <c r="T490" s="9"/>
      <c r="U490" s="9"/>
      <c r="V490" s="9"/>
      <c r="W490" s="9"/>
      <c r="X490" s="9"/>
      <c r="Y490" s="9"/>
      <c r="Z490" s="9"/>
    </row>
    <row r="491" spans="1:26" ht="12.75" customHeight="1" x14ac:dyDescent="0.2">
      <c r="A491" s="14"/>
      <c r="B491" s="15"/>
      <c r="C491" s="16"/>
      <c r="D491" s="14"/>
      <c r="E491" s="17"/>
      <c r="F491" s="18"/>
      <c r="G491" s="18"/>
      <c r="H491" s="18"/>
      <c r="I491" s="8"/>
      <c r="J491" s="9"/>
      <c r="K491" s="9"/>
      <c r="L491" s="9"/>
      <c r="M491" s="9"/>
      <c r="N491" s="9"/>
      <c r="O491" s="9"/>
      <c r="P491" s="9"/>
      <c r="Q491" s="9"/>
      <c r="R491" s="9"/>
      <c r="S491" s="9"/>
      <c r="T491" s="9"/>
      <c r="U491" s="9"/>
      <c r="V491" s="9"/>
      <c r="W491" s="9"/>
      <c r="X491" s="9"/>
      <c r="Y491" s="9"/>
      <c r="Z491" s="9"/>
    </row>
    <row r="492" spans="1:26" ht="12.75" customHeight="1" x14ac:dyDescent="0.2">
      <c r="A492" s="14"/>
      <c r="B492" s="15"/>
      <c r="C492" s="16"/>
      <c r="D492" s="14"/>
      <c r="E492" s="17"/>
      <c r="F492" s="18"/>
      <c r="G492" s="18"/>
      <c r="H492" s="18"/>
      <c r="I492" s="8"/>
      <c r="J492" s="9"/>
      <c r="K492" s="9"/>
      <c r="L492" s="9"/>
      <c r="M492" s="9"/>
      <c r="N492" s="9"/>
      <c r="O492" s="9"/>
      <c r="P492" s="9"/>
      <c r="Q492" s="9"/>
      <c r="R492" s="9"/>
      <c r="S492" s="9"/>
      <c r="T492" s="9"/>
      <c r="U492" s="9"/>
      <c r="V492" s="9"/>
      <c r="W492" s="9"/>
      <c r="X492" s="9"/>
      <c r="Y492" s="9"/>
      <c r="Z492" s="9"/>
    </row>
    <row r="493" spans="1:26" ht="12.75" customHeight="1" x14ac:dyDescent="0.2">
      <c r="A493" s="14"/>
      <c r="B493" s="15"/>
      <c r="C493" s="16"/>
      <c r="D493" s="14"/>
      <c r="E493" s="17"/>
      <c r="F493" s="18"/>
      <c r="G493" s="18"/>
      <c r="H493" s="18"/>
      <c r="I493" s="8"/>
      <c r="J493" s="9"/>
      <c r="K493" s="9"/>
      <c r="L493" s="9"/>
      <c r="M493" s="9"/>
      <c r="N493" s="9"/>
      <c r="O493" s="9"/>
      <c r="P493" s="9"/>
      <c r="Q493" s="9"/>
      <c r="R493" s="9"/>
      <c r="S493" s="9"/>
      <c r="T493" s="9"/>
      <c r="U493" s="9"/>
      <c r="V493" s="9"/>
      <c r="W493" s="9"/>
      <c r="X493" s="9"/>
      <c r="Y493" s="9"/>
      <c r="Z493" s="9"/>
    </row>
    <row r="494" spans="1:26" ht="12.75" customHeight="1" x14ac:dyDescent="0.2">
      <c r="A494" s="14"/>
      <c r="B494" s="15"/>
      <c r="C494" s="16"/>
      <c r="D494" s="14"/>
      <c r="E494" s="17"/>
      <c r="F494" s="18"/>
      <c r="G494" s="18"/>
      <c r="H494" s="18"/>
      <c r="I494" s="8"/>
      <c r="J494" s="9"/>
      <c r="K494" s="9"/>
      <c r="L494" s="9"/>
      <c r="M494" s="9"/>
      <c r="N494" s="9"/>
      <c r="O494" s="9"/>
      <c r="P494" s="9"/>
      <c r="Q494" s="9"/>
      <c r="R494" s="9"/>
      <c r="S494" s="9"/>
      <c r="T494" s="9"/>
      <c r="U494" s="9"/>
      <c r="V494" s="9"/>
      <c r="W494" s="9"/>
      <c r="X494" s="9"/>
      <c r="Y494" s="9"/>
      <c r="Z494" s="9"/>
    </row>
    <row r="495" spans="1:26" ht="12.75" customHeight="1" x14ac:dyDescent="0.2">
      <c r="A495" s="14"/>
      <c r="B495" s="15"/>
      <c r="C495" s="16"/>
      <c r="D495" s="14"/>
      <c r="E495" s="17"/>
      <c r="F495" s="18"/>
      <c r="G495" s="18"/>
      <c r="H495" s="18"/>
      <c r="I495" s="8"/>
      <c r="J495" s="9"/>
      <c r="K495" s="9"/>
      <c r="L495" s="9"/>
      <c r="M495" s="9"/>
      <c r="N495" s="9"/>
      <c r="O495" s="9"/>
      <c r="P495" s="9"/>
      <c r="Q495" s="9"/>
      <c r="R495" s="9"/>
      <c r="S495" s="9"/>
      <c r="T495" s="9"/>
      <c r="U495" s="9"/>
      <c r="V495" s="9"/>
      <c r="W495" s="9"/>
      <c r="X495" s="9"/>
      <c r="Y495" s="9"/>
      <c r="Z495" s="9"/>
    </row>
    <row r="496" spans="1:26" ht="12.75" customHeight="1" x14ac:dyDescent="0.2">
      <c r="A496" s="14"/>
      <c r="B496" s="15"/>
      <c r="C496" s="16"/>
      <c r="D496" s="14"/>
      <c r="E496" s="17"/>
      <c r="F496" s="18"/>
      <c r="G496" s="18"/>
      <c r="H496" s="18"/>
      <c r="I496" s="8"/>
      <c r="J496" s="9"/>
      <c r="K496" s="9"/>
      <c r="L496" s="9"/>
      <c r="M496" s="9"/>
      <c r="N496" s="9"/>
      <c r="O496" s="9"/>
      <c r="P496" s="9"/>
      <c r="Q496" s="9"/>
      <c r="R496" s="9"/>
      <c r="S496" s="9"/>
      <c r="T496" s="9"/>
      <c r="U496" s="9"/>
      <c r="V496" s="9"/>
      <c r="W496" s="9"/>
      <c r="X496" s="9"/>
      <c r="Y496" s="9"/>
      <c r="Z496" s="9"/>
    </row>
    <row r="497" spans="1:26" ht="12.75" customHeight="1" x14ac:dyDescent="0.2">
      <c r="A497" s="14"/>
      <c r="B497" s="15"/>
      <c r="C497" s="16"/>
      <c r="D497" s="14"/>
      <c r="E497" s="17"/>
      <c r="F497" s="18"/>
      <c r="G497" s="18"/>
      <c r="H497" s="18"/>
      <c r="I497" s="8"/>
      <c r="J497" s="9"/>
      <c r="K497" s="9"/>
      <c r="L497" s="9"/>
      <c r="M497" s="9"/>
      <c r="N497" s="9"/>
      <c r="O497" s="9"/>
      <c r="P497" s="9"/>
      <c r="Q497" s="9"/>
      <c r="R497" s="9"/>
      <c r="S497" s="9"/>
      <c r="T497" s="9"/>
      <c r="U497" s="9"/>
      <c r="V497" s="9"/>
      <c r="W497" s="9"/>
      <c r="X497" s="9"/>
      <c r="Y497" s="9"/>
      <c r="Z497" s="9"/>
    </row>
    <row r="498" spans="1:26" ht="12.75" customHeight="1" x14ac:dyDescent="0.2">
      <c r="A498" s="14"/>
      <c r="B498" s="15"/>
      <c r="C498" s="16"/>
      <c r="D498" s="14"/>
      <c r="E498" s="17"/>
      <c r="F498" s="18"/>
      <c r="G498" s="18"/>
      <c r="H498" s="18"/>
      <c r="I498" s="8"/>
      <c r="J498" s="9"/>
      <c r="K498" s="9"/>
      <c r="L498" s="9"/>
      <c r="M498" s="9"/>
      <c r="N498" s="9"/>
      <c r="O498" s="9"/>
      <c r="P498" s="9"/>
      <c r="Q498" s="9"/>
      <c r="R498" s="9"/>
      <c r="S498" s="9"/>
      <c r="T498" s="9"/>
      <c r="U498" s="9"/>
      <c r="V498" s="9"/>
      <c r="W498" s="9"/>
      <c r="X498" s="9"/>
      <c r="Y498" s="9"/>
      <c r="Z498" s="9"/>
    </row>
    <row r="499" spans="1:26" ht="12.75" customHeight="1" x14ac:dyDescent="0.2">
      <c r="A499" s="14"/>
      <c r="B499" s="15"/>
      <c r="C499" s="16"/>
      <c r="D499" s="14"/>
      <c r="E499" s="17"/>
      <c r="F499" s="18"/>
      <c r="G499" s="18"/>
      <c r="H499" s="18"/>
      <c r="I499" s="8"/>
      <c r="J499" s="9"/>
      <c r="K499" s="9"/>
      <c r="L499" s="9"/>
      <c r="M499" s="9"/>
      <c r="N499" s="9"/>
      <c r="O499" s="9"/>
      <c r="P499" s="9"/>
      <c r="Q499" s="9"/>
      <c r="R499" s="9"/>
      <c r="S499" s="9"/>
      <c r="T499" s="9"/>
      <c r="U499" s="9"/>
      <c r="V499" s="9"/>
      <c r="W499" s="9"/>
      <c r="X499" s="9"/>
      <c r="Y499" s="9"/>
      <c r="Z499" s="9"/>
    </row>
    <row r="500" spans="1:26" ht="12.75" customHeight="1" x14ac:dyDescent="0.2">
      <c r="A500" s="14"/>
      <c r="B500" s="15"/>
      <c r="C500" s="16"/>
      <c r="D500" s="14"/>
      <c r="E500" s="17"/>
      <c r="F500" s="18"/>
      <c r="G500" s="18"/>
      <c r="H500" s="18"/>
      <c r="I500" s="8"/>
      <c r="J500" s="9"/>
      <c r="K500" s="9"/>
      <c r="L500" s="9"/>
      <c r="M500" s="9"/>
      <c r="N500" s="9"/>
      <c r="O500" s="9"/>
      <c r="P500" s="9"/>
      <c r="Q500" s="9"/>
      <c r="R500" s="9"/>
      <c r="S500" s="9"/>
      <c r="T500" s="9"/>
      <c r="U500" s="9"/>
      <c r="V500" s="9"/>
      <c r="W500" s="9"/>
      <c r="X500" s="9"/>
      <c r="Y500" s="9"/>
      <c r="Z500" s="9"/>
    </row>
    <row r="501" spans="1:26" ht="12.75" customHeight="1" x14ac:dyDescent="0.2">
      <c r="A501" s="14"/>
      <c r="B501" s="15"/>
      <c r="C501" s="16"/>
      <c r="D501" s="14"/>
      <c r="E501" s="17"/>
      <c r="F501" s="18"/>
      <c r="G501" s="18"/>
      <c r="H501" s="18"/>
      <c r="I501" s="8"/>
      <c r="J501" s="9"/>
      <c r="K501" s="9"/>
      <c r="L501" s="9"/>
      <c r="M501" s="9"/>
      <c r="N501" s="9"/>
      <c r="O501" s="9"/>
      <c r="P501" s="9"/>
      <c r="Q501" s="9"/>
      <c r="R501" s="9"/>
      <c r="S501" s="9"/>
      <c r="T501" s="9"/>
      <c r="U501" s="9"/>
      <c r="V501" s="9"/>
      <c r="W501" s="9"/>
      <c r="X501" s="9"/>
      <c r="Y501" s="9"/>
      <c r="Z501" s="9"/>
    </row>
    <row r="502" spans="1:26" ht="12.75" customHeight="1" x14ac:dyDescent="0.2">
      <c r="A502" s="14"/>
      <c r="B502" s="15"/>
      <c r="C502" s="16"/>
      <c r="D502" s="14"/>
      <c r="E502" s="17"/>
      <c r="F502" s="18"/>
      <c r="G502" s="18"/>
      <c r="H502" s="18"/>
      <c r="I502" s="8"/>
      <c r="J502" s="9"/>
      <c r="K502" s="9"/>
      <c r="L502" s="9"/>
      <c r="M502" s="9"/>
      <c r="N502" s="9"/>
      <c r="O502" s="9"/>
      <c r="P502" s="9"/>
      <c r="Q502" s="9"/>
      <c r="R502" s="9"/>
      <c r="S502" s="9"/>
      <c r="T502" s="9"/>
      <c r="U502" s="9"/>
      <c r="V502" s="9"/>
      <c r="W502" s="9"/>
      <c r="X502" s="9"/>
      <c r="Y502" s="9"/>
      <c r="Z502" s="9"/>
    </row>
    <row r="503" spans="1:26" ht="12.75" customHeight="1" x14ac:dyDescent="0.2">
      <c r="A503" s="14"/>
      <c r="B503" s="15"/>
      <c r="C503" s="16"/>
      <c r="D503" s="14"/>
      <c r="E503" s="17"/>
      <c r="F503" s="18"/>
      <c r="G503" s="18"/>
      <c r="H503" s="18"/>
      <c r="I503" s="8"/>
      <c r="J503" s="9"/>
      <c r="K503" s="9"/>
      <c r="L503" s="9"/>
      <c r="M503" s="9"/>
      <c r="N503" s="9"/>
      <c r="O503" s="9"/>
      <c r="P503" s="9"/>
      <c r="Q503" s="9"/>
      <c r="R503" s="9"/>
      <c r="S503" s="9"/>
      <c r="T503" s="9"/>
      <c r="U503" s="9"/>
      <c r="V503" s="9"/>
      <c r="W503" s="9"/>
      <c r="X503" s="9"/>
      <c r="Y503" s="9"/>
      <c r="Z503" s="9"/>
    </row>
    <row r="504" spans="1:26" ht="12.75" customHeight="1" x14ac:dyDescent="0.2">
      <c r="A504" s="14"/>
      <c r="B504" s="15"/>
      <c r="C504" s="16"/>
      <c r="D504" s="14"/>
      <c r="E504" s="17"/>
      <c r="F504" s="18"/>
      <c r="G504" s="18"/>
      <c r="H504" s="18"/>
      <c r="I504" s="8"/>
      <c r="J504" s="9"/>
      <c r="K504" s="9"/>
      <c r="L504" s="9"/>
      <c r="M504" s="9"/>
      <c r="N504" s="9"/>
      <c r="O504" s="9"/>
      <c r="P504" s="9"/>
      <c r="Q504" s="9"/>
      <c r="R504" s="9"/>
      <c r="S504" s="9"/>
      <c r="T504" s="9"/>
      <c r="U504" s="9"/>
      <c r="V504" s="9"/>
      <c r="W504" s="9"/>
      <c r="X504" s="9"/>
      <c r="Y504" s="9"/>
      <c r="Z504" s="9"/>
    </row>
    <row r="505" spans="1:26" ht="12.75" customHeight="1" x14ac:dyDescent="0.2">
      <c r="A505" s="14"/>
      <c r="B505" s="15"/>
      <c r="C505" s="16"/>
      <c r="D505" s="14"/>
      <c r="E505" s="17"/>
      <c r="F505" s="18"/>
      <c r="G505" s="18"/>
      <c r="H505" s="18"/>
      <c r="I505" s="8"/>
      <c r="J505" s="9"/>
      <c r="K505" s="9"/>
      <c r="L505" s="9"/>
      <c r="M505" s="9"/>
      <c r="N505" s="9"/>
      <c r="O505" s="9"/>
      <c r="P505" s="9"/>
      <c r="Q505" s="9"/>
      <c r="R505" s="9"/>
      <c r="S505" s="9"/>
      <c r="T505" s="9"/>
      <c r="U505" s="9"/>
      <c r="V505" s="9"/>
      <c r="W505" s="9"/>
      <c r="X505" s="9"/>
      <c r="Y505" s="9"/>
      <c r="Z505" s="9"/>
    </row>
    <row r="506" spans="1:26" ht="12.75" customHeight="1" x14ac:dyDescent="0.2">
      <c r="A506" s="14"/>
      <c r="B506" s="15"/>
      <c r="C506" s="16"/>
      <c r="D506" s="14"/>
      <c r="E506" s="17"/>
      <c r="F506" s="18"/>
      <c r="G506" s="18"/>
      <c r="H506" s="18"/>
      <c r="I506" s="8"/>
      <c r="J506" s="9"/>
      <c r="K506" s="9"/>
      <c r="L506" s="9"/>
      <c r="M506" s="9"/>
      <c r="N506" s="9"/>
      <c r="O506" s="9"/>
      <c r="P506" s="9"/>
      <c r="Q506" s="9"/>
      <c r="R506" s="9"/>
      <c r="S506" s="9"/>
      <c r="T506" s="9"/>
      <c r="U506" s="9"/>
      <c r="V506" s="9"/>
      <c r="W506" s="9"/>
      <c r="X506" s="9"/>
      <c r="Y506" s="9"/>
      <c r="Z506" s="9"/>
    </row>
    <row r="507" spans="1:26" ht="12.75" customHeight="1" x14ac:dyDescent="0.2">
      <c r="A507" s="14"/>
      <c r="B507" s="15"/>
      <c r="C507" s="16"/>
      <c r="D507" s="14"/>
      <c r="E507" s="17"/>
      <c r="F507" s="18"/>
      <c r="G507" s="18"/>
      <c r="H507" s="18"/>
      <c r="I507" s="8"/>
      <c r="J507" s="9"/>
      <c r="K507" s="9"/>
      <c r="L507" s="9"/>
      <c r="M507" s="9"/>
      <c r="N507" s="9"/>
      <c r="O507" s="9"/>
      <c r="P507" s="9"/>
      <c r="Q507" s="9"/>
      <c r="R507" s="9"/>
      <c r="S507" s="9"/>
      <c r="T507" s="9"/>
      <c r="U507" s="9"/>
      <c r="V507" s="9"/>
      <c r="W507" s="9"/>
      <c r="X507" s="9"/>
      <c r="Y507" s="9"/>
      <c r="Z507" s="9"/>
    </row>
    <row r="508" spans="1:26" ht="12.75" customHeight="1" x14ac:dyDescent="0.2">
      <c r="A508" s="14"/>
      <c r="B508" s="15"/>
      <c r="C508" s="16"/>
      <c r="D508" s="14"/>
      <c r="E508" s="17"/>
      <c r="F508" s="18"/>
      <c r="G508" s="18"/>
      <c r="H508" s="18"/>
      <c r="I508" s="8"/>
      <c r="J508" s="9"/>
      <c r="K508" s="9"/>
      <c r="L508" s="9"/>
      <c r="M508" s="9"/>
      <c r="N508" s="9"/>
      <c r="O508" s="9"/>
      <c r="P508" s="9"/>
      <c r="Q508" s="9"/>
      <c r="R508" s="9"/>
      <c r="S508" s="9"/>
      <c r="T508" s="9"/>
      <c r="U508" s="9"/>
      <c r="V508" s="9"/>
      <c r="W508" s="9"/>
      <c r="X508" s="9"/>
      <c r="Y508" s="9"/>
      <c r="Z508" s="9"/>
    </row>
    <row r="509" spans="1:26" ht="12.75" customHeight="1" x14ac:dyDescent="0.2">
      <c r="A509" s="14"/>
      <c r="B509" s="15"/>
      <c r="C509" s="16"/>
      <c r="D509" s="14"/>
      <c r="E509" s="17"/>
      <c r="F509" s="18"/>
      <c r="G509" s="18"/>
      <c r="H509" s="18"/>
      <c r="I509" s="8"/>
      <c r="J509" s="9"/>
      <c r="K509" s="9"/>
      <c r="L509" s="9"/>
      <c r="M509" s="9"/>
      <c r="N509" s="9"/>
      <c r="O509" s="9"/>
      <c r="P509" s="9"/>
      <c r="Q509" s="9"/>
      <c r="R509" s="9"/>
      <c r="S509" s="9"/>
      <c r="T509" s="9"/>
      <c r="U509" s="9"/>
      <c r="V509" s="9"/>
      <c r="W509" s="9"/>
      <c r="X509" s="9"/>
      <c r="Y509" s="9"/>
      <c r="Z509" s="9"/>
    </row>
    <row r="510" spans="1:26" ht="12.75" customHeight="1" x14ac:dyDescent="0.2">
      <c r="A510" s="14"/>
      <c r="B510" s="15"/>
      <c r="C510" s="16"/>
      <c r="D510" s="14"/>
      <c r="E510" s="17"/>
      <c r="F510" s="18"/>
      <c r="G510" s="18"/>
      <c r="H510" s="18"/>
      <c r="I510" s="8"/>
      <c r="J510" s="9"/>
      <c r="K510" s="9"/>
      <c r="L510" s="9"/>
      <c r="M510" s="9"/>
      <c r="N510" s="9"/>
      <c r="O510" s="9"/>
      <c r="P510" s="9"/>
      <c r="Q510" s="9"/>
      <c r="R510" s="9"/>
      <c r="S510" s="9"/>
      <c r="T510" s="9"/>
      <c r="U510" s="9"/>
      <c r="V510" s="9"/>
      <c r="W510" s="9"/>
      <c r="X510" s="9"/>
      <c r="Y510" s="9"/>
      <c r="Z510" s="9"/>
    </row>
    <row r="511" spans="1:26" ht="12.75" customHeight="1" x14ac:dyDescent="0.2">
      <c r="A511" s="14"/>
      <c r="B511" s="15"/>
      <c r="C511" s="16"/>
      <c r="D511" s="14"/>
      <c r="E511" s="17"/>
      <c r="F511" s="18"/>
      <c r="G511" s="18"/>
      <c r="H511" s="18"/>
      <c r="I511" s="8"/>
      <c r="J511" s="9"/>
      <c r="K511" s="9"/>
      <c r="L511" s="9"/>
      <c r="M511" s="9"/>
      <c r="N511" s="9"/>
      <c r="O511" s="9"/>
      <c r="P511" s="9"/>
      <c r="Q511" s="9"/>
      <c r="R511" s="9"/>
      <c r="S511" s="9"/>
      <c r="T511" s="9"/>
      <c r="U511" s="9"/>
      <c r="V511" s="9"/>
      <c r="W511" s="9"/>
      <c r="X511" s="9"/>
      <c r="Y511" s="9"/>
      <c r="Z511" s="9"/>
    </row>
    <row r="512" spans="1:26" ht="12.75" customHeight="1" x14ac:dyDescent="0.2">
      <c r="A512" s="14"/>
      <c r="B512" s="15"/>
      <c r="C512" s="16"/>
      <c r="D512" s="14"/>
      <c r="E512" s="17"/>
      <c r="F512" s="18"/>
      <c r="G512" s="18"/>
      <c r="H512" s="18"/>
      <c r="I512" s="8"/>
      <c r="J512" s="9"/>
      <c r="K512" s="9"/>
      <c r="L512" s="9"/>
      <c r="M512" s="9"/>
      <c r="N512" s="9"/>
      <c r="O512" s="9"/>
      <c r="P512" s="9"/>
      <c r="Q512" s="9"/>
      <c r="R512" s="9"/>
      <c r="S512" s="9"/>
      <c r="T512" s="9"/>
      <c r="U512" s="9"/>
      <c r="V512" s="9"/>
      <c r="W512" s="9"/>
      <c r="X512" s="9"/>
      <c r="Y512" s="9"/>
      <c r="Z512" s="9"/>
    </row>
    <row r="513" spans="1:26" ht="12.75" customHeight="1" x14ac:dyDescent="0.2">
      <c r="A513" s="14"/>
      <c r="B513" s="15"/>
      <c r="C513" s="16"/>
      <c r="D513" s="14"/>
      <c r="E513" s="17"/>
      <c r="F513" s="18"/>
      <c r="G513" s="18"/>
      <c r="H513" s="18"/>
      <c r="I513" s="8"/>
      <c r="J513" s="9"/>
      <c r="K513" s="9"/>
      <c r="L513" s="9"/>
      <c r="M513" s="9"/>
      <c r="N513" s="9"/>
      <c r="O513" s="9"/>
      <c r="P513" s="9"/>
      <c r="Q513" s="9"/>
      <c r="R513" s="9"/>
      <c r="S513" s="9"/>
      <c r="T513" s="9"/>
      <c r="U513" s="9"/>
      <c r="V513" s="9"/>
      <c r="W513" s="9"/>
      <c r="X513" s="9"/>
      <c r="Y513" s="9"/>
      <c r="Z513" s="9"/>
    </row>
    <row r="514" spans="1:26" ht="12.75" customHeight="1" x14ac:dyDescent="0.2">
      <c r="A514" s="14"/>
      <c r="B514" s="15"/>
      <c r="C514" s="16"/>
      <c r="D514" s="14"/>
      <c r="E514" s="17"/>
      <c r="F514" s="18"/>
      <c r="G514" s="18"/>
      <c r="H514" s="18"/>
      <c r="I514" s="8"/>
      <c r="J514" s="9"/>
      <c r="K514" s="9"/>
      <c r="L514" s="9"/>
      <c r="M514" s="9"/>
      <c r="N514" s="9"/>
      <c r="O514" s="9"/>
      <c r="P514" s="9"/>
      <c r="Q514" s="9"/>
      <c r="R514" s="9"/>
      <c r="S514" s="9"/>
      <c r="T514" s="9"/>
      <c r="U514" s="9"/>
      <c r="V514" s="9"/>
      <c r="W514" s="9"/>
      <c r="X514" s="9"/>
      <c r="Y514" s="9"/>
      <c r="Z514" s="9"/>
    </row>
    <row r="515" spans="1:26" ht="12.75" customHeight="1" x14ac:dyDescent="0.2">
      <c r="A515" s="14"/>
      <c r="B515" s="15"/>
      <c r="C515" s="16"/>
      <c r="D515" s="14"/>
      <c r="E515" s="17"/>
      <c r="F515" s="18"/>
      <c r="G515" s="18"/>
      <c r="H515" s="18"/>
      <c r="I515" s="8"/>
      <c r="J515" s="9"/>
      <c r="K515" s="9"/>
      <c r="L515" s="9"/>
      <c r="M515" s="9"/>
      <c r="N515" s="9"/>
      <c r="O515" s="9"/>
      <c r="P515" s="9"/>
      <c r="Q515" s="9"/>
      <c r="R515" s="9"/>
      <c r="S515" s="9"/>
      <c r="T515" s="9"/>
      <c r="U515" s="9"/>
      <c r="V515" s="9"/>
      <c r="W515" s="9"/>
      <c r="X515" s="9"/>
      <c r="Y515" s="9"/>
      <c r="Z515" s="9"/>
    </row>
    <row r="516" spans="1:26" ht="12.75" customHeight="1" x14ac:dyDescent="0.2">
      <c r="A516" s="14"/>
      <c r="B516" s="15"/>
      <c r="C516" s="16"/>
      <c r="D516" s="14"/>
      <c r="E516" s="17"/>
      <c r="F516" s="18"/>
      <c r="G516" s="18"/>
      <c r="H516" s="18"/>
      <c r="I516" s="8"/>
      <c r="J516" s="9"/>
      <c r="K516" s="9"/>
      <c r="L516" s="9"/>
      <c r="M516" s="9"/>
      <c r="N516" s="9"/>
      <c r="O516" s="9"/>
      <c r="P516" s="9"/>
      <c r="Q516" s="9"/>
      <c r="R516" s="9"/>
      <c r="S516" s="9"/>
      <c r="T516" s="9"/>
      <c r="U516" s="9"/>
      <c r="V516" s="9"/>
      <c r="W516" s="9"/>
      <c r="X516" s="9"/>
      <c r="Y516" s="9"/>
      <c r="Z516" s="9"/>
    </row>
    <row r="517" spans="1:26" ht="12.75" customHeight="1" x14ac:dyDescent="0.2">
      <c r="A517" s="14"/>
      <c r="B517" s="15"/>
      <c r="C517" s="16"/>
      <c r="D517" s="14"/>
      <c r="E517" s="17"/>
      <c r="F517" s="18"/>
      <c r="G517" s="18"/>
      <c r="H517" s="18"/>
      <c r="I517" s="8"/>
      <c r="J517" s="9"/>
      <c r="K517" s="9"/>
      <c r="L517" s="9"/>
      <c r="M517" s="9"/>
      <c r="N517" s="9"/>
      <c r="O517" s="9"/>
      <c r="P517" s="9"/>
      <c r="Q517" s="9"/>
      <c r="R517" s="9"/>
      <c r="S517" s="9"/>
      <c r="T517" s="9"/>
      <c r="U517" s="9"/>
      <c r="V517" s="9"/>
      <c r="W517" s="9"/>
      <c r="X517" s="9"/>
      <c r="Y517" s="9"/>
      <c r="Z517" s="9"/>
    </row>
    <row r="518" spans="1:26" ht="12.75" customHeight="1" x14ac:dyDescent="0.2">
      <c r="A518" s="14"/>
      <c r="B518" s="15"/>
      <c r="C518" s="16"/>
      <c r="D518" s="14"/>
      <c r="E518" s="17"/>
      <c r="F518" s="18"/>
      <c r="G518" s="18"/>
      <c r="H518" s="18"/>
      <c r="I518" s="8"/>
      <c r="J518" s="9"/>
      <c r="K518" s="9"/>
      <c r="L518" s="9"/>
      <c r="M518" s="9"/>
      <c r="N518" s="9"/>
      <c r="O518" s="9"/>
      <c r="P518" s="9"/>
      <c r="Q518" s="9"/>
      <c r="R518" s="9"/>
      <c r="S518" s="9"/>
      <c r="T518" s="9"/>
      <c r="U518" s="9"/>
      <c r="V518" s="9"/>
      <c r="W518" s="9"/>
      <c r="X518" s="9"/>
      <c r="Y518" s="9"/>
      <c r="Z518" s="9"/>
    </row>
    <row r="519" spans="1:26" ht="12.75" customHeight="1" x14ac:dyDescent="0.2">
      <c r="A519" s="14"/>
      <c r="B519" s="15"/>
      <c r="C519" s="16"/>
      <c r="D519" s="14"/>
      <c r="E519" s="17"/>
      <c r="F519" s="18"/>
      <c r="G519" s="18"/>
      <c r="H519" s="18"/>
      <c r="I519" s="8"/>
      <c r="J519" s="9"/>
      <c r="K519" s="9"/>
      <c r="L519" s="9"/>
      <c r="M519" s="9"/>
      <c r="N519" s="9"/>
      <c r="O519" s="9"/>
      <c r="P519" s="9"/>
      <c r="Q519" s="9"/>
      <c r="R519" s="9"/>
      <c r="S519" s="9"/>
      <c r="T519" s="9"/>
      <c r="U519" s="9"/>
      <c r="V519" s="9"/>
      <c r="W519" s="9"/>
      <c r="X519" s="9"/>
      <c r="Y519" s="9"/>
      <c r="Z519" s="9"/>
    </row>
    <row r="520" spans="1:26" ht="12.75" customHeight="1" x14ac:dyDescent="0.2">
      <c r="A520" s="14"/>
      <c r="B520" s="15"/>
      <c r="C520" s="16"/>
      <c r="D520" s="14"/>
      <c r="E520" s="17"/>
      <c r="F520" s="18"/>
      <c r="G520" s="18"/>
      <c r="H520" s="18"/>
      <c r="I520" s="8"/>
      <c r="J520" s="9"/>
      <c r="K520" s="9"/>
      <c r="L520" s="9"/>
      <c r="M520" s="9"/>
      <c r="N520" s="9"/>
      <c r="O520" s="9"/>
      <c r="P520" s="9"/>
      <c r="Q520" s="9"/>
      <c r="R520" s="9"/>
      <c r="S520" s="9"/>
      <c r="T520" s="9"/>
      <c r="U520" s="9"/>
      <c r="V520" s="9"/>
      <c r="W520" s="9"/>
      <c r="X520" s="9"/>
      <c r="Y520" s="9"/>
      <c r="Z520" s="9"/>
    </row>
    <row r="521" spans="1:26" ht="12.75" customHeight="1" x14ac:dyDescent="0.2">
      <c r="A521" s="14"/>
      <c r="B521" s="15"/>
      <c r="C521" s="16"/>
      <c r="D521" s="14"/>
      <c r="E521" s="17"/>
      <c r="F521" s="18"/>
      <c r="G521" s="18"/>
      <c r="H521" s="18"/>
      <c r="I521" s="8"/>
      <c r="J521" s="9"/>
      <c r="K521" s="9"/>
      <c r="L521" s="9"/>
      <c r="M521" s="9"/>
      <c r="N521" s="9"/>
      <c r="O521" s="9"/>
      <c r="P521" s="9"/>
      <c r="Q521" s="9"/>
      <c r="R521" s="9"/>
      <c r="S521" s="9"/>
      <c r="T521" s="9"/>
      <c r="U521" s="9"/>
      <c r="V521" s="9"/>
      <c r="W521" s="9"/>
      <c r="X521" s="9"/>
      <c r="Y521" s="9"/>
      <c r="Z521" s="9"/>
    </row>
    <row r="522" spans="1:26" ht="12.75" customHeight="1" x14ac:dyDescent="0.2">
      <c r="A522" s="14"/>
      <c r="B522" s="15"/>
      <c r="C522" s="16"/>
      <c r="D522" s="14"/>
      <c r="E522" s="17"/>
      <c r="F522" s="18"/>
      <c r="G522" s="18"/>
      <c r="H522" s="18"/>
      <c r="I522" s="8"/>
      <c r="J522" s="9"/>
      <c r="K522" s="9"/>
      <c r="L522" s="9"/>
      <c r="M522" s="9"/>
      <c r="N522" s="9"/>
      <c r="O522" s="9"/>
      <c r="P522" s="9"/>
      <c r="Q522" s="9"/>
      <c r="R522" s="9"/>
      <c r="S522" s="9"/>
      <c r="T522" s="9"/>
      <c r="U522" s="9"/>
      <c r="V522" s="9"/>
      <c r="W522" s="9"/>
      <c r="X522" s="9"/>
      <c r="Y522" s="9"/>
      <c r="Z522" s="9"/>
    </row>
    <row r="523" spans="1:26" ht="12.75" customHeight="1" x14ac:dyDescent="0.2">
      <c r="A523" s="14"/>
      <c r="B523" s="15"/>
      <c r="C523" s="16"/>
      <c r="D523" s="14"/>
      <c r="E523" s="17"/>
      <c r="F523" s="18"/>
      <c r="G523" s="18"/>
      <c r="H523" s="18"/>
      <c r="I523" s="8"/>
      <c r="J523" s="9"/>
      <c r="K523" s="9"/>
      <c r="L523" s="9"/>
      <c r="M523" s="9"/>
      <c r="N523" s="9"/>
      <c r="O523" s="9"/>
      <c r="P523" s="9"/>
      <c r="Q523" s="9"/>
      <c r="R523" s="9"/>
      <c r="S523" s="9"/>
      <c r="T523" s="9"/>
      <c r="U523" s="9"/>
      <c r="V523" s="9"/>
      <c r="W523" s="9"/>
      <c r="X523" s="9"/>
      <c r="Y523" s="9"/>
      <c r="Z523" s="9"/>
    </row>
    <row r="524" spans="1:26" ht="12.75" customHeight="1" x14ac:dyDescent="0.2">
      <c r="A524" s="14"/>
      <c r="B524" s="15"/>
      <c r="C524" s="16"/>
      <c r="D524" s="14"/>
      <c r="E524" s="17"/>
      <c r="F524" s="18"/>
      <c r="G524" s="18"/>
      <c r="H524" s="18"/>
      <c r="I524" s="8"/>
      <c r="J524" s="9"/>
      <c r="K524" s="9"/>
      <c r="L524" s="9"/>
      <c r="M524" s="9"/>
      <c r="N524" s="9"/>
      <c r="O524" s="9"/>
      <c r="P524" s="9"/>
      <c r="Q524" s="9"/>
      <c r="R524" s="9"/>
      <c r="S524" s="9"/>
      <c r="T524" s="9"/>
      <c r="U524" s="9"/>
      <c r="V524" s="9"/>
      <c r="W524" s="9"/>
      <c r="X524" s="9"/>
      <c r="Y524" s="9"/>
      <c r="Z524" s="9"/>
    </row>
    <row r="525" spans="1:26" ht="12.75" customHeight="1" x14ac:dyDescent="0.2">
      <c r="A525" s="14"/>
      <c r="B525" s="15"/>
      <c r="C525" s="16"/>
      <c r="D525" s="14"/>
      <c r="E525" s="17"/>
      <c r="F525" s="18"/>
      <c r="G525" s="18"/>
      <c r="H525" s="18"/>
      <c r="I525" s="8"/>
      <c r="J525" s="9"/>
      <c r="K525" s="9"/>
      <c r="L525" s="9"/>
      <c r="M525" s="9"/>
      <c r="N525" s="9"/>
      <c r="O525" s="9"/>
      <c r="P525" s="9"/>
      <c r="Q525" s="9"/>
      <c r="R525" s="9"/>
      <c r="S525" s="9"/>
      <c r="T525" s="9"/>
      <c r="U525" s="9"/>
      <c r="V525" s="9"/>
      <c r="W525" s="9"/>
      <c r="X525" s="9"/>
      <c r="Y525" s="9"/>
      <c r="Z525" s="9"/>
    </row>
    <row r="526" spans="1:26" ht="12.75" customHeight="1" x14ac:dyDescent="0.2">
      <c r="A526" s="14"/>
      <c r="B526" s="15"/>
      <c r="C526" s="16"/>
      <c r="D526" s="14"/>
      <c r="E526" s="17"/>
      <c r="F526" s="18"/>
      <c r="G526" s="18"/>
      <c r="H526" s="18"/>
      <c r="I526" s="8"/>
      <c r="J526" s="9"/>
      <c r="K526" s="9"/>
      <c r="L526" s="9"/>
      <c r="M526" s="9"/>
      <c r="N526" s="9"/>
      <c r="O526" s="9"/>
      <c r="P526" s="9"/>
      <c r="Q526" s="9"/>
      <c r="R526" s="9"/>
      <c r="S526" s="9"/>
      <c r="T526" s="9"/>
      <c r="U526" s="9"/>
      <c r="V526" s="9"/>
      <c r="W526" s="9"/>
      <c r="X526" s="9"/>
      <c r="Y526" s="9"/>
      <c r="Z526" s="9"/>
    </row>
    <row r="527" spans="1:26" ht="12.75" customHeight="1" x14ac:dyDescent="0.2">
      <c r="A527" s="14"/>
      <c r="B527" s="15"/>
      <c r="C527" s="16"/>
      <c r="D527" s="14"/>
      <c r="E527" s="17"/>
      <c r="F527" s="18"/>
      <c r="G527" s="18"/>
      <c r="H527" s="18"/>
      <c r="I527" s="8"/>
      <c r="J527" s="9"/>
      <c r="K527" s="9"/>
      <c r="L527" s="9"/>
      <c r="M527" s="9"/>
      <c r="N527" s="9"/>
      <c r="O527" s="9"/>
      <c r="P527" s="9"/>
      <c r="Q527" s="9"/>
      <c r="R527" s="9"/>
      <c r="S527" s="9"/>
      <c r="T527" s="9"/>
      <c r="U527" s="9"/>
      <c r="V527" s="9"/>
      <c r="W527" s="9"/>
      <c r="X527" s="9"/>
      <c r="Y527" s="9"/>
      <c r="Z527" s="9"/>
    </row>
    <row r="528" spans="1:26" ht="12.75" customHeight="1" x14ac:dyDescent="0.2">
      <c r="A528" s="14"/>
      <c r="B528" s="15"/>
      <c r="C528" s="16"/>
      <c r="D528" s="14"/>
      <c r="E528" s="17"/>
      <c r="F528" s="18"/>
      <c r="G528" s="18"/>
      <c r="H528" s="18"/>
      <c r="I528" s="8"/>
      <c r="J528" s="9"/>
      <c r="K528" s="9"/>
      <c r="L528" s="9"/>
      <c r="M528" s="9"/>
      <c r="N528" s="9"/>
      <c r="O528" s="9"/>
      <c r="P528" s="9"/>
      <c r="Q528" s="9"/>
      <c r="R528" s="9"/>
      <c r="S528" s="9"/>
      <c r="T528" s="9"/>
      <c r="U528" s="9"/>
      <c r="V528" s="9"/>
      <c r="W528" s="9"/>
      <c r="X528" s="9"/>
      <c r="Y528" s="9"/>
      <c r="Z528" s="9"/>
    </row>
    <row r="529" spans="1:26" ht="12.75" customHeight="1" x14ac:dyDescent="0.2">
      <c r="A529" s="14"/>
      <c r="B529" s="15"/>
      <c r="C529" s="16"/>
      <c r="D529" s="14"/>
      <c r="E529" s="17"/>
      <c r="F529" s="18"/>
      <c r="G529" s="18"/>
      <c r="H529" s="18"/>
      <c r="I529" s="8"/>
      <c r="J529" s="9"/>
      <c r="K529" s="9"/>
      <c r="L529" s="9"/>
      <c r="M529" s="9"/>
      <c r="N529" s="9"/>
      <c r="O529" s="9"/>
      <c r="P529" s="9"/>
      <c r="Q529" s="9"/>
      <c r="R529" s="9"/>
      <c r="S529" s="9"/>
      <c r="T529" s="9"/>
      <c r="U529" s="9"/>
      <c r="V529" s="9"/>
      <c r="W529" s="9"/>
      <c r="X529" s="9"/>
      <c r="Y529" s="9"/>
      <c r="Z529" s="9"/>
    </row>
    <row r="530" spans="1:26" ht="12.75" customHeight="1" x14ac:dyDescent="0.2">
      <c r="A530" s="14"/>
      <c r="B530" s="15"/>
      <c r="C530" s="16"/>
      <c r="D530" s="14"/>
      <c r="E530" s="17"/>
      <c r="F530" s="18"/>
      <c r="G530" s="18"/>
      <c r="H530" s="18"/>
      <c r="I530" s="8"/>
      <c r="J530" s="9"/>
      <c r="K530" s="9"/>
      <c r="L530" s="9"/>
      <c r="M530" s="9"/>
      <c r="N530" s="9"/>
      <c r="O530" s="9"/>
      <c r="P530" s="9"/>
      <c r="Q530" s="9"/>
      <c r="R530" s="9"/>
      <c r="S530" s="9"/>
      <c r="T530" s="9"/>
      <c r="U530" s="9"/>
      <c r="V530" s="9"/>
      <c r="W530" s="9"/>
      <c r="X530" s="9"/>
      <c r="Y530" s="9"/>
      <c r="Z530" s="9"/>
    </row>
    <row r="531" spans="1:26" ht="12.75" customHeight="1" x14ac:dyDescent="0.2">
      <c r="A531" s="14"/>
      <c r="B531" s="15"/>
      <c r="C531" s="16"/>
      <c r="D531" s="14"/>
      <c r="E531" s="17"/>
      <c r="F531" s="18"/>
      <c r="G531" s="18"/>
      <c r="H531" s="18"/>
      <c r="I531" s="8"/>
      <c r="J531" s="9"/>
      <c r="K531" s="9"/>
      <c r="L531" s="9"/>
      <c r="M531" s="9"/>
      <c r="N531" s="9"/>
      <c r="O531" s="9"/>
      <c r="P531" s="9"/>
      <c r="Q531" s="9"/>
      <c r="R531" s="9"/>
      <c r="S531" s="9"/>
      <c r="T531" s="9"/>
      <c r="U531" s="9"/>
      <c r="V531" s="9"/>
      <c r="W531" s="9"/>
      <c r="X531" s="9"/>
      <c r="Y531" s="9"/>
      <c r="Z531" s="9"/>
    </row>
    <row r="532" spans="1:26" ht="12.75" customHeight="1" x14ac:dyDescent="0.2">
      <c r="A532" s="14"/>
      <c r="B532" s="15"/>
      <c r="C532" s="16"/>
      <c r="D532" s="14"/>
      <c r="E532" s="17"/>
      <c r="F532" s="18"/>
      <c r="G532" s="18"/>
      <c r="H532" s="18"/>
      <c r="I532" s="8"/>
      <c r="J532" s="9"/>
      <c r="K532" s="9"/>
      <c r="L532" s="9"/>
      <c r="M532" s="9"/>
      <c r="N532" s="9"/>
      <c r="O532" s="9"/>
      <c r="P532" s="9"/>
      <c r="Q532" s="9"/>
      <c r="R532" s="9"/>
      <c r="S532" s="9"/>
      <c r="T532" s="9"/>
      <c r="U532" s="9"/>
      <c r="V532" s="9"/>
      <c r="W532" s="9"/>
      <c r="X532" s="9"/>
      <c r="Y532" s="9"/>
      <c r="Z532" s="9"/>
    </row>
    <row r="533" spans="1:26" ht="12.75" customHeight="1" x14ac:dyDescent="0.2">
      <c r="A533" s="14"/>
      <c r="B533" s="15"/>
      <c r="C533" s="16"/>
      <c r="D533" s="14"/>
      <c r="E533" s="17"/>
      <c r="F533" s="18"/>
      <c r="G533" s="18"/>
      <c r="H533" s="18"/>
      <c r="I533" s="8"/>
      <c r="J533" s="9"/>
      <c r="K533" s="9"/>
      <c r="L533" s="9"/>
      <c r="M533" s="9"/>
      <c r="N533" s="9"/>
      <c r="O533" s="9"/>
      <c r="P533" s="9"/>
      <c r="Q533" s="9"/>
      <c r="R533" s="9"/>
      <c r="S533" s="9"/>
      <c r="T533" s="9"/>
      <c r="U533" s="9"/>
      <c r="V533" s="9"/>
      <c r="W533" s="9"/>
      <c r="X533" s="9"/>
      <c r="Y533" s="9"/>
      <c r="Z533" s="9"/>
    </row>
    <row r="534" spans="1:26" ht="12.75" customHeight="1" x14ac:dyDescent="0.2">
      <c r="A534" s="14"/>
      <c r="B534" s="15"/>
      <c r="C534" s="16"/>
      <c r="D534" s="14"/>
      <c r="E534" s="17"/>
      <c r="F534" s="18"/>
      <c r="G534" s="18"/>
      <c r="H534" s="18"/>
      <c r="I534" s="8"/>
      <c r="J534" s="9"/>
      <c r="K534" s="9"/>
      <c r="L534" s="9"/>
      <c r="M534" s="9"/>
      <c r="N534" s="9"/>
      <c r="O534" s="9"/>
      <c r="P534" s="9"/>
      <c r="Q534" s="9"/>
      <c r="R534" s="9"/>
      <c r="S534" s="9"/>
      <c r="T534" s="9"/>
      <c r="U534" s="9"/>
      <c r="V534" s="9"/>
      <c r="W534" s="9"/>
      <c r="X534" s="9"/>
      <c r="Y534" s="9"/>
      <c r="Z534" s="9"/>
    </row>
    <row r="535" spans="1:26" ht="12.75" customHeight="1" x14ac:dyDescent="0.2">
      <c r="A535" s="14"/>
      <c r="B535" s="15"/>
      <c r="C535" s="16"/>
      <c r="D535" s="14"/>
      <c r="E535" s="17"/>
      <c r="F535" s="18"/>
      <c r="G535" s="18"/>
      <c r="H535" s="18"/>
      <c r="I535" s="8"/>
      <c r="J535" s="9"/>
      <c r="K535" s="9"/>
      <c r="L535" s="9"/>
      <c r="M535" s="9"/>
      <c r="N535" s="9"/>
      <c r="O535" s="9"/>
      <c r="P535" s="9"/>
      <c r="Q535" s="9"/>
      <c r="R535" s="9"/>
      <c r="S535" s="9"/>
      <c r="T535" s="9"/>
      <c r="U535" s="9"/>
      <c r="V535" s="9"/>
      <c r="W535" s="9"/>
      <c r="X535" s="9"/>
      <c r="Y535" s="9"/>
      <c r="Z535" s="9"/>
    </row>
    <row r="536" spans="1:26" ht="12.75" customHeight="1" x14ac:dyDescent="0.2">
      <c r="A536" s="14"/>
      <c r="B536" s="15"/>
      <c r="C536" s="16"/>
      <c r="D536" s="14"/>
      <c r="E536" s="17"/>
      <c r="F536" s="18"/>
      <c r="G536" s="18"/>
      <c r="H536" s="18"/>
      <c r="I536" s="8"/>
      <c r="J536" s="9"/>
      <c r="K536" s="9"/>
      <c r="L536" s="9"/>
      <c r="M536" s="9"/>
      <c r="N536" s="9"/>
      <c r="O536" s="9"/>
      <c r="P536" s="9"/>
      <c r="Q536" s="9"/>
      <c r="R536" s="9"/>
      <c r="S536" s="9"/>
      <c r="T536" s="9"/>
      <c r="U536" s="9"/>
      <c r="V536" s="9"/>
      <c r="W536" s="9"/>
      <c r="X536" s="9"/>
      <c r="Y536" s="9"/>
      <c r="Z536" s="9"/>
    </row>
    <row r="537" spans="1:26" ht="12.75" customHeight="1" x14ac:dyDescent="0.2">
      <c r="A537" s="14"/>
      <c r="B537" s="15"/>
      <c r="C537" s="16"/>
      <c r="D537" s="14"/>
      <c r="E537" s="17"/>
      <c r="F537" s="18"/>
      <c r="G537" s="18"/>
      <c r="H537" s="18"/>
      <c r="I537" s="8"/>
      <c r="J537" s="9"/>
      <c r="K537" s="9"/>
      <c r="L537" s="9"/>
      <c r="M537" s="9"/>
      <c r="N537" s="9"/>
      <c r="O537" s="9"/>
      <c r="P537" s="9"/>
      <c r="Q537" s="9"/>
      <c r="R537" s="9"/>
      <c r="S537" s="9"/>
      <c r="T537" s="9"/>
      <c r="U537" s="9"/>
      <c r="V537" s="9"/>
      <c r="W537" s="9"/>
      <c r="X537" s="9"/>
      <c r="Y537" s="9"/>
      <c r="Z537" s="9"/>
    </row>
    <row r="538" spans="1:26" ht="12.75" customHeight="1" x14ac:dyDescent="0.2">
      <c r="A538" s="14"/>
      <c r="B538" s="15"/>
      <c r="C538" s="16"/>
      <c r="D538" s="14"/>
      <c r="E538" s="17"/>
      <c r="F538" s="18"/>
      <c r="G538" s="18"/>
      <c r="H538" s="18"/>
      <c r="I538" s="8"/>
      <c r="J538" s="9"/>
      <c r="K538" s="9"/>
      <c r="L538" s="9"/>
      <c r="M538" s="9"/>
      <c r="N538" s="9"/>
      <c r="O538" s="9"/>
      <c r="P538" s="9"/>
      <c r="Q538" s="9"/>
      <c r="R538" s="9"/>
      <c r="S538" s="9"/>
      <c r="T538" s="9"/>
      <c r="U538" s="9"/>
      <c r="V538" s="9"/>
      <c r="W538" s="9"/>
      <c r="X538" s="9"/>
      <c r="Y538" s="9"/>
      <c r="Z538" s="9"/>
    </row>
    <row r="539" spans="1:26" ht="12.75" customHeight="1" x14ac:dyDescent="0.2">
      <c r="A539" s="14"/>
      <c r="B539" s="15"/>
      <c r="C539" s="16"/>
      <c r="D539" s="14"/>
      <c r="E539" s="17"/>
      <c r="F539" s="18"/>
      <c r="G539" s="18"/>
      <c r="H539" s="18"/>
      <c r="I539" s="8"/>
      <c r="J539" s="9"/>
      <c r="K539" s="9"/>
      <c r="L539" s="9"/>
      <c r="M539" s="9"/>
      <c r="N539" s="9"/>
      <c r="O539" s="9"/>
      <c r="P539" s="9"/>
      <c r="Q539" s="9"/>
      <c r="R539" s="9"/>
      <c r="S539" s="9"/>
      <c r="T539" s="9"/>
      <c r="U539" s="9"/>
      <c r="V539" s="9"/>
      <c r="W539" s="9"/>
      <c r="X539" s="9"/>
      <c r="Y539" s="9"/>
      <c r="Z539" s="9"/>
    </row>
    <row r="540" spans="1:26" ht="12.75" customHeight="1" x14ac:dyDescent="0.2">
      <c r="A540" s="14"/>
      <c r="B540" s="15"/>
      <c r="C540" s="16"/>
      <c r="D540" s="14"/>
      <c r="E540" s="17"/>
      <c r="F540" s="18"/>
      <c r="G540" s="18"/>
      <c r="H540" s="18"/>
      <c r="I540" s="8"/>
      <c r="J540" s="9"/>
      <c r="K540" s="9"/>
      <c r="L540" s="9"/>
      <c r="M540" s="9"/>
      <c r="N540" s="9"/>
      <c r="O540" s="9"/>
      <c r="P540" s="9"/>
      <c r="Q540" s="9"/>
      <c r="R540" s="9"/>
      <c r="S540" s="9"/>
      <c r="T540" s="9"/>
      <c r="U540" s="9"/>
      <c r="V540" s="9"/>
      <c r="W540" s="9"/>
      <c r="X540" s="9"/>
      <c r="Y540" s="9"/>
      <c r="Z540" s="9"/>
    </row>
    <row r="541" spans="1:26" ht="12.75" customHeight="1" x14ac:dyDescent="0.2">
      <c r="A541" s="14"/>
      <c r="B541" s="15"/>
      <c r="C541" s="16"/>
      <c r="D541" s="14"/>
      <c r="E541" s="17"/>
      <c r="F541" s="18"/>
      <c r="G541" s="18"/>
      <c r="H541" s="18"/>
      <c r="I541" s="8"/>
      <c r="J541" s="9"/>
      <c r="K541" s="9"/>
      <c r="L541" s="9"/>
      <c r="M541" s="9"/>
      <c r="N541" s="9"/>
      <c r="O541" s="9"/>
      <c r="P541" s="9"/>
      <c r="Q541" s="9"/>
      <c r="R541" s="9"/>
      <c r="S541" s="9"/>
      <c r="T541" s="9"/>
      <c r="U541" s="9"/>
      <c r="V541" s="9"/>
      <c r="W541" s="9"/>
      <c r="X541" s="9"/>
      <c r="Y541" s="9"/>
      <c r="Z541" s="9"/>
    </row>
    <row r="542" spans="1:26" ht="12.75" customHeight="1" x14ac:dyDescent="0.2">
      <c r="A542" s="14"/>
      <c r="B542" s="15"/>
      <c r="C542" s="16"/>
      <c r="D542" s="14"/>
      <c r="E542" s="17"/>
      <c r="F542" s="18"/>
      <c r="G542" s="18"/>
      <c r="H542" s="18"/>
      <c r="I542" s="8"/>
      <c r="J542" s="9"/>
      <c r="K542" s="9"/>
      <c r="L542" s="9"/>
      <c r="M542" s="9"/>
      <c r="N542" s="9"/>
      <c r="O542" s="9"/>
      <c r="P542" s="9"/>
      <c r="Q542" s="9"/>
      <c r="R542" s="9"/>
      <c r="S542" s="9"/>
      <c r="T542" s="9"/>
      <c r="U542" s="9"/>
      <c r="V542" s="9"/>
      <c r="W542" s="9"/>
      <c r="X542" s="9"/>
      <c r="Y542" s="9"/>
      <c r="Z542" s="9"/>
    </row>
    <row r="543" spans="1:26" ht="12.75" customHeight="1" x14ac:dyDescent="0.2">
      <c r="A543" s="14"/>
      <c r="B543" s="15"/>
      <c r="C543" s="16"/>
      <c r="D543" s="14"/>
      <c r="E543" s="17"/>
      <c r="F543" s="18"/>
      <c r="G543" s="18"/>
      <c r="H543" s="18"/>
      <c r="I543" s="8"/>
      <c r="J543" s="9"/>
      <c r="K543" s="9"/>
      <c r="L543" s="9"/>
      <c r="M543" s="9"/>
      <c r="N543" s="9"/>
      <c r="O543" s="9"/>
      <c r="P543" s="9"/>
      <c r="Q543" s="9"/>
      <c r="R543" s="9"/>
      <c r="S543" s="9"/>
      <c r="T543" s="9"/>
      <c r="U543" s="9"/>
      <c r="V543" s="9"/>
      <c r="W543" s="9"/>
      <c r="X543" s="9"/>
      <c r="Y543" s="9"/>
      <c r="Z543" s="9"/>
    </row>
    <row r="544" spans="1:26" ht="12.75" customHeight="1" x14ac:dyDescent="0.2">
      <c r="A544" s="14"/>
      <c r="B544" s="15"/>
      <c r="C544" s="16"/>
      <c r="D544" s="14"/>
      <c r="E544" s="17"/>
      <c r="F544" s="18"/>
      <c r="G544" s="18"/>
      <c r="H544" s="18"/>
      <c r="I544" s="8"/>
      <c r="J544" s="9"/>
      <c r="K544" s="9"/>
      <c r="L544" s="9"/>
      <c r="M544" s="9"/>
      <c r="N544" s="9"/>
      <c r="O544" s="9"/>
      <c r="P544" s="9"/>
      <c r="Q544" s="9"/>
      <c r="R544" s="9"/>
      <c r="S544" s="9"/>
      <c r="T544" s="9"/>
      <c r="U544" s="9"/>
      <c r="V544" s="9"/>
      <c r="W544" s="9"/>
      <c r="X544" s="9"/>
      <c r="Y544" s="9"/>
      <c r="Z544" s="9"/>
    </row>
    <row r="545" spans="1:26" ht="12.75" customHeight="1" x14ac:dyDescent="0.2">
      <c r="A545" s="14"/>
      <c r="B545" s="15"/>
      <c r="C545" s="16"/>
      <c r="D545" s="14"/>
      <c r="E545" s="17"/>
      <c r="F545" s="18"/>
      <c r="G545" s="18"/>
      <c r="H545" s="18"/>
      <c r="I545" s="8"/>
      <c r="J545" s="9"/>
      <c r="K545" s="9"/>
      <c r="L545" s="9"/>
      <c r="M545" s="9"/>
      <c r="N545" s="9"/>
      <c r="O545" s="9"/>
      <c r="P545" s="9"/>
      <c r="Q545" s="9"/>
      <c r="R545" s="9"/>
      <c r="S545" s="9"/>
      <c r="T545" s="9"/>
      <c r="U545" s="9"/>
      <c r="V545" s="9"/>
      <c r="W545" s="9"/>
      <c r="X545" s="9"/>
      <c r="Y545" s="9"/>
      <c r="Z545" s="9"/>
    </row>
    <row r="546" spans="1:26" ht="12.75" customHeight="1" x14ac:dyDescent="0.2">
      <c r="A546" s="14"/>
      <c r="B546" s="15"/>
      <c r="C546" s="16"/>
      <c r="D546" s="14"/>
      <c r="E546" s="17"/>
      <c r="F546" s="18"/>
      <c r="G546" s="18"/>
      <c r="H546" s="18"/>
      <c r="I546" s="8"/>
      <c r="J546" s="9"/>
      <c r="K546" s="9"/>
      <c r="L546" s="9"/>
      <c r="M546" s="9"/>
      <c r="N546" s="9"/>
      <c r="O546" s="9"/>
      <c r="P546" s="9"/>
      <c r="Q546" s="9"/>
      <c r="R546" s="9"/>
      <c r="S546" s="9"/>
      <c r="T546" s="9"/>
      <c r="U546" s="9"/>
      <c r="V546" s="9"/>
      <c r="W546" s="9"/>
      <c r="X546" s="9"/>
      <c r="Y546" s="9"/>
      <c r="Z546" s="9"/>
    </row>
    <row r="547" spans="1:26" ht="12.75" customHeight="1" x14ac:dyDescent="0.2">
      <c r="A547" s="14"/>
      <c r="B547" s="15"/>
      <c r="C547" s="16"/>
      <c r="D547" s="14"/>
      <c r="E547" s="17"/>
      <c r="F547" s="18"/>
      <c r="G547" s="18"/>
      <c r="H547" s="18"/>
      <c r="I547" s="8"/>
      <c r="J547" s="9"/>
      <c r="K547" s="9"/>
      <c r="L547" s="9"/>
      <c r="M547" s="9"/>
      <c r="N547" s="9"/>
      <c r="O547" s="9"/>
      <c r="P547" s="9"/>
      <c r="Q547" s="9"/>
      <c r="R547" s="9"/>
      <c r="S547" s="9"/>
      <c r="T547" s="9"/>
      <c r="U547" s="9"/>
      <c r="V547" s="9"/>
      <c r="W547" s="9"/>
      <c r="X547" s="9"/>
      <c r="Y547" s="9"/>
      <c r="Z547" s="9"/>
    </row>
    <row r="548" spans="1:26" ht="12.75" customHeight="1" x14ac:dyDescent="0.2">
      <c r="A548" s="14"/>
      <c r="B548" s="15"/>
      <c r="C548" s="16"/>
      <c r="D548" s="14"/>
      <c r="E548" s="17"/>
      <c r="F548" s="18"/>
      <c r="G548" s="18"/>
      <c r="H548" s="18"/>
      <c r="I548" s="8"/>
      <c r="J548" s="9"/>
      <c r="K548" s="9"/>
      <c r="L548" s="9"/>
      <c r="M548" s="9"/>
      <c r="N548" s="9"/>
      <c r="O548" s="9"/>
      <c r="P548" s="9"/>
      <c r="Q548" s="9"/>
      <c r="R548" s="9"/>
      <c r="S548" s="9"/>
      <c r="T548" s="9"/>
      <c r="U548" s="9"/>
      <c r="V548" s="9"/>
      <c r="W548" s="9"/>
      <c r="X548" s="9"/>
      <c r="Y548" s="9"/>
      <c r="Z548" s="9"/>
    </row>
    <row r="549" spans="1:26" ht="12.75" customHeight="1" x14ac:dyDescent="0.2">
      <c r="A549" s="14"/>
      <c r="B549" s="15"/>
      <c r="C549" s="16"/>
      <c r="D549" s="14"/>
      <c r="E549" s="17"/>
      <c r="F549" s="18"/>
      <c r="G549" s="18"/>
      <c r="H549" s="18"/>
      <c r="I549" s="8"/>
      <c r="J549" s="9"/>
      <c r="K549" s="9"/>
      <c r="L549" s="9"/>
      <c r="M549" s="9"/>
      <c r="N549" s="9"/>
      <c r="O549" s="9"/>
      <c r="P549" s="9"/>
      <c r="Q549" s="9"/>
      <c r="R549" s="9"/>
      <c r="S549" s="9"/>
      <c r="T549" s="9"/>
      <c r="U549" s="9"/>
      <c r="V549" s="9"/>
      <c r="W549" s="9"/>
      <c r="X549" s="9"/>
      <c r="Y549" s="9"/>
      <c r="Z549" s="9"/>
    </row>
    <row r="550" spans="1:26" ht="12.75" customHeight="1" x14ac:dyDescent="0.2">
      <c r="A550" s="14"/>
      <c r="B550" s="15"/>
      <c r="C550" s="16"/>
      <c r="D550" s="14"/>
      <c r="E550" s="17"/>
      <c r="F550" s="18"/>
      <c r="G550" s="18"/>
      <c r="H550" s="18"/>
      <c r="I550" s="8"/>
      <c r="J550" s="9"/>
      <c r="K550" s="9"/>
      <c r="L550" s="9"/>
      <c r="M550" s="9"/>
      <c r="N550" s="9"/>
      <c r="O550" s="9"/>
      <c r="P550" s="9"/>
      <c r="Q550" s="9"/>
      <c r="R550" s="9"/>
      <c r="S550" s="9"/>
      <c r="T550" s="9"/>
      <c r="U550" s="9"/>
      <c r="V550" s="9"/>
      <c r="W550" s="9"/>
      <c r="X550" s="9"/>
      <c r="Y550" s="9"/>
      <c r="Z550" s="9"/>
    </row>
    <row r="551" spans="1:26" ht="12.75" customHeight="1" x14ac:dyDescent="0.2">
      <c r="A551" s="14"/>
      <c r="B551" s="15"/>
      <c r="C551" s="16"/>
      <c r="D551" s="14"/>
      <c r="E551" s="17"/>
      <c r="F551" s="18"/>
      <c r="G551" s="18"/>
      <c r="H551" s="18"/>
      <c r="I551" s="8"/>
      <c r="J551" s="9"/>
      <c r="K551" s="9"/>
      <c r="L551" s="9"/>
      <c r="M551" s="9"/>
      <c r="N551" s="9"/>
      <c r="O551" s="9"/>
      <c r="P551" s="9"/>
      <c r="Q551" s="9"/>
      <c r="R551" s="9"/>
      <c r="S551" s="9"/>
      <c r="T551" s="9"/>
      <c r="U551" s="9"/>
      <c r="V551" s="9"/>
      <c r="W551" s="9"/>
      <c r="X551" s="9"/>
      <c r="Y551" s="9"/>
      <c r="Z551" s="9"/>
    </row>
    <row r="552" spans="1:26" ht="12.75" customHeight="1" x14ac:dyDescent="0.2">
      <c r="A552" s="14"/>
      <c r="B552" s="15"/>
      <c r="C552" s="16"/>
      <c r="D552" s="14"/>
      <c r="E552" s="17"/>
      <c r="F552" s="18"/>
      <c r="G552" s="18"/>
      <c r="H552" s="18"/>
      <c r="I552" s="8"/>
      <c r="J552" s="9"/>
      <c r="K552" s="9"/>
      <c r="L552" s="9"/>
      <c r="M552" s="9"/>
      <c r="N552" s="9"/>
      <c r="O552" s="9"/>
      <c r="P552" s="9"/>
      <c r="Q552" s="9"/>
      <c r="R552" s="9"/>
      <c r="S552" s="9"/>
      <c r="T552" s="9"/>
      <c r="U552" s="9"/>
      <c r="V552" s="9"/>
      <c r="W552" s="9"/>
      <c r="X552" s="9"/>
      <c r="Y552" s="9"/>
      <c r="Z552" s="9"/>
    </row>
    <row r="553" spans="1:26" ht="12.75" customHeight="1" x14ac:dyDescent="0.2">
      <c r="A553" s="14"/>
      <c r="B553" s="15"/>
      <c r="C553" s="16"/>
      <c r="D553" s="14"/>
      <c r="E553" s="17"/>
      <c r="F553" s="18"/>
      <c r="G553" s="18"/>
      <c r="H553" s="18"/>
      <c r="I553" s="8"/>
      <c r="J553" s="9"/>
      <c r="K553" s="9"/>
      <c r="L553" s="9"/>
      <c r="M553" s="9"/>
      <c r="N553" s="9"/>
      <c r="O553" s="9"/>
      <c r="P553" s="9"/>
      <c r="Q553" s="9"/>
      <c r="R553" s="9"/>
      <c r="S553" s="9"/>
      <c r="T553" s="9"/>
      <c r="U553" s="9"/>
      <c r="V553" s="9"/>
      <c r="W553" s="9"/>
      <c r="X553" s="9"/>
      <c r="Y553" s="9"/>
      <c r="Z553" s="9"/>
    </row>
    <row r="554" spans="1:26" ht="12.75" customHeight="1" x14ac:dyDescent="0.2">
      <c r="A554" s="14"/>
      <c r="B554" s="15"/>
      <c r="C554" s="16"/>
      <c r="D554" s="14"/>
      <c r="E554" s="17"/>
      <c r="F554" s="18"/>
      <c r="G554" s="18"/>
      <c r="H554" s="18"/>
      <c r="I554" s="8"/>
      <c r="J554" s="9"/>
      <c r="K554" s="9"/>
      <c r="L554" s="9"/>
      <c r="M554" s="9"/>
      <c r="N554" s="9"/>
      <c r="O554" s="9"/>
      <c r="P554" s="9"/>
      <c r="Q554" s="9"/>
      <c r="R554" s="9"/>
      <c r="S554" s="9"/>
      <c r="T554" s="9"/>
      <c r="U554" s="9"/>
      <c r="V554" s="9"/>
      <c r="W554" s="9"/>
      <c r="X554" s="9"/>
      <c r="Y554" s="9"/>
      <c r="Z554" s="9"/>
    </row>
    <row r="555" spans="1:26" ht="12.75" customHeight="1" x14ac:dyDescent="0.2">
      <c r="A555" s="14"/>
      <c r="B555" s="15"/>
      <c r="C555" s="16"/>
      <c r="D555" s="14"/>
      <c r="E555" s="17"/>
      <c r="F555" s="18"/>
      <c r="G555" s="18"/>
      <c r="H555" s="18"/>
      <c r="I555" s="8"/>
      <c r="J555" s="9"/>
      <c r="K555" s="9"/>
      <c r="L555" s="9"/>
      <c r="M555" s="9"/>
      <c r="N555" s="9"/>
      <c r="O555" s="9"/>
      <c r="P555" s="9"/>
      <c r="Q555" s="9"/>
      <c r="R555" s="9"/>
      <c r="S555" s="9"/>
      <c r="T555" s="9"/>
      <c r="U555" s="9"/>
      <c r="V555" s="9"/>
      <c r="W555" s="9"/>
      <c r="X555" s="9"/>
      <c r="Y555" s="9"/>
      <c r="Z555" s="9"/>
    </row>
    <row r="556" spans="1:26" ht="12.75" customHeight="1" x14ac:dyDescent="0.2">
      <c r="A556" s="14"/>
      <c r="B556" s="15"/>
      <c r="C556" s="16"/>
      <c r="D556" s="14"/>
      <c r="E556" s="17"/>
      <c r="F556" s="18"/>
      <c r="G556" s="18"/>
      <c r="H556" s="18"/>
      <c r="I556" s="8"/>
      <c r="J556" s="9"/>
      <c r="K556" s="9"/>
      <c r="L556" s="9"/>
      <c r="M556" s="9"/>
      <c r="N556" s="9"/>
      <c r="O556" s="9"/>
      <c r="P556" s="9"/>
      <c r="Q556" s="9"/>
      <c r="R556" s="9"/>
      <c r="S556" s="9"/>
      <c r="T556" s="9"/>
      <c r="U556" s="9"/>
      <c r="V556" s="9"/>
      <c r="W556" s="9"/>
      <c r="X556" s="9"/>
      <c r="Y556" s="9"/>
      <c r="Z556" s="9"/>
    </row>
    <row r="557" spans="1:26" ht="12.75" customHeight="1" x14ac:dyDescent="0.2">
      <c r="A557" s="14"/>
      <c r="B557" s="15"/>
      <c r="C557" s="16"/>
      <c r="D557" s="14"/>
      <c r="E557" s="17"/>
      <c r="F557" s="18"/>
      <c r="G557" s="18"/>
      <c r="H557" s="18"/>
      <c r="I557" s="8"/>
      <c r="J557" s="9"/>
      <c r="K557" s="9"/>
      <c r="L557" s="9"/>
      <c r="M557" s="9"/>
      <c r="N557" s="9"/>
      <c r="O557" s="9"/>
      <c r="P557" s="9"/>
      <c r="Q557" s="9"/>
      <c r="R557" s="9"/>
      <c r="S557" s="9"/>
      <c r="T557" s="9"/>
      <c r="U557" s="9"/>
      <c r="V557" s="9"/>
      <c r="W557" s="9"/>
      <c r="X557" s="9"/>
      <c r="Y557" s="9"/>
      <c r="Z557" s="9"/>
    </row>
    <row r="558" spans="1:26" ht="12.75" customHeight="1" x14ac:dyDescent="0.2">
      <c r="A558" s="14"/>
      <c r="B558" s="15"/>
      <c r="C558" s="16"/>
      <c r="D558" s="14"/>
      <c r="E558" s="17"/>
      <c r="F558" s="18"/>
      <c r="G558" s="18"/>
      <c r="H558" s="18"/>
      <c r="I558" s="8"/>
      <c r="J558" s="9"/>
      <c r="K558" s="9"/>
      <c r="L558" s="9"/>
      <c r="M558" s="9"/>
      <c r="N558" s="9"/>
      <c r="O558" s="9"/>
      <c r="P558" s="9"/>
      <c r="Q558" s="9"/>
      <c r="R558" s="9"/>
      <c r="S558" s="9"/>
      <c r="T558" s="9"/>
      <c r="U558" s="9"/>
      <c r="V558" s="9"/>
      <c r="W558" s="9"/>
      <c r="X558" s="9"/>
      <c r="Y558" s="9"/>
      <c r="Z558" s="9"/>
    </row>
    <row r="559" spans="1:26" ht="12.75" customHeight="1" x14ac:dyDescent="0.2">
      <c r="A559" s="14"/>
      <c r="B559" s="15"/>
      <c r="C559" s="16"/>
      <c r="D559" s="14"/>
      <c r="E559" s="17"/>
      <c r="F559" s="18"/>
      <c r="G559" s="18"/>
      <c r="H559" s="18"/>
      <c r="I559" s="8"/>
      <c r="J559" s="9"/>
      <c r="K559" s="9"/>
      <c r="L559" s="9"/>
      <c r="M559" s="9"/>
      <c r="N559" s="9"/>
      <c r="O559" s="9"/>
      <c r="P559" s="9"/>
      <c r="Q559" s="9"/>
      <c r="R559" s="9"/>
      <c r="S559" s="9"/>
      <c r="T559" s="9"/>
      <c r="U559" s="9"/>
      <c r="V559" s="9"/>
      <c r="W559" s="9"/>
      <c r="X559" s="9"/>
      <c r="Y559" s="9"/>
      <c r="Z559" s="9"/>
    </row>
    <row r="560" spans="1:26" ht="12.75" customHeight="1" x14ac:dyDescent="0.2">
      <c r="A560" s="14"/>
      <c r="B560" s="15"/>
      <c r="C560" s="16"/>
      <c r="D560" s="14"/>
      <c r="E560" s="17"/>
      <c r="F560" s="18"/>
      <c r="G560" s="18"/>
      <c r="H560" s="18"/>
      <c r="I560" s="8"/>
      <c r="J560" s="9"/>
      <c r="K560" s="9"/>
      <c r="L560" s="9"/>
      <c r="M560" s="9"/>
      <c r="N560" s="9"/>
      <c r="O560" s="9"/>
      <c r="P560" s="9"/>
      <c r="Q560" s="9"/>
      <c r="R560" s="9"/>
      <c r="S560" s="9"/>
      <c r="T560" s="9"/>
      <c r="U560" s="9"/>
      <c r="V560" s="9"/>
      <c r="W560" s="9"/>
      <c r="X560" s="9"/>
      <c r="Y560" s="9"/>
      <c r="Z560" s="9"/>
    </row>
    <row r="561" spans="1:26" ht="12.75" customHeight="1" x14ac:dyDescent="0.2">
      <c r="A561" s="14"/>
      <c r="B561" s="15"/>
      <c r="C561" s="16"/>
      <c r="D561" s="14"/>
      <c r="E561" s="17"/>
      <c r="F561" s="18"/>
      <c r="G561" s="18"/>
      <c r="H561" s="18"/>
      <c r="I561" s="8"/>
      <c r="J561" s="9"/>
      <c r="K561" s="9"/>
      <c r="L561" s="9"/>
      <c r="M561" s="9"/>
      <c r="N561" s="9"/>
      <c r="O561" s="9"/>
      <c r="P561" s="9"/>
      <c r="Q561" s="9"/>
      <c r="R561" s="9"/>
      <c r="S561" s="9"/>
      <c r="T561" s="9"/>
      <c r="U561" s="9"/>
      <c r="V561" s="9"/>
      <c r="W561" s="9"/>
      <c r="X561" s="9"/>
      <c r="Y561" s="9"/>
      <c r="Z561" s="9"/>
    </row>
    <row r="562" spans="1:26" ht="12.75" customHeight="1" x14ac:dyDescent="0.2">
      <c r="A562" s="14"/>
      <c r="B562" s="15"/>
      <c r="C562" s="16"/>
      <c r="D562" s="14"/>
      <c r="E562" s="17"/>
      <c r="F562" s="18"/>
      <c r="G562" s="18"/>
      <c r="H562" s="18"/>
      <c r="I562" s="8"/>
      <c r="J562" s="9"/>
      <c r="K562" s="9"/>
      <c r="L562" s="9"/>
      <c r="M562" s="9"/>
      <c r="N562" s="9"/>
      <c r="O562" s="9"/>
      <c r="P562" s="9"/>
      <c r="Q562" s="9"/>
      <c r="R562" s="9"/>
      <c r="S562" s="9"/>
      <c r="T562" s="9"/>
      <c r="U562" s="9"/>
      <c r="V562" s="9"/>
      <c r="W562" s="9"/>
      <c r="X562" s="9"/>
      <c r="Y562" s="9"/>
      <c r="Z562" s="9"/>
    </row>
    <row r="563" spans="1:26" ht="12.75" customHeight="1" x14ac:dyDescent="0.2">
      <c r="A563" s="14"/>
      <c r="B563" s="15"/>
      <c r="C563" s="16"/>
      <c r="D563" s="14"/>
      <c r="E563" s="17"/>
      <c r="F563" s="18"/>
      <c r="G563" s="18"/>
      <c r="H563" s="18"/>
      <c r="I563" s="8"/>
      <c r="J563" s="9"/>
      <c r="K563" s="9"/>
      <c r="L563" s="9"/>
      <c r="M563" s="9"/>
      <c r="N563" s="9"/>
      <c r="O563" s="9"/>
      <c r="P563" s="9"/>
      <c r="Q563" s="9"/>
      <c r="R563" s="9"/>
      <c r="S563" s="9"/>
      <c r="T563" s="9"/>
      <c r="U563" s="9"/>
      <c r="V563" s="9"/>
      <c r="W563" s="9"/>
      <c r="X563" s="9"/>
      <c r="Y563" s="9"/>
      <c r="Z563" s="9"/>
    </row>
    <row r="564" spans="1:26" ht="12.75" customHeight="1" x14ac:dyDescent="0.2">
      <c r="A564" s="14"/>
      <c r="B564" s="15"/>
      <c r="C564" s="16"/>
      <c r="D564" s="14"/>
      <c r="E564" s="17"/>
      <c r="F564" s="18"/>
      <c r="G564" s="18"/>
      <c r="H564" s="18"/>
      <c r="I564" s="8"/>
      <c r="J564" s="9"/>
      <c r="K564" s="9"/>
      <c r="L564" s="9"/>
      <c r="M564" s="9"/>
      <c r="N564" s="9"/>
      <c r="O564" s="9"/>
      <c r="P564" s="9"/>
      <c r="Q564" s="9"/>
      <c r="R564" s="9"/>
      <c r="S564" s="9"/>
      <c r="T564" s="9"/>
      <c r="U564" s="9"/>
      <c r="V564" s="9"/>
      <c r="W564" s="9"/>
      <c r="X564" s="9"/>
      <c r="Y564" s="9"/>
      <c r="Z564" s="9"/>
    </row>
    <row r="565" spans="1:26" ht="12.75" customHeight="1" x14ac:dyDescent="0.2">
      <c r="A565" s="14"/>
      <c r="B565" s="15"/>
      <c r="C565" s="16"/>
      <c r="D565" s="14"/>
      <c r="E565" s="17"/>
      <c r="F565" s="18"/>
      <c r="G565" s="18"/>
      <c r="H565" s="18"/>
      <c r="I565" s="8"/>
      <c r="J565" s="9"/>
      <c r="K565" s="9"/>
      <c r="L565" s="9"/>
      <c r="M565" s="9"/>
      <c r="N565" s="9"/>
      <c r="O565" s="9"/>
      <c r="P565" s="9"/>
      <c r="Q565" s="9"/>
      <c r="R565" s="9"/>
      <c r="S565" s="9"/>
      <c r="T565" s="9"/>
      <c r="U565" s="9"/>
      <c r="V565" s="9"/>
      <c r="W565" s="9"/>
      <c r="X565" s="9"/>
      <c r="Y565" s="9"/>
      <c r="Z565" s="9"/>
    </row>
    <row r="566" spans="1:26" ht="12.75" customHeight="1" x14ac:dyDescent="0.2">
      <c r="A566" s="14"/>
      <c r="B566" s="15"/>
      <c r="C566" s="16"/>
      <c r="D566" s="14"/>
      <c r="E566" s="17"/>
      <c r="F566" s="18"/>
      <c r="G566" s="18"/>
      <c r="H566" s="18"/>
      <c r="I566" s="8"/>
      <c r="J566" s="9"/>
      <c r="K566" s="9"/>
      <c r="L566" s="9"/>
      <c r="M566" s="9"/>
      <c r="N566" s="9"/>
      <c r="O566" s="9"/>
      <c r="P566" s="9"/>
      <c r="Q566" s="9"/>
      <c r="R566" s="9"/>
      <c r="S566" s="9"/>
      <c r="T566" s="9"/>
      <c r="U566" s="9"/>
      <c r="V566" s="9"/>
      <c r="W566" s="9"/>
      <c r="X566" s="9"/>
      <c r="Y566" s="9"/>
      <c r="Z566" s="9"/>
    </row>
    <row r="567" spans="1:26" ht="12.75" customHeight="1" x14ac:dyDescent="0.2">
      <c r="A567" s="14"/>
      <c r="B567" s="15"/>
      <c r="C567" s="16"/>
      <c r="D567" s="14"/>
      <c r="E567" s="17"/>
      <c r="F567" s="18"/>
      <c r="G567" s="18"/>
      <c r="H567" s="18"/>
      <c r="I567" s="8"/>
      <c r="J567" s="9"/>
      <c r="K567" s="9"/>
      <c r="L567" s="9"/>
      <c r="M567" s="9"/>
      <c r="N567" s="9"/>
      <c r="O567" s="9"/>
      <c r="P567" s="9"/>
      <c r="Q567" s="9"/>
      <c r="R567" s="9"/>
      <c r="S567" s="9"/>
      <c r="T567" s="9"/>
      <c r="U567" s="9"/>
      <c r="V567" s="9"/>
      <c r="W567" s="9"/>
      <c r="X567" s="9"/>
      <c r="Y567" s="9"/>
      <c r="Z567" s="9"/>
    </row>
    <row r="568" spans="1:26" ht="12.75" customHeight="1" x14ac:dyDescent="0.2">
      <c r="A568" s="14"/>
      <c r="B568" s="15"/>
      <c r="C568" s="16"/>
      <c r="D568" s="14"/>
      <c r="E568" s="17"/>
      <c r="F568" s="18"/>
      <c r="G568" s="18"/>
      <c r="H568" s="18"/>
      <c r="I568" s="8"/>
      <c r="J568" s="9"/>
      <c r="K568" s="9"/>
      <c r="L568" s="9"/>
      <c r="M568" s="9"/>
      <c r="N568" s="9"/>
      <c r="O568" s="9"/>
      <c r="P568" s="9"/>
      <c r="Q568" s="9"/>
      <c r="R568" s="9"/>
      <c r="S568" s="9"/>
      <c r="T568" s="9"/>
      <c r="U568" s="9"/>
      <c r="V568" s="9"/>
      <c r="W568" s="9"/>
      <c r="X568" s="9"/>
      <c r="Y568" s="9"/>
      <c r="Z568" s="9"/>
    </row>
    <row r="569" spans="1:26" ht="12.75" customHeight="1" x14ac:dyDescent="0.2">
      <c r="A569" s="14"/>
      <c r="B569" s="15"/>
      <c r="C569" s="16"/>
      <c r="D569" s="14"/>
      <c r="E569" s="17"/>
      <c r="F569" s="18"/>
      <c r="G569" s="18"/>
      <c r="H569" s="18"/>
      <c r="I569" s="8"/>
      <c r="J569" s="9"/>
      <c r="K569" s="9"/>
      <c r="L569" s="9"/>
      <c r="M569" s="9"/>
      <c r="N569" s="9"/>
      <c r="O569" s="9"/>
      <c r="P569" s="9"/>
      <c r="Q569" s="9"/>
      <c r="R569" s="9"/>
      <c r="S569" s="9"/>
      <c r="T569" s="9"/>
      <c r="U569" s="9"/>
      <c r="V569" s="9"/>
      <c r="W569" s="9"/>
      <c r="X569" s="9"/>
      <c r="Y569" s="9"/>
      <c r="Z569" s="9"/>
    </row>
    <row r="570" spans="1:26" ht="12.75" customHeight="1" x14ac:dyDescent="0.2">
      <c r="A570" s="14"/>
      <c r="B570" s="15"/>
      <c r="C570" s="16"/>
      <c r="D570" s="14"/>
      <c r="E570" s="17"/>
      <c r="F570" s="18"/>
      <c r="G570" s="18"/>
      <c r="H570" s="18"/>
      <c r="I570" s="8"/>
      <c r="J570" s="9"/>
      <c r="K570" s="9"/>
      <c r="L570" s="9"/>
      <c r="M570" s="9"/>
      <c r="N570" s="9"/>
      <c r="O570" s="9"/>
      <c r="P570" s="9"/>
      <c r="Q570" s="9"/>
      <c r="R570" s="9"/>
      <c r="S570" s="9"/>
      <c r="T570" s="9"/>
      <c r="U570" s="9"/>
      <c r="V570" s="9"/>
      <c r="W570" s="9"/>
      <c r="X570" s="9"/>
      <c r="Y570" s="9"/>
      <c r="Z570" s="9"/>
    </row>
    <row r="571" spans="1:26" ht="12.75" customHeight="1" x14ac:dyDescent="0.2">
      <c r="A571" s="14"/>
      <c r="B571" s="15"/>
      <c r="C571" s="16"/>
      <c r="D571" s="14"/>
      <c r="E571" s="17"/>
      <c r="F571" s="18"/>
      <c r="G571" s="18"/>
      <c r="H571" s="18"/>
      <c r="I571" s="8"/>
      <c r="J571" s="9"/>
      <c r="K571" s="9"/>
      <c r="L571" s="9"/>
      <c r="M571" s="9"/>
      <c r="N571" s="9"/>
      <c r="O571" s="9"/>
      <c r="P571" s="9"/>
      <c r="Q571" s="9"/>
      <c r="R571" s="9"/>
      <c r="S571" s="9"/>
      <c r="T571" s="9"/>
      <c r="U571" s="9"/>
      <c r="V571" s="9"/>
      <c r="W571" s="9"/>
      <c r="X571" s="9"/>
      <c r="Y571" s="9"/>
      <c r="Z571" s="9"/>
    </row>
    <row r="572" spans="1:26" ht="12.75" customHeight="1" x14ac:dyDescent="0.2">
      <c r="A572" s="14"/>
      <c r="B572" s="15"/>
      <c r="C572" s="16"/>
      <c r="D572" s="14"/>
      <c r="E572" s="17"/>
      <c r="F572" s="18"/>
      <c r="G572" s="18"/>
      <c r="H572" s="18"/>
      <c r="I572" s="8"/>
      <c r="J572" s="9"/>
      <c r="K572" s="9"/>
      <c r="L572" s="9"/>
      <c r="M572" s="9"/>
      <c r="N572" s="9"/>
      <c r="O572" s="9"/>
      <c r="P572" s="9"/>
      <c r="Q572" s="9"/>
      <c r="R572" s="9"/>
      <c r="S572" s="9"/>
      <c r="T572" s="9"/>
      <c r="U572" s="9"/>
      <c r="V572" s="9"/>
      <c r="W572" s="9"/>
      <c r="X572" s="9"/>
      <c r="Y572" s="9"/>
      <c r="Z572" s="9"/>
    </row>
    <row r="573" spans="1:26" ht="12.75" customHeight="1" x14ac:dyDescent="0.2">
      <c r="A573" s="14"/>
      <c r="B573" s="15"/>
      <c r="C573" s="16"/>
      <c r="D573" s="14"/>
      <c r="E573" s="17"/>
      <c r="F573" s="18"/>
      <c r="G573" s="18"/>
      <c r="H573" s="18"/>
      <c r="I573" s="8"/>
      <c r="J573" s="9"/>
      <c r="K573" s="9"/>
      <c r="L573" s="9"/>
      <c r="M573" s="9"/>
      <c r="N573" s="9"/>
      <c r="O573" s="9"/>
      <c r="P573" s="9"/>
      <c r="Q573" s="9"/>
      <c r="R573" s="9"/>
      <c r="S573" s="9"/>
      <c r="T573" s="9"/>
      <c r="U573" s="9"/>
      <c r="V573" s="9"/>
      <c r="W573" s="9"/>
      <c r="X573" s="9"/>
      <c r="Y573" s="9"/>
      <c r="Z573" s="9"/>
    </row>
    <row r="574" spans="1:26" ht="12.75" customHeight="1" x14ac:dyDescent="0.2">
      <c r="A574" s="14"/>
      <c r="B574" s="15"/>
      <c r="C574" s="16"/>
      <c r="D574" s="14"/>
      <c r="E574" s="17"/>
      <c r="F574" s="18"/>
      <c r="G574" s="18"/>
      <c r="H574" s="18"/>
      <c r="I574" s="8"/>
      <c r="J574" s="9"/>
      <c r="K574" s="9"/>
      <c r="L574" s="9"/>
      <c r="M574" s="9"/>
      <c r="N574" s="9"/>
      <c r="O574" s="9"/>
      <c r="P574" s="9"/>
      <c r="Q574" s="9"/>
      <c r="R574" s="9"/>
      <c r="S574" s="9"/>
      <c r="T574" s="9"/>
      <c r="U574" s="9"/>
      <c r="V574" s="9"/>
      <c r="W574" s="9"/>
      <c r="X574" s="9"/>
      <c r="Y574" s="9"/>
      <c r="Z574" s="9"/>
    </row>
    <row r="575" spans="1:26" ht="12.75" customHeight="1" x14ac:dyDescent="0.2">
      <c r="A575" s="14"/>
      <c r="B575" s="15"/>
      <c r="C575" s="16"/>
      <c r="D575" s="14"/>
      <c r="E575" s="17"/>
      <c r="F575" s="18"/>
      <c r="G575" s="18"/>
      <c r="H575" s="18"/>
      <c r="I575" s="8"/>
      <c r="J575" s="9"/>
      <c r="K575" s="9"/>
      <c r="L575" s="9"/>
      <c r="M575" s="9"/>
      <c r="N575" s="9"/>
      <c r="O575" s="9"/>
      <c r="P575" s="9"/>
      <c r="Q575" s="9"/>
      <c r="R575" s="9"/>
      <c r="S575" s="9"/>
      <c r="T575" s="9"/>
      <c r="U575" s="9"/>
      <c r="V575" s="9"/>
      <c r="W575" s="9"/>
      <c r="X575" s="9"/>
      <c r="Y575" s="9"/>
      <c r="Z575" s="9"/>
    </row>
    <row r="576" spans="1:26" ht="12.75" customHeight="1" x14ac:dyDescent="0.2">
      <c r="A576" s="14"/>
      <c r="B576" s="15"/>
      <c r="C576" s="16"/>
      <c r="D576" s="14"/>
      <c r="E576" s="17"/>
      <c r="F576" s="18"/>
      <c r="G576" s="18"/>
      <c r="H576" s="18"/>
      <c r="I576" s="8"/>
      <c r="J576" s="9"/>
      <c r="K576" s="9"/>
      <c r="L576" s="9"/>
      <c r="M576" s="9"/>
      <c r="N576" s="9"/>
      <c r="O576" s="9"/>
      <c r="P576" s="9"/>
      <c r="Q576" s="9"/>
      <c r="R576" s="9"/>
      <c r="S576" s="9"/>
      <c r="T576" s="9"/>
      <c r="U576" s="9"/>
      <c r="V576" s="9"/>
      <c r="W576" s="9"/>
      <c r="X576" s="9"/>
      <c r="Y576" s="9"/>
      <c r="Z576" s="9"/>
    </row>
    <row r="577" spans="1:26" ht="12.75" customHeight="1" x14ac:dyDescent="0.2">
      <c r="A577" s="14"/>
      <c r="B577" s="15"/>
      <c r="C577" s="16"/>
      <c r="D577" s="14"/>
      <c r="E577" s="17"/>
      <c r="F577" s="18"/>
      <c r="G577" s="18"/>
      <c r="H577" s="18"/>
      <c r="I577" s="8"/>
      <c r="J577" s="9"/>
      <c r="K577" s="9"/>
      <c r="L577" s="9"/>
      <c r="M577" s="9"/>
      <c r="N577" s="9"/>
      <c r="O577" s="9"/>
      <c r="P577" s="9"/>
      <c r="Q577" s="9"/>
      <c r="R577" s="9"/>
      <c r="S577" s="9"/>
      <c r="T577" s="9"/>
      <c r="U577" s="9"/>
      <c r="V577" s="9"/>
      <c r="W577" s="9"/>
      <c r="X577" s="9"/>
      <c r="Y577" s="9"/>
      <c r="Z577" s="9"/>
    </row>
    <row r="578" spans="1:26" ht="12.75" customHeight="1" x14ac:dyDescent="0.2">
      <c r="A578" s="14"/>
      <c r="B578" s="15"/>
      <c r="C578" s="16"/>
      <c r="D578" s="14"/>
      <c r="E578" s="17"/>
      <c r="F578" s="18"/>
      <c r="G578" s="18"/>
      <c r="H578" s="18"/>
      <c r="I578" s="8"/>
      <c r="J578" s="9"/>
      <c r="K578" s="9"/>
      <c r="L578" s="9"/>
      <c r="M578" s="9"/>
      <c r="N578" s="9"/>
      <c r="O578" s="9"/>
      <c r="P578" s="9"/>
      <c r="Q578" s="9"/>
      <c r="R578" s="9"/>
      <c r="S578" s="9"/>
      <c r="T578" s="9"/>
      <c r="U578" s="9"/>
      <c r="V578" s="9"/>
      <c r="W578" s="9"/>
      <c r="X578" s="9"/>
      <c r="Y578" s="9"/>
      <c r="Z578" s="9"/>
    </row>
    <row r="579" spans="1:26" ht="12.75" customHeight="1" x14ac:dyDescent="0.2">
      <c r="A579" s="14"/>
      <c r="B579" s="15"/>
      <c r="C579" s="16"/>
      <c r="D579" s="14"/>
      <c r="E579" s="17"/>
      <c r="F579" s="18"/>
      <c r="G579" s="18"/>
      <c r="H579" s="18"/>
      <c r="I579" s="8"/>
      <c r="J579" s="9"/>
      <c r="K579" s="9"/>
      <c r="L579" s="9"/>
      <c r="M579" s="9"/>
      <c r="N579" s="9"/>
      <c r="O579" s="9"/>
      <c r="P579" s="9"/>
      <c r="Q579" s="9"/>
      <c r="R579" s="9"/>
      <c r="S579" s="9"/>
      <c r="T579" s="9"/>
      <c r="U579" s="9"/>
      <c r="V579" s="9"/>
      <c r="W579" s="9"/>
      <c r="X579" s="9"/>
      <c r="Y579" s="9"/>
      <c r="Z579" s="9"/>
    </row>
    <row r="580" spans="1:26" ht="12.75" customHeight="1" x14ac:dyDescent="0.2">
      <c r="A580" s="14"/>
      <c r="B580" s="15"/>
      <c r="C580" s="16"/>
      <c r="D580" s="14"/>
      <c r="E580" s="17"/>
      <c r="F580" s="18"/>
      <c r="G580" s="18"/>
      <c r="H580" s="18"/>
      <c r="I580" s="8"/>
      <c r="J580" s="9"/>
      <c r="K580" s="9"/>
      <c r="L580" s="9"/>
      <c r="M580" s="9"/>
      <c r="N580" s="9"/>
      <c r="O580" s="9"/>
      <c r="P580" s="9"/>
      <c r="Q580" s="9"/>
      <c r="R580" s="9"/>
      <c r="S580" s="9"/>
      <c r="T580" s="9"/>
      <c r="U580" s="9"/>
      <c r="V580" s="9"/>
      <c r="W580" s="9"/>
      <c r="X580" s="9"/>
      <c r="Y580" s="9"/>
      <c r="Z580" s="9"/>
    </row>
    <row r="581" spans="1:26" ht="12.75" customHeight="1" x14ac:dyDescent="0.2">
      <c r="A581" s="14"/>
      <c r="B581" s="15"/>
      <c r="C581" s="16"/>
      <c r="D581" s="14"/>
      <c r="E581" s="17"/>
      <c r="F581" s="18"/>
      <c r="G581" s="18"/>
      <c r="H581" s="18"/>
      <c r="I581" s="8"/>
      <c r="J581" s="9"/>
      <c r="K581" s="9"/>
      <c r="L581" s="9"/>
      <c r="M581" s="9"/>
      <c r="N581" s="9"/>
      <c r="O581" s="9"/>
      <c r="P581" s="9"/>
      <c r="Q581" s="9"/>
      <c r="R581" s="9"/>
      <c r="S581" s="9"/>
      <c r="T581" s="9"/>
      <c r="U581" s="9"/>
      <c r="V581" s="9"/>
      <c r="W581" s="9"/>
      <c r="X581" s="9"/>
      <c r="Y581" s="9"/>
      <c r="Z581" s="9"/>
    </row>
    <row r="582" spans="1:26" ht="12.75" customHeight="1" x14ac:dyDescent="0.2">
      <c r="A582" s="14"/>
      <c r="B582" s="15"/>
      <c r="C582" s="16"/>
      <c r="D582" s="14"/>
      <c r="E582" s="17"/>
      <c r="F582" s="18"/>
      <c r="G582" s="18"/>
      <c r="H582" s="18"/>
      <c r="I582" s="8"/>
      <c r="J582" s="9"/>
      <c r="K582" s="9"/>
      <c r="L582" s="9"/>
      <c r="M582" s="9"/>
      <c r="N582" s="9"/>
      <c r="O582" s="9"/>
      <c r="P582" s="9"/>
      <c r="Q582" s="9"/>
      <c r="R582" s="9"/>
      <c r="S582" s="9"/>
      <c r="T582" s="9"/>
      <c r="U582" s="9"/>
      <c r="V582" s="9"/>
      <c r="W582" s="9"/>
      <c r="X582" s="9"/>
      <c r="Y582" s="9"/>
      <c r="Z582" s="9"/>
    </row>
    <row r="583" spans="1:26" ht="12.75" customHeight="1" x14ac:dyDescent="0.2">
      <c r="A583" s="14"/>
      <c r="B583" s="15"/>
      <c r="C583" s="16"/>
      <c r="D583" s="14"/>
      <c r="E583" s="17"/>
      <c r="F583" s="18"/>
      <c r="G583" s="18"/>
      <c r="H583" s="18"/>
      <c r="I583" s="8"/>
      <c r="J583" s="9"/>
      <c r="K583" s="9"/>
      <c r="L583" s="9"/>
      <c r="M583" s="9"/>
      <c r="N583" s="9"/>
      <c r="O583" s="9"/>
      <c r="P583" s="9"/>
      <c r="Q583" s="9"/>
      <c r="R583" s="9"/>
      <c r="S583" s="9"/>
      <c r="T583" s="9"/>
      <c r="U583" s="9"/>
      <c r="V583" s="9"/>
      <c r="W583" s="9"/>
      <c r="X583" s="9"/>
      <c r="Y583" s="9"/>
      <c r="Z583" s="9"/>
    </row>
    <row r="584" spans="1:26" ht="12.75" customHeight="1" x14ac:dyDescent="0.2">
      <c r="A584" s="14"/>
      <c r="B584" s="15"/>
      <c r="C584" s="16"/>
      <c r="D584" s="14"/>
      <c r="E584" s="17"/>
      <c r="F584" s="18"/>
      <c r="G584" s="18"/>
      <c r="H584" s="18"/>
      <c r="I584" s="8"/>
      <c r="J584" s="9"/>
      <c r="K584" s="9"/>
      <c r="L584" s="9"/>
      <c r="M584" s="9"/>
      <c r="N584" s="9"/>
      <c r="O584" s="9"/>
      <c r="P584" s="9"/>
      <c r="Q584" s="9"/>
      <c r="R584" s="9"/>
      <c r="S584" s="9"/>
      <c r="T584" s="9"/>
      <c r="U584" s="9"/>
      <c r="V584" s="9"/>
      <c r="W584" s="9"/>
      <c r="X584" s="9"/>
      <c r="Y584" s="9"/>
      <c r="Z584" s="9"/>
    </row>
    <row r="585" spans="1:26" ht="12.75" customHeight="1" x14ac:dyDescent="0.2">
      <c r="A585" s="14"/>
      <c r="B585" s="15"/>
      <c r="C585" s="16"/>
      <c r="D585" s="14"/>
      <c r="E585" s="17"/>
      <c r="F585" s="18"/>
      <c r="G585" s="18"/>
      <c r="H585" s="18"/>
      <c r="I585" s="8"/>
      <c r="J585" s="9"/>
      <c r="K585" s="9"/>
      <c r="L585" s="9"/>
      <c r="M585" s="9"/>
      <c r="N585" s="9"/>
      <c r="O585" s="9"/>
      <c r="P585" s="9"/>
      <c r="Q585" s="9"/>
      <c r="R585" s="9"/>
      <c r="S585" s="9"/>
      <c r="T585" s="9"/>
      <c r="U585" s="9"/>
      <c r="V585" s="9"/>
      <c r="W585" s="9"/>
      <c r="X585" s="9"/>
      <c r="Y585" s="9"/>
      <c r="Z585" s="9"/>
    </row>
    <row r="586" spans="1:26" ht="12.75" customHeight="1" x14ac:dyDescent="0.2">
      <c r="A586" s="14"/>
      <c r="B586" s="15"/>
      <c r="C586" s="16"/>
      <c r="D586" s="14"/>
      <c r="E586" s="17"/>
      <c r="F586" s="18"/>
      <c r="G586" s="18"/>
      <c r="H586" s="18"/>
      <c r="I586" s="8"/>
      <c r="J586" s="9"/>
      <c r="K586" s="9"/>
      <c r="L586" s="9"/>
      <c r="M586" s="9"/>
      <c r="N586" s="9"/>
      <c r="O586" s="9"/>
      <c r="P586" s="9"/>
      <c r="Q586" s="9"/>
      <c r="R586" s="9"/>
      <c r="S586" s="9"/>
      <c r="T586" s="9"/>
      <c r="U586" s="9"/>
      <c r="V586" s="9"/>
      <c r="W586" s="9"/>
      <c r="X586" s="9"/>
      <c r="Y586" s="9"/>
      <c r="Z586" s="9"/>
    </row>
    <row r="587" spans="1:26" ht="12.75" customHeight="1" x14ac:dyDescent="0.2">
      <c r="A587" s="14"/>
      <c r="B587" s="15"/>
      <c r="C587" s="16"/>
      <c r="D587" s="14"/>
      <c r="E587" s="17"/>
      <c r="F587" s="18"/>
      <c r="G587" s="18"/>
      <c r="H587" s="18"/>
      <c r="I587" s="8"/>
      <c r="J587" s="9"/>
      <c r="K587" s="9"/>
      <c r="L587" s="9"/>
      <c r="M587" s="9"/>
      <c r="N587" s="9"/>
      <c r="O587" s="9"/>
      <c r="P587" s="9"/>
      <c r="Q587" s="9"/>
      <c r="R587" s="9"/>
      <c r="S587" s="9"/>
      <c r="T587" s="9"/>
      <c r="U587" s="9"/>
      <c r="V587" s="9"/>
      <c r="W587" s="9"/>
      <c r="X587" s="9"/>
      <c r="Y587" s="9"/>
      <c r="Z587" s="9"/>
    </row>
    <row r="588" spans="1:26" ht="12.75" customHeight="1" x14ac:dyDescent="0.2">
      <c r="A588" s="14"/>
      <c r="B588" s="15"/>
      <c r="C588" s="16"/>
      <c r="D588" s="14"/>
      <c r="E588" s="17"/>
      <c r="F588" s="18"/>
      <c r="G588" s="18"/>
      <c r="H588" s="18"/>
      <c r="I588" s="8"/>
      <c r="J588" s="9"/>
      <c r="K588" s="9"/>
      <c r="L588" s="9"/>
      <c r="M588" s="9"/>
      <c r="N588" s="9"/>
      <c r="O588" s="9"/>
      <c r="P588" s="9"/>
      <c r="Q588" s="9"/>
      <c r="R588" s="9"/>
      <c r="S588" s="9"/>
      <c r="T588" s="9"/>
      <c r="U588" s="9"/>
      <c r="V588" s="9"/>
      <c r="W588" s="9"/>
      <c r="X588" s="9"/>
      <c r="Y588" s="9"/>
      <c r="Z588" s="9"/>
    </row>
    <row r="589" spans="1:26" ht="12.75" customHeight="1" x14ac:dyDescent="0.2">
      <c r="A589" s="14"/>
      <c r="B589" s="15"/>
      <c r="C589" s="16"/>
      <c r="D589" s="14"/>
      <c r="E589" s="17"/>
      <c r="F589" s="18"/>
      <c r="G589" s="18"/>
      <c r="H589" s="18"/>
      <c r="I589" s="8"/>
      <c r="J589" s="9"/>
      <c r="K589" s="9"/>
      <c r="L589" s="9"/>
      <c r="M589" s="9"/>
      <c r="N589" s="9"/>
      <c r="O589" s="9"/>
      <c r="P589" s="9"/>
      <c r="Q589" s="9"/>
      <c r="R589" s="9"/>
      <c r="S589" s="9"/>
      <c r="T589" s="9"/>
      <c r="U589" s="9"/>
      <c r="V589" s="9"/>
      <c r="W589" s="9"/>
      <c r="X589" s="9"/>
      <c r="Y589" s="9"/>
      <c r="Z589" s="9"/>
    </row>
    <row r="590" spans="1:26" ht="12.75" customHeight="1" x14ac:dyDescent="0.2">
      <c r="A590" s="14"/>
      <c r="B590" s="15"/>
      <c r="C590" s="16"/>
      <c r="D590" s="14"/>
      <c r="E590" s="17"/>
      <c r="F590" s="18"/>
      <c r="G590" s="18"/>
      <c r="H590" s="18"/>
      <c r="I590" s="8"/>
      <c r="J590" s="9"/>
      <c r="K590" s="9"/>
      <c r="L590" s="9"/>
      <c r="M590" s="9"/>
      <c r="N590" s="9"/>
      <c r="O590" s="9"/>
      <c r="P590" s="9"/>
      <c r="Q590" s="9"/>
      <c r="R590" s="9"/>
      <c r="S590" s="9"/>
      <c r="T590" s="9"/>
      <c r="U590" s="9"/>
      <c r="V590" s="9"/>
      <c r="W590" s="9"/>
      <c r="X590" s="9"/>
      <c r="Y590" s="9"/>
      <c r="Z590" s="9"/>
    </row>
    <row r="591" spans="1:26" ht="12.75" customHeight="1" x14ac:dyDescent="0.2">
      <c r="A591" s="14"/>
      <c r="B591" s="15"/>
      <c r="C591" s="16"/>
      <c r="D591" s="14"/>
      <c r="E591" s="17"/>
      <c r="F591" s="18"/>
      <c r="G591" s="18"/>
      <c r="H591" s="18"/>
      <c r="I591" s="8"/>
      <c r="J591" s="9"/>
      <c r="K591" s="9"/>
      <c r="L591" s="9"/>
      <c r="M591" s="9"/>
      <c r="N591" s="9"/>
      <c r="O591" s="9"/>
      <c r="P591" s="9"/>
      <c r="Q591" s="9"/>
      <c r="R591" s="9"/>
      <c r="S591" s="9"/>
      <c r="T591" s="9"/>
      <c r="U591" s="9"/>
      <c r="V591" s="9"/>
      <c r="W591" s="9"/>
      <c r="X591" s="9"/>
      <c r="Y591" s="9"/>
      <c r="Z591" s="9"/>
    </row>
    <row r="592" spans="1:26" ht="12.75" customHeight="1" x14ac:dyDescent="0.2">
      <c r="A592" s="14"/>
      <c r="B592" s="15"/>
      <c r="C592" s="16"/>
      <c r="D592" s="14"/>
      <c r="E592" s="17"/>
      <c r="F592" s="18"/>
      <c r="G592" s="18"/>
      <c r="H592" s="18"/>
      <c r="I592" s="8"/>
      <c r="J592" s="9"/>
      <c r="K592" s="9"/>
      <c r="L592" s="9"/>
      <c r="M592" s="9"/>
      <c r="N592" s="9"/>
      <c r="O592" s="9"/>
      <c r="P592" s="9"/>
      <c r="Q592" s="9"/>
      <c r="R592" s="9"/>
      <c r="S592" s="9"/>
      <c r="T592" s="9"/>
      <c r="U592" s="9"/>
      <c r="V592" s="9"/>
      <c r="W592" s="9"/>
      <c r="X592" s="9"/>
      <c r="Y592" s="9"/>
      <c r="Z592" s="9"/>
    </row>
    <row r="593" spans="1:26" ht="12.75" customHeight="1" x14ac:dyDescent="0.2">
      <c r="A593" s="14"/>
      <c r="B593" s="15"/>
      <c r="C593" s="16"/>
      <c r="D593" s="14"/>
      <c r="E593" s="17"/>
      <c r="F593" s="18"/>
      <c r="G593" s="18"/>
      <c r="H593" s="18"/>
      <c r="I593" s="8"/>
      <c r="J593" s="9"/>
      <c r="K593" s="9"/>
      <c r="L593" s="9"/>
      <c r="M593" s="9"/>
      <c r="N593" s="9"/>
      <c r="O593" s="9"/>
      <c r="P593" s="9"/>
      <c r="Q593" s="9"/>
      <c r="R593" s="9"/>
      <c r="S593" s="9"/>
      <c r="T593" s="9"/>
      <c r="U593" s="9"/>
      <c r="V593" s="9"/>
      <c r="W593" s="9"/>
      <c r="X593" s="9"/>
      <c r="Y593" s="9"/>
      <c r="Z593" s="9"/>
    </row>
    <row r="594" spans="1:26" ht="12.75" customHeight="1" x14ac:dyDescent="0.2">
      <c r="A594" s="14"/>
      <c r="B594" s="15"/>
      <c r="C594" s="16"/>
      <c r="D594" s="14"/>
      <c r="E594" s="17"/>
      <c r="F594" s="18"/>
      <c r="G594" s="18"/>
      <c r="H594" s="18"/>
      <c r="I594" s="8"/>
      <c r="J594" s="9"/>
      <c r="K594" s="9"/>
      <c r="L594" s="9"/>
      <c r="M594" s="9"/>
      <c r="N594" s="9"/>
      <c r="O594" s="9"/>
      <c r="P594" s="9"/>
      <c r="Q594" s="9"/>
      <c r="R594" s="9"/>
      <c r="S594" s="9"/>
      <c r="T594" s="9"/>
      <c r="U594" s="9"/>
      <c r="V594" s="9"/>
      <c r="W594" s="9"/>
      <c r="X594" s="9"/>
      <c r="Y594" s="9"/>
      <c r="Z594" s="9"/>
    </row>
    <row r="595" spans="1:26" ht="12.75" customHeight="1" x14ac:dyDescent="0.2">
      <c r="A595" s="14"/>
      <c r="B595" s="15"/>
      <c r="C595" s="16"/>
      <c r="D595" s="14"/>
      <c r="E595" s="17"/>
      <c r="F595" s="18"/>
      <c r="G595" s="18"/>
      <c r="H595" s="18"/>
      <c r="I595" s="8"/>
      <c r="J595" s="9"/>
      <c r="K595" s="9"/>
      <c r="L595" s="9"/>
      <c r="M595" s="9"/>
      <c r="N595" s="9"/>
      <c r="O595" s="9"/>
      <c r="P595" s="9"/>
      <c r="Q595" s="9"/>
      <c r="R595" s="9"/>
      <c r="S595" s="9"/>
      <c r="T595" s="9"/>
      <c r="U595" s="9"/>
      <c r="V595" s="9"/>
      <c r="W595" s="9"/>
      <c r="X595" s="9"/>
      <c r="Y595" s="9"/>
      <c r="Z595" s="9"/>
    </row>
    <row r="596" spans="1:26" ht="12.75" customHeight="1" x14ac:dyDescent="0.2">
      <c r="A596" s="14"/>
      <c r="B596" s="15"/>
      <c r="C596" s="16"/>
      <c r="D596" s="14"/>
      <c r="E596" s="17"/>
      <c r="F596" s="18"/>
      <c r="G596" s="18"/>
      <c r="H596" s="18"/>
      <c r="I596" s="8"/>
      <c r="J596" s="9"/>
      <c r="K596" s="9"/>
      <c r="L596" s="9"/>
      <c r="M596" s="9"/>
      <c r="N596" s="9"/>
      <c r="O596" s="9"/>
      <c r="P596" s="9"/>
      <c r="Q596" s="9"/>
      <c r="R596" s="9"/>
      <c r="S596" s="9"/>
      <c r="T596" s="9"/>
      <c r="U596" s="9"/>
      <c r="V596" s="9"/>
      <c r="W596" s="9"/>
      <c r="X596" s="9"/>
      <c r="Y596" s="9"/>
      <c r="Z596" s="9"/>
    </row>
    <row r="597" spans="1:26" ht="12.75" customHeight="1" x14ac:dyDescent="0.2">
      <c r="A597" s="14"/>
      <c r="B597" s="15"/>
      <c r="C597" s="16"/>
      <c r="D597" s="14"/>
      <c r="E597" s="17"/>
      <c r="F597" s="18"/>
      <c r="G597" s="18"/>
      <c r="H597" s="18"/>
      <c r="I597" s="8"/>
      <c r="J597" s="9"/>
      <c r="K597" s="9"/>
      <c r="L597" s="9"/>
      <c r="M597" s="9"/>
      <c r="N597" s="9"/>
      <c r="O597" s="9"/>
      <c r="P597" s="9"/>
      <c r="Q597" s="9"/>
      <c r="R597" s="9"/>
      <c r="S597" s="9"/>
      <c r="T597" s="9"/>
      <c r="U597" s="9"/>
      <c r="V597" s="9"/>
      <c r="W597" s="9"/>
      <c r="X597" s="9"/>
      <c r="Y597" s="9"/>
      <c r="Z597" s="9"/>
    </row>
    <row r="598" spans="1:26" ht="12.75" customHeight="1" x14ac:dyDescent="0.2">
      <c r="A598" s="14"/>
      <c r="B598" s="15"/>
      <c r="C598" s="16"/>
      <c r="D598" s="14"/>
      <c r="E598" s="17"/>
      <c r="F598" s="18"/>
      <c r="G598" s="18"/>
      <c r="H598" s="18"/>
      <c r="I598" s="8"/>
      <c r="J598" s="9"/>
      <c r="K598" s="9"/>
      <c r="L598" s="9"/>
      <c r="M598" s="9"/>
      <c r="N598" s="9"/>
      <c r="O598" s="9"/>
      <c r="P598" s="9"/>
      <c r="Q598" s="9"/>
      <c r="R598" s="9"/>
      <c r="S598" s="9"/>
      <c r="T598" s="9"/>
      <c r="U598" s="9"/>
      <c r="V598" s="9"/>
      <c r="W598" s="9"/>
      <c r="X598" s="9"/>
      <c r="Y598" s="9"/>
      <c r="Z598" s="9"/>
    </row>
    <row r="599" spans="1:26" ht="12.75" customHeight="1" x14ac:dyDescent="0.2">
      <c r="A599" s="14"/>
      <c r="B599" s="15"/>
      <c r="C599" s="16"/>
      <c r="D599" s="14"/>
      <c r="E599" s="17"/>
      <c r="F599" s="18"/>
      <c r="G599" s="18"/>
      <c r="H599" s="18"/>
      <c r="I599" s="8"/>
      <c r="J599" s="9"/>
      <c r="K599" s="9"/>
      <c r="L599" s="9"/>
      <c r="M599" s="9"/>
      <c r="N599" s="9"/>
      <c r="O599" s="9"/>
      <c r="P599" s="9"/>
      <c r="Q599" s="9"/>
      <c r="R599" s="9"/>
      <c r="S599" s="9"/>
      <c r="T599" s="9"/>
      <c r="U599" s="9"/>
      <c r="V599" s="9"/>
      <c r="W599" s="9"/>
      <c r="X599" s="9"/>
      <c r="Y599" s="9"/>
      <c r="Z599" s="9"/>
    </row>
    <row r="600" spans="1:26" ht="12.75" customHeight="1" x14ac:dyDescent="0.2">
      <c r="A600" s="14"/>
      <c r="B600" s="15"/>
      <c r="C600" s="16"/>
      <c r="D600" s="14"/>
      <c r="E600" s="17"/>
      <c r="F600" s="18"/>
      <c r="G600" s="18"/>
      <c r="H600" s="18"/>
      <c r="I600" s="8"/>
      <c r="J600" s="9"/>
      <c r="K600" s="9"/>
      <c r="L600" s="9"/>
      <c r="M600" s="9"/>
      <c r="N600" s="9"/>
      <c r="O600" s="9"/>
      <c r="P600" s="9"/>
      <c r="Q600" s="9"/>
      <c r="R600" s="9"/>
      <c r="S600" s="9"/>
      <c r="T600" s="9"/>
      <c r="U600" s="9"/>
      <c r="V600" s="9"/>
      <c r="W600" s="9"/>
      <c r="X600" s="9"/>
      <c r="Y600" s="9"/>
      <c r="Z600" s="9"/>
    </row>
    <row r="601" spans="1:26" ht="12.75" customHeight="1" x14ac:dyDescent="0.2">
      <c r="A601" s="14"/>
      <c r="B601" s="15"/>
      <c r="C601" s="16"/>
      <c r="D601" s="14"/>
      <c r="E601" s="17"/>
      <c r="F601" s="18"/>
      <c r="G601" s="18"/>
      <c r="H601" s="18"/>
      <c r="I601" s="8"/>
      <c r="J601" s="9"/>
      <c r="K601" s="9"/>
      <c r="L601" s="9"/>
      <c r="M601" s="9"/>
      <c r="N601" s="9"/>
      <c r="O601" s="9"/>
      <c r="P601" s="9"/>
      <c r="Q601" s="9"/>
      <c r="R601" s="9"/>
      <c r="S601" s="9"/>
      <c r="T601" s="9"/>
      <c r="U601" s="9"/>
      <c r="V601" s="9"/>
      <c r="W601" s="9"/>
      <c r="X601" s="9"/>
      <c r="Y601" s="9"/>
      <c r="Z601" s="9"/>
    </row>
    <row r="602" spans="1:26" ht="12.75" customHeight="1" x14ac:dyDescent="0.2">
      <c r="A602" s="14"/>
      <c r="B602" s="15"/>
      <c r="C602" s="16"/>
      <c r="D602" s="14"/>
      <c r="E602" s="17"/>
      <c r="F602" s="18"/>
      <c r="G602" s="18"/>
      <c r="H602" s="18"/>
      <c r="I602" s="8"/>
      <c r="J602" s="9"/>
      <c r="K602" s="9"/>
      <c r="L602" s="9"/>
      <c r="M602" s="9"/>
      <c r="N602" s="9"/>
      <c r="O602" s="9"/>
      <c r="P602" s="9"/>
      <c r="Q602" s="9"/>
      <c r="R602" s="9"/>
      <c r="S602" s="9"/>
      <c r="T602" s="9"/>
      <c r="U602" s="9"/>
      <c r="V602" s="9"/>
      <c r="W602" s="9"/>
      <c r="X602" s="9"/>
      <c r="Y602" s="9"/>
      <c r="Z602" s="9"/>
    </row>
    <row r="603" spans="1:26" ht="12.75" customHeight="1" x14ac:dyDescent="0.2">
      <c r="A603" s="14"/>
      <c r="B603" s="15"/>
      <c r="C603" s="16"/>
      <c r="D603" s="14"/>
      <c r="E603" s="17"/>
      <c r="F603" s="18"/>
      <c r="G603" s="18"/>
      <c r="H603" s="18"/>
      <c r="I603" s="8"/>
      <c r="J603" s="9"/>
      <c r="K603" s="9"/>
      <c r="L603" s="9"/>
      <c r="M603" s="9"/>
      <c r="N603" s="9"/>
      <c r="O603" s="9"/>
      <c r="P603" s="9"/>
      <c r="Q603" s="9"/>
      <c r="R603" s="9"/>
      <c r="S603" s="9"/>
      <c r="T603" s="9"/>
      <c r="U603" s="9"/>
      <c r="V603" s="9"/>
      <c r="W603" s="9"/>
      <c r="X603" s="9"/>
      <c r="Y603" s="9"/>
      <c r="Z603" s="9"/>
    </row>
    <row r="604" spans="1:26" ht="12.75" customHeight="1" x14ac:dyDescent="0.2">
      <c r="A604" s="14"/>
      <c r="B604" s="15"/>
      <c r="C604" s="16"/>
      <c r="D604" s="14"/>
      <c r="E604" s="17"/>
      <c r="F604" s="18"/>
      <c r="G604" s="18"/>
      <c r="H604" s="18"/>
      <c r="I604" s="8"/>
      <c r="J604" s="9"/>
      <c r="K604" s="9"/>
      <c r="L604" s="9"/>
      <c r="M604" s="9"/>
      <c r="N604" s="9"/>
      <c r="O604" s="9"/>
      <c r="P604" s="9"/>
      <c r="Q604" s="9"/>
      <c r="R604" s="9"/>
      <c r="S604" s="9"/>
      <c r="T604" s="9"/>
      <c r="U604" s="9"/>
      <c r="V604" s="9"/>
      <c r="W604" s="9"/>
      <c r="X604" s="9"/>
      <c r="Y604" s="9"/>
      <c r="Z604" s="9"/>
    </row>
    <row r="605" spans="1:26" ht="12.75" customHeight="1" x14ac:dyDescent="0.2">
      <c r="A605" s="14"/>
      <c r="B605" s="15"/>
      <c r="C605" s="16"/>
      <c r="D605" s="14"/>
      <c r="E605" s="17"/>
      <c r="F605" s="18"/>
      <c r="G605" s="18"/>
      <c r="H605" s="18"/>
      <c r="I605" s="8"/>
      <c r="J605" s="9"/>
      <c r="K605" s="9"/>
      <c r="L605" s="9"/>
      <c r="M605" s="9"/>
      <c r="N605" s="9"/>
      <c r="O605" s="9"/>
      <c r="P605" s="9"/>
      <c r="Q605" s="9"/>
      <c r="R605" s="9"/>
      <c r="S605" s="9"/>
      <c r="T605" s="9"/>
      <c r="U605" s="9"/>
      <c r="V605" s="9"/>
      <c r="W605" s="9"/>
      <c r="X605" s="9"/>
      <c r="Y605" s="9"/>
      <c r="Z605" s="9"/>
    </row>
    <row r="606" spans="1:26" ht="12.75" customHeight="1" x14ac:dyDescent="0.2">
      <c r="A606" s="14"/>
      <c r="B606" s="15"/>
      <c r="C606" s="16"/>
      <c r="D606" s="14"/>
      <c r="E606" s="17"/>
      <c r="F606" s="18"/>
      <c r="G606" s="18"/>
      <c r="H606" s="18"/>
      <c r="I606" s="8"/>
      <c r="J606" s="9"/>
      <c r="K606" s="9"/>
      <c r="L606" s="9"/>
      <c r="M606" s="9"/>
      <c r="N606" s="9"/>
      <c r="O606" s="9"/>
      <c r="P606" s="9"/>
      <c r="Q606" s="9"/>
      <c r="R606" s="9"/>
      <c r="S606" s="9"/>
      <c r="T606" s="9"/>
      <c r="U606" s="9"/>
      <c r="V606" s="9"/>
      <c r="W606" s="9"/>
      <c r="X606" s="9"/>
      <c r="Y606" s="9"/>
      <c r="Z606" s="9"/>
    </row>
    <row r="607" spans="1:26" ht="12.75" customHeight="1" x14ac:dyDescent="0.2">
      <c r="A607" s="14"/>
      <c r="B607" s="15"/>
      <c r="C607" s="16"/>
      <c r="D607" s="14"/>
      <c r="E607" s="17"/>
      <c r="F607" s="18"/>
      <c r="G607" s="18"/>
      <c r="H607" s="18"/>
      <c r="I607" s="8"/>
      <c r="J607" s="9"/>
      <c r="K607" s="9"/>
      <c r="L607" s="9"/>
      <c r="M607" s="9"/>
      <c r="N607" s="9"/>
      <c r="O607" s="9"/>
      <c r="P607" s="9"/>
      <c r="Q607" s="9"/>
      <c r="R607" s="9"/>
      <c r="S607" s="9"/>
      <c r="T607" s="9"/>
      <c r="U607" s="9"/>
      <c r="V607" s="9"/>
      <c r="W607" s="9"/>
      <c r="X607" s="9"/>
      <c r="Y607" s="9"/>
      <c r="Z607" s="9"/>
    </row>
    <row r="608" spans="1:26" ht="12.75" customHeight="1" x14ac:dyDescent="0.2">
      <c r="A608" s="14"/>
      <c r="B608" s="15"/>
      <c r="C608" s="16"/>
      <c r="D608" s="14"/>
      <c r="E608" s="17"/>
      <c r="F608" s="18"/>
      <c r="G608" s="18"/>
      <c r="H608" s="18"/>
      <c r="I608" s="8"/>
      <c r="J608" s="9"/>
      <c r="K608" s="9"/>
      <c r="L608" s="9"/>
      <c r="M608" s="9"/>
      <c r="N608" s="9"/>
      <c r="O608" s="9"/>
      <c r="P608" s="9"/>
      <c r="Q608" s="9"/>
      <c r="R608" s="9"/>
      <c r="S608" s="9"/>
      <c r="T608" s="9"/>
      <c r="U608" s="9"/>
      <c r="V608" s="9"/>
      <c r="W608" s="9"/>
      <c r="X608" s="9"/>
      <c r="Y608" s="9"/>
      <c r="Z608" s="9"/>
    </row>
    <row r="609" spans="1:26" ht="12.75" customHeight="1" x14ac:dyDescent="0.2">
      <c r="A609" s="14"/>
      <c r="B609" s="15"/>
      <c r="C609" s="16"/>
      <c r="D609" s="14"/>
      <c r="E609" s="17"/>
      <c r="F609" s="18"/>
      <c r="G609" s="18"/>
      <c r="H609" s="18"/>
      <c r="I609" s="8"/>
      <c r="J609" s="9"/>
      <c r="K609" s="9"/>
      <c r="L609" s="9"/>
      <c r="M609" s="9"/>
      <c r="N609" s="9"/>
      <c r="O609" s="9"/>
      <c r="P609" s="9"/>
      <c r="Q609" s="9"/>
      <c r="R609" s="9"/>
      <c r="S609" s="9"/>
      <c r="T609" s="9"/>
      <c r="U609" s="9"/>
      <c r="V609" s="9"/>
      <c r="W609" s="9"/>
      <c r="X609" s="9"/>
      <c r="Y609" s="9"/>
      <c r="Z609" s="9"/>
    </row>
    <row r="610" spans="1:26" ht="12.75" customHeight="1" x14ac:dyDescent="0.2">
      <c r="A610" s="14"/>
      <c r="B610" s="15"/>
      <c r="C610" s="16"/>
      <c r="D610" s="14"/>
      <c r="E610" s="17"/>
      <c r="F610" s="18"/>
      <c r="G610" s="18"/>
      <c r="H610" s="18"/>
      <c r="I610" s="8"/>
      <c r="J610" s="9"/>
      <c r="K610" s="9"/>
      <c r="L610" s="9"/>
      <c r="M610" s="9"/>
      <c r="N610" s="9"/>
      <c r="O610" s="9"/>
      <c r="P610" s="9"/>
      <c r="Q610" s="9"/>
      <c r="R610" s="9"/>
      <c r="S610" s="9"/>
      <c r="T610" s="9"/>
      <c r="U610" s="9"/>
      <c r="V610" s="9"/>
      <c r="W610" s="9"/>
      <c r="X610" s="9"/>
      <c r="Y610" s="9"/>
      <c r="Z610" s="9"/>
    </row>
    <row r="611" spans="1:26" ht="12.75" customHeight="1" x14ac:dyDescent="0.2">
      <c r="A611" s="14"/>
      <c r="B611" s="15"/>
      <c r="C611" s="16"/>
      <c r="D611" s="14"/>
      <c r="E611" s="17"/>
      <c r="F611" s="18"/>
      <c r="G611" s="18"/>
      <c r="H611" s="18"/>
      <c r="I611" s="8"/>
      <c r="J611" s="9"/>
      <c r="K611" s="9"/>
      <c r="L611" s="9"/>
      <c r="M611" s="9"/>
      <c r="N611" s="9"/>
      <c r="O611" s="9"/>
      <c r="P611" s="9"/>
      <c r="Q611" s="9"/>
      <c r="R611" s="9"/>
      <c r="S611" s="9"/>
      <c r="T611" s="9"/>
      <c r="U611" s="9"/>
      <c r="V611" s="9"/>
      <c r="W611" s="9"/>
      <c r="X611" s="9"/>
      <c r="Y611" s="9"/>
      <c r="Z611" s="9"/>
    </row>
    <row r="612" spans="1:26" ht="12.75" customHeight="1" x14ac:dyDescent="0.2">
      <c r="A612" s="14"/>
      <c r="B612" s="15"/>
      <c r="C612" s="16"/>
      <c r="D612" s="14"/>
      <c r="E612" s="17"/>
      <c r="F612" s="18"/>
      <c r="G612" s="18"/>
      <c r="H612" s="18"/>
      <c r="I612" s="8"/>
      <c r="J612" s="9"/>
      <c r="K612" s="9"/>
      <c r="L612" s="9"/>
      <c r="M612" s="9"/>
      <c r="N612" s="9"/>
      <c r="O612" s="9"/>
      <c r="P612" s="9"/>
      <c r="Q612" s="9"/>
      <c r="R612" s="9"/>
      <c r="S612" s="9"/>
      <c r="T612" s="9"/>
      <c r="U612" s="9"/>
      <c r="V612" s="9"/>
      <c r="W612" s="9"/>
      <c r="X612" s="9"/>
      <c r="Y612" s="9"/>
      <c r="Z612" s="9"/>
    </row>
    <row r="613" spans="1:26" ht="12.75" customHeight="1" x14ac:dyDescent="0.2">
      <c r="A613" s="14"/>
      <c r="B613" s="15"/>
      <c r="C613" s="16"/>
      <c r="D613" s="14"/>
      <c r="E613" s="17"/>
      <c r="F613" s="18"/>
      <c r="G613" s="18"/>
      <c r="H613" s="18"/>
      <c r="I613" s="8"/>
      <c r="J613" s="9"/>
      <c r="K613" s="9"/>
      <c r="L613" s="9"/>
      <c r="M613" s="9"/>
      <c r="N613" s="9"/>
      <c r="O613" s="9"/>
      <c r="P613" s="9"/>
      <c r="Q613" s="9"/>
      <c r="R613" s="9"/>
      <c r="S613" s="9"/>
      <c r="T613" s="9"/>
      <c r="U613" s="9"/>
      <c r="V613" s="9"/>
      <c r="W613" s="9"/>
      <c r="X613" s="9"/>
      <c r="Y613" s="9"/>
      <c r="Z613" s="9"/>
    </row>
    <row r="614" spans="1:26" ht="12.75" customHeight="1" x14ac:dyDescent="0.2">
      <c r="A614" s="14"/>
      <c r="B614" s="15"/>
      <c r="C614" s="16"/>
      <c r="D614" s="14"/>
      <c r="E614" s="17"/>
      <c r="F614" s="18"/>
      <c r="G614" s="18"/>
      <c r="H614" s="18"/>
      <c r="I614" s="8"/>
      <c r="J614" s="9"/>
      <c r="K614" s="9"/>
      <c r="L614" s="9"/>
      <c r="M614" s="9"/>
      <c r="N614" s="9"/>
      <c r="O614" s="9"/>
      <c r="P614" s="9"/>
      <c r="Q614" s="9"/>
      <c r="R614" s="9"/>
      <c r="S614" s="9"/>
      <c r="T614" s="9"/>
      <c r="U614" s="9"/>
      <c r="V614" s="9"/>
      <c r="W614" s="9"/>
      <c r="X614" s="9"/>
      <c r="Y614" s="9"/>
      <c r="Z614" s="9"/>
    </row>
    <row r="615" spans="1:26" ht="12.75" customHeight="1" x14ac:dyDescent="0.2">
      <c r="A615" s="14"/>
      <c r="B615" s="15"/>
      <c r="C615" s="16"/>
      <c r="D615" s="14"/>
      <c r="E615" s="17"/>
      <c r="F615" s="18"/>
      <c r="G615" s="18"/>
      <c r="H615" s="18"/>
      <c r="I615" s="8"/>
      <c r="J615" s="9"/>
      <c r="K615" s="9"/>
      <c r="L615" s="9"/>
      <c r="M615" s="9"/>
      <c r="N615" s="9"/>
      <c r="O615" s="9"/>
      <c r="P615" s="9"/>
      <c r="Q615" s="9"/>
      <c r="R615" s="9"/>
      <c r="S615" s="9"/>
      <c r="T615" s="9"/>
      <c r="U615" s="9"/>
      <c r="V615" s="9"/>
      <c r="W615" s="9"/>
      <c r="X615" s="9"/>
      <c r="Y615" s="9"/>
      <c r="Z615" s="9"/>
    </row>
    <row r="616" spans="1:26" ht="12.75" customHeight="1" x14ac:dyDescent="0.2">
      <c r="A616" s="14"/>
      <c r="B616" s="15"/>
      <c r="C616" s="16"/>
      <c r="D616" s="14"/>
      <c r="E616" s="17"/>
      <c r="F616" s="18"/>
      <c r="G616" s="18"/>
      <c r="H616" s="18"/>
      <c r="I616" s="8"/>
      <c r="J616" s="9"/>
      <c r="K616" s="9"/>
      <c r="L616" s="9"/>
      <c r="M616" s="9"/>
      <c r="N616" s="9"/>
      <c r="O616" s="9"/>
      <c r="P616" s="9"/>
      <c r="Q616" s="9"/>
      <c r="R616" s="9"/>
      <c r="S616" s="9"/>
      <c r="T616" s="9"/>
      <c r="U616" s="9"/>
      <c r="V616" s="9"/>
      <c r="W616" s="9"/>
      <c r="X616" s="9"/>
      <c r="Y616" s="9"/>
      <c r="Z616" s="9"/>
    </row>
    <row r="617" spans="1:26" ht="12.75" customHeight="1" x14ac:dyDescent="0.2">
      <c r="A617" s="14"/>
      <c r="B617" s="15"/>
      <c r="C617" s="16"/>
      <c r="D617" s="14"/>
      <c r="E617" s="17"/>
      <c r="F617" s="18"/>
      <c r="G617" s="18"/>
      <c r="H617" s="18"/>
      <c r="I617" s="8"/>
      <c r="J617" s="9"/>
      <c r="K617" s="9"/>
      <c r="L617" s="9"/>
      <c r="M617" s="9"/>
      <c r="N617" s="9"/>
      <c r="O617" s="9"/>
      <c r="P617" s="9"/>
      <c r="Q617" s="9"/>
      <c r="R617" s="9"/>
      <c r="S617" s="9"/>
      <c r="T617" s="9"/>
      <c r="U617" s="9"/>
      <c r="V617" s="9"/>
      <c r="W617" s="9"/>
      <c r="X617" s="9"/>
      <c r="Y617" s="9"/>
      <c r="Z617" s="9"/>
    </row>
    <row r="618" spans="1:26" ht="12.75" customHeight="1" x14ac:dyDescent="0.2">
      <c r="A618" s="14"/>
      <c r="B618" s="15"/>
      <c r="C618" s="16"/>
      <c r="D618" s="14"/>
      <c r="E618" s="17"/>
      <c r="F618" s="18"/>
      <c r="G618" s="18"/>
      <c r="H618" s="18"/>
      <c r="I618" s="8"/>
      <c r="J618" s="9"/>
      <c r="K618" s="9"/>
      <c r="L618" s="9"/>
      <c r="M618" s="9"/>
      <c r="N618" s="9"/>
      <c r="O618" s="9"/>
      <c r="P618" s="9"/>
      <c r="Q618" s="9"/>
      <c r="R618" s="9"/>
      <c r="S618" s="9"/>
      <c r="T618" s="9"/>
      <c r="U618" s="9"/>
      <c r="V618" s="9"/>
      <c r="W618" s="9"/>
      <c r="X618" s="9"/>
      <c r="Y618" s="9"/>
      <c r="Z618" s="9"/>
    </row>
    <row r="619" spans="1:26" ht="12.75" customHeight="1" x14ac:dyDescent="0.2">
      <c r="A619" s="14"/>
      <c r="B619" s="15"/>
      <c r="C619" s="16"/>
      <c r="D619" s="14"/>
      <c r="E619" s="17"/>
      <c r="F619" s="18"/>
      <c r="G619" s="18"/>
      <c r="H619" s="18"/>
      <c r="I619" s="8"/>
      <c r="J619" s="9"/>
      <c r="K619" s="9"/>
      <c r="L619" s="9"/>
      <c r="M619" s="9"/>
      <c r="N619" s="9"/>
      <c r="O619" s="9"/>
      <c r="P619" s="9"/>
      <c r="Q619" s="9"/>
      <c r="R619" s="9"/>
      <c r="S619" s="9"/>
      <c r="T619" s="9"/>
      <c r="U619" s="9"/>
      <c r="V619" s="9"/>
      <c r="W619" s="9"/>
      <c r="X619" s="9"/>
      <c r="Y619" s="9"/>
      <c r="Z619" s="9"/>
    </row>
    <row r="620" spans="1:26" ht="12.75" customHeight="1" x14ac:dyDescent="0.2">
      <c r="A620" s="14"/>
      <c r="B620" s="15"/>
      <c r="C620" s="16"/>
      <c r="D620" s="14"/>
      <c r="E620" s="17"/>
      <c r="F620" s="18"/>
      <c r="G620" s="18"/>
      <c r="H620" s="18"/>
      <c r="I620" s="8"/>
      <c r="J620" s="9"/>
      <c r="K620" s="9"/>
      <c r="L620" s="9"/>
      <c r="M620" s="9"/>
      <c r="N620" s="9"/>
      <c r="O620" s="9"/>
      <c r="P620" s="9"/>
      <c r="Q620" s="9"/>
      <c r="R620" s="9"/>
      <c r="S620" s="9"/>
      <c r="T620" s="9"/>
      <c r="U620" s="9"/>
      <c r="V620" s="9"/>
      <c r="W620" s="9"/>
      <c r="X620" s="9"/>
      <c r="Y620" s="9"/>
      <c r="Z620" s="9"/>
    </row>
    <row r="621" spans="1:26" ht="12.75" customHeight="1" x14ac:dyDescent="0.2">
      <c r="A621" s="14"/>
      <c r="B621" s="15"/>
      <c r="C621" s="16"/>
      <c r="D621" s="14"/>
      <c r="E621" s="17"/>
      <c r="F621" s="18"/>
      <c r="G621" s="18"/>
      <c r="H621" s="18"/>
      <c r="I621" s="8"/>
      <c r="J621" s="9"/>
      <c r="K621" s="9"/>
      <c r="L621" s="9"/>
      <c r="M621" s="9"/>
      <c r="N621" s="9"/>
      <c r="O621" s="9"/>
      <c r="P621" s="9"/>
      <c r="Q621" s="9"/>
      <c r="R621" s="9"/>
      <c r="S621" s="9"/>
      <c r="T621" s="9"/>
      <c r="U621" s="9"/>
      <c r="V621" s="9"/>
      <c r="W621" s="9"/>
      <c r="X621" s="9"/>
      <c r="Y621" s="9"/>
      <c r="Z621" s="9"/>
    </row>
    <row r="622" spans="1:26" ht="12.75" customHeight="1" x14ac:dyDescent="0.2">
      <c r="A622" s="14"/>
      <c r="B622" s="15"/>
      <c r="C622" s="16"/>
      <c r="D622" s="14"/>
      <c r="E622" s="17"/>
      <c r="F622" s="18"/>
      <c r="G622" s="18"/>
      <c r="H622" s="18"/>
      <c r="I622" s="8"/>
      <c r="J622" s="9"/>
      <c r="K622" s="9"/>
      <c r="L622" s="9"/>
      <c r="M622" s="9"/>
      <c r="N622" s="9"/>
      <c r="O622" s="9"/>
      <c r="P622" s="9"/>
      <c r="Q622" s="9"/>
      <c r="R622" s="9"/>
      <c r="S622" s="9"/>
      <c r="T622" s="9"/>
      <c r="U622" s="9"/>
      <c r="V622" s="9"/>
      <c r="W622" s="9"/>
      <c r="X622" s="9"/>
      <c r="Y622" s="9"/>
      <c r="Z622" s="9"/>
    </row>
    <row r="623" spans="1:26" ht="12.75" customHeight="1" x14ac:dyDescent="0.2">
      <c r="A623" s="14"/>
      <c r="B623" s="15"/>
      <c r="C623" s="16"/>
      <c r="D623" s="14"/>
      <c r="E623" s="17"/>
      <c r="F623" s="18"/>
      <c r="G623" s="18"/>
      <c r="H623" s="18"/>
      <c r="I623" s="8"/>
      <c r="J623" s="9"/>
      <c r="K623" s="9"/>
      <c r="L623" s="9"/>
      <c r="M623" s="9"/>
      <c r="N623" s="9"/>
      <c r="O623" s="9"/>
      <c r="P623" s="9"/>
      <c r="Q623" s="9"/>
      <c r="R623" s="9"/>
      <c r="S623" s="9"/>
      <c r="T623" s="9"/>
      <c r="U623" s="9"/>
      <c r="V623" s="9"/>
      <c r="W623" s="9"/>
      <c r="X623" s="9"/>
      <c r="Y623" s="9"/>
      <c r="Z623" s="9"/>
    </row>
    <row r="624" spans="1:26" ht="12.75" customHeight="1" x14ac:dyDescent="0.2">
      <c r="A624" s="14"/>
      <c r="B624" s="15"/>
      <c r="C624" s="16"/>
      <c r="D624" s="14"/>
      <c r="E624" s="17"/>
      <c r="F624" s="18"/>
      <c r="G624" s="18"/>
      <c r="H624" s="18"/>
      <c r="I624" s="8"/>
      <c r="J624" s="9"/>
      <c r="K624" s="9"/>
      <c r="L624" s="9"/>
      <c r="M624" s="9"/>
      <c r="N624" s="9"/>
      <c r="O624" s="9"/>
      <c r="P624" s="9"/>
      <c r="Q624" s="9"/>
      <c r="R624" s="9"/>
      <c r="S624" s="9"/>
      <c r="T624" s="9"/>
      <c r="U624" s="9"/>
      <c r="V624" s="9"/>
      <c r="W624" s="9"/>
      <c r="X624" s="9"/>
      <c r="Y624" s="9"/>
      <c r="Z624" s="9"/>
    </row>
    <row r="625" spans="1:26" ht="12.75" customHeight="1" x14ac:dyDescent="0.2">
      <c r="A625" s="14"/>
      <c r="B625" s="15"/>
      <c r="C625" s="16"/>
      <c r="D625" s="14"/>
      <c r="E625" s="17"/>
      <c r="F625" s="18"/>
      <c r="G625" s="18"/>
      <c r="H625" s="18"/>
      <c r="I625" s="8"/>
      <c r="J625" s="9"/>
      <c r="K625" s="9"/>
      <c r="L625" s="9"/>
      <c r="M625" s="9"/>
      <c r="N625" s="9"/>
      <c r="O625" s="9"/>
      <c r="P625" s="9"/>
      <c r="Q625" s="9"/>
      <c r="R625" s="9"/>
      <c r="S625" s="9"/>
      <c r="T625" s="9"/>
      <c r="U625" s="9"/>
      <c r="V625" s="9"/>
      <c r="W625" s="9"/>
      <c r="X625" s="9"/>
      <c r="Y625" s="9"/>
      <c r="Z625" s="9"/>
    </row>
    <row r="626" spans="1:26" ht="12.75" customHeight="1" x14ac:dyDescent="0.2">
      <c r="A626" s="14"/>
      <c r="B626" s="15"/>
      <c r="C626" s="16"/>
      <c r="D626" s="14"/>
      <c r="E626" s="17"/>
      <c r="F626" s="18"/>
      <c r="G626" s="18"/>
      <c r="H626" s="18"/>
      <c r="I626" s="8"/>
      <c r="J626" s="9"/>
      <c r="K626" s="9"/>
      <c r="L626" s="9"/>
      <c r="M626" s="9"/>
      <c r="N626" s="9"/>
      <c r="O626" s="9"/>
      <c r="P626" s="9"/>
      <c r="Q626" s="9"/>
      <c r="R626" s="9"/>
      <c r="S626" s="9"/>
      <c r="T626" s="9"/>
      <c r="U626" s="9"/>
      <c r="V626" s="9"/>
      <c r="W626" s="9"/>
      <c r="X626" s="9"/>
      <c r="Y626" s="9"/>
      <c r="Z626" s="9"/>
    </row>
    <row r="627" spans="1:26" ht="12.75" customHeight="1" x14ac:dyDescent="0.2">
      <c r="A627" s="14"/>
      <c r="B627" s="15"/>
      <c r="C627" s="16"/>
      <c r="D627" s="14"/>
      <c r="E627" s="17"/>
      <c r="F627" s="18"/>
      <c r="G627" s="18"/>
      <c r="H627" s="18"/>
      <c r="I627" s="8"/>
      <c r="J627" s="9"/>
      <c r="K627" s="9"/>
      <c r="L627" s="9"/>
      <c r="M627" s="9"/>
      <c r="N627" s="9"/>
      <c r="O627" s="9"/>
      <c r="P627" s="9"/>
      <c r="Q627" s="9"/>
      <c r="R627" s="9"/>
      <c r="S627" s="9"/>
      <c r="T627" s="9"/>
      <c r="U627" s="9"/>
      <c r="V627" s="9"/>
      <c r="W627" s="9"/>
      <c r="X627" s="9"/>
      <c r="Y627" s="9"/>
      <c r="Z627" s="9"/>
    </row>
    <row r="628" spans="1:26" ht="12.75" customHeight="1" x14ac:dyDescent="0.2">
      <c r="A628" s="14"/>
      <c r="B628" s="15"/>
      <c r="C628" s="16"/>
      <c r="D628" s="14"/>
      <c r="E628" s="17"/>
      <c r="F628" s="18"/>
      <c r="G628" s="18"/>
      <c r="H628" s="18"/>
      <c r="I628" s="8"/>
      <c r="J628" s="9"/>
      <c r="K628" s="9"/>
      <c r="L628" s="9"/>
      <c r="M628" s="9"/>
      <c r="N628" s="9"/>
      <c r="O628" s="9"/>
      <c r="P628" s="9"/>
      <c r="Q628" s="9"/>
      <c r="R628" s="9"/>
      <c r="S628" s="9"/>
      <c r="T628" s="9"/>
      <c r="U628" s="9"/>
      <c r="V628" s="9"/>
      <c r="W628" s="9"/>
      <c r="X628" s="9"/>
      <c r="Y628" s="9"/>
      <c r="Z628" s="9"/>
    </row>
    <row r="629" spans="1:26" ht="12.75" customHeight="1" x14ac:dyDescent="0.2">
      <c r="A629" s="14"/>
      <c r="B629" s="15"/>
      <c r="C629" s="16"/>
      <c r="D629" s="14"/>
      <c r="E629" s="17"/>
      <c r="F629" s="18"/>
      <c r="G629" s="18"/>
      <c r="H629" s="18"/>
      <c r="I629" s="8"/>
      <c r="J629" s="9"/>
      <c r="K629" s="9"/>
      <c r="L629" s="9"/>
      <c r="M629" s="9"/>
      <c r="N629" s="9"/>
      <c r="O629" s="9"/>
      <c r="P629" s="9"/>
      <c r="Q629" s="9"/>
      <c r="R629" s="9"/>
      <c r="S629" s="9"/>
      <c r="T629" s="9"/>
      <c r="U629" s="9"/>
      <c r="V629" s="9"/>
      <c r="W629" s="9"/>
      <c r="X629" s="9"/>
      <c r="Y629" s="9"/>
      <c r="Z629" s="9"/>
    </row>
    <row r="630" spans="1:26" ht="12.75" customHeight="1" x14ac:dyDescent="0.2">
      <c r="A630" s="14"/>
      <c r="B630" s="15"/>
      <c r="C630" s="16"/>
      <c r="D630" s="14"/>
      <c r="E630" s="17"/>
      <c r="F630" s="18"/>
      <c r="G630" s="18"/>
      <c r="H630" s="18"/>
      <c r="I630" s="8"/>
      <c r="J630" s="9"/>
      <c r="K630" s="9"/>
      <c r="L630" s="9"/>
      <c r="M630" s="9"/>
      <c r="N630" s="9"/>
      <c r="O630" s="9"/>
      <c r="P630" s="9"/>
      <c r="Q630" s="9"/>
      <c r="R630" s="9"/>
      <c r="S630" s="9"/>
      <c r="T630" s="9"/>
      <c r="U630" s="9"/>
      <c r="V630" s="9"/>
      <c r="W630" s="9"/>
      <c r="X630" s="9"/>
      <c r="Y630" s="9"/>
      <c r="Z630" s="9"/>
    </row>
    <row r="631" spans="1:26" ht="12.75" customHeight="1" x14ac:dyDescent="0.2">
      <c r="A631" s="14"/>
      <c r="B631" s="15"/>
      <c r="C631" s="16"/>
      <c r="D631" s="14"/>
      <c r="E631" s="17"/>
      <c r="F631" s="18"/>
      <c r="G631" s="18"/>
      <c r="H631" s="18"/>
      <c r="I631" s="8"/>
      <c r="J631" s="9"/>
      <c r="K631" s="9"/>
      <c r="L631" s="9"/>
      <c r="M631" s="9"/>
      <c r="N631" s="9"/>
      <c r="O631" s="9"/>
      <c r="P631" s="9"/>
      <c r="Q631" s="9"/>
      <c r="R631" s="9"/>
      <c r="S631" s="9"/>
      <c r="T631" s="9"/>
      <c r="U631" s="9"/>
      <c r="V631" s="9"/>
      <c r="W631" s="9"/>
      <c r="X631" s="9"/>
      <c r="Y631" s="9"/>
      <c r="Z631" s="9"/>
    </row>
    <row r="632" spans="1:26" ht="12.75" customHeight="1" x14ac:dyDescent="0.2">
      <c r="A632" s="14"/>
      <c r="B632" s="15"/>
      <c r="C632" s="16"/>
      <c r="D632" s="14"/>
      <c r="E632" s="17"/>
      <c r="F632" s="18"/>
      <c r="G632" s="18"/>
      <c r="H632" s="18"/>
      <c r="I632" s="8"/>
      <c r="J632" s="9"/>
      <c r="K632" s="9"/>
      <c r="L632" s="9"/>
      <c r="M632" s="9"/>
      <c r="N632" s="9"/>
      <c r="O632" s="9"/>
      <c r="P632" s="9"/>
      <c r="Q632" s="9"/>
      <c r="R632" s="9"/>
      <c r="S632" s="9"/>
      <c r="T632" s="9"/>
      <c r="U632" s="9"/>
      <c r="V632" s="9"/>
      <c r="W632" s="9"/>
      <c r="X632" s="9"/>
      <c r="Y632" s="9"/>
      <c r="Z632" s="9"/>
    </row>
    <row r="633" spans="1:26" ht="12.75" customHeight="1" x14ac:dyDescent="0.2">
      <c r="A633" s="14"/>
      <c r="B633" s="15"/>
      <c r="C633" s="16"/>
      <c r="D633" s="14"/>
      <c r="E633" s="17"/>
      <c r="F633" s="18"/>
      <c r="G633" s="18"/>
      <c r="H633" s="18"/>
      <c r="I633" s="8"/>
      <c r="J633" s="9"/>
      <c r="K633" s="9"/>
      <c r="L633" s="9"/>
      <c r="M633" s="9"/>
      <c r="N633" s="9"/>
      <c r="O633" s="9"/>
      <c r="P633" s="9"/>
      <c r="Q633" s="9"/>
      <c r="R633" s="9"/>
      <c r="S633" s="9"/>
      <c r="T633" s="9"/>
      <c r="U633" s="9"/>
      <c r="V633" s="9"/>
      <c r="W633" s="9"/>
      <c r="X633" s="9"/>
      <c r="Y633" s="9"/>
      <c r="Z633" s="9"/>
    </row>
    <row r="634" spans="1:26" ht="12.75" customHeight="1" x14ac:dyDescent="0.2">
      <c r="A634" s="14"/>
      <c r="B634" s="15"/>
      <c r="C634" s="16"/>
      <c r="D634" s="14"/>
      <c r="E634" s="17"/>
      <c r="F634" s="18"/>
      <c r="G634" s="18"/>
      <c r="H634" s="18"/>
      <c r="I634" s="8"/>
      <c r="J634" s="9"/>
      <c r="K634" s="9"/>
      <c r="L634" s="9"/>
      <c r="M634" s="9"/>
      <c r="N634" s="9"/>
      <c r="O634" s="9"/>
      <c r="P634" s="9"/>
      <c r="Q634" s="9"/>
      <c r="R634" s="9"/>
      <c r="S634" s="9"/>
      <c r="T634" s="9"/>
      <c r="U634" s="9"/>
      <c r="V634" s="9"/>
      <c r="W634" s="9"/>
      <c r="X634" s="9"/>
      <c r="Y634" s="9"/>
      <c r="Z634" s="9"/>
    </row>
    <row r="635" spans="1:26" ht="12.75" customHeight="1" x14ac:dyDescent="0.2">
      <c r="A635" s="14"/>
      <c r="B635" s="15"/>
      <c r="C635" s="16"/>
      <c r="D635" s="14"/>
      <c r="E635" s="17"/>
      <c r="F635" s="18"/>
      <c r="G635" s="18"/>
      <c r="H635" s="18"/>
      <c r="I635" s="8"/>
      <c r="J635" s="9"/>
      <c r="K635" s="9"/>
      <c r="L635" s="9"/>
      <c r="M635" s="9"/>
      <c r="N635" s="9"/>
      <c r="O635" s="9"/>
      <c r="P635" s="9"/>
      <c r="Q635" s="9"/>
      <c r="R635" s="9"/>
      <c r="S635" s="9"/>
      <c r="T635" s="9"/>
      <c r="U635" s="9"/>
      <c r="V635" s="9"/>
      <c r="W635" s="9"/>
      <c r="X635" s="9"/>
      <c r="Y635" s="9"/>
      <c r="Z635" s="9"/>
    </row>
    <row r="636" spans="1:26" ht="12.75" customHeight="1" x14ac:dyDescent="0.2">
      <c r="A636" s="14"/>
      <c r="B636" s="15"/>
      <c r="C636" s="16"/>
      <c r="D636" s="14"/>
      <c r="E636" s="17"/>
      <c r="F636" s="18"/>
      <c r="G636" s="18"/>
      <c r="H636" s="18"/>
      <c r="I636" s="8"/>
      <c r="J636" s="9"/>
      <c r="K636" s="9"/>
      <c r="L636" s="9"/>
      <c r="M636" s="9"/>
      <c r="N636" s="9"/>
      <c r="O636" s="9"/>
      <c r="P636" s="9"/>
      <c r="Q636" s="9"/>
      <c r="R636" s="9"/>
      <c r="S636" s="9"/>
      <c r="T636" s="9"/>
      <c r="U636" s="9"/>
      <c r="V636" s="9"/>
      <c r="W636" s="9"/>
      <c r="X636" s="9"/>
      <c r="Y636" s="9"/>
      <c r="Z636" s="9"/>
    </row>
    <row r="637" spans="1:26" ht="12.75" customHeight="1" x14ac:dyDescent="0.2">
      <c r="A637" s="14"/>
      <c r="B637" s="15"/>
      <c r="C637" s="16"/>
      <c r="D637" s="14"/>
      <c r="E637" s="17"/>
      <c r="F637" s="18"/>
      <c r="G637" s="18"/>
      <c r="H637" s="18"/>
      <c r="I637" s="8"/>
      <c r="J637" s="9"/>
      <c r="K637" s="9"/>
      <c r="L637" s="9"/>
      <c r="M637" s="9"/>
      <c r="N637" s="9"/>
      <c r="O637" s="9"/>
      <c r="P637" s="9"/>
      <c r="Q637" s="9"/>
      <c r="R637" s="9"/>
      <c r="S637" s="9"/>
      <c r="T637" s="9"/>
      <c r="U637" s="9"/>
      <c r="V637" s="9"/>
      <c r="W637" s="9"/>
      <c r="X637" s="9"/>
      <c r="Y637" s="9"/>
      <c r="Z637" s="9"/>
    </row>
    <row r="638" spans="1:26" ht="12.75" customHeight="1" x14ac:dyDescent="0.2">
      <c r="A638" s="14"/>
      <c r="B638" s="15"/>
      <c r="C638" s="16"/>
      <c r="D638" s="14"/>
      <c r="E638" s="17"/>
      <c r="F638" s="18"/>
      <c r="G638" s="18"/>
      <c r="H638" s="18"/>
      <c r="I638" s="8"/>
      <c r="J638" s="9"/>
      <c r="K638" s="9"/>
      <c r="L638" s="9"/>
      <c r="M638" s="9"/>
      <c r="N638" s="9"/>
      <c r="O638" s="9"/>
      <c r="P638" s="9"/>
      <c r="Q638" s="9"/>
      <c r="R638" s="9"/>
      <c r="S638" s="9"/>
      <c r="T638" s="9"/>
      <c r="U638" s="9"/>
      <c r="V638" s="9"/>
      <c r="W638" s="9"/>
      <c r="X638" s="9"/>
      <c r="Y638" s="9"/>
      <c r="Z638" s="9"/>
    </row>
    <row r="639" spans="1:26" ht="12.75" customHeight="1" x14ac:dyDescent="0.2">
      <c r="A639" s="14"/>
      <c r="B639" s="15"/>
      <c r="C639" s="16"/>
      <c r="D639" s="14"/>
      <c r="E639" s="17"/>
      <c r="F639" s="18"/>
      <c r="G639" s="18"/>
      <c r="H639" s="18"/>
      <c r="I639" s="8"/>
      <c r="J639" s="9"/>
      <c r="K639" s="9"/>
      <c r="L639" s="9"/>
      <c r="M639" s="9"/>
      <c r="N639" s="9"/>
      <c r="O639" s="9"/>
      <c r="P639" s="9"/>
      <c r="Q639" s="9"/>
      <c r="R639" s="9"/>
      <c r="S639" s="9"/>
      <c r="T639" s="9"/>
      <c r="U639" s="9"/>
      <c r="V639" s="9"/>
      <c r="W639" s="9"/>
      <c r="X639" s="9"/>
      <c r="Y639" s="9"/>
      <c r="Z639" s="9"/>
    </row>
    <row r="640" spans="1:26" ht="12.75" customHeight="1" x14ac:dyDescent="0.2">
      <c r="A640" s="14"/>
      <c r="B640" s="15"/>
      <c r="C640" s="16"/>
      <c r="D640" s="14"/>
      <c r="E640" s="17"/>
      <c r="F640" s="18"/>
      <c r="G640" s="18"/>
      <c r="H640" s="18"/>
      <c r="I640" s="8"/>
      <c r="J640" s="9"/>
      <c r="K640" s="9"/>
      <c r="L640" s="9"/>
      <c r="M640" s="9"/>
      <c r="N640" s="9"/>
      <c r="O640" s="9"/>
      <c r="P640" s="9"/>
      <c r="Q640" s="9"/>
      <c r="R640" s="9"/>
      <c r="S640" s="9"/>
      <c r="T640" s="9"/>
      <c r="U640" s="9"/>
      <c r="V640" s="9"/>
      <c r="W640" s="9"/>
      <c r="X640" s="9"/>
      <c r="Y640" s="9"/>
      <c r="Z640" s="9"/>
    </row>
    <row r="641" spans="1:26" ht="12.75" customHeight="1" x14ac:dyDescent="0.2">
      <c r="A641" s="14"/>
      <c r="B641" s="15"/>
      <c r="C641" s="16"/>
      <c r="D641" s="14"/>
      <c r="E641" s="17"/>
      <c r="F641" s="18"/>
      <c r="G641" s="18"/>
      <c r="H641" s="18"/>
      <c r="I641" s="8"/>
      <c r="J641" s="9"/>
      <c r="K641" s="9"/>
      <c r="L641" s="9"/>
      <c r="M641" s="9"/>
      <c r="N641" s="9"/>
      <c r="O641" s="9"/>
      <c r="P641" s="9"/>
      <c r="Q641" s="9"/>
      <c r="R641" s="9"/>
      <c r="S641" s="9"/>
      <c r="T641" s="9"/>
      <c r="U641" s="9"/>
      <c r="V641" s="9"/>
      <c r="W641" s="9"/>
      <c r="X641" s="9"/>
      <c r="Y641" s="9"/>
      <c r="Z641" s="9"/>
    </row>
    <row r="642" spans="1:26" ht="12.75" customHeight="1" x14ac:dyDescent="0.2">
      <c r="A642" s="14"/>
      <c r="B642" s="15"/>
      <c r="C642" s="16"/>
      <c r="D642" s="14"/>
      <c r="E642" s="17"/>
      <c r="F642" s="18"/>
      <c r="G642" s="18"/>
      <c r="H642" s="18"/>
      <c r="I642" s="8"/>
      <c r="J642" s="9"/>
      <c r="K642" s="9"/>
      <c r="L642" s="9"/>
      <c r="M642" s="9"/>
      <c r="N642" s="9"/>
      <c r="O642" s="9"/>
      <c r="P642" s="9"/>
      <c r="Q642" s="9"/>
      <c r="R642" s="9"/>
      <c r="S642" s="9"/>
      <c r="T642" s="9"/>
      <c r="U642" s="9"/>
      <c r="V642" s="9"/>
      <c r="W642" s="9"/>
      <c r="X642" s="9"/>
      <c r="Y642" s="9"/>
      <c r="Z642" s="9"/>
    </row>
    <row r="643" spans="1:26" ht="12.75" customHeight="1" x14ac:dyDescent="0.2">
      <c r="A643" s="14"/>
      <c r="B643" s="15"/>
      <c r="C643" s="16"/>
      <c r="D643" s="14"/>
      <c r="E643" s="17"/>
      <c r="F643" s="18"/>
      <c r="G643" s="18"/>
      <c r="H643" s="18"/>
      <c r="I643" s="8"/>
      <c r="J643" s="9"/>
      <c r="K643" s="9"/>
      <c r="L643" s="9"/>
      <c r="M643" s="9"/>
      <c r="N643" s="9"/>
      <c r="O643" s="9"/>
      <c r="P643" s="9"/>
      <c r="Q643" s="9"/>
      <c r="R643" s="9"/>
      <c r="S643" s="9"/>
      <c r="T643" s="9"/>
      <c r="U643" s="9"/>
      <c r="V643" s="9"/>
      <c r="W643" s="9"/>
      <c r="X643" s="9"/>
      <c r="Y643" s="9"/>
      <c r="Z643" s="9"/>
    </row>
    <row r="644" spans="1:26" ht="12.75" customHeight="1" x14ac:dyDescent="0.2">
      <c r="A644" s="14"/>
      <c r="B644" s="15"/>
      <c r="C644" s="16"/>
      <c r="D644" s="14"/>
      <c r="E644" s="17"/>
      <c r="F644" s="18"/>
      <c r="G644" s="18"/>
      <c r="H644" s="18"/>
      <c r="I644" s="8"/>
      <c r="J644" s="9"/>
      <c r="K644" s="9"/>
      <c r="L644" s="9"/>
      <c r="M644" s="9"/>
      <c r="N644" s="9"/>
      <c r="O644" s="9"/>
      <c r="P644" s="9"/>
      <c r="Q644" s="9"/>
      <c r="R644" s="9"/>
      <c r="S644" s="9"/>
      <c r="T644" s="9"/>
      <c r="U644" s="9"/>
      <c r="V644" s="9"/>
      <c r="W644" s="9"/>
      <c r="X644" s="9"/>
      <c r="Y644" s="9"/>
      <c r="Z644" s="9"/>
    </row>
    <row r="645" spans="1:26" ht="12.75" customHeight="1" x14ac:dyDescent="0.2">
      <c r="A645" s="14"/>
      <c r="B645" s="15"/>
      <c r="C645" s="16"/>
      <c r="D645" s="14"/>
      <c r="E645" s="17"/>
      <c r="F645" s="18"/>
      <c r="G645" s="18"/>
      <c r="H645" s="18"/>
      <c r="I645" s="8"/>
      <c r="J645" s="9"/>
      <c r="K645" s="9"/>
      <c r="L645" s="9"/>
      <c r="M645" s="9"/>
      <c r="N645" s="9"/>
      <c r="O645" s="9"/>
      <c r="P645" s="9"/>
      <c r="Q645" s="9"/>
      <c r="R645" s="9"/>
      <c r="S645" s="9"/>
      <c r="T645" s="9"/>
      <c r="U645" s="9"/>
      <c r="V645" s="9"/>
      <c r="W645" s="9"/>
      <c r="X645" s="9"/>
      <c r="Y645" s="9"/>
      <c r="Z645" s="9"/>
    </row>
    <row r="646" spans="1:26" ht="12.75" customHeight="1" x14ac:dyDescent="0.2">
      <c r="A646" s="14"/>
      <c r="B646" s="15"/>
      <c r="C646" s="16"/>
      <c r="D646" s="14"/>
      <c r="E646" s="17"/>
      <c r="F646" s="18"/>
      <c r="G646" s="18"/>
      <c r="H646" s="18"/>
      <c r="I646" s="8"/>
      <c r="J646" s="9"/>
      <c r="K646" s="9"/>
      <c r="L646" s="9"/>
      <c r="M646" s="9"/>
      <c r="N646" s="9"/>
      <c r="O646" s="9"/>
      <c r="P646" s="9"/>
      <c r="Q646" s="9"/>
      <c r="R646" s="9"/>
      <c r="S646" s="9"/>
      <c r="T646" s="9"/>
      <c r="U646" s="9"/>
      <c r="V646" s="9"/>
      <c r="W646" s="9"/>
      <c r="X646" s="9"/>
      <c r="Y646" s="9"/>
      <c r="Z646" s="9"/>
    </row>
    <row r="647" spans="1:26" ht="12.75" customHeight="1" x14ac:dyDescent="0.2">
      <c r="A647" s="14"/>
      <c r="B647" s="15"/>
      <c r="C647" s="16"/>
      <c r="D647" s="14"/>
      <c r="E647" s="17"/>
      <c r="F647" s="18"/>
      <c r="G647" s="18"/>
      <c r="H647" s="18"/>
      <c r="I647" s="8"/>
      <c r="J647" s="9"/>
      <c r="K647" s="9"/>
      <c r="L647" s="9"/>
      <c r="M647" s="9"/>
      <c r="N647" s="9"/>
      <c r="O647" s="9"/>
      <c r="P647" s="9"/>
      <c r="Q647" s="9"/>
      <c r="R647" s="9"/>
      <c r="S647" s="9"/>
      <c r="T647" s="9"/>
      <c r="U647" s="9"/>
      <c r="V647" s="9"/>
      <c r="W647" s="9"/>
      <c r="X647" s="9"/>
      <c r="Y647" s="9"/>
      <c r="Z647" s="9"/>
    </row>
    <row r="648" spans="1:26" ht="12.75" customHeight="1" x14ac:dyDescent="0.2">
      <c r="A648" s="14"/>
      <c r="B648" s="15"/>
      <c r="C648" s="16"/>
      <c r="D648" s="14"/>
      <c r="E648" s="17"/>
      <c r="F648" s="18"/>
      <c r="G648" s="18"/>
      <c r="H648" s="18"/>
      <c r="I648" s="8"/>
      <c r="J648" s="9"/>
      <c r="K648" s="9"/>
      <c r="L648" s="9"/>
      <c r="M648" s="9"/>
      <c r="N648" s="9"/>
      <c r="O648" s="9"/>
      <c r="P648" s="9"/>
      <c r="Q648" s="9"/>
      <c r="R648" s="9"/>
      <c r="S648" s="9"/>
      <c r="T648" s="9"/>
      <c r="U648" s="9"/>
      <c r="V648" s="9"/>
      <c r="W648" s="9"/>
      <c r="X648" s="9"/>
      <c r="Y648" s="9"/>
      <c r="Z648" s="9"/>
    </row>
    <row r="649" spans="1:26" ht="12.75" customHeight="1" x14ac:dyDescent="0.2">
      <c r="A649" s="14"/>
      <c r="B649" s="15"/>
      <c r="C649" s="16"/>
      <c r="D649" s="14"/>
      <c r="E649" s="17"/>
      <c r="F649" s="18"/>
      <c r="G649" s="18"/>
      <c r="H649" s="18"/>
      <c r="I649" s="8"/>
      <c r="J649" s="9"/>
      <c r="K649" s="9"/>
      <c r="L649" s="9"/>
      <c r="M649" s="9"/>
      <c r="N649" s="9"/>
      <c r="O649" s="9"/>
      <c r="P649" s="9"/>
      <c r="Q649" s="9"/>
      <c r="R649" s="9"/>
      <c r="S649" s="9"/>
      <c r="T649" s="9"/>
      <c r="U649" s="9"/>
      <c r="V649" s="9"/>
      <c r="W649" s="9"/>
      <c r="X649" s="9"/>
      <c r="Y649" s="9"/>
      <c r="Z649" s="9"/>
    </row>
    <row r="650" spans="1:26" ht="12.75" customHeight="1" x14ac:dyDescent="0.2">
      <c r="A650" s="14"/>
      <c r="B650" s="15"/>
      <c r="C650" s="16"/>
      <c r="D650" s="14"/>
      <c r="E650" s="17"/>
      <c r="F650" s="18"/>
      <c r="G650" s="18"/>
      <c r="H650" s="18"/>
      <c r="I650" s="8"/>
      <c r="J650" s="9"/>
      <c r="K650" s="9"/>
      <c r="L650" s="9"/>
      <c r="M650" s="9"/>
      <c r="N650" s="9"/>
      <c r="O650" s="9"/>
      <c r="P650" s="9"/>
      <c r="Q650" s="9"/>
      <c r="R650" s="9"/>
      <c r="S650" s="9"/>
      <c r="T650" s="9"/>
      <c r="U650" s="9"/>
      <c r="V650" s="9"/>
      <c r="W650" s="9"/>
      <c r="X650" s="9"/>
      <c r="Y650" s="9"/>
      <c r="Z650" s="9"/>
    </row>
    <row r="651" spans="1:26" ht="12.75" customHeight="1" x14ac:dyDescent="0.2">
      <c r="A651" s="14"/>
      <c r="B651" s="15"/>
      <c r="C651" s="16"/>
      <c r="D651" s="14"/>
      <c r="E651" s="17"/>
      <c r="F651" s="18"/>
      <c r="G651" s="18"/>
      <c r="H651" s="18"/>
      <c r="I651" s="8"/>
      <c r="J651" s="9"/>
      <c r="K651" s="9"/>
      <c r="L651" s="9"/>
      <c r="M651" s="9"/>
      <c r="N651" s="9"/>
      <c r="O651" s="9"/>
      <c r="P651" s="9"/>
      <c r="Q651" s="9"/>
      <c r="R651" s="9"/>
      <c r="S651" s="9"/>
      <c r="T651" s="9"/>
      <c r="U651" s="9"/>
      <c r="V651" s="9"/>
      <c r="W651" s="9"/>
      <c r="X651" s="9"/>
      <c r="Y651" s="9"/>
      <c r="Z651" s="9"/>
    </row>
    <row r="652" spans="1:26" ht="12.75" customHeight="1" x14ac:dyDescent="0.2">
      <c r="A652" s="14"/>
      <c r="B652" s="15"/>
      <c r="C652" s="16"/>
      <c r="D652" s="14"/>
      <c r="E652" s="17"/>
      <c r="F652" s="18"/>
      <c r="G652" s="18"/>
      <c r="H652" s="18"/>
      <c r="I652" s="8"/>
      <c r="J652" s="9"/>
      <c r="K652" s="9"/>
      <c r="L652" s="9"/>
      <c r="M652" s="9"/>
      <c r="N652" s="9"/>
      <c r="O652" s="9"/>
      <c r="P652" s="9"/>
      <c r="Q652" s="9"/>
      <c r="R652" s="9"/>
      <c r="S652" s="9"/>
      <c r="T652" s="9"/>
      <c r="U652" s="9"/>
      <c r="V652" s="9"/>
      <c r="W652" s="9"/>
      <c r="X652" s="9"/>
      <c r="Y652" s="9"/>
      <c r="Z652" s="9"/>
    </row>
    <row r="653" spans="1:26" ht="12.75" customHeight="1" x14ac:dyDescent="0.2">
      <c r="A653" s="14"/>
      <c r="B653" s="15"/>
      <c r="C653" s="16"/>
      <c r="D653" s="14"/>
      <c r="E653" s="17"/>
      <c r="F653" s="18"/>
      <c r="G653" s="18"/>
      <c r="H653" s="18"/>
      <c r="I653" s="8"/>
      <c r="J653" s="9"/>
      <c r="K653" s="9"/>
      <c r="L653" s="9"/>
      <c r="M653" s="9"/>
      <c r="N653" s="9"/>
      <c r="O653" s="9"/>
      <c r="P653" s="9"/>
      <c r="Q653" s="9"/>
      <c r="R653" s="9"/>
      <c r="S653" s="9"/>
      <c r="T653" s="9"/>
      <c r="U653" s="9"/>
      <c r="V653" s="9"/>
      <c r="W653" s="9"/>
      <c r="X653" s="9"/>
      <c r="Y653" s="9"/>
      <c r="Z653" s="9"/>
    </row>
    <row r="654" spans="1:26" ht="12.75" customHeight="1" x14ac:dyDescent="0.2">
      <c r="A654" s="14"/>
      <c r="B654" s="15"/>
      <c r="C654" s="16"/>
      <c r="D654" s="14"/>
      <c r="E654" s="17"/>
      <c r="F654" s="18"/>
      <c r="G654" s="18"/>
      <c r="H654" s="18"/>
      <c r="I654" s="8"/>
      <c r="J654" s="9"/>
      <c r="K654" s="9"/>
      <c r="L654" s="9"/>
      <c r="M654" s="9"/>
      <c r="N654" s="9"/>
      <c r="O654" s="9"/>
      <c r="P654" s="9"/>
      <c r="Q654" s="9"/>
      <c r="R654" s="9"/>
      <c r="S654" s="9"/>
      <c r="T654" s="9"/>
      <c r="U654" s="9"/>
      <c r="V654" s="9"/>
      <c r="W654" s="9"/>
      <c r="X654" s="9"/>
      <c r="Y654" s="9"/>
      <c r="Z654" s="9"/>
    </row>
    <row r="655" spans="1:26" ht="12.75" customHeight="1" x14ac:dyDescent="0.2">
      <c r="A655" s="14"/>
      <c r="B655" s="15"/>
      <c r="C655" s="16"/>
      <c r="D655" s="14"/>
      <c r="E655" s="17"/>
      <c r="F655" s="18"/>
      <c r="G655" s="18"/>
      <c r="H655" s="18"/>
      <c r="I655" s="8"/>
      <c r="J655" s="9"/>
      <c r="K655" s="9"/>
      <c r="L655" s="9"/>
      <c r="M655" s="9"/>
      <c r="N655" s="9"/>
      <c r="O655" s="9"/>
      <c r="P655" s="9"/>
      <c r="Q655" s="9"/>
      <c r="R655" s="9"/>
      <c r="S655" s="9"/>
      <c r="T655" s="9"/>
      <c r="U655" s="9"/>
      <c r="V655" s="9"/>
      <c r="W655" s="9"/>
      <c r="X655" s="9"/>
      <c r="Y655" s="9"/>
      <c r="Z655" s="9"/>
    </row>
    <row r="656" spans="1:26" ht="12.75" customHeight="1" x14ac:dyDescent="0.2">
      <c r="A656" s="14"/>
      <c r="B656" s="15"/>
      <c r="C656" s="16"/>
      <c r="D656" s="14"/>
      <c r="E656" s="17"/>
      <c r="F656" s="18"/>
      <c r="G656" s="18"/>
      <c r="H656" s="18"/>
      <c r="I656" s="8"/>
      <c r="J656" s="9"/>
      <c r="K656" s="9"/>
      <c r="L656" s="9"/>
      <c r="M656" s="9"/>
      <c r="N656" s="9"/>
      <c r="O656" s="9"/>
      <c r="P656" s="9"/>
      <c r="Q656" s="9"/>
      <c r="R656" s="9"/>
      <c r="S656" s="9"/>
      <c r="T656" s="9"/>
      <c r="U656" s="9"/>
      <c r="V656" s="9"/>
      <c r="W656" s="9"/>
      <c r="X656" s="9"/>
      <c r="Y656" s="9"/>
      <c r="Z656" s="9"/>
    </row>
    <row r="657" spans="1:26" ht="12.75" customHeight="1" x14ac:dyDescent="0.2">
      <c r="A657" s="14"/>
      <c r="B657" s="15"/>
      <c r="C657" s="16"/>
      <c r="D657" s="14"/>
      <c r="E657" s="17"/>
      <c r="F657" s="18"/>
      <c r="G657" s="18"/>
      <c r="H657" s="18"/>
      <c r="I657" s="8"/>
      <c r="J657" s="9"/>
      <c r="K657" s="9"/>
      <c r="L657" s="9"/>
      <c r="M657" s="9"/>
      <c r="N657" s="9"/>
      <c r="O657" s="9"/>
      <c r="P657" s="9"/>
      <c r="Q657" s="9"/>
      <c r="R657" s="9"/>
      <c r="S657" s="9"/>
      <c r="T657" s="9"/>
      <c r="U657" s="9"/>
      <c r="V657" s="9"/>
      <c r="W657" s="9"/>
      <c r="X657" s="9"/>
      <c r="Y657" s="9"/>
      <c r="Z657" s="9"/>
    </row>
    <row r="658" spans="1:26" ht="12.75" customHeight="1" x14ac:dyDescent="0.2">
      <c r="A658" s="14"/>
      <c r="B658" s="15"/>
      <c r="C658" s="16"/>
      <c r="D658" s="14"/>
      <c r="E658" s="17"/>
      <c r="F658" s="18"/>
      <c r="G658" s="18"/>
      <c r="H658" s="18"/>
      <c r="I658" s="8"/>
      <c r="J658" s="9"/>
      <c r="K658" s="9"/>
      <c r="L658" s="9"/>
      <c r="M658" s="9"/>
      <c r="N658" s="9"/>
      <c r="O658" s="9"/>
      <c r="P658" s="9"/>
      <c r="Q658" s="9"/>
      <c r="R658" s="9"/>
      <c r="S658" s="9"/>
      <c r="T658" s="9"/>
      <c r="U658" s="9"/>
      <c r="V658" s="9"/>
      <c r="W658" s="9"/>
      <c r="X658" s="9"/>
      <c r="Y658" s="9"/>
      <c r="Z658" s="9"/>
    </row>
    <row r="659" spans="1:26" ht="12.75" customHeight="1" x14ac:dyDescent="0.2">
      <c r="A659" s="14"/>
      <c r="B659" s="15"/>
      <c r="C659" s="16"/>
      <c r="D659" s="14"/>
      <c r="E659" s="17"/>
      <c r="F659" s="18"/>
      <c r="G659" s="18"/>
      <c r="H659" s="18"/>
      <c r="I659" s="8"/>
      <c r="J659" s="9"/>
      <c r="K659" s="9"/>
      <c r="L659" s="9"/>
      <c r="M659" s="9"/>
      <c r="N659" s="9"/>
      <c r="O659" s="9"/>
      <c r="P659" s="9"/>
      <c r="Q659" s="9"/>
      <c r="R659" s="9"/>
      <c r="S659" s="9"/>
      <c r="T659" s="9"/>
      <c r="U659" s="9"/>
      <c r="V659" s="9"/>
      <c r="W659" s="9"/>
      <c r="X659" s="9"/>
      <c r="Y659" s="9"/>
      <c r="Z659" s="9"/>
    </row>
    <row r="660" spans="1:26" ht="12.75" customHeight="1" x14ac:dyDescent="0.2">
      <c r="A660" s="14"/>
      <c r="B660" s="15"/>
      <c r="C660" s="16"/>
      <c r="D660" s="14"/>
      <c r="E660" s="17"/>
      <c r="F660" s="18"/>
      <c r="G660" s="18"/>
      <c r="H660" s="18"/>
      <c r="I660" s="8"/>
      <c r="J660" s="9"/>
      <c r="K660" s="9"/>
      <c r="L660" s="9"/>
      <c r="M660" s="9"/>
      <c r="N660" s="9"/>
      <c r="O660" s="9"/>
      <c r="P660" s="9"/>
      <c r="Q660" s="9"/>
      <c r="R660" s="9"/>
      <c r="S660" s="9"/>
      <c r="T660" s="9"/>
      <c r="U660" s="9"/>
      <c r="V660" s="9"/>
      <c r="W660" s="9"/>
      <c r="X660" s="9"/>
      <c r="Y660" s="9"/>
      <c r="Z660" s="9"/>
    </row>
    <row r="661" spans="1:26" ht="12.75" customHeight="1" x14ac:dyDescent="0.2">
      <c r="A661" s="14"/>
      <c r="B661" s="15"/>
      <c r="C661" s="16"/>
      <c r="D661" s="14"/>
      <c r="E661" s="17"/>
      <c r="F661" s="18"/>
      <c r="G661" s="18"/>
      <c r="H661" s="18"/>
      <c r="I661" s="8"/>
      <c r="J661" s="9"/>
      <c r="K661" s="9"/>
      <c r="L661" s="9"/>
      <c r="M661" s="9"/>
      <c r="N661" s="9"/>
      <c r="O661" s="9"/>
      <c r="P661" s="9"/>
      <c r="Q661" s="9"/>
      <c r="R661" s="9"/>
      <c r="S661" s="9"/>
      <c r="T661" s="9"/>
      <c r="U661" s="9"/>
      <c r="V661" s="9"/>
      <c r="W661" s="9"/>
      <c r="X661" s="9"/>
      <c r="Y661" s="9"/>
      <c r="Z661" s="9"/>
    </row>
    <row r="662" spans="1:26" ht="12.75" customHeight="1" x14ac:dyDescent="0.2">
      <c r="A662" s="14"/>
      <c r="B662" s="15"/>
      <c r="C662" s="16"/>
      <c r="D662" s="14"/>
      <c r="E662" s="17"/>
      <c r="F662" s="18"/>
      <c r="G662" s="18"/>
      <c r="H662" s="18"/>
      <c r="I662" s="8"/>
      <c r="J662" s="9"/>
      <c r="K662" s="9"/>
      <c r="L662" s="9"/>
      <c r="M662" s="9"/>
      <c r="N662" s="9"/>
      <c r="O662" s="9"/>
      <c r="P662" s="9"/>
      <c r="Q662" s="9"/>
      <c r="R662" s="9"/>
      <c r="S662" s="9"/>
      <c r="T662" s="9"/>
      <c r="U662" s="9"/>
      <c r="V662" s="9"/>
      <c r="W662" s="9"/>
      <c r="X662" s="9"/>
      <c r="Y662" s="9"/>
      <c r="Z662" s="9"/>
    </row>
    <row r="663" spans="1:26" ht="12.75" customHeight="1" x14ac:dyDescent="0.2">
      <c r="A663" s="14"/>
      <c r="B663" s="15"/>
      <c r="C663" s="16"/>
      <c r="D663" s="14"/>
      <c r="E663" s="17"/>
      <c r="F663" s="18"/>
      <c r="G663" s="18"/>
      <c r="H663" s="18"/>
      <c r="I663" s="8"/>
      <c r="J663" s="9"/>
      <c r="K663" s="9"/>
      <c r="L663" s="9"/>
      <c r="M663" s="9"/>
      <c r="N663" s="9"/>
      <c r="O663" s="9"/>
      <c r="P663" s="9"/>
      <c r="Q663" s="9"/>
      <c r="R663" s="9"/>
      <c r="S663" s="9"/>
      <c r="T663" s="9"/>
      <c r="U663" s="9"/>
      <c r="V663" s="9"/>
      <c r="W663" s="9"/>
      <c r="X663" s="9"/>
      <c r="Y663" s="9"/>
      <c r="Z663" s="9"/>
    </row>
    <row r="664" spans="1:26" ht="12.75" customHeight="1" x14ac:dyDescent="0.2">
      <c r="A664" s="14"/>
      <c r="B664" s="15"/>
      <c r="C664" s="16"/>
      <c r="D664" s="14"/>
      <c r="E664" s="17"/>
      <c r="F664" s="18"/>
      <c r="G664" s="18"/>
      <c r="H664" s="18"/>
      <c r="I664" s="8"/>
      <c r="J664" s="9"/>
      <c r="K664" s="9"/>
      <c r="L664" s="9"/>
      <c r="M664" s="9"/>
      <c r="N664" s="9"/>
      <c r="O664" s="9"/>
      <c r="P664" s="9"/>
      <c r="Q664" s="9"/>
      <c r="R664" s="9"/>
      <c r="S664" s="9"/>
      <c r="T664" s="9"/>
      <c r="U664" s="9"/>
      <c r="V664" s="9"/>
      <c r="W664" s="9"/>
      <c r="X664" s="9"/>
      <c r="Y664" s="9"/>
      <c r="Z664" s="9"/>
    </row>
    <row r="665" spans="1:26" ht="12.75" customHeight="1" x14ac:dyDescent="0.2">
      <c r="A665" s="14"/>
      <c r="B665" s="15"/>
      <c r="C665" s="16"/>
      <c r="D665" s="14"/>
      <c r="E665" s="17"/>
      <c r="F665" s="18"/>
      <c r="G665" s="18"/>
      <c r="H665" s="18"/>
      <c r="I665" s="8"/>
      <c r="J665" s="9"/>
      <c r="K665" s="9"/>
      <c r="L665" s="9"/>
      <c r="M665" s="9"/>
      <c r="N665" s="9"/>
      <c r="O665" s="9"/>
      <c r="P665" s="9"/>
      <c r="Q665" s="9"/>
      <c r="R665" s="9"/>
      <c r="S665" s="9"/>
      <c r="T665" s="9"/>
      <c r="U665" s="9"/>
      <c r="V665" s="9"/>
      <c r="W665" s="9"/>
      <c r="X665" s="9"/>
      <c r="Y665" s="9"/>
      <c r="Z665" s="9"/>
    </row>
    <row r="666" spans="1:26" ht="12.75" customHeight="1" x14ac:dyDescent="0.2">
      <c r="A666" s="14"/>
      <c r="B666" s="15"/>
      <c r="C666" s="16"/>
      <c r="D666" s="14"/>
      <c r="E666" s="17"/>
      <c r="F666" s="18"/>
      <c r="G666" s="18"/>
      <c r="H666" s="18"/>
      <c r="I666" s="8"/>
      <c r="J666" s="9"/>
      <c r="K666" s="9"/>
      <c r="L666" s="9"/>
      <c r="M666" s="9"/>
      <c r="N666" s="9"/>
      <c r="O666" s="9"/>
      <c r="P666" s="9"/>
      <c r="Q666" s="9"/>
      <c r="R666" s="9"/>
      <c r="S666" s="9"/>
      <c r="T666" s="9"/>
      <c r="U666" s="9"/>
      <c r="V666" s="9"/>
      <c r="W666" s="9"/>
      <c r="X666" s="9"/>
      <c r="Y666" s="9"/>
      <c r="Z666" s="9"/>
    </row>
    <row r="667" spans="1:26" ht="12.75" customHeight="1" x14ac:dyDescent="0.2">
      <c r="A667" s="14"/>
      <c r="B667" s="15"/>
      <c r="C667" s="16"/>
      <c r="D667" s="14"/>
      <c r="E667" s="17"/>
      <c r="F667" s="18"/>
      <c r="G667" s="18"/>
      <c r="H667" s="18"/>
      <c r="I667" s="8"/>
      <c r="J667" s="9"/>
      <c r="K667" s="9"/>
      <c r="L667" s="9"/>
      <c r="M667" s="9"/>
      <c r="N667" s="9"/>
      <c r="O667" s="9"/>
      <c r="P667" s="9"/>
      <c r="Q667" s="9"/>
      <c r="R667" s="9"/>
      <c r="S667" s="9"/>
      <c r="T667" s="9"/>
      <c r="U667" s="9"/>
      <c r="V667" s="9"/>
      <c r="W667" s="9"/>
      <c r="X667" s="9"/>
      <c r="Y667" s="9"/>
      <c r="Z667" s="9"/>
    </row>
    <row r="668" spans="1:26" ht="12.75" customHeight="1" x14ac:dyDescent="0.2">
      <c r="A668" s="14"/>
      <c r="B668" s="15"/>
      <c r="C668" s="16"/>
      <c r="D668" s="14"/>
      <c r="E668" s="17"/>
      <c r="F668" s="18"/>
      <c r="G668" s="18"/>
      <c r="H668" s="18"/>
      <c r="I668" s="8"/>
      <c r="J668" s="9"/>
      <c r="K668" s="9"/>
      <c r="L668" s="9"/>
      <c r="M668" s="9"/>
      <c r="N668" s="9"/>
      <c r="O668" s="9"/>
      <c r="P668" s="9"/>
      <c r="Q668" s="9"/>
      <c r="R668" s="9"/>
      <c r="S668" s="9"/>
      <c r="T668" s="9"/>
      <c r="U668" s="9"/>
      <c r="V668" s="9"/>
      <c r="W668" s="9"/>
      <c r="X668" s="9"/>
      <c r="Y668" s="9"/>
      <c r="Z668" s="9"/>
    </row>
    <row r="669" spans="1:26" ht="12.75" customHeight="1" x14ac:dyDescent="0.2">
      <c r="A669" s="14"/>
      <c r="B669" s="15"/>
      <c r="C669" s="16"/>
      <c r="D669" s="14"/>
      <c r="E669" s="17"/>
      <c r="F669" s="18"/>
      <c r="G669" s="18"/>
      <c r="H669" s="18"/>
      <c r="I669" s="8"/>
      <c r="J669" s="9"/>
      <c r="K669" s="9"/>
      <c r="L669" s="9"/>
      <c r="M669" s="9"/>
      <c r="N669" s="9"/>
      <c r="O669" s="9"/>
      <c r="P669" s="9"/>
      <c r="Q669" s="9"/>
      <c r="R669" s="9"/>
      <c r="S669" s="9"/>
      <c r="T669" s="9"/>
      <c r="U669" s="9"/>
      <c r="V669" s="9"/>
      <c r="W669" s="9"/>
      <c r="X669" s="9"/>
      <c r="Y669" s="9"/>
      <c r="Z669" s="9"/>
    </row>
    <row r="670" spans="1:26" ht="12.75" customHeight="1" x14ac:dyDescent="0.2">
      <c r="A670" s="14"/>
      <c r="B670" s="15"/>
      <c r="C670" s="16"/>
      <c r="D670" s="14"/>
      <c r="E670" s="17"/>
      <c r="F670" s="18"/>
      <c r="G670" s="18"/>
      <c r="H670" s="18"/>
      <c r="I670" s="8"/>
      <c r="J670" s="9"/>
      <c r="K670" s="9"/>
      <c r="L670" s="9"/>
      <c r="M670" s="9"/>
      <c r="N670" s="9"/>
      <c r="O670" s="9"/>
      <c r="P670" s="9"/>
      <c r="Q670" s="9"/>
      <c r="R670" s="9"/>
      <c r="S670" s="9"/>
      <c r="T670" s="9"/>
      <c r="U670" s="9"/>
      <c r="V670" s="9"/>
      <c r="W670" s="9"/>
      <c r="X670" s="9"/>
      <c r="Y670" s="9"/>
      <c r="Z670" s="9"/>
    </row>
    <row r="671" spans="1:26" ht="12.75" customHeight="1" x14ac:dyDescent="0.2">
      <c r="A671" s="14"/>
      <c r="B671" s="15"/>
      <c r="C671" s="16"/>
      <c r="D671" s="14"/>
      <c r="E671" s="17"/>
      <c r="F671" s="18"/>
      <c r="G671" s="18"/>
      <c r="H671" s="18"/>
      <c r="I671" s="8"/>
      <c r="J671" s="9"/>
      <c r="K671" s="9"/>
      <c r="L671" s="9"/>
      <c r="M671" s="9"/>
      <c r="N671" s="9"/>
      <c r="O671" s="9"/>
      <c r="P671" s="9"/>
      <c r="Q671" s="9"/>
      <c r="R671" s="9"/>
      <c r="S671" s="9"/>
      <c r="T671" s="9"/>
      <c r="U671" s="9"/>
      <c r="V671" s="9"/>
      <c r="W671" s="9"/>
      <c r="X671" s="9"/>
      <c r="Y671" s="9"/>
      <c r="Z671" s="9"/>
    </row>
    <row r="672" spans="1:26" ht="12.75" customHeight="1" x14ac:dyDescent="0.2">
      <c r="A672" s="14"/>
      <c r="B672" s="15"/>
      <c r="C672" s="16"/>
      <c r="D672" s="14"/>
      <c r="E672" s="17"/>
      <c r="F672" s="18"/>
      <c r="G672" s="18"/>
      <c r="H672" s="18"/>
      <c r="I672" s="8"/>
      <c r="J672" s="9"/>
      <c r="K672" s="9"/>
      <c r="L672" s="9"/>
      <c r="M672" s="9"/>
      <c r="N672" s="9"/>
      <c r="O672" s="9"/>
      <c r="P672" s="9"/>
      <c r="Q672" s="9"/>
      <c r="R672" s="9"/>
      <c r="S672" s="9"/>
      <c r="T672" s="9"/>
      <c r="U672" s="9"/>
      <c r="V672" s="9"/>
      <c r="W672" s="9"/>
      <c r="X672" s="9"/>
      <c r="Y672" s="9"/>
      <c r="Z672" s="9"/>
    </row>
    <row r="673" spans="1:26" ht="12.75" customHeight="1" x14ac:dyDescent="0.2">
      <c r="A673" s="14"/>
      <c r="B673" s="15"/>
      <c r="C673" s="16"/>
      <c r="D673" s="14"/>
      <c r="E673" s="17"/>
      <c r="F673" s="18"/>
      <c r="G673" s="18"/>
      <c r="H673" s="18"/>
      <c r="I673" s="8"/>
      <c r="J673" s="9"/>
      <c r="K673" s="9"/>
      <c r="L673" s="9"/>
      <c r="M673" s="9"/>
      <c r="N673" s="9"/>
      <c r="O673" s="9"/>
      <c r="P673" s="9"/>
      <c r="Q673" s="9"/>
      <c r="R673" s="9"/>
      <c r="S673" s="9"/>
      <c r="T673" s="9"/>
      <c r="U673" s="9"/>
      <c r="V673" s="9"/>
      <c r="W673" s="9"/>
      <c r="X673" s="9"/>
      <c r="Y673" s="9"/>
      <c r="Z673" s="9"/>
    </row>
    <row r="674" spans="1:26" ht="12.75" customHeight="1" x14ac:dyDescent="0.2">
      <c r="A674" s="14"/>
      <c r="B674" s="15"/>
      <c r="C674" s="16"/>
      <c r="D674" s="14"/>
      <c r="E674" s="17"/>
      <c r="F674" s="18"/>
      <c r="G674" s="18"/>
      <c r="H674" s="18"/>
      <c r="I674" s="8"/>
      <c r="J674" s="9"/>
      <c r="K674" s="9"/>
      <c r="L674" s="9"/>
      <c r="M674" s="9"/>
      <c r="N674" s="9"/>
      <c r="O674" s="9"/>
      <c r="P674" s="9"/>
      <c r="Q674" s="9"/>
      <c r="R674" s="9"/>
      <c r="S674" s="9"/>
      <c r="T674" s="9"/>
      <c r="U674" s="9"/>
      <c r="V674" s="9"/>
      <c r="W674" s="9"/>
      <c r="X674" s="9"/>
      <c r="Y674" s="9"/>
      <c r="Z674" s="9"/>
    </row>
    <row r="675" spans="1:26" ht="12.75" customHeight="1" x14ac:dyDescent="0.2">
      <c r="A675" s="14"/>
      <c r="B675" s="15"/>
      <c r="C675" s="16"/>
      <c r="D675" s="14"/>
      <c r="E675" s="17"/>
      <c r="F675" s="18"/>
      <c r="G675" s="18"/>
      <c r="H675" s="18"/>
      <c r="I675" s="8"/>
      <c r="J675" s="9"/>
      <c r="K675" s="9"/>
      <c r="L675" s="9"/>
      <c r="M675" s="9"/>
      <c r="N675" s="9"/>
      <c r="O675" s="9"/>
      <c r="P675" s="9"/>
      <c r="Q675" s="9"/>
      <c r="R675" s="9"/>
      <c r="S675" s="9"/>
      <c r="T675" s="9"/>
      <c r="U675" s="9"/>
      <c r="V675" s="9"/>
      <c r="W675" s="9"/>
      <c r="X675" s="9"/>
      <c r="Y675" s="9"/>
      <c r="Z675" s="9"/>
    </row>
    <row r="676" spans="1:26" ht="12.75" customHeight="1" x14ac:dyDescent="0.2">
      <c r="A676" s="14"/>
      <c r="B676" s="15"/>
      <c r="C676" s="16"/>
      <c r="D676" s="14"/>
      <c r="E676" s="17"/>
      <c r="F676" s="18"/>
      <c r="G676" s="18"/>
      <c r="H676" s="18"/>
      <c r="I676" s="8"/>
      <c r="J676" s="9"/>
      <c r="K676" s="9"/>
      <c r="L676" s="9"/>
      <c r="M676" s="9"/>
      <c r="N676" s="9"/>
      <c r="O676" s="9"/>
      <c r="P676" s="9"/>
      <c r="Q676" s="9"/>
      <c r="R676" s="9"/>
      <c r="S676" s="9"/>
      <c r="T676" s="9"/>
      <c r="U676" s="9"/>
      <c r="V676" s="9"/>
      <c r="W676" s="9"/>
      <c r="X676" s="9"/>
      <c r="Y676" s="9"/>
      <c r="Z676" s="9"/>
    </row>
    <row r="677" spans="1:26" ht="12.75" customHeight="1" x14ac:dyDescent="0.2">
      <c r="A677" s="14"/>
      <c r="B677" s="15"/>
      <c r="C677" s="16"/>
      <c r="D677" s="14"/>
      <c r="E677" s="17"/>
      <c r="F677" s="18"/>
      <c r="G677" s="18"/>
      <c r="H677" s="18"/>
      <c r="I677" s="8"/>
      <c r="J677" s="9"/>
      <c r="K677" s="9"/>
      <c r="L677" s="9"/>
      <c r="M677" s="9"/>
      <c r="N677" s="9"/>
      <c r="O677" s="9"/>
      <c r="P677" s="9"/>
      <c r="Q677" s="9"/>
      <c r="R677" s="9"/>
      <c r="S677" s="9"/>
      <c r="T677" s="9"/>
      <c r="U677" s="9"/>
      <c r="V677" s="9"/>
      <c r="W677" s="9"/>
      <c r="X677" s="9"/>
      <c r="Y677" s="9"/>
      <c r="Z677" s="9"/>
    </row>
    <row r="678" spans="1:26" ht="12.75" customHeight="1" x14ac:dyDescent="0.2">
      <c r="A678" s="14"/>
      <c r="B678" s="15"/>
      <c r="C678" s="16"/>
      <c r="D678" s="14"/>
      <c r="E678" s="17"/>
      <c r="F678" s="18"/>
      <c r="G678" s="18"/>
      <c r="H678" s="18"/>
      <c r="I678" s="8"/>
      <c r="J678" s="9"/>
      <c r="K678" s="9"/>
      <c r="L678" s="9"/>
      <c r="M678" s="9"/>
      <c r="N678" s="9"/>
      <c r="O678" s="9"/>
      <c r="P678" s="9"/>
      <c r="Q678" s="9"/>
      <c r="R678" s="9"/>
      <c r="S678" s="9"/>
      <c r="T678" s="9"/>
      <c r="U678" s="9"/>
      <c r="V678" s="9"/>
      <c r="W678" s="9"/>
      <c r="X678" s="9"/>
      <c r="Y678" s="9"/>
      <c r="Z678" s="9"/>
    </row>
    <row r="679" spans="1:26" ht="12.75" customHeight="1" x14ac:dyDescent="0.2">
      <c r="A679" s="14"/>
      <c r="B679" s="15"/>
      <c r="C679" s="16"/>
      <c r="D679" s="14"/>
      <c r="E679" s="17"/>
      <c r="F679" s="18"/>
      <c r="G679" s="18"/>
      <c r="H679" s="18"/>
      <c r="I679" s="8"/>
      <c r="J679" s="9"/>
      <c r="K679" s="9"/>
      <c r="L679" s="9"/>
      <c r="M679" s="9"/>
      <c r="N679" s="9"/>
      <c r="O679" s="9"/>
      <c r="P679" s="9"/>
      <c r="Q679" s="9"/>
      <c r="R679" s="9"/>
      <c r="S679" s="9"/>
      <c r="T679" s="9"/>
      <c r="U679" s="9"/>
      <c r="V679" s="9"/>
      <c r="W679" s="9"/>
      <c r="X679" s="9"/>
      <c r="Y679" s="9"/>
      <c r="Z679" s="9"/>
    </row>
    <row r="680" spans="1:26" ht="12.75" customHeight="1" x14ac:dyDescent="0.2">
      <c r="A680" s="14"/>
      <c r="B680" s="15"/>
      <c r="C680" s="16"/>
      <c r="D680" s="14"/>
      <c r="E680" s="17"/>
      <c r="F680" s="18"/>
      <c r="G680" s="18"/>
      <c r="H680" s="18"/>
      <c r="I680" s="8"/>
      <c r="J680" s="9"/>
      <c r="K680" s="9"/>
      <c r="L680" s="9"/>
      <c r="M680" s="9"/>
      <c r="N680" s="9"/>
      <c r="O680" s="9"/>
      <c r="P680" s="9"/>
      <c r="Q680" s="9"/>
      <c r="R680" s="9"/>
      <c r="S680" s="9"/>
      <c r="T680" s="9"/>
      <c r="U680" s="9"/>
      <c r="V680" s="9"/>
      <c r="W680" s="9"/>
      <c r="X680" s="9"/>
      <c r="Y680" s="9"/>
      <c r="Z680" s="9"/>
    </row>
    <row r="681" spans="1:26" ht="12.75" customHeight="1" x14ac:dyDescent="0.2">
      <c r="A681" s="14"/>
      <c r="B681" s="15"/>
      <c r="C681" s="16"/>
      <c r="D681" s="14"/>
      <c r="E681" s="17"/>
      <c r="F681" s="18"/>
      <c r="G681" s="18"/>
      <c r="H681" s="18"/>
      <c r="I681" s="8"/>
      <c r="J681" s="9"/>
      <c r="K681" s="9"/>
      <c r="L681" s="9"/>
      <c r="M681" s="9"/>
      <c r="N681" s="9"/>
      <c r="O681" s="9"/>
      <c r="P681" s="9"/>
      <c r="Q681" s="9"/>
      <c r="R681" s="9"/>
      <c r="S681" s="9"/>
      <c r="T681" s="9"/>
      <c r="U681" s="9"/>
      <c r="V681" s="9"/>
      <c r="W681" s="9"/>
      <c r="X681" s="9"/>
      <c r="Y681" s="9"/>
      <c r="Z681" s="9"/>
    </row>
    <row r="682" spans="1:26" ht="12.75" customHeight="1" x14ac:dyDescent="0.2">
      <c r="A682" s="14"/>
      <c r="B682" s="15"/>
      <c r="C682" s="16"/>
      <c r="D682" s="14"/>
      <c r="E682" s="17"/>
      <c r="F682" s="18"/>
      <c r="G682" s="18"/>
      <c r="H682" s="18"/>
      <c r="I682" s="8"/>
      <c r="J682" s="9"/>
      <c r="K682" s="9"/>
      <c r="L682" s="9"/>
      <c r="M682" s="9"/>
      <c r="N682" s="9"/>
      <c r="O682" s="9"/>
      <c r="P682" s="9"/>
      <c r="Q682" s="9"/>
      <c r="R682" s="9"/>
      <c r="S682" s="9"/>
      <c r="T682" s="9"/>
      <c r="U682" s="9"/>
      <c r="V682" s="9"/>
      <c r="W682" s="9"/>
      <c r="X682" s="9"/>
      <c r="Y682" s="9"/>
      <c r="Z682" s="9"/>
    </row>
    <row r="683" spans="1:26" ht="12.75" customHeight="1" x14ac:dyDescent="0.2">
      <c r="A683" s="14"/>
      <c r="B683" s="15"/>
      <c r="C683" s="16"/>
      <c r="D683" s="14"/>
      <c r="E683" s="17"/>
      <c r="F683" s="18"/>
      <c r="G683" s="18"/>
      <c r="H683" s="18"/>
      <c r="I683" s="8"/>
      <c r="J683" s="9"/>
      <c r="K683" s="9"/>
      <c r="L683" s="9"/>
      <c r="M683" s="9"/>
      <c r="N683" s="9"/>
      <c r="O683" s="9"/>
      <c r="P683" s="9"/>
      <c r="Q683" s="9"/>
      <c r="R683" s="9"/>
      <c r="S683" s="9"/>
      <c r="T683" s="9"/>
      <c r="U683" s="9"/>
      <c r="V683" s="9"/>
      <c r="W683" s="9"/>
      <c r="X683" s="9"/>
      <c r="Y683" s="9"/>
      <c r="Z683" s="9"/>
    </row>
    <row r="684" spans="1:26" ht="12.75" customHeight="1" x14ac:dyDescent="0.2">
      <c r="A684" s="14"/>
      <c r="B684" s="15"/>
      <c r="C684" s="16"/>
      <c r="D684" s="14"/>
      <c r="E684" s="17"/>
      <c r="F684" s="18"/>
      <c r="G684" s="18"/>
      <c r="H684" s="18"/>
      <c r="I684" s="8"/>
      <c r="J684" s="9"/>
      <c r="K684" s="9"/>
      <c r="L684" s="9"/>
      <c r="M684" s="9"/>
      <c r="N684" s="9"/>
      <c r="O684" s="9"/>
      <c r="P684" s="9"/>
      <c r="Q684" s="9"/>
      <c r="R684" s="9"/>
      <c r="S684" s="9"/>
      <c r="T684" s="9"/>
      <c r="U684" s="9"/>
      <c r="V684" s="9"/>
      <c r="W684" s="9"/>
      <c r="X684" s="9"/>
      <c r="Y684" s="9"/>
      <c r="Z684" s="9"/>
    </row>
    <row r="685" spans="1:26" ht="12.75" customHeight="1" x14ac:dyDescent="0.2">
      <c r="A685" s="14"/>
      <c r="B685" s="15"/>
      <c r="C685" s="16"/>
      <c r="D685" s="14"/>
      <c r="E685" s="17"/>
      <c r="F685" s="18"/>
      <c r="G685" s="18"/>
      <c r="H685" s="18"/>
      <c r="I685" s="8"/>
      <c r="J685" s="9"/>
      <c r="K685" s="9"/>
      <c r="L685" s="9"/>
      <c r="M685" s="9"/>
      <c r="N685" s="9"/>
      <c r="O685" s="9"/>
      <c r="P685" s="9"/>
      <c r="Q685" s="9"/>
      <c r="R685" s="9"/>
      <c r="S685" s="9"/>
      <c r="T685" s="9"/>
      <c r="U685" s="9"/>
      <c r="V685" s="9"/>
      <c r="W685" s="9"/>
      <c r="X685" s="9"/>
      <c r="Y685" s="9"/>
      <c r="Z685" s="9"/>
    </row>
    <row r="686" spans="1:26" ht="12.75" customHeight="1" x14ac:dyDescent="0.2">
      <c r="A686" s="14"/>
      <c r="B686" s="15"/>
      <c r="C686" s="16"/>
      <c r="D686" s="14"/>
      <c r="E686" s="17"/>
      <c r="F686" s="18"/>
      <c r="G686" s="18"/>
      <c r="H686" s="18"/>
      <c r="I686" s="8"/>
      <c r="J686" s="9"/>
      <c r="K686" s="9"/>
      <c r="L686" s="9"/>
      <c r="M686" s="9"/>
      <c r="N686" s="9"/>
      <c r="O686" s="9"/>
      <c r="P686" s="9"/>
      <c r="Q686" s="9"/>
      <c r="R686" s="9"/>
      <c r="S686" s="9"/>
      <c r="T686" s="9"/>
      <c r="U686" s="9"/>
      <c r="V686" s="9"/>
      <c r="W686" s="9"/>
      <c r="X686" s="9"/>
      <c r="Y686" s="9"/>
      <c r="Z686" s="9"/>
    </row>
    <row r="687" spans="1:26" ht="12.75" customHeight="1" x14ac:dyDescent="0.2">
      <c r="A687" s="14"/>
      <c r="B687" s="15"/>
      <c r="C687" s="16"/>
      <c r="D687" s="14"/>
      <c r="E687" s="17"/>
      <c r="F687" s="18"/>
      <c r="G687" s="18"/>
      <c r="H687" s="18"/>
      <c r="I687" s="8"/>
      <c r="J687" s="9"/>
      <c r="K687" s="9"/>
      <c r="L687" s="9"/>
      <c r="M687" s="9"/>
      <c r="N687" s="9"/>
      <c r="O687" s="9"/>
      <c r="P687" s="9"/>
      <c r="Q687" s="9"/>
      <c r="R687" s="9"/>
      <c r="S687" s="9"/>
      <c r="T687" s="9"/>
      <c r="U687" s="9"/>
      <c r="V687" s="9"/>
      <c r="W687" s="9"/>
      <c r="X687" s="9"/>
      <c r="Y687" s="9"/>
      <c r="Z687" s="9"/>
    </row>
    <row r="688" spans="1:26" ht="12.75" customHeight="1" x14ac:dyDescent="0.2">
      <c r="A688" s="14"/>
      <c r="B688" s="15"/>
      <c r="C688" s="16"/>
      <c r="D688" s="14"/>
      <c r="E688" s="17"/>
      <c r="F688" s="18"/>
      <c r="G688" s="18"/>
      <c r="H688" s="18"/>
      <c r="I688" s="8"/>
      <c r="J688" s="9"/>
      <c r="K688" s="9"/>
      <c r="L688" s="9"/>
      <c r="M688" s="9"/>
      <c r="N688" s="9"/>
      <c r="O688" s="9"/>
      <c r="P688" s="9"/>
      <c r="Q688" s="9"/>
      <c r="R688" s="9"/>
      <c r="S688" s="9"/>
      <c r="T688" s="9"/>
      <c r="U688" s="9"/>
      <c r="V688" s="9"/>
      <c r="W688" s="9"/>
      <c r="X688" s="9"/>
      <c r="Y688" s="9"/>
      <c r="Z688" s="9"/>
    </row>
    <row r="689" spans="1:26" ht="12.75" customHeight="1" x14ac:dyDescent="0.2">
      <c r="A689" s="14"/>
      <c r="B689" s="15"/>
      <c r="C689" s="16"/>
      <c r="D689" s="14"/>
      <c r="E689" s="17"/>
      <c r="F689" s="18"/>
      <c r="G689" s="18"/>
      <c r="H689" s="18"/>
      <c r="I689" s="8"/>
      <c r="J689" s="9"/>
      <c r="K689" s="9"/>
      <c r="L689" s="9"/>
      <c r="M689" s="9"/>
      <c r="N689" s="9"/>
      <c r="O689" s="9"/>
      <c r="P689" s="9"/>
      <c r="Q689" s="9"/>
      <c r="R689" s="9"/>
      <c r="S689" s="9"/>
      <c r="T689" s="9"/>
      <c r="U689" s="9"/>
      <c r="V689" s="9"/>
      <c r="W689" s="9"/>
      <c r="X689" s="9"/>
      <c r="Y689" s="9"/>
      <c r="Z689" s="9"/>
    </row>
    <row r="690" spans="1:26" ht="12.75" customHeight="1" x14ac:dyDescent="0.2">
      <c r="A690" s="14"/>
      <c r="B690" s="15"/>
      <c r="C690" s="16"/>
      <c r="D690" s="14"/>
      <c r="E690" s="17"/>
      <c r="F690" s="18"/>
      <c r="G690" s="18"/>
      <c r="H690" s="18"/>
      <c r="I690" s="8"/>
      <c r="J690" s="9"/>
      <c r="K690" s="9"/>
      <c r="L690" s="9"/>
      <c r="M690" s="9"/>
      <c r="N690" s="9"/>
      <c r="O690" s="9"/>
      <c r="P690" s="9"/>
      <c r="Q690" s="9"/>
      <c r="R690" s="9"/>
      <c r="S690" s="9"/>
      <c r="T690" s="9"/>
      <c r="U690" s="9"/>
      <c r="V690" s="9"/>
      <c r="W690" s="9"/>
      <c r="X690" s="9"/>
      <c r="Y690" s="9"/>
      <c r="Z690" s="9"/>
    </row>
    <row r="691" spans="1:26" ht="12.75" customHeight="1" x14ac:dyDescent="0.2">
      <c r="A691" s="14"/>
      <c r="B691" s="15"/>
      <c r="C691" s="16"/>
      <c r="D691" s="14"/>
      <c r="E691" s="17"/>
      <c r="F691" s="18"/>
      <c r="G691" s="18"/>
      <c r="H691" s="18"/>
      <c r="I691" s="8"/>
      <c r="J691" s="9"/>
      <c r="K691" s="9"/>
      <c r="L691" s="9"/>
      <c r="M691" s="9"/>
      <c r="N691" s="9"/>
      <c r="O691" s="9"/>
      <c r="P691" s="9"/>
      <c r="Q691" s="9"/>
      <c r="R691" s="9"/>
      <c r="S691" s="9"/>
      <c r="T691" s="9"/>
      <c r="U691" s="9"/>
      <c r="V691" s="9"/>
      <c r="W691" s="9"/>
      <c r="X691" s="9"/>
      <c r="Y691" s="9"/>
      <c r="Z691" s="9"/>
    </row>
    <row r="692" spans="1:26" ht="12.75" customHeight="1" x14ac:dyDescent="0.2">
      <c r="A692" s="14"/>
      <c r="B692" s="15"/>
      <c r="C692" s="16"/>
      <c r="D692" s="14"/>
      <c r="E692" s="17"/>
      <c r="F692" s="18"/>
      <c r="G692" s="18"/>
      <c r="H692" s="18"/>
      <c r="I692" s="8"/>
      <c r="J692" s="9"/>
      <c r="K692" s="9"/>
      <c r="L692" s="9"/>
      <c r="M692" s="9"/>
      <c r="N692" s="9"/>
      <c r="O692" s="9"/>
      <c r="P692" s="9"/>
      <c r="Q692" s="9"/>
      <c r="R692" s="9"/>
      <c r="S692" s="9"/>
      <c r="T692" s="9"/>
      <c r="U692" s="9"/>
      <c r="V692" s="9"/>
      <c r="W692" s="9"/>
      <c r="X692" s="9"/>
      <c r="Y692" s="9"/>
      <c r="Z692" s="9"/>
    </row>
    <row r="693" spans="1:26" ht="12.75" customHeight="1" x14ac:dyDescent="0.2">
      <c r="A693" s="14"/>
      <c r="B693" s="15"/>
      <c r="C693" s="16"/>
      <c r="D693" s="14"/>
      <c r="E693" s="17"/>
      <c r="F693" s="18"/>
      <c r="G693" s="18"/>
      <c r="H693" s="18"/>
      <c r="I693" s="8"/>
      <c r="J693" s="9"/>
      <c r="K693" s="9"/>
      <c r="L693" s="9"/>
      <c r="M693" s="9"/>
      <c r="N693" s="9"/>
      <c r="O693" s="9"/>
      <c r="P693" s="9"/>
      <c r="Q693" s="9"/>
      <c r="R693" s="9"/>
      <c r="S693" s="9"/>
      <c r="T693" s="9"/>
      <c r="U693" s="9"/>
      <c r="V693" s="9"/>
      <c r="W693" s="9"/>
      <c r="X693" s="9"/>
      <c r="Y693" s="9"/>
      <c r="Z693" s="9"/>
    </row>
    <row r="694" spans="1:26" ht="12.75" customHeight="1" x14ac:dyDescent="0.2">
      <c r="A694" s="14"/>
      <c r="B694" s="15"/>
      <c r="C694" s="16"/>
      <c r="D694" s="14"/>
      <c r="E694" s="17"/>
      <c r="F694" s="18"/>
      <c r="G694" s="18"/>
      <c r="H694" s="18"/>
      <c r="I694" s="8"/>
      <c r="J694" s="9"/>
      <c r="K694" s="9"/>
      <c r="L694" s="9"/>
      <c r="M694" s="9"/>
      <c r="N694" s="9"/>
      <c r="O694" s="9"/>
      <c r="P694" s="9"/>
      <c r="Q694" s="9"/>
      <c r="R694" s="9"/>
      <c r="S694" s="9"/>
      <c r="T694" s="9"/>
      <c r="U694" s="9"/>
      <c r="V694" s="9"/>
      <c r="W694" s="9"/>
      <c r="X694" s="9"/>
      <c r="Y694" s="9"/>
      <c r="Z694" s="9"/>
    </row>
    <row r="695" spans="1:26" ht="12.75" customHeight="1" x14ac:dyDescent="0.2">
      <c r="A695" s="14"/>
      <c r="B695" s="15"/>
      <c r="C695" s="16"/>
      <c r="D695" s="14"/>
      <c r="E695" s="17"/>
      <c r="F695" s="18"/>
      <c r="G695" s="18"/>
      <c r="H695" s="18"/>
      <c r="I695" s="8"/>
      <c r="J695" s="9"/>
      <c r="K695" s="9"/>
      <c r="L695" s="9"/>
      <c r="M695" s="9"/>
      <c r="N695" s="9"/>
      <c r="O695" s="9"/>
      <c r="P695" s="9"/>
      <c r="Q695" s="9"/>
      <c r="R695" s="9"/>
      <c r="S695" s="9"/>
      <c r="T695" s="9"/>
      <c r="U695" s="9"/>
      <c r="V695" s="9"/>
      <c r="W695" s="9"/>
      <c r="X695" s="9"/>
      <c r="Y695" s="9"/>
      <c r="Z695" s="9"/>
    </row>
    <row r="696" spans="1:26" ht="12.75" customHeight="1" x14ac:dyDescent="0.2">
      <c r="A696" s="14"/>
      <c r="B696" s="15"/>
      <c r="C696" s="16"/>
      <c r="D696" s="14"/>
      <c r="E696" s="17"/>
      <c r="F696" s="18"/>
      <c r="G696" s="18"/>
      <c r="H696" s="18"/>
      <c r="I696" s="8"/>
      <c r="J696" s="9"/>
      <c r="K696" s="9"/>
      <c r="L696" s="9"/>
      <c r="M696" s="9"/>
      <c r="N696" s="9"/>
      <c r="O696" s="9"/>
      <c r="P696" s="9"/>
      <c r="Q696" s="9"/>
      <c r="R696" s="9"/>
      <c r="S696" s="9"/>
      <c r="T696" s="9"/>
      <c r="U696" s="9"/>
      <c r="V696" s="9"/>
      <c r="W696" s="9"/>
      <c r="X696" s="9"/>
      <c r="Y696" s="9"/>
      <c r="Z696" s="9"/>
    </row>
    <row r="697" spans="1:26" ht="12.75" customHeight="1" x14ac:dyDescent="0.2">
      <c r="A697" s="14"/>
      <c r="B697" s="15"/>
      <c r="C697" s="16"/>
      <c r="D697" s="14"/>
      <c r="E697" s="17"/>
      <c r="F697" s="18"/>
      <c r="G697" s="18"/>
      <c r="H697" s="18"/>
      <c r="I697" s="8"/>
      <c r="J697" s="9"/>
      <c r="K697" s="9"/>
      <c r="L697" s="9"/>
      <c r="M697" s="9"/>
      <c r="N697" s="9"/>
      <c r="O697" s="9"/>
      <c r="P697" s="9"/>
      <c r="Q697" s="9"/>
      <c r="R697" s="9"/>
      <c r="S697" s="9"/>
      <c r="T697" s="9"/>
      <c r="U697" s="9"/>
      <c r="V697" s="9"/>
      <c r="W697" s="9"/>
      <c r="X697" s="9"/>
      <c r="Y697" s="9"/>
      <c r="Z697" s="9"/>
    </row>
    <row r="698" spans="1:26" ht="12.75" customHeight="1" x14ac:dyDescent="0.2">
      <c r="A698" s="14"/>
      <c r="B698" s="15"/>
      <c r="C698" s="16"/>
      <c r="D698" s="14"/>
      <c r="E698" s="17"/>
      <c r="F698" s="18"/>
      <c r="G698" s="18"/>
      <c r="H698" s="18"/>
      <c r="I698" s="8"/>
      <c r="J698" s="9"/>
      <c r="K698" s="9"/>
      <c r="L698" s="9"/>
      <c r="M698" s="9"/>
      <c r="N698" s="9"/>
      <c r="O698" s="9"/>
      <c r="P698" s="9"/>
      <c r="Q698" s="9"/>
      <c r="R698" s="9"/>
      <c r="S698" s="9"/>
      <c r="T698" s="9"/>
      <c r="U698" s="9"/>
      <c r="V698" s="9"/>
      <c r="W698" s="9"/>
      <c r="X698" s="9"/>
      <c r="Y698" s="9"/>
      <c r="Z698" s="9"/>
    </row>
    <row r="699" spans="1:26" ht="12.75" customHeight="1" x14ac:dyDescent="0.2">
      <c r="A699" s="14"/>
      <c r="B699" s="15"/>
      <c r="C699" s="16"/>
      <c r="D699" s="14"/>
      <c r="E699" s="17"/>
      <c r="F699" s="18"/>
      <c r="G699" s="18"/>
      <c r="H699" s="18"/>
      <c r="I699" s="8"/>
      <c r="J699" s="9"/>
      <c r="K699" s="9"/>
      <c r="L699" s="9"/>
      <c r="M699" s="9"/>
      <c r="N699" s="9"/>
      <c r="O699" s="9"/>
      <c r="P699" s="9"/>
      <c r="Q699" s="9"/>
      <c r="R699" s="9"/>
      <c r="S699" s="9"/>
      <c r="T699" s="9"/>
      <c r="U699" s="9"/>
      <c r="V699" s="9"/>
      <c r="W699" s="9"/>
      <c r="X699" s="9"/>
      <c r="Y699" s="9"/>
      <c r="Z699" s="9"/>
    </row>
    <row r="700" spans="1:26" ht="12.75" customHeight="1" x14ac:dyDescent="0.2">
      <c r="A700" s="14"/>
      <c r="B700" s="15"/>
      <c r="C700" s="16"/>
      <c r="D700" s="14"/>
      <c r="E700" s="17"/>
      <c r="F700" s="18"/>
      <c r="G700" s="18"/>
      <c r="H700" s="18"/>
      <c r="I700" s="8"/>
      <c r="J700" s="9"/>
      <c r="K700" s="9"/>
      <c r="L700" s="9"/>
      <c r="M700" s="9"/>
      <c r="N700" s="9"/>
      <c r="O700" s="9"/>
      <c r="P700" s="9"/>
      <c r="Q700" s="9"/>
      <c r="R700" s="9"/>
      <c r="S700" s="9"/>
      <c r="T700" s="9"/>
      <c r="U700" s="9"/>
      <c r="V700" s="9"/>
      <c r="W700" s="9"/>
      <c r="X700" s="9"/>
      <c r="Y700" s="9"/>
      <c r="Z700" s="9"/>
    </row>
    <row r="701" spans="1:26" ht="12.75" customHeight="1" x14ac:dyDescent="0.2">
      <c r="A701" s="14"/>
      <c r="B701" s="15"/>
      <c r="C701" s="16"/>
      <c r="D701" s="14"/>
      <c r="E701" s="17"/>
      <c r="F701" s="18"/>
      <c r="G701" s="18"/>
      <c r="H701" s="18"/>
      <c r="I701" s="8"/>
      <c r="J701" s="9"/>
      <c r="K701" s="9"/>
      <c r="L701" s="9"/>
      <c r="M701" s="9"/>
      <c r="N701" s="9"/>
      <c r="O701" s="9"/>
      <c r="P701" s="9"/>
      <c r="Q701" s="9"/>
      <c r="R701" s="9"/>
      <c r="S701" s="9"/>
      <c r="T701" s="9"/>
      <c r="U701" s="9"/>
      <c r="V701" s="9"/>
      <c r="W701" s="9"/>
      <c r="X701" s="9"/>
      <c r="Y701" s="9"/>
      <c r="Z701" s="9"/>
    </row>
    <row r="702" spans="1:26" ht="12.75" customHeight="1" x14ac:dyDescent="0.2">
      <c r="A702" s="14"/>
      <c r="B702" s="15"/>
      <c r="C702" s="16"/>
      <c r="D702" s="14"/>
      <c r="E702" s="17"/>
      <c r="F702" s="18"/>
      <c r="G702" s="18"/>
      <c r="H702" s="18"/>
      <c r="I702" s="8"/>
      <c r="J702" s="9"/>
      <c r="K702" s="9"/>
      <c r="L702" s="9"/>
      <c r="M702" s="9"/>
      <c r="N702" s="9"/>
      <c r="O702" s="9"/>
      <c r="P702" s="9"/>
      <c r="Q702" s="9"/>
      <c r="R702" s="9"/>
      <c r="S702" s="9"/>
      <c r="T702" s="9"/>
      <c r="U702" s="9"/>
      <c r="V702" s="9"/>
      <c r="W702" s="9"/>
      <c r="X702" s="9"/>
      <c r="Y702" s="9"/>
      <c r="Z702" s="9"/>
    </row>
    <row r="703" spans="1:26" ht="12.75" customHeight="1" x14ac:dyDescent="0.2">
      <c r="A703" s="14"/>
      <c r="B703" s="15"/>
      <c r="C703" s="16"/>
      <c r="D703" s="14"/>
      <c r="E703" s="17"/>
      <c r="F703" s="18"/>
      <c r="G703" s="18"/>
      <c r="H703" s="18"/>
      <c r="I703" s="8"/>
      <c r="J703" s="9"/>
      <c r="K703" s="9"/>
      <c r="L703" s="9"/>
      <c r="M703" s="9"/>
      <c r="N703" s="9"/>
      <c r="O703" s="9"/>
      <c r="P703" s="9"/>
      <c r="Q703" s="9"/>
      <c r="R703" s="9"/>
      <c r="S703" s="9"/>
      <c r="T703" s="9"/>
      <c r="U703" s="9"/>
      <c r="V703" s="9"/>
      <c r="W703" s="9"/>
      <c r="X703" s="9"/>
      <c r="Y703" s="9"/>
      <c r="Z703" s="9"/>
    </row>
    <row r="704" spans="1:26" ht="12.75" customHeight="1" x14ac:dyDescent="0.2">
      <c r="A704" s="14"/>
      <c r="B704" s="15"/>
      <c r="C704" s="16"/>
      <c r="D704" s="14"/>
      <c r="E704" s="17"/>
      <c r="F704" s="18"/>
      <c r="G704" s="18"/>
      <c r="H704" s="18"/>
      <c r="I704" s="8"/>
      <c r="J704" s="9"/>
      <c r="K704" s="9"/>
      <c r="L704" s="9"/>
      <c r="M704" s="9"/>
      <c r="N704" s="9"/>
      <c r="O704" s="9"/>
      <c r="P704" s="9"/>
      <c r="Q704" s="9"/>
      <c r="R704" s="9"/>
      <c r="S704" s="9"/>
      <c r="T704" s="9"/>
      <c r="U704" s="9"/>
      <c r="V704" s="9"/>
      <c r="W704" s="9"/>
      <c r="X704" s="9"/>
      <c r="Y704" s="9"/>
      <c r="Z704" s="9"/>
    </row>
    <row r="705" spans="1:26" ht="12.75" customHeight="1" x14ac:dyDescent="0.2">
      <c r="A705" s="14"/>
      <c r="B705" s="15"/>
      <c r="C705" s="16"/>
      <c r="D705" s="14"/>
      <c r="E705" s="17"/>
      <c r="F705" s="18"/>
      <c r="G705" s="18"/>
      <c r="H705" s="18"/>
      <c r="I705" s="8"/>
      <c r="J705" s="9"/>
      <c r="K705" s="9"/>
      <c r="L705" s="9"/>
      <c r="M705" s="9"/>
      <c r="N705" s="9"/>
      <c r="O705" s="9"/>
      <c r="P705" s="9"/>
      <c r="Q705" s="9"/>
      <c r="R705" s="9"/>
      <c r="S705" s="9"/>
      <c r="T705" s="9"/>
      <c r="U705" s="9"/>
      <c r="V705" s="9"/>
      <c r="W705" s="9"/>
      <c r="X705" s="9"/>
      <c r="Y705" s="9"/>
      <c r="Z705" s="9"/>
    </row>
    <row r="706" spans="1:26" ht="12.75" customHeight="1" x14ac:dyDescent="0.2">
      <c r="A706" s="14"/>
      <c r="B706" s="15"/>
      <c r="C706" s="16"/>
      <c r="D706" s="14"/>
      <c r="E706" s="17"/>
      <c r="F706" s="18"/>
      <c r="G706" s="18"/>
      <c r="H706" s="18"/>
      <c r="I706" s="8"/>
      <c r="J706" s="9"/>
      <c r="K706" s="9"/>
      <c r="L706" s="9"/>
      <c r="M706" s="9"/>
      <c r="N706" s="9"/>
      <c r="O706" s="9"/>
      <c r="P706" s="9"/>
      <c r="Q706" s="9"/>
      <c r="R706" s="9"/>
      <c r="S706" s="9"/>
      <c r="T706" s="9"/>
      <c r="U706" s="9"/>
      <c r="V706" s="9"/>
      <c r="W706" s="9"/>
      <c r="X706" s="9"/>
      <c r="Y706" s="9"/>
      <c r="Z706" s="9"/>
    </row>
    <row r="707" spans="1:26" ht="12.75" customHeight="1" x14ac:dyDescent="0.2">
      <c r="A707" s="14"/>
      <c r="B707" s="15"/>
      <c r="C707" s="16"/>
      <c r="D707" s="14"/>
      <c r="E707" s="17"/>
      <c r="F707" s="18"/>
      <c r="G707" s="18"/>
      <c r="H707" s="18"/>
      <c r="I707" s="8"/>
      <c r="J707" s="9"/>
      <c r="K707" s="9"/>
      <c r="L707" s="9"/>
      <c r="M707" s="9"/>
      <c r="N707" s="9"/>
      <c r="O707" s="9"/>
      <c r="P707" s="9"/>
      <c r="Q707" s="9"/>
      <c r="R707" s="9"/>
      <c r="S707" s="9"/>
      <c r="T707" s="9"/>
      <c r="U707" s="9"/>
      <c r="V707" s="9"/>
      <c r="W707" s="9"/>
      <c r="X707" s="9"/>
      <c r="Y707" s="9"/>
      <c r="Z707" s="9"/>
    </row>
    <row r="708" spans="1:26" ht="12.75" customHeight="1" x14ac:dyDescent="0.2">
      <c r="A708" s="14"/>
      <c r="B708" s="15"/>
      <c r="C708" s="16"/>
      <c r="D708" s="14"/>
      <c r="E708" s="17"/>
      <c r="F708" s="18"/>
      <c r="G708" s="18"/>
      <c r="H708" s="18"/>
      <c r="I708" s="8"/>
      <c r="J708" s="9"/>
      <c r="K708" s="9"/>
      <c r="L708" s="9"/>
      <c r="M708" s="9"/>
      <c r="N708" s="9"/>
      <c r="O708" s="9"/>
      <c r="P708" s="9"/>
      <c r="Q708" s="9"/>
      <c r="R708" s="9"/>
      <c r="S708" s="9"/>
      <c r="T708" s="9"/>
      <c r="U708" s="9"/>
      <c r="V708" s="9"/>
      <c r="W708" s="9"/>
      <c r="X708" s="9"/>
      <c r="Y708" s="9"/>
      <c r="Z708" s="9"/>
    </row>
    <row r="709" spans="1:26" ht="12.75" customHeight="1" x14ac:dyDescent="0.2">
      <c r="A709" s="14"/>
      <c r="B709" s="15"/>
      <c r="C709" s="16"/>
      <c r="D709" s="14"/>
      <c r="E709" s="17"/>
      <c r="F709" s="18"/>
      <c r="G709" s="18"/>
      <c r="H709" s="18"/>
      <c r="I709" s="8"/>
      <c r="J709" s="9"/>
      <c r="K709" s="9"/>
      <c r="L709" s="9"/>
      <c r="M709" s="9"/>
      <c r="N709" s="9"/>
      <c r="O709" s="9"/>
      <c r="P709" s="9"/>
      <c r="Q709" s="9"/>
      <c r="R709" s="9"/>
      <c r="S709" s="9"/>
      <c r="T709" s="9"/>
      <c r="U709" s="9"/>
      <c r="V709" s="9"/>
      <c r="W709" s="9"/>
      <c r="X709" s="9"/>
      <c r="Y709" s="9"/>
      <c r="Z709" s="9"/>
    </row>
    <row r="710" spans="1:26" ht="12.75" customHeight="1" x14ac:dyDescent="0.2">
      <c r="A710" s="14"/>
      <c r="B710" s="15"/>
      <c r="C710" s="16"/>
      <c r="D710" s="14"/>
      <c r="E710" s="17"/>
      <c r="F710" s="18"/>
      <c r="G710" s="18"/>
      <c r="H710" s="18"/>
      <c r="I710" s="8"/>
      <c r="J710" s="9"/>
      <c r="K710" s="9"/>
      <c r="L710" s="9"/>
      <c r="M710" s="9"/>
      <c r="N710" s="9"/>
      <c r="O710" s="9"/>
      <c r="P710" s="9"/>
      <c r="Q710" s="9"/>
      <c r="R710" s="9"/>
      <c r="S710" s="9"/>
      <c r="T710" s="9"/>
      <c r="U710" s="9"/>
      <c r="V710" s="9"/>
      <c r="W710" s="9"/>
      <c r="X710" s="9"/>
      <c r="Y710" s="9"/>
      <c r="Z710" s="9"/>
    </row>
    <row r="711" spans="1:26" ht="12.75" customHeight="1" x14ac:dyDescent="0.2">
      <c r="A711" s="14"/>
      <c r="B711" s="15"/>
      <c r="C711" s="16"/>
      <c r="D711" s="14"/>
      <c r="E711" s="17"/>
      <c r="F711" s="18"/>
      <c r="G711" s="18"/>
      <c r="H711" s="18"/>
      <c r="I711" s="8"/>
      <c r="J711" s="9"/>
      <c r="K711" s="9"/>
      <c r="L711" s="9"/>
      <c r="M711" s="9"/>
      <c r="N711" s="9"/>
      <c r="O711" s="9"/>
      <c r="P711" s="9"/>
      <c r="Q711" s="9"/>
      <c r="R711" s="9"/>
      <c r="S711" s="9"/>
      <c r="T711" s="9"/>
      <c r="U711" s="9"/>
      <c r="V711" s="9"/>
      <c r="W711" s="9"/>
      <c r="X711" s="9"/>
      <c r="Y711" s="9"/>
      <c r="Z711" s="9"/>
    </row>
    <row r="712" spans="1:26" ht="12.75" customHeight="1" x14ac:dyDescent="0.2">
      <c r="A712" s="14"/>
      <c r="B712" s="15"/>
      <c r="C712" s="16"/>
      <c r="D712" s="14"/>
      <c r="E712" s="17"/>
      <c r="F712" s="18"/>
      <c r="G712" s="18"/>
      <c r="H712" s="18"/>
      <c r="I712" s="8"/>
      <c r="J712" s="9"/>
      <c r="K712" s="9"/>
      <c r="L712" s="9"/>
      <c r="M712" s="9"/>
      <c r="N712" s="9"/>
      <c r="O712" s="9"/>
      <c r="P712" s="9"/>
      <c r="Q712" s="9"/>
      <c r="R712" s="9"/>
      <c r="S712" s="9"/>
      <c r="T712" s="9"/>
      <c r="U712" s="9"/>
      <c r="V712" s="9"/>
      <c r="W712" s="9"/>
      <c r="X712" s="9"/>
      <c r="Y712" s="9"/>
      <c r="Z712" s="9"/>
    </row>
    <row r="713" spans="1:26" ht="12.75" customHeight="1" x14ac:dyDescent="0.2">
      <c r="A713" s="14"/>
      <c r="B713" s="15"/>
      <c r="C713" s="16"/>
      <c r="D713" s="14"/>
      <c r="E713" s="17"/>
      <c r="F713" s="18"/>
      <c r="G713" s="18"/>
      <c r="H713" s="18"/>
      <c r="I713" s="8"/>
      <c r="J713" s="9"/>
      <c r="K713" s="9"/>
      <c r="L713" s="9"/>
      <c r="M713" s="9"/>
      <c r="N713" s="9"/>
      <c r="O713" s="9"/>
      <c r="P713" s="9"/>
      <c r="Q713" s="9"/>
      <c r="R713" s="9"/>
      <c r="S713" s="9"/>
      <c r="T713" s="9"/>
      <c r="U713" s="9"/>
      <c r="V713" s="9"/>
      <c r="W713" s="9"/>
      <c r="X713" s="9"/>
      <c r="Y713" s="9"/>
      <c r="Z713" s="9"/>
    </row>
    <row r="714" spans="1:26" ht="12.75" customHeight="1" x14ac:dyDescent="0.2">
      <c r="A714" s="14"/>
      <c r="B714" s="15"/>
      <c r="C714" s="16"/>
      <c r="D714" s="14"/>
      <c r="E714" s="17"/>
      <c r="F714" s="18"/>
      <c r="G714" s="18"/>
      <c r="H714" s="18"/>
      <c r="I714" s="8"/>
      <c r="J714" s="9"/>
      <c r="K714" s="9"/>
      <c r="L714" s="9"/>
      <c r="M714" s="9"/>
      <c r="N714" s="9"/>
      <c r="O714" s="9"/>
      <c r="P714" s="9"/>
      <c r="Q714" s="9"/>
      <c r="R714" s="9"/>
      <c r="S714" s="9"/>
      <c r="T714" s="9"/>
      <c r="U714" s="9"/>
      <c r="V714" s="9"/>
      <c r="W714" s="9"/>
      <c r="X714" s="9"/>
      <c r="Y714" s="9"/>
      <c r="Z714" s="9"/>
    </row>
    <row r="715" spans="1:26" ht="12.75" customHeight="1" x14ac:dyDescent="0.2">
      <c r="A715" s="14"/>
      <c r="B715" s="15"/>
      <c r="C715" s="16"/>
      <c r="D715" s="14"/>
      <c r="E715" s="17"/>
      <c r="F715" s="18"/>
      <c r="G715" s="18"/>
      <c r="H715" s="18"/>
      <c r="I715" s="8"/>
      <c r="J715" s="9"/>
      <c r="K715" s="9"/>
      <c r="L715" s="9"/>
      <c r="M715" s="9"/>
      <c r="N715" s="9"/>
      <c r="O715" s="9"/>
      <c r="P715" s="9"/>
      <c r="Q715" s="9"/>
      <c r="R715" s="9"/>
      <c r="S715" s="9"/>
      <c r="T715" s="9"/>
      <c r="U715" s="9"/>
      <c r="V715" s="9"/>
      <c r="W715" s="9"/>
      <c r="X715" s="9"/>
      <c r="Y715" s="9"/>
      <c r="Z715" s="9"/>
    </row>
    <row r="716" spans="1:26" ht="12.75" customHeight="1" x14ac:dyDescent="0.2">
      <c r="A716" s="14"/>
      <c r="B716" s="15"/>
      <c r="C716" s="16"/>
      <c r="D716" s="14"/>
      <c r="E716" s="17"/>
      <c r="F716" s="18"/>
      <c r="G716" s="18"/>
      <c r="H716" s="18"/>
      <c r="I716" s="8"/>
      <c r="J716" s="9"/>
      <c r="K716" s="9"/>
      <c r="L716" s="9"/>
      <c r="M716" s="9"/>
      <c r="N716" s="9"/>
      <c r="O716" s="9"/>
      <c r="P716" s="9"/>
      <c r="Q716" s="9"/>
      <c r="R716" s="9"/>
      <c r="S716" s="9"/>
      <c r="T716" s="9"/>
      <c r="U716" s="9"/>
      <c r="V716" s="9"/>
      <c r="W716" s="9"/>
      <c r="X716" s="9"/>
      <c r="Y716" s="9"/>
      <c r="Z716" s="9"/>
    </row>
    <row r="717" spans="1:26" ht="12.75" customHeight="1" x14ac:dyDescent="0.2">
      <c r="A717" s="14"/>
      <c r="B717" s="15"/>
      <c r="C717" s="16"/>
      <c r="D717" s="14"/>
      <c r="E717" s="17"/>
      <c r="F717" s="18"/>
      <c r="G717" s="18"/>
      <c r="H717" s="18"/>
      <c r="I717" s="8"/>
      <c r="J717" s="9"/>
      <c r="K717" s="9"/>
      <c r="L717" s="9"/>
      <c r="M717" s="9"/>
      <c r="N717" s="9"/>
      <c r="O717" s="9"/>
      <c r="P717" s="9"/>
      <c r="Q717" s="9"/>
      <c r="R717" s="9"/>
      <c r="S717" s="9"/>
      <c r="T717" s="9"/>
      <c r="U717" s="9"/>
      <c r="V717" s="9"/>
      <c r="W717" s="9"/>
      <c r="X717" s="9"/>
      <c r="Y717" s="9"/>
      <c r="Z717" s="9"/>
    </row>
    <row r="718" spans="1:26" ht="12.75" customHeight="1" x14ac:dyDescent="0.2">
      <c r="A718" s="14"/>
      <c r="B718" s="15"/>
      <c r="C718" s="16"/>
      <c r="D718" s="14"/>
      <c r="E718" s="17"/>
      <c r="F718" s="18"/>
      <c r="G718" s="18"/>
      <c r="H718" s="18"/>
      <c r="I718" s="8"/>
      <c r="J718" s="9"/>
      <c r="K718" s="9"/>
      <c r="L718" s="9"/>
      <c r="M718" s="9"/>
      <c r="N718" s="9"/>
      <c r="O718" s="9"/>
      <c r="P718" s="9"/>
      <c r="Q718" s="9"/>
      <c r="R718" s="9"/>
      <c r="S718" s="9"/>
      <c r="T718" s="9"/>
      <c r="U718" s="9"/>
      <c r="V718" s="9"/>
      <c r="W718" s="9"/>
      <c r="X718" s="9"/>
      <c r="Y718" s="9"/>
      <c r="Z718" s="9"/>
    </row>
    <row r="719" spans="1:26" ht="12.75" customHeight="1" x14ac:dyDescent="0.2">
      <c r="A719" s="14"/>
      <c r="B719" s="15"/>
      <c r="C719" s="16"/>
      <c r="D719" s="14"/>
      <c r="E719" s="17"/>
      <c r="F719" s="18"/>
      <c r="G719" s="18"/>
      <c r="H719" s="18"/>
      <c r="I719" s="8"/>
      <c r="J719" s="9"/>
      <c r="K719" s="9"/>
      <c r="L719" s="9"/>
      <c r="M719" s="9"/>
      <c r="N719" s="9"/>
      <c r="O719" s="9"/>
      <c r="P719" s="9"/>
      <c r="Q719" s="9"/>
      <c r="R719" s="9"/>
      <c r="S719" s="9"/>
      <c r="T719" s="9"/>
      <c r="U719" s="9"/>
      <c r="V719" s="9"/>
      <c r="W719" s="9"/>
      <c r="X719" s="9"/>
      <c r="Y719" s="9"/>
      <c r="Z719" s="9"/>
    </row>
    <row r="720" spans="1:26" ht="12.75" customHeight="1" x14ac:dyDescent="0.2">
      <c r="A720" s="14"/>
      <c r="B720" s="15"/>
      <c r="C720" s="16"/>
      <c r="D720" s="14"/>
      <c r="E720" s="17"/>
      <c r="F720" s="18"/>
      <c r="G720" s="18"/>
      <c r="H720" s="18"/>
      <c r="I720" s="8"/>
      <c r="J720" s="9"/>
      <c r="K720" s="9"/>
      <c r="L720" s="9"/>
      <c r="M720" s="9"/>
      <c r="N720" s="9"/>
      <c r="O720" s="9"/>
      <c r="P720" s="9"/>
      <c r="Q720" s="9"/>
      <c r="R720" s="9"/>
      <c r="S720" s="9"/>
      <c r="T720" s="9"/>
      <c r="U720" s="9"/>
      <c r="V720" s="9"/>
      <c r="W720" s="9"/>
      <c r="X720" s="9"/>
      <c r="Y720" s="9"/>
      <c r="Z720" s="9"/>
    </row>
    <row r="721" spans="1:26" ht="12.75" customHeight="1" x14ac:dyDescent="0.2">
      <c r="A721" s="14"/>
      <c r="B721" s="15"/>
      <c r="C721" s="16"/>
      <c r="D721" s="14"/>
      <c r="E721" s="17"/>
      <c r="F721" s="18"/>
      <c r="G721" s="18"/>
      <c r="H721" s="18"/>
      <c r="I721" s="8"/>
      <c r="J721" s="9"/>
      <c r="K721" s="9"/>
      <c r="L721" s="9"/>
      <c r="M721" s="9"/>
      <c r="N721" s="9"/>
      <c r="O721" s="9"/>
      <c r="P721" s="9"/>
      <c r="Q721" s="9"/>
      <c r="R721" s="9"/>
      <c r="S721" s="9"/>
      <c r="T721" s="9"/>
      <c r="U721" s="9"/>
      <c r="V721" s="9"/>
      <c r="W721" s="9"/>
      <c r="X721" s="9"/>
      <c r="Y721" s="9"/>
      <c r="Z721" s="9"/>
    </row>
    <row r="722" spans="1:26" ht="12.75" customHeight="1" x14ac:dyDescent="0.2">
      <c r="A722" s="14"/>
      <c r="B722" s="15"/>
      <c r="C722" s="16"/>
      <c r="D722" s="14"/>
      <c r="E722" s="17"/>
      <c r="F722" s="18"/>
      <c r="G722" s="18"/>
      <c r="H722" s="18"/>
      <c r="I722" s="8"/>
      <c r="J722" s="9"/>
      <c r="K722" s="9"/>
      <c r="L722" s="9"/>
      <c r="M722" s="9"/>
      <c r="N722" s="9"/>
      <c r="O722" s="9"/>
      <c r="P722" s="9"/>
      <c r="Q722" s="9"/>
      <c r="R722" s="9"/>
      <c r="S722" s="9"/>
      <c r="T722" s="9"/>
      <c r="U722" s="9"/>
      <c r="V722" s="9"/>
      <c r="W722" s="9"/>
      <c r="X722" s="9"/>
      <c r="Y722" s="9"/>
      <c r="Z722" s="9"/>
    </row>
    <row r="723" spans="1:26" ht="12.75" customHeight="1" x14ac:dyDescent="0.2">
      <c r="A723" s="14"/>
      <c r="B723" s="15"/>
      <c r="C723" s="16"/>
      <c r="D723" s="14"/>
      <c r="E723" s="17"/>
      <c r="F723" s="18"/>
      <c r="G723" s="18"/>
      <c r="H723" s="18"/>
      <c r="I723" s="8"/>
      <c r="J723" s="9"/>
      <c r="K723" s="9"/>
      <c r="L723" s="9"/>
      <c r="M723" s="9"/>
      <c r="N723" s="9"/>
      <c r="O723" s="9"/>
      <c r="P723" s="9"/>
      <c r="Q723" s="9"/>
      <c r="R723" s="9"/>
      <c r="S723" s="9"/>
      <c r="T723" s="9"/>
      <c r="U723" s="9"/>
      <c r="V723" s="9"/>
      <c r="W723" s="9"/>
      <c r="X723" s="9"/>
      <c r="Y723" s="9"/>
      <c r="Z723" s="9"/>
    </row>
    <row r="724" spans="1:26" ht="12.75" customHeight="1" x14ac:dyDescent="0.2">
      <c r="A724" s="14"/>
      <c r="B724" s="15"/>
      <c r="C724" s="16"/>
      <c r="D724" s="14"/>
      <c r="E724" s="17"/>
      <c r="F724" s="18"/>
      <c r="G724" s="18"/>
      <c r="H724" s="18"/>
      <c r="I724" s="8"/>
      <c r="J724" s="9"/>
      <c r="K724" s="9"/>
      <c r="L724" s="9"/>
      <c r="M724" s="9"/>
      <c r="N724" s="9"/>
      <c r="O724" s="9"/>
      <c r="P724" s="9"/>
      <c r="Q724" s="9"/>
      <c r="R724" s="9"/>
      <c r="S724" s="9"/>
      <c r="T724" s="9"/>
      <c r="U724" s="9"/>
      <c r="V724" s="9"/>
      <c r="W724" s="9"/>
      <c r="X724" s="9"/>
      <c r="Y724" s="9"/>
      <c r="Z724" s="9"/>
    </row>
    <row r="725" spans="1:26" ht="12.75" customHeight="1" x14ac:dyDescent="0.2">
      <c r="A725" s="14"/>
      <c r="B725" s="15"/>
      <c r="C725" s="16"/>
      <c r="D725" s="14"/>
      <c r="E725" s="17"/>
      <c r="F725" s="18"/>
      <c r="G725" s="18"/>
      <c r="H725" s="18"/>
      <c r="I725" s="8"/>
      <c r="J725" s="9"/>
      <c r="K725" s="9"/>
      <c r="L725" s="9"/>
      <c r="M725" s="9"/>
      <c r="N725" s="9"/>
      <c r="O725" s="9"/>
      <c r="P725" s="9"/>
      <c r="Q725" s="9"/>
      <c r="R725" s="9"/>
      <c r="S725" s="9"/>
      <c r="T725" s="9"/>
      <c r="U725" s="9"/>
      <c r="V725" s="9"/>
      <c r="W725" s="9"/>
      <c r="X725" s="9"/>
      <c r="Y725" s="9"/>
      <c r="Z725" s="9"/>
    </row>
    <row r="726" spans="1:26" ht="12.75" customHeight="1" x14ac:dyDescent="0.2">
      <c r="A726" s="14"/>
      <c r="B726" s="15"/>
      <c r="C726" s="16"/>
      <c r="D726" s="14"/>
      <c r="E726" s="17"/>
      <c r="F726" s="18"/>
      <c r="G726" s="18"/>
      <c r="H726" s="18"/>
      <c r="I726" s="8"/>
      <c r="J726" s="9"/>
      <c r="K726" s="9"/>
      <c r="L726" s="9"/>
      <c r="M726" s="9"/>
      <c r="N726" s="9"/>
      <c r="O726" s="9"/>
      <c r="P726" s="9"/>
      <c r="Q726" s="9"/>
      <c r="R726" s="9"/>
      <c r="S726" s="9"/>
      <c r="T726" s="9"/>
      <c r="U726" s="9"/>
      <c r="V726" s="9"/>
      <c r="W726" s="9"/>
      <c r="X726" s="9"/>
      <c r="Y726" s="9"/>
      <c r="Z726" s="9"/>
    </row>
    <row r="727" spans="1:26" ht="12.75" customHeight="1" x14ac:dyDescent="0.2">
      <c r="A727" s="14"/>
      <c r="B727" s="15"/>
      <c r="C727" s="16"/>
      <c r="D727" s="14"/>
      <c r="E727" s="17"/>
      <c r="F727" s="18"/>
      <c r="G727" s="18"/>
      <c r="H727" s="18"/>
      <c r="I727" s="8"/>
      <c r="J727" s="9"/>
      <c r="K727" s="9"/>
      <c r="L727" s="9"/>
      <c r="M727" s="9"/>
      <c r="N727" s="9"/>
      <c r="O727" s="9"/>
      <c r="P727" s="9"/>
      <c r="Q727" s="9"/>
      <c r="R727" s="9"/>
      <c r="S727" s="9"/>
      <c r="T727" s="9"/>
      <c r="U727" s="9"/>
      <c r="V727" s="9"/>
      <c r="W727" s="9"/>
      <c r="X727" s="9"/>
      <c r="Y727" s="9"/>
      <c r="Z727" s="9"/>
    </row>
    <row r="728" spans="1:26" ht="12.75" customHeight="1" x14ac:dyDescent="0.2">
      <c r="A728" s="14"/>
      <c r="B728" s="15"/>
      <c r="C728" s="16"/>
      <c r="D728" s="14"/>
      <c r="E728" s="17"/>
      <c r="F728" s="18"/>
      <c r="G728" s="18"/>
      <c r="H728" s="18"/>
      <c r="I728" s="8"/>
      <c r="J728" s="9"/>
      <c r="K728" s="9"/>
      <c r="L728" s="9"/>
      <c r="M728" s="9"/>
      <c r="N728" s="9"/>
      <c r="O728" s="9"/>
      <c r="P728" s="9"/>
      <c r="Q728" s="9"/>
      <c r="R728" s="9"/>
      <c r="S728" s="9"/>
      <c r="T728" s="9"/>
      <c r="U728" s="9"/>
      <c r="V728" s="9"/>
      <c r="W728" s="9"/>
      <c r="X728" s="9"/>
      <c r="Y728" s="9"/>
      <c r="Z728" s="9"/>
    </row>
    <row r="729" spans="1:26" ht="12.75" customHeight="1" x14ac:dyDescent="0.2">
      <c r="A729" s="14"/>
      <c r="B729" s="15"/>
      <c r="C729" s="16"/>
      <c r="D729" s="14"/>
      <c r="E729" s="17"/>
      <c r="F729" s="18"/>
      <c r="G729" s="18"/>
      <c r="H729" s="18"/>
      <c r="I729" s="8"/>
      <c r="J729" s="9"/>
      <c r="K729" s="9"/>
      <c r="L729" s="9"/>
      <c r="M729" s="9"/>
      <c r="N729" s="9"/>
      <c r="O729" s="9"/>
      <c r="P729" s="9"/>
      <c r="Q729" s="9"/>
      <c r="R729" s="9"/>
      <c r="S729" s="9"/>
      <c r="T729" s="9"/>
      <c r="U729" s="9"/>
      <c r="V729" s="9"/>
      <c r="W729" s="9"/>
      <c r="X729" s="9"/>
      <c r="Y729" s="9"/>
      <c r="Z729" s="9"/>
    </row>
    <row r="730" spans="1:26" ht="12.75" customHeight="1" x14ac:dyDescent="0.2">
      <c r="A730" s="14"/>
      <c r="B730" s="15"/>
      <c r="C730" s="16"/>
      <c r="D730" s="14"/>
      <c r="E730" s="17"/>
      <c r="F730" s="18"/>
      <c r="G730" s="18"/>
      <c r="H730" s="18"/>
      <c r="I730" s="8"/>
      <c r="J730" s="9"/>
      <c r="K730" s="9"/>
      <c r="L730" s="9"/>
      <c r="M730" s="9"/>
      <c r="N730" s="9"/>
      <c r="O730" s="9"/>
      <c r="P730" s="9"/>
      <c r="Q730" s="9"/>
      <c r="R730" s="9"/>
      <c r="S730" s="9"/>
      <c r="T730" s="9"/>
      <c r="U730" s="9"/>
      <c r="V730" s="9"/>
      <c r="W730" s="9"/>
      <c r="X730" s="9"/>
      <c r="Y730" s="9"/>
      <c r="Z730" s="9"/>
    </row>
    <row r="731" spans="1:26" ht="12.75" customHeight="1" x14ac:dyDescent="0.2">
      <c r="A731" s="14"/>
      <c r="B731" s="15"/>
      <c r="C731" s="16"/>
      <c r="D731" s="14"/>
      <c r="E731" s="17"/>
      <c r="F731" s="18"/>
      <c r="G731" s="18"/>
      <c r="H731" s="18"/>
      <c r="I731" s="8"/>
      <c r="J731" s="9"/>
      <c r="K731" s="9"/>
      <c r="L731" s="9"/>
      <c r="M731" s="9"/>
      <c r="N731" s="9"/>
      <c r="O731" s="9"/>
      <c r="P731" s="9"/>
      <c r="Q731" s="9"/>
      <c r="R731" s="9"/>
      <c r="S731" s="9"/>
      <c r="T731" s="9"/>
      <c r="U731" s="9"/>
      <c r="V731" s="9"/>
      <c r="W731" s="9"/>
      <c r="X731" s="9"/>
      <c r="Y731" s="9"/>
      <c r="Z731" s="9"/>
    </row>
    <row r="732" spans="1:26" ht="12.75" customHeight="1" x14ac:dyDescent="0.2">
      <c r="A732" s="14"/>
      <c r="B732" s="15"/>
      <c r="C732" s="16"/>
      <c r="D732" s="14"/>
      <c r="E732" s="17"/>
      <c r="F732" s="18"/>
      <c r="G732" s="18"/>
      <c r="H732" s="18"/>
      <c r="I732" s="8"/>
      <c r="J732" s="9"/>
      <c r="K732" s="9"/>
      <c r="L732" s="9"/>
      <c r="M732" s="9"/>
      <c r="N732" s="9"/>
      <c r="O732" s="9"/>
      <c r="P732" s="9"/>
      <c r="Q732" s="9"/>
      <c r="R732" s="9"/>
      <c r="S732" s="9"/>
      <c r="T732" s="9"/>
      <c r="U732" s="9"/>
      <c r="V732" s="9"/>
      <c r="W732" s="9"/>
      <c r="X732" s="9"/>
      <c r="Y732" s="9"/>
      <c r="Z732" s="9"/>
    </row>
    <row r="733" spans="1:26" ht="12.75" customHeight="1" x14ac:dyDescent="0.2">
      <c r="A733" s="14"/>
      <c r="B733" s="15"/>
      <c r="C733" s="16"/>
      <c r="D733" s="14"/>
      <c r="E733" s="17"/>
      <c r="F733" s="18"/>
      <c r="G733" s="18"/>
      <c r="H733" s="18"/>
      <c r="I733" s="8"/>
      <c r="J733" s="9"/>
      <c r="K733" s="9"/>
      <c r="L733" s="9"/>
      <c r="M733" s="9"/>
      <c r="N733" s="9"/>
      <c r="O733" s="9"/>
      <c r="P733" s="9"/>
      <c r="Q733" s="9"/>
      <c r="R733" s="9"/>
      <c r="S733" s="9"/>
      <c r="T733" s="9"/>
      <c r="U733" s="9"/>
      <c r="V733" s="9"/>
      <c r="W733" s="9"/>
      <c r="X733" s="9"/>
      <c r="Y733" s="9"/>
      <c r="Z733" s="9"/>
    </row>
    <row r="734" spans="1:26" ht="12.75" customHeight="1" x14ac:dyDescent="0.2">
      <c r="A734" s="14"/>
      <c r="B734" s="15"/>
      <c r="C734" s="16"/>
      <c r="D734" s="14"/>
      <c r="E734" s="17"/>
      <c r="F734" s="18"/>
      <c r="G734" s="18"/>
      <c r="H734" s="18"/>
      <c r="I734" s="8"/>
      <c r="J734" s="9"/>
      <c r="K734" s="9"/>
      <c r="L734" s="9"/>
      <c r="M734" s="9"/>
      <c r="N734" s="9"/>
      <c r="O734" s="9"/>
      <c r="P734" s="9"/>
      <c r="Q734" s="9"/>
      <c r="R734" s="9"/>
      <c r="S734" s="9"/>
      <c r="T734" s="9"/>
      <c r="U734" s="9"/>
      <c r="V734" s="9"/>
      <c r="W734" s="9"/>
      <c r="X734" s="9"/>
      <c r="Y734" s="9"/>
      <c r="Z734" s="9"/>
    </row>
    <row r="735" spans="1:26" ht="12.75" customHeight="1" x14ac:dyDescent="0.2">
      <c r="A735" s="14"/>
      <c r="B735" s="15"/>
      <c r="C735" s="16"/>
      <c r="D735" s="14"/>
      <c r="E735" s="17"/>
      <c r="F735" s="18"/>
      <c r="G735" s="18"/>
      <c r="H735" s="18"/>
      <c r="I735" s="8"/>
      <c r="J735" s="9"/>
      <c r="K735" s="9"/>
      <c r="L735" s="9"/>
      <c r="M735" s="9"/>
      <c r="N735" s="9"/>
      <c r="O735" s="9"/>
      <c r="P735" s="9"/>
      <c r="Q735" s="9"/>
      <c r="R735" s="9"/>
      <c r="S735" s="9"/>
      <c r="T735" s="9"/>
      <c r="U735" s="9"/>
      <c r="V735" s="9"/>
      <c r="W735" s="9"/>
      <c r="X735" s="9"/>
      <c r="Y735" s="9"/>
      <c r="Z735" s="9"/>
    </row>
    <row r="736" spans="1:26" ht="12.75" customHeight="1" x14ac:dyDescent="0.2">
      <c r="A736" s="14"/>
      <c r="B736" s="15"/>
      <c r="C736" s="16"/>
      <c r="D736" s="14"/>
      <c r="E736" s="17"/>
      <c r="F736" s="18"/>
      <c r="G736" s="18"/>
      <c r="H736" s="18"/>
      <c r="I736" s="8"/>
      <c r="J736" s="9"/>
      <c r="K736" s="9"/>
      <c r="L736" s="9"/>
      <c r="M736" s="9"/>
      <c r="N736" s="9"/>
      <c r="O736" s="9"/>
      <c r="P736" s="9"/>
      <c r="Q736" s="9"/>
      <c r="R736" s="9"/>
      <c r="S736" s="9"/>
      <c r="T736" s="9"/>
      <c r="U736" s="9"/>
      <c r="V736" s="9"/>
      <c r="W736" s="9"/>
      <c r="X736" s="9"/>
      <c r="Y736" s="9"/>
      <c r="Z736" s="9"/>
    </row>
    <row r="737" spans="1:26" ht="12.75" customHeight="1" x14ac:dyDescent="0.2">
      <c r="A737" s="14"/>
      <c r="B737" s="15"/>
      <c r="C737" s="16"/>
      <c r="D737" s="14"/>
      <c r="E737" s="17"/>
      <c r="F737" s="18"/>
      <c r="G737" s="18"/>
      <c r="H737" s="18"/>
      <c r="I737" s="8"/>
      <c r="J737" s="9"/>
      <c r="K737" s="9"/>
      <c r="L737" s="9"/>
      <c r="M737" s="9"/>
      <c r="N737" s="9"/>
      <c r="O737" s="9"/>
      <c r="P737" s="9"/>
      <c r="Q737" s="9"/>
      <c r="R737" s="9"/>
      <c r="S737" s="9"/>
      <c r="T737" s="9"/>
      <c r="U737" s="9"/>
      <c r="V737" s="9"/>
      <c r="W737" s="9"/>
      <c r="X737" s="9"/>
      <c r="Y737" s="9"/>
      <c r="Z737" s="9"/>
    </row>
    <row r="738" spans="1:26" ht="12.75" customHeight="1" x14ac:dyDescent="0.2">
      <c r="A738" s="14"/>
      <c r="B738" s="15"/>
      <c r="C738" s="16"/>
      <c r="D738" s="14"/>
      <c r="E738" s="17"/>
      <c r="F738" s="18"/>
      <c r="G738" s="18"/>
      <c r="H738" s="18"/>
      <c r="I738" s="8"/>
      <c r="J738" s="9"/>
      <c r="K738" s="9"/>
      <c r="L738" s="9"/>
      <c r="M738" s="9"/>
      <c r="N738" s="9"/>
      <c r="O738" s="9"/>
      <c r="P738" s="9"/>
      <c r="Q738" s="9"/>
      <c r="R738" s="9"/>
      <c r="S738" s="9"/>
      <c r="T738" s="9"/>
      <c r="U738" s="9"/>
      <c r="V738" s="9"/>
      <c r="W738" s="9"/>
      <c r="X738" s="9"/>
      <c r="Y738" s="9"/>
      <c r="Z738" s="9"/>
    </row>
    <row r="739" spans="1:26" ht="12.75" customHeight="1" x14ac:dyDescent="0.2">
      <c r="A739" s="14"/>
      <c r="B739" s="15"/>
      <c r="C739" s="16"/>
      <c r="D739" s="14"/>
      <c r="E739" s="17"/>
      <c r="F739" s="18"/>
      <c r="G739" s="18"/>
      <c r="H739" s="18"/>
      <c r="I739" s="8"/>
      <c r="J739" s="9"/>
      <c r="K739" s="9"/>
      <c r="L739" s="9"/>
      <c r="M739" s="9"/>
      <c r="N739" s="9"/>
      <c r="O739" s="9"/>
      <c r="P739" s="9"/>
      <c r="Q739" s="9"/>
      <c r="R739" s="9"/>
      <c r="S739" s="9"/>
      <c r="T739" s="9"/>
      <c r="U739" s="9"/>
      <c r="V739" s="9"/>
      <c r="W739" s="9"/>
      <c r="X739" s="9"/>
      <c r="Y739" s="9"/>
      <c r="Z739" s="9"/>
    </row>
    <row r="740" spans="1:26" ht="12.75" customHeight="1" x14ac:dyDescent="0.2">
      <c r="A740" s="14"/>
      <c r="B740" s="15"/>
      <c r="C740" s="16"/>
      <c r="D740" s="14"/>
      <c r="E740" s="17"/>
      <c r="F740" s="18"/>
      <c r="G740" s="18"/>
      <c r="H740" s="18"/>
      <c r="I740" s="8"/>
      <c r="J740" s="9"/>
      <c r="K740" s="9"/>
      <c r="L740" s="9"/>
      <c r="M740" s="9"/>
      <c r="N740" s="9"/>
      <c r="O740" s="9"/>
      <c r="P740" s="9"/>
      <c r="Q740" s="9"/>
      <c r="R740" s="9"/>
      <c r="S740" s="9"/>
      <c r="T740" s="9"/>
      <c r="U740" s="9"/>
      <c r="V740" s="9"/>
      <c r="W740" s="9"/>
      <c r="X740" s="9"/>
      <c r="Y740" s="9"/>
      <c r="Z740" s="9"/>
    </row>
    <row r="741" spans="1:26" ht="12.75" customHeight="1" x14ac:dyDescent="0.2">
      <c r="A741" s="14"/>
      <c r="B741" s="15"/>
      <c r="C741" s="16"/>
      <c r="D741" s="14"/>
      <c r="E741" s="17"/>
      <c r="F741" s="18"/>
      <c r="G741" s="18"/>
      <c r="H741" s="18"/>
      <c r="I741" s="8"/>
      <c r="J741" s="9"/>
      <c r="K741" s="9"/>
      <c r="L741" s="9"/>
      <c r="M741" s="9"/>
      <c r="N741" s="9"/>
      <c r="O741" s="9"/>
      <c r="P741" s="9"/>
      <c r="Q741" s="9"/>
      <c r="R741" s="9"/>
      <c r="S741" s="9"/>
      <c r="T741" s="9"/>
      <c r="U741" s="9"/>
      <c r="V741" s="9"/>
      <c r="W741" s="9"/>
      <c r="X741" s="9"/>
      <c r="Y741" s="9"/>
      <c r="Z741" s="9"/>
    </row>
    <row r="742" spans="1:26" ht="12.75" customHeight="1" x14ac:dyDescent="0.2">
      <c r="A742" s="14"/>
      <c r="B742" s="15"/>
      <c r="C742" s="16"/>
      <c r="D742" s="14"/>
      <c r="E742" s="17"/>
      <c r="F742" s="18"/>
      <c r="G742" s="18"/>
      <c r="H742" s="18"/>
      <c r="I742" s="8"/>
      <c r="J742" s="9"/>
      <c r="K742" s="9"/>
      <c r="L742" s="9"/>
      <c r="M742" s="9"/>
      <c r="N742" s="9"/>
      <c r="O742" s="9"/>
      <c r="P742" s="9"/>
      <c r="Q742" s="9"/>
      <c r="R742" s="9"/>
      <c r="S742" s="9"/>
      <c r="T742" s="9"/>
      <c r="U742" s="9"/>
      <c r="V742" s="9"/>
      <c r="W742" s="9"/>
      <c r="X742" s="9"/>
      <c r="Y742" s="9"/>
      <c r="Z742" s="9"/>
    </row>
    <row r="743" spans="1:26" ht="12.75" customHeight="1" x14ac:dyDescent="0.2">
      <c r="A743" s="14"/>
      <c r="B743" s="15"/>
      <c r="C743" s="16"/>
      <c r="D743" s="14"/>
      <c r="E743" s="17"/>
      <c r="F743" s="18"/>
      <c r="G743" s="18"/>
      <c r="H743" s="18"/>
      <c r="I743" s="8"/>
      <c r="J743" s="9"/>
      <c r="K743" s="9"/>
      <c r="L743" s="9"/>
      <c r="M743" s="9"/>
      <c r="N743" s="9"/>
      <c r="O743" s="9"/>
      <c r="P743" s="9"/>
      <c r="Q743" s="9"/>
      <c r="R743" s="9"/>
      <c r="S743" s="9"/>
      <c r="T743" s="9"/>
      <c r="U743" s="9"/>
      <c r="V743" s="9"/>
      <c r="W743" s="9"/>
      <c r="X743" s="9"/>
      <c r="Y743" s="9"/>
      <c r="Z743" s="9"/>
    </row>
    <row r="744" spans="1:26" ht="12.75" customHeight="1" x14ac:dyDescent="0.2">
      <c r="A744" s="14"/>
      <c r="B744" s="15"/>
      <c r="C744" s="16"/>
      <c r="D744" s="14"/>
      <c r="E744" s="17"/>
      <c r="F744" s="18"/>
      <c r="G744" s="18"/>
      <c r="H744" s="18"/>
      <c r="I744" s="8"/>
      <c r="J744" s="9"/>
      <c r="K744" s="9"/>
      <c r="L744" s="9"/>
      <c r="M744" s="9"/>
      <c r="N744" s="9"/>
      <c r="O744" s="9"/>
      <c r="P744" s="9"/>
      <c r="Q744" s="9"/>
      <c r="R744" s="9"/>
      <c r="S744" s="9"/>
      <c r="T744" s="9"/>
      <c r="U744" s="9"/>
      <c r="V744" s="9"/>
      <c r="W744" s="9"/>
      <c r="X744" s="9"/>
      <c r="Y744" s="9"/>
      <c r="Z744" s="9"/>
    </row>
    <row r="745" spans="1:26" ht="12.75" customHeight="1" x14ac:dyDescent="0.2">
      <c r="A745" s="14"/>
      <c r="B745" s="15"/>
      <c r="C745" s="16"/>
      <c r="D745" s="14"/>
      <c r="E745" s="17"/>
      <c r="F745" s="18"/>
      <c r="G745" s="18"/>
      <c r="H745" s="18"/>
      <c r="I745" s="8"/>
      <c r="J745" s="9"/>
      <c r="K745" s="9"/>
      <c r="L745" s="9"/>
      <c r="M745" s="9"/>
      <c r="N745" s="9"/>
      <c r="O745" s="9"/>
      <c r="P745" s="9"/>
      <c r="Q745" s="9"/>
      <c r="R745" s="9"/>
      <c r="S745" s="9"/>
      <c r="T745" s="9"/>
      <c r="U745" s="9"/>
      <c r="V745" s="9"/>
      <c r="W745" s="9"/>
      <c r="X745" s="9"/>
      <c r="Y745" s="9"/>
      <c r="Z745" s="9"/>
    </row>
    <row r="746" spans="1:26" ht="12.75" customHeight="1" x14ac:dyDescent="0.2">
      <c r="A746" s="14"/>
      <c r="B746" s="15"/>
      <c r="C746" s="16"/>
      <c r="D746" s="14"/>
      <c r="E746" s="17"/>
      <c r="F746" s="18"/>
      <c r="G746" s="18"/>
      <c r="H746" s="18"/>
      <c r="I746" s="8"/>
      <c r="J746" s="9"/>
      <c r="K746" s="9"/>
      <c r="L746" s="9"/>
      <c r="M746" s="9"/>
      <c r="N746" s="9"/>
      <c r="O746" s="9"/>
      <c r="P746" s="9"/>
      <c r="Q746" s="9"/>
      <c r="R746" s="9"/>
      <c r="S746" s="9"/>
      <c r="T746" s="9"/>
      <c r="U746" s="9"/>
      <c r="V746" s="9"/>
      <c r="W746" s="9"/>
      <c r="X746" s="9"/>
      <c r="Y746" s="9"/>
      <c r="Z746" s="9"/>
    </row>
    <row r="747" spans="1:26" ht="12.75" customHeight="1" x14ac:dyDescent="0.2">
      <c r="A747" s="14"/>
      <c r="B747" s="15"/>
      <c r="C747" s="16"/>
      <c r="D747" s="14"/>
      <c r="E747" s="17"/>
      <c r="F747" s="18"/>
      <c r="G747" s="18"/>
      <c r="H747" s="18"/>
      <c r="I747" s="8"/>
      <c r="J747" s="9"/>
      <c r="K747" s="9"/>
      <c r="L747" s="9"/>
      <c r="M747" s="9"/>
      <c r="N747" s="9"/>
      <c r="O747" s="9"/>
      <c r="P747" s="9"/>
      <c r="Q747" s="9"/>
      <c r="R747" s="9"/>
      <c r="S747" s="9"/>
      <c r="T747" s="9"/>
      <c r="U747" s="9"/>
      <c r="V747" s="9"/>
      <c r="W747" s="9"/>
      <c r="X747" s="9"/>
      <c r="Y747" s="9"/>
      <c r="Z747" s="9"/>
    </row>
    <row r="748" spans="1:26" ht="12.75" customHeight="1" x14ac:dyDescent="0.2">
      <c r="A748" s="14"/>
      <c r="B748" s="15"/>
      <c r="C748" s="16"/>
      <c r="D748" s="14"/>
      <c r="E748" s="17"/>
      <c r="F748" s="18"/>
      <c r="G748" s="18"/>
      <c r="H748" s="18"/>
      <c r="I748" s="8"/>
      <c r="J748" s="9"/>
      <c r="K748" s="9"/>
      <c r="L748" s="9"/>
      <c r="M748" s="9"/>
      <c r="N748" s="9"/>
      <c r="O748" s="9"/>
      <c r="P748" s="9"/>
      <c r="Q748" s="9"/>
      <c r="R748" s="9"/>
      <c r="S748" s="9"/>
      <c r="T748" s="9"/>
      <c r="U748" s="9"/>
      <c r="V748" s="9"/>
      <c r="W748" s="9"/>
      <c r="X748" s="9"/>
      <c r="Y748" s="9"/>
      <c r="Z748" s="9"/>
    </row>
    <row r="749" spans="1:26" ht="12.75" customHeight="1" x14ac:dyDescent="0.2">
      <c r="A749" s="14"/>
      <c r="B749" s="15"/>
      <c r="C749" s="16"/>
      <c r="D749" s="14"/>
      <c r="E749" s="17"/>
      <c r="F749" s="18"/>
      <c r="G749" s="18"/>
      <c r="H749" s="18"/>
      <c r="I749" s="8"/>
      <c r="J749" s="9"/>
      <c r="K749" s="9"/>
      <c r="L749" s="9"/>
      <c r="M749" s="9"/>
      <c r="N749" s="9"/>
      <c r="O749" s="9"/>
      <c r="P749" s="9"/>
      <c r="Q749" s="9"/>
      <c r="R749" s="9"/>
      <c r="S749" s="9"/>
      <c r="T749" s="9"/>
      <c r="U749" s="9"/>
      <c r="V749" s="9"/>
      <c r="W749" s="9"/>
      <c r="X749" s="9"/>
      <c r="Y749" s="9"/>
      <c r="Z749" s="9"/>
    </row>
    <row r="750" spans="1:26" ht="12.75" customHeight="1" x14ac:dyDescent="0.2">
      <c r="A750" s="14"/>
      <c r="B750" s="15"/>
      <c r="C750" s="16"/>
      <c r="D750" s="14"/>
      <c r="E750" s="17"/>
      <c r="F750" s="18"/>
      <c r="G750" s="18"/>
      <c r="H750" s="18"/>
      <c r="I750" s="8"/>
      <c r="J750" s="9"/>
      <c r="K750" s="9"/>
      <c r="L750" s="9"/>
      <c r="M750" s="9"/>
      <c r="N750" s="9"/>
      <c r="O750" s="9"/>
      <c r="P750" s="9"/>
      <c r="Q750" s="9"/>
      <c r="R750" s="9"/>
      <c r="S750" s="9"/>
      <c r="T750" s="9"/>
      <c r="U750" s="9"/>
      <c r="V750" s="9"/>
      <c r="W750" s="9"/>
      <c r="X750" s="9"/>
      <c r="Y750" s="9"/>
      <c r="Z750" s="9"/>
    </row>
    <row r="751" spans="1:26" ht="12.75" customHeight="1" x14ac:dyDescent="0.2">
      <c r="A751" s="14"/>
      <c r="B751" s="15"/>
      <c r="C751" s="16"/>
      <c r="D751" s="14"/>
      <c r="E751" s="17"/>
      <c r="F751" s="18"/>
      <c r="G751" s="18"/>
      <c r="H751" s="18"/>
      <c r="I751" s="8"/>
      <c r="J751" s="9"/>
      <c r="K751" s="9"/>
      <c r="L751" s="9"/>
      <c r="M751" s="9"/>
      <c r="N751" s="9"/>
      <c r="O751" s="9"/>
      <c r="P751" s="9"/>
      <c r="Q751" s="9"/>
      <c r="R751" s="9"/>
      <c r="S751" s="9"/>
      <c r="T751" s="9"/>
      <c r="U751" s="9"/>
      <c r="V751" s="9"/>
      <c r="W751" s="9"/>
      <c r="X751" s="9"/>
      <c r="Y751" s="9"/>
      <c r="Z751" s="9"/>
    </row>
    <row r="752" spans="1:26" ht="12.75" customHeight="1" x14ac:dyDescent="0.2">
      <c r="A752" s="14"/>
      <c r="B752" s="15"/>
      <c r="C752" s="16"/>
      <c r="D752" s="14"/>
      <c r="E752" s="17"/>
      <c r="F752" s="18"/>
      <c r="G752" s="18"/>
      <c r="H752" s="18"/>
      <c r="I752" s="8"/>
      <c r="J752" s="9"/>
      <c r="K752" s="9"/>
      <c r="L752" s="9"/>
      <c r="M752" s="9"/>
      <c r="N752" s="9"/>
      <c r="O752" s="9"/>
      <c r="P752" s="9"/>
      <c r="Q752" s="9"/>
      <c r="R752" s="9"/>
      <c r="S752" s="9"/>
      <c r="T752" s="9"/>
      <c r="U752" s="9"/>
      <c r="V752" s="9"/>
      <c r="W752" s="9"/>
      <c r="X752" s="9"/>
      <c r="Y752" s="9"/>
      <c r="Z752" s="9"/>
    </row>
    <row r="753" spans="1:26" ht="12.75" customHeight="1" x14ac:dyDescent="0.2">
      <c r="A753" s="14"/>
      <c r="B753" s="15"/>
      <c r="C753" s="16"/>
      <c r="D753" s="14"/>
      <c r="E753" s="17"/>
      <c r="F753" s="18"/>
      <c r="G753" s="18"/>
      <c r="H753" s="18"/>
      <c r="I753" s="8"/>
      <c r="J753" s="9"/>
      <c r="K753" s="9"/>
      <c r="L753" s="9"/>
      <c r="M753" s="9"/>
      <c r="N753" s="9"/>
      <c r="O753" s="9"/>
      <c r="P753" s="9"/>
      <c r="Q753" s="9"/>
      <c r="R753" s="9"/>
      <c r="S753" s="9"/>
      <c r="T753" s="9"/>
      <c r="U753" s="9"/>
      <c r="V753" s="9"/>
      <c r="W753" s="9"/>
      <c r="X753" s="9"/>
      <c r="Y753" s="9"/>
      <c r="Z753" s="9"/>
    </row>
    <row r="754" spans="1:26" ht="12.75" customHeight="1" x14ac:dyDescent="0.2">
      <c r="A754" s="14"/>
      <c r="B754" s="15"/>
      <c r="C754" s="16"/>
      <c r="D754" s="14"/>
      <c r="E754" s="17"/>
      <c r="F754" s="18"/>
      <c r="G754" s="18"/>
      <c r="H754" s="18"/>
      <c r="I754" s="8"/>
      <c r="J754" s="9"/>
      <c r="K754" s="9"/>
      <c r="L754" s="9"/>
      <c r="M754" s="9"/>
      <c r="N754" s="9"/>
      <c r="O754" s="9"/>
      <c r="P754" s="9"/>
      <c r="Q754" s="9"/>
      <c r="R754" s="9"/>
      <c r="S754" s="9"/>
      <c r="T754" s="9"/>
      <c r="U754" s="9"/>
      <c r="V754" s="9"/>
      <c r="W754" s="9"/>
      <c r="X754" s="9"/>
      <c r="Y754" s="9"/>
      <c r="Z754" s="9"/>
    </row>
    <row r="755" spans="1:26" ht="12.75" customHeight="1" x14ac:dyDescent="0.2">
      <c r="A755" s="14"/>
      <c r="B755" s="15"/>
      <c r="C755" s="16"/>
      <c r="D755" s="14"/>
      <c r="E755" s="17"/>
      <c r="F755" s="18"/>
      <c r="G755" s="18"/>
      <c r="H755" s="18"/>
      <c r="I755" s="8"/>
      <c r="J755" s="9"/>
      <c r="K755" s="9"/>
      <c r="L755" s="9"/>
      <c r="M755" s="9"/>
      <c r="N755" s="9"/>
      <c r="O755" s="9"/>
      <c r="P755" s="9"/>
      <c r="Q755" s="9"/>
      <c r="R755" s="9"/>
      <c r="S755" s="9"/>
      <c r="T755" s="9"/>
      <c r="U755" s="9"/>
      <c r="V755" s="9"/>
      <c r="W755" s="9"/>
      <c r="X755" s="9"/>
      <c r="Y755" s="9"/>
      <c r="Z755" s="9"/>
    </row>
    <row r="756" spans="1:26" ht="12.75" customHeight="1" x14ac:dyDescent="0.2">
      <c r="A756" s="14"/>
      <c r="B756" s="15"/>
      <c r="C756" s="16"/>
      <c r="D756" s="14"/>
      <c r="E756" s="17"/>
      <c r="F756" s="18"/>
      <c r="G756" s="18"/>
      <c r="H756" s="18"/>
      <c r="I756" s="8"/>
      <c r="J756" s="9"/>
      <c r="K756" s="9"/>
      <c r="L756" s="9"/>
      <c r="M756" s="9"/>
      <c r="N756" s="9"/>
      <c r="O756" s="9"/>
      <c r="P756" s="9"/>
      <c r="Q756" s="9"/>
      <c r="R756" s="9"/>
      <c r="S756" s="9"/>
      <c r="T756" s="9"/>
      <c r="U756" s="9"/>
      <c r="V756" s="9"/>
      <c r="W756" s="9"/>
      <c r="X756" s="9"/>
      <c r="Y756" s="9"/>
      <c r="Z756" s="9"/>
    </row>
    <row r="757" spans="1:26" ht="12.75" customHeight="1" x14ac:dyDescent="0.2">
      <c r="A757" s="14"/>
      <c r="B757" s="15"/>
      <c r="C757" s="16"/>
      <c r="D757" s="14"/>
      <c r="E757" s="17"/>
      <c r="F757" s="18"/>
      <c r="G757" s="18"/>
      <c r="H757" s="18"/>
      <c r="I757" s="8"/>
      <c r="J757" s="9"/>
      <c r="K757" s="9"/>
      <c r="L757" s="9"/>
      <c r="M757" s="9"/>
      <c r="N757" s="9"/>
      <c r="O757" s="9"/>
      <c r="P757" s="9"/>
      <c r="Q757" s="9"/>
      <c r="R757" s="9"/>
      <c r="S757" s="9"/>
      <c r="T757" s="9"/>
      <c r="U757" s="9"/>
      <c r="V757" s="9"/>
      <c r="W757" s="9"/>
      <c r="X757" s="9"/>
      <c r="Y757" s="9"/>
      <c r="Z757" s="9"/>
    </row>
    <row r="758" spans="1:26" ht="12.75" customHeight="1" x14ac:dyDescent="0.2">
      <c r="A758" s="14"/>
      <c r="B758" s="15"/>
      <c r="C758" s="16"/>
      <c r="D758" s="14"/>
      <c r="E758" s="17"/>
      <c r="F758" s="18"/>
      <c r="G758" s="18"/>
      <c r="H758" s="18"/>
      <c r="I758" s="8"/>
      <c r="J758" s="9"/>
      <c r="K758" s="9"/>
      <c r="L758" s="9"/>
      <c r="M758" s="9"/>
      <c r="N758" s="9"/>
      <c r="O758" s="9"/>
      <c r="P758" s="9"/>
      <c r="Q758" s="9"/>
      <c r="R758" s="9"/>
      <c r="S758" s="9"/>
      <c r="T758" s="9"/>
      <c r="U758" s="9"/>
      <c r="V758" s="9"/>
      <c r="W758" s="9"/>
      <c r="X758" s="9"/>
      <c r="Y758" s="9"/>
      <c r="Z758" s="9"/>
    </row>
    <row r="759" spans="1:26" ht="12.75" customHeight="1" x14ac:dyDescent="0.2">
      <c r="A759" s="14"/>
      <c r="B759" s="15"/>
      <c r="C759" s="16"/>
      <c r="D759" s="14"/>
      <c r="E759" s="17"/>
      <c r="F759" s="18"/>
      <c r="G759" s="18"/>
      <c r="H759" s="18"/>
      <c r="I759" s="8"/>
      <c r="J759" s="9"/>
      <c r="K759" s="9"/>
      <c r="L759" s="9"/>
      <c r="M759" s="9"/>
      <c r="N759" s="9"/>
      <c r="O759" s="9"/>
      <c r="P759" s="9"/>
      <c r="Q759" s="9"/>
      <c r="R759" s="9"/>
      <c r="S759" s="9"/>
      <c r="T759" s="9"/>
      <c r="U759" s="9"/>
      <c r="V759" s="9"/>
      <c r="W759" s="9"/>
      <c r="X759" s="9"/>
      <c r="Y759" s="9"/>
      <c r="Z759" s="9"/>
    </row>
    <row r="760" spans="1:26" ht="12.75" customHeight="1" x14ac:dyDescent="0.2">
      <c r="A760" s="14"/>
      <c r="B760" s="15"/>
      <c r="C760" s="16"/>
      <c r="D760" s="14"/>
      <c r="E760" s="17"/>
      <c r="F760" s="18"/>
      <c r="G760" s="18"/>
      <c r="H760" s="18"/>
      <c r="I760" s="8"/>
      <c r="J760" s="9"/>
      <c r="K760" s="9"/>
      <c r="L760" s="9"/>
      <c r="M760" s="9"/>
      <c r="N760" s="9"/>
      <c r="O760" s="9"/>
      <c r="P760" s="9"/>
      <c r="Q760" s="9"/>
      <c r="R760" s="9"/>
      <c r="S760" s="9"/>
      <c r="T760" s="9"/>
      <c r="U760" s="9"/>
      <c r="V760" s="9"/>
      <c r="W760" s="9"/>
      <c r="X760" s="9"/>
      <c r="Y760" s="9"/>
      <c r="Z760" s="9"/>
    </row>
    <row r="761" spans="1:26" ht="12.75" customHeight="1" x14ac:dyDescent="0.2">
      <c r="A761" s="14"/>
      <c r="B761" s="15"/>
      <c r="C761" s="16"/>
      <c r="D761" s="14"/>
      <c r="E761" s="17"/>
      <c r="F761" s="18"/>
      <c r="G761" s="18"/>
      <c r="H761" s="18"/>
      <c r="I761" s="8"/>
      <c r="J761" s="9"/>
      <c r="K761" s="9"/>
      <c r="L761" s="9"/>
      <c r="M761" s="9"/>
      <c r="N761" s="9"/>
      <c r="O761" s="9"/>
      <c r="P761" s="9"/>
      <c r="Q761" s="9"/>
      <c r="R761" s="9"/>
      <c r="S761" s="9"/>
      <c r="T761" s="9"/>
      <c r="U761" s="9"/>
      <c r="V761" s="9"/>
      <c r="W761" s="9"/>
      <c r="X761" s="9"/>
      <c r="Y761" s="9"/>
      <c r="Z761" s="9"/>
    </row>
    <row r="762" spans="1:26" ht="12.75" customHeight="1" x14ac:dyDescent="0.2">
      <c r="A762" s="14"/>
      <c r="B762" s="15"/>
      <c r="C762" s="16"/>
      <c r="D762" s="14"/>
      <c r="E762" s="17"/>
      <c r="F762" s="18"/>
      <c r="G762" s="18"/>
      <c r="H762" s="18"/>
      <c r="I762" s="8"/>
      <c r="J762" s="9"/>
      <c r="K762" s="9"/>
      <c r="L762" s="9"/>
      <c r="M762" s="9"/>
      <c r="N762" s="9"/>
      <c r="O762" s="9"/>
      <c r="P762" s="9"/>
      <c r="Q762" s="9"/>
      <c r="R762" s="9"/>
      <c r="S762" s="9"/>
      <c r="T762" s="9"/>
      <c r="U762" s="9"/>
      <c r="V762" s="9"/>
      <c r="W762" s="9"/>
      <c r="X762" s="9"/>
      <c r="Y762" s="9"/>
      <c r="Z762" s="9"/>
    </row>
    <row r="763" spans="1:26" ht="12.75" customHeight="1" x14ac:dyDescent="0.2">
      <c r="A763" s="14"/>
      <c r="B763" s="15"/>
      <c r="C763" s="16"/>
      <c r="D763" s="14"/>
      <c r="E763" s="17"/>
      <c r="F763" s="18"/>
      <c r="G763" s="18"/>
      <c r="H763" s="18"/>
      <c r="I763" s="8"/>
      <c r="J763" s="9"/>
      <c r="K763" s="9"/>
      <c r="L763" s="9"/>
      <c r="M763" s="9"/>
      <c r="N763" s="9"/>
      <c r="O763" s="9"/>
      <c r="P763" s="9"/>
      <c r="Q763" s="9"/>
      <c r="R763" s="9"/>
      <c r="S763" s="9"/>
      <c r="T763" s="9"/>
      <c r="U763" s="9"/>
      <c r="V763" s="9"/>
      <c r="W763" s="9"/>
      <c r="X763" s="9"/>
      <c r="Y763" s="9"/>
      <c r="Z763" s="9"/>
    </row>
    <row r="764" spans="1:26" ht="12.75" customHeight="1" x14ac:dyDescent="0.2">
      <c r="A764" s="14"/>
      <c r="B764" s="15"/>
      <c r="C764" s="16"/>
      <c r="D764" s="14"/>
      <c r="E764" s="17"/>
      <c r="F764" s="18"/>
      <c r="G764" s="18"/>
      <c r="H764" s="18"/>
      <c r="I764" s="8"/>
      <c r="J764" s="9"/>
      <c r="K764" s="9"/>
      <c r="L764" s="9"/>
      <c r="M764" s="9"/>
      <c r="N764" s="9"/>
      <c r="O764" s="9"/>
      <c r="P764" s="9"/>
      <c r="Q764" s="9"/>
      <c r="R764" s="9"/>
      <c r="S764" s="9"/>
      <c r="T764" s="9"/>
      <c r="U764" s="9"/>
      <c r="V764" s="9"/>
      <c r="W764" s="9"/>
      <c r="X764" s="9"/>
      <c r="Y764" s="9"/>
      <c r="Z764" s="9"/>
    </row>
    <row r="765" spans="1:26" ht="12.75" customHeight="1" x14ac:dyDescent="0.2">
      <c r="A765" s="14"/>
      <c r="B765" s="15"/>
      <c r="C765" s="16"/>
      <c r="D765" s="14"/>
      <c r="E765" s="17"/>
      <c r="F765" s="18"/>
      <c r="G765" s="18"/>
      <c r="H765" s="18"/>
      <c r="I765" s="8"/>
      <c r="J765" s="9"/>
      <c r="K765" s="9"/>
      <c r="L765" s="9"/>
      <c r="M765" s="9"/>
      <c r="N765" s="9"/>
      <c r="O765" s="9"/>
      <c r="P765" s="9"/>
      <c r="Q765" s="9"/>
      <c r="R765" s="9"/>
      <c r="S765" s="9"/>
      <c r="T765" s="9"/>
      <c r="U765" s="9"/>
      <c r="V765" s="9"/>
      <c r="W765" s="9"/>
      <c r="X765" s="9"/>
      <c r="Y765" s="9"/>
      <c r="Z765" s="9"/>
    </row>
    <row r="766" spans="1:26" ht="12.75" customHeight="1" x14ac:dyDescent="0.2">
      <c r="A766" s="14"/>
      <c r="B766" s="15"/>
      <c r="C766" s="16"/>
      <c r="D766" s="14"/>
      <c r="E766" s="17"/>
      <c r="F766" s="18"/>
      <c r="G766" s="18"/>
      <c r="H766" s="18"/>
      <c r="I766" s="8"/>
      <c r="J766" s="9"/>
      <c r="K766" s="9"/>
      <c r="L766" s="9"/>
      <c r="M766" s="9"/>
      <c r="N766" s="9"/>
      <c r="O766" s="9"/>
      <c r="P766" s="9"/>
      <c r="Q766" s="9"/>
      <c r="R766" s="9"/>
      <c r="S766" s="9"/>
      <c r="T766" s="9"/>
      <c r="U766" s="9"/>
      <c r="V766" s="9"/>
      <c r="W766" s="9"/>
      <c r="X766" s="9"/>
      <c r="Y766" s="9"/>
      <c r="Z766" s="9"/>
    </row>
    <row r="767" spans="1:26" ht="12.75" customHeight="1" x14ac:dyDescent="0.2">
      <c r="A767" s="14"/>
      <c r="B767" s="15"/>
      <c r="C767" s="16"/>
      <c r="D767" s="14"/>
      <c r="E767" s="17"/>
      <c r="F767" s="18"/>
      <c r="G767" s="18"/>
      <c r="H767" s="18"/>
      <c r="I767" s="8"/>
      <c r="J767" s="9"/>
      <c r="K767" s="9"/>
      <c r="L767" s="9"/>
      <c r="M767" s="9"/>
      <c r="N767" s="9"/>
      <c r="O767" s="9"/>
      <c r="P767" s="9"/>
      <c r="Q767" s="9"/>
      <c r="R767" s="9"/>
      <c r="S767" s="9"/>
      <c r="T767" s="9"/>
      <c r="U767" s="9"/>
      <c r="V767" s="9"/>
      <c r="W767" s="9"/>
      <c r="X767" s="9"/>
      <c r="Y767" s="9"/>
      <c r="Z767" s="9"/>
    </row>
    <row r="768" spans="1:26" ht="12.75" customHeight="1" x14ac:dyDescent="0.2">
      <c r="A768" s="14"/>
      <c r="B768" s="15"/>
      <c r="C768" s="16"/>
      <c r="D768" s="14"/>
      <c r="E768" s="17"/>
      <c r="F768" s="18"/>
      <c r="G768" s="18"/>
      <c r="H768" s="18"/>
      <c r="I768" s="8"/>
      <c r="J768" s="9"/>
      <c r="K768" s="9"/>
      <c r="L768" s="9"/>
      <c r="M768" s="9"/>
      <c r="N768" s="9"/>
      <c r="O768" s="9"/>
      <c r="P768" s="9"/>
      <c r="Q768" s="9"/>
      <c r="R768" s="9"/>
      <c r="S768" s="9"/>
      <c r="T768" s="9"/>
      <c r="U768" s="9"/>
      <c r="V768" s="9"/>
      <c r="W768" s="9"/>
      <c r="X768" s="9"/>
      <c r="Y768" s="9"/>
      <c r="Z768" s="9"/>
    </row>
    <row r="769" spans="1:26" ht="12.75" customHeight="1" x14ac:dyDescent="0.2">
      <c r="A769" s="14"/>
      <c r="B769" s="15"/>
      <c r="C769" s="16"/>
      <c r="D769" s="14"/>
      <c r="E769" s="17"/>
      <c r="F769" s="18"/>
      <c r="G769" s="18"/>
      <c r="H769" s="18"/>
      <c r="I769" s="8"/>
      <c r="J769" s="9"/>
      <c r="K769" s="9"/>
      <c r="L769" s="9"/>
      <c r="M769" s="9"/>
      <c r="N769" s="9"/>
      <c r="O769" s="9"/>
      <c r="P769" s="9"/>
      <c r="Q769" s="9"/>
      <c r="R769" s="9"/>
      <c r="S769" s="9"/>
      <c r="T769" s="9"/>
      <c r="U769" s="9"/>
      <c r="V769" s="9"/>
      <c r="W769" s="9"/>
      <c r="X769" s="9"/>
      <c r="Y769" s="9"/>
      <c r="Z769" s="9"/>
    </row>
    <row r="770" spans="1:26" ht="12.75" customHeight="1" x14ac:dyDescent="0.2">
      <c r="A770" s="14"/>
      <c r="B770" s="15"/>
      <c r="C770" s="16"/>
      <c r="D770" s="14"/>
      <c r="E770" s="17"/>
      <c r="F770" s="18"/>
      <c r="G770" s="18"/>
      <c r="H770" s="18"/>
      <c r="I770" s="8"/>
      <c r="J770" s="9"/>
      <c r="K770" s="9"/>
      <c r="L770" s="9"/>
      <c r="M770" s="9"/>
      <c r="N770" s="9"/>
      <c r="O770" s="9"/>
      <c r="P770" s="9"/>
      <c r="Q770" s="9"/>
      <c r="R770" s="9"/>
      <c r="S770" s="9"/>
      <c r="T770" s="9"/>
      <c r="U770" s="9"/>
      <c r="V770" s="9"/>
      <c r="W770" s="9"/>
      <c r="X770" s="9"/>
      <c r="Y770" s="9"/>
      <c r="Z770" s="9"/>
    </row>
    <row r="771" spans="1:26" ht="12.75" customHeight="1" x14ac:dyDescent="0.2">
      <c r="A771" s="14"/>
      <c r="B771" s="15"/>
      <c r="C771" s="16"/>
      <c r="D771" s="14"/>
      <c r="E771" s="17"/>
      <c r="F771" s="18"/>
      <c r="G771" s="18"/>
      <c r="H771" s="18"/>
      <c r="I771" s="8"/>
      <c r="J771" s="9"/>
      <c r="K771" s="9"/>
      <c r="L771" s="9"/>
      <c r="M771" s="9"/>
      <c r="N771" s="9"/>
      <c r="O771" s="9"/>
      <c r="P771" s="9"/>
      <c r="Q771" s="9"/>
      <c r="R771" s="9"/>
      <c r="S771" s="9"/>
      <c r="T771" s="9"/>
      <c r="U771" s="9"/>
      <c r="V771" s="9"/>
      <c r="W771" s="9"/>
      <c r="X771" s="9"/>
      <c r="Y771" s="9"/>
      <c r="Z771" s="9"/>
    </row>
    <row r="772" spans="1:26" ht="12.75" customHeight="1" x14ac:dyDescent="0.2">
      <c r="A772" s="14"/>
      <c r="B772" s="15"/>
      <c r="C772" s="16"/>
      <c r="D772" s="14"/>
      <c r="E772" s="17"/>
      <c r="F772" s="18"/>
      <c r="G772" s="18"/>
      <c r="H772" s="18"/>
      <c r="I772" s="8"/>
      <c r="J772" s="9"/>
      <c r="K772" s="9"/>
      <c r="L772" s="9"/>
      <c r="M772" s="9"/>
      <c r="N772" s="9"/>
      <c r="O772" s="9"/>
      <c r="P772" s="9"/>
      <c r="Q772" s="9"/>
      <c r="R772" s="9"/>
      <c r="S772" s="9"/>
      <c r="T772" s="9"/>
      <c r="U772" s="9"/>
      <c r="V772" s="9"/>
      <c r="W772" s="9"/>
      <c r="X772" s="9"/>
      <c r="Y772" s="9"/>
      <c r="Z772" s="9"/>
    </row>
    <row r="773" spans="1:26" ht="12.75" customHeight="1" x14ac:dyDescent="0.2">
      <c r="A773" s="14"/>
      <c r="B773" s="15"/>
      <c r="C773" s="16"/>
      <c r="D773" s="14"/>
      <c r="E773" s="17"/>
      <c r="F773" s="18"/>
      <c r="G773" s="18"/>
      <c r="H773" s="18"/>
      <c r="I773" s="8"/>
      <c r="J773" s="9"/>
      <c r="K773" s="9"/>
      <c r="L773" s="9"/>
      <c r="M773" s="9"/>
      <c r="N773" s="9"/>
      <c r="O773" s="9"/>
      <c r="P773" s="9"/>
      <c r="Q773" s="9"/>
      <c r="R773" s="9"/>
      <c r="S773" s="9"/>
      <c r="T773" s="9"/>
      <c r="U773" s="9"/>
      <c r="V773" s="9"/>
      <c r="W773" s="9"/>
      <c r="X773" s="9"/>
      <c r="Y773" s="9"/>
      <c r="Z773" s="9"/>
    </row>
    <row r="774" spans="1:26" ht="12.75" customHeight="1" x14ac:dyDescent="0.2">
      <c r="A774" s="14"/>
      <c r="B774" s="15"/>
      <c r="C774" s="16"/>
      <c r="D774" s="14"/>
      <c r="E774" s="17"/>
      <c r="F774" s="18"/>
      <c r="G774" s="18"/>
      <c r="H774" s="18"/>
      <c r="I774" s="8"/>
      <c r="J774" s="9"/>
      <c r="K774" s="9"/>
      <c r="L774" s="9"/>
      <c r="M774" s="9"/>
      <c r="N774" s="9"/>
      <c r="O774" s="9"/>
      <c r="P774" s="9"/>
      <c r="Q774" s="9"/>
      <c r="R774" s="9"/>
      <c r="S774" s="9"/>
      <c r="T774" s="9"/>
      <c r="U774" s="9"/>
      <c r="V774" s="9"/>
      <c r="W774" s="9"/>
      <c r="X774" s="9"/>
      <c r="Y774" s="9"/>
      <c r="Z774" s="9"/>
    </row>
    <row r="775" spans="1:26" ht="12.75" customHeight="1" x14ac:dyDescent="0.2">
      <c r="A775" s="14"/>
      <c r="B775" s="15"/>
      <c r="C775" s="16"/>
      <c r="D775" s="14"/>
      <c r="E775" s="17"/>
      <c r="F775" s="18"/>
      <c r="G775" s="18"/>
      <c r="H775" s="18"/>
      <c r="I775" s="8"/>
      <c r="J775" s="9"/>
      <c r="K775" s="9"/>
      <c r="L775" s="9"/>
      <c r="M775" s="9"/>
      <c r="N775" s="9"/>
      <c r="O775" s="9"/>
      <c r="P775" s="9"/>
      <c r="Q775" s="9"/>
      <c r="R775" s="9"/>
      <c r="S775" s="9"/>
      <c r="T775" s="9"/>
      <c r="U775" s="9"/>
      <c r="V775" s="9"/>
      <c r="W775" s="9"/>
      <c r="X775" s="9"/>
      <c r="Y775" s="9"/>
      <c r="Z775" s="9"/>
    </row>
    <row r="776" spans="1:26" ht="12.75" customHeight="1" x14ac:dyDescent="0.2">
      <c r="A776" s="14"/>
      <c r="B776" s="15"/>
      <c r="C776" s="16"/>
      <c r="D776" s="14"/>
      <c r="E776" s="17"/>
      <c r="F776" s="18"/>
      <c r="G776" s="18"/>
      <c r="H776" s="18"/>
      <c r="I776" s="8"/>
      <c r="J776" s="9"/>
      <c r="K776" s="9"/>
      <c r="L776" s="9"/>
      <c r="M776" s="9"/>
      <c r="N776" s="9"/>
      <c r="O776" s="9"/>
      <c r="P776" s="9"/>
      <c r="Q776" s="9"/>
      <c r="R776" s="9"/>
      <c r="S776" s="9"/>
      <c r="T776" s="9"/>
      <c r="U776" s="9"/>
      <c r="V776" s="9"/>
      <c r="W776" s="9"/>
      <c r="X776" s="9"/>
      <c r="Y776" s="9"/>
      <c r="Z776" s="9"/>
    </row>
    <row r="777" spans="1:26" ht="12.75" customHeight="1" x14ac:dyDescent="0.2">
      <c r="A777" s="14"/>
      <c r="B777" s="15"/>
      <c r="C777" s="16"/>
      <c r="D777" s="14"/>
      <c r="E777" s="17"/>
      <c r="F777" s="18"/>
      <c r="G777" s="18"/>
      <c r="H777" s="18"/>
      <c r="I777" s="8"/>
      <c r="J777" s="9"/>
      <c r="K777" s="9"/>
      <c r="L777" s="9"/>
      <c r="M777" s="9"/>
      <c r="N777" s="9"/>
      <c r="O777" s="9"/>
      <c r="P777" s="9"/>
      <c r="Q777" s="9"/>
      <c r="R777" s="9"/>
      <c r="S777" s="9"/>
      <c r="T777" s="9"/>
      <c r="U777" s="9"/>
      <c r="V777" s="9"/>
      <c r="W777" s="9"/>
      <c r="X777" s="9"/>
      <c r="Y777" s="9"/>
      <c r="Z777" s="9"/>
    </row>
    <row r="778" spans="1:26" ht="12.75" customHeight="1" x14ac:dyDescent="0.2">
      <c r="A778" s="14"/>
      <c r="B778" s="15"/>
      <c r="C778" s="16"/>
      <c r="D778" s="14"/>
      <c r="E778" s="17"/>
      <c r="F778" s="18"/>
      <c r="G778" s="18"/>
      <c r="H778" s="18"/>
      <c r="I778" s="8"/>
      <c r="J778" s="9"/>
      <c r="K778" s="9"/>
      <c r="L778" s="9"/>
      <c r="M778" s="9"/>
      <c r="N778" s="9"/>
      <c r="O778" s="9"/>
      <c r="P778" s="9"/>
      <c r="Q778" s="9"/>
      <c r="R778" s="9"/>
      <c r="S778" s="9"/>
      <c r="T778" s="9"/>
      <c r="U778" s="9"/>
      <c r="V778" s="9"/>
      <c r="W778" s="9"/>
      <c r="X778" s="9"/>
      <c r="Y778" s="9"/>
      <c r="Z778" s="9"/>
    </row>
    <row r="779" spans="1:26" ht="12.75" customHeight="1" x14ac:dyDescent="0.2">
      <c r="A779" s="14"/>
      <c r="B779" s="15"/>
      <c r="C779" s="16"/>
      <c r="D779" s="14"/>
      <c r="E779" s="17"/>
      <c r="F779" s="18"/>
      <c r="G779" s="18"/>
      <c r="H779" s="18"/>
      <c r="I779" s="8"/>
      <c r="J779" s="9"/>
      <c r="K779" s="9"/>
      <c r="L779" s="9"/>
      <c r="M779" s="9"/>
      <c r="N779" s="9"/>
      <c r="O779" s="9"/>
      <c r="P779" s="9"/>
      <c r="Q779" s="9"/>
      <c r="R779" s="9"/>
      <c r="S779" s="9"/>
      <c r="T779" s="9"/>
      <c r="U779" s="9"/>
      <c r="V779" s="9"/>
      <c r="W779" s="9"/>
      <c r="X779" s="9"/>
      <c r="Y779" s="9"/>
      <c r="Z779" s="9"/>
    </row>
    <row r="780" spans="1:26" ht="12.75" customHeight="1" x14ac:dyDescent="0.2">
      <c r="A780" s="14"/>
      <c r="B780" s="15"/>
      <c r="C780" s="16"/>
      <c r="D780" s="14"/>
      <c r="E780" s="17"/>
      <c r="F780" s="18"/>
      <c r="G780" s="18"/>
      <c r="H780" s="18"/>
      <c r="I780" s="8"/>
      <c r="J780" s="9"/>
      <c r="K780" s="9"/>
      <c r="L780" s="9"/>
      <c r="M780" s="9"/>
      <c r="N780" s="9"/>
      <c r="O780" s="9"/>
      <c r="P780" s="9"/>
      <c r="Q780" s="9"/>
      <c r="R780" s="9"/>
      <c r="S780" s="9"/>
      <c r="T780" s="9"/>
      <c r="U780" s="9"/>
      <c r="V780" s="9"/>
      <c r="W780" s="9"/>
      <c r="X780" s="9"/>
      <c r="Y780" s="9"/>
      <c r="Z780" s="9"/>
    </row>
    <row r="781" spans="1:26" ht="12.75" customHeight="1" x14ac:dyDescent="0.2">
      <c r="A781" s="14"/>
      <c r="B781" s="15"/>
      <c r="C781" s="16"/>
      <c r="D781" s="14"/>
      <c r="E781" s="17"/>
      <c r="F781" s="18"/>
      <c r="G781" s="18"/>
      <c r="H781" s="18"/>
      <c r="I781" s="8"/>
      <c r="J781" s="9"/>
      <c r="K781" s="9"/>
      <c r="L781" s="9"/>
      <c r="M781" s="9"/>
      <c r="N781" s="9"/>
      <c r="O781" s="9"/>
      <c r="P781" s="9"/>
      <c r="Q781" s="9"/>
      <c r="R781" s="9"/>
      <c r="S781" s="9"/>
      <c r="T781" s="9"/>
      <c r="U781" s="9"/>
      <c r="V781" s="9"/>
      <c r="W781" s="9"/>
      <c r="X781" s="9"/>
      <c r="Y781" s="9"/>
      <c r="Z781" s="9"/>
    </row>
    <row r="782" spans="1:26" ht="12.75" customHeight="1" x14ac:dyDescent="0.2">
      <c r="A782" s="14"/>
      <c r="B782" s="15"/>
      <c r="C782" s="16"/>
      <c r="D782" s="14"/>
      <c r="E782" s="17"/>
      <c r="F782" s="18"/>
      <c r="G782" s="18"/>
      <c r="H782" s="18"/>
      <c r="I782" s="8"/>
      <c r="J782" s="9"/>
      <c r="K782" s="9"/>
      <c r="L782" s="9"/>
      <c r="M782" s="9"/>
      <c r="N782" s="9"/>
      <c r="O782" s="9"/>
      <c r="P782" s="9"/>
      <c r="Q782" s="9"/>
      <c r="R782" s="9"/>
      <c r="S782" s="9"/>
      <c r="T782" s="9"/>
      <c r="U782" s="9"/>
      <c r="V782" s="9"/>
      <c r="W782" s="9"/>
      <c r="X782" s="9"/>
      <c r="Y782" s="9"/>
      <c r="Z782" s="9"/>
    </row>
    <row r="783" spans="1:26" ht="12.75" customHeight="1" x14ac:dyDescent="0.2">
      <c r="A783" s="14"/>
      <c r="B783" s="15"/>
      <c r="C783" s="16"/>
      <c r="D783" s="14"/>
      <c r="E783" s="17"/>
      <c r="F783" s="18"/>
      <c r="G783" s="18"/>
      <c r="H783" s="18"/>
      <c r="I783" s="8"/>
      <c r="J783" s="9"/>
      <c r="K783" s="9"/>
      <c r="L783" s="9"/>
      <c r="M783" s="9"/>
      <c r="N783" s="9"/>
      <c r="O783" s="9"/>
      <c r="P783" s="9"/>
      <c r="Q783" s="9"/>
      <c r="R783" s="9"/>
      <c r="S783" s="9"/>
      <c r="T783" s="9"/>
      <c r="U783" s="9"/>
      <c r="V783" s="9"/>
      <c r="W783" s="9"/>
      <c r="X783" s="9"/>
      <c r="Y783" s="9"/>
      <c r="Z783" s="9"/>
    </row>
    <row r="784" spans="1:26" ht="12.75" customHeight="1" x14ac:dyDescent="0.2">
      <c r="A784" s="14"/>
      <c r="B784" s="15"/>
      <c r="C784" s="16"/>
      <c r="D784" s="14"/>
      <c r="E784" s="17"/>
      <c r="F784" s="18"/>
      <c r="G784" s="18"/>
      <c r="H784" s="18"/>
      <c r="I784" s="8"/>
      <c r="J784" s="9"/>
      <c r="K784" s="9"/>
      <c r="L784" s="9"/>
      <c r="M784" s="9"/>
      <c r="N784" s="9"/>
      <c r="O784" s="9"/>
      <c r="P784" s="9"/>
      <c r="Q784" s="9"/>
      <c r="R784" s="9"/>
      <c r="S784" s="9"/>
      <c r="T784" s="9"/>
      <c r="U784" s="9"/>
      <c r="V784" s="9"/>
      <c r="W784" s="9"/>
      <c r="X784" s="9"/>
      <c r="Y784" s="9"/>
      <c r="Z784" s="9"/>
    </row>
    <row r="785" spans="1:26" ht="12.75" customHeight="1" x14ac:dyDescent="0.2">
      <c r="A785" s="14"/>
      <c r="B785" s="15"/>
      <c r="C785" s="16"/>
      <c r="D785" s="14"/>
      <c r="E785" s="17"/>
      <c r="F785" s="18"/>
      <c r="G785" s="18"/>
      <c r="H785" s="18"/>
      <c r="I785" s="8"/>
      <c r="J785" s="9"/>
      <c r="K785" s="9"/>
      <c r="L785" s="9"/>
      <c r="M785" s="9"/>
      <c r="N785" s="9"/>
      <c r="O785" s="9"/>
      <c r="P785" s="9"/>
      <c r="Q785" s="9"/>
      <c r="R785" s="9"/>
      <c r="S785" s="9"/>
      <c r="T785" s="9"/>
      <c r="U785" s="9"/>
      <c r="V785" s="9"/>
      <c r="W785" s="9"/>
      <c r="X785" s="9"/>
      <c r="Y785" s="9"/>
      <c r="Z785" s="9"/>
    </row>
    <row r="786" spans="1:26" ht="12.75" customHeight="1" x14ac:dyDescent="0.2">
      <c r="A786" s="14"/>
      <c r="B786" s="15"/>
      <c r="C786" s="16"/>
      <c r="D786" s="14"/>
      <c r="E786" s="17"/>
      <c r="F786" s="18"/>
      <c r="G786" s="18"/>
      <c r="H786" s="18"/>
      <c r="I786" s="8"/>
      <c r="J786" s="9"/>
      <c r="K786" s="9"/>
      <c r="L786" s="9"/>
      <c r="M786" s="9"/>
      <c r="N786" s="9"/>
      <c r="O786" s="9"/>
      <c r="P786" s="9"/>
      <c r="Q786" s="9"/>
      <c r="R786" s="9"/>
      <c r="S786" s="9"/>
      <c r="T786" s="9"/>
      <c r="U786" s="9"/>
      <c r="V786" s="9"/>
      <c r="W786" s="9"/>
      <c r="X786" s="9"/>
      <c r="Y786" s="9"/>
      <c r="Z786" s="9"/>
    </row>
    <row r="787" spans="1:26" ht="12.75" customHeight="1" x14ac:dyDescent="0.2">
      <c r="A787" s="14"/>
      <c r="B787" s="15"/>
      <c r="C787" s="16"/>
      <c r="D787" s="14"/>
      <c r="E787" s="17"/>
      <c r="F787" s="18"/>
      <c r="G787" s="18"/>
      <c r="H787" s="18"/>
      <c r="I787" s="8"/>
      <c r="J787" s="9"/>
      <c r="K787" s="9"/>
      <c r="L787" s="9"/>
      <c r="M787" s="9"/>
      <c r="N787" s="9"/>
      <c r="O787" s="9"/>
      <c r="P787" s="9"/>
      <c r="Q787" s="9"/>
      <c r="R787" s="9"/>
      <c r="S787" s="9"/>
      <c r="T787" s="9"/>
      <c r="U787" s="9"/>
      <c r="V787" s="9"/>
      <c r="W787" s="9"/>
      <c r="X787" s="9"/>
      <c r="Y787" s="9"/>
      <c r="Z787" s="9"/>
    </row>
    <row r="788" spans="1:26" ht="12.75" customHeight="1" x14ac:dyDescent="0.2">
      <c r="A788" s="14"/>
      <c r="B788" s="15"/>
      <c r="C788" s="16"/>
      <c r="D788" s="14"/>
      <c r="E788" s="17"/>
      <c r="F788" s="18"/>
      <c r="G788" s="18"/>
      <c r="H788" s="18"/>
      <c r="I788" s="8"/>
      <c r="J788" s="9"/>
      <c r="K788" s="9"/>
      <c r="L788" s="9"/>
      <c r="M788" s="9"/>
      <c r="N788" s="9"/>
      <c r="O788" s="9"/>
      <c r="P788" s="9"/>
      <c r="Q788" s="9"/>
      <c r="R788" s="9"/>
      <c r="S788" s="9"/>
      <c r="T788" s="9"/>
      <c r="U788" s="9"/>
      <c r="V788" s="9"/>
      <c r="W788" s="9"/>
      <c r="X788" s="9"/>
      <c r="Y788" s="9"/>
      <c r="Z788" s="9"/>
    </row>
    <row r="789" spans="1:26" ht="12.75" customHeight="1" x14ac:dyDescent="0.2">
      <c r="A789" s="14"/>
      <c r="B789" s="15"/>
      <c r="C789" s="16"/>
      <c r="D789" s="14"/>
      <c r="E789" s="17"/>
      <c r="F789" s="18"/>
      <c r="G789" s="18"/>
      <c r="H789" s="18"/>
      <c r="I789" s="8"/>
      <c r="J789" s="9"/>
      <c r="K789" s="9"/>
      <c r="L789" s="9"/>
      <c r="M789" s="9"/>
      <c r="N789" s="9"/>
      <c r="O789" s="9"/>
      <c r="P789" s="9"/>
      <c r="Q789" s="9"/>
      <c r="R789" s="9"/>
      <c r="S789" s="9"/>
      <c r="T789" s="9"/>
      <c r="U789" s="9"/>
      <c r="V789" s="9"/>
      <c r="W789" s="9"/>
      <c r="X789" s="9"/>
      <c r="Y789" s="9"/>
      <c r="Z789" s="9"/>
    </row>
    <row r="790" spans="1:26" ht="12.75" customHeight="1" x14ac:dyDescent="0.2">
      <c r="A790" s="14"/>
      <c r="B790" s="15"/>
      <c r="C790" s="16"/>
      <c r="D790" s="14"/>
      <c r="E790" s="17"/>
      <c r="F790" s="18"/>
      <c r="G790" s="18"/>
      <c r="H790" s="18"/>
      <c r="I790" s="8"/>
      <c r="J790" s="9"/>
      <c r="K790" s="9"/>
      <c r="L790" s="9"/>
      <c r="M790" s="9"/>
      <c r="N790" s="9"/>
      <c r="O790" s="9"/>
      <c r="P790" s="9"/>
      <c r="Q790" s="9"/>
      <c r="R790" s="9"/>
      <c r="S790" s="9"/>
      <c r="T790" s="9"/>
      <c r="U790" s="9"/>
      <c r="V790" s="9"/>
      <c r="W790" s="9"/>
      <c r="X790" s="9"/>
      <c r="Y790" s="9"/>
      <c r="Z790" s="9"/>
    </row>
    <row r="791" spans="1:26" ht="12.75" customHeight="1" x14ac:dyDescent="0.2">
      <c r="A791" s="14"/>
      <c r="B791" s="15"/>
      <c r="C791" s="16"/>
      <c r="D791" s="14"/>
      <c r="E791" s="17"/>
      <c r="F791" s="18"/>
      <c r="G791" s="18"/>
      <c r="H791" s="18"/>
      <c r="I791" s="8"/>
      <c r="J791" s="9"/>
      <c r="K791" s="9"/>
      <c r="L791" s="9"/>
      <c r="M791" s="9"/>
      <c r="N791" s="9"/>
      <c r="O791" s="9"/>
      <c r="P791" s="9"/>
      <c r="Q791" s="9"/>
      <c r="R791" s="9"/>
      <c r="S791" s="9"/>
      <c r="T791" s="9"/>
      <c r="U791" s="9"/>
      <c r="V791" s="9"/>
      <c r="W791" s="9"/>
      <c r="X791" s="9"/>
      <c r="Y791" s="9"/>
      <c r="Z791" s="9"/>
    </row>
    <row r="792" spans="1:26" ht="12.75" customHeight="1" x14ac:dyDescent="0.2">
      <c r="A792" s="14"/>
      <c r="B792" s="15"/>
      <c r="C792" s="16"/>
      <c r="D792" s="14"/>
      <c r="E792" s="17"/>
      <c r="F792" s="18"/>
      <c r="G792" s="18"/>
      <c r="H792" s="18"/>
      <c r="I792" s="8"/>
      <c r="J792" s="9"/>
      <c r="K792" s="9"/>
      <c r="L792" s="9"/>
      <c r="M792" s="9"/>
      <c r="N792" s="9"/>
      <c r="O792" s="9"/>
      <c r="P792" s="9"/>
      <c r="Q792" s="9"/>
      <c r="R792" s="9"/>
      <c r="S792" s="9"/>
      <c r="T792" s="9"/>
      <c r="U792" s="9"/>
      <c r="V792" s="9"/>
      <c r="W792" s="9"/>
      <c r="X792" s="9"/>
      <c r="Y792" s="9"/>
      <c r="Z792" s="9"/>
    </row>
    <row r="793" spans="1:26" ht="12.75" customHeight="1" x14ac:dyDescent="0.2">
      <c r="A793" s="14"/>
      <c r="B793" s="15"/>
      <c r="C793" s="16"/>
      <c r="D793" s="14"/>
      <c r="E793" s="17"/>
      <c r="F793" s="18"/>
      <c r="G793" s="18"/>
      <c r="H793" s="18"/>
      <c r="I793" s="8"/>
      <c r="J793" s="9"/>
      <c r="K793" s="9"/>
      <c r="L793" s="9"/>
      <c r="M793" s="9"/>
      <c r="N793" s="9"/>
      <c r="O793" s="9"/>
      <c r="P793" s="9"/>
      <c r="Q793" s="9"/>
      <c r="R793" s="9"/>
      <c r="S793" s="9"/>
      <c r="T793" s="9"/>
      <c r="U793" s="9"/>
      <c r="V793" s="9"/>
      <c r="W793" s="9"/>
      <c r="X793" s="9"/>
      <c r="Y793" s="9"/>
      <c r="Z793" s="9"/>
    </row>
    <row r="794" spans="1:26" ht="12.75" customHeight="1" x14ac:dyDescent="0.2">
      <c r="A794" s="14"/>
      <c r="B794" s="15"/>
      <c r="C794" s="16"/>
      <c r="D794" s="14"/>
      <c r="E794" s="17"/>
      <c r="F794" s="18"/>
      <c r="G794" s="18"/>
      <c r="H794" s="18"/>
      <c r="I794" s="8"/>
      <c r="J794" s="9"/>
      <c r="K794" s="9"/>
      <c r="L794" s="9"/>
      <c r="M794" s="9"/>
      <c r="N794" s="9"/>
      <c r="O794" s="9"/>
      <c r="P794" s="9"/>
      <c r="Q794" s="9"/>
      <c r="R794" s="9"/>
      <c r="S794" s="9"/>
      <c r="T794" s="9"/>
      <c r="U794" s="9"/>
      <c r="V794" s="9"/>
      <c r="W794" s="9"/>
      <c r="X794" s="9"/>
      <c r="Y794" s="9"/>
      <c r="Z794" s="9"/>
    </row>
    <row r="795" spans="1:26" ht="12.75" customHeight="1" x14ac:dyDescent="0.2">
      <c r="A795" s="14"/>
      <c r="B795" s="15"/>
      <c r="C795" s="16"/>
      <c r="D795" s="14"/>
      <c r="E795" s="17"/>
      <c r="F795" s="18"/>
      <c r="G795" s="18"/>
      <c r="H795" s="18"/>
      <c r="I795" s="8"/>
      <c r="J795" s="9"/>
      <c r="K795" s="9"/>
      <c r="L795" s="9"/>
      <c r="M795" s="9"/>
      <c r="N795" s="9"/>
      <c r="O795" s="9"/>
      <c r="P795" s="9"/>
      <c r="Q795" s="9"/>
      <c r="R795" s="9"/>
      <c r="S795" s="9"/>
      <c r="T795" s="9"/>
      <c r="U795" s="9"/>
      <c r="V795" s="9"/>
      <c r="W795" s="9"/>
      <c r="X795" s="9"/>
      <c r="Y795" s="9"/>
      <c r="Z795" s="9"/>
    </row>
    <row r="796" spans="1:26" ht="12.75" customHeight="1" x14ac:dyDescent="0.2">
      <c r="A796" s="14"/>
      <c r="B796" s="15"/>
      <c r="C796" s="16"/>
      <c r="D796" s="14"/>
      <c r="E796" s="17"/>
      <c r="F796" s="18"/>
      <c r="G796" s="18"/>
      <c r="H796" s="18"/>
      <c r="I796" s="8"/>
      <c r="J796" s="9"/>
      <c r="K796" s="9"/>
      <c r="L796" s="9"/>
      <c r="M796" s="9"/>
      <c r="N796" s="9"/>
      <c r="O796" s="9"/>
      <c r="P796" s="9"/>
      <c r="Q796" s="9"/>
      <c r="R796" s="9"/>
      <c r="S796" s="9"/>
      <c r="T796" s="9"/>
      <c r="U796" s="9"/>
      <c r="V796" s="9"/>
      <c r="W796" s="9"/>
      <c r="X796" s="9"/>
      <c r="Y796" s="9"/>
      <c r="Z796" s="9"/>
    </row>
    <row r="797" spans="1:26" ht="12.75" customHeight="1" x14ac:dyDescent="0.2">
      <c r="A797" s="14"/>
      <c r="B797" s="15"/>
      <c r="C797" s="16"/>
      <c r="D797" s="14"/>
      <c r="E797" s="17"/>
      <c r="F797" s="18"/>
      <c r="G797" s="18"/>
      <c r="H797" s="18"/>
      <c r="I797" s="8"/>
      <c r="J797" s="9"/>
      <c r="K797" s="9"/>
      <c r="L797" s="9"/>
      <c r="M797" s="9"/>
      <c r="N797" s="9"/>
      <c r="O797" s="9"/>
      <c r="P797" s="9"/>
      <c r="Q797" s="9"/>
      <c r="R797" s="9"/>
      <c r="S797" s="9"/>
      <c r="T797" s="9"/>
      <c r="U797" s="9"/>
      <c r="V797" s="9"/>
      <c r="W797" s="9"/>
      <c r="X797" s="9"/>
      <c r="Y797" s="9"/>
      <c r="Z797" s="9"/>
    </row>
    <row r="798" spans="1:26" ht="12.75" customHeight="1" x14ac:dyDescent="0.2">
      <c r="A798" s="14"/>
      <c r="B798" s="15"/>
      <c r="C798" s="16"/>
      <c r="D798" s="14"/>
      <c r="E798" s="17"/>
      <c r="F798" s="18"/>
      <c r="G798" s="18"/>
      <c r="H798" s="18"/>
      <c r="I798" s="8"/>
      <c r="J798" s="9"/>
      <c r="K798" s="9"/>
      <c r="L798" s="9"/>
      <c r="M798" s="9"/>
      <c r="N798" s="9"/>
      <c r="O798" s="9"/>
      <c r="P798" s="9"/>
      <c r="Q798" s="9"/>
      <c r="R798" s="9"/>
      <c r="S798" s="9"/>
      <c r="T798" s="9"/>
      <c r="U798" s="9"/>
      <c r="V798" s="9"/>
      <c r="W798" s="9"/>
      <c r="X798" s="9"/>
      <c r="Y798" s="9"/>
      <c r="Z798" s="9"/>
    </row>
    <row r="799" spans="1:26" ht="12.75" customHeight="1" x14ac:dyDescent="0.2">
      <c r="A799" s="14"/>
      <c r="B799" s="15"/>
      <c r="C799" s="16"/>
      <c r="D799" s="14"/>
      <c r="E799" s="17"/>
      <c r="F799" s="18"/>
      <c r="G799" s="18"/>
      <c r="H799" s="18"/>
      <c r="I799" s="8"/>
      <c r="J799" s="9"/>
      <c r="K799" s="9"/>
      <c r="L799" s="9"/>
      <c r="M799" s="9"/>
      <c r="N799" s="9"/>
      <c r="O799" s="9"/>
      <c r="P799" s="9"/>
      <c r="Q799" s="9"/>
      <c r="R799" s="9"/>
      <c r="S799" s="9"/>
      <c r="T799" s="9"/>
      <c r="U799" s="9"/>
      <c r="V799" s="9"/>
      <c r="W799" s="9"/>
      <c r="X799" s="9"/>
      <c r="Y799" s="9"/>
      <c r="Z799" s="9"/>
    </row>
    <row r="800" spans="1:26" ht="12.75" customHeight="1" x14ac:dyDescent="0.2">
      <c r="A800" s="14"/>
      <c r="B800" s="15"/>
      <c r="C800" s="16"/>
      <c r="D800" s="14"/>
      <c r="E800" s="17"/>
      <c r="F800" s="18"/>
      <c r="G800" s="18"/>
      <c r="H800" s="18"/>
      <c r="I800" s="8"/>
      <c r="J800" s="9"/>
      <c r="K800" s="9"/>
      <c r="L800" s="9"/>
      <c r="M800" s="9"/>
      <c r="N800" s="9"/>
      <c r="O800" s="9"/>
      <c r="P800" s="9"/>
      <c r="Q800" s="9"/>
      <c r="R800" s="9"/>
      <c r="S800" s="9"/>
      <c r="T800" s="9"/>
      <c r="U800" s="9"/>
      <c r="V800" s="9"/>
      <c r="W800" s="9"/>
      <c r="X800" s="9"/>
      <c r="Y800" s="9"/>
      <c r="Z800" s="9"/>
    </row>
    <row r="801" spans="1:26" ht="12.75" customHeight="1" x14ac:dyDescent="0.2">
      <c r="A801" s="14"/>
      <c r="B801" s="15"/>
      <c r="C801" s="16"/>
      <c r="D801" s="14"/>
      <c r="E801" s="17"/>
      <c r="F801" s="18"/>
      <c r="G801" s="18"/>
      <c r="H801" s="18"/>
      <c r="I801" s="8"/>
      <c r="J801" s="9"/>
      <c r="K801" s="9"/>
      <c r="L801" s="9"/>
      <c r="M801" s="9"/>
      <c r="N801" s="9"/>
      <c r="O801" s="9"/>
      <c r="P801" s="9"/>
      <c r="Q801" s="9"/>
      <c r="R801" s="9"/>
      <c r="S801" s="9"/>
      <c r="T801" s="9"/>
      <c r="U801" s="9"/>
      <c r="V801" s="9"/>
      <c r="W801" s="9"/>
      <c r="X801" s="9"/>
      <c r="Y801" s="9"/>
      <c r="Z801" s="9"/>
    </row>
    <row r="802" spans="1:26" ht="12.75" customHeight="1" x14ac:dyDescent="0.2">
      <c r="A802" s="14"/>
      <c r="B802" s="15"/>
      <c r="C802" s="16"/>
      <c r="D802" s="14"/>
      <c r="E802" s="17"/>
      <c r="F802" s="18"/>
      <c r="G802" s="18"/>
      <c r="H802" s="18"/>
      <c r="I802" s="8"/>
      <c r="J802" s="9"/>
      <c r="K802" s="9"/>
      <c r="L802" s="9"/>
      <c r="M802" s="9"/>
      <c r="N802" s="9"/>
      <c r="O802" s="9"/>
      <c r="P802" s="9"/>
      <c r="Q802" s="9"/>
      <c r="R802" s="9"/>
      <c r="S802" s="9"/>
      <c r="T802" s="9"/>
      <c r="U802" s="9"/>
      <c r="V802" s="9"/>
      <c r="W802" s="9"/>
      <c r="X802" s="9"/>
      <c r="Y802" s="9"/>
      <c r="Z802" s="9"/>
    </row>
    <row r="803" spans="1:26" ht="12.75" customHeight="1" x14ac:dyDescent="0.2">
      <c r="A803" s="14"/>
      <c r="B803" s="15"/>
      <c r="C803" s="16"/>
      <c r="D803" s="14"/>
      <c r="E803" s="17"/>
      <c r="F803" s="18"/>
      <c r="G803" s="18"/>
      <c r="H803" s="18"/>
      <c r="I803" s="8"/>
      <c r="J803" s="9"/>
      <c r="K803" s="9"/>
      <c r="L803" s="9"/>
      <c r="M803" s="9"/>
      <c r="N803" s="9"/>
      <c r="O803" s="9"/>
      <c r="P803" s="9"/>
      <c r="Q803" s="9"/>
      <c r="R803" s="9"/>
      <c r="S803" s="9"/>
      <c r="T803" s="9"/>
      <c r="U803" s="9"/>
      <c r="V803" s="9"/>
      <c r="W803" s="9"/>
      <c r="X803" s="9"/>
      <c r="Y803" s="9"/>
      <c r="Z803" s="9"/>
    </row>
    <row r="804" spans="1:26" ht="12.75" customHeight="1" x14ac:dyDescent="0.2">
      <c r="A804" s="14"/>
      <c r="B804" s="15"/>
      <c r="C804" s="16"/>
      <c r="D804" s="14"/>
      <c r="E804" s="17"/>
      <c r="F804" s="18"/>
      <c r="G804" s="18"/>
      <c r="H804" s="18"/>
      <c r="I804" s="8"/>
      <c r="J804" s="9"/>
      <c r="K804" s="9"/>
      <c r="L804" s="9"/>
      <c r="M804" s="9"/>
      <c r="N804" s="9"/>
      <c r="O804" s="9"/>
      <c r="P804" s="9"/>
      <c r="Q804" s="9"/>
      <c r="R804" s="9"/>
      <c r="S804" s="9"/>
      <c r="T804" s="9"/>
      <c r="U804" s="9"/>
      <c r="V804" s="9"/>
      <c r="W804" s="9"/>
      <c r="X804" s="9"/>
      <c r="Y804" s="9"/>
      <c r="Z804" s="9"/>
    </row>
    <row r="805" spans="1:26" ht="12.75" customHeight="1" x14ac:dyDescent="0.2">
      <c r="A805" s="14"/>
      <c r="B805" s="15"/>
      <c r="C805" s="16"/>
      <c r="D805" s="14"/>
      <c r="E805" s="17"/>
      <c r="F805" s="18"/>
      <c r="G805" s="18"/>
      <c r="H805" s="18"/>
      <c r="I805" s="8"/>
      <c r="J805" s="9"/>
      <c r="K805" s="9"/>
      <c r="L805" s="9"/>
      <c r="M805" s="9"/>
      <c r="N805" s="9"/>
      <c r="O805" s="9"/>
      <c r="P805" s="9"/>
      <c r="Q805" s="9"/>
      <c r="R805" s="9"/>
      <c r="S805" s="9"/>
      <c r="T805" s="9"/>
      <c r="U805" s="9"/>
      <c r="V805" s="9"/>
      <c r="W805" s="9"/>
      <c r="X805" s="9"/>
      <c r="Y805" s="9"/>
      <c r="Z805" s="9"/>
    </row>
    <row r="806" spans="1:26" ht="12.75" customHeight="1" x14ac:dyDescent="0.2">
      <c r="A806" s="14"/>
      <c r="B806" s="15"/>
      <c r="C806" s="16"/>
      <c r="D806" s="14"/>
      <c r="E806" s="17"/>
      <c r="F806" s="18"/>
      <c r="G806" s="18"/>
      <c r="H806" s="18"/>
      <c r="I806" s="8"/>
      <c r="J806" s="9"/>
      <c r="K806" s="9"/>
      <c r="L806" s="9"/>
      <c r="M806" s="9"/>
      <c r="N806" s="9"/>
      <c r="O806" s="9"/>
      <c r="P806" s="9"/>
      <c r="Q806" s="9"/>
      <c r="R806" s="9"/>
      <c r="S806" s="9"/>
      <c r="T806" s="9"/>
      <c r="U806" s="9"/>
      <c r="V806" s="9"/>
      <c r="W806" s="9"/>
      <c r="X806" s="9"/>
      <c r="Y806" s="9"/>
      <c r="Z806" s="9"/>
    </row>
    <row r="807" spans="1:26" ht="12.75" customHeight="1" x14ac:dyDescent="0.2">
      <c r="A807" s="14"/>
      <c r="B807" s="15"/>
      <c r="C807" s="16"/>
      <c r="D807" s="14"/>
      <c r="E807" s="17"/>
      <c r="F807" s="18"/>
      <c r="G807" s="18"/>
      <c r="H807" s="18"/>
      <c r="I807" s="8"/>
      <c r="J807" s="9"/>
      <c r="K807" s="9"/>
      <c r="L807" s="9"/>
      <c r="M807" s="9"/>
      <c r="N807" s="9"/>
      <c r="O807" s="9"/>
      <c r="P807" s="9"/>
      <c r="Q807" s="9"/>
      <c r="R807" s="9"/>
      <c r="S807" s="9"/>
      <c r="T807" s="9"/>
      <c r="U807" s="9"/>
      <c r="V807" s="9"/>
      <c r="W807" s="9"/>
      <c r="X807" s="9"/>
      <c r="Y807" s="9"/>
      <c r="Z807" s="9"/>
    </row>
    <row r="808" spans="1:26" ht="12.75" customHeight="1" x14ac:dyDescent="0.2">
      <c r="A808" s="14"/>
      <c r="B808" s="15"/>
      <c r="C808" s="16"/>
      <c r="D808" s="14"/>
      <c r="E808" s="17"/>
      <c r="F808" s="18"/>
      <c r="G808" s="18"/>
      <c r="H808" s="18"/>
      <c r="I808" s="8"/>
      <c r="J808" s="9"/>
      <c r="K808" s="9"/>
      <c r="L808" s="9"/>
      <c r="M808" s="9"/>
      <c r="N808" s="9"/>
      <c r="O808" s="9"/>
      <c r="P808" s="9"/>
      <c r="Q808" s="9"/>
      <c r="R808" s="9"/>
      <c r="S808" s="9"/>
      <c r="T808" s="9"/>
      <c r="U808" s="9"/>
      <c r="V808" s="9"/>
      <c r="W808" s="9"/>
      <c r="X808" s="9"/>
      <c r="Y808" s="9"/>
      <c r="Z808" s="9"/>
    </row>
    <row r="809" spans="1:26" ht="12.75" customHeight="1" x14ac:dyDescent="0.2">
      <c r="A809" s="14"/>
      <c r="B809" s="15"/>
      <c r="C809" s="16"/>
      <c r="D809" s="14"/>
      <c r="E809" s="17"/>
      <c r="F809" s="18"/>
      <c r="G809" s="18"/>
      <c r="H809" s="18"/>
      <c r="I809" s="8"/>
      <c r="J809" s="9"/>
      <c r="K809" s="9"/>
      <c r="L809" s="9"/>
      <c r="M809" s="9"/>
      <c r="N809" s="9"/>
      <c r="O809" s="9"/>
      <c r="P809" s="9"/>
      <c r="Q809" s="9"/>
      <c r="R809" s="9"/>
      <c r="S809" s="9"/>
      <c r="T809" s="9"/>
      <c r="U809" s="9"/>
      <c r="V809" s="9"/>
      <c r="W809" s="9"/>
      <c r="X809" s="9"/>
      <c r="Y809" s="9"/>
      <c r="Z809" s="9"/>
    </row>
    <row r="810" spans="1:26" ht="12.75" customHeight="1" x14ac:dyDescent="0.2">
      <c r="A810" s="14"/>
      <c r="B810" s="15"/>
      <c r="C810" s="16"/>
      <c r="D810" s="14"/>
      <c r="E810" s="17"/>
      <c r="F810" s="18"/>
      <c r="G810" s="18"/>
      <c r="H810" s="18"/>
      <c r="I810" s="8"/>
      <c r="J810" s="9"/>
      <c r="K810" s="9"/>
      <c r="L810" s="9"/>
      <c r="M810" s="9"/>
      <c r="N810" s="9"/>
      <c r="O810" s="9"/>
      <c r="P810" s="9"/>
      <c r="Q810" s="9"/>
      <c r="R810" s="9"/>
      <c r="S810" s="9"/>
      <c r="T810" s="9"/>
      <c r="U810" s="9"/>
      <c r="V810" s="9"/>
      <c r="W810" s="9"/>
      <c r="X810" s="9"/>
      <c r="Y810" s="9"/>
      <c r="Z810" s="9"/>
    </row>
    <row r="811" spans="1:26" ht="12.75" customHeight="1" x14ac:dyDescent="0.2">
      <c r="A811" s="14"/>
      <c r="B811" s="15"/>
      <c r="C811" s="16"/>
      <c r="D811" s="14"/>
      <c r="E811" s="17"/>
      <c r="F811" s="18"/>
      <c r="G811" s="18"/>
      <c r="H811" s="18"/>
      <c r="I811" s="8"/>
      <c r="J811" s="9"/>
      <c r="K811" s="9"/>
      <c r="L811" s="9"/>
      <c r="M811" s="9"/>
      <c r="N811" s="9"/>
      <c r="O811" s="9"/>
      <c r="P811" s="9"/>
      <c r="Q811" s="9"/>
      <c r="R811" s="9"/>
      <c r="S811" s="9"/>
      <c r="T811" s="9"/>
      <c r="U811" s="9"/>
      <c r="V811" s="9"/>
      <c r="W811" s="9"/>
      <c r="X811" s="9"/>
      <c r="Y811" s="9"/>
      <c r="Z811" s="9"/>
    </row>
    <row r="812" spans="1:26" ht="12.75" customHeight="1" x14ac:dyDescent="0.2">
      <c r="A812" s="14"/>
      <c r="B812" s="15"/>
      <c r="C812" s="16"/>
      <c r="D812" s="14"/>
      <c r="E812" s="17"/>
      <c r="F812" s="18"/>
      <c r="G812" s="18"/>
      <c r="H812" s="18"/>
      <c r="I812" s="8"/>
      <c r="J812" s="9"/>
      <c r="K812" s="9"/>
      <c r="L812" s="9"/>
      <c r="M812" s="9"/>
      <c r="N812" s="9"/>
      <c r="O812" s="9"/>
      <c r="P812" s="9"/>
      <c r="Q812" s="9"/>
      <c r="R812" s="9"/>
      <c r="S812" s="9"/>
      <c r="T812" s="9"/>
      <c r="U812" s="9"/>
      <c r="V812" s="9"/>
      <c r="W812" s="9"/>
      <c r="X812" s="9"/>
      <c r="Y812" s="9"/>
      <c r="Z812" s="9"/>
    </row>
    <row r="813" spans="1:26" ht="12.75" customHeight="1" x14ac:dyDescent="0.2">
      <c r="A813" s="14"/>
      <c r="B813" s="15"/>
      <c r="C813" s="16"/>
      <c r="D813" s="14"/>
      <c r="E813" s="17"/>
      <c r="F813" s="18"/>
      <c r="G813" s="18"/>
      <c r="H813" s="18"/>
      <c r="I813" s="8"/>
      <c r="J813" s="9"/>
      <c r="K813" s="9"/>
      <c r="L813" s="9"/>
      <c r="M813" s="9"/>
      <c r="N813" s="9"/>
      <c r="O813" s="9"/>
      <c r="P813" s="9"/>
      <c r="Q813" s="9"/>
      <c r="R813" s="9"/>
      <c r="S813" s="9"/>
      <c r="T813" s="9"/>
      <c r="U813" s="9"/>
      <c r="V813" s="9"/>
      <c r="W813" s="9"/>
      <c r="X813" s="9"/>
      <c r="Y813" s="9"/>
      <c r="Z813" s="9"/>
    </row>
    <row r="814" spans="1:26" ht="12.75" customHeight="1" x14ac:dyDescent="0.2">
      <c r="A814" s="14"/>
      <c r="B814" s="15"/>
      <c r="C814" s="16"/>
      <c r="D814" s="14"/>
      <c r="E814" s="17"/>
      <c r="F814" s="18"/>
      <c r="G814" s="18"/>
      <c r="H814" s="18"/>
      <c r="I814" s="8"/>
      <c r="J814" s="9"/>
      <c r="K814" s="9"/>
      <c r="L814" s="9"/>
      <c r="M814" s="9"/>
      <c r="N814" s="9"/>
      <c r="O814" s="9"/>
      <c r="P814" s="9"/>
      <c r="Q814" s="9"/>
      <c r="R814" s="9"/>
      <c r="S814" s="9"/>
      <c r="T814" s="9"/>
      <c r="U814" s="9"/>
      <c r="V814" s="9"/>
      <c r="W814" s="9"/>
      <c r="X814" s="9"/>
      <c r="Y814" s="9"/>
      <c r="Z814" s="9"/>
    </row>
    <row r="815" spans="1:26" ht="12.75" customHeight="1" x14ac:dyDescent="0.2">
      <c r="A815" s="14"/>
      <c r="B815" s="15"/>
      <c r="C815" s="16"/>
      <c r="D815" s="14"/>
      <c r="E815" s="17"/>
      <c r="F815" s="18"/>
      <c r="G815" s="18"/>
      <c r="H815" s="18"/>
      <c r="I815" s="8"/>
      <c r="J815" s="9"/>
      <c r="K815" s="9"/>
      <c r="L815" s="9"/>
      <c r="M815" s="9"/>
      <c r="N815" s="9"/>
      <c r="O815" s="9"/>
      <c r="P815" s="9"/>
      <c r="Q815" s="9"/>
      <c r="R815" s="9"/>
      <c r="S815" s="9"/>
      <c r="T815" s="9"/>
      <c r="U815" s="9"/>
      <c r="V815" s="9"/>
      <c r="W815" s="9"/>
      <c r="X815" s="9"/>
      <c r="Y815" s="9"/>
      <c r="Z815" s="9"/>
    </row>
    <row r="816" spans="1:26" ht="12.75" customHeight="1" x14ac:dyDescent="0.2">
      <c r="A816" s="14"/>
      <c r="B816" s="15"/>
      <c r="C816" s="16"/>
      <c r="D816" s="14"/>
      <c r="E816" s="17"/>
      <c r="F816" s="18"/>
      <c r="G816" s="18"/>
      <c r="H816" s="18"/>
      <c r="I816" s="8"/>
      <c r="J816" s="9"/>
      <c r="K816" s="9"/>
      <c r="L816" s="9"/>
      <c r="M816" s="9"/>
      <c r="N816" s="9"/>
      <c r="O816" s="9"/>
      <c r="P816" s="9"/>
      <c r="Q816" s="9"/>
      <c r="R816" s="9"/>
      <c r="S816" s="9"/>
      <c r="T816" s="9"/>
      <c r="U816" s="9"/>
      <c r="V816" s="9"/>
      <c r="W816" s="9"/>
      <c r="X816" s="9"/>
      <c r="Y816" s="9"/>
      <c r="Z816" s="9"/>
    </row>
    <row r="817" spans="1:26" ht="12.75" customHeight="1" x14ac:dyDescent="0.2">
      <c r="A817" s="14"/>
      <c r="B817" s="15"/>
      <c r="C817" s="16"/>
      <c r="D817" s="14"/>
      <c r="E817" s="17"/>
      <c r="F817" s="18"/>
      <c r="G817" s="18"/>
      <c r="H817" s="18"/>
      <c r="I817" s="8"/>
      <c r="J817" s="9"/>
      <c r="K817" s="9"/>
      <c r="L817" s="9"/>
      <c r="M817" s="9"/>
      <c r="N817" s="9"/>
      <c r="O817" s="9"/>
      <c r="P817" s="9"/>
      <c r="Q817" s="9"/>
      <c r="R817" s="9"/>
      <c r="S817" s="9"/>
      <c r="T817" s="9"/>
      <c r="U817" s="9"/>
      <c r="V817" s="9"/>
      <c r="W817" s="9"/>
      <c r="X817" s="9"/>
      <c r="Y817" s="9"/>
      <c r="Z817" s="9"/>
    </row>
    <row r="818" spans="1:26" ht="12.75" customHeight="1" x14ac:dyDescent="0.2">
      <c r="A818" s="14"/>
      <c r="B818" s="15"/>
      <c r="C818" s="16"/>
      <c r="D818" s="14"/>
      <c r="E818" s="17"/>
      <c r="F818" s="18"/>
      <c r="G818" s="18"/>
      <c r="H818" s="18"/>
      <c r="I818" s="8"/>
      <c r="J818" s="9"/>
      <c r="K818" s="9"/>
      <c r="L818" s="9"/>
      <c r="M818" s="9"/>
      <c r="N818" s="9"/>
      <c r="O818" s="9"/>
      <c r="P818" s="9"/>
      <c r="Q818" s="9"/>
      <c r="R818" s="9"/>
      <c r="S818" s="9"/>
      <c r="T818" s="9"/>
      <c r="U818" s="9"/>
      <c r="V818" s="9"/>
      <c r="W818" s="9"/>
      <c r="X818" s="9"/>
      <c r="Y818" s="9"/>
      <c r="Z818" s="9"/>
    </row>
    <row r="819" spans="1:26" ht="12.75" customHeight="1" x14ac:dyDescent="0.2">
      <c r="A819" s="14"/>
      <c r="B819" s="15"/>
      <c r="C819" s="16"/>
      <c r="D819" s="14"/>
      <c r="E819" s="17"/>
      <c r="F819" s="18"/>
      <c r="G819" s="18"/>
      <c r="H819" s="18"/>
      <c r="I819" s="8"/>
      <c r="J819" s="9"/>
      <c r="K819" s="9"/>
      <c r="L819" s="9"/>
      <c r="M819" s="9"/>
      <c r="N819" s="9"/>
      <c r="O819" s="9"/>
      <c r="P819" s="9"/>
      <c r="Q819" s="9"/>
      <c r="R819" s="9"/>
      <c r="S819" s="9"/>
      <c r="T819" s="9"/>
      <c r="U819" s="9"/>
      <c r="V819" s="9"/>
      <c r="W819" s="9"/>
      <c r="X819" s="9"/>
      <c r="Y819" s="9"/>
      <c r="Z819" s="9"/>
    </row>
    <row r="820" spans="1:26" ht="12.75" customHeight="1" x14ac:dyDescent="0.2">
      <c r="A820" s="14"/>
      <c r="B820" s="15"/>
      <c r="C820" s="16"/>
      <c r="D820" s="14"/>
      <c r="E820" s="17"/>
      <c r="F820" s="18"/>
      <c r="G820" s="18"/>
      <c r="H820" s="18"/>
      <c r="I820" s="8"/>
      <c r="J820" s="9"/>
      <c r="K820" s="9"/>
      <c r="L820" s="9"/>
      <c r="M820" s="9"/>
      <c r="N820" s="9"/>
      <c r="O820" s="9"/>
      <c r="P820" s="9"/>
      <c r="Q820" s="9"/>
      <c r="R820" s="9"/>
      <c r="S820" s="9"/>
      <c r="T820" s="9"/>
      <c r="U820" s="9"/>
      <c r="V820" s="9"/>
      <c r="W820" s="9"/>
      <c r="X820" s="9"/>
      <c r="Y820" s="9"/>
      <c r="Z820" s="9"/>
    </row>
    <row r="821" spans="1:26" ht="12.75" customHeight="1" x14ac:dyDescent="0.2">
      <c r="A821" s="14"/>
      <c r="B821" s="15"/>
      <c r="C821" s="16"/>
      <c r="D821" s="14"/>
      <c r="E821" s="17"/>
      <c r="F821" s="18"/>
      <c r="G821" s="18"/>
      <c r="H821" s="18"/>
      <c r="I821" s="8"/>
      <c r="J821" s="9"/>
      <c r="K821" s="9"/>
      <c r="L821" s="9"/>
      <c r="M821" s="9"/>
      <c r="N821" s="9"/>
      <c r="O821" s="9"/>
      <c r="P821" s="9"/>
      <c r="Q821" s="9"/>
      <c r="R821" s="9"/>
      <c r="S821" s="9"/>
      <c r="T821" s="9"/>
      <c r="U821" s="9"/>
      <c r="V821" s="9"/>
      <c r="W821" s="9"/>
      <c r="X821" s="9"/>
      <c r="Y821" s="9"/>
      <c r="Z821" s="9"/>
    </row>
    <row r="822" spans="1:26" ht="12.75" customHeight="1" x14ac:dyDescent="0.2">
      <c r="A822" s="14"/>
      <c r="B822" s="15"/>
      <c r="C822" s="16"/>
      <c r="D822" s="14"/>
      <c r="E822" s="17"/>
      <c r="F822" s="18"/>
      <c r="G822" s="18"/>
      <c r="H822" s="18"/>
      <c r="I822" s="8"/>
      <c r="J822" s="9"/>
      <c r="K822" s="9"/>
      <c r="L822" s="9"/>
      <c r="M822" s="9"/>
      <c r="N822" s="9"/>
      <c r="O822" s="9"/>
      <c r="P822" s="9"/>
      <c r="Q822" s="9"/>
      <c r="R822" s="9"/>
      <c r="S822" s="9"/>
      <c r="T822" s="9"/>
      <c r="U822" s="9"/>
      <c r="V822" s="9"/>
      <c r="W822" s="9"/>
      <c r="X822" s="9"/>
      <c r="Y822" s="9"/>
      <c r="Z822" s="9"/>
    </row>
    <row r="823" spans="1:26" ht="12.75" customHeight="1" x14ac:dyDescent="0.2">
      <c r="A823" s="14"/>
      <c r="B823" s="15"/>
      <c r="C823" s="16"/>
      <c r="D823" s="14"/>
      <c r="E823" s="17"/>
      <c r="F823" s="18"/>
      <c r="G823" s="18"/>
      <c r="H823" s="18"/>
      <c r="I823" s="8"/>
      <c r="J823" s="9"/>
      <c r="K823" s="9"/>
      <c r="L823" s="9"/>
      <c r="M823" s="9"/>
      <c r="N823" s="9"/>
      <c r="O823" s="9"/>
      <c r="P823" s="9"/>
      <c r="Q823" s="9"/>
      <c r="R823" s="9"/>
      <c r="S823" s="9"/>
      <c r="T823" s="9"/>
      <c r="U823" s="9"/>
      <c r="V823" s="9"/>
      <c r="W823" s="9"/>
      <c r="X823" s="9"/>
      <c r="Y823" s="9"/>
      <c r="Z823" s="9"/>
    </row>
    <row r="824" spans="1:26" ht="12.75" customHeight="1" x14ac:dyDescent="0.2">
      <c r="A824" s="14"/>
      <c r="B824" s="15"/>
      <c r="C824" s="16"/>
      <c r="D824" s="14"/>
      <c r="E824" s="17"/>
      <c r="F824" s="18"/>
      <c r="G824" s="18"/>
      <c r="H824" s="18"/>
      <c r="I824" s="8"/>
      <c r="J824" s="9"/>
      <c r="K824" s="9"/>
      <c r="L824" s="9"/>
      <c r="M824" s="9"/>
      <c r="N824" s="9"/>
      <c r="O824" s="9"/>
      <c r="P824" s="9"/>
      <c r="Q824" s="9"/>
      <c r="R824" s="9"/>
      <c r="S824" s="9"/>
      <c r="T824" s="9"/>
      <c r="U824" s="9"/>
      <c r="V824" s="9"/>
      <c r="W824" s="9"/>
      <c r="X824" s="9"/>
      <c r="Y824" s="9"/>
      <c r="Z824" s="9"/>
    </row>
    <row r="825" spans="1:26" ht="12.75" customHeight="1" x14ac:dyDescent="0.2">
      <c r="A825" s="14"/>
      <c r="B825" s="15"/>
      <c r="C825" s="16"/>
      <c r="D825" s="14"/>
      <c r="E825" s="17"/>
      <c r="F825" s="18"/>
      <c r="G825" s="18"/>
      <c r="H825" s="18"/>
      <c r="I825" s="8"/>
      <c r="J825" s="9"/>
      <c r="K825" s="9"/>
      <c r="L825" s="9"/>
      <c r="M825" s="9"/>
      <c r="N825" s="9"/>
      <c r="O825" s="9"/>
      <c r="P825" s="9"/>
      <c r="Q825" s="9"/>
      <c r="R825" s="9"/>
      <c r="S825" s="9"/>
      <c r="T825" s="9"/>
      <c r="U825" s="9"/>
      <c r="V825" s="9"/>
      <c r="W825" s="9"/>
      <c r="X825" s="9"/>
      <c r="Y825" s="9"/>
      <c r="Z825" s="9"/>
    </row>
    <row r="826" spans="1:26" ht="12.75" customHeight="1" x14ac:dyDescent="0.2">
      <c r="A826" s="14"/>
      <c r="B826" s="15"/>
      <c r="C826" s="16"/>
      <c r="D826" s="14"/>
      <c r="E826" s="17"/>
      <c r="F826" s="18"/>
      <c r="G826" s="18"/>
      <c r="H826" s="18"/>
      <c r="I826" s="8"/>
      <c r="J826" s="9"/>
      <c r="K826" s="9"/>
      <c r="L826" s="9"/>
      <c r="M826" s="9"/>
      <c r="N826" s="9"/>
      <c r="O826" s="9"/>
      <c r="P826" s="9"/>
      <c r="Q826" s="9"/>
      <c r="R826" s="9"/>
      <c r="S826" s="9"/>
      <c r="T826" s="9"/>
      <c r="U826" s="9"/>
      <c r="V826" s="9"/>
      <c r="W826" s="9"/>
      <c r="X826" s="9"/>
      <c r="Y826" s="9"/>
      <c r="Z826" s="9"/>
    </row>
    <row r="827" spans="1:26" ht="12.75" customHeight="1" x14ac:dyDescent="0.2">
      <c r="A827" s="14"/>
      <c r="B827" s="15"/>
      <c r="C827" s="16"/>
      <c r="D827" s="14"/>
      <c r="E827" s="17"/>
      <c r="F827" s="18"/>
      <c r="G827" s="18"/>
      <c r="H827" s="18"/>
      <c r="I827" s="8"/>
      <c r="J827" s="9"/>
      <c r="K827" s="9"/>
      <c r="L827" s="9"/>
      <c r="M827" s="9"/>
      <c r="N827" s="9"/>
      <c r="O827" s="9"/>
      <c r="P827" s="9"/>
      <c r="Q827" s="9"/>
      <c r="R827" s="9"/>
      <c r="S827" s="9"/>
      <c r="T827" s="9"/>
      <c r="U827" s="9"/>
      <c r="V827" s="9"/>
      <c r="W827" s="9"/>
      <c r="X827" s="9"/>
      <c r="Y827" s="9"/>
      <c r="Z827" s="9"/>
    </row>
    <row r="828" spans="1:26" ht="12.75" customHeight="1" x14ac:dyDescent="0.2">
      <c r="A828" s="14"/>
      <c r="B828" s="15"/>
      <c r="C828" s="16"/>
      <c r="D828" s="14"/>
      <c r="E828" s="17"/>
      <c r="F828" s="18"/>
      <c r="G828" s="18"/>
      <c r="H828" s="18"/>
      <c r="I828" s="8"/>
      <c r="J828" s="9"/>
      <c r="K828" s="9"/>
      <c r="L828" s="9"/>
      <c r="M828" s="9"/>
      <c r="N828" s="9"/>
      <c r="O828" s="9"/>
      <c r="P828" s="9"/>
      <c r="Q828" s="9"/>
      <c r="R828" s="9"/>
      <c r="S828" s="9"/>
      <c r="T828" s="9"/>
      <c r="U828" s="9"/>
      <c r="V828" s="9"/>
      <c r="W828" s="9"/>
      <c r="X828" s="9"/>
      <c r="Y828" s="9"/>
      <c r="Z828" s="9"/>
    </row>
    <row r="829" spans="1:26" ht="12.75" customHeight="1" x14ac:dyDescent="0.2">
      <c r="A829" s="14"/>
      <c r="B829" s="15"/>
      <c r="C829" s="16"/>
      <c r="D829" s="14"/>
      <c r="E829" s="17"/>
      <c r="F829" s="18"/>
      <c r="G829" s="18"/>
      <c r="H829" s="18"/>
      <c r="I829" s="8"/>
      <c r="J829" s="9"/>
      <c r="K829" s="9"/>
      <c r="L829" s="9"/>
      <c r="M829" s="9"/>
      <c r="N829" s="9"/>
      <c r="O829" s="9"/>
      <c r="P829" s="9"/>
      <c r="Q829" s="9"/>
      <c r="R829" s="9"/>
      <c r="S829" s="9"/>
      <c r="T829" s="9"/>
      <c r="U829" s="9"/>
      <c r="V829" s="9"/>
      <c r="W829" s="9"/>
      <c r="X829" s="9"/>
      <c r="Y829" s="9"/>
      <c r="Z829" s="9"/>
    </row>
    <row r="830" spans="1:26" ht="12.75" customHeight="1" x14ac:dyDescent="0.2">
      <c r="A830" s="14"/>
      <c r="B830" s="15"/>
      <c r="C830" s="16"/>
      <c r="D830" s="14"/>
      <c r="E830" s="17"/>
      <c r="F830" s="18"/>
      <c r="G830" s="18"/>
      <c r="H830" s="18"/>
      <c r="I830" s="8"/>
      <c r="J830" s="9"/>
      <c r="K830" s="9"/>
      <c r="L830" s="9"/>
      <c r="M830" s="9"/>
      <c r="N830" s="9"/>
      <c r="O830" s="9"/>
      <c r="P830" s="9"/>
      <c r="Q830" s="9"/>
      <c r="R830" s="9"/>
      <c r="S830" s="9"/>
      <c r="T830" s="9"/>
      <c r="U830" s="9"/>
      <c r="V830" s="9"/>
      <c r="W830" s="9"/>
      <c r="X830" s="9"/>
      <c r="Y830" s="9"/>
      <c r="Z830" s="9"/>
    </row>
    <row r="831" spans="1:26" ht="12.75" customHeight="1" x14ac:dyDescent="0.2">
      <c r="A831" s="14"/>
      <c r="B831" s="15"/>
      <c r="C831" s="16"/>
      <c r="D831" s="14"/>
      <c r="E831" s="17"/>
      <c r="F831" s="18"/>
      <c r="G831" s="18"/>
      <c r="H831" s="18"/>
      <c r="I831" s="8"/>
      <c r="J831" s="9"/>
      <c r="K831" s="9"/>
      <c r="L831" s="9"/>
      <c r="M831" s="9"/>
      <c r="N831" s="9"/>
      <c r="O831" s="9"/>
      <c r="P831" s="9"/>
      <c r="Q831" s="9"/>
      <c r="R831" s="9"/>
      <c r="S831" s="9"/>
      <c r="T831" s="9"/>
      <c r="U831" s="9"/>
      <c r="V831" s="9"/>
      <c r="W831" s="9"/>
      <c r="X831" s="9"/>
      <c r="Y831" s="9"/>
      <c r="Z831" s="9"/>
    </row>
    <row r="832" spans="1:26" ht="12.75" customHeight="1" x14ac:dyDescent="0.2">
      <c r="A832" s="14"/>
      <c r="B832" s="15"/>
      <c r="C832" s="16"/>
      <c r="D832" s="14"/>
      <c r="E832" s="17"/>
      <c r="F832" s="18"/>
      <c r="G832" s="18"/>
      <c r="H832" s="18"/>
      <c r="I832" s="8"/>
      <c r="J832" s="9"/>
      <c r="K832" s="9"/>
      <c r="L832" s="9"/>
      <c r="M832" s="9"/>
      <c r="N832" s="9"/>
      <c r="O832" s="9"/>
      <c r="P832" s="9"/>
      <c r="Q832" s="9"/>
      <c r="R832" s="9"/>
      <c r="S832" s="9"/>
      <c r="T832" s="9"/>
      <c r="U832" s="9"/>
      <c r="V832" s="9"/>
      <c r="W832" s="9"/>
      <c r="X832" s="9"/>
      <c r="Y832" s="9"/>
      <c r="Z832" s="9"/>
    </row>
    <row r="833" spans="1:26" ht="12.75" customHeight="1" x14ac:dyDescent="0.2">
      <c r="A833" s="14"/>
      <c r="B833" s="15"/>
      <c r="C833" s="16"/>
      <c r="D833" s="14"/>
      <c r="E833" s="17"/>
      <c r="F833" s="18"/>
      <c r="G833" s="18"/>
      <c r="H833" s="18"/>
      <c r="I833" s="8"/>
      <c r="J833" s="9"/>
      <c r="K833" s="9"/>
      <c r="L833" s="9"/>
      <c r="M833" s="9"/>
      <c r="N833" s="9"/>
      <c r="O833" s="9"/>
      <c r="P833" s="9"/>
      <c r="Q833" s="9"/>
      <c r="R833" s="9"/>
      <c r="S833" s="9"/>
      <c r="T833" s="9"/>
      <c r="U833" s="9"/>
      <c r="V833" s="9"/>
      <c r="W833" s="9"/>
      <c r="X833" s="9"/>
      <c r="Y833" s="9"/>
      <c r="Z833" s="9"/>
    </row>
    <row r="834" spans="1:26" ht="12.75" customHeight="1" x14ac:dyDescent="0.2">
      <c r="A834" s="14"/>
      <c r="B834" s="15"/>
      <c r="C834" s="16"/>
      <c r="D834" s="14"/>
      <c r="E834" s="17"/>
      <c r="F834" s="18"/>
      <c r="G834" s="18"/>
      <c r="H834" s="18"/>
      <c r="I834" s="8"/>
      <c r="J834" s="9"/>
      <c r="K834" s="9"/>
      <c r="L834" s="9"/>
      <c r="M834" s="9"/>
      <c r="N834" s="9"/>
      <c r="O834" s="9"/>
      <c r="P834" s="9"/>
      <c r="Q834" s="9"/>
      <c r="R834" s="9"/>
      <c r="S834" s="9"/>
      <c r="T834" s="9"/>
      <c r="U834" s="9"/>
      <c r="V834" s="9"/>
      <c r="W834" s="9"/>
      <c r="X834" s="9"/>
      <c r="Y834" s="9"/>
      <c r="Z834" s="9"/>
    </row>
    <row r="835" spans="1:26" ht="12.75" customHeight="1" x14ac:dyDescent="0.2">
      <c r="A835" s="14"/>
      <c r="B835" s="15"/>
      <c r="C835" s="16"/>
      <c r="D835" s="14"/>
      <c r="E835" s="17"/>
      <c r="F835" s="18"/>
      <c r="G835" s="18"/>
      <c r="H835" s="18"/>
      <c r="I835" s="8"/>
      <c r="J835" s="9"/>
      <c r="K835" s="9"/>
      <c r="L835" s="9"/>
      <c r="M835" s="9"/>
      <c r="N835" s="9"/>
      <c r="O835" s="9"/>
      <c r="P835" s="9"/>
      <c r="Q835" s="9"/>
      <c r="R835" s="9"/>
      <c r="S835" s="9"/>
      <c r="T835" s="9"/>
      <c r="U835" s="9"/>
      <c r="V835" s="9"/>
      <c r="W835" s="9"/>
      <c r="X835" s="9"/>
      <c r="Y835" s="9"/>
      <c r="Z835" s="9"/>
    </row>
    <row r="836" spans="1:26" ht="12.75" customHeight="1" x14ac:dyDescent="0.2">
      <c r="A836" s="14"/>
      <c r="B836" s="15"/>
      <c r="C836" s="16"/>
      <c r="D836" s="14"/>
      <c r="E836" s="17"/>
      <c r="F836" s="18"/>
      <c r="G836" s="18"/>
      <c r="H836" s="18"/>
      <c r="I836" s="8"/>
      <c r="J836" s="9"/>
      <c r="K836" s="9"/>
      <c r="L836" s="9"/>
      <c r="M836" s="9"/>
      <c r="N836" s="9"/>
      <c r="O836" s="9"/>
      <c r="P836" s="9"/>
      <c r="Q836" s="9"/>
      <c r="R836" s="9"/>
      <c r="S836" s="9"/>
      <c r="T836" s="9"/>
      <c r="U836" s="9"/>
      <c r="V836" s="9"/>
      <c r="W836" s="9"/>
      <c r="X836" s="9"/>
      <c r="Y836" s="9"/>
      <c r="Z836" s="9"/>
    </row>
    <row r="837" spans="1:26" ht="12.75" customHeight="1" x14ac:dyDescent="0.2">
      <c r="A837" s="14"/>
      <c r="B837" s="15"/>
      <c r="C837" s="16"/>
      <c r="D837" s="14"/>
      <c r="E837" s="17"/>
      <c r="F837" s="18"/>
      <c r="G837" s="18"/>
      <c r="H837" s="18"/>
      <c r="I837" s="8"/>
      <c r="J837" s="9"/>
      <c r="K837" s="9"/>
      <c r="L837" s="9"/>
      <c r="M837" s="9"/>
      <c r="N837" s="9"/>
      <c r="O837" s="9"/>
      <c r="P837" s="9"/>
      <c r="Q837" s="9"/>
      <c r="R837" s="9"/>
      <c r="S837" s="9"/>
      <c r="T837" s="9"/>
      <c r="U837" s="9"/>
      <c r="V837" s="9"/>
      <c r="W837" s="9"/>
      <c r="X837" s="9"/>
      <c r="Y837" s="9"/>
      <c r="Z837" s="9"/>
    </row>
    <row r="838" spans="1:26" ht="12.75" customHeight="1" x14ac:dyDescent="0.2">
      <c r="A838" s="14"/>
      <c r="B838" s="15"/>
      <c r="C838" s="16"/>
      <c r="D838" s="14"/>
      <c r="E838" s="17"/>
      <c r="F838" s="18"/>
      <c r="G838" s="18"/>
      <c r="H838" s="18"/>
      <c r="I838" s="8"/>
      <c r="J838" s="9"/>
      <c r="K838" s="9"/>
      <c r="L838" s="9"/>
      <c r="M838" s="9"/>
      <c r="N838" s="9"/>
      <c r="O838" s="9"/>
      <c r="P838" s="9"/>
      <c r="Q838" s="9"/>
      <c r="R838" s="9"/>
      <c r="S838" s="9"/>
      <c r="T838" s="9"/>
      <c r="U838" s="9"/>
      <c r="V838" s="9"/>
      <c r="W838" s="9"/>
      <c r="X838" s="9"/>
      <c r="Y838" s="9"/>
      <c r="Z838" s="9"/>
    </row>
    <row r="839" spans="1:26" ht="12.75" customHeight="1" x14ac:dyDescent="0.2">
      <c r="A839" s="14"/>
      <c r="B839" s="15"/>
      <c r="C839" s="16"/>
      <c r="D839" s="14"/>
      <c r="E839" s="17"/>
      <c r="F839" s="18"/>
      <c r="G839" s="18"/>
      <c r="H839" s="18"/>
      <c r="I839" s="8"/>
      <c r="J839" s="9"/>
      <c r="K839" s="9"/>
      <c r="L839" s="9"/>
      <c r="M839" s="9"/>
      <c r="N839" s="9"/>
      <c r="O839" s="9"/>
      <c r="P839" s="9"/>
      <c r="Q839" s="9"/>
      <c r="R839" s="9"/>
      <c r="S839" s="9"/>
      <c r="T839" s="9"/>
      <c r="U839" s="9"/>
      <c r="V839" s="9"/>
      <c r="W839" s="9"/>
      <c r="X839" s="9"/>
      <c r="Y839" s="9"/>
      <c r="Z839" s="9"/>
    </row>
    <row r="840" spans="1:26" ht="12.75" customHeight="1" x14ac:dyDescent="0.2">
      <c r="A840" s="14"/>
      <c r="B840" s="15"/>
      <c r="C840" s="16"/>
      <c r="D840" s="14"/>
      <c r="E840" s="17"/>
      <c r="F840" s="18"/>
      <c r="G840" s="18"/>
      <c r="H840" s="18"/>
      <c r="I840" s="8"/>
      <c r="J840" s="9"/>
      <c r="K840" s="9"/>
      <c r="L840" s="9"/>
      <c r="M840" s="9"/>
      <c r="N840" s="9"/>
      <c r="O840" s="9"/>
      <c r="P840" s="9"/>
      <c r="Q840" s="9"/>
      <c r="R840" s="9"/>
      <c r="S840" s="9"/>
      <c r="T840" s="9"/>
      <c r="U840" s="9"/>
      <c r="V840" s="9"/>
      <c r="W840" s="9"/>
      <c r="X840" s="9"/>
      <c r="Y840" s="9"/>
      <c r="Z840" s="9"/>
    </row>
    <row r="841" spans="1:26" ht="12.75" customHeight="1" x14ac:dyDescent="0.2">
      <c r="A841" s="14"/>
      <c r="B841" s="15"/>
      <c r="C841" s="16"/>
      <c r="D841" s="14"/>
      <c r="E841" s="17"/>
      <c r="F841" s="18"/>
      <c r="G841" s="18"/>
      <c r="H841" s="18"/>
      <c r="I841" s="8"/>
      <c r="J841" s="9"/>
      <c r="K841" s="9"/>
      <c r="L841" s="9"/>
      <c r="M841" s="9"/>
      <c r="N841" s="9"/>
      <c r="O841" s="9"/>
      <c r="P841" s="9"/>
      <c r="Q841" s="9"/>
      <c r="R841" s="9"/>
      <c r="S841" s="9"/>
      <c r="T841" s="9"/>
      <c r="U841" s="9"/>
      <c r="V841" s="9"/>
      <c r="W841" s="9"/>
      <c r="X841" s="9"/>
      <c r="Y841" s="9"/>
      <c r="Z841" s="9"/>
    </row>
    <row r="842" spans="1:26" ht="12.75" customHeight="1" x14ac:dyDescent="0.2">
      <c r="A842" s="14"/>
      <c r="B842" s="15"/>
      <c r="C842" s="16"/>
      <c r="D842" s="14"/>
      <c r="E842" s="17"/>
      <c r="F842" s="18"/>
      <c r="G842" s="18"/>
      <c r="H842" s="18"/>
      <c r="I842" s="8"/>
      <c r="J842" s="9"/>
      <c r="K842" s="9"/>
      <c r="L842" s="9"/>
      <c r="M842" s="9"/>
      <c r="N842" s="9"/>
      <c r="O842" s="9"/>
      <c r="P842" s="9"/>
      <c r="Q842" s="9"/>
      <c r="R842" s="9"/>
      <c r="S842" s="9"/>
      <c r="T842" s="9"/>
      <c r="U842" s="9"/>
      <c r="V842" s="9"/>
      <c r="W842" s="9"/>
      <c r="X842" s="9"/>
      <c r="Y842" s="9"/>
      <c r="Z842" s="9"/>
    </row>
    <row r="843" spans="1:26" ht="12.75" customHeight="1" x14ac:dyDescent="0.2">
      <c r="A843" s="14"/>
      <c r="B843" s="15"/>
      <c r="C843" s="16"/>
      <c r="D843" s="14"/>
      <c r="E843" s="17"/>
      <c r="F843" s="18"/>
      <c r="G843" s="18"/>
      <c r="H843" s="18"/>
      <c r="I843" s="8"/>
      <c r="J843" s="9"/>
      <c r="K843" s="9"/>
      <c r="L843" s="9"/>
      <c r="M843" s="9"/>
      <c r="N843" s="9"/>
      <c r="O843" s="9"/>
      <c r="P843" s="9"/>
      <c r="Q843" s="9"/>
      <c r="R843" s="9"/>
      <c r="S843" s="9"/>
      <c r="T843" s="9"/>
      <c r="U843" s="9"/>
      <c r="V843" s="9"/>
      <c r="W843" s="9"/>
      <c r="X843" s="9"/>
      <c r="Y843" s="9"/>
      <c r="Z843" s="9"/>
    </row>
    <row r="844" spans="1:26" ht="12.75" customHeight="1" x14ac:dyDescent="0.2">
      <c r="A844" s="14"/>
      <c r="B844" s="15"/>
      <c r="C844" s="16"/>
      <c r="D844" s="14"/>
      <c r="E844" s="17"/>
      <c r="F844" s="18"/>
      <c r="G844" s="18"/>
      <c r="H844" s="18"/>
      <c r="I844" s="8"/>
      <c r="J844" s="9"/>
      <c r="K844" s="9"/>
      <c r="L844" s="9"/>
      <c r="M844" s="9"/>
      <c r="N844" s="9"/>
      <c r="O844" s="9"/>
      <c r="P844" s="9"/>
      <c r="Q844" s="9"/>
      <c r="R844" s="9"/>
      <c r="S844" s="9"/>
      <c r="T844" s="9"/>
      <c r="U844" s="9"/>
      <c r="V844" s="9"/>
      <c r="W844" s="9"/>
      <c r="X844" s="9"/>
      <c r="Y844" s="9"/>
      <c r="Z844" s="9"/>
    </row>
    <row r="845" spans="1:26" ht="12.75" customHeight="1" x14ac:dyDescent="0.2">
      <c r="A845" s="14"/>
      <c r="B845" s="15"/>
      <c r="C845" s="16"/>
      <c r="D845" s="14"/>
      <c r="E845" s="17"/>
      <c r="F845" s="18"/>
      <c r="G845" s="18"/>
      <c r="H845" s="18"/>
      <c r="I845" s="8"/>
      <c r="J845" s="9"/>
      <c r="K845" s="9"/>
      <c r="L845" s="9"/>
      <c r="M845" s="9"/>
      <c r="N845" s="9"/>
      <c r="O845" s="9"/>
      <c r="P845" s="9"/>
      <c r="Q845" s="9"/>
      <c r="R845" s="9"/>
      <c r="S845" s="9"/>
      <c r="T845" s="9"/>
      <c r="U845" s="9"/>
      <c r="V845" s="9"/>
      <c r="W845" s="9"/>
      <c r="X845" s="9"/>
      <c r="Y845" s="9"/>
      <c r="Z845" s="9"/>
    </row>
    <row r="846" spans="1:26" ht="12.75" customHeight="1" x14ac:dyDescent="0.2">
      <c r="A846" s="14"/>
      <c r="B846" s="15"/>
      <c r="C846" s="16"/>
      <c r="D846" s="14"/>
      <c r="E846" s="17"/>
      <c r="F846" s="18"/>
      <c r="G846" s="18"/>
      <c r="H846" s="18"/>
      <c r="I846" s="8"/>
      <c r="J846" s="9"/>
      <c r="K846" s="9"/>
      <c r="L846" s="9"/>
      <c r="M846" s="9"/>
      <c r="N846" s="9"/>
      <c r="O846" s="9"/>
      <c r="P846" s="9"/>
      <c r="Q846" s="9"/>
      <c r="R846" s="9"/>
      <c r="S846" s="9"/>
      <c r="T846" s="9"/>
      <c r="U846" s="9"/>
      <c r="V846" s="9"/>
      <c r="W846" s="9"/>
      <c r="X846" s="9"/>
      <c r="Y846" s="9"/>
      <c r="Z846" s="9"/>
    </row>
    <row r="847" spans="1:26" ht="12.75" customHeight="1" x14ac:dyDescent="0.2">
      <c r="A847" s="14"/>
      <c r="B847" s="15"/>
      <c r="C847" s="16"/>
      <c r="D847" s="14"/>
      <c r="E847" s="17"/>
      <c r="F847" s="18"/>
      <c r="G847" s="18"/>
      <c r="H847" s="18"/>
      <c r="I847" s="8"/>
      <c r="J847" s="9"/>
      <c r="K847" s="9"/>
      <c r="L847" s="9"/>
      <c r="M847" s="9"/>
      <c r="N847" s="9"/>
      <c r="O847" s="9"/>
      <c r="P847" s="9"/>
      <c r="Q847" s="9"/>
      <c r="R847" s="9"/>
      <c r="S847" s="9"/>
      <c r="T847" s="9"/>
      <c r="U847" s="9"/>
      <c r="V847" s="9"/>
      <c r="W847" s="9"/>
      <c r="X847" s="9"/>
      <c r="Y847" s="9"/>
      <c r="Z847" s="9"/>
    </row>
    <row r="848" spans="1:26" ht="12.75" customHeight="1" x14ac:dyDescent="0.2">
      <c r="A848" s="14"/>
      <c r="B848" s="15"/>
      <c r="C848" s="16"/>
      <c r="D848" s="14"/>
      <c r="E848" s="17"/>
      <c r="F848" s="18"/>
      <c r="G848" s="18"/>
      <c r="H848" s="18"/>
      <c r="I848" s="8"/>
      <c r="J848" s="9"/>
      <c r="K848" s="9"/>
      <c r="L848" s="9"/>
      <c r="M848" s="9"/>
      <c r="N848" s="9"/>
      <c r="O848" s="9"/>
      <c r="P848" s="9"/>
      <c r="Q848" s="9"/>
      <c r="R848" s="9"/>
      <c r="S848" s="9"/>
      <c r="T848" s="9"/>
      <c r="U848" s="9"/>
      <c r="V848" s="9"/>
      <c r="W848" s="9"/>
      <c r="X848" s="9"/>
      <c r="Y848" s="9"/>
      <c r="Z848" s="9"/>
    </row>
    <row r="849" spans="1:26" ht="12.75" customHeight="1" x14ac:dyDescent="0.2">
      <c r="A849" s="14"/>
      <c r="B849" s="15"/>
      <c r="C849" s="16"/>
      <c r="D849" s="14"/>
      <c r="E849" s="17"/>
      <c r="F849" s="18"/>
      <c r="G849" s="18"/>
      <c r="H849" s="18"/>
      <c r="I849" s="8"/>
      <c r="J849" s="9"/>
      <c r="K849" s="9"/>
      <c r="L849" s="9"/>
      <c r="M849" s="9"/>
      <c r="N849" s="9"/>
      <c r="O849" s="9"/>
      <c r="P849" s="9"/>
      <c r="Q849" s="9"/>
      <c r="R849" s="9"/>
      <c r="S849" s="9"/>
      <c r="T849" s="9"/>
      <c r="U849" s="9"/>
      <c r="V849" s="9"/>
      <c r="W849" s="9"/>
      <c r="X849" s="9"/>
      <c r="Y849" s="9"/>
      <c r="Z849" s="9"/>
    </row>
    <row r="850" spans="1:26" ht="12.75" customHeight="1" x14ac:dyDescent="0.2">
      <c r="A850" s="14"/>
      <c r="B850" s="15"/>
      <c r="C850" s="16"/>
      <c r="D850" s="14"/>
      <c r="E850" s="17"/>
      <c r="F850" s="18"/>
      <c r="G850" s="18"/>
      <c r="H850" s="18"/>
      <c r="I850" s="8"/>
      <c r="J850" s="9"/>
      <c r="K850" s="9"/>
      <c r="L850" s="9"/>
      <c r="M850" s="9"/>
      <c r="N850" s="9"/>
      <c r="O850" s="9"/>
      <c r="P850" s="9"/>
      <c r="Q850" s="9"/>
      <c r="R850" s="9"/>
      <c r="S850" s="9"/>
      <c r="T850" s="9"/>
      <c r="U850" s="9"/>
      <c r="V850" s="9"/>
      <c r="W850" s="9"/>
      <c r="X850" s="9"/>
      <c r="Y850" s="9"/>
      <c r="Z850" s="9"/>
    </row>
    <row r="851" spans="1:26" ht="12.75" customHeight="1" x14ac:dyDescent="0.2">
      <c r="A851" s="14"/>
      <c r="B851" s="15"/>
      <c r="C851" s="16"/>
      <c r="D851" s="14"/>
      <c r="E851" s="17"/>
      <c r="F851" s="18"/>
      <c r="G851" s="18"/>
      <c r="H851" s="18"/>
      <c r="I851" s="8"/>
      <c r="J851" s="9"/>
      <c r="K851" s="9"/>
      <c r="L851" s="9"/>
      <c r="M851" s="9"/>
      <c r="N851" s="9"/>
      <c r="O851" s="9"/>
      <c r="P851" s="9"/>
      <c r="Q851" s="9"/>
      <c r="R851" s="9"/>
      <c r="S851" s="9"/>
      <c r="T851" s="9"/>
      <c r="U851" s="9"/>
      <c r="V851" s="9"/>
      <c r="W851" s="9"/>
      <c r="X851" s="9"/>
      <c r="Y851" s="9"/>
      <c r="Z851" s="9"/>
    </row>
    <row r="852" spans="1:26" ht="12.75" customHeight="1" x14ac:dyDescent="0.2">
      <c r="A852" s="14"/>
      <c r="B852" s="15"/>
      <c r="C852" s="16"/>
      <c r="D852" s="14"/>
      <c r="E852" s="17"/>
      <c r="F852" s="18"/>
      <c r="G852" s="18"/>
      <c r="H852" s="18"/>
      <c r="I852" s="8"/>
      <c r="J852" s="9"/>
      <c r="K852" s="9"/>
      <c r="L852" s="9"/>
      <c r="M852" s="9"/>
      <c r="N852" s="9"/>
      <c r="O852" s="9"/>
      <c r="P852" s="9"/>
      <c r="Q852" s="9"/>
      <c r="R852" s="9"/>
      <c r="S852" s="9"/>
      <c r="T852" s="9"/>
      <c r="U852" s="9"/>
      <c r="V852" s="9"/>
      <c r="W852" s="9"/>
      <c r="X852" s="9"/>
      <c r="Y852" s="9"/>
      <c r="Z852" s="9"/>
    </row>
    <row r="853" spans="1:26" ht="12.75" customHeight="1" x14ac:dyDescent="0.2">
      <c r="A853" s="14"/>
      <c r="B853" s="15"/>
      <c r="C853" s="16"/>
      <c r="D853" s="14"/>
      <c r="E853" s="17"/>
      <c r="F853" s="18"/>
      <c r="G853" s="18"/>
      <c r="H853" s="18"/>
      <c r="I853" s="8"/>
      <c r="J853" s="9"/>
      <c r="K853" s="9"/>
      <c r="L853" s="9"/>
      <c r="M853" s="9"/>
      <c r="N853" s="9"/>
      <c r="O853" s="9"/>
      <c r="P853" s="9"/>
      <c r="Q853" s="9"/>
      <c r="R853" s="9"/>
      <c r="S853" s="9"/>
      <c r="T853" s="9"/>
      <c r="U853" s="9"/>
      <c r="V853" s="9"/>
      <c r="W853" s="9"/>
      <c r="X853" s="9"/>
      <c r="Y853" s="9"/>
      <c r="Z853" s="9"/>
    </row>
    <row r="854" spans="1:26" ht="12.75" customHeight="1" x14ac:dyDescent="0.2">
      <c r="A854" s="14"/>
      <c r="B854" s="15"/>
      <c r="C854" s="16"/>
      <c r="D854" s="14"/>
      <c r="E854" s="17"/>
      <c r="F854" s="18"/>
      <c r="G854" s="18"/>
      <c r="H854" s="18"/>
      <c r="I854" s="8"/>
      <c r="J854" s="9"/>
      <c r="K854" s="9"/>
      <c r="L854" s="9"/>
      <c r="M854" s="9"/>
      <c r="N854" s="9"/>
      <c r="O854" s="9"/>
      <c r="P854" s="9"/>
      <c r="Q854" s="9"/>
      <c r="R854" s="9"/>
      <c r="S854" s="9"/>
      <c r="T854" s="9"/>
      <c r="U854" s="9"/>
      <c r="V854" s="9"/>
      <c r="W854" s="9"/>
      <c r="X854" s="9"/>
      <c r="Y854" s="9"/>
      <c r="Z854" s="9"/>
    </row>
    <row r="855" spans="1:26" ht="12.75" customHeight="1" x14ac:dyDescent="0.2">
      <c r="A855" s="14"/>
      <c r="B855" s="15"/>
      <c r="C855" s="16"/>
      <c r="D855" s="14"/>
      <c r="E855" s="17"/>
      <c r="F855" s="18"/>
      <c r="G855" s="18"/>
      <c r="H855" s="18"/>
      <c r="I855" s="8"/>
      <c r="J855" s="9"/>
      <c r="K855" s="9"/>
      <c r="L855" s="9"/>
      <c r="M855" s="9"/>
      <c r="N855" s="9"/>
      <c r="O855" s="9"/>
      <c r="P855" s="9"/>
      <c r="Q855" s="9"/>
      <c r="R855" s="9"/>
      <c r="S855" s="9"/>
      <c r="T855" s="9"/>
      <c r="U855" s="9"/>
      <c r="V855" s="9"/>
      <c r="W855" s="9"/>
      <c r="X855" s="9"/>
      <c r="Y855" s="9"/>
      <c r="Z855" s="9"/>
    </row>
    <row r="856" spans="1:26" ht="12.75" customHeight="1" x14ac:dyDescent="0.2">
      <c r="A856" s="14"/>
      <c r="B856" s="15"/>
      <c r="C856" s="16"/>
      <c r="D856" s="14"/>
      <c r="E856" s="17"/>
      <c r="F856" s="18"/>
      <c r="G856" s="18"/>
      <c r="H856" s="18"/>
      <c r="I856" s="8"/>
      <c r="J856" s="9"/>
      <c r="K856" s="9"/>
      <c r="L856" s="9"/>
      <c r="M856" s="9"/>
      <c r="N856" s="9"/>
      <c r="O856" s="9"/>
      <c r="P856" s="9"/>
      <c r="Q856" s="9"/>
      <c r="R856" s="9"/>
      <c r="S856" s="9"/>
      <c r="T856" s="9"/>
      <c r="U856" s="9"/>
      <c r="V856" s="9"/>
      <c r="W856" s="9"/>
      <c r="X856" s="9"/>
      <c r="Y856" s="9"/>
      <c r="Z856" s="9"/>
    </row>
    <row r="857" spans="1:26" ht="12.75" customHeight="1" x14ac:dyDescent="0.2">
      <c r="A857" s="14"/>
      <c r="B857" s="15"/>
      <c r="C857" s="16"/>
      <c r="D857" s="14"/>
      <c r="E857" s="17"/>
      <c r="F857" s="18"/>
      <c r="G857" s="18"/>
      <c r="H857" s="18"/>
      <c r="I857" s="8"/>
      <c r="J857" s="9"/>
      <c r="K857" s="9"/>
      <c r="L857" s="9"/>
      <c r="M857" s="9"/>
      <c r="N857" s="9"/>
      <c r="O857" s="9"/>
      <c r="P857" s="9"/>
      <c r="Q857" s="9"/>
      <c r="R857" s="9"/>
      <c r="S857" s="9"/>
      <c r="T857" s="9"/>
      <c r="U857" s="9"/>
      <c r="V857" s="9"/>
      <c r="W857" s="9"/>
      <c r="X857" s="9"/>
      <c r="Y857" s="9"/>
      <c r="Z857" s="9"/>
    </row>
    <row r="858" spans="1:26" ht="12.75" customHeight="1" x14ac:dyDescent="0.2">
      <c r="A858" s="14"/>
      <c r="B858" s="15"/>
      <c r="C858" s="16"/>
      <c r="D858" s="14"/>
      <c r="E858" s="17"/>
      <c r="F858" s="18"/>
      <c r="G858" s="18"/>
      <c r="H858" s="18"/>
      <c r="I858" s="8"/>
      <c r="J858" s="9"/>
      <c r="K858" s="9"/>
      <c r="L858" s="9"/>
      <c r="M858" s="9"/>
      <c r="N858" s="9"/>
      <c r="O858" s="9"/>
      <c r="P858" s="9"/>
      <c r="Q858" s="9"/>
      <c r="R858" s="9"/>
      <c r="S858" s="9"/>
      <c r="T858" s="9"/>
      <c r="U858" s="9"/>
      <c r="V858" s="9"/>
      <c r="W858" s="9"/>
      <c r="X858" s="9"/>
      <c r="Y858" s="9"/>
      <c r="Z858" s="9"/>
    </row>
    <row r="859" spans="1:26" ht="12.75" customHeight="1" x14ac:dyDescent="0.2">
      <c r="A859" s="14"/>
      <c r="B859" s="15"/>
      <c r="C859" s="16"/>
      <c r="D859" s="14"/>
      <c r="E859" s="17"/>
      <c r="F859" s="18"/>
      <c r="G859" s="18"/>
      <c r="H859" s="18"/>
      <c r="I859" s="8"/>
      <c r="J859" s="9"/>
      <c r="K859" s="9"/>
      <c r="L859" s="9"/>
      <c r="M859" s="9"/>
      <c r="N859" s="9"/>
      <c r="O859" s="9"/>
      <c r="P859" s="9"/>
      <c r="Q859" s="9"/>
      <c r="R859" s="9"/>
      <c r="S859" s="9"/>
      <c r="T859" s="9"/>
      <c r="U859" s="9"/>
      <c r="V859" s="9"/>
      <c r="W859" s="9"/>
      <c r="X859" s="9"/>
      <c r="Y859" s="9"/>
      <c r="Z859" s="9"/>
    </row>
    <row r="860" spans="1:26" ht="12.75" customHeight="1" x14ac:dyDescent="0.2">
      <c r="A860" s="14"/>
      <c r="B860" s="15"/>
      <c r="C860" s="16"/>
      <c r="D860" s="14"/>
      <c r="E860" s="17"/>
      <c r="F860" s="18"/>
      <c r="G860" s="18"/>
      <c r="H860" s="18"/>
      <c r="I860" s="8"/>
      <c r="J860" s="9"/>
      <c r="K860" s="9"/>
      <c r="L860" s="9"/>
      <c r="M860" s="9"/>
      <c r="N860" s="9"/>
      <c r="O860" s="9"/>
      <c r="P860" s="9"/>
      <c r="Q860" s="9"/>
      <c r="R860" s="9"/>
      <c r="S860" s="9"/>
      <c r="T860" s="9"/>
      <c r="U860" s="9"/>
      <c r="V860" s="9"/>
      <c r="W860" s="9"/>
      <c r="X860" s="9"/>
      <c r="Y860" s="9"/>
      <c r="Z860" s="9"/>
    </row>
    <row r="861" spans="1:26" ht="12.75" customHeight="1" x14ac:dyDescent="0.2">
      <c r="A861" s="14"/>
      <c r="B861" s="15"/>
      <c r="C861" s="16"/>
      <c r="D861" s="14"/>
      <c r="E861" s="17"/>
      <c r="F861" s="18"/>
      <c r="G861" s="18"/>
      <c r="H861" s="18"/>
      <c r="I861" s="8"/>
      <c r="J861" s="9"/>
      <c r="K861" s="9"/>
      <c r="L861" s="9"/>
      <c r="M861" s="9"/>
      <c r="N861" s="9"/>
      <c r="O861" s="9"/>
      <c r="P861" s="9"/>
      <c r="Q861" s="9"/>
      <c r="R861" s="9"/>
      <c r="S861" s="9"/>
      <c r="T861" s="9"/>
      <c r="U861" s="9"/>
      <c r="V861" s="9"/>
      <c r="W861" s="9"/>
      <c r="X861" s="9"/>
      <c r="Y861" s="9"/>
      <c r="Z861" s="9"/>
    </row>
    <row r="862" spans="1:26" ht="12.75" customHeight="1" x14ac:dyDescent="0.2">
      <c r="A862" s="14"/>
      <c r="B862" s="15"/>
      <c r="C862" s="16"/>
      <c r="D862" s="14"/>
      <c r="E862" s="17"/>
      <c r="F862" s="18"/>
      <c r="G862" s="18"/>
      <c r="H862" s="18"/>
      <c r="I862" s="8"/>
      <c r="J862" s="9"/>
      <c r="K862" s="9"/>
      <c r="L862" s="9"/>
      <c r="M862" s="9"/>
      <c r="N862" s="9"/>
      <c r="O862" s="9"/>
      <c r="P862" s="9"/>
      <c r="Q862" s="9"/>
      <c r="R862" s="9"/>
      <c r="S862" s="9"/>
      <c r="T862" s="9"/>
      <c r="U862" s="9"/>
      <c r="V862" s="9"/>
      <c r="W862" s="9"/>
      <c r="X862" s="9"/>
      <c r="Y862" s="9"/>
      <c r="Z862" s="9"/>
    </row>
    <row r="863" spans="1:26" ht="12.75" customHeight="1" x14ac:dyDescent="0.2">
      <c r="A863" s="14"/>
      <c r="B863" s="15"/>
      <c r="C863" s="16"/>
      <c r="D863" s="14"/>
      <c r="E863" s="17"/>
      <c r="F863" s="18"/>
      <c r="G863" s="18"/>
      <c r="H863" s="18"/>
      <c r="I863" s="8"/>
      <c r="J863" s="9"/>
      <c r="K863" s="9"/>
      <c r="L863" s="9"/>
      <c r="M863" s="9"/>
      <c r="N863" s="9"/>
      <c r="O863" s="9"/>
      <c r="P863" s="9"/>
      <c r="Q863" s="9"/>
      <c r="R863" s="9"/>
      <c r="S863" s="9"/>
      <c r="T863" s="9"/>
      <c r="U863" s="9"/>
      <c r="V863" s="9"/>
      <c r="W863" s="9"/>
      <c r="X863" s="9"/>
      <c r="Y863" s="9"/>
      <c r="Z863" s="9"/>
    </row>
    <row r="864" spans="1:26" ht="12.75" customHeight="1" x14ac:dyDescent="0.2">
      <c r="A864" s="14"/>
      <c r="B864" s="15"/>
      <c r="C864" s="16"/>
      <c r="D864" s="14"/>
      <c r="E864" s="17"/>
      <c r="F864" s="18"/>
      <c r="G864" s="18"/>
      <c r="H864" s="18"/>
      <c r="I864" s="8"/>
      <c r="J864" s="9"/>
      <c r="K864" s="9"/>
      <c r="L864" s="9"/>
      <c r="M864" s="9"/>
      <c r="N864" s="9"/>
      <c r="O864" s="9"/>
      <c r="P864" s="9"/>
      <c r="Q864" s="9"/>
      <c r="R864" s="9"/>
      <c r="S864" s="9"/>
      <c r="T864" s="9"/>
      <c r="U864" s="9"/>
      <c r="V864" s="9"/>
      <c r="W864" s="9"/>
      <c r="X864" s="9"/>
      <c r="Y864" s="9"/>
      <c r="Z864" s="9"/>
    </row>
    <row r="865" spans="1:26" ht="12.75" customHeight="1" x14ac:dyDescent="0.2">
      <c r="A865" s="14"/>
      <c r="B865" s="15"/>
      <c r="C865" s="16"/>
      <c r="D865" s="14"/>
      <c r="E865" s="17"/>
      <c r="F865" s="18"/>
      <c r="G865" s="18"/>
      <c r="H865" s="18"/>
      <c r="I865" s="8"/>
      <c r="J865" s="9"/>
      <c r="K865" s="9"/>
      <c r="L865" s="9"/>
      <c r="M865" s="9"/>
      <c r="N865" s="9"/>
      <c r="O865" s="9"/>
      <c r="P865" s="9"/>
      <c r="Q865" s="9"/>
      <c r="R865" s="9"/>
      <c r="S865" s="9"/>
      <c r="T865" s="9"/>
      <c r="U865" s="9"/>
      <c r="V865" s="9"/>
      <c r="W865" s="9"/>
      <c r="X865" s="9"/>
      <c r="Y865" s="9"/>
      <c r="Z865" s="9"/>
    </row>
    <row r="866" spans="1:26" ht="12.75" customHeight="1" x14ac:dyDescent="0.2">
      <c r="A866" s="14"/>
      <c r="B866" s="15"/>
      <c r="C866" s="16"/>
      <c r="D866" s="14"/>
      <c r="E866" s="17"/>
      <c r="F866" s="18"/>
      <c r="G866" s="18"/>
      <c r="H866" s="18"/>
      <c r="I866" s="8"/>
      <c r="J866" s="9"/>
      <c r="K866" s="9"/>
      <c r="L866" s="9"/>
      <c r="M866" s="9"/>
      <c r="N866" s="9"/>
      <c r="O866" s="9"/>
      <c r="P866" s="9"/>
      <c r="Q866" s="9"/>
      <c r="R866" s="9"/>
      <c r="S866" s="9"/>
      <c r="T866" s="9"/>
      <c r="U866" s="9"/>
      <c r="V866" s="9"/>
      <c r="W866" s="9"/>
      <c r="X866" s="9"/>
      <c r="Y866" s="9"/>
      <c r="Z866" s="9"/>
    </row>
    <row r="867" spans="1:26" ht="12.75" customHeight="1" x14ac:dyDescent="0.2">
      <c r="A867" s="14"/>
      <c r="B867" s="15"/>
      <c r="C867" s="16"/>
      <c r="D867" s="14"/>
      <c r="E867" s="17"/>
      <c r="F867" s="18"/>
      <c r="G867" s="18"/>
      <c r="H867" s="18"/>
      <c r="I867" s="8"/>
      <c r="J867" s="9"/>
      <c r="K867" s="9"/>
      <c r="L867" s="9"/>
      <c r="M867" s="9"/>
      <c r="N867" s="9"/>
      <c r="O867" s="9"/>
      <c r="P867" s="9"/>
      <c r="Q867" s="9"/>
      <c r="R867" s="9"/>
      <c r="S867" s="9"/>
      <c r="T867" s="9"/>
      <c r="U867" s="9"/>
      <c r="V867" s="9"/>
      <c r="W867" s="9"/>
      <c r="X867" s="9"/>
      <c r="Y867" s="9"/>
      <c r="Z867" s="9"/>
    </row>
    <row r="868" spans="1:26" ht="12.75" customHeight="1" x14ac:dyDescent="0.2">
      <c r="A868" s="14"/>
      <c r="B868" s="15"/>
      <c r="C868" s="16"/>
      <c r="D868" s="14"/>
      <c r="E868" s="17"/>
      <c r="F868" s="18"/>
      <c r="G868" s="18"/>
      <c r="H868" s="18"/>
      <c r="I868" s="8"/>
      <c r="J868" s="9"/>
      <c r="K868" s="9"/>
      <c r="L868" s="9"/>
      <c r="M868" s="9"/>
      <c r="N868" s="9"/>
      <c r="O868" s="9"/>
      <c r="P868" s="9"/>
      <c r="Q868" s="9"/>
      <c r="R868" s="9"/>
      <c r="S868" s="9"/>
      <c r="T868" s="9"/>
      <c r="U868" s="9"/>
      <c r="V868" s="9"/>
      <c r="W868" s="9"/>
      <c r="X868" s="9"/>
      <c r="Y868" s="9"/>
      <c r="Z868" s="9"/>
    </row>
    <row r="869" spans="1:26" ht="12.75" customHeight="1" x14ac:dyDescent="0.2">
      <c r="A869" s="14"/>
      <c r="B869" s="15"/>
      <c r="C869" s="16"/>
      <c r="D869" s="14"/>
      <c r="E869" s="17"/>
      <c r="F869" s="18"/>
      <c r="G869" s="18"/>
      <c r="H869" s="18"/>
      <c r="I869" s="8"/>
      <c r="J869" s="9"/>
      <c r="K869" s="9"/>
      <c r="L869" s="9"/>
      <c r="M869" s="9"/>
      <c r="N869" s="9"/>
      <c r="O869" s="9"/>
      <c r="P869" s="9"/>
      <c r="Q869" s="9"/>
      <c r="R869" s="9"/>
      <c r="S869" s="9"/>
      <c r="T869" s="9"/>
      <c r="U869" s="9"/>
      <c r="V869" s="9"/>
      <c r="W869" s="9"/>
      <c r="X869" s="9"/>
      <c r="Y869" s="9"/>
      <c r="Z869" s="9"/>
    </row>
    <row r="870" spans="1:26" ht="12.75" customHeight="1" x14ac:dyDescent="0.2">
      <c r="A870" s="14"/>
      <c r="B870" s="15"/>
      <c r="C870" s="16"/>
      <c r="D870" s="14"/>
      <c r="E870" s="17"/>
      <c r="F870" s="18"/>
      <c r="G870" s="18"/>
      <c r="H870" s="18"/>
      <c r="I870" s="8"/>
      <c r="J870" s="9"/>
      <c r="K870" s="9"/>
      <c r="L870" s="9"/>
      <c r="M870" s="9"/>
      <c r="N870" s="9"/>
      <c r="O870" s="9"/>
      <c r="P870" s="9"/>
      <c r="Q870" s="9"/>
      <c r="R870" s="9"/>
      <c r="S870" s="9"/>
      <c r="T870" s="9"/>
      <c r="U870" s="9"/>
      <c r="V870" s="9"/>
      <c r="W870" s="9"/>
      <c r="X870" s="9"/>
      <c r="Y870" s="9"/>
      <c r="Z870" s="9"/>
    </row>
    <row r="871" spans="1:26" ht="12.75" customHeight="1" x14ac:dyDescent="0.2">
      <c r="A871" s="14"/>
      <c r="B871" s="15"/>
      <c r="C871" s="16"/>
      <c r="D871" s="14"/>
      <c r="E871" s="17"/>
      <c r="F871" s="18"/>
      <c r="G871" s="18"/>
      <c r="H871" s="18"/>
      <c r="I871" s="8"/>
      <c r="J871" s="9"/>
      <c r="K871" s="9"/>
      <c r="L871" s="9"/>
      <c r="M871" s="9"/>
      <c r="N871" s="9"/>
      <c r="O871" s="9"/>
      <c r="P871" s="9"/>
      <c r="Q871" s="9"/>
      <c r="R871" s="9"/>
      <c r="S871" s="9"/>
      <c r="T871" s="9"/>
      <c r="U871" s="9"/>
      <c r="V871" s="9"/>
      <c r="W871" s="9"/>
      <c r="X871" s="9"/>
      <c r="Y871" s="9"/>
      <c r="Z871" s="9"/>
    </row>
    <row r="872" spans="1:26" ht="12.75" customHeight="1" x14ac:dyDescent="0.2">
      <c r="A872" s="14"/>
      <c r="B872" s="15"/>
      <c r="C872" s="16"/>
      <c r="D872" s="14"/>
      <c r="E872" s="17"/>
      <c r="F872" s="18"/>
      <c r="G872" s="18"/>
      <c r="H872" s="18"/>
      <c r="I872" s="8"/>
      <c r="J872" s="9"/>
      <c r="K872" s="9"/>
      <c r="L872" s="9"/>
      <c r="M872" s="9"/>
      <c r="N872" s="9"/>
      <c r="O872" s="9"/>
      <c r="P872" s="9"/>
      <c r="Q872" s="9"/>
      <c r="R872" s="9"/>
      <c r="S872" s="9"/>
      <c r="T872" s="9"/>
      <c r="U872" s="9"/>
      <c r="V872" s="9"/>
      <c r="W872" s="9"/>
      <c r="X872" s="9"/>
      <c r="Y872" s="9"/>
      <c r="Z872" s="9"/>
    </row>
    <row r="873" spans="1:26" ht="12.75" customHeight="1" x14ac:dyDescent="0.2">
      <c r="A873" s="14"/>
      <c r="B873" s="15"/>
      <c r="C873" s="16"/>
      <c r="D873" s="14"/>
      <c r="E873" s="17"/>
      <c r="F873" s="18"/>
      <c r="G873" s="18"/>
      <c r="H873" s="18"/>
      <c r="I873" s="8"/>
      <c r="J873" s="9"/>
      <c r="K873" s="9"/>
      <c r="L873" s="9"/>
      <c r="M873" s="9"/>
      <c r="N873" s="9"/>
      <c r="O873" s="9"/>
      <c r="P873" s="9"/>
      <c r="Q873" s="9"/>
      <c r="R873" s="9"/>
      <c r="S873" s="9"/>
      <c r="T873" s="9"/>
      <c r="U873" s="9"/>
      <c r="V873" s="9"/>
      <c r="W873" s="9"/>
      <c r="X873" s="9"/>
      <c r="Y873" s="9"/>
      <c r="Z873" s="9"/>
    </row>
    <row r="874" spans="1:26" ht="12.75" customHeight="1" x14ac:dyDescent="0.2">
      <c r="A874" s="14"/>
      <c r="B874" s="15"/>
      <c r="C874" s="16"/>
      <c r="D874" s="14"/>
      <c r="E874" s="17"/>
      <c r="F874" s="18"/>
      <c r="G874" s="18"/>
      <c r="H874" s="18"/>
      <c r="I874" s="8"/>
      <c r="J874" s="9"/>
      <c r="K874" s="9"/>
      <c r="L874" s="9"/>
      <c r="M874" s="9"/>
      <c r="N874" s="9"/>
      <c r="O874" s="9"/>
      <c r="P874" s="9"/>
      <c r="Q874" s="9"/>
      <c r="R874" s="9"/>
      <c r="S874" s="9"/>
      <c r="T874" s="9"/>
      <c r="U874" s="9"/>
      <c r="V874" s="9"/>
      <c r="W874" s="9"/>
      <c r="X874" s="9"/>
      <c r="Y874" s="9"/>
      <c r="Z874" s="9"/>
    </row>
    <row r="875" spans="1:26" ht="12.75" customHeight="1" x14ac:dyDescent="0.2">
      <c r="A875" s="14"/>
      <c r="B875" s="15"/>
      <c r="C875" s="16"/>
      <c r="D875" s="14"/>
      <c r="E875" s="17"/>
      <c r="F875" s="18"/>
      <c r="G875" s="18"/>
      <c r="H875" s="18"/>
      <c r="I875" s="8"/>
      <c r="J875" s="9"/>
      <c r="K875" s="9"/>
      <c r="L875" s="9"/>
      <c r="M875" s="9"/>
      <c r="N875" s="9"/>
      <c r="O875" s="9"/>
      <c r="P875" s="9"/>
      <c r="Q875" s="9"/>
      <c r="R875" s="9"/>
      <c r="S875" s="9"/>
      <c r="T875" s="9"/>
      <c r="U875" s="9"/>
      <c r="V875" s="9"/>
      <c r="W875" s="9"/>
      <c r="X875" s="9"/>
      <c r="Y875" s="9"/>
      <c r="Z875" s="9"/>
    </row>
    <row r="876" spans="1:26" ht="12.75" customHeight="1" x14ac:dyDescent="0.2">
      <c r="A876" s="14"/>
      <c r="B876" s="15"/>
      <c r="C876" s="16"/>
      <c r="D876" s="14"/>
      <c r="E876" s="17"/>
      <c r="F876" s="18"/>
      <c r="G876" s="18"/>
      <c r="H876" s="18"/>
      <c r="I876" s="8"/>
      <c r="J876" s="9"/>
      <c r="K876" s="9"/>
      <c r="L876" s="9"/>
      <c r="M876" s="9"/>
      <c r="N876" s="9"/>
      <c r="O876" s="9"/>
      <c r="P876" s="9"/>
      <c r="Q876" s="9"/>
      <c r="R876" s="9"/>
      <c r="S876" s="9"/>
      <c r="T876" s="9"/>
      <c r="U876" s="9"/>
      <c r="V876" s="9"/>
      <c r="W876" s="9"/>
      <c r="X876" s="9"/>
      <c r="Y876" s="9"/>
      <c r="Z876" s="9"/>
    </row>
    <row r="877" spans="1:26" ht="12.75" customHeight="1" x14ac:dyDescent="0.2">
      <c r="A877" s="14"/>
      <c r="B877" s="15"/>
      <c r="C877" s="16"/>
      <c r="D877" s="14"/>
      <c r="E877" s="17"/>
      <c r="F877" s="18"/>
      <c r="G877" s="18"/>
      <c r="H877" s="18"/>
      <c r="I877" s="8"/>
      <c r="J877" s="9"/>
      <c r="K877" s="9"/>
      <c r="L877" s="9"/>
      <c r="M877" s="9"/>
      <c r="N877" s="9"/>
      <c r="O877" s="9"/>
      <c r="P877" s="9"/>
      <c r="Q877" s="9"/>
      <c r="R877" s="9"/>
      <c r="S877" s="9"/>
      <c r="T877" s="9"/>
      <c r="U877" s="9"/>
      <c r="V877" s="9"/>
      <c r="W877" s="9"/>
      <c r="X877" s="9"/>
      <c r="Y877" s="9"/>
      <c r="Z877" s="9"/>
    </row>
    <row r="878" spans="1:26" ht="12.75" customHeight="1" x14ac:dyDescent="0.2">
      <c r="A878" s="14"/>
      <c r="B878" s="15"/>
      <c r="C878" s="16"/>
      <c r="D878" s="14"/>
      <c r="E878" s="17"/>
      <c r="F878" s="18"/>
      <c r="G878" s="18"/>
      <c r="H878" s="18"/>
      <c r="I878" s="8"/>
      <c r="J878" s="9"/>
      <c r="K878" s="9"/>
      <c r="L878" s="9"/>
      <c r="M878" s="9"/>
      <c r="N878" s="9"/>
      <c r="O878" s="9"/>
      <c r="P878" s="9"/>
      <c r="Q878" s="9"/>
      <c r="R878" s="9"/>
      <c r="S878" s="9"/>
      <c r="T878" s="9"/>
      <c r="U878" s="9"/>
      <c r="V878" s="9"/>
      <c r="W878" s="9"/>
      <c r="X878" s="9"/>
      <c r="Y878" s="9"/>
      <c r="Z878" s="9"/>
    </row>
    <row r="879" spans="1:26" ht="12.75" customHeight="1" x14ac:dyDescent="0.2">
      <c r="A879" s="14"/>
      <c r="B879" s="15"/>
      <c r="C879" s="16"/>
      <c r="D879" s="14"/>
      <c r="E879" s="17"/>
      <c r="F879" s="18"/>
      <c r="G879" s="18"/>
      <c r="H879" s="18"/>
      <c r="I879" s="8"/>
      <c r="J879" s="9"/>
      <c r="K879" s="9"/>
      <c r="L879" s="9"/>
      <c r="M879" s="9"/>
      <c r="N879" s="9"/>
      <c r="O879" s="9"/>
      <c r="P879" s="9"/>
      <c r="Q879" s="9"/>
      <c r="R879" s="9"/>
      <c r="S879" s="9"/>
      <c r="T879" s="9"/>
      <c r="U879" s="9"/>
      <c r="V879" s="9"/>
      <c r="W879" s="9"/>
      <c r="X879" s="9"/>
      <c r="Y879" s="9"/>
      <c r="Z879" s="9"/>
    </row>
    <row r="880" spans="1:26" ht="12.75" customHeight="1" x14ac:dyDescent="0.2">
      <c r="A880" s="14"/>
      <c r="B880" s="15"/>
      <c r="C880" s="16"/>
      <c r="D880" s="14"/>
      <c r="E880" s="17"/>
      <c r="F880" s="18"/>
      <c r="G880" s="18"/>
      <c r="H880" s="18"/>
      <c r="I880" s="8"/>
      <c r="J880" s="9"/>
      <c r="K880" s="9"/>
      <c r="L880" s="9"/>
      <c r="M880" s="9"/>
      <c r="N880" s="9"/>
      <c r="O880" s="9"/>
      <c r="P880" s="9"/>
      <c r="Q880" s="9"/>
      <c r="R880" s="9"/>
      <c r="S880" s="9"/>
      <c r="T880" s="9"/>
      <c r="U880" s="9"/>
      <c r="V880" s="9"/>
      <c r="W880" s="9"/>
      <c r="X880" s="9"/>
      <c r="Y880" s="9"/>
      <c r="Z880" s="9"/>
    </row>
    <row r="881" spans="1:26" ht="12.75" customHeight="1" x14ac:dyDescent="0.2">
      <c r="A881" s="14"/>
      <c r="B881" s="15"/>
      <c r="C881" s="16"/>
      <c r="D881" s="14"/>
      <c r="E881" s="17"/>
      <c r="F881" s="18"/>
      <c r="G881" s="18"/>
      <c r="H881" s="18"/>
      <c r="I881" s="8"/>
      <c r="J881" s="9"/>
      <c r="K881" s="9"/>
      <c r="L881" s="9"/>
      <c r="M881" s="9"/>
      <c r="N881" s="9"/>
      <c r="O881" s="9"/>
      <c r="P881" s="9"/>
      <c r="Q881" s="9"/>
      <c r="R881" s="9"/>
      <c r="S881" s="9"/>
      <c r="T881" s="9"/>
      <c r="U881" s="9"/>
      <c r="V881" s="9"/>
      <c r="W881" s="9"/>
      <c r="X881" s="9"/>
      <c r="Y881" s="9"/>
      <c r="Z881" s="9"/>
    </row>
    <row r="882" spans="1:26" ht="12.75" customHeight="1" x14ac:dyDescent="0.2">
      <c r="A882" s="14"/>
      <c r="B882" s="15"/>
      <c r="C882" s="16"/>
      <c r="D882" s="14"/>
      <c r="E882" s="17"/>
      <c r="F882" s="18"/>
      <c r="G882" s="18"/>
      <c r="H882" s="18"/>
      <c r="I882" s="8"/>
      <c r="J882" s="9"/>
      <c r="K882" s="9"/>
      <c r="L882" s="9"/>
      <c r="M882" s="9"/>
      <c r="N882" s="9"/>
      <c r="O882" s="9"/>
      <c r="P882" s="9"/>
      <c r="Q882" s="9"/>
      <c r="R882" s="9"/>
      <c r="S882" s="9"/>
      <c r="T882" s="9"/>
      <c r="U882" s="9"/>
      <c r="V882" s="9"/>
      <c r="W882" s="9"/>
      <c r="X882" s="9"/>
      <c r="Y882" s="9"/>
      <c r="Z882" s="9"/>
    </row>
    <row r="883" spans="1:26" ht="12.75" customHeight="1" x14ac:dyDescent="0.2">
      <c r="A883" s="14"/>
      <c r="B883" s="15"/>
      <c r="C883" s="16"/>
      <c r="D883" s="14"/>
      <c r="E883" s="17"/>
      <c r="F883" s="18"/>
      <c r="G883" s="18"/>
      <c r="H883" s="18"/>
      <c r="I883" s="8"/>
      <c r="J883" s="9"/>
      <c r="K883" s="9"/>
      <c r="L883" s="9"/>
      <c r="M883" s="9"/>
      <c r="N883" s="9"/>
      <c r="O883" s="9"/>
      <c r="P883" s="9"/>
      <c r="Q883" s="9"/>
      <c r="R883" s="9"/>
      <c r="S883" s="9"/>
      <c r="T883" s="9"/>
      <c r="U883" s="9"/>
      <c r="V883" s="9"/>
      <c r="W883" s="9"/>
      <c r="X883" s="9"/>
      <c r="Y883" s="9"/>
      <c r="Z883" s="9"/>
    </row>
    <row r="884" spans="1:26" ht="12.75" customHeight="1" x14ac:dyDescent="0.2">
      <c r="A884" s="14"/>
      <c r="B884" s="15"/>
      <c r="C884" s="16"/>
      <c r="D884" s="14"/>
      <c r="E884" s="17"/>
      <c r="F884" s="18"/>
      <c r="G884" s="18"/>
      <c r="H884" s="18"/>
      <c r="I884" s="8"/>
      <c r="J884" s="9"/>
      <c r="K884" s="9"/>
      <c r="L884" s="9"/>
      <c r="M884" s="9"/>
      <c r="N884" s="9"/>
      <c r="O884" s="9"/>
      <c r="P884" s="9"/>
      <c r="Q884" s="9"/>
      <c r="R884" s="9"/>
      <c r="S884" s="9"/>
      <c r="T884" s="9"/>
      <c r="U884" s="9"/>
      <c r="V884" s="9"/>
      <c r="W884" s="9"/>
      <c r="X884" s="9"/>
      <c r="Y884" s="9"/>
      <c r="Z884" s="9"/>
    </row>
    <row r="885" spans="1:26" ht="12.75" customHeight="1" x14ac:dyDescent="0.2">
      <c r="A885" s="14"/>
      <c r="B885" s="15"/>
      <c r="C885" s="16"/>
      <c r="D885" s="14"/>
      <c r="E885" s="17"/>
      <c r="F885" s="18"/>
      <c r="G885" s="18"/>
      <c r="H885" s="18"/>
      <c r="I885" s="8"/>
      <c r="J885" s="9"/>
      <c r="K885" s="9"/>
      <c r="L885" s="9"/>
      <c r="M885" s="9"/>
      <c r="N885" s="9"/>
      <c r="O885" s="9"/>
      <c r="P885" s="9"/>
      <c r="Q885" s="9"/>
      <c r="R885" s="9"/>
      <c r="S885" s="9"/>
      <c r="T885" s="9"/>
      <c r="U885" s="9"/>
      <c r="V885" s="9"/>
      <c r="W885" s="9"/>
      <c r="X885" s="9"/>
      <c r="Y885" s="9"/>
      <c r="Z885" s="9"/>
    </row>
    <row r="886" spans="1:26" ht="12.75" customHeight="1" x14ac:dyDescent="0.2">
      <c r="A886" s="14"/>
      <c r="B886" s="15"/>
      <c r="C886" s="16"/>
      <c r="D886" s="14"/>
      <c r="E886" s="17"/>
      <c r="F886" s="18"/>
      <c r="G886" s="18"/>
      <c r="H886" s="18"/>
      <c r="I886" s="8"/>
      <c r="J886" s="9"/>
      <c r="K886" s="9"/>
      <c r="L886" s="9"/>
      <c r="M886" s="9"/>
      <c r="N886" s="9"/>
      <c r="O886" s="9"/>
      <c r="P886" s="9"/>
      <c r="Q886" s="9"/>
      <c r="R886" s="9"/>
      <c r="S886" s="9"/>
      <c r="T886" s="9"/>
      <c r="U886" s="9"/>
      <c r="V886" s="9"/>
      <c r="W886" s="9"/>
      <c r="X886" s="9"/>
      <c r="Y886" s="9"/>
      <c r="Z886" s="9"/>
    </row>
    <row r="887" spans="1:26" ht="12.75" customHeight="1" x14ac:dyDescent="0.2">
      <c r="A887" s="14"/>
      <c r="B887" s="15"/>
      <c r="C887" s="16"/>
      <c r="D887" s="14"/>
      <c r="E887" s="17"/>
      <c r="F887" s="18"/>
      <c r="G887" s="18"/>
      <c r="H887" s="18"/>
      <c r="I887" s="8"/>
      <c r="J887" s="9"/>
      <c r="K887" s="9"/>
      <c r="L887" s="9"/>
      <c r="M887" s="9"/>
      <c r="N887" s="9"/>
      <c r="O887" s="9"/>
      <c r="P887" s="9"/>
      <c r="Q887" s="9"/>
      <c r="R887" s="9"/>
      <c r="S887" s="9"/>
      <c r="T887" s="9"/>
      <c r="U887" s="9"/>
      <c r="V887" s="9"/>
      <c r="W887" s="9"/>
      <c r="X887" s="9"/>
      <c r="Y887" s="9"/>
      <c r="Z887" s="9"/>
    </row>
    <row r="888" spans="1:26" ht="12.75" customHeight="1" x14ac:dyDescent="0.2">
      <c r="A888" s="14"/>
      <c r="B888" s="15"/>
      <c r="C888" s="16"/>
      <c r="D888" s="14"/>
      <c r="E888" s="17"/>
      <c r="F888" s="18"/>
      <c r="G888" s="18"/>
      <c r="H888" s="18"/>
      <c r="I888" s="8"/>
      <c r="J888" s="9"/>
      <c r="K888" s="9"/>
      <c r="L888" s="9"/>
      <c r="M888" s="9"/>
      <c r="N888" s="9"/>
      <c r="O888" s="9"/>
      <c r="P888" s="9"/>
      <c r="Q888" s="9"/>
      <c r="R888" s="9"/>
      <c r="S888" s="9"/>
      <c r="T888" s="9"/>
      <c r="U888" s="9"/>
      <c r="V888" s="9"/>
      <c r="W888" s="9"/>
      <c r="X888" s="9"/>
      <c r="Y888" s="9"/>
      <c r="Z888" s="9"/>
    </row>
    <row r="889" spans="1:26" ht="12.75" customHeight="1" x14ac:dyDescent="0.2">
      <c r="A889" s="14"/>
      <c r="B889" s="15"/>
      <c r="C889" s="16"/>
      <c r="D889" s="14"/>
      <c r="E889" s="17"/>
      <c r="F889" s="18"/>
      <c r="G889" s="18"/>
      <c r="H889" s="18"/>
      <c r="I889" s="8"/>
      <c r="J889" s="9"/>
      <c r="K889" s="9"/>
      <c r="L889" s="9"/>
      <c r="M889" s="9"/>
      <c r="N889" s="9"/>
      <c r="O889" s="9"/>
      <c r="P889" s="9"/>
      <c r="Q889" s="9"/>
      <c r="R889" s="9"/>
      <c r="S889" s="9"/>
      <c r="T889" s="9"/>
      <c r="U889" s="9"/>
      <c r="V889" s="9"/>
      <c r="W889" s="9"/>
      <c r="X889" s="9"/>
      <c r="Y889" s="9"/>
      <c r="Z889" s="9"/>
    </row>
    <row r="890" spans="1:26" ht="12.75" customHeight="1" x14ac:dyDescent="0.2">
      <c r="A890" s="14"/>
      <c r="B890" s="15"/>
      <c r="C890" s="16"/>
      <c r="D890" s="14"/>
      <c r="E890" s="17"/>
      <c r="F890" s="18"/>
      <c r="G890" s="18"/>
      <c r="H890" s="18"/>
      <c r="I890" s="8"/>
      <c r="J890" s="9"/>
      <c r="K890" s="9"/>
      <c r="L890" s="9"/>
      <c r="M890" s="9"/>
      <c r="N890" s="9"/>
      <c r="O890" s="9"/>
      <c r="P890" s="9"/>
      <c r="Q890" s="9"/>
      <c r="R890" s="9"/>
      <c r="S890" s="9"/>
      <c r="T890" s="9"/>
      <c r="U890" s="9"/>
      <c r="V890" s="9"/>
      <c r="W890" s="9"/>
      <c r="X890" s="9"/>
      <c r="Y890" s="9"/>
      <c r="Z890" s="9"/>
    </row>
    <row r="891" spans="1:26" ht="12.75" customHeight="1" x14ac:dyDescent="0.2">
      <c r="A891" s="14"/>
      <c r="B891" s="15"/>
      <c r="C891" s="16"/>
      <c r="D891" s="14"/>
      <c r="E891" s="17"/>
      <c r="F891" s="18"/>
      <c r="G891" s="18"/>
      <c r="H891" s="18"/>
      <c r="I891" s="8"/>
      <c r="J891" s="9"/>
      <c r="K891" s="9"/>
      <c r="L891" s="9"/>
      <c r="M891" s="9"/>
      <c r="N891" s="9"/>
      <c r="O891" s="9"/>
      <c r="P891" s="9"/>
      <c r="Q891" s="9"/>
      <c r="R891" s="9"/>
      <c r="S891" s="9"/>
      <c r="T891" s="9"/>
      <c r="U891" s="9"/>
      <c r="V891" s="9"/>
      <c r="W891" s="9"/>
      <c r="X891" s="9"/>
      <c r="Y891" s="9"/>
      <c r="Z891" s="9"/>
    </row>
    <row r="892" spans="1:26" ht="12.75" customHeight="1" x14ac:dyDescent="0.2">
      <c r="A892" s="14"/>
      <c r="B892" s="15"/>
      <c r="C892" s="16"/>
      <c r="D892" s="14"/>
      <c r="E892" s="17"/>
      <c r="F892" s="18"/>
      <c r="G892" s="18"/>
      <c r="H892" s="18"/>
      <c r="I892" s="8"/>
      <c r="J892" s="9"/>
      <c r="K892" s="9"/>
      <c r="L892" s="9"/>
      <c r="M892" s="9"/>
      <c r="N892" s="9"/>
      <c r="O892" s="9"/>
      <c r="P892" s="9"/>
      <c r="Q892" s="9"/>
      <c r="R892" s="9"/>
      <c r="S892" s="9"/>
      <c r="T892" s="9"/>
      <c r="U892" s="9"/>
      <c r="V892" s="9"/>
      <c r="W892" s="9"/>
      <c r="X892" s="9"/>
      <c r="Y892" s="9"/>
      <c r="Z892" s="9"/>
    </row>
    <row r="893" spans="1:26" ht="12.75" customHeight="1" x14ac:dyDescent="0.2">
      <c r="A893" s="14"/>
      <c r="B893" s="15"/>
      <c r="C893" s="16"/>
      <c r="D893" s="14"/>
      <c r="E893" s="17"/>
      <c r="F893" s="18"/>
      <c r="G893" s="18"/>
      <c r="H893" s="18"/>
      <c r="I893" s="8"/>
      <c r="J893" s="9"/>
      <c r="K893" s="9"/>
      <c r="L893" s="9"/>
      <c r="M893" s="9"/>
      <c r="N893" s="9"/>
      <c r="O893" s="9"/>
      <c r="P893" s="9"/>
      <c r="Q893" s="9"/>
      <c r="R893" s="9"/>
      <c r="S893" s="9"/>
      <c r="T893" s="9"/>
      <c r="U893" s="9"/>
      <c r="V893" s="9"/>
      <c r="W893" s="9"/>
      <c r="X893" s="9"/>
      <c r="Y893" s="9"/>
      <c r="Z893" s="9"/>
    </row>
    <row r="894" spans="1:26" ht="12.75" customHeight="1" x14ac:dyDescent="0.2">
      <c r="A894" s="14"/>
      <c r="B894" s="15"/>
      <c r="C894" s="16"/>
      <c r="D894" s="14"/>
      <c r="E894" s="17"/>
      <c r="F894" s="18"/>
      <c r="G894" s="18"/>
      <c r="H894" s="18"/>
      <c r="I894" s="8"/>
      <c r="J894" s="9"/>
      <c r="K894" s="9"/>
      <c r="L894" s="9"/>
      <c r="M894" s="9"/>
      <c r="N894" s="9"/>
      <c r="O894" s="9"/>
      <c r="P894" s="9"/>
      <c r="Q894" s="9"/>
      <c r="R894" s="9"/>
      <c r="S894" s="9"/>
      <c r="T894" s="9"/>
      <c r="U894" s="9"/>
      <c r="V894" s="9"/>
      <c r="W894" s="9"/>
      <c r="X894" s="9"/>
      <c r="Y894" s="9"/>
      <c r="Z894" s="9"/>
    </row>
    <row r="895" spans="1:26" ht="12.75" customHeight="1" x14ac:dyDescent="0.2">
      <c r="A895" s="14"/>
      <c r="B895" s="15"/>
      <c r="C895" s="16"/>
      <c r="D895" s="14"/>
      <c r="E895" s="17"/>
      <c r="F895" s="18"/>
      <c r="G895" s="18"/>
      <c r="H895" s="18"/>
      <c r="I895" s="8"/>
      <c r="J895" s="9"/>
      <c r="K895" s="9"/>
      <c r="L895" s="9"/>
      <c r="M895" s="9"/>
      <c r="N895" s="9"/>
      <c r="O895" s="9"/>
      <c r="P895" s="9"/>
      <c r="Q895" s="9"/>
      <c r="R895" s="9"/>
      <c r="S895" s="9"/>
      <c r="T895" s="9"/>
      <c r="U895" s="9"/>
      <c r="V895" s="9"/>
      <c r="W895" s="9"/>
      <c r="X895" s="9"/>
      <c r="Y895" s="9"/>
      <c r="Z895" s="9"/>
    </row>
    <row r="896" spans="1:26" ht="12.75" customHeight="1" x14ac:dyDescent="0.2">
      <c r="A896" s="14"/>
      <c r="B896" s="15"/>
      <c r="C896" s="16"/>
      <c r="D896" s="14"/>
      <c r="E896" s="17"/>
      <c r="F896" s="18"/>
      <c r="G896" s="18"/>
      <c r="H896" s="18"/>
      <c r="I896" s="8"/>
      <c r="J896" s="9"/>
      <c r="K896" s="9"/>
      <c r="L896" s="9"/>
      <c r="M896" s="9"/>
      <c r="N896" s="9"/>
      <c r="O896" s="9"/>
      <c r="P896" s="9"/>
      <c r="Q896" s="9"/>
      <c r="R896" s="9"/>
      <c r="S896" s="9"/>
      <c r="T896" s="9"/>
      <c r="U896" s="9"/>
      <c r="V896" s="9"/>
      <c r="W896" s="9"/>
      <c r="X896" s="9"/>
      <c r="Y896" s="9"/>
      <c r="Z896" s="9"/>
    </row>
    <row r="897" spans="1:26" ht="12.75" customHeight="1" x14ac:dyDescent="0.2">
      <c r="A897" s="14"/>
      <c r="B897" s="15"/>
      <c r="C897" s="16"/>
      <c r="D897" s="14"/>
      <c r="E897" s="17"/>
      <c r="F897" s="18"/>
      <c r="G897" s="18"/>
      <c r="H897" s="18"/>
      <c r="I897" s="8"/>
      <c r="J897" s="9"/>
      <c r="K897" s="9"/>
      <c r="L897" s="9"/>
      <c r="M897" s="9"/>
      <c r="N897" s="9"/>
      <c r="O897" s="9"/>
      <c r="P897" s="9"/>
      <c r="Q897" s="9"/>
      <c r="R897" s="9"/>
      <c r="S897" s="9"/>
      <c r="T897" s="9"/>
      <c r="U897" s="9"/>
      <c r="V897" s="9"/>
      <c r="W897" s="9"/>
      <c r="X897" s="9"/>
      <c r="Y897" s="9"/>
      <c r="Z897" s="9"/>
    </row>
    <row r="898" spans="1:26" ht="12.75" customHeight="1" x14ac:dyDescent="0.2">
      <c r="A898" s="14"/>
      <c r="B898" s="15"/>
      <c r="C898" s="16"/>
      <c r="D898" s="14"/>
      <c r="E898" s="17"/>
      <c r="F898" s="18"/>
      <c r="G898" s="18"/>
      <c r="H898" s="18"/>
      <c r="I898" s="8"/>
      <c r="J898" s="9"/>
      <c r="K898" s="9"/>
      <c r="L898" s="9"/>
      <c r="M898" s="9"/>
      <c r="N898" s="9"/>
      <c r="O898" s="9"/>
      <c r="P898" s="9"/>
      <c r="Q898" s="9"/>
      <c r="R898" s="9"/>
      <c r="S898" s="9"/>
      <c r="T898" s="9"/>
      <c r="U898" s="9"/>
      <c r="V898" s="9"/>
      <c r="W898" s="9"/>
      <c r="X898" s="9"/>
      <c r="Y898" s="9"/>
      <c r="Z898" s="9"/>
    </row>
    <row r="899" spans="1:26" ht="12.75" customHeight="1" x14ac:dyDescent="0.2">
      <c r="A899" s="14"/>
      <c r="B899" s="15"/>
      <c r="C899" s="16"/>
      <c r="D899" s="14"/>
      <c r="E899" s="17"/>
      <c r="F899" s="18"/>
      <c r="G899" s="18"/>
      <c r="H899" s="18"/>
      <c r="I899" s="8"/>
      <c r="J899" s="9"/>
      <c r="K899" s="9"/>
      <c r="L899" s="9"/>
      <c r="M899" s="9"/>
      <c r="N899" s="9"/>
      <c r="O899" s="9"/>
      <c r="P899" s="9"/>
      <c r="Q899" s="9"/>
      <c r="R899" s="9"/>
      <c r="S899" s="9"/>
      <c r="T899" s="9"/>
      <c r="U899" s="9"/>
      <c r="V899" s="9"/>
      <c r="W899" s="9"/>
      <c r="X899" s="9"/>
      <c r="Y899" s="9"/>
      <c r="Z899" s="9"/>
    </row>
    <row r="900" spans="1:26" ht="12.75" customHeight="1" x14ac:dyDescent="0.2">
      <c r="A900" s="14"/>
      <c r="B900" s="15"/>
      <c r="C900" s="16"/>
      <c r="D900" s="14"/>
      <c r="E900" s="17"/>
      <c r="F900" s="18"/>
      <c r="G900" s="18"/>
      <c r="H900" s="18"/>
      <c r="I900" s="8"/>
      <c r="J900" s="9"/>
      <c r="K900" s="9"/>
      <c r="L900" s="9"/>
      <c r="M900" s="9"/>
      <c r="N900" s="9"/>
      <c r="O900" s="9"/>
      <c r="P900" s="9"/>
      <c r="Q900" s="9"/>
      <c r="R900" s="9"/>
      <c r="S900" s="9"/>
      <c r="T900" s="9"/>
      <c r="U900" s="9"/>
      <c r="V900" s="9"/>
      <c r="W900" s="9"/>
      <c r="X900" s="9"/>
      <c r="Y900" s="9"/>
      <c r="Z900" s="9"/>
    </row>
    <row r="901" spans="1:26" ht="12.75" customHeight="1" x14ac:dyDescent="0.2">
      <c r="A901" s="14"/>
      <c r="B901" s="15"/>
      <c r="C901" s="16"/>
      <c r="D901" s="14"/>
      <c r="E901" s="17"/>
      <c r="F901" s="18"/>
      <c r="G901" s="18"/>
      <c r="H901" s="18"/>
      <c r="I901" s="8"/>
      <c r="J901" s="9"/>
      <c r="K901" s="9"/>
      <c r="L901" s="9"/>
      <c r="M901" s="9"/>
      <c r="N901" s="9"/>
      <c r="O901" s="9"/>
      <c r="P901" s="9"/>
      <c r="Q901" s="9"/>
      <c r="R901" s="9"/>
      <c r="S901" s="9"/>
      <c r="T901" s="9"/>
      <c r="U901" s="9"/>
      <c r="V901" s="9"/>
      <c r="W901" s="9"/>
      <c r="X901" s="9"/>
      <c r="Y901" s="9"/>
      <c r="Z901" s="9"/>
    </row>
    <row r="902" spans="1:26" ht="12.75" customHeight="1" x14ac:dyDescent="0.2">
      <c r="A902" s="14"/>
      <c r="B902" s="15"/>
      <c r="C902" s="16"/>
      <c r="D902" s="14"/>
      <c r="E902" s="17"/>
      <c r="F902" s="18"/>
      <c r="G902" s="18"/>
      <c r="H902" s="18"/>
      <c r="I902" s="8"/>
      <c r="J902" s="9"/>
      <c r="K902" s="9"/>
      <c r="L902" s="9"/>
      <c r="M902" s="9"/>
      <c r="N902" s="9"/>
      <c r="O902" s="9"/>
      <c r="P902" s="9"/>
      <c r="Q902" s="9"/>
      <c r="R902" s="9"/>
      <c r="S902" s="9"/>
      <c r="T902" s="9"/>
      <c r="U902" s="9"/>
      <c r="V902" s="9"/>
      <c r="W902" s="9"/>
      <c r="X902" s="9"/>
      <c r="Y902" s="9"/>
      <c r="Z902" s="9"/>
    </row>
    <row r="903" spans="1:26" ht="12.75" customHeight="1" x14ac:dyDescent="0.2">
      <c r="A903" s="14"/>
      <c r="B903" s="15"/>
      <c r="C903" s="16"/>
      <c r="D903" s="14"/>
      <c r="E903" s="17"/>
      <c r="F903" s="18"/>
      <c r="G903" s="18"/>
      <c r="H903" s="18"/>
      <c r="I903" s="8"/>
      <c r="J903" s="9"/>
      <c r="K903" s="9"/>
      <c r="L903" s="9"/>
      <c r="M903" s="9"/>
      <c r="N903" s="9"/>
      <c r="O903" s="9"/>
      <c r="P903" s="9"/>
      <c r="Q903" s="9"/>
      <c r="R903" s="9"/>
      <c r="S903" s="9"/>
      <c r="T903" s="9"/>
      <c r="U903" s="9"/>
      <c r="V903" s="9"/>
      <c r="W903" s="9"/>
      <c r="X903" s="9"/>
      <c r="Y903" s="9"/>
      <c r="Z903" s="9"/>
    </row>
    <row r="904" spans="1:26" ht="12.75" customHeight="1" x14ac:dyDescent="0.2">
      <c r="A904" s="14"/>
      <c r="B904" s="15"/>
      <c r="C904" s="16"/>
      <c r="D904" s="14"/>
      <c r="E904" s="17"/>
      <c r="F904" s="18"/>
      <c r="G904" s="18"/>
      <c r="H904" s="18"/>
      <c r="I904" s="8"/>
      <c r="J904" s="9"/>
      <c r="K904" s="9"/>
      <c r="L904" s="9"/>
      <c r="M904" s="9"/>
      <c r="N904" s="9"/>
      <c r="O904" s="9"/>
      <c r="P904" s="9"/>
      <c r="Q904" s="9"/>
      <c r="R904" s="9"/>
      <c r="S904" s="9"/>
      <c r="T904" s="9"/>
      <c r="U904" s="9"/>
      <c r="V904" s="9"/>
      <c r="W904" s="9"/>
      <c r="X904" s="9"/>
      <c r="Y904" s="9"/>
      <c r="Z904" s="9"/>
    </row>
    <row r="905" spans="1:26" ht="12.75" customHeight="1" x14ac:dyDescent="0.2">
      <c r="A905" s="14"/>
      <c r="B905" s="15"/>
      <c r="C905" s="16"/>
      <c r="D905" s="14"/>
      <c r="E905" s="17"/>
      <c r="F905" s="18"/>
      <c r="G905" s="18"/>
      <c r="H905" s="18"/>
      <c r="I905" s="8"/>
      <c r="J905" s="9"/>
      <c r="K905" s="9"/>
      <c r="L905" s="9"/>
      <c r="M905" s="9"/>
      <c r="N905" s="9"/>
      <c r="O905" s="9"/>
      <c r="P905" s="9"/>
      <c r="Q905" s="9"/>
      <c r="R905" s="9"/>
      <c r="S905" s="9"/>
      <c r="T905" s="9"/>
      <c r="U905" s="9"/>
      <c r="V905" s="9"/>
      <c r="W905" s="9"/>
      <c r="X905" s="9"/>
      <c r="Y905" s="9"/>
      <c r="Z905" s="9"/>
    </row>
    <row r="906" spans="1:26" ht="12.75" customHeight="1" x14ac:dyDescent="0.2">
      <c r="A906" s="14"/>
      <c r="B906" s="15"/>
      <c r="C906" s="16"/>
      <c r="D906" s="14"/>
      <c r="E906" s="17"/>
      <c r="F906" s="18"/>
      <c r="G906" s="18"/>
      <c r="H906" s="18"/>
      <c r="I906" s="8"/>
      <c r="J906" s="9"/>
      <c r="K906" s="9"/>
      <c r="L906" s="9"/>
      <c r="M906" s="9"/>
      <c r="N906" s="9"/>
      <c r="O906" s="9"/>
      <c r="P906" s="9"/>
      <c r="Q906" s="9"/>
      <c r="R906" s="9"/>
      <c r="S906" s="9"/>
      <c r="T906" s="9"/>
      <c r="U906" s="9"/>
      <c r="V906" s="9"/>
      <c r="W906" s="9"/>
      <c r="X906" s="9"/>
      <c r="Y906" s="9"/>
      <c r="Z906" s="9"/>
    </row>
    <row r="907" spans="1:26" ht="12.75" customHeight="1" x14ac:dyDescent="0.2">
      <c r="A907" s="14"/>
      <c r="B907" s="15"/>
      <c r="C907" s="16"/>
      <c r="D907" s="14"/>
      <c r="E907" s="17"/>
      <c r="F907" s="18"/>
      <c r="G907" s="18"/>
      <c r="H907" s="18"/>
      <c r="I907" s="8"/>
      <c r="J907" s="9"/>
      <c r="K907" s="9"/>
      <c r="L907" s="9"/>
      <c r="M907" s="9"/>
      <c r="N907" s="9"/>
      <c r="O907" s="9"/>
      <c r="P907" s="9"/>
      <c r="Q907" s="9"/>
      <c r="R907" s="9"/>
      <c r="S907" s="9"/>
      <c r="T907" s="9"/>
      <c r="U907" s="9"/>
      <c r="V907" s="9"/>
      <c r="W907" s="9"/>
      <c r="X907" s="9"/>
      <c r="Y907" s="9"/>
      <c r="Z907" s="9"/>
    </row>
    <row r="908" spans="1:26" ht="12.75" customHeight="1" x14ac:dyDescent="0.2">
      <c r="A908" s="14"/>
      <c r="B908" s="15"/>
      <c r="C908" s="16"/>
      <c r="D908" s="14"/>
      <c r="E908" s="17"/>
      <c r="F908" s="18"/>
      <c r="G908" s="18"/>
      <c r="H908" s="18"/>
      <c r="I908" s="8"/>
      <c r="J908" s="9"/>
      <c r="K908" s="9"/>
      <c r="L908" s="9"/>
      <c r="M908" s="9"/>
      <c r="N908" s="9"/>
      <c r="O908" s="9"/>
      <c r="P908" s="9"/>
      <c r="Q908" s="9"/>
      <c r="R908" s="9"/>
      <c r="S908" s="9"/>
      <c r="T908" s="9"/>
      <c r="U908" s="9"/>
      <c r="V908" s="9"/>
      <c r="W908" s="9"/>
      <c r="X908" s="9"/>
      <c r="Y908" s="9"/>
      <c r="Z908" s="9"/>
    </row>
    <row r="909" spans="1:26" ht="12.75" customHeight="1" x14ac:dyDescent="0.2">
      <c r="A909" s="14"/>
      <c r="B909" s="15"/>
      <c r="C909" s="16"/>
      <c r="D909" s="14"/>
      <c r="E909" s="17"/>
      <c r="F909" s="18"/>
      <c r="G909" s="18"/>
      <c r="H909" s="18"/>
      <c r="I909" s="8"/>
      <c r="J909" s="9"/>
      <c r="K909" s="9"/>
      <c r="L909" s="9"/>
      <c r="M909" s="9"/>
      <c r="N909" s="9"/>
      <c r="O909" s="9"/>
      <c r="P909" s="9"/>
      <c r="Q909" s="9"/>
      <c r="R909" s="9"/>
      <c r="S909" s="9"/>
      <c r="T909" s="9"/>
      <c r="U909" s="9"/>
      <c r="V909" s="9"/>
      <c r="W909" s="9"/>
      <c r="X909" s="9"/>
      <c r="Y909" s="9"/>
      <c r="Z909" s="9"/>
    </row>
    <row r="910" spans="1:26" ht="12.75" customHeight="1" x14ac:dyDescent="0.2">
      <c r="A910" s="14"/>
      <c r="B910" s="15"/>
      <c r="C910" s="16"/>
      <c r="D910" s="14"/>
      <c r="E910" s="17"/>
      <c r="F910" s="18"/>
      <c r="G910" s="18"/>
      <c r="H910" s="18"/>
      <c r="I910" s="8"/>
      <c r="J910" s="9"/>
      <c r="K910" s="9"/>
      <c r="L910" s="9"/>
      <c r="M910" s="9"/>
      <c r="N910" s="9"/>
      <c r="O910" s="9"/>
      <c r="P910" s="9"/>
      <c r="Q910" s="9"/>
      <c r="R910" s="9"/>
      <c r="S910" s="9"/>
      <c r="T910" s="9"/>
      <c r="U910" s="9"/>
      <c r="V910" s="9"/>
      <c r="W910" s="9"/>
      <c r="X910" s="9"/>
      <c r="Y910" s="9"/>
      <c r="Z910" s="9"/>
    </row>
    <row r="911" spans="1:26" ht="12.75" customHeight="1" x14ac:dyDescent="0.2">
      <c r="A911" s="14"/>
      <c r="B911" s="15"/>
      <c r="C911" s="16"/>
      <c r="D911" s="14"/>
      <c r="E911" s="17"/>
      <c r="F911" s="18"/>
      <c r="G911" s="18"/>
      <c r="H911" s="18"/>
      <c r="I911" s="8"/>
      <c r="J911" s="9"/>
      <c r="K911" s="9"/>
      <c r="L911" s="9"/>
      <c r="M911" s="9"/>
      <c r="N911" s="9"/>
      <c r="O911" s="9"/>
      <c r="P911" s="9"/>
      <c r="Q911" s="9"/>
      <c r="R911" s="9"/>
      <c r="S911" s="9"/>
      <c r="T911" s="9"/>
      <c r="U911" s="9"/>
      <c r="V911" s="9"/>
      <c r="W911" s="9"/>
      <c r="X911" s="9"/>
      <c r="Y911" s="9"/>
      <c r="Z911" s="9"/>
    </row>
    <row r="912" spans="1:26" ht="12.75" customHeight="1" x14ac:dyDescent="0.2">
      <c r="A912" s="14"/>
      <c r="B912" s="15"/>
      <c r="C912" s="16"/>
      <c r="D912" s="14"/>
      <c r="E912" s="17"/>
      <c r="F912" s="18"/>
      <c r="G912" s="18"/>
      <c r="H912" s="18"/>
      <c r="I912" s="8"/>
      <c r="J912" s="9"/>
      <c r="K912" s="9"/>
      <c r="L912" s="9"/>
      <c r="M912" s="9"/>
      <c r="N912" s="9"/>
      <c r="O912" s="9"/>
      <c r="P912" s="9"/>
      <c r="Q912" s="9"/>
      <c r="R912" s="9"/>
      <c r="S912" s="9"/>
      <c r="T912" s="9"/>
      <c r="U912" s="9"/>
      <c r="V912" s="9"/>
      <c r="W912" s="9"/>
      <c r="X912" s="9"/>
      <c r="Y912" s="9"/>
      <c r="Z912" s="9"/>
    </row>
    <row r="913" spans="1:26" ht="12.75" customHeight="1" x14ac:dyDescent="0.2">
      <c r="A913" s="14"/>
      <c r="B913" s="15"/>
      <c r="C913" s="16"/>
      <c r="D913" s="14"/>
      <c r="E913" s="17"/>
      <c r="F913" s="18"/>
      <c r="G913" s="18"/>
      <c r="H913" s="18"/>
      <c r="I913" s="8"/>
      <c r="J913" s="9"/>
      <c r="K913" s="9"/>
      <c r="L913" s="9"/>
      <c r="M913" s="9"/>
      <c r="N913" s="9"/>
      <c r="O913" s="9"/>
      <c r="P913" s="9"/>
      <c r="Q913" s="9"/>
      <c r="R913" s="9"/>
      <c r="S913" s="9"/>
      <c r="T913" s="9"/>
      <c r="U913" s="9"/>
      <c r="V913" s="9"/>
      <c r="W913" s="9"/>
      <c r="X913" s="9"/>
      <c r="Y913" s="9"/>
      <c r="Z913" s="9"/>
    </row>
    <row r="914" spans="1:26" ht="12.75" customHeight="1" x14ac:dyDescent="0.2">
      <c r="A914" s="14"/>
      <c r="B914" s="15"/>
      <c r="C914" s="16"/>
      <c r="D914" s="14"/>
      <c r="E914" s="17"/>
      <c r="F914" s="18"/>
      <c r="G914" s="18"/>
      <c r="H914" s="18"/>
      <c r="I914" s="8"/>
      <c r="J914" s="9"/>
      <c r="K914" s="9"/>
      <c r="L914" s="9"/>
      <c r="M914" s="9"/>
      <c r="N914" s="9"/>
      <c r="O914" s="9"/>
      <c r="P914" s="9"/>
      <c r="Q914" s="9"/>
      <c r="R914" s="9"/>
      <c r="S914" s="9"/>
      <c r="T914" s="9"/>
      <c r="U914" s="9"/>
      <c r="V914" s="9"/>
      <c r="W914" s="9"/>
      <c r="X914" s="9"/>
      <c r="Y914" s="9"/>
      <c r="Z914" s="9"/>
    </row>
    <row r="915" spans="1:26" ht="12.75" customHeight="1" x14ac:dyDescent="0.2">
      <c r="A915" s="14"/>
      <c r="B915" s="15"/>
      <c r="C915" s="16"/>
      <c r="D915" s="14"/>
      <c r="E915" s="17"/>
      <c r="F915" s="18"/>
      <c r="G915" s="18"/>
      <c r="H915" s="18"/>
      <c r="I915" s="8"/>
      <c r="J915" s="9"/>
      <c r="K915" s="9"/>
      <c r="L915" s="9"/>
      <c r="M915" s="9"/>
      <c r="N915" s="9"/>
      <c r="O915" s="9"/>
      <c r="P915" s="9"/>
      <c r="Q915" s="9"/>
      <c r="R915" s="9"/>
      <c r="S915" s="9"/>
      <c r="T915" s="9"/>
      <c r="U915" s="9"/>
      <c r="V915" s="9"/>
      <c r="W915" s="9"/>
      <c r="X915" s="9"/>
      <c r="Y915" s="9"/>
      <c r="Z915" s="9"/>
    </row>
    <row r="916" spans="1:26" ht="12.75" customHeight="1" x14ac:dyDescent="0.2">
      <c r="A916" s="14"/>
      <c r="B916" s="15"/>
      <c r="C916" s="16"/>
      <c r="D916" s="14"/>
      <c r="E916" s="17"/>
      <c r="F916" s="18"/>
      <c r="G916" s="18"/>
      <c r="H916" s="18"/>
      <c r="I916" s="8"/>
      <c r="J916" s="9"/>
      <c r="K916" s="9"/>
      <c r="L916" s="9"/>
      <c r="M916" s="9"/>
      <c r="N916" s="9"/>
      <c r="O916" s="9"/>
      <c r="P916" s="9"/>
      <c r="Q916" s="9"/>
      <c r="R916" s="9"/>
      <c r="S916" s="9"/>
      <c r="T916" s="9"/>
      <c r="U916" s="9"/>
      <c r="V916" s="9"/>
      <c r="W916" s="9"/>
      <c r="X916" s="9"/>
      <c r="Y916" s="9"/>
      <c r="Z916" s="9"/>
    </row>
    <row r="917" spans="1:26" ht="12.75" customHeight="1" x14ac:dyDescent="0.2">
      <c r="A917" s="14"/>
      <c r="B917" s="15"/>
      <c r="C917" s="16"/>
      <c r="D917" s="14"/>
      <c r="E917" s="17"/>
      <c r="F917" s="18"/>
      <c r="G917" s="18"/>
      <c r="H917" s="18"/>
      <c r="I917" s="8"/>
      <c r="J917" s="9"/>
      <c r="K917" s="9"/>
      <c r="L917" s="9"/>
      <c r="M917" s="9"/>
      <c r="N917" s="9"/>
      <c r="O917" s="9"/>
      <c r="P917" s="9"/>
      <c r="Q917" s="9"/>
      <c r="R917" s="9"/>
      <c r="S917" s="9"/>
      <c r="T917" s="9"/>
      <c r="U917" s="9"/>
      <c r="V917" s="9"/>
      <c r="W917" s="9"/>
      <c r="X917" s="9"/>
      <c r="Y917" s="9"/>
      <c r="Z917" s="9"/>
    </row>
    <row r="918" spans="1:26" ht="12.75" customHeight="1" x14ac:dyDescent="0.2">
      <c r="A918" s="14"/>
      <c r="B918" s="15"/>
      <c r="C918" s="16"/>
      <c r="D918" s="14"/>
      <c r="E918" s="17"/>
      <c r="F918" s="18"/>
      <c r="G918" s="18"/>
      <c r="H918" s="18"/>
      <c r="I918" s="8"/>
      <c r="J918" s="9"/>
      <c r="K918" s="9"/>
      <c r="L918" s="9"/>
      <c r="M918" s="9"/>
      <c r="N918" s="9"/>
      <c r="O918" s="9"/>
      <c r="P918" s="9"/>
      <c r="Q918" s="9"/>
      <c r="R918" s="9"/>
      <c r="S918" s="9"/>
      <c r="T918" s="9"/>
      <c r="U918" s="9"/>
      <c r="V918" s="9"/>
      <c r="W918" s="9"/>
      <c r="X918" s="9"/>
      <c r="Y918" s="9"/>
      <c r="Z918" s="9"/>
    </row>
    <row r="919" spans="1:26" ht="12.75" customHeight="1" x14ac:dyDescent="0.2">
      <c r="A919" s="14"/>
      <c r="B919" s="15"/>
      <c r="C919" s="16"/>
      <c r="D919" s="14"/>
      <c r="E919" s="17"/>
      <c r="F919" s="18"/>
      <c r="G919" s="18"/>
      <c r="H919" s="18"/>
      <c r="I919" s="8"/>
      <c r="J919" s="9"/>
      <c r="K919" s="9"/>
      <c r="L919" s="9"/>
      <c r="M919" s="9"/>
      <c r="N919" s="9"/>
      <c r="O919" s="9"/>
      <c r="P919" s="9"/>
      <c r="Q919" s="9"/>
      <c r="R919" s="9"/>
      <c r="S919" s="9"/>
      <c r="T919" s="9"/>
      <c r="U919" s="9"/>
      <c r="V919" s="9"/>
      <c r="W919" s="9"/>
      <c r="X919" s="9"/>
      <c r="Y919" s="9"/>
      <c r="Z919" s="9"/>
    </row>
    <row r="920" spans="1:26" ht="12.75" customHeight="1" x14ac:dyDescent="0.2">
      <c r="A920" s="14"/>
      <c r="B920" s="15"/>
      <c r="C920" s="16"/>
      <c r="D920" s="14"/>
      <c r="E920" s="17"/>
      <c r="F920" s="18"/>
      <c r="G920" s="18"/>
      <c r="H920" s="18"/>
      <c r="I920" s="8"/>
      <c r="J920" s="9"/>
      <c r="K920" s="9"/>
      <c r="L920" s="9"/>
      <c r="M920" s="9"/>
      <c r="N920" s="9"/>
      <c r="O920" s="9"/>
      <c r="P920" s="9"/>
      <c r="Q920" s="9"/>
      <c r="R920" s="9"/>
      <c r="S920" s="9"/>
      <c r="T920" s="9"/>
      <c r="U920" s="9"/>
      <c r="V920" s="9"/>
      <c r="W920" s="9"/>
      <c r="X920" s="9"/>
      <c r="Y920" s="9"/>
      <c r="Z920" s="9"/>
    </row>
    <row r="921" spans="1:26" ht="12.75" customHeight="1" x14ac:dyDescent="0.2">
      <c r="A921" s="14"/>
      <c r="B921" s="15"/>
      <c r="C921" s="16"/>
      <c r="D921" s="14"/>
      <c r="E921" s="17"/>
      <c r="F921" s="18"/>
      <c r="G921" s="18"/>
      <c r="H921" s="18"/>
      <c r="I921" s="8"/>
      <c r="J921" s="9"/>
      <c r="K921" s="9"/>
      <c r="L921" s="9"/>
      <c r="M921" s="9"/>
      <c r="N921" s="9"/>
      <c r="O921" s="9"/>
      <c r="P921" s="9"/>
      <c r="Q921" s="9"/>
      <c r="R921" s="9"/>
      <c r="S921" s="9"/>
      <c r="T921" s="9"/>
      <c r="U921" s="9"/>
      <c r="V921" s="9"/>
      <c r="W921" s="9"/>
      <c r="X921" s="9"/>
      <c r="Y921" s="9"/>
      <c r="Z921" s="9"/>
    </row>
    <row r="922" spans="1:26" ht="12.75" customHeight="1" x14ac:dyDescent="0.2">
      <c r="A922" s="14"/>
      <c r="B922" s="15"/>
      <c r="C922" s="16"/>
      <c r="D922" s="14"/>
      <c r="E922" s="17"/>
      <c r="F922" s="18"/>
      <c r="G922" s="18"/>
      <c r="H922" s="18"/>
      <c r="I922" s="8"/>
      <c r="J922" s="9"/>
      <c r="K922" s="9"/>
      <c r="L922" s="9"/>
      <c r="M922" s="9"/>
      <c r="N922" s="9"/>
      <c r="O922" s="9"/>
      <c r="P922" s="9"/>
      <c r="Q922" s="9"/>
      <c r="R922" s="9"/>
      <c r="S922" s="9"/>
      <c r="T922" s="9"/>
      <c r="U922" s="9"/>
      <c r="V922" s="9"/>
      <c r="W922" s="9"/>
      <c r="X922" s="9"/>
      <c r="Y922" s="9"/>
      <c r="Z922" s="9"/>
    </row>
    <row r="923" spans="1:26" ht="12.75" customHeight="1" x14ac:dyDescent="0.2">
      <c r="A923" s="14"/>
      <c r="B923" s="15"/>
      <c r="C923" s="16"/>
      <c r="D923" s="14"/>
      <c r="E923" s="17"/>
      <c r="F923" s="18"/>
      <c r="G923" s="18"/>
      <c r="H923" s="18"/>
      <c r="I923" s="8"/>
      <c r="J923" s="9"/>
      <c r="K923" s="9"/>
      <c r="L923" s="9"/>
      <c r="M923" s="9"/>
      <c r="N923" s="9"/>
      <c r="O923" s="9"/>
      <c r="P923" s="9"/>
      <c r="Q923" s="9"/>
      <c r="R923" s="9"/>
      <c r="S923" s="9"/>
      <c r="T923" s="9"/>
      <c r="U923" s="9"/>
      <c r="V923" s="9"/>
      <c r="W923" s="9"/>
      <c r="X923" s="9"/>
      <c r="Y923" s="9"/>
      <c r="Z923" s="9"/>
    </row>
    <row r="924" spans="1:26" ht="12.75" customHeight="1" x14ac:dyDescent="0.2">
      <c r="A924" s="14"/>
      <c r="B924" s="15"/>
      <c r="C924" s="16"/>
      <c r="D924" s="14"/>
      <c r="E924" s="17"/>
      <c r="F924" s="18"/>
      <c r="G924" s="18"/>
      <c r="H924" s="18"/>
      <c r="I924" s="8"/>
      <c r="J924" s="9"/>
      <c r="K924" s="9"/>
      <c r="L924" s="9"/>
      <c r="M924" s="9"/>
      <c r="N924" s="9"/>
      <c r="O924" s="9"/>
      <c r="P924" s="9"/>
      <c r="Q924" s="9"/>
      <c r="R924" s="9"/>
      <c r="S924" s="9"/>
      <c r="T924" s="9"/>
      <c r="U924" s="9"/>
      <c r="V924" s="9"/>
      <c r="W924" s="9"/>
      <c r="X924" s="9"/>
      <c r="Y924" s="9"/>
      <c r="Z924" s="9"/>
    </row>
    <row r="925" spans="1:26" ht="12.75" customHeight="1" x14ac:dyDescent="0.2">
      <c r="A925" s="14"/>
      <c r="B925" s="15"/>
      <c r="C925" s="16"/>
      <c r="D925" s="14"/>
      <c r="E925" s="17"/>
      <c r="F925" s="18"/>
      <c r="G925" s="18"/>
      <c r="H925" s="18"/>
      <c r="I925" s="8"/>
      <c r="J925" s="9"/>
      <c r="K925" s="9"/>
      <c r="L925" s="9"/>
      <c r="M925" s="9"/>
      <c r="N925" s="9"/>
      <c r="O925" s="9"/>
      <c r="P925" s="9"/>
      <c r="Q925" s="9"/>
      <c r="R925" s="9"/>
      <c r="S925" s="9"/>
      <c r="T925" s="9"/>
      <c r="U925" s="9"/>
      <c r="V925" s="9"/>
      <c r="W925" s="9"/>
      <c r="X925" s="9"/>
      <c r="Y925" s="9"/>
      <c r="Z925" s="9"/>
    </row>
    <row r="926" spans="1:26" ht="12.75" customHeight="1" x14ac:dyDescent="0.2">
      <c r="A926" s="14"/>
      <c r="B926" s="15"/>
      <c r="C926" s="16"/>
      <c r="D926" s="14"/>
      <c r="E926" s="17"/>
      <c r="F926" s="18"/>
      <c r="G926" s="18"/>
      <c r="H926" s="18"/>
      <c r="I926" s="8"/>
      <c r="J926" s="9"/>
      <c r="K926" s="9"/>
      <c r="L926" s="9"/>
      <c r="M926" s="9"/>
      <c r="N926" s="9"/>
      <c r="O926" s="9"/>
      <c r="P926" s="9"/>
      <c r="Q926" s="9"/>
      <c r="R926" s="9"/>
      <c r="S926" s="9"/>
      <c r="T926" s="9"/>
      <c r="U926" s="9"/>
      <c r="V926" s="9"/>
      <c r="W926" s="9"/>
      <c r="X926" s="9"/>
      <c r="Y926" s="9"/>
      <c r="Z926" s="9"/>
    </row>
    <row r="927" spans="1:26" ht="12.75" customHeight="1" x14ac:dyDescent="0.2">
      <c r="A927" s="14"/>
      <c r="B927" s="15"/>
      <c r="C927" s="16"/>
      <c r="D927" s="14"/>
      <c r="E927" s="17"/>
      <c r="F927" s="18"/>
      <c r="G927" s="18"/>
      <c r="H927" s="18"/>
      <c r="I927" s="8"/>
      <c r="J927" s="9"/>
      <c r="K927" s="9"/>
      <c r="L927" s="9"/>
      <c r="M927" s="9"/>
      <c r="N927" s="9"/>
      <c r="O927" s="9"/>
      <c r="P927" s="9"/>
      <c r="Q927" s="9"/>
      <c r="R927" s="9"/>
      <c r="S927" s="9"/>
      <c r="T927" s="9"/>
      <c r="U927" s="9"/>
      <c r="V927" s="9"/>
      <c r="W927" s="9"/>
      <c r="X927" s="9"/>
      <c r="Y927" s="9"/>
      <c r="Z927" s="9"/>
    </row>
    <row r="928" spans="1:26" ht="12.75" customHeight="1" x14ac:dyDescent="0.2">
      <c r="A928" s="14"/>
      <c r="B928" s="15"/>
      <c r="C928" s="16"/>
      <c r="D928" s="14"/>
      <c r="E928" s="17"/>
      <c r="F928" s="18"/>
      <c r="G928" s="18"/>
      <c r="H928" s="18"/>
      <c r="I928" s="8"/>
      <c r="J928" s="9"/>
      <c r="K928" s="9"/>
      <c r="L928" s="9"/>
      <c r="M928" s="9"/>
      <c r="N928" s="9"/>
      <c r="O928" s="9"/>
      <c r="P928" s="9"/>
      <c r="Q928" s="9"/>
      <c r="R928" s="9"/>
      <c r="S928" s="9"/>
      <c r="T928" s="9"/>
      <c r="U928" s="9"/>
      <c r="V928" s="9"/>
      <c r="W928" s="9"/>
      <c r="X928" s="9"/>
      <c r="Y928" s="9"/>
      <c r="Z928" s="9"/>
    </row>
    <row r="929" spans="1:26" ht="12.75" customHeight="1" x14ac:dyDescent="0.2">
      <c r="A929" s="14"/>
      <c r="B929" s="15"/>
      <c r="C929" s="16"/>
      <c r="D929" s="14"/>
      <c r="E929" s="17"/>
      <c r="F929" s="18"/>
      <c r="G929" s="18"/>
      <c r="H929" s="18"/>
      <c r="I929" s="8"/>
      <c r="J929" s="9"/>
      <c r="K929" s="9"/>
      <c r="L929" s="9"/>
      <c r="M929" s="9"/>
      <c r="N929" s="9"/>
      <c r="O929" s="9"/>
      <c r="P929" s="9"/>
      <c r="Q929" s="9"/>
      <c r="R929" s="9"/>
      <c r="S929" s="9"/>
      <c r="T929" s="9"/>
      <c r="U929" s="9"/>
      <c r="V929" s="9"/>
      <c r="W929" s="9"/>
      <c r="X929" s="9"/>
      <c r="Y929" s="9"/>
      <c r="Z929" s="9"/>
    </row>
    <row r="930" spans="1:26" ht="12.75" customHeight="1" x14ac:dyDescent="0.2">
      <c r="A930" s="14"/>
      <c r="B930" s="15"/>
      <c r="C930" s="16"/>
      <c r="D930" s="14"/>
      <c r="E930" s="17"/>
      <c r="F930" s="18"/>
      <c r="G930" s="18"/>
      <c r="H930" s="18"/>
      <c r="I930" s="8"/>
      <c r="J930" s="9"/>
      <c r="K930" s="9"/>
      <c r="L930" s="9"/>
      <c r="M930" s="9"/>
      <c r="N930" s="9"/>
      <c r="O930" s="9"/>
      <c r="P930" s="9"/>
      <c r="Q930" s="9"/>
      <c r="R930" s="9"/>
      <c r="S930" s="9"/>
      <c r="T930" s="9"/>
      <c r="U930" s="9"/>
      <c r="V930" s="9"/>
      <c r="W930" s="9"/>
      <c r="X930" s="9"/>
      <c r="Y930" s="9"/>
      <c r="Z930" s="9"/>
    </row>
    <row r="931" spans="1:26" ht="12.75" customHeight="1" x14ac:dyDescent="0.2">
      <c r="A931" s="14"/>
      <c r="B931" s="15"/>
      <c r="C931" s="16"/>
      <c r="D931" s="14"/>
      <c r="E931" s="17"/>
      <c r="F931" s="18"/>
      <c r="G931" s="18"/>
      <c r="H931" s="18"/>
      <c r="I931" s="8"/>
      <c r="J931" s="9"/>
      <c r="K931" s="9"/>
      <c r="L931" s="9"/>
      <c r="M931" s="9"/>
      <c r="N931" s="9"/>
      <c r="O931" s="9"/>
      <c r="P931" s="9"/>
      <c r="Q931" s="9"/>
      <c r="R931" s="9"/>
      <c r="S931" s="9"/>
      <c r="T931" s="9"/>
      <c r="U931" s="9"/>
      <c r="V931" s="9"/>
      <c r="W931" s="9"/>
      <c r="X931" s="9"/>
      <c r="Y931" s="9"/>
      <c r="Z931" s="9"/>
    </row>
    <row r="932" spans="1:26" ht="12.75" customHeight="1" x14ac:dyDescent="0.2">
      <c r="A932" s="14"/>
      <c r="B932" s="15"/>
      <c r="C932" s="16"/>
      <c r="D932" s="14"/>
      <c r="E932" s="17"/>
      <c r="F932" s="18"/>
      <c r="G932" s="18"/>
      <c r="H932" s="18"/>
      <c r="I932" s="8"/>
      <c r="J932" s="9"/>
      <c r="K932" s="9"/>
      <c r="L932" s="9"/>
      <c r="M932" s="9"/>
      <c r="N932" s="9"/>
      <c r="O932" s="9"/>
      <c r="P932" s="9"/>
      <c r="Q932" s="9"/>
      <c r="R932" s="9"/>
      <c r="S932" s="9"/>
      <c r="T932" s="9"/>
      <c r="U932" s="9"/>
      <c r="V932" s="9"/>
      <c r="W932" s="9"/>
      <c r="X932" s="9"/>
      <c r="Y932" s="9"/>
      <c r="Z932" s="9"/>
    </row>
    <row r="933" spans="1:26" ht="12.75" customHeight="1" x14ac:dyDescent="0.2">
      <c r="A933" s="14"/>
      <c r="B933" s="15"/>
      <c r="C933" s="16"/>
      <c r="D933" s="14"/>
      <c r="E933" s="17"/>
      <c r="F933" s="18"/>
      <c r="G933" s="18"/>
      <c r="H933" s="18"/>
      <c r="I933" s="8"/>
      <c r="J933" s="9"/>
      <c r="K933" s="9"/>
      <c r="L933" s="9"/>
      <c r="M933" s="9"/>
      <c r="N933" s="9"/>
      <c r="O933" s="9"/>
      <c r="P933" s="9"/>
      <c r="Q933" s="9"/>
      <c r="R933" s="9"/>
      <c r="S933" s="9"/>
      <c r="T933" s="9"/>
      <c r="U933" s="9"/>
      <c r="V933" s="9"/>
      <c r="W933" s="9"/>
      <c r="X933" s="9"/>
      <c r="Y933" s="9"/>
      <c r="Z933" s="9"/>
    </row>
    <row r="934" spans="1:26" ht="12.75" customHeight="1" x14ac:dyDescent="0.2">
      <c r="A934" s="14"/>
      <c r="B934" s="15"/>
      <c r="C934" s="16"/>
      <c r="D934" s="14"/>
      <c r="E934" s="17"/>
      <c r="F934" s="18"/>
      <c r="G934" s="18"/>
      <c r="H934" s="18"/>
      <c r="I934" s="8"/>
      <c r="J934" s="9"/>
      <c r="K934" s="9"/>
      <c r="L934" s="9"/>
      <c r="M934" s="9"/>
      <c r="N934" s="9"/>
      <c r="O934" s="9"/>
      <c r="P934" s="9"/>
      <c r="Q934" s="9"/>
      <c r="R934" s="9"/>
      <c r="S934" s="9"/>
      <c r="T934" s="9"/>
      <c r="U934" s="9"/>
      <c r="V934" s="9"/>
      <c r="W934" s="9"/>
      <c r="X934" s="9"/>
      <c r="Y934" s="9"/>
      <c r="Z934" s="9"/>
    </row>
    <row r="935" spans="1:26" ht="12.75" customHeight="1" x14ac:dyDescent="0.2">
      <c r="A935" s="14"/>
      <c r="B935" s="15"/>
      <c r="C935" s="16"/>
      <c r="D935" s="14"/>
      <c r="E935" s="17"/>
      <c r="F935" s="18"/>
      <c r="G935" s="18"/>
      <c r="H935" s="18"/>
      <c r="I935" s="8"/>
      <c r="J935" s="9"/>
      <c r="K935" s="9"/>
      <c r="L935" s="9"/>
      <c r="M935" s="9"/>
      <c r="N935" s="9"/>
      <c r="O935" s="9"/>
      <c r="P935" s="9"/>
      <c r="Q935" s="9"/>
      <c r="R935" s="9"/>
      <c r="S935" s="9"/>
      <c r="T935" s="9"/>
      <c r="U935" s="9"/>
      <c r="V935" s="9"/>
      <c r="W935" s="9"/>
      <c r="X935" s="9"/>
      <c r="Y935" s="9"/>
      <c r="Z935" s="9"/>
    </row>
    <row r="936" spans="1:26" ht="12.75" customHeight="1" x14ac:dyDescent="0.2">
      <c r="A936" s="14"/>
      <c r="B936" s="15"/>
      <c r="C936" s="16"/>
      <c r="D936" s="14"/>
      <c r="E936" s="17"/>
      <c r="F936" s="18"/>
      <c r="G936" s="18"/>
      <c r="H936" s="18"/>
      <c r="I936" s="8"/>
      <c r="J936" s="9"/>
      <c r="K936" s="9"/>
      <c r="L936" s="9"/>
      <c r="M936" s="9"/>
      <c r="N936" s="9"/>
      <c r="O936" s="9"/>
      <c r="P936" s="9"/>
      <c r="Q936" s="9"/>
      <c r="R936" s="9"/>
      <c r="S936" s="9"/>
      <c r="T936" s="9"/>
      <c r="U936" s="9"/>
      <c r="V936" s="9"/>
      <c r="W936" s="9"/>
      <c r="X936" s="9"/>
      <c r="Y936" s="9"/>
      <c r="Z936" s="9"/>
    </row>
    <row r="937" spans="1:26" ht="12.75" customHeight="1" x14ac:dyDescent="0.2">
      <c r="A937" s="14"/>
      <c r="B937" s="15"/>
      <c r="C937" s="16"/>
      <c r="D937" s="14"/>
      <c r="E937" s="17"/>
      <c r="F937" s="18"/>
      <c r="G937" s="18"/>
      <c r="H937" s="18"/>
      <c r="I937" s="8"/>
      <c r="J937" s="9"/>
      <c r="K937" s="9"/>
      <c r="L937" s="9"/>
      <c r="M937" s="9"/>
      <c r="N937" s="9"/>
      <c r="O937" s="9"/>
      <c r="P937" s="9"/>
      <c r="Q937" s="9"/>
      <c r="R937" s="9"/>
      <c r="S937" s="9"/>
      <c r="T937" s="9"/>
      <c r="U937" s="9"/>
      <c r="V937" s="9"/>
      <c r="W937" s="9"/>
      <c r="X937" s="9"/>
      <c r="Y937" s="9"/>
      <c r="Z937" s="9"/>
    </row>
    <row r="938" spans="1:26" ht="12.75" customHeight="1" x14ac:dyDescent="0.2">
      <c r="A938" s="14"/>
      <c r="B938" s="15"/>
      <c r="C938" s="16"/>
      <c r="D938" s="14"/>
      <c r="E938" s="17"/>
      <c r="F938" s="18"/>
      <c r="G938" s="18"/>
      <c r="H938" s="18"/>
      <c r="I938" s="8"/>
      <c r="J938" s="9"/>
      <c r="K938" s="9"/>
      <c r="L938" s="9"/>
      <c r="M938" s="9"/>
      <c r="N938" s="9"/>
      <c r="O938" s="9"/>
      <c r="P938" s="9"/>
      <c r="Q938" s="9"/>
      <c r="R938" s="9"/>
      <c r="S938" s="9"/>
      <c r="T938" s="9"/>
      <c r="U938" s="9"/>
      <c r="V938" s="9"/>
      <c r="W938" s="9"/>
      <c r="X938" s="9"/>
      <c r="Y938" s="9"/>
      <c r="Z938" s="9"/>
    </row>
    <row r="939" spans="1:26" ht="12.75" customHeight="1" x14ac:dyDescent="0.2">
      <c r="A939" s="14"/>
      <c r="B939" s="15"/>
      <c r="C939" s="16"/>
      <c r="D939" s="14"/>
      <c r="E939" s="17"/>
      <c r="F939" s="18"/>
      <c r="G939" s="18"/>
      <c r="H939" s="18"/>
      <c r="I939" s="8"/>
      <c r="J939" s="9"/>
      <c r="K939" s="9"/>
      <c r="L939" s="9"/>
      <c r="M939" s="9"/>
      <c r="N939" s="9"/>
      <c r="O939" s="9"/>
      <c r="P939" s="9"/>
      <c r="Q939" s="9"/>
      <c r="R939" s="9"/>
      <c r="S939" s="9"/>
      <c r="T939" s="9"/>
      <c r="U939" s="9"/>
      <c r="V939" s="9"/>
      <c r="W939" s="9"/>
      <c r="X939" s="9"/>
      <c r="Y939" s="9"/>
      <c r="Z939" s="9"/>
    </row>
    <row r="940" spans="1:26" ht="12.75" customHeight="1" x14ac:dyDescent="0.2">
      <c r="A940" s="14"/>
      <c r="B940" s="15"/>
      <c r="C940" s="16"/>
      <c r="D940" s="14"/>
      <c r="E940" s="17"/>
      <c r="F940" s="18"/>
      <c r="G940" s="18"/>
      <c r="H940" s="18"/>
      <c r="I940" s="8"/>
      <c r="J940" s="9"/>
      <c r="K940" s="9"/>
      <c r="L940" s="9"/>
      <c r="M940" s="9"/>
      <c r="N940" s="9"/>
      <c r="O940" s="9"/>
      <c r="P940" s="9"/>
      <c r="Q940" s="9"/>
      <c r="R940" s="9"/>
      <c r="S940" s="9"/>
      <c r="T940" s="9"/>
      <c r="U940" s="9"/>
      <c r="V940" s="9"/>
      <c r="W940" s="9"/>
      <c r="X940" s="9"/>
      <c r="Y940" s="9"/>
      <c r="Z940" s="9"/>
    </row>
    <row r="941" spans="1:26" ht="12.75" customHeight="1" x14ac:dyDescent="0.2">
      <c r="A941" s="14"/>
      <c r="B941" s="15"/>
      <c r="C941" s="16"/>
      <c r="D941" s="14"/>
      <c r="E941" s="17"/>
      <c r="F941" s="18"/>
      <c r="G941" s="18"/>
      <c r="H941" s="18"/>
      <c r="I941" s="8"/>
      <c r="J941" s="9"/>
      <c r="K941" s="9"/>
      <c r="L941" s="9"/>
      <c r="M941" s="9"/>
      <c r="N941" s="9"/>
      <c r="O941" s="9"/>
      <c r="P941" s="9"/>
      <c r="Q941" s="9"/>
      <c r="R941" s="9"/>
      <c r="S941" s="9"/>
      <c r="T941" s="9"/>
      <c r="U941" s="9"/>
      <c r="V941" s="9"/>
      <c r="W941" s="9"/>
      <c r="X941" s="9"/>
      <c r="Y941" s="9"/>
      <c r="Z941" s="9"/>
    </row>
    <row r="942" spans="1:26" ht="12.75" customHeight="1" x14ac:dyDescent="0.2">
      <c r="A942" s="14"/>
      <c r="B942" s="15"/>
      <c r="C942" s="16"/>
      <c r="D942" s="14"/>
      <c r="E942" s="17"/>
      <c r="F942" s="18"/>
      <c r="G942" s="18"/>
      <c r="H942" s="18"/>
      <c r="I942" s="8"/>
      <c r="J942" s="9"/>
      <c r="K942" s="9"/>
      <c r="L942" s="9"/>
      <c r="M942" s="9"/>
      <c r="N942" s="9"/>
      <c r="O942" s="9"/>
      <c r="P942" s="9"/>
      <c r="Q942" s="9"/>
      <c r="R942" s="9"/>
      <c r="S942" s="9"/>
      <c r="T942" s="9"/>
      <c r="U942" s="9"/>
      <c r="V942" s="9"/>
      <c r="W942" s="9"/>
      <c r="X942" s="9"/>
      <c r="Y942" s="9"/>
      <c r="Z942" s="9"/>
    </row>
    <row r="943" spans="1:26" ht="12.75" customHeight="1" x14ac:dyDescent="0.2">
      <c r="A943" s="14"/>
      <c r="B943" s="15"/>
      <c r="C943" s="16"/>
      <c r="D943" s="14"/>
      <c r="E943" s="17"/>
      <c r="F943" s="18"/>
      <c r="G943" s="18"/>
      <c r="H943" s="18"/>
      <c r="I943" s="8"/>
      <c r="J943" s="9"/>
      <c r="K943" s="9"/>
      <c r="L943" s="9"/>
      <c r="M943" s="9"/>
      <c r="N943" s="9"/>
      <c r="O943" s="9"/>
      <c r="P943" s="9"/>
      <c r="Q943" s="9"/>
      <c r="R943" s="9"/>
      <c r="S943" s="9"/>
      <c r="T943" s="9"/>
      <c r="U943" s="9"/>
      <c r="V943" s="9"/>
      <c r="W943" s="9"/>
      <c r="X943" s="9"/>
      <c r="Y943" s="9"/>
      <c r="Z943" s="9"/>
    </row>
    <row r="944" spans="1:26" ht="12.75" customHeight="1" x14ac:dyDescent="0.2">
      <c r="A944" s="14"/>
      <c r="B944" s="15"/>
      <c r="C944" s="16"/>
      <c r="D944" s="14"/>
      <c r="E944" s="17"/>
      <c r="F944" s="18"/>
      <c r="G944" s="18"/>
      <c r="H944" s="18"/>
      <c r="I944" s="8"/>
      <c r="J944" s="9"/>
      <c r="K944" s="9"/>
      <c r="L944" s="9"/>
      <c r="M944" s="9"/>
      <c r="N944" s="9"/>
      <c r="O944" s="9"/>
      <c r="P944" s="9"/>
      <c r="Q944" s="9"/>
      <c r="R944" s="9"/>
      <c r="S944" s="9"/>
      <c r="T944" s="9"/>
      <c r="U944" s="9"/>
      <c r="V944" s="9"/>
      <c r="W944" s="9"/>
      <c r="X944" s="9"/>
      <c r="Y944" s="9"/>
      <c r="Z944" s="9"/>
    </row>
    <row r="945" spans="1:26" ht="12.75" customHeight="1" x14ac:dyDescent="0.2">
      <c r="A945" s="14"/>
      <c r="B945" s="15"/>
      <c r="C945" s="16"/>
      <c r="D945" s="14"/>
      <c r="E945" s="17"/>
      <c r="F945" s="18"/>
      <c r="G945" s="18"/>
      <c r="H945" s="18"/>
      <c r="I945" s="8"/>
      <c r="J945" s="9"/>
      <c r="K945" s="9"/>
      <c r="L945" s="9"/>
      <c r="M945" s="9"/>
      <c r="N945" s="9"/>
      <c r="O945" s="9"/>
      <c r="P945" s="9"/>
      <c r="Q945" s="9"/>
      <c r="R945" s="9"/>
      <c r="S945" s="9"/>
      <c r="T945" s="9"/>
      <c r="U945" s="9"/>
      <c r="V945" s="9"/>
      <c r="W945" s="9"/>
      <c r="X945" s="9"/>
      <c r="Y945" s="9"/>
      <c r="Z945" s="9"/>
    </row>
    <row r="946" spans="1:26" ht="12.75" customHeight="1" x14ac:dyDescent="0.2">
      <c r="A946" s="14"/>
      <c r="B946" s="15"/>
      <c r="C946" s="16"/>
      <c r="D946" s="14"/>
      <c r="E946" s="17"/>
      <c r="F946" s="18"/>
      <c r="G946" s="18"/>
      <c r="H946" s="18"/>
      <c r="I946" s="8"/>
      <c r="J946" s="9"/>
      <c r="K946" s="9"/>
      <c r="L946" s="9"/>
      <c r="M946" s="9"/>
      <c r="N946" s="9"/>
      <c r="O946" s="9"/>
      <c r="P946" s="9"/>
      <c r="Q946" s="9"/>
      <c r="R946" s="9"/>
      <c r="S946" s="9"/>
      <c r="T946" s="9"/>
      <c r="U946" s="9"/>
      <c r="V946" s="9"/>
      <c r="W946" s="9"/>
      <c r="X946" s="9"/>
      <c r="Y946" s="9"/>
      <c r="Z946" s="9"/>
    </row>
    <row r="947" spans="1:26" ht="12.75" customHeight="1" x14ac:dyDescent="0.2">
      <c r="A947" s="14"/>
      <c r="B947" s="15"/>
      <c r="C947" s="16"/>
      <c r="D947" s="14"/>
      <c r="E947" s="17"/>
      <c r="F947" s="18"/>
      <c r="G947" s="18"/>
      <c r="H947" s="18"/>
      <c r="I947" s="8"/>
      <c r="J947" s="9"/>
      <c r="K947" s="9"/>
      <c r="L947" s="9"/>
      <c r="M947" s="9"/>
      <c r="N947" s="9"/>
      <c r="O947" s="9"/>
      <c r="P947" s="9"/>
      <c r="Q947" s="9"/>
      <c r="R947" s="9"/>
      <c r="S947" s="9"/>
      <c r="T947" s="9"/>
      <c r="U947" s="9"/>
      <c r="V947" s="9"/>
      <c r="W947" s="9"/>
      <c r="X947" s="9"/>
      <c r="Y947" s="9"/>
      <c r="Z947" s="9"/>
    </row>
    <row r="948" spans="1:26" ht="12.75" customHeight="1" x14ac:dyDescent="0.2">
      <c r="A948" s="14"/>
      <c r="B948" s="15"/>
      <c r="C948" s="16"/>
      <c r="D948" s="14"/>
      <c r="E948" s="17"/>
      <c r="F948" s="18"/>
      <c r="G948" s="18"/>
      <c r="H948" s="18"/>
      <c r="I948" s="8"/>
      <c r="J948" s="9"/>
      <c r="K948" s="9"/>
      <c r="L948" s="9"/>
      <c r="M948" s="9"/>
      <c r="N948" s="9"/>
      <c r="O948" s="9"/>
      <c r="P948" s="9"/>
      <c r="Q948" s="9"/>
      <c r="R948" s="9"/>
      <c r="S948" s="9"/>
      <c r="T948" s="9"/>
      <c r="U948" s="9"/>
      <c r="V948" s="9"/>
      <c r="W948" s="9"/>
      <c r="X948" s="9"/>
      <c r="Y948" s="9"/>
      <c r="Z948" s="9"/>
    </row>
    <row r="949" spans="1:26" ht="12.75" customHeight="1" x14ac:dyDescent="0.2">
      <c r="A949" s="14"/>
      <c r="B949" s="15"/>
      <c r="C949" s="16"/>
      <c r="D949" s="14"/>
      <c r="E949" s="17"/>
      <c r="F949" s="18"/>
      <c r="G949" s="18"/>
      <c r="H949" s="18"/>
      <c r="I949" s="8"/>
      <c r="J949" s="9"/>
      <c r="K949" s="9"/>
      <c r="L949" s="9"/>
      <c r="M949" s="9"/>
      <c r="N949" s="9"/>
      <c r="O949" s="9"/>
      <c r="P949" s="9"/>
      <c r="Q949" s="9"/>
      <c r="R949" s="9"/>
      <c r="S949" s="9"/>
      <c r="T949" s="9"/>
      <c r="U949" s="9"/>
      <c r="V949" s="9"/>
      <c r="W949" s="9"/>
      <c r="X949" s="9"/>
      <c r="Y949" s="9"/>
      <c r="Z949" s="9"/>
    </row>
    <row r="950" spans="1:26" ht="12.75" customHeight="1" x14ac:dyDescent="0.2">
      <c r="A950" s="14"/>
      <c r="B950" s="15"/>
      <c r="C950" s="16"/>
      <c r="D950" s="14"/>
      <c r="E950" s="17"/>
      <c r="F950" s="18"/>
      <c r="G950" s="18"/>
      <c r="H950" s="18"/>
      <c r="I950" s="8"/>
      <c r="J950" s="9"/>
      <c r="K950" s="9"/>
      <c r="L950" s="9"/>
      <c r="M950" s="9"/>
      <c r="N950" s="9"/>
      <c r="O950" s="9"/>
      <c r="P950" s="9"/>
      <c r="Q950" s="9"/>
      <c r="R950" s="9"/>
      <c r="S950" s="9"/>
      <c r="T950" s="9"/>
      <c r="U950" s="9"/>
      <c r="V950" s="9"/>
      <c r="W950" s="9"/>
      <c r="X950" s="9"/>
      <c r="Y950" s="9"/>
      <c r="Z950" s="9"/>
    </row>
    <row r="951" spans="1:26" ht="12.75" customHeight="1" x14ac:dyDescent="0.2">
      <c r="A951" s="14"/>
      <c r="B951" s="15"/>
      <c r="C951" s="16"/>
      <c r="D951" s="14"/>
      <c r="E951" s="17"/>
      <c r="F951" s="18"/>
      <c r="G951" s="18"/>
      <c r="H951" s="18"/>
      <c r="I951" s="8"/>
      <c r="J951" s="9"/>
      <c r="K951" s="9"/>
      <c r="L951" s="9"/>
      <c r="M951" s="9"/>
      <c r="N951" s="9"/>
      <c r="O951" s="9"/>
      <c r="P951" s="9"/>
      <c r="Q951" s="9"/>
      <c r="R951" s="9"/>
      <c r="S951" s="9"/>
      <c r="T951" s="9"/>
      <c r="U951" s="9"/>
      <c r="V951" s="9"/>
      <c r="W951" s="9"/>
      <c r="X951" s="9"/>
      <c r="Y951" s="9"/>
      <c r="Z951" s="9"/>
    </row>
    <row r="952" spans="1:26" ht="12.75" customHeight="1" x14ac:dyDescent="0.2">
      <c r="A952" s="14"/>
      <c r="B952" s="15"/>
      <c r="C952" s="16"/>
      <c r="D952" s="14"/>
      <c r="E952" s="17"/>
      <c r="F952" s="18"/>
      <c r="G952" s="18"/>
      <c r="H952" s="18"/>
      <c r="I952" s="8"/>
      <c r="J952" s="9"/>
      <c r="K952" s="9"/>
      <c r="L952" s="9"/>
      <c r="M952" s="9"/>
      <c r="N952" s="9"/>
      <c r="O952" s="9"/>
      <c r="P952" s="9"/>
      <c r="Q952" s="9"/>
      <c r="R952" s="9"/>
      <c r="S952" s="9"/>
      <c r="T952" s="9"/>
      <c r="U952" s="9"/>
      <c r="V952" s="9"/>
      <c r="W952" s="9"/>
      <c r="X952" s="9"/>
      <c r="Y952" s="9"/>
      <c r="Z952" s="9"/>
    </row>
    <row r="953" spans="1:26" ht="12.75" customHeight="1" x14ac:dyDescent="0.2">
      <c r="A953" s="14"/>
      <c r="B953" s="15"/>
      <c r="C953" s="16"/>
      <c r="D953" s="14"/>
      <c r="E953" s="17"/>
      <c r="F953" s="18"/>
      <c r="G953" s="18"/>
      <c r="H953" s="18"/>
      <c r="I953" s="8"/>
      <c r="J953" s="9"/>
      <c r="K953" s="9"/>
      <c r="L953" s="9"/>
      <c r="M953" s="9"/>
      <c r="N953" s="9"/>
      <c r="O953" s="9"/>
      <c r="P953" s="9"/>
      <c r="Q953" s="9"/>
      <c r="R953" s="9"/>
      <c r="S953" s="9"/>
      <c r="T953" s="9"/>
      <c r="U953" s="9"/>
      <c r="V953" s="9"/>
      <c r="W953" s="9"/>
      <c r="X953" s="9"/>
      <c r="Y953" s="9"/>
      <c r="Z953" s="9"/>
    </row>
    <row r="954" spans="1:26" ht="12.75" customHeight="1" x14ac:dyDescent="0.2">
      <c r="A954" s="14"/>
      <c r="B954" s="15"/>
      <c r="C954" s="16"/>
      <c r="D954" s="14"/>
      <c r="E954" s="17"/>
      <c r="F954" s="18"/>
      <c r="G954" s="18"/>
      <c r="H954" s="18"/>
      <c r="I954" s="8"/>
      <c r="J954" s="9"/>
      <c r="K954" s="9"/>
      <c r="L954" s="9"/>
      <c r="M954" s="9"/>
      <c r="N954" s="9"/>
      <c r="O954" s="9"/>
      <c r="P954" s="9"/>
      <c r="Q954" s="9"/>
      <c r="R954" s="9"/>
      <c r="S954" s="9"/>
      <c r="T954" s="9"/>
      <c r="U954" s="9"/>
      <c r="V954" s="9"/>
      <c r="W954" s="9"/>
      <c r="X954" s="9"/>
      <c r="Y954" s="9"/>
      <c r="Z954" s="9"/>
    </row>
    <row r="955" spans="1:26" ht="12.75" customHeight="1" x14ac:dyDescent="0.2">
      <c r="A955" s="14"/>
      <c r="B955" s="15"/>
      <c r="C955" s="16"/>
      <c r="D955" s="14"/>
      <c r="E955" s="17"/>
      <c r="F955" s="18"/>
      <c r="G955" s="18"/>
      <c r="H955" s="18"/>
      <c r="I955" s="8"/>
      <c r="J955" s="9"/>
      <c r="K955" s="9"/>
      <c r="L955" s="9"/>
      <c r="M955" s="9"/>
      <c r="N955" s="9"/>
      <c r="O955" s="9"/>
      <c r="P955" s="9"/>
      <c r="Q955" s="9"/>
      <c r="R955" s="9"/>
      <c r="S955" s="9"/>
      <c r="T955" s="9"/>
      <c r="U955" s="9"/>
      <c r="V955" s="9"/>
      <c r="W955" s="9"/>
      <c r="X955" s="9"/>
      <c r="Y955" s="9"/>
      <c r="Z955" s="9"/>
    </row>
    <row r="956" spans="1:26" ht="12.75" customHeight="1" x14ac:dyDescent="0.2">
      <c r="A956" s="14"/>
      <c r="B956" s="15"/>
      <c r="C956" s="16"/>
      <c r="D956" s="14"/>
      <c r="E956" s="17"/>
      <c r="F956" s="18"/>
      <c r="G956" s="18"/>
      <c r="H956" s="18"/>
      <c r="I956" s="8"/>
      <c r="J956" s="9"/>
      <c r="K956" s="9"/>
      <c r="L956" s="9"/>
      <c r="M956" s="9"/>
      <c r="N956" s="9"/>
      <c r="O956" s="9"/>
      <c r="P956" s="9"/>
      <c r="Q956" s="9"/>
      <c r="R956" s="9"/>
      <c r="S956" s="9"/>
      <c r="T956" s="9"/>
      <c r="U956" s="9"/>
      <c r="V956" s="9"/>
      <c r="W956" s="9"/>
      <c r="X956" s="9"/>
      <c r="Y956" s="9"/>
      <c r="Z956" s="9"/>
    </row>
    <row r="957" spans="1:26" ht="12.75" customHeight="1" x14ac:dyDescent="0.2">
      <c r="A957" s="14"/>
      <c r="B957" s="15"/>
      <c r="C957" s="16"/>
      <c r="D957" s="14"/>
      <c r="E957" s="17"/>
      <c r="F957" s="18"/>
      <c r="G957" s="18"/>
      <c r="H957" s="18"/>
      <c r="I957" s="8"/>
      <c r="J957" s="9"/>
      <c r="K957" s="9"/>
      <c r="L957" s="9"/>
      <c r="M957" s="9"/>
      <c r="N957" s="9"/>
      <c r="O957" s="9"/>
      <c r="P957" s="9"/>
      <c r="Q957" s="9"/>
      <c r="R957" s="9"/>
      <c r="S957" s="9"/>
      <c r="T957" s="9"/>
      <c r="U957" s="9"/>
      <c r="V957" s="9"/>
      <c r="W957" s="9"/>
      <c r="X957" s="9"/>
      <c r="Y957" s="9"/>
      <c r="Z957" s="9"/>
    </row>
    <row r="958" spans="1:26" ht="12.75" customHeight="1" x14ac:dyDescent="0.2">
      <c r="A958" s="14"/>
      <c r="B958" s="15"/>
      <c r="C958" s="16"/>
      <c r="D958" s="14"/>
      <c r="E958" s="17"/>
      <c r="F958" s="18"/>
      <c r="G958" s="18"/>
      <c r="H958" s="18"/>
      <c r="I958" s="8"/>
      <c r="J958" s="9"/>
      <c r="K958" s="9"/>
      <c r="L958" s="9"/>
      <c r="M958" s="9"/>
      <c r="N958" s="9"/>
      <c r="O958" s="9"/>
      <c r="P958" s="9"/>
      <c r="Q958" s="9"/>
      <c r="R958" s="9"/>
      <c r="S958" s="9"/>
      <c r="T958" s="9"/>
      <c r="U958" s="9"/>
      <c r="V958" s="9"/>
      <c r="W958" s="9"/>
      <c r="X958" s="9"/>
      <c r="Y958" s="9"/>
      <c r="Z958" s="9"/>
    </row>
    <row r="959" spans="1:26" ht="12.75" customHeight="1" x14ac:dyDescent="0.2">
      <c r="A959" s="14"/>
      <c r="B959" s="15"/>
      <c r="C959" s="16"/>
      <c r="D959" s="14"/>
      <c r="E959" s="17"/>
      <c r="F959" s="18"/>
      <c r="G959" s="18"/>
      <c r="H959" s="18"/>
      <c r="I959" s="8"/>
      <c r="J959" s="9"/>
      <c r="K959" s="9"/>
      <c r="L959" s="9"/>
      <c r="M959" s="9"/>
      <c r="N959" s="9"/>
      <c r="O959" s="9"/>
      <c r="P959" s="9"/>
      <c r="Q959" s="9"/>
      <c r="R959" s="9"/>
      <c r="S959" s="9"/>
      <c r="T959" s="9"/>
      <c r="U959" s="9"/>
      <c r="V959" s="9"/>
      <c r="W959" s="9"/>
      <c r="X959" s="9"/>
      <c r="Y959" s="9"/>
      <c r="Z959" s="9"/>
    </row>
    <row r="960" spans="1:26" ht="12.75" customHeight="1" x14ac:dyDescent="0.2">
      <c r="A960" s="14"/>
      <c r="B960" s="15"/>
      <c r="C960" s="16"/>
      <c r="D960" s="14"/>
      <c r="E960" s="17"/>
      <c r="F960" s="18"/>
      <c r="G960" s="18"/>
      <c r="H960" s="18"/>
      <c r="I960" s="8"/>
      <c r="J960" s="9"/>
      <c r="K960" s="9"/>
      <c r="L960" s="9"/>
      <c r="M960" s="9"/>
      <c r="N960" s="9"/>
      <c r="O960" s="9"/>
      <c r="P960" s="9"/>
      <c r="Q960" s="9"/>
      <c r="R960" s="9"/>
      <c r="S960" s="9"/>
      <c r="T960" s="9"/>
      <c r="U960" s="9"/>
      <c r="V960" s="9"/>
      <c r="W960" s="9"/>
      <c r="X960" s="9"/>
      <c r="Y960" s="9"/>
      <c r="Z960" s="9"/>
    </row>
    <row r="961" spans="1:26" ht="12.75" customHeight="1" x14ac:dyDescent="0.2">
      <c r="A961" s="14"/>
      <c r="B961" s="15"/>
      <c r="C961" s="16"/>
      <c r="D961" s="14"/>
      <c r="E961" s="17"/>
      <c r="F961" s="18"/>
      <c r="G961" s="18"/>
      <c r="H961" s="18"/>
      <c r="I961" s="8"/>
      <c r="J961" s="9"/>
      <c r="K961" s="9"/>
      <c r="L961" s="9"/>
      <c r="M961" s="9"/>
      <c r="N961" s="9"/>
      <c r="O961" s="9"/>
      <c r="P961" s="9"/>
      <c r="Q961" s="9"/>
      <c r="R961" s="9"/>
      <c r="S961" s="9"/>
      <c r="T961" s="9"/>
      <c r="U961" s="9"/>
      <c r="V961" s="9"/>
      <c r="W961" s="9"/>
      <c r="X961" s="9"/>
      <c r="Y961" s="9"/>
      <c r="Z961" s="9"/>
    </row>
    <row r="962" spans="1:26" ht="12.75" customHeight="1" x14ac:dyDescent="0.2">
      <c r="A962" s="14"/>
      <c r="B962" s="15"/>
      <c r="C962" s="16"/>
      <c r="D962" s="14"/>
      <c r="E962" s="17"/>
      <c r="F962" s="18"/>
      <c r="G962" s="18"/>
      <c r="H962" s="18"/>
      <c r="I962" s="8"/>
      <c r="J962" s="9"/>
      <c r="K962" s="9"/>
      <c r="L962" s="9"/>
      <c r="M962" s="9"/>
      <c r="N962" s="9"/>
      <c r="O962" s="9"/>
      <c r="P962" s="9"/>
      <c r="Q962" s="9"/>
      <c r="R962" s="9"/>
      <c r="S962" s="9"/>
      <c r="T962" s="9"/>
      <c r="U962" s="9"/>
      <c r="V962" s="9"/>
      <c r="W962" s="9"/>
      <c r="X962" s="9"/>
      <c r="Y962" s="9"/>
      <c r="Z962" s="9"/>
    </row>
    <row r="963" spans="1:26" ht="12.75" customHeight="1" x14ac:dyDescent="0.2">
      <c r="A963" s="14"/>
      <c r="B963" s="15"/>
      <c r="C963" s="16"/>
      <c r="D963" s="14"/>
      <c r="E963" s="17"/>
      <c r="F963" s="18"/>
      <c r="G963" s="18"/>
      <c r="H963" s="18"/>
      <c r="I963" s="8"/>
      <c r="J963" s="9"/>
      <c r="K963" s="9"/>
      <c r="L963" s="9"/>
      <c r="M963" s="9"/>
      <c r="N963" s="9"/>
      <c r="O963" s="9"/>
      <c r="P963" s="9"/>
      <c r="Q963" s="9"/>
      <c r="R963" s="9"/>
      <c r="S963" s="9"/>
      <c r="T963" s="9"/>
      <c r="U963" s="9"/>
      <c r="V963" s="9"/>
      <c r="W963" s="9"/>
      <c r="X963" s="9"/>
      <c r="Y963" s="9"/>
      <c r="Z963" s="9"/>
    </row>
    <row r="964" spans="1:26" ht="12.75" customHeight="1" x14ac:dyDescent="0.2">
      <c r="A964" s="14"/>
      <c r="B964" s="15"/>
      <c r="C964" s="16"/>
      <c r="D964" s="14"/>
      <c r="E964" s="17"/>
      <c r="F964" s="18"/>
      <c r="G964" s="18"/>
      <c r="H964" s="18"/>
      <c r="I964" s="8"/>
      <c r="J964" s="9"/>
      <c r="K964" s="9"/>
      <c r="L964" s="9"/>
      <c r="M964" s="9"/>
      <c r="N964" s="9"/>
      <c r="O964" s="9"/>
      <c r="P964" s="9"/>
      <c r="Q964" s="9"/>
      <c r="R964" s="9"/>
      <c r="S964" s="9"/>
      <c r="T964" s="9"/>
      <c r="U964" s="9"/>
      <c r="V964" s="9"/>
      <c r="W964" s="9"/>
      <c r="X964" s="9"/>
      <c r="Y964" s="9"/>
      <c r="Z964" s="9"/>
    </row>
    <row r="965" spans="1:26" ht="12.75" customHeight="1" x14ac:dyDescent="0.2">
      <c r="A965" s="14"/>
      <c r="B965" s="15"/>
      <c r="C965" s="16"/>
      <c r="D965" s="14"/>
      <c r="E965" s="17"/>
      <c r="F965" s="18"/>
      <c r="G965" s="18"/>
      <c r="H965" s="18"/>
      <c r="I965" s="8"/>
      <c r="J965" s="9"/>
      <c r="K965" s="9"/>
      <c r="L965" s="9"/>
      <c r="M965" s="9"/>
      <c r="N965" s="9"/>
      <c r="O965" s="9"/>
      <c r="P965" s="9"/>
      <c r="Q965" s="9"/>
      <c r="R965" s="9"/>
      <c r="S965" s="9"/>
      <c r="T965" s="9"/>
      <c r="U965" s="9"/>
      <c r="V965" s="9"/>
      <c r="W965" s="9"/>
      <c r="X965" s="9"/>
      <c r="Y965" s="9"/>
      <c r="Z965" s="9"/>
    </row>
    <row r="966" spans="1:26" ht="12.75" customHeight="1" x14ac:dyDescent="0.2">
      <c r="A966" s="14"/>
      <c r="B966" s="15"/>
      <c r="C966" s="16"/>
      <c r="D966" s="14"/>
      <c r="E966" s="17"/>
      <c r="F966" s="18"/>
      <c r="G966" s="18"/>
      <c r="H966" s="18"/>
      <c r="I966" s="8"/>
      <c r="J966" s="9"/>
      <c r="K966" s="9"/>
      <c r="L966" s="9"/>
      <c r="M966" s="9"/>
      <c r="N966" s="9"/>
      <c r="O966" s="9"/>
      <c r="P966" s="9"/>
      <c r="Q966" s="9"/>
      <c r="R966" s="9"/>
      <c r="S966" s="9"/>
      <c r="T966" s="9"/>
      <c r="U966" s="9"/>
      <c r="V966" s="9"/>
      <c r="W966" s="9"/>
      <c r="X966" s="9"/>
      <c r="Y966" s="9"/>
      <c r="Z966" s="9"/>
    </row>
    <row r="967" spans="1:26" ht="12.75" customHeight="1" x14ac:dyDescent="0.2">
      <c r="A967" s="14"/>
      <c r="B967" s="15"/>
      <c r="C967" s="16"/>
      <c r="D967" s="14"/>
      <c r="E967" s="17"/>
      <c r="F967" s="18"/>
      <c r="G967" s="18"/>
      <c r="H967" s="18"/>
      <c r="I967" s="8"/>
      <c r="J967" s="9"/>
      <c r="K967" s="9"/>
      <c r="L967" s="9"/>
      <c r="M967" s="9"/>
      <c r="N967" s="9"/>
      <c r="O967" s="9"/>
      <c r="P967" s="9"/>
      <c r="Q967" s="9"/>
      <c r="R967" s="9"/>
      <c r="S967" s="9"/>
      <c r="T967" s="9"/>
      <c r="U967" s="9"/>
      <c r="V967" s="9"/>
      <c r="W967" s="9"/>
      <c r="X967" s="9"/>
      <c r="Y967" s="9"/>
      <c r="Z967" s="9"/>
    </row>
    <row r="968" spans="1:26" ht="12.75" customHeight="1" x14ac:dyDescent="0.2">
      <c r="A968" s="14"/>
      <c r="B968" s="15"/>
      <c r="C968" s="16"/>
      <c r="D968" s="14"/>
      <c r="E968" s="17"/>
      <c r="F968" s="18"/>
      <c r="G968" s="18"/>
      <c r="H968" s="18"/>
      <c r="I968" s="8"/>
      <c r="J968" s="9"/>
      <c r="K968" s="9"/>
      <c r="L968" s="9"/>
      <c r="M968" s="9"/>
      <c r="N968" s="9"/>
      <c r="O968" s="9"/>
      <c r="P968" s="9"/>
      <c r="Q968" s="9"/>
      <c r="R968" s="9"/>
      <c r="S968" s="9"/>
      <c r="T968" s="9"/>
      <c r="U968" s="9"/>
      <c r="V968" s="9"/>
      <c r="W968" s="9"/>
      <c r="X968" s="9"/>
      <c r="Y968" s="9"/>
      <c r="Z968" s="9"/>
    </row>
    <row r="969" spans="1:26" ht="12.75" customHeight="1" x14ac:dyDescent="0.2">
      <c r="A969" s="14"/>
      <c r="B969" s="15"/>
      <c r="C969" s="16"/>
      <c r="D969" s="14"/>
      <c r="E969" s="17"/>
      <c r="F969" s="18"/>
      <c r="G969" s="18"/>
      <c r="H969" s="18"/>
      <c r="I969" s="8"/>
      <c r="J969" s="9"/>
      <c r="K969" s="9"/>
      <c r="L969" s="9"/>
      <c r="M969" s="9"/>
      <c r="N969" s="9"/>
      <c r="O969" s="9"/>
      <c r="P969" s="9"/>
      <c r="Q969" s="9"/>
      <c r="R969" s="9"/>
      <c r="S969" s="9"/>
      <c r="T969" s="9"/>
      <c r="U969" s="9"/>
      <c r="V969" s="9"/>
      <c r="W969" s="9"/>
      <c r="X969" s="9"/>
      <c r="Y969" s="9"/>
      <c r="Z969" s="9"/>
    </row>
    <row r="970" spans="1:26" ht="12.75" customHeight="1" x14ac:dyDescent="0.2">
      <c r="A970" s="14"/>
      <c r="B970" s="15"/>
      <c r="C970" s="16"/>
      <c r="D970" s="14"/>
      <c r="E970" s="17"/>
      <c r="F970" s="18"/>
      <c r="G970" s="18"/>
      <c r="H970" s="18"/>
      <c r="I970" s="8"/>
      <c r="J970" s="9"/>
      <c r="K970" s="9"/>
      <c r="L970" s="9"/>
      <c r="M970" s="9"/>
      <c r="N970" s="9"/>
      <c r="O970" s="9"/>
      <c r="P970" s="9"/>
      <c r="Q970" s="9"/>
      <c r="R970" s="9"/>
      <c r="S970" s="9"/>
      <c r="T970" s="9"/>
      <c r="U970" s="9"/>
      <c r="V970" s="9"/>
      <c r="W970" s="9"/>
      <c r="X970" s="9"/>
      <c r="Y970" s="9"/>
      <c r="Z970" s="9"/>
    </row>
    <row r="971" spans="1:26" ht="12.75" customHeight="1" x14ac:dyDescent="0.2">
      <c r="A971" s="14"/>
      <c r="B971" s="15"/>
      <c r="C971" s="16"/>
      <c r="D971" s="14"/>
      <c r="E971" s="17"/>
      <c r="F971" s="18"/>
      <c r="G971" s="18"/>
      <c r="H971" s="18"/>
      <c r="I971" s="8"/>
      <c r="J971" s="9"/>
      <c r="K971" s="9"/>
      <c r="L971" s="9"/>
      <c r="M971" s="9"/>
      <c r="N971" s="9"/>
      <c r="O971" s="9"/>
      <c r="P971" s="9"/>
      <c r="Q971" s="9"/>
      <c r="R971" s="9"/>
      <c r="S971" s="9"/>
      <c r="T971" s="9"/>
      <c r="U971" s="9"/>
      <c r="V971" s="9"/>
      <c r="W971" s="9"/>
      <c r="X971" s="9"/>
      <c r="Y971" s="9"/>
      <c r="Z971" s="9"/>
    </row>
    <row r="972" spans="1:26" ht="12.75" customHeight="1" x14ac:dyDescent="0.2">
      <c r="A972" s="14"/>
      <c r="B972" s="15"/>
      <c r="C972" s="16"/>
      <c r="D972" s="14"/>
      <c r="E972" s="17"/>
      <c r="F972" s="18"/>
      <c r="G972" s="18"/>
      <c r="H972" s="18"/>
      <c r="I972" s="8"/>
      <c r="J972" s="9"/>
      <c r="K972" s="9"/>
      <c r="L972" s="9"/>
      <c r="M972" s="9"/>
      <c r="N972" s="9"/>
      <c r="O972" s="9"/>
      <c r="P972" s="9"/>
      <c r="Q972" s="9"/>
      <c r="R972" s="9"/>
      <c r="S972" s="9"/>
      <c r="T972" s="9"/>
      <c r="U972" s="9"/>
      <c r="V972" s="9"/>
      <c r="W972" s="9"/>
      <c r="X972" s="9"/>
      <c r="Y972" s="9"/>
      <c r="Z972" s="9"/>
    </row>
    <row r="973" spans="1:26" ht="12.75" customHeight="1" x14ac:dyDescent="0.2">
      <c r="A973" s="14"/>
      <c r="B973" s="15"/>
      <c r="C973" s="16"/>
      <c r="D973" s="14"/>
      <c r="E973" s="17"/>
      <c r="F973" s="18"/>
      <c r="G973" s="18"/>
      <c r="H973" s="18"/>
      <c r="I973" s="8"/>
      <c r="J973" s="9"/>
      <c r="K973" s="9"/>
      <c r="L973" s="9"/>
      <c r="M973" s="9"/>
      <c r="N973" s="9"/>
      <c r="O973" s="9"/>
      <c r="P973" s="9"/>
      <c r="Q973" s="9"/>
      <c r="R973" s="9"/>
      <c r="S973" s="9"/>
      <c r="T973" s="9"/>
      <c r="U973" s="9"/>
      <c r="V973" s="9"/>
      <c r="W973" s="9"/>
      <c r="X973" s="9"/>
      <c r="Y973" s="9"/>
      <c r="Z973" s="9"/>
    </row>
    <row r="974" spans="1:26" ht="12.75" customHeight="1" x14ac:dyDescent="0.2">
      <c r="A974" s="14"/>
      <c r="B974" s="15"/>
      <c r="C974" s="16"/>
      <c r="D974" s="14"/>
      <c r="E974" s="17"/>
      <c r="F974" s="18"/>
      <c r="G974" s="18"/>
      <c r="H974" s="18"/>
      <c r="I974" s="8"/>
      <c r="J974" s="9"/>
      <c r="K974" s="9"/>
      <c r="L974" s="9"/>
      <c r="M974" s="9"/>
      <c r="N974" s="9"/>
      <c r="O974" s="9"/>
      <c r="P974" s="9"/>
      <c r="Q974" s="9"/>
      <c r="R974" s="9"/>
      <c r="S974" s="9"/>
      <c r="T974" s="9"/>
      <c r="U974" s="9"/>
      <c r="V974" s="9"/>
      <c r="W974" s="9"/>
      <c r="X974" s="9"/>
      <c r="Y974" s="9"/>
      <c r="Z974" s="9"/>
    </row>
    <row r="975" spans="1:26" ht="12.75" customHeight="1" x14ac:dyDescent="0.2">
      <c r="A975" s="14"/>
      <c r="B975" s="15"/>
      <c r="C975" s="16"/>
      <c r="D975" s="14"/>
      <c r="E975" s="17"/>
      <c r="F975" s="18"/>
      <c r="G975" s="18"/>
      <c r="H975" s="18"/>
      <c r="I975" s="8"/>
      <c r="J975" s="9"/>
      <c r="K975" s="9"/>
      <c r="L975" s="9"/>
      <c r="M975" s="9"/>
      <c r="N975" s="9"/>
      <c r="O975" s="9"/>
      <c r="P975" s="9"/>
      <c r="Q975" s="9"/>
      <c r="R975" s="9"/>
      <c r="S975" s="9"/>
      <c r="T975" s="9"/>
      <c r="U975" s="9"/>
      <c r="V975" s="9"/>
      <c r="W975" s="9"/>
      <c r="X975" s="9"/>
      <c r="Y975" s="9"/>
      <c r="Z975" s="9"/>
    </row>
    <row r="976" spans="1:26" ht="12.75" customHeight="1" x14ac:dyDescent="0.2">
      <c r="A976" s="14"/>
      <c r="B976" s="15"/>
      <c r="C976" s="16"/>
      <c r="D976" s="14"/>
      <c r="E976" s="17"/>
      <c r="F976" s="18"/>
      <c r="G976" s="18"/>
      <c r="H976" s="18"/>
      <c r="I976" s="8"/>
      <c r="J976" s="9"/>
      <c r="K976" s="9"/>
      <c r="L976" s="9"/>
      <c r="M976" s="9"/>
      <c r="N976" s="9"/>
      <c r="O976" s="9"/>
      <c r="P976" s="9"/>
      <c r="Q976" s="9"/>
      <c r="R976" s="9"/>
      <c r="S976" s="9"/>
      <c r="T976" s="9"/>
      <c r="U976" s="9"/>
      <c r="V976" s="9"/>
      <c r="W976" s="9"/>
      <c r="X976" s="9"/>
      <c r="Y976" s="9"/>
      <c r="Z976" s="9"/>
    </row>
    <row r="977" spans="1:26" ht="12.75" customHeight="1" x14ac:dyDescent="0.2">
      <c r="A977" s="14"/>
      <c r="B977" s="15"/>
      <c r="C977" s="16"/>
      <c r="D977" s="14"/>
      <c r="E977" s="17"/>
      <c r="F977" s="18"/>
      <c r="G977" s="18"/>
      <c r="H977" s="18"/>
      <c r="I977" s="8"/>
      <c r="J977" s="9"/>
      <c r="K977" s="9"/>
      <c r="L977" s="9"/>
      <c r="M977" s="9"/>
      <c r="N977" s="9"/>
      <c r="O977" s="9"/>
      <c r="P977" s="9"/>
      <c r="Q977" s="9"/>
      <c r="R977" s="9"/>
      <c r="S977" s="9"/>
      <c r="T977" s="9"/>
      <c r="U977" s="9"/>
      <c r="V977" s="9"/>
      <c r="W977" s="9"/>
      <c r="X977" s="9"/>
      <c r="Y977" s="9"/>
      <c r="Z977" s="9"/>
    </row>
    <row r="978" spans="1:26" ht="12.75" customHeight="1" x14ac:dyDescent="0.2">
      <c r="A978" s="14"/>
      <c r="B978" s="15"/>
      <c r="C978" s="16"/>
      <c r="D978" s="14"/>
      <c r="E978" s="17"/>
      <c r="F978" s="18"/>
      <c r="G978" s="18"/>
      <c r="H978" s="18"/>
      <c r="I978" s="8"/>
      <c r="J978" s="9"/>
      <c r="K978" s="9"/>
      <c r="L978" s="9"/>
      <c r="M978" s="9"/>
      <c r="N978" s="9"/>
      <c r="O978" s="9"/>
      <c r="P978" s="9"/>
      <c r="Q978" s="9"/>
      <c r="R978" s="9"/>
      <c r="S978" s="9"/>
      <c r="T978" s="9"/>
      <c r="U978" s="9"/>
      <c r="V978" s="9"/>
      <c r="W978" s="9"/>
      <c r="X978" s="9"/>
      <c r="Y978" s="9"/>
      <c r="Z978" s="9"/>
    </row>
    <row r="979" spans="1:26" ht="12.75" customHeight="1" x14ac:dyDescent="0.2">
      <c r="A979" s="14"/>
      <c r="B979" s="15"/>
      <c r="C979" s="16"/>
      <c r="D979" s="14"/>
      <c r="E979" s="17"/>
      <c r="F979" s="18"/>
      <c r="G979" s="18"/>
      <c r="H979" s="18"/>
      <c r="I979" s="8"/>
      <c r="J979" s="9"/>
      <c r="K979" s="9"/>
      <c r="L979" s="9"/>
      <c r="M979" s="9"/>
      <c r="N979" s="9"/>
      <c r="O979" s="9"/>
      <c r="P979" s="9"/>
      <c r="Q979" s="9"/>
      <c r="R979" s="9"/>
      <c r="S979" s="9"/>
      <c r="T979" s="9"/>
      <c r="U979" s="9"/>
      <c r="V979" s="9"/>
      <c r="W979" s="9"/>
      <c r="X979" s="9"/>
      <c r="Y979" s="9"/>
      <c r="Z979" s="9"/>
    </row>
    <row r="980" spans="1:26" ht="12.75" customHeight="1" x14ac:dyDescent="0.2">
      <c r="A980" s="14"/>
      <c r="B980" s="15"/>
      <c r="C980" s="16"/>
      <c r="D980" s="14"/>
      <c r="E980" s="17"/>
      <c r="F980" s="18"/>
      <c r="G980" s="18"/>
      <c r="H980" s="18"/>
      <c r="I980" s="8"/>
      <c r="J980" s="9"/>
      <c r="K980" s="9"/>
      <c r="L980" s="9"/>
      <c r="M980" s="9"/>
      <c r="N980" s="9"/>
      <c r="O980" s="9"/>
      <c r="P980" s="9"/>
      <c r="Q980" s="9"/>
      <c r="R980" s="9"/>
      <c r="S980" s="9"/>
      <c r="T980" s="9"/>
      <c r="U980" s="9"/>
      <c r="V980" s="9"/>
      <c r="W980" s="9"/>
      <c r="X980" s="9"/>
      <c r="Y980" s="9"/>
      <c r="Z980" s="9"/>
    </row>
    <row r="981" spans="1:26" ht="12.75" customHeight="1" x14ac:dyDescent="0.2">
      <c r="A981" s="14"/>
      <c r="B981" s="15"/>
      <c r="C981" s="16"/>
      <c r="D981" s="14"/>
      <c r="E981" s="17"/>
      <c r="F981" s="18"/>
      <c r="G981" s="18"/>
      <c r="H981" s="18"/>
      <c r="I981" s="8"/>
      <c r="J981" s="9"/>
      <c r="K981" s="9"/>
      <c r="L981" s="9"/>
      <c r="M981" s="9"/>
      <c r="N981" s="9"/>
      <c r="O981" s="9"/>
      <c r="P981" s="9"/>
      <c r="Q981" s="9"/>
      <c r="R981" s="9"/>
      <c r="S981" s="9"/>
      <c r="T981" s="9"/>
      <c r="U981" s="9"/>
      <c r="V981" s="9"/>
      <c r="W981" s="9"/>
      <c r="X981" s="9"/>
      <c r="Y981" s="9"/>
      <c r="Z981" s="9"/>
    </row>
    <row r="982" spans="1:26" ht="12.75" customHeight="1" x14ac:dyDescent="0.2">
      <c r="A982" s="14"/>
      <c r="B982" s="15"/>
      <c r="C982" s="16"/>
      <c r="D982" s="14"/>
      <c r="E982" s="17"/>
      <c r="F982" s="18"/>
      <c r="G982" s="18"/>
      <c r="H982" s="18"/>
      <c r="I982" s="8"/>
      <c r="J982" s="9"/>
      <c r="K982" s="9"/>
      <c r="L982" s="9"/>
      <c r="M982" s="9"/>
      <c r="N982" s="9"/>
      <c r="O982" s="9"/>
      <c r="P982" s="9"/>
      <c r="Q982" s="9"/>
      <c r="R982" s="9"/>
      <c r="S982" s="9"/>
      <c r="T982" s="9"/>
      <c r="U982" s="9"/>
      <c r="V982" s="9"/>
      <c r="W982" s="9"/>
      <c r="X982" s="9"/>
      <c r="Y982" s="9"/>
      <c r="Z982" s="9"/>
    </row>
    <row r="983" spans="1:26" ht="12.75" customHeight="1" x14ac:dyDescent="0.2">
      <c r="A983" s="14"/>
      <c r="B983" s="15"/>
      <c r="C983" s="16"/>
      <c r="D983" s="14"/>
      <c r="E983" s="17"/>
      <c r="F983" s="18"/>
      <c r="G983" s="18"/>
      <c r="H983" s="18"/>
      <c r="I983" s="8"/>
      <c r="J983" s="9"/>
      <c r="K983" s="9"/>
      <c r="L983" s="9"/>
      <c r="M983" s="9"/>
      <c r="N983" s="9"/>
      <c r="O983" s="9"/>
      <c r="P983" s="9"/>
      <c r="Q983" s="9"/>
      <c r="R983" s="9"/>
      <c r="S983" s="9"/>
      <c r="T983" s="9"/>
      <c r="U983" s="9"/>
      <c r="V983" s="9"/>
      <c r="W983" s="9"/>
      <c r="X983" s="9"/>
      <c r="Y983" s="9"/>
      <c r="Z983" s="9"/>
    </row>
    <row r="984" spans="1:26" ht="12.75" customHeight="1" x14ac:dyDescent="0.2">
      <c r="A984" s="14"/>
      <c r="B984" s="15"/>
      <c r="C984" s="16"/>
      <c r="D984" s="14"/>
      <c r="E984" s="17"/>
      <c r="F984" s="18"/>
      <c r="G984" s="18"/>
      <c r="H984" s="18"/>
      <c r="I984" s="8"/>
      <c r="J984" s="9"/>
      <c r="K984" s="9"/>
      <c r="L984" s="9"/>
      <c r="M984" s="9"/>
      <c r="N984" s="9"/>
      <c r="O984" s="9"/>
      <c r="P984" s="9"/>
      <c r="Q984" s="9"/>
      <c r="R984" s="9"/>
      <c r="S984" s="9"/>
      <c r="T984" s="9"/>
      <c r="U984" s="9"/>
      <c r="V984" s="9"/>
      <c r="W984" s="9"/>
      <c r="X984" s="9"/>
      <c r="Y984" s="9"/>
      <c r="Z984" s="9"/>
    </row>
    <row r="985" spans="1:26" ht="12.75" customHeight="1" x14ac:dyDescent="0.2">
      <c r="A985" s="14"/>
      <c r="B985" s="15"/>
      <c r="C985" s="16"/>
      <c r="D985" s="14"/>
      <c r="E985" s="17"/>
      <c r="F985" s="18"/>
      <c r="G985" s="18"/>
      <c r="H985" s="18"/>
      <c r="I985" s="8"/>
      <c r="J985" s="9"/>
      <c r="K985" s="9"/>
      <c r="L985" s="9"/>
      <c r="M985" s="9"/>
      <c r="N985" s="9"/>
      <c r="O985" s="9"/>
      <c r="P985" s="9"/>
      <c r="Q985" s="9"/>
      <c r="R985" s="9"/>
      <c r="S985" s="9"/>
      <c r="T985" s="9"/>
      <c r="U985" s="9"/>
      <c r="V985" s="9"/>
      <c r="W985" s="9"/>
      <c r="X985" s="9"/>
      <c r="Y985" s="9"/>
      <c r="Z985" s="9"/>
    </row>
    <row r="986" spans="1:26" ht="12.75" customHeight="1" x14ac:dyDescent="0.2">
      <c r="A986" s="14"/>
      <c r="B986" s="15"/>
      <c r="C986" s="16"/>
      <c r="D986" s="14"/>
      <c r="E986" s="17"/>
      <c r="F986" s="18"/>
      <c r="G986" s="18"/>
      <c r="H986" s="18"/>
      <c r="I986" s="8"/>
      <c r="J986" s="9"/>
      <c r="K986" s="9"/>
      <c r="L986" s="9"/>
      <c r="M986" s="9"/>
      <c r="N986" s="9"/>
      <c r="O986" s="9"/>
      <c r="P986" s="9"/>
      <c r="Q986" s="9"/>
      <c r="R986" s="9"/>
      <c r="S986" s="9"/>
      <c r="T986" s="9"/>
      <c r="U986" s="9"/>
      <c r="V986" s="9"/>
      <c r="W986" s="9"/>
      <c r="X986" s="9"/>
      <c r="Y986" s="9"/>
      <c r="Z986" s="9"/>
    </row>
    <row r="987" spans="1:26" ht="12.75" customHeight="1" x14ac:dyDescent="0.2">
      <c r="A987" s="14"/>
      <c r="B987" s="15"/>
      <c r="C987" s="16"/>
      <c r="D987" s="14"/>
      <c r="E987" s="17"/>
      <c r="F987" s="18"/>
      <c r="G987" s="18"/>
      <c r="H987" s="18"/>
      <c r="I987" s="8"/>
      <c r="J987" s="9"/>
      <c r="K987" s="9"/>
      <c r="L987" s="9"/>
      <c r="M987" s="9"/>
      <c r="N987" s="9"/>
      <c r="O987" s="9"/>
      <c r="P987" s="9"/>
      <c r="Q987" s="9"/>
      <c r="R987" s="9"/>
      <c r="S987" s="9"/>
      <c r="T987" s="9"/>
      <c r="U987" s="9"/>
      <c r="V987" s="9"/>
      <c r="W987" s="9"/>
      <c r="X987" s="9"/>
      <c r="Y987" s="9"/>
      <c r="Z987" s="9"/>
    </row>
    <row r="988" spans="1:26" ht="12.75" customHeight="1" x14ac:dyDescent="0.2">
      <c r="A988" s="14"/>
      <c r="B988" s="15"/>
      <c r="C988" s="16"/>
      <c r="D988" s="14"/>
      <c r="E988" s="17"/>
      <c r="F988" s="18"/>
      <c r="G988" s="18"/>
      <c r="H988" s="18"/>
      <c r="I988" s="8"/>
      <c r="J988" s="9"/>
      <c r="K988" s="9"/>
      <c r="L988" s="9"/>
      <c r="M988" s="9"/>
      <c r="N988" s="9"/>
      <c r="O988" s="9"/>
      <c r="P988" s="9"/>
      <c r="Q988" s="9"/>
      <c r="R988" s="9"/>
      <c r="S988" s="9"/>
      <c r="T988" s="9"/>
      <c r="U988" s="9"/>
      <c r="V988" s="9"/>
      <c r="W988" s="9"/>
      <c r="X988" s="9"/>
      <c r="Y988" s="9"/>
      <c r="Z988" s="9"/>
    </row>
    <row r="989" spans="1:26" ht="12.75" customHeight="1" x14ac:dyDescent="0.2">
      <c r="A989" s="14"/>
      <c r="B989" s="15"/>
      <c r="C989" s="16"/>
      <c r="D989" s="14"/>
      <c r="E989" s="17"/>
      <c r="F989" s="18"/>
      <c r="G989" s="18"/>
      <c r="H989" s="18"/>
      <c r="I989" s="8"/>
      <c r="J989" s="9"/>
      <c r="K989" s="9"/>
      <c r="L989" s="9"/>
      <c r="M989" s="9"/>
      <c r="N989" s="9"/>
      <c r="O989" s="9"/>
      <c r="P989" s="9"/>
      <c r="Q989" s="9"/>
      <c r="R989" s="9"/>
      <c r="S989" s="9"/>
      <c r="T989" s="9"/>
      <c r="U989" s="9"/>
      <c r="V989" s="9"/>
      <c r="W989" s="9"/>
      <c r="X989" s="9"/>
      <c r="Y989" s="9"/>
      <c r="Z989" s="9"/>
    </row>
    <row r="990" spans="1:26" ht="12.75" customHeight="1" x14ac:dyDescent="0.2">
      <c r="A990" s="14"/>
      <c r="B990" s="15"/>
      <c r="C990" s="16"/>
      <c r="D990" s="14"/>
      <c r="E990" s="17"/>
      <c r="F990" s="18"/>
      <c r="G990" s="18"/>
      <c r="H990" s="18"/>
      <c r="I990" s="8"/>
      <c r="J990" s="9"/>
      <c r="K990" s="9"/>
      <c r="L990" s="9"/>
      <c r="M990" s="9"/>
      <c r="N990" s="9"/>
      <c r="O990" s="9"/>
      <c r="P990" s="9"/>
      <c r="Q990" s="9"/>
      <c r="R990" s="9"/>
      <c r="S990" s="9"/>
      <c r="T990" s="9"/>
      <c r="U990" s="9"/>
      <c r="V990" s="9"/>
      <c r="W990" s="9"/>
      <c r="X990" s="9"/>
      <c r="Y990" s="9"/>
      <c r="Z990" s="9"/>
    </row>
    <row r="991" spans="1:26" ht="12.75" customHeight="1" x14ac:dyDescent="0.2">
      <c r="A991" s="14"/>
      <c r="B991" s="15"/>
      <c r="C991" s="16"/>
      <c r="D991" s="14"/>
      <c r="E991" s="17"/>
      <c r="F991" s="18"/>
      <c r="G991" s="18"/>
      <c r="H991" s="18"/>
      <c r="I991" s="8"/>
      <c r="J991" s="9"/>
      <c r="K991" s="9"/>
      <c r="L991" s="9"/>
      <c r="M991" s="9"/>
      <c r="N991" s="9"/>
      <c r="O991" s="9"/>
      <c r="P991" s="9"/>
      <c r="Q991" s="9"/>
      <c r="R991" s="9"/>
      <c r="S991" s="9"/>
      <c r="T991" s="9"/>
      <c r="U991" s="9"/>
      <c r="V991" s="9"/>
      <c r="W991" s="9"/>
      <c r="X991" s="9"/>
      <c r="Y991" s="9"/>
      <c r="Z991" s="9"/>
    </row>
    <row r="992" spans="1:26" ht="12.75" customHeight="1" x14ac:dyDescent="0.2">
      <c r="A992" s="14"/>
      <c r="B992" s="15"/>
      <c r="C992" s="16"/>
      <c r="D992" s="14"/>
      <c r="E992" s="17"/>
      <c r="F992" s="18"/>
      <c r="G992" s="18"/>
      <c r="H992" s="18"/>
      <c r="I992" s="8"/>
      <c r="J992" s="9"/>
      <c r="K992" s="9"/>
      <c r="L992" s="9"/>
      <c r="M992" s="9"/>
      <c r="N992" s="9"/>
      <c r="O992" s="9"/>
      <c r="P992" s="9"/>
      <c r="Q992" s="9"/>
      <c r="R992" s="9"/>
      <c r="S992" s="9"/>
      <c r="T992" s="9"/>
      <c r="U992" s="9"/>
      <c r="V992" s="9"/>
      <c r="W992" s="9"/>
      <c r="X992" s="9"/>
      <c r="Y992" s="9"/>
      <c r="Z992" s="9"/>
    </row>
    <row r="993" spans="1:26" ht="12.75" customHeight="1" x14ac:dyDescent="0.2">
      <c r="A993" s="14"/>
      <c r="B993" s="15"/>
      <c r="C993" s="16"/>
      <c r="D993" s="14"/>
      <c r="E993" s="17"/>
      <c r="F993" s="18"/>
      <c r="G993" s="18"/>
      <c r="H993" s="18"/>
      <c r="I993" s="8"/>
      <c r="J993" s="9"/>
      <c r="K993" s="9"/>
      <c r="L993" s="9"/>
      <c r="M993" s="9"/>
      <c r="N993" s="9"/>
      <c r="O993" s="9"/>
      <c r="P993" s="9"/>
      <c r="Q993" s="9"/>
      <c r="R993" s="9"/>
      <c r="S993" s="9"/>
      <c r="T993" s="9"/>
      <c r="U993" s="9"/>
      <c r="V993" s="9"/>
      <c r="W993" s="9"/>
      <c r="X993" s="9"/>
      <c r="Y993" s="9"/>
      <c r="Z993" s="9"/>
    </row>
    <row r="994" spans="1:26" ht="12.75" customHeight="1" x14ac:dyDescent="0.2">
      <c r="A994" s="14"/>
      <c r="B994" s="15"/>
      <c r="C994" s="16"/>
      <c r="D994" s="14"/>
      <c r="E994" s="17"/>
      <c r="F994" s="18"/>
      <c r="G994" s="18"/>
      <c r="H994" s="18"/>
      <c r="I994" s="8"/>
      <c r="J994" s="9"/>
      <c r="K994" s="9"/>
      <c r="L994" s="9"/>
      <c r="M994" s="9"/>
      <c r="N994" s="9"/>
      <c r="O994" s="9"/>
      <c r="P994" s="9"/>
      <c r="Q994" s="9"/>
      <c r="R994" s="9"/>
      <c r="S994" s="9"/>
      <c r="T994" s="9"/>
      <c r="U994" s="9"/>
      <c r="V994" s="9"/>
      <c r="W994" s="9"/>
      <c r="X994" s="9"/>
      <c r="Y994" s="9"/>
      <c r="Z994" s="9"/>
    </row>
    <row r="995" spans="1:26" ht="12.75" customHeight="1" x14ac:dyDescent="0.2">
      <c r="A995" s="14"/>
      <c r="B995" s="15"/>
      <c r="C995" s="16"/>
      <c r="D995" s="14"/>
      <c r="E995" s="17"/>
      <c r="F995" s="18"/>
      <c r="G995" s="18"/>
      <c r="H995" s="18"/>
      <c r="I995" s="8"/>
      <c r="J995" s="9"/>
      <c r="K995" s="9"/>
      <c r="L995" s="9"/>
      <c r="M995" s="9"/>
      <c r="N995" s="9"/>
      <c r="O995" s="9"/>
      <c r="P995" s="9"/>
      <c r="Q995" s="9"/>
      <c r="R995" s="9"/>
      <c r="S995" s="9"/>
      <c r="T995" s="9"/>
      <c r="U995" s="9"/>
      <c r="V995" s="9"/>
      <c r="W995" s="9"/>
      <c r="X995" s="9"/>
      <c r="Y995" s="9"/>
      <c r="Z995" s="9"/>
    </row>
    <row r="996" spans="1:26" ht="12.75" customHeight="1" x14ac:dyDescent="0.2">
      <c r="A996" s="14"/>
      <c r="B996" s="15"/>
      <c r="C996" s="16"/>
      <c r="D996" s="14"/>
      <c r="E996" s="17"/>
      <c r="F996" s="18"/>
      <c r="G996" s="18"/>
      <c r="H996" s="18"/>
      <c r="I996" s="8"/>
      <c r="J996" s="9"/>
      <c r="K996" s="9"/>
      <c r="L996" s="9"/>
      <c r="M996" s="9"/>
      <c r="N996" s="9"/>
      <c r="O996" s="9"/>
      <c r="P996" s="9"/>
      <c r="Q996" s="9"/>
      <c r="R996" s="9"/>
      <c r="S996" s="9"/>
      <c r="T996" s="9"/>
      <c r="U996" s="9"/>
      <c r="V996" s="9"/>
      <c r="W996" s="9"/>
      <c r="X996" s="9"/>
      <c r="Y996" s="9"/>
      <c r="Z996" s="9"/>
    </row>
    <row r="997" spans="1:26" ht="12.75" customHeight="1" x14ac:dyDescent="0.2">
      <c r="A997" s="14"/>
      <c r="B997" s="15"/>
      <c r="C997" s="16"/>
      <c r="D997" s="14"/>
      <c r="E997" s="17"/>
      <c r="F997" s="18"/>
      <c r="G997" s="18"/>
      <c r="H997" s="18"/>
      <c r="I997" s="8"/>
      <c r="J997" s="9"/>
      <c r="K997" s="9"/>
      <c r="L997" s="9"/>
      <c r="M997" s="9"/>
      <c r="N997" s="9"/>
      <c r="O997" s="9"/>
      <c r="P997" s="9"/>
      <c r="Q997" s="9"/>
      <c r="R997" s="9"/>
      <c r="S997" s="9"/>
      <c r="T997" s="9"/>
      <c r="U997" s="9"/>
      <c r="V997" s="9"/>
      <c r="W997" s="9"/>
      <c r="X997" s="9"/>
      <c r="Y997" s="9"/>
      <c r="Z997" s="9"/>
    </row>
    <row r="998" spans="1:26" ht="12.75" customHeight="1" x14ac:dyDescent="0.2">
      <c r="A998" s="14"/>
      <c r="B998" s="15"/>
      <c r="C998" s="16"/>
      <c r="D998" s="14"/>
      <c r="E998" s="17"/>
      <c r="F998" s="18"/>
      <c r="G998" s="18"/>
      <c r="H998" s="18"/>
      <c r="I998" s="8"/>
      <c r="J998" s="9"/>
      <c r="K998" s="9"/>
      <c r="L998" s="9"/>
      <c r="M998" s="9"/>
      <c r="N998" s="9"/>
      <c r="O998" s="9"/>
      <c r="P998" s="9"/>
      <c r="Q998" s="9"/>
      <c r="R998" s="9"/>
      <c r="S998" s="9"/>
      <c r="T998" s="9"/>
      <c r="U998" s="9"/>
      <c r="V998" s="9"/>
      <c r="W998" s="9"/>
      <c r="X998" s="9"/>
      <c r="Y998" s="9"/>
      <c r="Z998" s="9"/>
    </row>
    <row r="999" spans="1:26" ht="12.75" customHeight="1" x14ac:dyDescent="0.2">
      <c r="A999" s="14"/>
      <c r="B999" s="15"/>
      <c r="C999" s="16"/>
      <c r="D999" s="14"/>
      <c r="E999" s="17"/>
      <c r="F999" s="18"/>
      <c r="G999" s="18"/>
      <c r="H999" s="18"/>
      <c r="I999" s="8"/>
      <c r="J999" s="9"/>
      <c r="K999" s="9"/>
      <c r="L999" s="9"/>
      <c r="M999" s="9"/>
      <c r="N999" s="9"/>
      <c r="O999" s="9"/>
      <c r="P999" s="9"/>
      <c r="Q999" s="9"/>
      <c r="R999" s="9"/>
      <c r="S999" s="9"/>
      <c r="T999" s="9"/>
      <c r="U999" s="9"/>
      <c r="V999" s="9"/>
      <c r="W999" s="9"/>
      <c r="X999" s="9"/>
      <c r="Y999" s="9"/>
      <c r="Z999" s="9"/>
    </row>
    <row r="1000" spans="1:26" ht="12.75" customHeight="1" x14ac:dyDescent="0.2">
      <c r="A1000" s="14"/>
      <c r="B1000" s="15"/>
      <c r="C1000" s="16"/>
      <c r="D1000" s="14"/>
      <c r="E1000" s="17"/>
      <c r="F1000" s="18"/>
      <c r="G1000" s="18"/>
      <c r="H1000" s="18"/>
      <c r="I1000" s="8"/>
      <c r="J1000" s="9"/>
      <c r="K1000" s="9"/>
      <c r="L1000" s="9"/>
      <c r="M1000" s="9"/>
      <c r="N1000" s="9"/>
      <c r="O1000" s="9"/>
      <c r="P1000" s="9"/>
      <c r="Q1000" s="9"/>
      <c r="R1000" s="9"/>
      <c r="S1000" s="9"/>
      <c r="T1000" s="9"/>
      <c r="U1000" s="9"/>
      <c r="V1000" s="9"/>
      <c r="W1000" s="9"/>
      <c r="X1000" s="9"/>
      <c r="Y1000" s="9"/>
      <c r="Z1000" s="9"/>
    </row>
  </sheetData>
  <autoFilter ref="A6:H129"/>
  <mergeCells count="4">
    <mergeCell ref="A4:H4"/>
    <mergeCell ref="C139:D139"/>
    <mergeCell ref="C140:E140"/>
    <mergeCell ref="F140:G140"/>
  </mergeCells>
  <printOptions horizontalCentered="1"/>
  <pageMargins left="0.70866141732283472" right="0.70866141732283472" top="0.9055118110236221" bottom="1.3385826771653544"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2" manualBreakCount="2">
    <brk id="123" man="1"/>
    <brk id="44"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911" workbookViewId="0">
      <selection activeCell="D936" sqref="D936:E936"/>
    </sheetView>
  </sheetViews>
  <sheetFormatPr defaultColWidth="14.42578125" defaultRowHeight="15" customHeight="1" x14ac:dyDescent="0.2"/>
  <cols>
    <col min="1" max="1" width="11.28515625" customWidth="1"/>
    <col min="2" max="2" width="45.140625" customWidth="1"/>
    <col min="3" max="3" width="6.7109375" customWidth="1"/>
    <col min="4" max="4" width="6.28515625" customWidth="1"/>
    <col min="5" max="5" width="11" customWidth="1"/>
    <col min="6" max="6" width="10.42578125" customWidth="1"/>
    <col min="7" max="7" width="13.28515625" customWidth="1"/>
    <col min="8" max="8" width="9.42578125" customWidth="1"/>
    <col min="9" max="9" width="9.140625" customWidth="1"/>
    <col min="10" max="10" width="10.42578125" customWidth="1"/>
    <col min="11" max="12" width="9.140625" customWidth="1"/>
    <col min="13" max="13" width="15.28515625" customWidth="1"/>
    <col min="14" max="26" width="8.7109375" customWidth="1"/>
  </cols>
  <sheetData>
    <row r="1" spans="1:26" ht="12.75" customHeight="1" x14ac:dyDescent="0.2">
      <c r="A1" s="83" t="s">
        <v>553</v>
      </c>
      <c r="B1" s="83"/>
      <c r="C1" s="83"/>
      <c r="D1" s="83"/>
      <c r="E1" s="83"/>
      <c r="F1" s="83"/>
      <c r="G1" s="83"/>
      <c r="H1" s="10"/>
      <c r="I1" s="83"/>
      <c r="J1" s="83"/>
      <c r="K1" s="83"/>
      <c r="L1" s="83"/>
      <c r="M1" s="83"/>
      <c r="N1" s="83"/>
      <c r="O1" s="83"/>
      <c r="P1" s="83"/>
      <c r="Q1" s="83"/>
      <c r="R1" s="83"/>
      <c r="S1" s="83"/>
      <c r="T1" s="83"/>
      <c r="U1" s="83"/>
      <c r="V1" s="83"/>
      <c r="W1" s="83"/>
      <c r="X1" s="83"/>
      <c r="Y1" s="83"/>
      <c r="Z1" s="83"/>
    </row>
    <row r="2" spans="1:26" ht="12.75" customHeight="1" x14ac:dyDescent="0.2">
      <c r="A2" s="83" t="s">
        <v>554</v>
      </c>
      <c r="B2" s="83"/>
      <c r="C2" s="83"/>
      <c r="D2" s="83"/>
      <c r="E2" s="83"/>
      <c r="F2" s="83"/>
      <c r="G2" s="83"/>
      <c r="H2" s="10"/>
      <c r="I2" s="83"/>
      <c r="J2" s="83"/>
      <c r="K2" s="83"/>
      <c r="L2" s="83"/>
      <c r="M2" s="83"/>
      <c r="N2" s="83"/>
      <c r="O2" s="83"/>
      <c r="P2" s="83"/>
      <c r="Q2" s="83"/>
      <c r="R2" s="83"/>
      <c r="S2" s="83"/>
      <c r="T2" s="83"/>
      <c r="U2" s="83"/>
      <c r="V2" s="83"/>
      <c r="W2" s="83"/>
      <c r="X2" s="83"/>
      <c r="Y2" s="83"/>
      <c r="Z2" s="83"/>
    </row>
    <row r="3" spans="1:26" ht="12.75" customHeight="1" x14ac:dyDescent="0.2">
      <c r="A3" s="282" t="s">
        <v>13468</v>
      </c>
      <c r="B3" s="83"/>
      <c r="C3" s="83"/>
      <c r="D3" s="83"/>
      <c r="E3" s="83"/>
      <c r="F3" s="83"/>
      <c r="G3" s="83"/>
      <c r="H3" s="10"/>
      <c r="I3" s="83"/>
      <c r="J3" s="83"/>
      <c r="K3" s="83"/>
      <c r="L3" s="83"/>
      <c r="M3" s="83"/>
      <c r="N3" s="83"/>
      <c r="O3" s="83"/>
      <c r="P3" s="83"/>
      <c r="Q3" s="83"/>
      <c r="R3" s="83"/>
      <c r="S3" s="83"/>
      <c r="T3" s="83"/>
      <c r="U3" s="83"/>
      <c r="V3" s="83"/>
      <c r="W3" s="83"/>
      <c r="X3" s="83"/>
      <c r="Y3" s="83"/>
      <c r="Z3" s="83"/>
    </row>
    <row r="4" spans="1:26" ht="12.75" customHeight="1" x14ac:dyDescent="0.25">
      <c r="A4" s="298" t="s">
        <v>555</v>
      </c>
      <c r="B4" s="293"/>
      <c r="C4" s="293"/>
      <c r="D4" s="293"/>
      <c r="E4" s="293"/>
      <c r="F4" s="293"/>
      <c r="G4" s="294"/>
      <c r="H4" s="10"/>
      <c r="I4" s="83"/>
      <c r="J4" s="83"/>
      <c r="K4" s="83"/>
      <c r="L4" s="83"/>
      <c r="M4" s="83"/>
      <c r="N4" s="83"/>
      <c r="O4" s="83"/>
      <c r="P4" s="83"/>
      <c r="Q4" s="83"/>
      <c r="R4" s="83"/>
      <c r="S4" s="83"/>
      <c r="T4" s="83"/>
      <c r="U4" s="83"/>
      <c r="V4" s="83"/>
      <c r="W4" s="83"/>
      <c r="X4" s="83"/>
      <c r="Y4" s="83"/>
      <c r="Z4" s="83"/>
    </row>
    <row r="5" spans="1:26" ht="12.75" customHeight="1" x14ac:dyDescent="0.2">
      <c r="A5" s="83"/>
      <c r="B5" s="83"/>
      <c r="C5" s="83"/>
      <c r="D5" s="83"/>
      <c r="E5" s="83"/>
      <c r="F5" s="83"/>
      <c r="G5" s="83"/>
      <c r="H5" s="10"/>
      <c r="I5" s="83"/>
      <c r="J5" s="83"/>
      <c r="K5" s="83"/>
      <c r="L5" s="83"/>
      <c r="M5" s="83"/>
      <c r="N5" s="83"/>
      <c r="O5" s="83"/>
      <c r="P5" s="83"/>
      <c r="Q5" s="83"/>
      <c r="R5" s="83"/>
      <c r="S5" s="83"/>
      <c r="T5" s="83"/>
      <c r="U5" s="83"/>
      <c r="V5" s="83"/>
      <c r="W5" s="83"/>
      <c r="X5" s="83"/>
      <c r="Y5" s="83"/>
      <c r="Z5" s="83"/>
    </row>
    <row r="6" spans="1:26" ht="12.75" customHeight="1" x14ac:dyDescent="0.2">
      <c r="A6" s="84"/>
      <c r="B6" s="84"/>
      <c r="C6" s="85"/>
      <c r="D6" s="85"/>
      <c r="E6" s="85"/>
      <c r="F6" s="85"/>
      <c r="G6" s="85"/>
      <c r="H6" s="56"/>
      <c r="I6" s="83"/>
      <c r="J6" s="83"/>
      <c r="K6" s="83"/>
      <c r="L6" s="83"/>
      <c r="M6" s="83"/>
      <c r="N6" s="83"/>
      <c r="O6" s="83"/>
      <c r="P6" s="83"/>
      <c r="Q6" s="83"/>
      <c r="R6" s="83"/>
      <c r="S6" s="83"/>
      <c r="T6" s="83"/>
      <c r="U6" s="83"/>
      <c r="V6" s="83"/>
      <c r="W6" s="83"/>
      <c r="X6" s="83"/>
      <c r="Y6" s="83"/>
      <c r="Z6" s="83"/>
    </row>
    <row r="7" spans="1:26" ht="12.75" customHeight="1" x14ac:dyDescent="0.2">
      <c r="A7" s="86" t="s">
        <v>7</v>
      </c>
      <c r="B7" s="87" t="s">
        <v>53</v>
      </c>
      <c r="C7" s="88" t="s">
        <v>55</v>
      </c>
      <c r="D7" s="88"/>
      <c r="E7" s="89"/>
      <c r="F7" s="89"/>
      <c r="G7" s="90" t="s">
        <v>556</v>
      </c>
      <c r="H7" s="10"/>
      <c r="I7" s="83"/>
      <c r="J7" s="83"/>
      <c r="K7" s="83"/>
      <c r="L7" s="83"/>
      <c r="M7" s="83"/>
      <c r="N7" s="83"/>
      <c r="O7" s="83"/>
      <c r="P7" s="83"/>
      <c r="Q7" s="83"/>
      <c r="R7" s="83"/>
      <c r="S7" s="83"/>
      <c r="T7" s="83"/>
      <c r="U7" s="83"/>
      <c r="V7" s="83"/>
      <c r="W7" s="83"/>
      <c r="X7" s="83"/>
      <c r="Y7" s="83"/>
      <c r="Z7" s="83"/>
    </row>
    <row r="8" spans="1:26" ht="12.75" customHeight="1" x14ac:dyDescent="0.2">
      <c r="A8" s="295" t="str">
        <f>VLOOKUP(B7,'Canteiro+Adm. Local'!$A$7:$H$31,3,FALSE)</f>
        <v>Ligação provisória de água e instalações sanitárias provisória para obra</v>
      </c>
      <c r="B8" s="296"/>
      <c r="C8" s="296"/>
      <c r="D8" s="296"/>
      <c r="E8" s="297"/>
      <c r="F8" s="91" t="s">
        <v>557</v>
      </c>
      <c r="G8" s="92" t="str">
        <f>VLOOKUP(B7,'Canteiro+Adm. Local'!$A$7:$H$31,4,FALSE)</f>
        <v>un</v>
      </c>
      <c r="H8" s="10"/>
      <c r="I8" s="83"/>
      <c r="J8" s="83"/>
      <c r="K8" s="83"/>
      <c r="L8" s="83"/>
      <c r="M8" s="83"/>
      <c r="N8" s="83"/>
      <c r="O8" s="83"/>
      <c r="P8" s="83"/>
      <c r="Q8" s="83"/>
      <c r="R8" s="83"/>
      <c r="S8" s="83"/>
      <c r="T8" s="83"/>
      <c r="U8" s="83"/>
      <c r="V8" s="83"/>
      <c r="W8" s="83"/>
      <c r="X8" s="83"/>
      <c r="Y8" s="83"/>
      <c r="Z8" s="83"/>
    </row>
    <row r="9" spans="1:26" ht="12.75" customHeight="1" x14ac:dyDescent="0.2">
      <c r="A9" s="93"/>
      <c r="B9" s="94" t="s">
        <v>558</v>
      </c>
      <c r="C9" s="95" t="s">
        <v>559</v>
      </c>
      <c r="D9" s="95" t="s">
        <v>560</v>
      </c>
      <c r="E9" s="95" t="s">
        <v>561</v>
      </c>
      <c r="F9" s="96" t="s">
        <v>562</v>
      </c>
      <c r="G9" s="97" t="s">
        <v>563</v>
      </c>
      <c r="H9" s="10"/>
      <c r="I9" s="83"/>
      <c r="J9" s="83"/>
      <c r="K9" s="83"/>
      <c r="L9" s="83"/>
      <c r="M9" s="83"/>
      <c r="N9" s="83"/>
      <c r="O9" s="83"/>
      <c r="P9" s="83"/>
      <c r="Q9" s="83"/>
      <c r="R9" s="83"/>
      <c r="S9" s="83"/>
      <c r="T9" s="83"/>
      <c r="U9" s="83"/>
      <c r="V9" s="83"/>
      <c r="W9" s="83"/>
      <c r="X9" s="83"/>
      <c r="Y9" s="83"/>
      <c r="Z9" s="83"/>
    </row>
    <row r="10" spans="1:26" ht="12.75" customHeight="1" x14ac:dyDescent="0.2">
      <c r="A10" s="98">
        <v>88248</v>
      </c>
      <c r="B10" s="99" t="s">
        <v>564</v>
      </c>
      <c r="C10" s="56" t="s">
        <v>565</v>
      </c>
      <c r="D10" s="56" t="s">
        <v>566</v>
      </c>
      <c r="E10" s="100">
        <v>4</v>
      </c>
      <c r="F10" s="101">
        <v>14.85</v>
      </c>
      <c r="G10" s="102">
        <f t="shared" ref="G10:G22" si="0">ROUND(E10*F10,2)</f>
        <v>59.4</v>
      </c>
      <c r="H10" s="10"/>
      <c r="I10" s="83"/>
      <c r="J10" s="83"/>
      <c r="K10" s="83"/>
      <c r="L10" s="83"/>
      <c r="M10" s="83"/>
      <c r="N10" s="83"/>
      <c r="O10" s="83"/>
      <c r="P10" s="83"/>
      <c r="Q10" s="83"/>
      <c r="R10" s="83"/>
      <c r="S10" s="83"/>
      <c r="T10" s="83"/>
      <c r="U10" s="83"/>
      <c r="V10" s="83"/>
      <c r="W10" s="83"/>
      <c r="X10" s="83"/>
      <c r="Y10" s="83"/>
      <c r="Z10" s="83"/>
    </row>
    <row r="11" spans="1:26" ht="12.75" customHeight="1" x14ac:dyDescent="0.2">
      <c r="A11" s="98">
        <v>88262</v>
      </c>
      <c r="B11" s="99" t="s">
        <v>567</v>
      </c>
      <c r="C11" s="56" t="s">
        <v>565</v>
      </c>
      <c r="D11" s="56" t="s">
        <v>566</v>
      </c>
      <c r="E11" s="100">
        <v>8</v>
      </c>
      <c r="F11" s="101">
        <v>19.12</v>
      </c>
      <c r="G11" s="102">
        <f t="shared" si="0"/>
        <v>152.96</v>
      </c>
      <c r="H11" s="10"/>
      <c r="I11" s="83"/>
      <c r="J11" s="83"/>
      <c r="K11" s="83"/>
      <c r="L11" s="83"/>
      <c r="M11" s="83"/>
      <c r="N11" s="83"/>
      <c r="O11" s="83"/>
      <c r="P11" s="83"/>
      <c r="Q11" s="83"/>
      <c r="R11" s="83"/>
      <c r="S11" s="83"/>
      <c r="T11" s="83"/>
      <c r="U11" s="83"/>
      <c r="V11" s="83"/>
      <c r="W11" s="83"/>
      <c r="X11" s="83"/>
      <c r="Y11" s="83"/>
      <c r="Z11" s="83"/>
    </row>
    <row r="12" spans="1:26" ht="12.75" customHeight="1" x14ac:dyDescent="0.2">
      <c r="A12" s="98">
        <v>88267</v>
      </c>
      <c r="B12" s="99" t="s">
        <v>568</v>
      </c>
      <c r="C12" s="56" t="s">
        <v>565</v>
      </c>
      <c r="D12" s="56" t="s">
        <v>566</v>
      </c>
      <c r="E12" s="100">
        <v>8</v>
      </c>
      <c r="F12" s="101">
        <v>18.86</v>
      </c>
      <c r="G12" s="102">
        <f t="shared" si="0"/>
        <v>150.88</v>
      </c>
      <c r="H12" s="10"/>
      <c r="I12" s="83"/>
      <c r="J12" s="83"/>
      <c r="K12" s="83"/>
      <c r="L12" s="83"/>
      <c r="M12" s="83"/>
      <c r="N12" s="83"/>
      <c r="O12" s="83"/>
      <c r="P12" s="83"/>
      <c r="Q12" s="83"/>
      <c r="R12" s="83"/>
      <c r="S12" s="83"/>
      <c r="T12" s="83"/>
      <c r="U12" s="83"/>
      <c r="V12" s="83"/>
      <c r="W12" s="83"/>
      <c r="X12" s="83"/>
      <c r="Y12" s="83"/>
      <c r="Z12" s="83"/>
    </row>
    <row r="13" spans="1:26" ht="12.75" customHeight="1" x14ac:dyDescent="0.2">
      <c r="A13" s="98">
        <v>88309</v>
      </c>
      <c r="B13" s="99" t="s">
        <v>569</v>
      </c>
      <c r="C13" s="56" t="s">
        <v>565</v>
      </c>
      <c r="D13" s="56" t="s">
        <v>566</v>
      </c>
      <c r="E13" s="100">
        <v>8</v>
      </c>
      <c r="F13" s="101">
        <v>19.27</v>
      </c>
      <c r="G13" s="102">
        <f t="shared" si="0"/>
        <v>154.16</v>
      </c>
      <c r="H13" s="10"/>
      <c r="I13" s="83"/>
      <c r="J13" s="83"/>
      <c r="K13" s="83"/>
      <c r="L13" s="83"/>
      <c r="M13" s="83"/>
      <c r="N13" s="83"/>
      <c r="O13" s="83"/>
      <c r="P13" s="83"/>
      <c r="Q13" s="83"/>
      <c r="R13" s="83"/>
      <c r="S13" s="83"/>
      <c r="T13" s="83"/>
      <c r="U13" s="83"/>
      <c r="V13" s="83"/>
      <c r="W13" s="83"/>
      <c r="X13" s="83"/>
      <c r="Y13" s="83"/>
      <c r="Z13" s="83"/>
    </row>
    <row r="14" spans="1:26" ht="12.75" customHeight="1" x14ac:dyDescent="0.2">
      <c r="A14" s="98">
        <v>88316</v>
      </c>
      <c r="B14" s="99" t="s">
        <v>570</v>
      </c>
      <c r="C14" s="56" t="s">
        <v>565</v>
      </c>
      <c r="D14" s="56" t="s">
        <v>566</v>
      </c>
      <c r="E14" s="100">
        <v>8.1199999999999992</v>
      </c>
      <c r="F14" s="101">
        <v>14.36</v>
      </c>
      <c r="G14" s="102">
        <f t="shared" si="0"/>
        <v>116.6</v>
      </c>
      <c r="H14" s="10"/>
      <c r="I14" s="83"/>
      <c r="J14" s="83"/>
      <c r="K14" s="83"/>
      <c r="L14" s="83"/>
      <c r="M14" s="83"/>
      <c r="N14" s="83"/>
      <c r="O14" s="83"/>
      <c r="P14" s="83"/>
      <c r="Q14" s="83"/>
      <c r="R14" s="83"/>
      <c r="S14" s="83"/>
      <c r="T14" s="83"/>
      <c r="U14" s="83"/>
      <c r="V14" s="83"/>
      <c r="W14" s="83"/>
      <c r="X14" s="83"/>
      <c r="Y14" s="83"/>
      <c r="Z14" s="83"/>
    </row>
    <row r="15" spans="1:26" ht="12.75" customHeight="1" x14ac:dyDescent="0.2">
      <c r="A15" s="98">
        <v>370</v>
      </c>
      <c r="B15" s="99" t="s">
        <v>571</v>
      </c>
      <c r="C15" s="56" t="s">
        <v>572</v>
      </c>
      <c r="D15" s="56" t="s">
        <v>573</v>
      </c>
      <c r="E15" s="100">
        <v>1.89E-2</v>
      </c>
      <c r="F15" s="101">
        <v>89.17</v>
      </c>
      <c r="G15" s="102">
        <f t="shared" si="0"/>
        <v>1.69</v>
      </c>
      <c r="H15" s="10"/>
      <c r="I15" s="83"/>
      <c r="J15" s="83"/>
      <c r="K15" s="83"/>
      <c r="L15" s="83"/>
      <c r="M15" s="83"/>
      <c r="N15" s="83"/>
      <c r="O15" s="83"/>
      <c r="P15" s="83"/>
      <c r="Q15" s="83"/>
      <c r="R15" s="83"/>
      <c r="S15" s="83"/>
      <c r="T15" s="83"/>
      <c r="U15" s="83"/>
      <c r="V15" s="83"/>
      <c r="W15" s="83"/>
      <c r="X15" s="83"/>
      <c r="Y15" s="83"/>
      <c r="Z15" s="83"/>
    </row>
    <row r="16" spans="1:26" ht="12.75" customHeight="1" x14ac:dyDescent="0.2">
      <c r="A16" s="98">
        <v>12774</v>
      </c>
      <c r="B16" s="99" t="s">
        <v>574</v>
      </c>
      <c r="C16" s="56" t="s">
        <v>575</v>
      </c>
      <c r="D16" s="56" t="s">
        <v>566</v>
      </c>
      <c r="E16" s="100">
        <v>1</v>
      </c>
      <c r="F16" s="101">
        <v>113.82</v>
      </c>
      <c r="G16" s="102">
        <f t="shared" si="0"/>
        <v>113.82</v>
      </c>
      <c r="H16" s="10"/>
      <c r="I16" s="83"/>
      <c r="J16" s="83"/>
      <c r="K16" s="83"/>
      <c r="L16" s="83"/>
      <c r="M16" s="83"/>
      <c r="N16" s="83"/>
      <c r="O16" s="83"/>
      <c r="P16" s="83"/>
      <c r="Q16" s="83"/>
      <c r="R16" s="83"/>
      <c r="S16" s="83"/>
      <c r="T16" s="83"/>
      <c r="U16" s="83"/>
      <c r="V16" s="83"/>
      <c r="W16" s="83"/>
      <c r="X16" s="83"/>
      <c r="Y16" s="83"/>
      <c r="Z16" s="83"/>
    </row>
    <row r="17" spans="1:26" ht="12.75" customHeight="1" x14ac:dyDescent="0.2">
      <c r="A17" s="98">
        <v>4491</v>
      </c>
      <c r="B17" s="99" t="s">
        <v>576</v>
      </c>
      <c r="C17" s="56" t="s">
        <v>577</v>
      </c>
      <c r="D17" s="56" t="s">
        <v>566</v>
      </c>
      <c r="E17" s="100">
        <v>25</v>
      </c>
      <c r="F17" s="101">
        <v>2.9</v>
      </c>
      <c r="G17" s="103">
        <f t="shared" si="0"/>
        <v>72.5</v>
      </c>
      <c r="H17" s="10"/>
      <c r="I17" s="83"/>
      <c r="J17" s="83"/>
      <c r="K17" s="83"/>
      <c r="L17" s="83"/>
      <c r="M17" s="83"/>
      <c r="N17" s="83"/>
      <c r="O17" s="83"/>
      <c r="P17" s="83"/>
      <c r="Q17" s="83"/>
      <c r="R17" s="83"/>
      <c r="S17" s="83"/>
      <c r="T17" s="83"/>
      <c r="U17" s="83"/>
      <c r="V17" s="83"/>
      <c r="W17" s="83"/>
      <c r="X17" s="83"/>
      <c r="Y17" s="83"/>
      <c r="Z17" s="83"/>
    </row>
    <row r="18" spans="1:26" ht="12.75" customHeight="1" x14ac:dyDescent="0.2">
      <c r="A18" s="98">
        <v>6212</v>
      </c>
      <c r="B18" s="99" t="s">
        <v>578</v>
      </c>
      <c r="C18" s="56" t="s">
        <v>577</v>
      </c>
      <c r="D18" s="56" t="s">
        <v>566</v>
      </c>
      <c r="E18" s="100">
        <v>8</v>
      </c>
      <c r="F18" s="101">
        <v>6.8</v>
      </c>
      <c r="G18" s="103">
        <f t="shared" si="0"/>
        <v>54.4</v>
      </c>
      <c r="H18" s="10"/>
      <c r="I18" s="83"/>
      <c r="J18" s="83"/>
      <c r="K18" s="83"/>
      <c r="L18" s="83"/>
      <c r="M18" s="83"/>
      <c r="N18" s="83"/>
      <c r="O18" s="83"/>
      <c r="P18" s="83"/>
      <c r="Q18" s="83"/>
      <c r="R18" s="83"/>
      <c r="S18" s="83"/>
      <c r="T18" s="83"/>
      <c r="U18" s="83"/>
      <c r="V18" s="83"/>
      <c r="W18" s="83"/>
      <c r="X18" s="83"/>
      <c r="Y18" s="83"/>
      <c r="Z18" s="83"/>
    </row>
    <row r="19" spans="1:26" ht="12.75" customHeight="1" x14ac:dyDescent="0.2">
      <c r="A19" s="98">
        <v>7258</v>
      </c>
      <c r="B19" s="99" t="s">
        <v>579</v>
      </c>
      <c r="C19" s="56" t="s">
        <v>575</v>
      </c>
      <c r="D19" s="56" t="s">
        <v>566</v>
      </c>
      <c r="E19" s="100">
        <v>30</v>
      </c>
      <c r="F19" s="101">
        <v>0.28000000000000003</v>
      </c>
      <c r="G19" s="103">
        <f t="shared" si="0"/>
        <v>8.4</v>
      </c>
      <c r="H19" s="10"/>
      <c r="I19" s="83"/>
      <c r="J19" s="83"/>
      <c r="K19" s="83"/>
      <c r="L19" s="83"/>
      <c r="M19" s="83"/>
      <c r="N19" s="83"/>
      <c r="O19" s="83"/>
      <c r="P19" s="83"/>
      <c r="Q19" s="83"/>
      <c r="R19" s="83"/>
      <c r="S19" s="83"/>
      <c r="T19" s="83"/>
      <c r="U19" s="83"/>
      <c r="V19" s="83"/>
      <c r="W19" s="83"/>
      <c r="X19" s="83"/>
      <c r="Y19" s="83"/>
      <c r="Z19" s="83"/>
    </row>
    <row r="20" spans="1:26" ht="12.75" customHeight="1" x14ac:dyDescent="0.2">
      <c r="A20" s="98">
        <v>9836</v>
      </c>
      <c r="B20" s="99" t="s">
        <v>580</v>
      </c>
      <c r="C20" s="56" t="s">
        <v>577</v>
      </c>
      <c r="D20" s="56" t="s">
        <v>573</v>
      </c>
      <c r="E20" s="100">
        <v>5</v>
      </c>
      <c r="F20" s="101">
        <v>7</v>
      </c>
      <c r="G20" s="103">
        <f t="shared" si="0"/>
        <v>35</v>
      </c>
      <c r="H20" s="10"/>
      <c r="I20" s="83"/>
      <c r="J20" s="83"/>
      <c r="K20" s="83"/>
      <c r="L20" s="83"/>
      <c r="M20" s="83"/>
      <c r="N20" s="83"/>
      <c r="O20" s="83"/>
      <c r="P20" s="83"/>
      <c r="Q20" s="83"/>
      <c r="R20" s="83"/>
      <c r="S20" s="83"/>
      <c r="T20" s="83"/>
      <c r="U20" s="83"/>
      <c r="V20" s="83"/>
      <c r="W20" s="83"/>
      <c r="X20" s="83"/>
      <c r="Y20" s="83"/>
      <c r="Z20" s="83"/>
    </row>
    <row r="21" spans="1:26" ht="12.75" customHeight="1" x14ac:dyDescent="0.2">
      <c r="A21" s="98">
        <v>9868</v>
      </c>
      <c r="B21" s="99" t="s">
        <v>581</v>
      </c>
      <c r="C21" s="56" t="s">
        <v>577</v>
      </c>
      <c r="D21" s="56" t="s">
        <v>566</v>
      </c>
      <c r="E21" s="100">
        <v>30</v>
      </c>
      <c r="F21" s="101">
        <v>1.98</v>
      </c>
      <c r="G21" s="103">
        <f t="shared" si="0"/>
        <v>59.4</v>
      </c>
      <c r="H21" s="10"/>
      <c r="I21" s="83"/>
      <c r="J21" s="83"/>
      <c r="K21" s="83"/>
      <c r="L21" s="83"/>
      <c r="M21" s="83"/>
      <c r="N21" s="83"/>
      <c r="O21" s="83"/>
      <c r="P21" s="83"/>
      <c r="Q21" s="83"/>
      <c r="R21" s="83"/>
      <c r="S21" s="83"/>
      <c r="T21" s="83"/>
      <c r="U21" s="83"/>
      <c r="V21" s="83"/>
      <c r="W21" s="83"/>
      <c r="X21" s="83"/>
      <c r="Y21" s="83"/>
      <c r="Z21" s="83"/>
    </row>
    <row r="22" spans="1:26" ht="12.75" customHeight="1" x14ac:dyDescent="0.2">
      <c r="A22" s="98">
        <v>11868</v>
      </c>
      <c r="B22" s="99" t="s">
        <v>582</v>
      </c>
      <c r="C22" s="56" t="s">
        <v>575</v>
      </c>
      <c r="D22" s="56" t="s">
        <v>566</v>
      </c>
      <c r="E22" s="100">
        <v>1</v>
      </c>
      <c r="F22" s="101">
        <v>320</v>
      </c>
      <c r="G22" s="103">
        <f t="shared" si="0"/>
        <v>320</v>
      </c>
      <c r="H22" s="10"/>
      <c r="I22" s="83"/>
      <c r="J22" s="83"/>
      <c r="K22" s="83"/>
      <c r="L22" s="83"/>
      <c r="M22" s="83"/>
      <c r="N22" s="83"/>
      <c r="O22" s="83"/>
      <c r="P22" s="83"/>
      <c r="Q22" s="83"/>
      <c r="R22" s="83"/>
      <c r="S22" s="83"/>
      <c r="T22" s="83"/>
      <c r="U22" s="83"/>
      <c r="V22" s="83"/>
      <c r="W22" s="83"/>
      <c r="X22" s="83"/>
      <c r="Y22" s="83"/>
      <c r="Z22" s="83"/>
    </row>
    <row r="23" spans="1:26" ht="12.75" customHeight="1" x14ac:dyDescent="0.2">
      <c r="A23" s="104"/>
      <c r="B23" s="105"/>
      <c r="C23" s="106"/>
      <c r="D23" s="106"/>
      <c r="E23" s="89" t="s">
        <v>583</v>
      </c>
      <c r="F23" s="89"/>
      <c r="G23" s="107">
        <f>ROUND(SUM(G10:G22),2)</f>
        <v>1299.21</v>
      </c>
      <c r="H23" s="10"/>
      <c r="I23" s="83"/>
      <c r="J23" s="83"/>
      <c r="K23" s="83"/>
      <c r="L23" s="83"/>
      <c r="M23" s="83"/>
      <c r="N23" s="83"/>
      <c r="O23" s="83"/>
      <c r="P23" s="83"/>
      <c r="Q23" s="83"/>
      <c r="R23" s="83"/>
      <c r="S23" s="83"/>
      <c r="T23" s="83"/>
      <c r="U23" s="83"/>
      <c r="V23" s="83"/>
      <c r="W23" s="83"/>
      <c r="X23" s="83"/>
      <c r="Y23" s="83"/>
      <c r="Z23" s="83"/>
    </row>
    <row r="24" spans="1:26" ht="12.75" customHeight="1" x14ac:dyDescent="0.2">
      <c r="A24" s="108"/>
      <c r="B24" s="109"/>
      <c r="C24" s="110"/>
      <c r="D24" s="111" t="s">
        <v>584</v>
      </c>
      <c r="E24" s="112">
        <f>BDI!D26</f>
        <v>0.18894704395755624</v>
      </c>
      <c r="F24" s="111"/>
      <c r="G24" s="113">
        <f>ROUND(G23*E24,2)</f>
        <v>245.48</v>
      </c>
      <c r="H24" s="10"/>
      <c r="I24" s="114"/>
      <c r="J24" s="83"/>
      <c r="K24" s="83"/>
      <c r="L24" s="83"/>
      <c r="M24" s="83"/>
      <c r="N24" s="83"/>
      <c r="O24" s="83"/>
      <c r="P24" s="83"/>
      <c r="Q24" s="83"/>
      <c r="R24" s="83"/>
      <c r="S24" s="83"/>
      <c r="T24" s="83"/>
      <c r="U24" s="83"/>
      <c r="V24" s="83"/>
      <c r="W24" s="83"/>
      <c r="X24" s="83"/>
      <c r="Y24" s="83"/>
      <c r="Z24" s="83"/>
    </row>
    <row r="25" spans="1:26" ht="12.75" customHeight="1" x14ac:dyDescent="0.2">
      <c r="A25" s="115"/>
      <c r="B25" s="116"/>
      <c r="C25" s="117"/>
      <c r="D25" s="117"/>
      <c r="E25" s="91" t="s">
        <v>15</v>
      </c>
      <c r="F25" s="91"/>
      <c r="G25" s="118">
        <f>ROUND(G23+G24,2)</f>
        <v>1544.69</v>
      </c>
      <c r="H25" s="10"/>
      <c r="I25" s="83"/>
      <c r="J25" s="83"/>
      <c r="K25" s="83"/>
      <c r="L25" s="83"/>
      <c r="M25" s="83"/>
      <c r="N25" s="83"/>
      <c r="O25" s="83"/>
      <c r="P25" s="83"/>
      <c r="Q25" s="83"/>
      <c r="R25" s="83"/>
      <c r="S25" s="83"/>
      <c r="T25" s="83"/>
      <c r="U25" s="83"/>
      <c r="V25" s="83"/>
      <c r="W25" s="83"/>
      <c r="X25" s="83"/>
      <c r="Y25" s="83"/>
      <c r="Z25" s="83"/>
    </row>
    <row r="26" spans="1:26" ht="12.75" customHeight="1" x14ac:dyDescent="0.2">
      <c r="A26" s="119"/>
      <c r="B26" s="119"/>
      <c r="C26" s="85"/>
      <c r="D26" s="85"/>
      <c r="E26" s="85"/>
      <c r="F26" s="85"/>
      <c r="G26" s="85"/>
      <c r="H26" s="56"/>
      <c r="I26" s="83"/>
      <c r="J26" s="83"/>
      <c r="K26" s="83"/>
      <c r="L26" s="83"/>
      <c r="M26" s="83"/>
      <c r="N26" s="83"/>
      <c r="O26" s="83"/>
      <c r="P26" s="83"/>
      <c r="Q26" s="83"/>
      <c r="R26" s="83"/>
      <c r="S26" s="83"/>
      <c r="T26" s="83"/>
      <c r="U26" s="83"/>
      <c r="V26" s="83"/>
      <c r="W26" s="83"/>
      <c r="X26" s="83"/>
      <c r="Y26" s="83"/>
      <c r="Z26" s="83"/>
    </row>
    <row r="27" spans="1:26" ht="12.75" customHeight="1" x14ac:dyDescent="0.2">
      <c r="A27" s="84"/>
      <c r="B27" s="84"/>
      <c r="C27" s="85"/>
      <c r="D27" s="85"/>
      <c r="E27" s="85"/>
      <c r="F27" s="85"/>
      <c r="G27" s="85"/>
      <c r="H27" s="56"/>
      <c r="I27" s="83"/>
      <c r="J27" s="83"/>
      <c r="K27" s="83"/>
      <c r="L27" s="83"/>
      <c r="M27" s="83"/>
      <c r="N27" s="83"/>
      <c r="O27" s="83"/>
      <c r="P27" s="83"/>
      <c r="Q27" s="83"/>
      <c r="R27" s="83"/>
      <c r="S27" s="83"/>
      <c r="T27" s="83"/>
      <c r="U27" s="83"/>
      <c r="V27" s="83"/>
      <c r="W27" s="83"/>
      <c r="X27" s="83"/>
      <c r="Y27" s="83"/>
      <c r="Z27" s="83"/>
    </row>
    <row r="28" spans="1:26" ht="12.75" customHeight="1" x14ac:dyDescent="0.2">
      <c r="A28" s="86" t="s">
        <v>7</v>
      </c>
      <c r="B28" s="87" t="s">
        <v>22</v>
      </c>
      <c r="C28" s="88" t="s">
        <v>23</v>
      </c>
      <c r="D28" s="88"/>
      <c r="E28" s="89"/>
      <c r="F28" s="89"/>
      <c r="G28" s="90" t="s">
        <v>585</v>
      </c>
      <c r="H28" s="10"/>
      <c r="I28" s="83"/>
      <c r="J28" s="83"/>
      <c r="K28" s="83"/>
      <c r="L28" s="83"/>
      <c r="M28" s="83"/>
      <c r="N28" s="83"/>
      <c r="O28" s="83"/>
      <c r="P28" s="83"/>
      <c r="Q28" s="83"/>
      <c r="R28" s="83"/>
      <c r="S28" s="83"/>
      <c r="T28" s="83"/>
      <c r="U28" s="83"/>
      <c r="V28" s="83"/>
      <c r="W28" s="83"/>
      <c r="X28" s="83"/>
      <c r="Y28" s="83"/>
      <c r="Z28" s="83"/>
    </row>
    <row r="29" spans="1:26" ht="12.75" customHeight="1" x14ac:dyDescent="0.2">
      <c r="A29" s="295" t="str">
        <f>VLOOKUP(B28,'Pista 01'!$A$7:$H$197,3,FALSE)</f>
        <v>Remoção de grades (acesso e grade de proteção da área lançamento )</v>
      </c>
      <c r="B29" s="296"/>
      <c r="C29" s="296"/>
      <c r="D29" s="296"/>
      <c r="E29" s="297"/>
      <c r="F29" s="91" t="s">
        <v>557</v>
      </c>
      <c r="G29" s="92" t="str">
        <f>VLOOKUP(B28,'Pista 01'!$A$7:$H$197,4,FALSE)</f>
        <v>m²</v>
      </c>
      <c r="H29" s="10"/>
      <c r="I29" s="83"/>
      <c r="J29" s="83"/>
      <c r="K29" s="83"/>
      <c r="L29" s="83"/>
      <c r="M29" s="83"/>
      <c r="N29" s="83"/>
      <c r="O29" s="83"/>
      <c r="P29" s="83"/>
      <c r="Q29" s="83"/>
      <c r="R29" s="83"/>
      <c r="S29" s="83"/>
      <c r="T29" s="83"/>
      <c r="U29" s="83"/>
      <c r="V29" s="83"/>
      <c r="W29" s="83"/>
      <c r="X29" s="83"/>
      <c r="Y29" s="83"/>
      <c r="Z29" s="83"/>
    </row>
    <row r="30" spans="1:26" ht="12.75" customHeight="1" x14ac:dyDescent="0.2">
      <c r="A30" s="93"/>
      <c r="B30" s="94" t="s">
        <v>558</v>
      </c>
      <c r="C30" s="95" t="s">
        <v>559</v>
      </c>
      <c r="D30" s="95" t="s">
        <v>560</v>
      </c>
      <c r="E30" s="95" t="s">
        <v>561</v>
      </c>
      <c r="F30" s="96" t="s">
        <v>562</v>
      </c>
      <c r="G30" s="97" t="s">
        <v>563</v>
      </c>
      <c r="H30" s="10"/>
      <c r="I30" s="83"/>
      <c r="J30" s="83"/>
      <c r="K30" s="83"/>
      <c r="L30" s="83"/>
      <c r="M30" s="83"/>
      <c r="N30" s="83"/>
      <c r="O30" s="83"/>
      <c r="P30" s="83"/>
      <c r="Q30" s="83"/>
      <c r="R30" s="83"/>
      <c r="S30" s="83"/>
      <c r="T30" s="83"/>
      <c r="U30" s="83"/>
      <c r="V30" s="83"/>
      <c r="W30" s="83"/>
      <c r="X30" s="83"/>
      <c r="Y30" s="83"/>
      <c r="Z30" s="83"/>
    </row>
    <row r="31" spans="1:26" ht="12.75" customHeight="1" x14ac:dyDescent="0.2">
      <c r="A31" s="98">
        <v>88309</v>
      </c>
      <c r="B31" s="99" t="s">
        <v>569</v>
      </c>
      <c r="C31" s="56" t="s">
        <v>565</v>
      </c>
      <c r="D31" s="56" t="s">
        <v>566</v>
      </c>
      <c r="E31" s="100">
        <v>0.2</v>
      </c>
      <c r="F31" s="101">
        <v>19.27</v>
      </c>
      <c r="G31" s="102">
        <f t="shared" ref="G31:G32" si="1">ROUND(E31*F31,2)</f>
        <v>3.85</v>
      </c>
      <c r="H31" s="10"/>
      <c r="I31" s="83"/>
      <c r="J31" s="83"/>
      <c r="K31" s="83"/>
      <c r="L31" s="83"/>
      <c r="M31" s="83"/>
      <c r="N31" s="83"/>
      <c r="O31" s="83"/>
      <c r="P31" s="83"/>
      <c r="Q31" s="83"/>
      <c r="R31" s="83"/>
      <c r="S31" s="83"/>
      <c r="T31" s="83"/>
      <c r="U31" s="83"/>
      <c r="V31" s="83"/>
      <c r="W31" s="83"/>
      <c r="X31" s="83"/>
      <c r="Y31" s="83"/>
      <c r="Z31" s="83"/>
    </row>
    <row r="32" spans="1:26" ht="12.75" customHeight="1" x14ac:dyDescent="0.2">
      <c r="A32" s="98">
        <v>88316</v>
      </c>
      <c r="B32" s="99" t="s">
        <v>570</v>
      </c>
      <c r="C32" s="56" t="s">
        <v>565</v>
      </c>
      <c r="D32" s="56" t="s">
        <v>566</v>
      </c>
      <c r="E32" s="100">
        <v>0.2</v>
      </c>
      <c r="F32" s="101">
        <v>14.36</v>
      </c>
      <c r="G32" s="102">
        <f t="shared" si="1"/>
        <v>2.87</v>
      </c>
      <c r="H32" s="10"/>
      <c r="I32" s="83"/>
      <c r="J32" s="83"/>
      <c r="K32" s="83"/>
      <c r="L32" s="83"/>
      <c r="M32" s="83"/>
      <c r="N32" s="83"/>
      <c r="O32" s="83"/>
      <c r="P32" s="83"/>
      <c r="Q32" s="83"/>
      <c r="R32" s="83"/>
      <c r="S32" s="83"/>
      <c r="T32" s="83"/>
      <c r="U32" s="83"/>
      <c r="V32" s="83"/>
      <c r="W32" s="83"/>
      <c r="X32" s="83"/>
      <c r="Y32" s="83"/>
      <c r="Z32" s="83"/>
    </row>
    <row r="33" spans="1:26" ht="12.75" customHeight="1" x14ac:dyDescent="0.2">
      <c r="A33" s="104"/>
      <c r="B33" s="105"/>
      <c r="C33" s="106"/>
      <c r="D33" s="106"/>
      <c r="E33" s="89" t="s">
        <v>583</v>
      </c>
      <c r="F33" s="89"/>
      <c r="G33" s="107">
        <f>ROUND(SUM(G31:G32),2)</f>
        <v>6.72</v>
      </c>
      <c r="H33" s="10"/>
      <c r="I33" s="83"/>
      <c r="J33" s="83"/>
      <c r="K33" s="83"/>
      <c r="L33" s="83"/>
      <c r="M33" s="83"/>
      <c r="N33" s="83"/>
      <c r="O33" s="83"/>
      <c r="P33" s="83"/>
      <c r="Q33" s="83"/>
      <c r="R33" s="83"/>
      <c r="S33" s="83"/>
      <c r="T33" s="83"/>
      <c r="U33" s="83"/>
      <c r="V33" s="83"/>
      <c r="W33" s="83"/>
      <c r="X33" s="83"/>
      <c r="Y33" s="83"/>
      <c r="Z33" s="83"/>
    </row>
    <row r="34" spans="1:26" ht="12.75" customHeight="1" x14ac:dyDescent="0.2">
      <c r="A34" s="108"/>
      <c r="B34" s="109"/>
      <c r="C34" s="110"/>
      <c r="D34" s="111" t="s">
        <v>584</v>
      </c>
      <c r="E34" s="112">
        <f>BDI!D26</f>
        <v>0.18894704395755624</v>
      </c>
      <c r="F34" s="111"/>
      <c r="G34" s="113">
        <f>ROUND(G33*E34,2)</f>
        <v>1.27</v>
      </c>
      <c r="H34" s="10"/>
      <c r="I34" s="114"/>
      <c r="J34" s="83"/>
      <c r="K34" s="83"/>
      <c r="L34" s="83"/>
      <c r="M34" s="83"/>
      <c r="N34" s="83"/>
      <c r="O34" s="83"/>
      <c r="P34" s="83"/>
      <c r="Q34" s="83"/>
      <c r="R34" s="83"/>
      <c r="S34" s="83"/>
      <c r="T34" s="83"/>
      <c r="U34" s="83"/>
      <c r="V34" s="83"/>
      <c r="W34" s="83"/>
      <c r="X34" s="83"/>
      <c r="Y34" s="83"/>
      <c r="Z34" s="83"/>
    </row>
    <row r="35" spans="1:26" ht="12.75" customHeight="1" x14ac:dyDescent="0.2">
      <c r="A35" s="115"/>
      <c r="B35" s="116"/>
      <c r="C35" s="117"/>
      <c r="D35" s="117"/>
      <c r="E35" s="91" t="s">
        <v>15</v>
      </c>
      <c r="F35" s="91"/>
      <c r="G35" s="118">
        <f>ROUND(G33+G34,2)</f>
        <v>7.99</v>
      </c>
      <c r="H35" s="10"/>
      <c r="I35" s="83"/>
      <c r="J35" s="83"/>
      <c r="K35" s="83"/>
      <c r="L35" s="83"/>
      <c r="M35" s="83"/>
      <c r="N35" s="83"/>
      <c r="O35" s="83"/>
      <c r="P35" s="83"/>
      <c r="Q35" s="83"/>
      <c r="R35" s="83"/>
      <c r="S35" s="83"/>
      <c r="T35" s="83"/>
      <c r="U35" s="83"/>
      <c r="V35" s="83"/>
      <c r="W35" s="83"/>
      <c r="X35" s="83"/>
      <c r="Y35" s="83"/>
      <c r="Z35" s="83"/>
    </row>
    <row r="36" spans="1:26" ht="12.75" customHeight="1" x14ac:dyDescent="0.2">
      <c r="A36" s="84"/>
      <c r="B36" s="84"/>
      <c r="C36" s="85"/>
      <c r="D36" s="85"/>
      <c r="E36" s="85"/>
      <c r="F36" s="85"/>
      <c r="G36" s="85"/>
      <c r="H36" s="56"/>
      <c r="I36" s="83"/>
      <c r="J36" s="83"/>
      <c r="K36" s="83"/>
      <c r="L36" s="83"/>
      <c r="M36" s="83"/>
      <c r="N36" s="83"/>
      <c r="O36" s="83"/>
      <c r="P36" s="83"/>
      <c r="Q36" s="83"/>
      <c r="R36" s="83"/>
      <c r="S36" s="83"/>
      <c r="T36" s="83"/>
      <c r="U36" s="83"/>
      <c r="V36" s="83"/>
      <c r="W36" s="83"/>
      <c r="X36" s="83"/>
      <c r="Y36" s="83"/>
      <c r="Z36" s="83"/>
    </row>
    <row r="37" spans="1:26" ht="12.75" customHeight="1" x14ac:dyDescent="0.2">
      <c r="A37" s="84"/>
      <c r="B37" s="84"/>
      <c r="C37" s="85"/>
      <c r="D37" s="85"/>
      <c r="E37" s="85"/>
      <c r="F37" s="85"/>
      <c r="G37" s="85"/>
      <c r="H37" s="56"/>
      <c r="I37" s="83"/>
      <c r="J37" s="83"/>
      <c r="K37" s="83"/>
      <c r="L37" s="83"/>
      <c r="M37" s="83"/>
      <c r="N37" s="83"/>
      <c r="O37" s="83"/>
      <c r="P37" s="83"/>
      <c r="Q37" s="83"/>
      <c r="R37" s="83"/>
      <c r="S37" s="83"/>
      <c r="T37" s="83"/>
      <c r="U37" s="83"/>
      <c r="V37" s="83"/>
      <c r="W37" s="83"/>
      <c r="X37" s="83"/>
      <c r="Y37" s="83"/>
      <c r="Z37" s="83"/>
    </row>
    <row r="38" spans="1:26" ht="12.75" customHeight="1" x14ac:dyDescent="0.2">
      <c r="A38" s="86" t="s">
        <v>7</v>
      </c>
      <c r="B38" s="87" t="s">
        <v>29</v>
      </c>
      <c r="C38" s="88">
        <v>85335</v>
      </c>
      <c r="D38" s="88"/>
      <c r="E38" s="89"/>
      <c r="F38" s="89"/>
      <c r="G38" s="90" t="s">
        <v>586</v>
      </c>
      <c r="H38" s="10"/>
      <c r="I38" s="83"/>
      <c r="J38" s="83"/>
      <c r="K38" s="83"/>
      <c r="L38" s="83"/>
      <c r="M38" s="83"/>
      <c r="N38" s="83"/>
      <c r="O38" s="83"/>
      <c r="P38" s="83"/>
      <c r="Q38" s="83"/>
      <c r="R38" s="83"/>
      <c r="S38" s="83"/>
      <c r="T38" s="83"/>
      <c r="U38" s="83"/>
      <c r="V38" s="83"/>
      <c r="W38" s="83"/>
      <c r="X38" s="83"/>
      <c r="Y38" s="83"/>
      <c r="Z38" s="83"/>
    </row>
    <row r="39" spans="1:26" ht="12.75" customHeight="1" x14ac:dyDescent="0.2">
      <c r="A39" s="295" t="str">
        <f>'Pista 02'!C10</f>
        <v>Retirada de meio fio com empilhamento e sem remoção</v>
      </c>
      <c r="B39" s="296"/>
      <c r="C39" s="296"/>
      <c r="D39" s="296"/>
      <c r="E39" s="297"/>
      <c r="F39" s="91" t="s">
        <v>557</v>
      </c>
      <c r="G39" s="92" t="str">
        <f>'Pista 02'!D10</f>
        <v>m</v>
      </c>
      <c r="H39" s="10"/>
      <c r="I39" s="83"/>
      <c r="J39" s="83"/>
      <c r="K39" s="83"/>
      <c r="L39" s="83"/>
      <c r="M39" s="83"/>
      <c r="N39" s="83"/>
      <c r="O39" s="83"/>
      <c r="P39" s="83"/>
      <c r="Q39" s="83"/>
      <c r="R39" s="83"/>
      <c r="S39" s="83"/>
      <c r="T39" s="83"/>
      <c r="U39" s="83"/>
      <c r="V39" s="83"/>
      <c r="W39" s="83"/>
      <c r="X39" s="83"/>
      <c r="Y39" s="83"/>
      <c r="Z39" s="83"/>
    </row>
    <row r="40" spans="1:26" ht="12.75" customHeight="1" x14ac:dyDescent="0.2">
      <c r="A40" s="93"/>
      <c r="B40" s="94" t="s">
        <v>558</v>
      </c>
      <c r="C40" s="95" t="s">
        <v>559</v>
      </c>
      <c r="D40" s="95" t="s">
        <v>560</v>
      </c>
      <c r="E40" s="95" t="s">
        <v>561</v>
      </c>
      <c r="F40" s="96" t="s">
        <v>562</v>
      </c>
      <c r="G40" s="97" t="s">
        <v>563</v>
      </c>
      <c r="H40" s="10"/>
      <c r="I40" s="83"/>
      <c r="J40" s="83"/>
      <c r="K40" s="83"/>
      <c r="L40" s="83"/>
      <c r="M40" s="83"/>
      <c r="N40" s="83"/>
      <c r="O40" s="83"/>
      <c r="P40" s="83"/>
      <c r="Q40" s="83"/>
      <c r="R40" s="83"/>
      <c r="S40" s="83"/>
      <c r="T40" s="83"/>
      <c r="U40" s="83"/>
      <c r="V40" s="83"/>
      <c r="W40" s="83"/>
      <c r="X40" s="83"/>
      <c r="Y40" s="83"/>
      <c r="Z40" s="83"/>
    </row>
    <row r="41" spans="1:26" ht="12.75" customHeight="1" x14ac:dyDescent="0.2">
      <c r="A41" s="98">
        <v>88309</v>
      </c>
      <c r="B41" s="99" t="s">
        <v>569</v>
      </c>
      <c r="C41" s="56" t="s">
        <v>565</v>
      </c>
      <c r="D41" s="56" t="s">
        <v>566</v>
      </c>
      <c r="E41" s="100">
        <v>0.21</v>
      </c>
      <c r="F41" s="101">
        <v>19.27</v>
      </c>
      <c r="G41" s="102">
        <f t="shared" ref="G41:G42" si="2">ROUND(E41*F41,2)</f>
        <v>4.05</v>
      </c>
      <c r="H41" s="10"/>
      <c r="I41" s="83"/>
      <c r="J41" s="83"/>
      <c r="K41" s="83"/>
      <c r="L41" s="83"/>
      <c r="M41" s="83"/>
      <c r="N41" s="83"/>
      <c r="O41" s="83"/>
      <c r="P41" s="83"/>
      <c r="Q41" s="83"/>
      <c r="R41" s="83"/>
      <c r="S41" s="83"/>
      <c r="T41" s="83"/>
      <c r="U41" s="83"/>
      <c r="V41" s="83"/>
      <c r="W41" s="83"/>
      <c r="X41" s="83"/>
      <c r="Y41" s="83"/>
      <c r="Z41" s="83"/>
    </row>
    <row r="42" spans="1:26" ht="12.75" customHeight="1" x14ac:dyDescent="0.2">
      <c r="A42" s="98">
        <v>88316</v>
      </c>
      <c r="B42" s="99" t="s">
        <v>570</v>
      </c>
      <c r="C42" s="56" t="s">
        <v>565</v>
      </c>
      <c r="D42" s="56" t="s">
        <v>566</v>
      </c>
      <c r="E42" s="100">
        <v>0.21</v>
      </c>
      <c r="F42" s="101">
        <v>14.36</v>
      </c>
      <c r="G42" s="102">
        <f t="shared" si="2"/>
        <v>3.02</v>
      </c>
      <c r="H42" s="10"/>
      <c r="I42" s="83"/>
      <c r="J42" s="83"/>
      <c r="K42" s="83"/>
      <c r="L42" s="83"/>
      <c r="M42" s="83"/>
      <c r="N42" s="83"/>
      <c r="O42" s="83"/>
      <c r="P42" s="83"/>
      <c r="Q42" s="83"/>
      <c r="R42" s="83"/>
      <c r="S42" s="83"/>
      <c r="T42" s="83"/>
      <c r="U42" s="83"/>
      <c r="V42" s="83"/>
      <c r="W42" s="83"/>
      <c r="X42" s="83"/>
      <c r="Y42" s="83"/>
      <c r="Z42" s="83"/>
    </row>
    <row r="43" spans="1:26" ht="12.75" customHeight="1" x14ac:dyDescent="0.2">
      <c r="A43" s="104"/>
      <c r="B43" s="105"/>
      <c r="C43" s="106"/>
      <c r="D43" s="106"/>
      <c r="E43" s="89" t="s">
        <v>583</v>
      </c>
      <c r="F43" s="89"/>
      <c r="G43" s="107">
        <f>ROUND(SUM(G41:G42),2)</f>
        <v>7.07</v>
      </c>
      <c r="H43" s="10"/>
      <c r="I43" s="83"/>
      <c r="J43" s="83"/>
      <c r="K43" s="83"/>
      <c r="L43" s="83"/>
      <c r="M43" s="83"/>
      <c r="N43" s="83"/>
      <c r="O43" s="83"/>
      <c r="P43" s="83"/>
      <c r="Q43" s="83"/>
      <c r="R43" s="83"/>
      <c r="S43" s="83"/>
      <c r="T43" s="83"/>
      <c r="U43" s="83"/>
      <c r="V43" s="83"/>
      <c r="W43" s="83"/>
      <c r="X43" s="83"/>
      <c r="Y43" s="83"/>
      <c r="Z43" s="83"/>
    </row>
    <row r="44" spans="1:26" ht="12.75" customHeight="1" x14ac:dyDescent="0.2">
      <c r="A44" s="108"/>
      <c r="B44" s="109"/>
      <c r="C44" s="110"/>
      <c r="D44" s="111" t="s">
        <v>584</v>
      </c>
      <c r="E44" s="112">
        <f>BDI!D26</f>
        <v>0.18894704395755624</v>
      </c>
      <c r="F44" s="111"/>
      <c r="G44" s="113">
        <f>ROUND(G43*E44,2)</f>
        <v>1.34</v>
      </c>
      <c r="H44" s="10"/>
      <c r="I44" s="114"/>
      <c r="J44" s="83"/>
      <c r="K44" s="83"/>
      <c r="L44" s="83"/>
      <c r="M44" s="83"/>
      <c r="N44" s="83"/>
      <c r="O44" s="83"/>
      <c r="P44" s="83"/>
      <c r="Q44" s="83"/>
      <c r="R44" s="83"/>
      <c r="S44" s="83"/>
      <c r="T44" s="83"/>
      <c r="U44" s="83"/>
      <c r="V44" s="83"/>
      <c r="W44" s="83"/>
      <c r="X44" s="83"/>
      <c r="Y44" s="83"/>
      <c r="Z44" s="83"/>
    </row>
    <row r="45" spans="1:26" ht="12.75" customHeight="1" x14ac:dyDescent="0.2">
      <c r="A45" s="115"/>
      <c r="B45" s="116"/>
      <c r="C45" s="117"/>
      <c r="D45" s="117"/>
      <c r="E45" s="91" t="s">
        <v>15</v>
      </c>
      <c r="F45" s="91"/>
      <c r="G45" s="118">
        <f>ROUND(G43+G44,2)</f>
        <v>8.41</v>
      </c>
      <c r="H45" s="10"/>
      <c r="I45" s="83"/>
      <c r="J45" s="83"/>
      <c r="K45" s="83"/>
      <c r="L45" s="83"/>
      <c r="M45" s="83"/>
      <c r="N45" s="83"/>
      <c r="O45" s="83"/>
      <c r="P45" s="83"/>
      <c r="Q45" s="83"/>
      <c r="R45" s="83"/>
      <c r="S45" s="83"/>
      <c r="T45" s="83"/>
      <c r="U45" s="83"/>
      <c r="V45" s="83"/>
      <c r="W45" s="83"/>
      <c r="X45" s="83"/>
      <c r="Y45" s="83"/>
      <c r="Z45" s="83"/>
    </row>
    <row r="46" spans="1:26" ht="12.75" customHeight="1" x14ac:dyDescent="0.2">
      <c r="A46" s="84"/>
      <c r="B46" s="84"/>
      <c r="C46" s="85"/>
      <c r="D46" s="85"/>
      <c r="E46" s="85"/>
      <c r="F46" s="85"/>
      <c r="G46" s="85"/>
      <c r="H46" s="56"/>
      <c r="I46" s="83"/>
      <c r="J46" s="83"/>
      <c r="K46" s="83"/>
      <c r="L46" s="83"/>
      <c r="M46" s="83"/>
      <c r="N46" s="83"/>
      <c r="O46" s="83"/>
      <c r="P46" s="83"/>
      <c r="Q46" s="83"/>
      <c r="R46" s="83"/>
      <c r="S46" s="83"/>
      <c r="T46" s="83"/>
      <c r="U46" s="83"/>
      <c r="V46" s="83"/>
      <c r="W46" s="83"/>
      <c r="X46" s="83"/>
      <c r="Y46" s="83"/>
      <c r="Z46" s="83"/>
    </row>
    <row r="47" spans="1:26" ht="12.75" customHeight="1" x14ac:dyDescent="0.2">
      <c r="A47" s="84"/>
      <c r="B47" s="84"/>
      <c r="C47" s="85"/>
      <c r="D47" s="85"/>
      <c r="E47" s="85"/>
      <c r="F47" s="85"/>
      <c r="G47" s="85"/>
      <c r="H47" s="56"/>
      <c r="I47" s="83"/>
      <c r="J47" s="83"/>
      <c r="K47" s="83"/>
      <c r="L47" s="83"/>
      <c r="M47" s="83"/>
      <c r="N47" s="83"/>
      <c r="O47" s="83"/>
      <c r="P47" s="83"/>
      <c r="Q47" s="83"/>
      <c r="R47" s="83"/>
      <c r="S47" s="83"/>
      <c r="T47" s="83"/>
      <c r="U47" s="83"/>
      <c r="V47" s="83"/>
      <c r="W47" s="83"/>
      <c r="X47" s="83"/>
      <c r="Y47" s="83"/>
      <c r="Z47" s="83"/>
    </row>
    <row r="48" spans="1:26" ht="12.75" customHeight="1" x14ac:dyDescent="0.2">
      <c r="A48" s="86" t="s">
        <v>7</v>
      </c>
      <c r="B48" s="87" t="s">
        <v>33</v>
      </c>
      <c r="C48" s="88">
        <v>73616</v>
      </c>
      <c r="D48" s="88"/>
      <c r="E48" s="89"/>
      <c r="F48" s="89"/>
      <c r="G48" s="90" t="s">
        <v>586</v>
      </c>
      <c r="H48" s="10"/>
      <c r="I48" s="83"/>
      <c r="J48" s="83"/>
      <c r="K48" s="83"/>
      <c r="L48" s="83"/>
      <c r="M48" s="83"/>
      <c r="N48" s="83"/>
      <c r="O48" s="83"/>
      <c r="P48" s="83"/>
      <c r="Q48" s="83"/>
      <c r="R48" s="83"/>
      <c r="S48" s="83"/>
      <c r="T48" s="83"/>
      <c r="U48" s="83"/>
      <c r="V48" s="83"/>
      <c r="W48" s="83"/>
      <c r="X48" s="83"/>
      <c r="Y48" s="83"/>
      <c r="Z48" s="83"/>
    </row>
    <row r="49" spans="1:26" ht="12.75" customHeight="1" x14ac:dyDescent="0.2">
      <c r="A49" s="295" t="str">
        <f>VLOOKUP(B48,'Pista 01'!$A$7:$H$197,3,FALSE)</f>
        <v>Demolição de concreto simples</v>
      </c>
      <c r="B49" s="296"/>
      <c r="C49" s="296"/>
      <c r="D49" s="296"/>
      <c r="E49" s="297"/>
      <c r="F49" s="91" t="s">
        <v>557</v>
      </c>
      <c r="G49" s="92" t="str">
        <f>VLOOKUP(B48,'Pista 01'!$A$7:$H$197,4,FALSE)</f>
        <v>m³</v>
      </c>
      <c r="H49" s="10"/>
      <c r="I49" s="83"/>
      <c r="J49" s="83"/>
      <c r="K49" s="83"/>
      <c r="L49" s="83"/>
      <c r="M49" s="83"/>
      <c r="N49" s="83"/>
      <c r="O49" s="83"/>
      <c r="P49" s="83"/>
      <c r="Q49" s="83"/>
      <c r="R49" s="83"/>
      <c r="S49" s="83"/>
      <c r="T49" s="83"/>
      <c r="U49" s="83"/>
      <c r="V49" s="83"/>
      <c r="W49" s="83"/>
      <c r="X49" s="83"/>
      <c r="Y49" s="83"/>
      <c r="Z49" s="83"/>
    </row>
    <row r="50" spans="1:26" ht="12.75" customHeight="1" x14ac:dyDescent="0.2">
      <c r="A50" s="93"/>
      <c r="B50" s="94" t="s">
        <v>558</v>
      </c>
      <c r="C50" s="95" t="s">
        <v>559</v>
      </c>
      <c r="D50" s="95" t="s">
        <v>560</v>
      </c>
      <c r="E50" s="95" t="s">
        <v>561</v>
      </c>
      <c r="F50" s="96" t="s">
        <v>562</v>
      </c>
      <c r="G50" s="97" t="s">
        <v>563</v>
      </c>
      <c r="H50" s="10"/>
      <c r="I50" s="83"/>
      <c r="J50" s="83"/>
      <c r="K50" s="83"/>
      <c r="L50" s="83"/>
      <c r="M50" s="83"/>
      <c r="N50" s="83"/>
      <c r="O50" s="83"/>
      <c r="P50" s="83"/>
      <c r="Q50" s="83"/>
      <c r="R50" s="83"/>
      <c r="S50" s="83"/>
      <c r="T50" s="83"/>
      <c r="U50" s="83"/>
      <c r="V50" s="83"/>
      <c r="W50" s="83"/>
      <c r="X50" s="83"/>
      <c r="Y50" s="83"/>
      <c r="Z50" s="83"/>
    </row>
    <row r="51" spans="1:26" ht="12.75" customHeight="1" x14ac:dyDescent="0.2">
      <c r="A51" s="98">
        <v>88309</v>
      </c>
      <c r="B51" s="99" t="s">
        <v>569</v>
      </c>
      <c r="C51" s="56" t="s">
        <v>565</v>
      </c>
      <c r="D51" s="56" t="s">
        <v>566</v>
      </c>
      <c r="E51" s="100">
        <v>1.3</v>
      </c>
      <c r="F51" s="101">
        <v>19.27</v>
      </c>
      <c r="G51" s="102">
        <f t="shared" ref="G51:G52" si="3">ROUND(E51*F51,2)</f>
        <v>25.05</v>
      </c>
      <c r="H51" s="10"/>
      <c r="I51" s="83"/>
      <c r="J51" s="83"/>
      <c r="K51" s="83"/>
      <c r="L51" s="83"/>
      <c r="M51" s="83"/>
      <c r="N51" s="83"/>
      <c r="O51" s="83"/>
      <c r="P51" s="83"/>
      <c r="Q51" s="83"/>
      <c r="R51" s="83"/>
      <c r="S51" s="83"/>
      <c r="T51" s="83"/>
      <c r="U51" s="83"/>
      <c r="V51" s="83"/>
      <c r="W51" s="83"/>
      <c r="X51" s="83"/>
      <c r="Y51" s="83"/>
      <c r="Z51" s="83"/>
    </row>
    <row r="52" spans="1:26" ht="12.75" customHeight="1" x14ac:dyDescent="0.2">
      <c r="A52" s="98">
        <v>88316</v>
      </c>
      <c r="B52" s="99" t="s">
        <v>570</v>
      </c>
      <c r="C52" s="56" t="s">
        <v>565</v>
      </c>
      <c r="D52" s="56" t="s">
        <v>566</v>
      </c>
      <c r="E52" s="100">
        <v>13</v>
      </c>
      <c r="F52" s="101">
        <v>14.36</v>
      </c>
      <c r="G52" s="102">
        <f t="shared" si="3"/>
        <v>186.68</v>
      </c>
      <c r="H52" s="10"/>
      <c r="I52" s="83"/>
      <c r="J52" s="83"/>
      <c r="K52" s="83"/>
      <c r="L52" s="83"/>
      <c r="M52" s="83"/>
      <c r="N52" s="83"/>
      <c r="O52" s="83"/>
      <c r="P52" s="83"/>
      <c r="Q52" s="83"/>
      <c r="R52" s="83"/>
      <c r="S52" s="83"/>
      <c r="T52" s="83"/>
      <c r="U52" s="83"/>
      <c r="V52" s="83"/>
      <c r="W52" s="83"/>
      <c r="X52" s="83"/>
      <c r="Y52" s="83"/>
      <c r="Z52" s="83"/>
    </row>
    <row r="53" spans="1:26" ht="12.75" customHeight="1" x14ac:dyDescent="0.2">
      <c r="A53" s="104"/>
      <c r="B53" s="105"/>
      <c r="C53" s="106"/>
      <c r="D53" s="106"/>
      <c r="E53" s="89" t="s">
        <v>583</v>
      </c>
      <c r="F53" s="89"/>
      <c r="G53" s="107">
        <f>ROUND(SUM(G51:G52),2)</f>
        <v>211.73</v>
      </c>
      <c r="H53" s="10"/>
      <c r="I53" s="83"/>
      <c r="J53" s="83"/>
      <c r="K53" s="83"/>
      <c r="L53" s="83"/>
      <c r="M53" s="83"/>
      <c r="N53" s="83"/>
      <c r="O53" s="83"/>
      <c r="P53" s="83"/>
      <c r="Q53" s="83"/>
      <c r="R53" s="83"/>
      <c r="S53" s="83"/>
      <c r="T53" s="83"/>
      <c r="U53" s="83"/>
      <c r="V53" s="83"/>
      <c r="W53" s="83"/>
      <c r="X53" s="83"/>
      <c r="Y53" s="83"/>
      <c r="Z53" s="83"/>
    </row>
    <row r="54" spans="1:26" ht="12.75" customHeight="1" x14ac:dyDescent="0.2">
      <c r="A54" s="108"/>
      <c r="B54" s="109"/>
      <c r="C54" s="110"/>
      <c r="D54" s="111" t="s">
        <v>584</v>
      </c>
      <c r="E54" s="112">
        <f>BDI!D26</f>
        <v>0.18894704395755624</v>
      </c>
      <c r="F54" s="111"/>
      <c r="G54" s="113">
        <f>ROUND(G53*E54,2)</f>
        <v>40.01</v>
      </c>
      <c r="H54" s="10"/>
      <c r="I54" s="114"/>
      <c r="J54" s="83"/>
      <c r="K54" s="83"/>
      <c r="L54" s="83"/>
      <c r="M54" s="83"/>
      <c r="N54" s="83"/>
      <c r="O54" s="83"/>
      <c r="P54" s="83"/>
      <c r="Q54" s="83"/>
      <c r="R54" s="83"/>
      <c r="S54" s="83"/>
      <c r="T54" s="83"/>
      <c r="U54" s="83"/>
      <c r="V54" s="83"/>
      <c r="W54" s="83"/>
      <c r="X54" s="83"/>
      <c r="Y54" s="83"/>
      <c r="Z54" s="83"/>
    </row>
    <row r="55" spans="1:26" ht="12.75" customHeight="1" x14ac:dyDescent="0.2">
      <c r="A55" s="115"/>
      <c r="B55" s="116"/>
      <c r="C55" s="117"/>
      <c r="D55" s="117"/>
      <c r="E55" s="91" t="s">
        <v>15</v>
      </c>
      <c r="F55" s="91"/>
      <c r="G55" s="118">
        <f>ROUND(G53+G54,2)</f>
        <v>251.74</v>
      </c>
      <c r="H55" s="10"/>
      <c r="I55" s="83"/>
      <c r="J55" s="83"/>
      <c r="K55" s="83"/>
      <c r="L55" s="83"/>
      <c r="M55" s="83"/>
      <c r="N55" s="83"/>
      <c r="O55" s="83"/>
      <c r="P55" s="83"/>
      <c r="Q55" s="83"/>
      <c r="R55" s="83"/>
      <c r="S55" s="83"/>
      <c r="T55" s="83"/>
      <c r="U55" s="83"/>
      <c r="V55" s="83"/>
      <c r="W55" s="83"/>
      <c r="X55" s="83"/>
      <c r="Y55" s="83"/>
      <c r="Z55" s="83"/>
    </row>
    <row r="56" spans="1:26" ht="12.75" customHeight="1" x14ac:dyDescent="0.2">
      <c r="A56" s="84"/>
      <c r="B56" s="84"/>
      <c r="C56" s="85"/>
      <c r="D56" s="85"/>
      <c r="E56" s="85"/>
      <c r="F56" s="85"/>
      <c r="G56" s="85"/>
      <c r="H56" s="56"/>
      <c r="I56" s="83"/>
      <c r="J56" s="83"/>
      <c r="K56" s="83"/>
      <c r="L56" s="83"/>
      <c r="M56" s="83"/>
      <c r="N56" s="83"/>
      <c r="O56" s="83"/>
      <c r="P56" s="83"/>
      <c r="Q56" s="83"/>
      <c r="R56" s="83"/>
      <c r="S56" s="83"/>
      <c r="T56" s="83"/>
      <c r="U56" s="83"/>
      <c r="V56" s="83"/>
      <c r="W56" s="83"/>
      <c r="X56" s="83"/>
      <c r="Y56" s="83"/>
      <c r="Z56" s="83"/>
    </row>
    <row r="57" spans="1:26" ht="12.75" customHeight="1" x14ac:dyDescent="0.2">
      <c r="A57" s="84"/>
      <c r="B57" s="84"/>
      <c r="C57" s="85"/>
      <c r="D57" s="85"/>
      <c r="E57" s="85"/>
      <c r="F57" s="85"/>
      <c r="G57" s="85"/>
      <c r="H57" s="56"/>
      <c r="I57" s="83"/>
      <c r="J57" s="83"/>
      <c r="K57" s="83"/>
      <c r="L57" s="83"/>
      <c r="M57" s="83"/>
      <c r="N57" s="83"/>
      <c r="O57" s="83"/>
      <c r="P57" s="83"/>
      <c r="Q57" s="83"/>
      <c r="R57" s="83"/>
      <c r="S57" s="83"/>
      <c r="T57" s="83"/>
      <c r="U57" s="83"/>
      <c r="V57" s="83"/>
      <c r="W57" s="83"/>
      <c r="X57" s="83"/>
      <c r="Y57" s="83"/>
      <c r="Z57" s="83"/>
    </row>
    <row r="58" spans="1:26" ht="12.75" customHeight="1" x14ac:dyDescent="0.2">
      <c r="A58" s="86" t="s">
        <v>7</v>
      </c>
      <c r="B58" s="87" t="s">
        <v>134</v>
      </c>
      <c r="C58" s="88" t="s">
        <v>135</v>
      </c>
      <c r="D58" s="88"/>
      <c r="E58" s="89"/>
      <c r="F58" s="89"/>
      <c r="G58" s="90" t="s">
        <v>586</v>
      </c>
      <c r="H58" s="10"/>
      <c r="I58" s="83"/>
      <c r="J58" s="83"/>
      <c r="K58" s="83"/>
      <c r="L58" s="83"/>
      <c r="M58" s="83"/>
      <c r="N58" s="83"/>
      <c r="O58" s="83"/>
      <c r="P58" s="83"/>
      <c r="Q58" s="83"/>
      <c r="R58" s="83"/>
      <c r="S58" s="83"/>
      <c r="T58" s="83"/>
      <c r="U58" s="83"/>
      <c r="V58" s="83"/>
      <c r="W58" s="83"/>
      <c r="X58" s="83"/>
      <c r="Y58" s="83"/>
      <c r="Z58" s="83"/>
    </row>
    <row r="59" spans="1:26" ht="12.75" customHeight="1" x14ac:dyDescent="0.2">
      <c r="A59" s="295" t="str">
        <f>VLOOKUP(B58,'Pista 01'!$A$7:$H$197,3,FALSE)</f>
        <v>Forma de tabua p/ concreto em fundação radier c/ reaproveitamento 3x.</v>
      </c>
      <c r="B59" s="296"/>
      <c r="C59" s="296"/>
      <c r="D59" s="296"/>
      <c r="E59" s="297"/>
      <c r="F59" s="91" t="s">
        <v>557</v>
      </c>
      <c r="G59" s="92" t="str">
        <f>VLOOKUP(B58,'Pista 01'!$A$7:$H$197,4,FALSE)</f>
        <v>m²</v>
      </c>
      <c r="H59" s="10"/>
      <c r="I59" s="83"/>
      <c r="J59" s="83"/>
      <c r="K59" s="83"/>
      <c r="L59" s="83"/>
      <c r="M59" s="83"/>
      <c r="N59" s="83"/>
      <c r="O59" s="83"/>
      <c r="P59" s="83"/>
      <c r="Q59" s="83"/>
      <c r="R59" s="83"/>
      <c r="S59" s="83"/>
      <c r="T59" s="83"/>
      <c r="U59" s="83"/>
      <c r="V59" s="83"/>
      <c r="W59" s="83"/>
      <c r="X59" s="83"/>
      <c r="Y59" s="83"/>
      <c r="Z59" s="83"/>
    </row>
    <row r="60" spans="1:26" ht="12.75" customHeight="1" x14ac:dyDescent="0.2">
      <c r="A60" s="93"/>
      <c r="B60" s="94" t="s">
        <v>558</v>
      </c>
      <c r="C60" s="95" t="s">
        <v>559</v>
      </c>
      <c r="D60" s="95" t="s">
        <v>560</v>
      </c>
      <c r="E60" s="95" t="s">
        <v>561</v>
      </c>
      <c r="F60" s="96" t="s">
        <v>562</v>
      </c>
      <c r="G60" s="97" t="s">
        <v>563</v>
      </c>
      <c r="H60" s="10"/>
      <c r="I60" s="83"/>
      <c r="J60" s="83"/>
      <c r="K60" s="83"/>
      <c r="L60" s="83"/>
      <c r="M60" s="83"/>
      <c r="N60" s="83"/>
      <c r="O60" s="83"/>
      <c r="P60" s="83"/>
      <c r="Q60" s="83"/>
      <c r="R60" s="83"/>
      <c r="S60" s="83"/>
      <c r="T60" s="83"/>
      <c r="U60" s="83"/>
      <c r="V60" s="83"/>
      <c r="W60" s="83"/>
      <c r="X60" s="83"/>
      <c r="Y60" s="83"/>
      <c r="Z60" s="83"/>
    </row>
    <row r="61" spans="1:26" ht="12.75" customHeight="1" x14ac:dyDescent="0.2">
      <c r="A61" s="98">
        <v>4509</v>
      </c>
      <c r="B61" s="99" t="s">
        <v>587</v>
      </c>
      <c r="C61" s="56" t="s">
        <v>577</v>
      </c>
      <c r="D61" s="56"/>
      <c r="E61" s="100">
        <v>0.93</v>
      </c>
      <c r="F61" s="101">
        <v>1.97</v>
      </c>
      <c r="G61" s="102">
        <f t="shared" ref="G61:G65" si="4">ROUND(E61*F61,2)</f>
        <v>1.83</v>
      </c>
      <c r="H61" s="10"/>
      <c r="I61" s="83"/>
      <c r="J61" s="83"/>
      <c r="K61" s="83"/>
      <c r="L61" s="83"/>
      <c r="M61" s="83"/>
      <c r="N61" s="83"/>
      <c r="O61" s="83"/>
      <c r="P61" s="83"/>
      <c r="Q61" s="83"/>
      <c r="R61" s="83"/>
      <c r="S61" s="83"/>
      <c r="T61" s="83"/>
      <c r="U61" s="83"/>
      <c r="V61" s="83"/>
      <c r="W61" s="83"/>
      <c r="X61" s="83"/>
      <c r="Y61" s="83"/>
      <c r="Z61" s="83"/>
    </row>
    <row r="62" spans="1:26" ht="12.75" customHeight="1" x14ac:dyDescent="0.2">
      <c r="A62" s="98">
        <v>5061</v>
      </c>
      <c r="B62" s="99" t="s">
        <v>588</v>
      </c>
      <c r="C62" s="56" t="s">
        <v>589</v>
      </c>
      <c r="D62" s="56"/>
      <c r="E62" s="100">
        <v>3.0000000000000001E-3</v>
      </c>
      <c r="F62" s="101">
        <v>9.9499999999999993</v>
      </c>
      <c r="G62" s="102">
        <f t="shared" si="4"/>
        <v>0.03</v>
      </c>
      <c r="H62" s="10"/>
      <c r="I62" s="83"/>
      <c r="J62" s="83"/>
      <c r="K62" s="83"/>
      <c r="L62" s="83"/>
      <c r="M62" s="83"/>
      <c r="N62" s="83"/>
      <c r="O62" s="83"/>
      <c r="P62" s="83"/>
      <c r="Q62" s="83"/>
      <c r="R62" s="83"/>
      <c r="S62" s="83"/>
      <c r="T62" s="83"/>
      <c r="U62" s="83"/>
      <c r="V62" s="83"/>
      <c r="W62" s="83"/>
      <c r="X62" s="83"/>
      <c r="Y62" s="83"/>
      <c r="Z62" s="83"/>
    </row>
    <row r="63" spans="1:26" ht="12.75" customHeight="1" x14ac:dyDescent="0.2">
      <c r="A63" s="98">
        <v>6189</v>
      </c>
      <c r="B63" s="99" t="s">
        <v>590</v>
      </c>
      <c r="C63" s="56" t="s">
        <v>577</v>
      </c>
      <c r="D63" s="56"/>
      <c r="E63" s="100">
        <v>1.32</v>
      </c>
      <c r="F63" s="101">
        <v>14.99</v>
      </c>
      <c r="G63" s="102">
        <f t="shared" si="4"/>
        <v>19.79</v>
      </c>
      <c r="H63" s="10"/>
      <c r="I63" s="83"/>
      <c r="J63" s="83"/>
      <c r="K63" s="83"/>
      <c r="L63" s="83"/>
      <c r="M63" s="83"/>
      <c r="N63" s="83"/>
      <c r="O63" s="83"/>
      <c r="P63" s="83"/>
      <c r="Q63" s="83"/>
      <c r="R63" s="83"/>
      <c r="S63" s="83"/>
      <c r="T63" s="83"/>
      <c r="U63" s="83"/>
      <c r="V63" s="83"/>
      <c r="W63" s="83"/>
      <c r="X63" s="83"/>
      <c r="Y63" s="83"/>
      <c r="Z63" s="83"/>
    </row>
    <row r="64" spans="1:26" ht="12.75" customHeight="1" x14ac:dyDescent="0.2">
      <c r="A64" s="98">
        <v>88239</v>
      </c>
      <c r="B64" s="99" t="s">
        <v>591</v>
      </c>
      <c r="C64" s="56" t="s">
        <v>565</v>
      </c>
      <c r="D64" s="56"/>
      <c r="E64" s="100">
        <v>0.27</v>
      </c>
      <c r="F64" s="101">
        <v>16.239999999999998</v>
      </c>
      <c r="G64" s="102">
        <f t="shared" si="4"/>
        <v>4.38</v>
      </c>
      <c r="H64" s="10"/>
      <c r="I64" s="83"/>
      <c r="J64" s="83"/>
      <c r="K64" s="83"/>
      <c r="L64" s="83"/>
      <c r="M64" s="83"/>
      <c r="N64" s="83"/>
      <c r="O64" s="83"/>
      <c r="P64" s="83"/>
      <c r="Q64" s="83"/>
      <c r="R64" s="83"/>
      <c r="S64" s="83"/>
      <c r="T64" s="83"/>
      <c r="U64" s="83"/>
      <c r="V64" s="83"/>
      <c r="W64" s="83"/>
      <c r="X64" s="83"/>
      <c r="Y64" s="83"/>
      <c r="Z64" s="83"/>
    </row>
    <row r="65" spans="1:26" ht="12.75" customHeight="1" x14ac:dyDescent="0.2">
      <c r="A65" s="98">
        <v>88262</v>
      </c>
      <c r="B65" s="99" t="s">
        <v>567</v>
      </c>
      <c r="C65" s="56" t="s">
        <v>565</v>
      </c>
      <c r="D65" s="56"/>
      <c r="E65" s="100">
        <v>1.0669999999999999</v>
      </c>
      <c r="F65" s="101">
        <v>19.12</v>
      </c>
      <c r="G65" s="102">
        <f t="shared" si="4"/>
        <v>20.399999999999999</v>
      </c>
      <c r="H65" s="10"/>
      <c r="I65" s="83"/>
      <c r="J65" s="83"/>
      <c r="K65" s="83"/>
      <c r="L65" s="83"/>
      <c r="M65" s="83"/>
      <c r="N65" s="83"/>
      <c r="O65" s="83"/>
      <c r="P65" s="83"/>
      <c r="Q65" s="83"/>
      <c r="R65" s="83"/>
      <c r="S65" s="83"/>
      <c r="T65" s="83"/>
      <c r="U65" s="83"/>
      <c r="V65" s="83"/>
      <c r="W65" s="83"/>
      <c r="X65" s="83"/>
      <c r="Y65" s="83"/>
      <c r="Z65" s="83"/>
    </row>
    <row r="66" spans="1:26" ht="12.75" customHeight="1" x14ac:dyDescent="0.2">
      <c r="A66" s="104"/>
      <c r="B66" s="105"/>
      <c r="C66" s="106"/>
      <c r="D66" s="106"/>
      <c r="E66" s="89" t="s">
        <v>583</v>
      </c>
      <c r="F66" s="89"/>
      <c r="G66" s="107">
        <f>ROUND(SUM(G61:G65),2)</f>
        <v>46.43</v>
      </c>
      <c r="H66" s="10"/>
      <c r="I66" s="83"/>
      <c r="J66" s="83"/>
      <c r="K66" s="83"/>
      <c r="L66" s="83"/>
      <c r="M66" s="83"/>
      <c r="N66" s="83"/>
      <c r="O66" s="83"/>
      <c r="P66" s="83"/>
      <c r="Q66" s="83"/>
      <c r="R66" s="83"/>
      <c r="S66" s="83"/>
      <c r="T66" s="83"/>
      <c r="U66" s="83"/>
      <c r="V66" s="83"/>
      <c r="W66" s="83"/>
      <c r="X66" s="83"/>
      <c r="Y66" s="83"/>
      <c r="Z66" s="83"/>
    </row>
    <row r="67" spans="1:26" ht="12.75" customHeight="1" x14ac:dyDescent="0.2">
      <c r="A67" s="108"/>
      <c r="B67" s="109"/>
      <c r="C67" s="110"/>
      <c r="D67" s="111" t="s">
        <v>584</v>
      </c>
      <c r="E67" s="112">
        <f>BDI!D26</f>
        <v>0.18894704395755624</v>
      </c>
      <c r="F67" s="111"/>
      <c r="G67" s="113">
        <f>ROUND(G66*E67,2)</f>
        <v>8.77</v>
      </c>
      <c r="H67" s="10"/>
      <c r="I67" s="114"/>
      <c r="J67" s="83"/>
      <c r="K67" s="83"/>
      <c r="L67" s="83"/>
      <c r="M67" s="83"/>
      <c r="N67" s="83"/>
      <c r="O67" s="83"/>
      <c r="P67" s="83"/>
      <c r="Q67" s="83"/>
      <c r="R67" s="83"/>
      <c r="S67" s="83"/>
      <c r="T67" s="83"/>
      <c r="U67" s="83"/>
      <c r="V67" s="83"/>
      <c r="W67" s="83"/>
      <c r="X67" s="83"/>
      <c r="Y67" s="83"/>
      <c r="Z67" s="83"/>
    </row>
    <row r="68" spans="1:26" ht="12.75" customHeight="1" x14ac:dyDescent="0.2">
      <c r="A68" s="115"/>
      <c r="B68" s="116"/>
      <c r="C68" s="117"/>
      <c r="D68" s="117"/>
      <c r="E68" s="91" t="s">
        <v>15</v>
      </c>
      <c r="F68" s="91"/>
      <c r="G68" s="118">
        <f>ROUND(G66+G67,2)</f>
        <v>55.2</v>
      </c>
      <c r="H68" s="10"/>
      <c r="I68" s="83"/>
      <c r="J68" s="83"/>
      <c r="K68" s="83"/>
      <c r="L68" s="83"/>
      <c r="M68" s="83"/>
      <c r="N68" s="83"/>
      <c r="O68" s="83"/>
      <c r="P68" s="83"/>
      <c r="Q68" s="83"/>
      <c r="R68" s="83"/>
      <c r="S68" s="83"/>
      <c r="T68" s="83"/>
      <c r="U68" s="83"/>
      <c r="V68" s="83"/>
      <c r="W68" s="83"/>
      <c r="X68" s="83"/>
      <c r="Y68" s="83"/>
      <c r="Z68" s="83"/>
    </row>
    <row r="69" spans="1:26" ht="12.75" customHeight="1" x14ac:dyDescent="0.2">
      <c r="A69" s="83"/>
      <c r="B69" s="83"/>
      <c r="C69" s="83"/>
      <c r="D69" s="83"/>
      <c r="E69" s="83"/>
      <c r="F69" s="83"/>
      <c r="G69" s="83"/>
      <c r="H69" s="10"/>
      <c r="I69" s="83"/>
      <c r="J69" s="83"/>
      <c r="K69" s="83"/>
      <c r="L69" s="83"/>
      <c r="M69" s="83"/>
      <c r="N69" s="83"/>
      <c r="O69" s="83"/>
      <c r="P69" s="83"/>
      <c r="Q69" s="83"/>
      <c r="R69" s="83"/>
      <c r="S69" s="83"/>
      <c r="T69" s="83"/>
      <c r="U69" s="83"/>
      <c r="V69" s="83"/>
      <c r="W69" s="83"/>
      <c r="X69" s="83"/>
      <c r="Y69" s="83"/>
      <c r="Z69" s="83"/>
    </row>
    <row r="70" spans="1:26" ht="12.75" customHeight="1" x14ac:dyDescent="0.2">
      <c r="A70" s="84"/>
      <c r="B70" s="84"/>
      <c r="C70" s="85"/>
      <c r="D70" s="85"/>
      <c r="E70" s="85"/>
      <c r="F70" s="85"/>
      <c r="G70" s="85"/>
      <c r="H70" s="56"/>
      <c r="I70" s="83"/>
      <c r="J70" s="83"/>
      <c r="K70" s="83"/>
      <c r="L70" s="83"/>
      <c r="M70" s="83"/>
      <c r="N70" s="83"/>
      <c r="O70" s="83"/>
      <c r="P70" s="83"/>
      <c r="Q70" s="83"/>
      <c r="R70" s="83"/>
      <c r="S70" s="83"/>
      <c r="T70" s="83"/>
      <c r="U70" s="83"/>
      <c r="V70" s="83"/>
      <c r="W70" s="83"/>
      <c r="X70" s="83"/>
      <c r="Y70" s="83"/>
      <c r="Z70" s="83"/>
    </row>
    <row r="71" spans="1:26" ht="12.75" customHeight="1" x14ac:dyDescent="0.2">
      <c r="A71" s="86" t="s">
        <v>7</v>
      </c>
      <c r="B71" s="87" t="s">
        <v>105</v>
      </c>
      <c r="C71" s="88" t="s">
        <v>108</v>
      </c>
      <c r="D71" s="88"/>
      <c r="E71" s="89"/>
      <c r="F71" s="89"/>
      <c r="G71" s="90" t="s">
        <v>592</v>
      </c>
      <c r="H71" s="10"/>
      <c r="I71" s="83"/>
      <c r="J71" s="83"/>
      <c r="K71" s="83"/>
      <c r="L71" s="83"/>
      <c r="M71" s="83"/>
      <c r="N71" s="83"/>
      <c r="O71" s="83"/>
      <c r="P71" s="83"/>
      <c r="Q71" s="83"/>
      <c r="R71" s="83"/>
      <c r="S71" s="83"/>
      <c r="T71" s="83"/>
      <c r="U71" s="83"/>
      <c r="V71" s="83"/>
      <c r="W71" s="83"/>
      <c r="X71" s="83"/>
      <c r="Y71" s="83"/>
      <c r="Z71" s="83"/>
    </row>
    <row r="72" spans="1:26" ht="12.75" customHeight="1" x14ac:dyDescent="0.2">
      <c r="A72" s="295" t="str">
        <f>VLOOKUP(B71,'Pista 01'!$A$7:$H$197,3,FALSE)</f>
        <v>Concretagem de piso, com concreto usinado bombeável, classe de resistência 25MPa, com brita 0 e 1, slump = 100 +/- 20 mm, incluso serviço de bombeamento, lançamento, adensamento e acabamento</v>
      </c>
      <c r="B72" s="296"/>
      <c r="C72" s="296"/>
      <c r="D72" s="296"/>
      <c r="E72" s="297"/>
      <c r="F72" s="91" t="s">
        <v>557</v>
      </c>
      <c r="G72" s="92" t="str">
        <f>VLOOKUP(B71,'Pista 01'!$A$7:$H$197,4,FALSE)</f>
        <v>m³</v>
      </c>
      <c r="H72" s="10"/>
      <c r="I72" s="83"/>
      <c r="J72" s="83"/>
      <c r="K72" s="83"/>
      <c r="L72" s="83"/>
      <c r="M72" s="83"/>
      <c r="N72" s="83"/>
      <c r="O72" s="83"/>
      <c r="P72" s="83"/>
      <c r="Q72" s="83"/>
      <c r="R72" s="83"/>
      <c r="S72" s="83"/>
      <c r="T72" s="83"/>
      <c r="U72" s="83"/>
      <c r="V72" s="83"/>
      <c r="W72" s="83"/>
      <c r="X72" s="83"/>
      <c r="Y72" s="83"/>
      <c r="Z72" s="83"/>
    </row>
    <row r="73" spans="1:26" ht="12.75" customHeight="1" x14ac:dyDescent="0.2">
      <c r="A73" s="93"/>
      <c r="B73" s="94" t="s">
        <v>558</v>
      </c>
      <c r="C73" s="95" t="s">
        <v>559</v>
      </c>
      <c r="D73" s="95" t="s">
        <v>560</v>
      </c>
      <c r="E73" s="95" t="s">
        <v>561</v>
      </c>
      <c r="F73" s="96" t="s">
        <v>562</v>
      </c>
      <c r="G73" s="97" t="s">
        <v>563</v>
      </c>
      <c r="H73" s="10"/>
      <c r="I73" s="83"/>
      <c r="J73" s="83"/>
      <c r="K73" s="83"/>
      <c r="L73" s="83"/>
      <c r="M73" s="83"/>
      <c r="N73" s="83"/>
      <c r="O73" s="83"/>
      <c r="P73" s="83"/>
      <c r="Q73" s="83"/>
      <c r="R73" s="83"/>
      <c r="S73" s="83"/>
      <c r="T73" s="83"/>
      <c r="U73" s="83"/>
      <c r="V73" s="83"/>
      <c r="W73" s="83"/>
      <c r="X73" s="83"/>
      <c r="Y73" s="83"/>
      <c r="Z73" s="83"/>
    </row>
    <row r="74" spans="1:26" ht="12.75" customHeight="1" x14ac:dyDescent="0.2">
      <c r="A74" s="98">
        <v>88309</v>
      </c>
      <c r="B74" s="99" t="s">
        <v>569</v>
      </c>
      <c r="C74" s="56" t="s">
        <v>565</v>
      </c>
      <c r="D74" s="56" t="s">
        <v>566</v>
      </c>
      <c r="E74" s="100">
        <v>0.504</v>
      </c>
      <c r="F74" s="101">
        <v>19.27</v>
      </c>
      <c r="G74" s="102">
        <f t="shared" ref="G74:G78" si="5">ROUND(E74*F74,2)</f>
        <v>9.7100000000000009</v>
      </c>
      <c r="H74" s="10"/>
      <c r="I74" s="83"/>
      <c r="J74" s="83"/>
      <c r="K74" s="83"/>
      <c r="L74" s="83"/>
      <c r="M74" s="83"/>
      <c r="N74" s="83"/>
      <c r="O74" s="83"/>
      <c r="P74" s="83"/>
      <c r="Q74" s="83"/>
      <c r="R74" s="83"/>
      <c r="S74" s="83"/>
      <c r="T74" s="83"/>
      <c r="U74" s="83"/>
      <c r="V74" s="83"/>
      <c r="W74" s="83"/>
      <c r="X74" s="83"/>
      <c r="Y74" s="83"/>
      <c r="Z74" s="83"/>
    </row>
    <row r="75" spans="1:26" ht="12.75" customHeight="1" x14ac:dyDescent="0.2">
      <c r="A75" s="98">
        <v>88316</v>
      </c>
      <c r="B75" s="99" t="s">
        <v>570</v>
      </c>
      <c r="C75" s="56" t="s">
        <v>565</v>
      </c>
      <c r="D75" s="56" t="s">
        <v>566</v>
      </c>
      <c r="E75" s="100">
        <v>0.504</v>
      </c>
      <c r="F75" s="101">
        <v>14.36</v>
      </c>
      <c r="G75" s="102">
        <f t="shared" si="5"/>
        <v>7.24</v>
      </c>
      <c r="H75" s="10"/>
      <c r="I75" s="83"/>
      <c r="J75" s="83"/>
      <c r="K75" s="83"/>
      <c r="L75" s="83"/>
      <c r="M75" s="83"/>
      <c r="N75" s="83"/>
      <c r="O75" s="83"/>
      <c r="P75" s="83"/>
      <c r="Q75" s="83"/>
      <c r="R75" s="83"/>
      <c r="S75" s="83"/>
      <c r="T75" s="83"/>
      <c r="U75" s="83"/>
      <c r="V75" s="83"/>
      <c r="W75" s="83"/>
      <c r="X75" s="83"/>
      <c r="Y75" s="83"/>
      <c r="Z75" s="83"/>
    </row>
    <row r="76" spans="1:26" ht="12.75" customHeight="1" x14ac:dyDescent="0.2">
      <c r="A76" s="98">
        <v>1527</v>
      </c>
      <c r="B76" s="99" t="s">
        <v>593</v>
      </c>
      <c r="C76" s="56" t="s">
        <v>572</v>
      </c>
      <c r="D76" s="56" t="s">
        <v>566</v>
      </c>
      <c r="E76" s="100" t="s">
        <v>594</v>
      </c>
      <c r="F76" s="101">
        <v>291.77999999999997</v>
      </c>
      <c r="G76" s="102">
        <f t="shared" si="5"/>
        <v>339.34</v>
      </c>
      <c r="H76" s="10"/>
      <c r="I76" s="83"/>
      <c r="J76" s="83"/>
      <c r="K76" s="83"/>
      <c r="L76" s="83"/>
      <c r="M76" s="83"/>
      <c r="N76" s="83"/>
      <c r="O76" s="83"/>
      <c r="P76" s="83"/>
      <c r="Q76" s="83"/>
      <c r="R76" s="83"/>
      <c r="S76" s="83"/>
      <c r="T76" s="83"/>
      <c r="U76" s="83"/>
      <c r="V76" s="83"/>
      <c r="W76" s="83"/>
      <c r="X76" s="83"/>
      <c r="Y76" s="83"/>
      <c r="Z76" s="83"/>
    </row>
    <row r="77" spans="1:26" ht="12.75" customHeight="1" x14ac:dyDescent="0.2">
      <c r="A77" s="98">
        <v>90586</v>
      </c>
      <c r="B77" s="99" t="s">
        <v>595</v>
      </c>
      <c r="C77" s="56" t="s">
        <v>596</v>
      </c>
      <c r="D77" s="56" t="s">
        <v>566</v>
      </c>
      <c r="E77" s="100" t="s">
        <v>597</v>
      </c>
      <c r="F77" s="101">
        <v>1.3</v>
      </c>
      <c r="G77" s="102">
        <f t="shared" si="5"/>
        <v>0.09</v>
      </c>
      <c r="H77" s="10"/>
      <c r="I77" s="83"/>
      <c r="J77" s="83"/>
      <c r="K77" s="83"/>
      <c r="L77" s="83"/>
      <c r="M77" s="83"/>
      <c r="N77" s="83"/>
      <c r="O77" s="83"/>
      <c r="P77" s="83"/>
      <c r="Q77" s="83"/>
      <c r="R77" s="83"/>
      <c r="S77" s="83"/>
      <c r="T77" s="83"/>
      <c r="U77" s="83"/>
      <c r="V77" s="83"/>
      <c r="W77" s="83"/>
      <c r="X77" s="83"/>
      <c r="Y77" s="83"/>
      <c r="Z77" s="83"/>
    </row>
    <row r="78" spans="1:26" ht="12.75" customHeight="1" x14ac:dyDescent="0.2">
      <c r="A78" s="98">
        <v>90587</v>
      </c>
      <c r="B78" s="99" t="s">
        <v>598</v>
      </c>
      <c r="C78" s="56" t="s">
        <v>599</v>
      </c>
      <c r="D78" s="56" t="s">
        <v>566</v>
      </c>
      <c r="E78" s="100" t="s">
        <v>597</v>
      </c>
      <c r="F78" s="101">
        <v>0.28999999999999998</v>
      </c>
      <c r="G78" s="102">
        <f t="shared" si="5"/>
        <v>0.02</v>
      </c>
      <c r="H78" s="10"/>
      <c r="I78" s="83"/>
      <c r="J78" s="83"/>
      <c r="K78" s="83"/>
      <c r="L78" s="83"/>
      <c r="M78" s="83"/>
      <c r="N78" s="83"/>
      <c r="O78" s="83"/>
      <c r="P78" s="83"/>
      <c r="Q78" s="83"/>
      <c r="R78" s="83"/>
      <c r="S78" s="83"/>
      <c r="T78" s="83"/>
      <c r="U78" s="83"/>
      <c r="V78" s="83"/>
      <c r="W78" s="83"/>
      <c r="X78" s="83"/>
      <c r="Y78" s="83"/>
      <c r="Z78" s="83"/>
    </row>
    <row r="79" spans="1:26" ht="12.75" customHeight="1" x14ac:dyDescent="0.2">
      <c r="A79" s="104"/>
      <c r="B79" s="105"/>
      <c r="C79" s="106"/>
      <c r="D79" s="106"/>
      <c r="E79" s="89" t="s">
        <v>583</v>
      </c>
      <c r="F79" s="89"/>
      <c r="G79" s="107">
        <f>ROUND(SUM(G74:G78),2)</f>
        <v>356.4</v>
      </c>
      <c r="H79" s="10"/>
      <c r="I79" s="83"/>
      <c r="J79" s="83"/>
      <c r="K79" s="83"/>
      <c r="L79" s="83"/>
      <c r="M79" s="83"/>
      <c r="N79" s="83"/>
      <c r="O79" s="83"/>
      <c r="P79" s="83"/>
      <c r="Q79" s="83"/>
      <c r="R79" s="83"/>
      <c r="S79" s="83"/>
      <c r="T79" s="83"/>
      <c r="U79" s="83"/>
      <c r="V79" s="83"/>
      <c r="W79" s="83"/>
      <c r="X79" s="83"/>
      <c r="Y79" s="83"/>
      <c r="Z79" s="83"/>
    </row>
    <row r="80" spans="1:26" ht="12.75" customHeight="1" x14ac:dyDescent="0.2">
      <c r="A80" s="108"/>
      <c r="B80" s="109"/>
      <c r="C80" s="110"/>
      <c r="D80" s="111" t="s">
        <v>584</v>
      </c>
      <c r="E80" s="112">
        <f>BDI!D26</f>
        <v>0.18894704395755624</v>
      </c>
      <c r="F80" s="111"/>
      <c r="G80" s="113">
        <f>ROUND(G79*E80,2)</f>
        <v>67.34</v>
      </c>
      <c r="H80" s="10"/>
      <c r="I80" s="114"/>
      <c r="J80" s="83"/>
      <c r="K80" s="83"/>
      <c r="L80" s="83"/>
      <c r="M80" s="83"/>
      <c r="N80" s="83"/>
      <c r="O80" s="83"/>
      <c r="P80" s="83"/>
      <c r="Q80" s="83"/>
      <c r="R80" s="83"/>
      <c r="S80" s="83"/>
      <c r="T80" s="83"/>
      <c r="U80" s="83"/>
      <c r="V80" s="83"/>
      <c r="W80" s="83"/>
      <c r="X80" s="83"/>
      <c r="Y80" s="83"/>
      <c r="Z80" s="83"/>
    </row>
    <row r="81" spans="1:26" ht="12.75" customHeight="1" x14ac:dyDescent="0.2">
      <c r="A81" s="115"/>
      <c r="B81" s="116"/>
      <c r="C81" s="117"/>
      <c r="D81" s="117"/>
      <c r="E81" s="91" t="s">
        <v>15</v>
      </c>
      <c r="F81" s="91"/>
      <c r="G81" s="118">
        <f>ROUND(G79+G80,2)</f>
        <v>423.74</v>
      </c>
      <c r="H81" s="10"/>
      <c r="I81" s="83"/>
      <c r="J81" s="83"/>
      <c r="K81" s="83"/>
      <c r="L81" s="83"/>
      <c r="M81" s="83"/>
      <c r="N81" s="83"/>
      <c r="O81" s="83"/>
      <c r="P81" s="83"/>
      <c r="Q81" s="83"/>
      <c r="R81" s="83"/>
      <c r="S81" s="83"/>
      <c r="T81" s="83"/>
      <c r="U81" s="83"/>
      <c r="V81" s="83"/>
      <c r="W81" s="83"/>
      <c r="X81" s="83"/>
      <c r="Y81" s="83"/>
      <c r="Z81" s="83"/>
    </row>
    <row r="82" spans="1:26" ht="12.75" customHeight="1" x14ac:dyDescent="0.2">
      <c r="A82" s="83"/>
      <c r="B82" s="83"/>
      <c r="C82" s="83"/>
      <c r="D82" s="83"/>
      <c r="E82" s="83"/>
      <c r="F82" s="83"/>
      <c r="G82" s="83"/>
      <c r="H82" s="10"/>
      <c r="I82" s="83"/>
      <c r="J82" s="83"/>
      <c r="K82" s="83"/>
      <c r="L82" s="83"/>
      <c r="M82" s="83"/>
      <c r="N82" s="83"/>
      <c r="O82" s="83"/>
      <c r="P82" s="83"/>
      <c r="Q82" s="83"/>
      <c r="R82" s="83"/>
      <c r="S82" s="83"/>
      <c r="T82" s="83"/>
      <c r="U82" s="83"/>
      <c r="V82" s="83"/>
      <c r="W82" s="83"/>
      <c r="X82" s="83"/>
      <c r="Y82" s="83"/>
      <c r="Z82" s="83"/>
    </row>
    <row r="83" spans="1:26" ht="12.75" customHeight="1" x14ac:dyDescent="0.2">
      <c r="A83" s="84"/>
      <c r="B83" s="84"/>
      <c r="C83" s="85"/>
      <c r="D83" s="85"/>
      <c r="E83" s="85"/>
      <c r="F83" s="85"/>
      <c r="G83" s="85"/>
      <c r="H83" s="56"/>
      <c r="I83" s="83"/>
      <c r="J83" s="83"/>
      <c r="K83" s="83"/>
      <c r="L83" s="83"/>
      <c r="M83" s="83"/>
      <c r="N83" s="83"/>
      <c r="O83" s="83"/>
      <c r="P83" s="83"/>
      <c r="Q83" s="83"/>
      <c r="R83" s="83"/>
      <c r="S83" s="83"/>
      <c r="T83" s="83"/>
      <c r="U83" s="83"/>
      <c r="V83" s="83"/>
      <c r="W83" s="83"/>
      <c r="X83" s="83"/>
      <c r="Y83" s="83"/>
      <c r="Z83" s="83"/>
    </row>
    <row r="84" spans="1:26" ht="12.75" customHeight="1" x14ac:dyDescent="0.2">
      <c r="A84" s="86" t="s">
        <v>7</v>
      </c>
      <c r="B84" s="87" t="s">
        <v>126</v>
      </c>
      <c r="C84" s="88">
        <v>96396</v>
      </c>
      <c r="D84" s="88"/>
      <c r="E84" s="89"/>
      <c r="F84" s="89"/>
      <c r="G84" s="90" t="s">
        <v>600</v>
      </c>
      <c r="H84" s="10"/>
      <c r="I84" s="83"/>
      <c r="J84" s="83"/>
      <c r="K84" s="83"/>
      <c r="L84" s="83"/>
      <c r="M84" s="83"/>
      <c r="N84" s="83"/>
      <c r="O84" s="83"/>
      <c r="P84" s="83"/>
      <c r="Q84" s="83"/>
      <c r="R84" s="83"/>
      <c r="S84" s="83"/>
      <c r="T84" s="83"/>
      <c r="U84" s="83"/>
      <c r="V84" s="83"/>
      <c r="W84" s="83"/>
      <c r="X84" s="83"/>
      <c r="Y84" s="83"/>
      <c r="Z84" s="83"/>
    </row>
    <row r="85" spans="1:26" ht="12.75" customHeight="1" x14ac:dyDescent="0.2">
      <c r="A85" s="295" t="str">
        <f>VLOOKUP(B84,'Pista 01'!$A$7:$H$197,3,FALSE)</f>
        <v>Execução e compactação de base com brita graduada simples- exclusive carga e transporte</v>
      </c>
      <c r="B85" s="296"/>
      <c r="C85" s="296"/>
      <c r="D85" s="296"/>
      <c r="E85" s="297"/>
      <c r="F85" s="91" t="s">
        <v>557</v>
      </c>
      <c r="G85" s="92" t="str">
        <f>VLOOKUP(B84,'Pista 01'!$A$7:$H$197,4,FALSE)</f>
        <v>m³</v>
      </c>
      <c r="H85" s="10"/>
      <c r="I85" s="83"/>
      <c r="J85" s="83"/>
      <c r="K85" s="83"/>
      <c r="L85" s="83"/>
      <c r="M85" s="83"/>
      <c r="N85" s="83"/>
      <c r="O85" s="83"/>
      <c r="P85" s="83"/>
      <c r="Q85" s="83"/>
      <c r="R85" s="83"/>
      <c r="S85" s="83"/>
      <c r="T85" s="83"/>
      <c r="U85" s="83"/>
      <c r="V85" s="83"/>
      <c r="W85" s="83"/>
      <c r="X85" s="83"/>
      <c r="Y85" s="83"/>
      <c r="Z85" s="83"/>
    </row>
    <row r="86" spans="1:26" ht="12.75" customHeight="1" x14ac:dyDescent="0.2">
      <c r="A86" s="93"/>
      <c r="B86" s="94" t="s">
        <v>558</v>
      </c>
      <c r="C86" s="95" t="s">
        <v>559</v>
      </c>
      <c r="D86" s="95" t="s">
        <v>560</v>
      </c>
      <c r="E86" s="95" t="s">
        <v>561</v>
      </c>
      <c r="F86" s="96" t="s">
        <v>562</v>
      </c>
      <c r="G86" s="97" t="s">
        <v>563</v>
      </c>
      <c r="H86" s="10"/>
      <c r="I86" s="83"/>
      <c r="J86" s="83"/>
      <c r="K86" s="83"/>
      <c r="L86" s="83"/>
      <c r="M86" s="83"/>
      <c r="N86" s="83"/>
      <c r="O86" s="83"/>
      <c r="P86" s="83"/>
      <c r="Q86" s="83"/>
      <c r="R86" s="83"/>
      <c r="S86" s="83"/>
      <c r="T86" s="83"/>
      <c r="U86" s="83"/>
      <c r="V86" s="83"/>
      <c r="W86" s="83"/>
      <c r="X86" s="83"/>
      <c r="Y86" s="83"/>
      <c r="Z86" s="83"/>
    </row>
    <row r="87" spans="1:26" ht="12.75" customHeight="1" x14ac:dyDescent="0.2">
      <c r="A87" s="98">
        <v>4748</v>
      </c>
      <c r="B87" s="99" t="s">
        <v>601</v>
      </c>
      <c r="C87" s="56" t="s">
        <v>572</v>
      </c>
      <c r="D87" s="56"/>
      <c r="E87" s="100">
        <v>1.3</v>
      </c>
      <c r="F87" s="101">
        <v>88.36</v>
      </c>
      <c r="G87" s="102">
        <f t="shared" ref="G87:G96" si="6">ROUND(E87*F87,2)</f>
        <v>114.87</v>
      </c>
      <c r="H87" s="10"/>
      <c r="I87" s="83"/>
      <c r="J87" s="83"/>
      <c r="K87" s="83"/>
      <c r="L87" s="83"/>
      <c r="M87" s="83"/>
      <c r="N87" s="83"/>
      <c r="O87" s="83"/>
      <c r="P87" s="83"/>
      <c r="Q87" s="83"/>
      <c r="R87" s="83"/>
      <c r="S87" s="83"/>
      <c r="T87" s="83"/>
      <c r="U87" s="83"/>
      <c r="V87" s="83"/>
      <c r="W87" s="83"/>
      <c r="X87" s="83"/>
      <c r="Y87" s="83"/>
      <c r="Z87" s="83"/>
    </row>
    <row r="88" spans="1:26" ht="12.75" customHeight="1" x14ac:dyDescent="0.2">
      <c r="A88" s="98">
        <v>5684</v>
      </c>
      <c r="B88" s="99" t="s">
        <v>603</v>
      </c>
      <c r="C88" s="56" t="s">
        <v>596</v>
      </c>
      <c r="D88" s="56"/>
      <c r="E88" s="100">
        <v>9.4000000000000004E-3</v>
      </c>
      <c r="F88" s="101">
        <v>91.27</v>
      </c>
      <c r="G88" s="102">
        <f t="shared" si="6"/>
        <v>0.86</v>
      </c>
      <c r="H88" s="10"/>
      <c r="I88" s="83"/>
      <c r="J88" s="83"/>
      <c r="K88" s="83"/>
      <c r="L88" s="83"/>
      <c r="M88" s="83"/>
      <c r="N88" s="83"/>
      <c r="O88" s="83"/>
      <c r="P88" s="83"/>
      <c r="Q88" s="83"/>
      <c r="R88" s="83"/>
      <c r="S88" s="83"/>
      <c r="T88" s="83"/>
      <c r="U88" s="83"/>
      <c r="V88" s="83"/>
      <c r="W88" s="83"/>
      <c r="X88" s="83"/>
      <c r="Y88" s="83"/>
      <c r="Z88" s="83"/>
    </row>
    <row r="89" spans="1:26" ht="12.75" customHeight="1" x14ac:dyDescent="0.2">
      <c r="A89" s="98">
        <v>5940</v>
      </c>
      <c r="B89" s="99" t="s">
        <v>604</v>
      </c>
      <c r="C89" s="56" t="s">
        <v>596</v>
      </c>
      <c r="D89" s="56"/>
      <c r="E89" s="100">
        <v>9.4000000000000004E-3</v>
      </c>
      <c r="F89" s="101">
        <v>131.24</v>
      </c>
      <c r="G89" s="102">
        <f t="shared" si="6"/>
        <v>1.23</v>
      </c>
      <c r="H89" s="10"/>
      <c r="I89" s="83"/>
      <c r="J89" s="83"/>
      <c r="K89" s="83"/>
      <c r="L89" s="83"/>
      <c r="M89" s="83"/>
      <c r="N89" s="83"/>
      <c r="O89" s="83"/>
      <c r="P89" s="83"/>
      <c r="Q89" s="83"/>
      <c r="R89" s="83"/>
      <c r="S89" s="83"/>
      <c r="T89" s="83"/>
      <c r="U89" s="83"/>
      <c r="V89" s="83"/>
      <c r="W89" s="83"/>
      <c r="X89" s="83"/>
      <c r="Y89" s="83"/>
      <c r="Z89" s="83"/>
    </row>
    <row r="90" spans="1:26" ht="12.75" customHeight="1" x14ac:dyDescent="0.2">
      <c r="A90" s="98">
        <v>5942</v>
      </c>
      <c r="B90" s="99" t="s">
        <v>605</v>
      </c>
      <c r="C90" s="56" t="s">
        <v>599</v>
      </c>
      <c r="D90" s="56"/>
      <c r="E90" s="100">
        <v>3.0999999999999999E-3</v>
      </c>
      <c r="F90" s="101">
        <v>42.33</v>
      </c>
      <c r="G90" s="102">
        <f t="shared" si="6"/>
        <v>0.13</v>
      </c>
      <c r="H90" s="10"/>
      <c r="I90" s="83"/>
      <c r="J90" s="83"/>
      <c r="K90" s="83"/>
      <c r="L90" s="83"/>
      <c r="M90" s="83"/>
      <c r="N90" s="83"/>
      <c r="O90" s="83"/>
      <c r="P90" s="83"/>
      <c r="Q90" s="83"/>
      <c r="R90" s="83"/>
      <c r="S90" s="83"/>
      <c r="T90" s="83"/>
      <c r="U90" s="83"/>
      <c r="V90" s="83"/>
      <c r="W90" s="83"/>
      <c r="X90" s="83"/>
      <c r="Y90" s="83"/>
      <c r="Z90" s="83"/>
    </row>
    <row r="91" spans="1:26" ht="12.75" customHeight="1" x14ac:dyDescent="0.2">
      <c r="A91" s="98">
        <v>6259</v>
      </c>
      <c r="B91" s="99" t="s">
        <v>606</v>
      </c>
      <c r="C91" s="56" t="s">
        <v>596</v>
      </c>
      <c r="D91" s="56"/>
      <c r="E91" s="100">
        <v>1.2500000000000001E-2</v>
      </c>
      <c r="F91" s="101">
        <v>139.44</v>
      </c>
      <c r="G91" s="102">
        <f t="shared" si="6"/>
        <v>1.74</v>
      </c>
      <c r="H91" s="10"/>
      <c r="I91" s="83"/>
      <c r="J91" s="83"/>
      <c r="K91" s="83"/>
      <c r="L91" s="83"/>
      <c r="M91" s="83"/>
      <c r="N91" s="83"/>
      <c r="O91" s="83"/>
      <c r="P91" s="83"/>
      <c r="Q91" s="83"/>
      <c r="R91" s="83"/>
      <c r="S91" s="83"/>
      <c r="T91" s="83"/>
      <c r="U91" s="83"/>
      <c r="V91" s="83"/>
      <c r="W91" s="83"/>
      <c r="X91" s="83"/>
      <c r="Y91" s="83"/>
      <c r="Z91" s="83"/>
    </row>
    <row r="92" spans="1:26" ht="12.75" customHeight="1" x14ac:dyDescent="0.2">
      <c r="A92" s="98">
        <v>6879</v>
      </c>
      <c r="B92" s="99" t="s">
        <v>607</v>
      </c>
      <c r="C92" s="56" t="s">
        <v>596</v>
      </c>
      <c r="D92" s="56"/>
      <c r="E92" s="100">
        <v>0.01</v>
      </c>
      <c r="F92" s="101">
        <v>127.25</v>
      </c>
      <c r="G92" s="102">
        <f t="shared" si="6"/>
        <v>1.27</v>
      </c>
      <c r="H92" s="10"/>
      <c r="I92" s="83"/>
      <c r="J92" s="83"/>
      <c r="K92" s="83"/>
      <c r="L92" s="83"/>
      <c r="M92" s="83"/>
      <c r="N92" s="83"/>
      <c r="O92" s="83"/>
      <c r="P92" s="83"/>
      <c r="Q92" s="83"/>
      <c r="R92" s="83"/>
      <c r="S92" s="83"/>
      <c r="T92" s="83"/>
      <c r="U92" s="83"/>
      <c r="V92" s="83"/>
      <c r="W92" s="83"/>
      <c r="X92" s="83"/>
      <c r="Y92" s="83"/>
      <c r="Z92" s="83"/>
    </row>
    <row r="93" spans="1:26" ht="12.75" customHeight="1" x14ac:dyDescent="0.2">
      <c r="A93" s="98">
        <v>6880</v>
      </c>
      <c r="B93" s="99" t="s">
        <v>608</v>
      </c>
      <c r="C93" s="56" t="s">
        <v>599</v>
      </c>
      <c r="D93" s="56"/>
      <c r="E93" s="100">
        <v>2.5000000000000001E-3</v>
      </c>
      <c r="F93" s="101">
        <v>43.88</v>
      </c>
      <c r="G93" s="102">
        <f t="shared" si="6"/>
        <v>0.11</v>
      </c>
      <c r="H93" s="10"/>
      <c r="I93" s="83"/>
      <c r="J93" s="83"/>
      <c r="K93" s="83"/>
      <c r="L93" s="83"/>
      <c r="M93" s="83"/>
      <c r="N93" s="83"/>
      <c r="O93" s="83"/>
      <c r="P93" s="83"/>
      <c r="Q93" s="83"/>
      <c r="R93" s="83"/>
      <c r="S93" s="83"/>
      <c r="T93" s="83"/>
      <c r="U93" s="83"/>
      <c r="V93" s="83"/>
      <c r="W93" s="83"/>
      <c r="X93" s="83"/>
      <c r="Y93" s="83"/>
      <c r="Z93" s="83"/>
    </row>
    <row r="94" spans="1:26" ht="12.75" customHeight="1" x14ac:dyDescent="0.2">
      <c r="A94" s="98">
        <v>88316</v>
      </c>
      <c r="B94" s="99" t="s">
        <v>570</v>
      </c>
      <c r="C94" s="56" t="s">
        <v>565</v>
      </c>
      <c r="D94" s="56"/>
      <c r="E94" s="100">
        <v>0.105</v>
      </c>
      <c r="F94" s="101">
        <v>14.36</v>
      </c>
      <c r="G94" s="102">
        <f t="shared" si="6"/>
        <v>1.51</v>
      </c>
      <c r="H94" s="10"/>
      <c r="I94" s="83"/>
      <c r="J94" s="83"/>
      <c r="K94" s="83"/>
      <c r="L94" s="83"/>
      <c r="M94" s="83"/>
      <c r="N94" s="83"/>
      <c r="O94" s="83"/>
      <c r="P94" s="83"/>
      <c r="Q94" s="83"/>
      <c r="R94" s="83"/>
      <c r="S94" s="83"/>
      <c r="T94" s="83"/>
      <c r="U94" s="83"/>
      <c r="V94" s="83"/>
      <c r="W94" s="83"/>
      <c r="X94" s="83"/>
      <c r="Y94" s="83"/>
      <c r="Z94" s="83"/>
    </row>
    <row r="95" spans="1:26" ht="12.75" customHeight="1" x14ac:dyDescent="0.2">
      <c r="A95" s="98">
        <v>5685</v>
      </c>
      <c r="B95" s="99" t="s">
        <v>609</v>
      </c>
      <c r="C95" s="56" t="s">
        <v>599</v>
      </c>
      <c r="D95" s="56"/>
      <c r="E95" s="100">
        <v>3.0999999999999999E-3</v>
      </c>
      <c r="F95" s="101">
        <v>33.51</v>
      </c>
      <c r="G95" s="102">
        <f t="shared" si="6"/>
        <v>0.1</v>
      </c>
      <c r="H95" s="10"/>
      <c r="I95" s="83"/>
      <c r="J95" s="83"/>
      <c r="K95" s="83"/>
      <c r="L95" s="83"/>
      <c r="M95" s="83"/>
      <c r="N95" s="83"/>
      <c r="O95" s="83"/>
      <c r="P95" s="83"/>
      <c r="Q95" s="83"/>
      <c r="R95" s="83"/>
      <c r="S95" s="83"/>
      <c r="T95" s="83"/>
      <c r="U95" s="83"/>
      <c r="V95" s="83"/>
      <c r="W95" s="83"/>
      <c r="X95" s="83"/>
      <c r="Y95" s="83"/>
      <c r="Z95" s="83"/>
    </row>
    <row r="96" spans="1:26" ht="12.75" customHeight="1" x14ac:dyDescent="0.2">
      <c r="A96" s="98">
        <v>96035</v>
      </c>
      <c r="B96" s="99" t="s">
        <v>610</v>
      </c>
      <c r="C96" s="56" t="s">
        <v>596</v>
      </c>
      <c r="D96" s="56"/>
      <c r="E96" s="100">
        <v>1.2500000000000001E-2</v>
      </c>
      <c r="F96" s="101">
        <v>179.91</v>
      </c>
      <c r="G96" s="102">
        <f t="shared" si="6"/>
        <v>2.25</v>
      </c>
      <c r="H96" s="10"/>
      <c r="I96" s="83"/>
      <c r="J96" s="83"/>
      <c r="K96" s="83"/>
      <c r="L96" s="83"/>
      <c r="M96" s="83"/>
      <c r="N96" s="83"/>
      <c r="O96" s="83"/>
      <c r="P96" s="83"/>
      <c r="Q96" s="83"/>
      <c r="R96" s="83"/>
      <c r="S96" s="83"/>
      <c r="T96" s="83"/>
      <c r="U96" s="83"/>
      <c r="V96" s="83"/>
      <c r="W96" s="83"/>
      <c r="X96" s="83"/>
      <c r="Y96" s="83"/>
      <c r="Z96" s="83"/>
    </row>
    <row r="97" spans="1:26" ht="12.75" customHeight="1" x14ac:dyDescent="0.2">
      <c r="A97" s="104"/>
      <c r="B97" s="105"/>
      <c r="C97" s="106"/>
      <c r="D97" s="106"/>
      <c r="E97" s="89" t="s">
        <v>583</v>
      </c>
      <c r="F97" s="89"/>
      <c r="G97" s="107">
        <f>ROUND(SUM(G87:G96),2)</f>
        <v>124.07</v>
      </c>
      <c r="H97" s="10"/>
      <c r="I97" s="83"/>
      <c r="J97" s="83"/>
      <c r="K97" s="83"/>
      <c r="L97" s="83"/>
      <c r="M97" s="83"/>
      <c r="N97" s="83"/>
      <c r="O97" s="83"/>
      <c r="P97" s="83"/>
      <c r="Q97" s="83"/>
      <c r="R97" s="83"/>
      <c r="S97" s="83"/>
      <c r="T97" s="83"/>
      <c r="U97" s="83"/>
      <c r="V97" s="83"/>
      <c r="W97" s="83"/>
      <c r="X97" s="83"/>
      <c r="Y97" s="83"/>
      <c r="Z97" s="83"/>
    </row>
    <row r="98" spans="1:26" ht="12.75" customHeight="1" x14ac:dyDescent="0.2">
      <c r="A98" s="108"/>
      <c r="B98" s="109"/>
      <c r="C98" s="110"/>
      <c r="D98" s="111" t="s">
        <v>584</v>
      </c>
      <c r="E98" s="112">
        <f>BDI!D26</f>
        <v>0.18894704395755624</v>
      </c>
      <c r="F98" s="111"/>
      <c r="G98" s="113">
        <f>ROUND(G97*E98,2)</f>
        <v>23.44</v>
      </c>
      <c r="H98" s="10"/>
      <c r="I98" s="114"/>
      <c r="J98" s="83"/>
      <c r="K98" s="83"/>
      <c r="L98" s="83"/>
      <c r="M98" s="83"/>
      <c r="N98" s="83"/>
      <c r="O98" s="83"/>
      <c r="P98" s="83"/>
      <c r="Q98" s="83"/>
      <c r="R98" s="83"/>
      <c r="S98" s="83"/>
      <c r="T98" s="83"/>
      <c r="U98" s="83"/>
      <c r="V98" s="83"/>
      <c r="W98" s="83"/>
      <c r="X98" s="83"/>
      <c r="Y98" s="83"/>
      <c r="Z98" s="83"/>
    </row>
    <row r="99" spans="1:26" ht="12.75" customHeight="1" x14ac:dyDescent="0.2">
      <c r="A99" s="115"/>
      <c r="B99" s="116"/>
      <c r="C99" s="117"/>
      <c r="D99" s="117"/>
      <c r="E99" s="91" t="s">
        <v>15</v>
      </c>
      <c r="F99" s="91"/>
      <c r="G99" s="118">
        <f>ROUND(G97+G98,2)</f>
        <v>147.51</v>
      </c>
      <c r="H99" s="10"/>
      <c r="I99" s="83"/>
      <c r="J99" s="83"/>
      <c r="K99" s="83"/>
      <c r="L99" s="83"/>
      <c r="M99" s="83"/>
      <c r="N99" s="83"/>
      <c r="O99" s="83"/>
      <c r="P99" s="83"/>
      <c r="Q99" s="83"/>
      <c r="R99" s="83"/>
      <c r="S99" s="83"/>
      <c r="T99" s="83"/>
      <c r="U99" s="83"/>
      <c r="V99" s="83"/>
      <c r="W99" s="83"/>
      <c r="X99" s="83"/>
      <c r="Y99" s="83"/>
      <c r="Z99" s="83"/>
    </row>
    <row r="100" spans="1:26" ht="12.75" customHeight="1" x14ac:dyDescent="0.2">
      <c r="A100" s="83"/>
      <c r="B100" s="83"/>
      <c r="C100" s="83"/>
      <c r="D100" s="83"/>
      <c r="E100" s="83"/>
      <c r="F100" s="83"/>
      <c r="G100" s="83"/>
      <c r="H100" s="10"/>
      <c r="I100" s="83"/>
      <c r="J100" s="83"/>
      <c r="K100" s="83"/>
      <c r="L100" s="83"/>
      <c r="M100" s="83"/>
      <c r="N100" s="83"/>
      <c r="O100" s="83"/>
      <c r="P100" s="83"/>
      <c r="Q100" s="83"/>
      <c r="R100" s="83"/>
      <c r="S100" s="83"/>
      <c r="T100" s="83"/>
      <c r="U100" s="83"/>
      <c r="V100" s="83"/>
      <c r="W100" s="83"/>
      <c r="X100" s="83"/>
      <c r="Y100" s="83"/>
      <c r="Z100" s="83"/>
    </row>
    <row r="101" spans="1:26" ht="12.75" customHeight="1" x14ac:dyDescent="0.2">
      <c r="A101" s="84"/>
      <c r="B101" s="84"/>
      <c r="C101" s="85"/>
      <c r="D101" s="85"/>
      <c r="E101" s="85"/>
      <c r="F101" s="85"/>
      <c r="G101" s="85"/>
      <c r="H101" s="56"/>
      <c r="I101" s="83"/>
      <c r="J101" s="83"/>
      <c r="K101" s="83"/>
      <c r="L101" s="83"/>
      <c r="M101" s="83"/>
      <c r="N101" s="83"/>
      <c r="O101" s="83"/>
      <c r="P101" s="83"/>
      <c r="Q101" s="83"/>
      <c r="R101" s="83"/>
      <c r="S101" s="83"/>
      <c r="T101" s="83"/>
      <c r="U101" s="83"/>
      <c r="V101" s="83"/>
      <c r="W101" s="83"/>
      <c r="X101" s="83"/>
      <c r="Y101" s="83"/>
      <c r="Z101" s="83"/>
    </row>
    <row r="102" spans="1:26" ht="12.75" customHeight="1" x14ac:dyDescent="0.2">
      <c r="A102" s="86" t="s">
        <v>7</v>
      </c>
      <c r="B102" s="87" t="s">
        <v>147</v>
      </c>
      <c r="C102" s="88" t="s">
        <v>148</v>
      </c>
      <c r="D102" s="88"/>
      <c r="E102" s="89"/>
      <c r="F102" s="89"/>
      <c r="G102" s="90" t="s">
        <v>622</v>
      </c>
      <c r="H102" s="10"/>
      <c r="I102" s="83"/>
      <c r="J102" s="83"/>
      <c r="K102" s="83"/>
      <c r="L102" s="83"/>
      <c r="M102" s="83"/>
      <c r="N102" s="83"/>
      <c r="O102" s="83"/>
      <c r="P102" s="83"/>
      <c r="Q102" s="83"/>
      <c r="R102" s="83"/>
      <c r="S102" s="83"/>
      <c r="T102" s="83"/>
      <c r="U102" s="83"/>
      <c r="V102" s="83"/>
      <c r="W102" s="83"/>
      <c r="X102" s="83"/>
      <c r="Y102" s="83"/>
      <c r="Z102" s="83"/>
    </row>
    <row r="103" spans="1:26" ht="12.75" customHeight="1" x14ac:dyDescent="0.2">
      <c r="A103" s="295" t="str">
        <f>VLOOKUP(B102,'Pista 01'!$A$7:$H$197,3,FALSE)</f>
        <v>Concretagem de lajes, com concreto usinado bombeável, classe de resistência 30MPa, com brita 0 e 1, slump = 100 +/- 20 mm, incluso serviço de bombeamento, lançamento, adensamento e acabamento</v>
      </c>
      <c r="B103" s="296"/>
      <c r="C103" s="296"/>
      <c r="D103" s="296"/>
      <c r="E103" s="297"/>
      <c r="F103" s="91" t="s">
        <v>557</v>
      </c>
      <c r="G103" s="92" t="str">
        <f>'Pista 01'!D37</f>
        <v>m³</v>
      </c>
      <c r="H103" s="10"/>
      <c r="I103" s="83"/>
      <c r="J103" s="83"/>
      <c r="K103" s="83"/>
      <c r="L103" s="83"/>
      <c r="M103" s="83"/>
      <c r="N103" s="83"/>
      <c r="O103" s="83"/>
      <c r="P103" s="83"/>
      <c r="Q103" s="83"/>
      <c r="R103" s="83"/>
      <c r="S103" s="83"/>
      <c r="T103" s="83"/>
      <c r="U103" s="83"/>
      <c r="V103" s="83"/>
      <c r="W103" s="83"/>
      <c r="X103" s="83"/>
      <c r="Y103" s="83"/>
      <c r="Z103" s="83"/>
    </row>
    <row r="104" spans="1:26" ht="12.75" customHeight="1" x14ac:dyDescent="0.2">
      <c r="A104" s="93"/>
      <c r="B104" s="94" t="s">
        <v>558</v>
      </c>
      <c r="C104" s="95" t="s">
        <v>559</v>
      </c>
      <c r="D104" s="95" t="s">
        <v>560</v>
      </c>
      <c r="E104" s="95" t="s">
        <v>561</v>
      </c>
      <c r="F104" s="96" t="s">
        <v>562</v>
      </c>
      <c r="G104" s="97" t="s">
        <v>563</v>
      </c>
      <c r="H104" s="10"/>
      <c r="I104" s="83"/>
      <c r="J104" s="83"/>
      <c r="K104" s="83"/>
      <c r="L104" s="83"/>
      <c r="M104" s="83"/>
      <c r="N104" s="83"/>
      <c r="O104" s="83"/>
      <c r="P104" s="83"/>
      <c r="Q104" s="83"/>
      <c r="R104" s="83"/>
      <c r="S104" s="83"/>
      <c r="T104" s="83"/>
      <c r="U104" s="83"/>
      <c r="V104" s="83"/>
      <c r="W104" s="83"/>
      <c r="X104" s="83"/>
      <c r="Y104" s="83"/>
      <c r="Z104" s="83"/>
    </row>
    <row r="105" spans="1:26" ht="12.75" customHeight="1" x14ac:dyDescent="0.2">
      <c r="A105" s="98">
        <v>88309</v>
      </c>
      <c r="B105" s="99" t="s">
        <v>569</v>
      </c>
      <c r="C105" s="56" t="s">
        <v>565</v>
      </c>
      <c r="D105" s="56" t="s">
        <v>566</v>
      </c>
      <c r="E105" s="100">
        <v>0.51200000000000001</v>
      </c>
      <c r="F105" s="101">
        <v>19.27</v>
      </c>
      <c r="G105" s="102">
        <f t="shared" ref="G105:G110" si="7">ROUND(E105*F105,2)</f>
        <v>9.8699999999999992</v>
      </c>
      <c r="H105" s="10"/>
      <c r="I105" s="83"/>
      <c r="J105" s="83"/>
      <c r="K105" s="83"/>
      <c r="L105" s="83"/>
      <c r="M105" s="83"/>
      <c r="N105" s="83"/>
      <c r="O105" s="83"/>
      <c r="P105" s="83"/>
      <c r="Q105" s="83"/>
      <c r="R105" s="83"/>
      <c r="S105" s="83"/>
      <c r="T105" s="83"/>
      <c r="U105" s="83"/>
      <c r="V105" s="83"/>
      <c r="W105" s="83"/>
      <c r="X105" s="83"/>
      <c r="Y105" s="83"/>
      <c r="Z105" s="83"/>
    </row>
    <row r="106" spans="1:26" ht="12.75" customHeight="1" x14ac:dyDescent="0.2">
      <c r="A106" s="98">
        <v>88316</v>
      </c>
      <c r="B106" s="99" t="s">
        <v>570</v>
      </c>
      <c r="C106" s="56" t="s">
        <v>565</v>
      </c>
      <c r="D106" s="56" t="s">
        <v>566</v>
      </c>
      <c r="E106" s="100">
        <v>0.58599999999999997</v>
      </c>
      <c r="F106" s="101">
        <v>14.36</v>
      </c>
      <c r="G106" s="102">
        <f t="shared" si="7"/>
        <v>8.41</v>
      </c>
      <c r="H106" s="10"/>
      <c r="I106" s="83"/>
      <c r="J106" s="83"/>
      <c r="K106" s="83"/>
      <c r="L106" s="83"/>
      <c r="M106" s="83"/>
      <c r="N106" s="83"/>
      <c r="O106" s="83"/>
      <c r="P106" s="83"/>
      <c r="Q106" s="83"/>
      <c r="R106" s="83"/>
      <c r="S106" s="83"/>
      <c r="T106" s="83"/>
      <c r="U106" s="83"/>
      <c r="V106" s="83"/>
      <c r="W106" s="83"/>
      <c r="X106" s="83"/>
      <c r="Y106" s="83"/>
      <c r="Z106" s="83"/>
    </row>
    <row r="107" spans="1:26" ht="12.75" customHeight="1" x14ac:dyDescent="0.2">
      <c r="A107" s="98">
        <v>88262</v>
      </c>
      <c r="B107" s="99" t="s">
        <v>567</v>
      </c>
      <c r="C107" s="56" t="s">
        <v>565</v>
      </c>
      <c r="D107" s="56" t="s">
        <v>566</v>
      </c>
      <c r="E107" s="100">
        <v>8.5000000000000006E-2</v>
      </c>
      <c r="F107" s="101">
        <v>19.12</v>
      </c>
      <c r="G107" s="102">
        <f t="shared" si="7"/>
        <v>1.63</v>
      </c>
      <c r="H107" s="10"/>
      <c r="I107" s="83"/>
      <c r="J107" s="83"/>
      <c r="K107" s="83"/>
      <c r="L107" s="83"/>
      <c r="M107" s="83"/>
      <c r="N107" s="83"/>
      <c r="O107" s="83"/>
      <c r="P107" s="83"/>
      <c r="Q107" s="83"/>
      <c r="R107" s="83"/>
      <c r="S107" s="83"/>
      <c r="T107" s="83"/>
      <c r="U107" s="83"/>
      <c r="V107" s="83"/>
      <c r="W107" s="83"/>
      <c r="X107" s="83"/>
      <c r="Y107" s="83"/>
      <c r="Z107" s="83"/>
    </row>
    <row r="108" spans="1:26" ht="12.75" customHeight="1" x14ac:dyDescent="0.2">
      <c r="A108" s="98">
        <v>1525</v>
      </c>
      <c r="B108" s="99" t="s">
        <v>635</v>
      </c>
      <c r="C108" s="56" t="s">
        <v>572</v>
      </c>
      <c r="D108" s="56" t="s">
        <v>566</v>
      </c>
      <c r="E108" s="100">
        <v>1.103</v>
      </c>
      <c r="F108" s="101">
        <v>301.61</v>
      </c>
      <c r="G108" s="102">
        <f t="shared" si="7"/>
        <v>332.68</v>
      </c>
      <c r="H108" s="10"/>
      <c r="I108" s="83"/>
      <c r="J108" s="83"/>
      <c r="K108" s="83"/>
      <c r="L108" s="83"/>
      <c r="M108" s="83"/>
      <c r="N108" s="83"/>
      <c r="O108" s="83"/>
      <c r="P108" s="83"/>
      <c r="Q108" s="83"/>
      <c r="R108" s="83"/>
      <c r="S108" s="83"/>
      <c r="T108" s="83"/>
      <c r="U108" s="83"/>
      <c r="V108" s="83"/>
      <c r="W108" s="83"/>
      <c r="X108" s="83"/>
      <c r="Y108" s="83"/>
      <c r="Z108" s="83"/>
    </row>
    <row r="109" spans="1:26" ht="12.75" customHeight="1" x14ac:dyDescent="0.2">
      <c r="A109" s="98">
        <v>90586</v>
      </c>
      <c r="B109" s="99" t="s">
        <v>595</v>
      </c>
      <c r="C109" s="56" t="s">
        <v>596</v>
      </c>
      <c r="D109" s="56" t="s">
        <v>566</v>
      </c>
      <c r="E109" s="100">
        <v>4.3999999999999997E-2</v>
      </c>
      <c r="F109" s="101">
        <v>1.3</v>
      </c>
      <c r="G109" s="102">
        <f t="shared" si="7"/>
        <v>0.06</v>
      </c>
      <c r="H109" s="10"/>
      <c r="I109" s="83"/>
      <c r="J109" s="83"/>
      <c r="K109" s="83"/>
      <c r="L109" s="83"/>
      <c r="M109" s="83"/>
      <c r="N109" s="83"/>
      <c r="O109" s="83"/>
      <c r="P109" s="83"/>
      <c r="Q109" s="83"/>
      <c r="R109" s="83"/>
      <c r="S109" s="83"/>
      <c r="T109" s="83"/>
      <c r="U109" s="83"/>
      <c r="V109" s="83"/>
      <c r="W109" s="83"/>
      <c r="X109" s="83"/>
      <c r="Y109" s="83"/>
      <c r="Z109" s="83"/>
    </row>
    <row r="110" spans="1:26" ht="12.75" customHeight="1" x14ac:dyDescent="0.2">
      <c r="A110" s="98">
        <v>90587</v>
      </c>
      <c r="B110" s="99" t="s">
        <v>598</v>
      </c>
      <c r="C110" s="56" t="s">
        <v>599</v>
      </c>
      <c r="D110" s="56" t="s">
        <v>566</v>
      </c>
      <c r="E110" s="100">
        <v>0.127</v>
      </c>
      <c r="F110" s="101">
        <v>0.28999999999999998</v>
      </c>
      <c r="G110" s="102">
        <f t="shared" si="7"/>
        <v>0.04</v>
      </c>
      <c r="H110" s="10"/>
      <c r="I110" s="83"/>
      <c r="J110" s="83"/>
      <c r="K110" s="83"/>
      <c r="L110" s="83"/>
      <c r="M110" s="83"/>
      <c r="N110" s="83"/>
      <c r="O110" s="83"/>
      <c r="P110" s="83"/>
      <c r="Q110" s="83"/>
      <c r="R110" s="83"/>
      <c r="S110" s="83"/>
      <c r="T110" s="83"/>
      <c r="U110" s="83"/>
      <c r="V110" s="83"/>
      <c r="W110" s="83"/>
      <c r="X110" s="83"/>
      <c r="Y110" s="83"/>
      <c r="Z110" s="83"/>
    </row>
    <row r="111" spans="1:26" ht="12.75" customHeight="1" x14ac:dyDescent="0.2">
      <c r="A111" s="104"/>
      <c r="B111" s="105"/>
      <c r="C111" s="106"/>
      <c r="D111" s="106"/>
      <c r="E111" s="89" t="s">
        <v>583</v>
      </c>
      <c r="F111" s="89"/>
      <c r="G111" s="107">
        <f>ROUND(SUM(G105:G110),2)</f>
        <v>352.69</v>
      </c>
      <c r="H111" s="10"/>
      <c r="I111" s="83"/>
      <c r="J111" s="83"/>
      <c r="K111" s="83"/>
      <c r="L111" s="83"/>
      <c r="M111" s="83"/>
      <c r="N111" s="83"/>
      <c r="O111" s="83"/>
      <c r="P111" s="83"/>
      <c r="Q111" s="83"/>
      <c r="R111" s="83"/>
      <c r="S111" s="83"/>
      <c r="T111" s="83"/>
      <c r="U111" s="83"/>
      <c r="V111" s="83"/>
      <c r="W111" s="83"/>
      <c r="X111" s="83"/>
      <c r="Y111" s="83"/>
      <c r="Z111" s="83"/>
    </row>
    <row r="112" spans="1:26" ht="12.75" customHeight="1" x14ac:dyDescent="0.2">
      <c r="A112" s="108"/>
      <c r="B112" s="109"/>
      <c r="C112" s="110"/>
      <c r="D112" s="111" t="s">
        <v>584</v>
      </c>
      <c r="E112" s="112">
        <f>BDI!D26</f>
        <v>0.18894704395755624</v>
      </c>
      <c r="F112" s="111"/>
      <c r="G112" s="113">
        <f>ROUND(G111*E112,2)</f>
        <v>66.64</v>
      </c>
      <c r="H112" s="10"/>
      <c r="I112" s="114"/>
      <c r="J112" s="83"/>
      <c r="K112" s="83"/>
      <c r="L112" s="83"/>
      <c r="M112" s="83"/>
      <c r="N112" s="83"/>
      <c r="O112" s="83"/>
      <c r="P112" s="83"/>
      <c r="Q112" s="83"/>
      <c r="R112" s="83"/>
      <c r="S112" s="83"/>
      <c r="T112" s="83"/>
      <c r="U112" s="83"/>
      <c r="V112" s="83"/>
      <c r="W112" s="83"/>
      <c r="X112" s="83"/>
      <c r="Y112" s="83"/>
      <c r="Z112" s="83"/>
    </row>
    <row r="113" spans="1:26" ht="12.75" customHeight="1" x14ac:dyDescent="0.2">
      <c r="A113" s="115"/>
      <c r="B113" s="116"/>
      <c r="C113" s="117"/>
      <c r="D113" s="117"/>
      <c r="E113" s="91" t="s">
        <v>15</v>
      </c>
      <c r="F113" s="91"/>
      <c r="G113" s="118">
        <f>ROUND(G111+G112,2)</f>
        <v>419.33</v>
      </c>
      <c r="H113" s="10"/>
      <c r="I113" s="83"/>
      <c r="J113" s="83"/>
      <c r="K113" s="83"/>
      <c r="L113" s="83"/>
      <c r="M113" s="83"/>
      <c r="N113" s="83"/>
      <c r="O113" s="83"/>
      <c r="P113" s="83"/>
      <c r="Q113" s="83"/>
      <c r="R113" s="83"/>
      <c r="S113" s="83"/>
      <c r="T113" s="83"/>
      <c r="U113" s="83"/>
      <c r="V113" s="83"/>
      <c r="W113" s="83"/>
      <c r="X113" s="83"/>
      <c r="Y113" s="83"/>
      <c r="Z113" s="83"/>
    </row>
    <row r="114" spans="1:26" ht="12.75" customHeight="1" x14ac:dyDescent="0.2">
      <c r="A114" s="83"/>
      <c r="B114" s="83"/>
      <c r="C114" s="83"/>
      <c r="D114" s="83"/>
      <c r="E114" s="83"/>
      <c r="F114" s="83"/>
      <c r="G114" s="83"/>
      <c r="H114" s="10"/>
      <c r="I114" s="83"/>
      <c r="J114" s="83"/>
      <c r="K114" s="83"/>
      <c r="L114" s="83"/>
      <c r="M114" s="83"/>
      <c r="N114" s="83"/>
      <c r="O114" s="83"/>
      <c r="P114" s="83"/>
      <c r="Q114" s="83"/>
      <c r="R114" s="83"/>
      <c r="S114" s="83"/>
      <c r="T114" s="83"/>
      <c r="U114" s="83"/>
      <c r="V114" s="83"/>
      <c r="W114" s="83"/>
      <c r="X114" s="83"/>
      <c r="Y114" s="83"/>
      <c r="Z114" s="83"/>
    </row>
    <row r="115" spans="1:26" ht="12.75" customHeight="1" x14ac:dyDescent="0.2">
      <c r="A115" s="84"/>
      <c r="B115" s="84"/>
      <c r="C115" s="85"/>
      <c r="D115" s="85"/>
      <c r="E115" s="85"/>
      <c r="F115" s="85"/>
      <c r="G115" s="85"/>
      <c r="H115" s="56"/>
      <c r="I115" s="83"/>
      <c r="J115" s="83"/>
      <c r="K115" s="83"/>
      <c r="L115" s="83"/>
      <c r="M115" s="83"/>
      <c r="N115" s="83"/>
      <c r="O115" s="83"/>
      <c r="P115" s="83"/>
      <c r="Q115" s="83"/>
      <c r="R115" s="83"/>
      <c r="S115" s="83"/>
      <c r="T115" s="83"/>
      <c r="U115" s="83"/>
      <c r="V115" s="83"/>
      <c r="W115" s="83"/>
      <c r="X115" s="83"/>
      <c r="Y115" s="83"/>
      <c r="Z115" s="83"/>
    </row>
    <row r="116" spans="1:26" ht="12.75" customHeight="1" x14ac:dyDescent="0.2">
      <c r="A116" s="86" t="s">
        <v>7</v>
      </c>
      <c r="B116" s="87" t="s">
        <v>193</v>
      </c>
      <c r="C116" s="88" t="s">
        <v>195</v>
      </c>
      <c r="D116" s="88"/>
      <c r="E116" s="89"/>
      <c r="F116" s="89"/>
      <c r="G116" s="90"/>
      <c r="H116" s="10"/>
      <c r="I116" s="83"/>
      <c r="J116" s="83"/>
      <c r="K116" s="83"/>
      <c r="L116" s="83"/>
      <c r="M116" s="83"/>
      <c r="N116" s="83"/>
      <c r="O116" s="83"/>
      <c r="P116" s="83"/>
      <c r="Q116" s="83"/>
      <c r="R116" s="83"/>
      <c r="S116" s="83"/>
      <c r="T116" s="83"/>
      <c r="U116" s="83"/>
      <c r="V116" s="83"/>
      <c r="W116" s="83"/>
      <c r="X116" s="83"/>
      <c r="Y116" s="83"/>
      <c r="Z116" s="83"/>
    </row>
    <row r="117" spans="1:26" ht="12.75" customHeight="1" x14ac:dyDescent="0.2">
      <c r="A117" s="295" t="str">
        <f>VLOOKUP(B116,'Pista 01'!$A$7:$H$197,3,FALSE)</f>
        <v>Guia em concreto armado, seção de 10cm x 40cm, conforme projeto</v>
      </c>
      <c r="B117" s="296"/>
      <c r="C117" s="296"/>
      <c r="D117" s="296"/>
      <c r="E117" s="297"/>
      <c r="F117" s="91" t="s">
        <v>557</v>
      </c>
      <c r="G117" s="92" t="str">
        <f>VLOOKUP(B116,'Pista 01'!$A$7:$H$197,4,FALSE)</f>
        <v>m</v>
      </c>
      <c r="H117" s="10"/>
      <c r="I117" s="83"/>
      <c r="J117" s="83"/>
      <c r="K117" s="83"/>
      <c r="L117" s="83"/>
      <c r="M117" s="83"/>
      <c r="N117" s="83"/>
      <c r="O117" s="83"/>
      <c r="P117" s="83"/>
      <c r="Q117" s="83"/>
      <c r="R117" s="83"/>
      <c r="S117" s="83"/>
      <c r="T117" s="83"/>
      <c r="U117" s="83"/>
      <c r="V117" s="83"/>
      <c r="W117" s="83"/>
      <c r="X117" s="83"/>
      <c r="Y117" s="83"/>
      <c r="Z117" s="83"/>
    </row>
    <row r="118" spans="1:26" ht="12.75" customHeight="1" x14ac:dyDescent="0.2">
      <c r="A118" s="93"/>
      <c r="B118" s="94" t="s">
        <v>558</v>
      </c>
      <c r="C118" s="95" t="s">
        <v>559</v>
      </c>
      <c r="D118" s="95" t="s">
        <v>560</v>
      </c>
      <c r="E118" s="95" t="s">
        <v>561</v>
      </c>
      <c r="F118" s="96" t="s">
        <v>562</v>
      </c>
      <c r="G118" s="97" t="s">
        <v>563</v>
      </c>
      <c r="H118" s="10"/>
      <c r="I118" s="83"/>
      <c r="J118" s="83"/>
      <c r="K118" s="83"/>
      <c r="L118" s="83"/>
      <c r="M118" s="83"/>
      <c r="N118" s="83"/>
      <c r="O118" s="83"/>
      <c r="P118" s="83"/>
      <c r="Q118" s="83"/>
      <c r="R118" s="83"/>
      <c r="S118" s="83"/>
      <c r="T118" s="83"/>
      <c r="U118" s="83"/>
      <c r="V118" s="83"/>
      <c r="W118" s="83"/>
      <c r="X118" s="83"/>
      <c r="Y118" s="83"/>
      <c r="Z118" s="83"/>
    </row>
    <row r="119" spans="1:26" ht="12.75" customHeight="1" x14ac:dyDescent="0.2">
      <c r="A119" s="98">
        <v>88309</v>
      </c>
      <c r="B119" s="99" t="s">
        <v>569</v>
      </c>
      <c r="C119" s="56" t="s">
        <v>565</v>
      </c>
      <c r="D119" s="56" t="s">
        <v>566</v>
      </c>
      <c r="E119" s="100">
        <v>0.1</v>
      </c>
      <c r="F119" s="101">
        <v>19.27</v>
      </c>
      <c r="G119" s="102">
        <f t="shared" ref="G119:G124" si="8">ROUND(E119*F119,2)</f>
        <v>1.93</v>
      </c>
      <c r="H119" s="10"/>
      <c r="I119" s="83"/>
      <c r="J119" s="83"/>
      <c r="K119" s="83"/>
      <c r="L119" s="83"/>
      <c r="M119" s="83"/>
      <c r="N119" s="83"/>
      <c r="O119" s="83"/>
      <c r="P119" s="83"/>
      <c r="Q119" s="83"/>
      <c r="R119" s="83"/>
      <c r="S119" s="83"/>
      <c r="T119" s="83"/>
      <c r="U119" s="83"/>
      <c r="V119" s="83"/>
      <c r="W119" s="83"/>
      <c r="X119" s="83"/>
      <c r="Y119" s="83"/>
      <c r="Z119" s="83"/>
    </row>
    <row r="120" spans="1:26" ht="12.75" customHeight="1" x14ac:dyDescent="0.2">
      <c r="A120" s="98">
        <v>88316</v>
      </c>
      <c r="B120" s="99" t="s">
        <v>570</v>
      </c>
      <c r="C120" s="56" t="s">
        <v>565</v>
      </c>
      <c r="D120" s="56" t="s">
        <v>566</v>
      </c>
      <c r="E120" s="100">
        <v>0.1</v>
      </c>
      <c r="F120" s="101">
        <v>14.36</v>
      </c>
      <c r="G120" s="102">
        <f t="shared" si="8"/>
        <v>1.44</v>
      </c>
      <c r="H120" s="10"/>
      <c r="I120" s="83"/>
      <c r="J120" s="83"/>
      <c r="K120" s="83"/>
      <c r="L120" s="83"/>
      <c r="M120" s="83"/>
      <c r="N120" s="83"/>
      <c r="O120" s="83"/>
      <c r="P120" s="83"/>
      <c r="Q120" s="83"/>
      <c r="R120" s="83"/>
      <c r="S120" s="83"/>
      <c r="T120" s="83"/>
      <c r="U120" s="83"/>
      <c r="V120" s="83"/>
      <c r="W120" s="83"/>
      <c r="X120" s="83"/>
      <c r="Y120" s="83"/>
      <c r="Z120" s="83"/>
    </row>
    <row r="121" spans="1:26" ht="12.75" customHeight="1" x14ac:dyDescent="0.2">
      <c r="A121" s="98">
        <v>96536</v>
      </c>
      <c r="B121" s="99" t="s">
        <v>647</v>
      </c>
      <c r="C121" s="56" t="s">
        <v>648</v>
      </c>
      <c r="D121" s="56" t="s">
        <v>566</v>
      </c>
      <c r="E121" s="100">
        <v>0.8</v>
      </c>
      <c r="F121" s="101">
        <v>48.82</v>
      </c>
      <c r="G121" s="102">
        <f t="shared" si="8"/>
        <v>39.06</v>
      </c>
      <c r="H121" s="10"/>
      <c r="I121" s="83"/>
      <c r="J121" s="83"/>
      <c r="K121" s="83"/>
      <c r="L121" s="83"/>
      <c r="M121" s="83"/>
      <c r="N121" s="83"/>
      <c r="O121" s="83"/>
      <c r="P121" s="83"/>
      <c r="Q121" s="83"/>
      <c r="R121" s="83"/>
      <c r="S121" s="83"/>
      <c r="T121" s="83"/>
      <c r="U121" s="83"/>
      <c r="V121" s="83"/>
      <c r="W121" s="83"/>
      <c r="X121" s="83"/>
      <c r="Y121" s="83"/>
      <c r="Z121" s="83"/>
    </row>
    <row r="122" spans="1:26" ht="12.75" customHeight="1" x14ac:dyDescent="0.2">
      <c r="A122" s="98">
        <v>92775</v>
      </c>
      <c r="B122" s="99" t="s">
        <v>649</v>
      </c>
      <c r="C122" s="56" t="s">
        <v>650</v>
      </c>
      <c r="D122" s="56" t="s">
        <v>566</v>
      </c>
      <c r="E122" s="100">
        <v>0.78539999999999999</v>
      </c>
      <c r="F122" s="101">
        <v>12</v>
      </c>
      <c r="G122" s="102">
        <f t="shared" si="8"/>
        <v>9.42</v>
      </c>
      <c r="H122" s="10"/>
      <c r="I122" s="83"/>
      <c r="J122" s="83"/>
      <c r="K122" s="83"/>
      <c r="L122" s="83"/>
      <c r="M122" s="83"/>
      <c r="N122" s="83"/>
      <c r="O122" s="83"/>
      <c r="P122" s="83"/>
      <c r="Q122" s="83"/>
      <c r="R122" s="83"/>
      <c r="S122" s="83"/>
      <c r="T122" s="83"/>
      <c r="U122" s="83"/>
      <c r="V122" s="83"/>
      <c r="W122" s="83"/>
      <c r="X122" s="83"/>
      <c r="Y122" s="83"/>
      <c r="Z122" s="83"/>
    </row>
    <row r="123" spans="1:26" ht="12.75" customHeight="1" x14ac:dyDescent="0.2">
      <c r="A123" s="98">
        <v>92777</v>
      </c>
      <c r="B123" s="99" t="s">
        <v>655</v>
      </c>
      <c r="C123" s="56" t="s">
        <v>650</v>
      </c>
      <c r="D123" s="56" t="s">
        <v>566</v>
      </c>
      <c r="E123" s="100">
        <v>2.37</v>
      </c>
      <c r="F123" s="101">
        <v>9.83</v>
      </c>
      <c r="G123" s="102">
        <f t="shared" si="8"/>
        <v>23.3</v>
      </c>
      <c r="H123" s="10"/>
      <c r="I123" s="83"/>
      <c r="J123" s="83"/>
      <c r="K123" s="83"/>
      <c r="L123" s="83"/>
      <c r="M123" s="83"/>
      <c r="N123" s="83"/>
      <c r="O123" s="83"/>
      <c r="P123" s="83"/>
      <c r="Q123" s="83"/>
      <c r="R123" s="83"/>
      <c r="S123" s="83"/>
      <c r="T123" s="83"/>
      <c r="U123" s="83"/>
      <c r="V123" s="83"/>
      <c r="W123" s="83"/>
      <c r="X123" s="83"/>
      <c r="Y123" s="83"/>
      <c r="Z123" s="83"/>
    </row>
    <row r="124" spans="1:26" ht="12.75" customHeight="1" x14ac:dyDescent="0.2">
      <c r="A124" s="98">
        <v>1527</v>
      </c>
      <c r="B124" s="99" t="s">
        <v>593</v>
      </c>
      <c r="C124" s="56" t="s">
        <v>572</v>
      </c>
      <c r="D124" s="56" t="s">
        <v>566</v>
      </c>
      <c r="E124" s="100">
        <v>0.04</v>
      </c>
      <c r="F124" s="101">
        <v>291.77999999999997</v>
      </c>
      <c r="G124" s="102">
        <f t="shared" si="8"/>
        <v>11.67</v>
      </c>
      <c r="H124" s="10"/>
      <c r="I124" s="83"/>
      <c r="J124" s="83"/>
      <c r="K124" s="83"/>
      <c r="L124" s="83"/>
      <c r="M124" s="83"/>
      <c r="N124" s="83"/>
      <c r="O124" s="83"/>
      <c r="P124" s="83"/>
      <c r="Q124" s="83"/>
      <c r="R124" s="83"/>
      <c r="S124" s="83"/>
      <c r="T124" s="83"/>
      <c r="U124" s="83"/>
      <c r="V124" s="83"/>
      <c r="W124" s="83"/>
      <c r="X124" s="83"/>
      <c r="Y124" s="83"/>
      <c r="Z124" s="83"/>
    </row>
    <row r="125" spans="1:26" ht="12.75" customHeight="1" x14ac:dyDescent="0.2">
      <c r="A125" s="104"/>
      <c r="B125" s="105"/>
      <c r="C125" s="106"/>
      <c r="D125" s="106"/>
      <c r="E125" s="89" t="s">
        <v>583</v>
      </c>
      <c r="F125" s="89"/>
      <c r="G125" s="107">
        <f>ROUND(SUM(G119:G124),2)</f>
        <v>86.82</v>
      </c>
      <c r="H125" s="10"/>
      <c r="I125" s="83"/>
      <c r="J125" s="83"/>
      <c r="K125" s="83"/>
      <c r="L125" s="83"/>
      <c r="M125" s="83"/>
      <c r="N125" s="83"/>
      <c r="O125" s="83"/>
      <c r="P125" s="83"/>
      <c r="Q125" s="83"/>
      <c r="R125" s="83"/>
      <c r="S125" s="83"/>
      <c r="T125" s="83"/>
      <c r="U125" s="83"/>
      <c r="V125" s="83"/>
      <c r="W125" s="83"/>
      <c r="X125" s="83"/>
      <c r="Y125" s="83"/>
      <c r="Z125" s="83"/>
    </row>
    <row r="126" spans="1:26" ht="12.75" customHeight="1" x14ac:dyDescent="0.2">
      <c r="A126" s="108"/>
      <c r="B126" s="109"/>
      <c r="C126" s="110"/>
      <c r="D126" s="111" t="s">
        <v>584</v>
      </c>
      <c r="E126" s="112">
        <f>BDI!D26</f>
        <v>0.18894704395755624</v>
      </c>
      <c r="F126" s="111"/>
      <c r="G126" s="113">
        <f>ROUND(G125*E126,2)</f>
        <v>16.399999999999999</v>
      </c>
      <c r="H126" s="10"/>
      <c r="I126" s="114"/>
      <c r="J126" s="83"/>
      <c r="K126" s="83"/>
      <c r="L126" s="83"/>
      <c r="M126" s="83"/>
      <c r="N126" s="83"/>
      <c r="O126" s="83"/>
      <c r="P126" s="83"/>
      <c r="Q126" s="83"/>
      <c r="R126" s="83"/>
      <c r="S126" s="83"/>
      <c r="T126" s="83"/>
      <c r="U126" s="83"/>
      <c r="V126" s="83"/>
      <c r="W126" s="83"/>
      <c r="X126" s="83"/>
      <c r="Y126" s="83"/>
      <c r="Z126" s="83"/>
    </row>
    <row r="127" spans="1:26" ht="12.75" customHeight="1" x14ac:dyDescent="0.2">
      <c r="A127" s="115"/>
      <c r="B127" s="116"/>
      <c r="C127" s="117"/>
      <c r="D127" s="117"/>
      <c r="E127" s="91" t="s">
        <v>15</v>
      </c>
      <c r="F127" s="91"/>
      <c r="G127" s="118">
        <f>ROUND(G125+G126,2)</f>
        <v>103.22</v>
      </c>
      <c r="H127" s="10"/>
      <c r="I127" s="83"/>
      <c r="J127" s="83"/>
      <c r="K127" s="83"/>
      <c r="L127" s="83"/>
      <c r="M127" s="83"/>
      <c r="N127" s="83"/>
      <c r="O127" s="83"/>
      <c r="P127" s="83"/>
      <c r="Q127" s="83"/>
      <c r="R127" s="83"/>
      <c r="S127" s="83"/>
      <c r="T127" s="83"/>
      <c r="U127" s="83"/>
      <c r="V127" s="83"/>
      <c r="W127" s="83"/>
      <c r="X127" s="83"/>
      <c r="Y127" s="83"/>
      <c r="Z127" s="83"/>
    </row>
    <row r="128" spans="1:26" ht="12.75" customHeight="1" x14ac:dyDescent="0.2">
      <c r="A128" s="83"/>
      <c r="B128" s="83"/>
      <c r="C128" s="83"/>
      <c r="D128" s="83"/>
      <c r="E128" s="83"/>
      <c r="F128" s="83"/>
      <c r="G128" s="83"/>
      <c r="H128" s="10"/>
      <c r="I128" s="83"/>
      <c r="J128" s="83"/>
      <c r="K128" s="83"/>
      <c r="L128" s="83"/>
      <c r="M128" s="83"/>
      <c r="N128" s="83"/>
      <c r="O128" s="83"/>
      <c r="P128" s="83"/>
      <c r="Q128" s="83"/>
      <c r="R128" s="83"/>
      <c r="S128" s="83"/>
      <c r="T128" s="83"/>
      <c r="U128" s="83"/>
      <c r="V128" s="83"/>
      <c r="W128" s="83"/>
      <c r="X128" s="83"/>
      <c r="Y128" s="83"/>
      <c r="Z128" s="83"/>
    </row>
    <row r="129" spans="1:26" ht="12.75" customHeight="1" x14ac:dyDescent="0.2">
      <c r="A129" s="84"/>
      <c r="B129" s="84"/>
      <c r="C129" s="85"/>
      <c r="D129" s="85"/>
      <c r="E129" s="85"/>
      <c r="F129" s="85"/>
      <c r="G129" s="85"/>
      <c r="H129" s="56"/>
      <c r="I129" s="83"/>
      <c r="J129" s="83"/>
      <c r="K129" s="83"/>
      <c r="L129" s="83"/>
      <c r="M129" s="83"/>
      <c r="N129" s="83"/>
      <c r="O129" s="83"/>
      <c r="P129" s="83"/>
      <c r="Q129" s="83"/>
      <c r="R129" s="83"/>
      <c r="S129" s="83"/>
      <c r="T129" s="83"/>
      <c r="U129" s="83"/>
      <c r="V129" s="83"/>
      <c r="W129" s="83"/>
      <c r="X129" s="83"/>
      <c r="Y129" s="83"/>
      <c r="Z129" s="83"/>
    </row>
    <row r="130" spans="1:26" ht="12.75" customHeight="1" x14ac:dyDescent="0.2">
      <c r="A130" s="86" t="s">
        <v>7</v>
      </c>
      <c r="B130" s="87" t="s">
        <v>197</v>
      </c>
      <c r="C130" s="88" t="s">
        <v>198</v>
      </c>
      <c r="D130" s="88"/>
      <c r="E130" s="89"/>
      <c r="F130" s="89"/>
      <c r="G130" s="90"/>
      <c r="H130" s="10"/>
      <c r="I130" s="83"/>
      <c r="J130" s="83"/>
      <c r="K130" s="83"/>
      <c r="L130" s="83"/>
      <c r="M130" s="83"/>
      <c r="N130" s="83"/>
      <c r="O130" s="83"/>
      <c r="P130" s="83"/>
      <c r="Q130" s="83"/>
      <c r="R130" s="83"/>
      <c r="S130" s="83"/>
      <c r="T130" s="83"/>
      <c r="U130" s="83"/>
      <c r="V130" s="83"/>
      <c r="W130" s="83"/>
      <c r="X130" s="83"/>
      <c r="Y130" s="83"/>
      <c r="Z130" s="83"/>
    </row>
    <row r="131" spans="1:26" ht="12.75" customHeight="1" x14ac:dyDescent="0.2">
      <c r="A131" s="295" t="str">
        <f>VLOOKUP(B130,'Pista 01'!$A$7:$H$197,3,FALSE)</f>
        <v>Guia em concreto armado, seção de 10cm x 50cm, conforme projeto (salto triplo e extensão)</v>
      </c>
      <c r="B131" s="296"/>
      <c r="C131" s="296"/>
      <c r="D131" s="296"/>
      <c r="E131" s="297"/>
      <c r="F131" s="91" t="s">
        <v>557</v>
      </c>
      <c r="G131" s="92" t="str">
        <f>VLOOKUP(B130,'Pista 01'!$A$7:$H$197,4,FALSE)</f>
        <v>m</v>
      </c>
      <c r="H131" s="10"/>
      <c r="I131" s="83"/>
      <c r="J131" s="83"/>
      <c r="K131" s="83"/>
      <c r="L131" s="83"/>
      <c r="M131" s="83"/>
      <c r="N131" s="83"/>
      <c r="O131" s="83"/>
      <c r="P131" s="83"/>
      <c r="Q131" s="83"/>
      <c r="R131" s="83"/>
      <c r="S131" s="83"/>
      <c r="T131" s="83"/>
      <c r="U131" s="83"/>
      <c r="V131" s="83"/>
      <c r="W131" s="83"/>
      <c r="X131" s="83"/>
      <c r="Y131" s="83"/>
      <c r="Z131" s="83"/>
    </row>
    <row r="132" spans="1:26" ht="12.75" customHeight="1" x14ac:dyDescent="0.2">
      <c r="A132" s="93"/>
      <c r="B132" s="94" t="s">
        <v>558</v>
      </c>
      <c r="C132" s="95" t="s">
        <v>559</v>
      </c>
      <c r="D132" s="95" t="s">
        <v>560</v>
      </c>
      <c r="E132" s="95" t="s">
        <v>561</v>
      </c>
      <c r="F132" s="96" t="s">
        <v>562</v>
      </c>
      <c r="G132" s="97" t="s">
        <v>563</v>
      </c>
      <c r="H132" s="10"/>
      <c r="I132" s="83"/>
      <c r="J132" s="83"/>
      <c r="K132" s="83"/>
      <c r="L132" s="83"/>
      <c r="M132" s="83"/>
      <c r="N132" s="83"/>
      <c r="O132" s="83"/>
      <c r="P132" s="83"/>
      <c r="Q132" s="83"/>
      <c r="R132" s="83"/>
      <c r="S132" s="83"/>
      <c r="T132" s="83"/>
      <c r="U132" s="83"/>
      <c r="V132" s="83"/>
      <c r="W132" s="83"/>
      <c r="X132" s="83"/>
      <c r="Y132" s="83"/>
      <c r="Z132" s="83"/>
    </row>
    <row r="133" spans="1:26" ht="12.75" customHeight="1" x14ac:dyDescent="0.2">
      <c r="A133" s="98">
        <v>88309</v>
      </c>
      <c r="B133" s="99" t="s">
        <v>569</v>
      </c>
      <c r="C133" s="56" t="s">
        <v>565</v>
      </c>
      <c r="D133" s="56" t="s">
        <v>566</v>
      </c>
      <c r="E133" s="100">
        <v>0.1</v>
      </c>
      <c r="F133" s="101">
        <v>19.27</v>
      </c>
      <c r="G133" s="102">
        <f t="shared" ref="G133:G138" si="9">ROUND(E133*F133,2)</f>
        <v>1.93</v>
      </c>
      <c r="H133" s="10"/>
      <c r="I133" s="83"/>
      <c r="J133" s="83"/>
      <c r="K133" s="83"/>
      <c r="L133" s="83"/>
      <c r="M133" s="83"/>
      <c r="N133" s="83"/>
      <c r="O133" s="83"/>
      <c r="P133" s="83"/>
      <c r="Q133" s="83"/>
      <c r="R133" s="83"/>
      <c r="S133" s="83"/>
      <c r="T133" s="83"/>
      <c r="U133" s="83"/>
      <c r="V133" s="83"/>
      <c r="W133" s="83"/>
      <c r="X133" s="83"/>
      <c r="Y133" s="83"/>
      <c r="Z133" s="83"/>
    </row>
    <row r="134" spans="1:26" ht="12.75" customHeight="1" x14ac:dyDescent="0.2">
      <c r="A134" s="98">
        <v>88316</v>
      </c>
      <c r="B134" s="99" t="s">
        <v>570</v>
      </c>
      <c r="C134" s="56" t="s">
        <v>565</v>
      </c>
      <c r="D134" s="56" t="s">
        <v>566</v>
      </c>
      <c r="E134" s="100">
        <v>0.1</v>
      </c>
      <c r="F134" s="101">
        <v>14.36</v>
      </c>
      <c r="G134" s="102">
        <f t="shared" si="9"/>
        <v>1.44</v>
      </c>
      <c r="H134" s="10"/>
      <c r="I134" s="83"/>
      <c r="J134" s="83"/>
      <c r="K134" s="83"/>
      <c r="L134" s="83"/>
      <c r="M134" s="83"/>
      <c r="N134" s="83"/>
      <c r="O134" s="83"/>
      <c r="P134" s="83"/>
      <c r="Q134" s="83"/>
      <c r="R134" s="83"/>
      <c r="S134" s="83"/>
      <c r="T134" s="83"/>
      <c r="U134" s="83"/>
      <c r="V134" s="83"/>
      <c r="W134" s="83"/>
      <c r="X134" s="83"/>
      <c r="Y134" s="83"/>
      <c r="Z134" s="83"/>
    </row>
    <row r="135" spans="1:26" ht="12.75" customHeight="1" x14ac:dyDescent="0.2">
      <c r="A135" s="98">
        <v>96536</v>
      </c>
      <c r="B135" s="99" t="s">
        <v>647</v>
      </c>
      <c r="C135" s="56" t="s">
        <v>648</v>
      </c>
      <c r="D135" s="56" t="s">
        <v>566</v>
      </c>
      <c r="E135" s="100">
        <v>1</v>
      </c>
      <c r="F135" s="101">
        <v>48.82</v>
      </c>
      <c r="G135" s="102">
        <f t="shared" si="9"/>
        <v>48.82</v>
      </c>
      <c r="H135" s="10"/>
      <c r="I135" s="83"/>
      <c r="J135" s="83"/>
      <c r="K135" s="83"/>
      <c r="L135" s="83"/>
      <c r="M135" s="83"/>
      <c r="N135" s="83"/>
      <c r="O135" s="83"/>
      <c r="P135" s="83"/>
      <c r="Q135" s="83"/>
      <c r="R135" s="83"/>
      <c r="S135" s="83"/>
      <c r="T135" s="83"/>
      <c r="U135" s="83"/>
      <c r="V135" s="83"/>
      <c r="W135" s="83"/>
      <c r="X135" s="83"/>
      <c r="Y135" s="83"/>
      <c r="Z135" s="83"/>
    </row>
    <row r="136" spans="1:26" ht="12.75" customHeight="1" x14ac:dyDescent="0.2">
      <c r="A136" s="98">
        <v>92775</v>
      </c>
      <c r="B136" s="99" t="s">
        <v>649</v>
      </c>
      <c r="C136" s="56" t="s">
        <v>650</v>
      </c>
      <c r="D136" s="56" t="s">
        <v>566</v>
      </c>
      <c r="E136" s="100">
        <v>0.78539999999999999</v>
      </c>
      <c r="F136" s="101">
        <v>12</v>
      </c>
      <c r="G136" s="102">
        <f t="shared" si="9"/>
        <v>9.42</v>
      </c>
      <c r="H136" s="10"/>
      <c r="I136" s="83"/>
      <c r="J136" s="83"/>
      <c r="K136" s="83"/>
      <c r="L136" s="83"/>
      <c r="M136" s="83"/>
      <c r="N136" s="83"/>
      <c r="O136" s="83"/>
      <c r="P136" s="83"/>
      <c r="Q136" s="83"/>
      <c r="R136" s="83"/>
      <c r="S136" s="83"/>
      <c r="T136" s="83"/>
      <c r="U136" s="83"/>
      <c r="V136" s="83"/>
      <c r="W136" s="83"/>
      <c r="X136" s="83"/>
      <c r="Y136" s="83"/>
      <c r="Z136" s="83"/>
    </row>
    <row r="137" spans="1:26" ht="12.75" customHeight="1" x14ac:dyDescent="0.2">
      <c r="A137" s="98">
        <v>92777</v>
      </c>
      <c r="B137" s="99" t="s">
        <v>655</v>
      </c>
      <c r="C137" s="56" t="s">
        <v>650</v>
      </c>
      <c r="D137" s="56" t="s">
        <v>566</v>
      </c>
      <c r="E137" s="100">
        <v>2.37</v>
      </c>
      <c r="F137" s="101">
        <v>9.83</v>
      </c>
      <c r="G137" s="102">
        <f t="shared" si="9"/>
        <v>23.3</v>
      </c>
      <c r="H137" s="10"/>
      <c r="I137" s="83"/>
      <c r="J137" s="83"/>
      <c r="K137" s="83"/>
      <c r="L137" s="83"/>
      <c r="M137" s="83"/>
      <c r="N137" s="83"/>
      <c r="O137" s="83"/>
      <c r="P137" s="83"/>
      <c r="Q137" s="83"/>
      <c r="R137" s="83"/>
      <c r="S137" s="83"/>
      <c r="T137" s="83"/>
      <c r="U137" s="83"/>
      <c r="V137" s="83"/>
      <c r="W137" s="83"/>
      <c r="X137" s="83"/>
      <c r="Y137" s="83"/>
      <c r="Z137" s="83"/>
    </row>
    <row r="138" spans="1:26" ht="12.75" customHeight="1" x14ac:dyDescent="0.2">
      <c r="A138" s="98">
        <v>1527</v>
      </c>
      <c r="B138" s="99" t="s">
        <v>593</v>
      </c>
      <c r="C138" s="56" t="s">
        <v>572</v>
      </c>
      <c r="D138" s="56" t="s">
        <v>566</v>
      </c>
      <c r="E138" s="100">
        <v>0.05</v>
      </c>
      <c r="F138" s="101">
        <v>291.77999999999997</v>
      </c>
      <c r="G138" s="102">
        <f t="shared" si="9"/>
        <v>14.59</v>
      </c>
      <c r="H138" s="10"/>
      <c r="I138" s="83"/>
      <c r="J138" s="83"/>
      <c r="K138" s="83"/>
      <c r="L138" s="83"/>
      <c r="M138" s="83"/>
      <c r="N138" s="83"/>
      <c r="O138" s="83"/>
      <c r="P138" s="83"/>
      <c r="Q138" s="83"/>
      <c r="R138" s="83"/>
      <c r="S138" s="83"/>
      <c r="T138" s="83"/>
      <c r="U138" s="83"/>
      <c r="V138" s="83"/>
      <c r="W138" s="83"/>
      <c r="X138" s="83"/>
      <c r="Y138" s="83"/>
      <c r="Z138" s="83"/>
    </row>
    <row r="139" spans="1:26" ht="12.75" customHeight="1" x14ac:dyDescent="0.2">
      <c r="A139" s="104"/>
      <c r="B139" s="105"/>
      <c r="C139" s="106"/>
      <c r="D139" s="106"/>
      <c r="E139" s="89" t="s">
        <v>583</v>
      </c>
      <c r="F139" s="89"/>
      <c r="G139" s="107">
        <f>ROUND(SUM(G133:G138),2)</f>
        <v>99.5</v>
      </c>
      <c r="H139" s="10"/>
      <c r="I139" s="83"/>
      <c r="J139" s="83"/>
      <c r="K139" s="83"/>
      <c r="L139" s="83"/>
      <c r="M139" s="83"/>
      <c r="N139" s="83"/>
      <c r="O139" s="83"/>
      <c r="P139" s="83"/>
      <c r="Q139" s="83"/>
      <c r="R139" s="83"/>
      <c r="S139" s="83"/>
      <c r="T139" s="83"/>
      <c r="U139" s="83"/>
      <c r="V139" s="83"/>
      <c r="W139" s="83"/>
      <c r="X139" s="83"/>
      <c r="Y139" s="83"/>
      <c r="Z139" s="83"/>
    </row>
    <row r="140" spans="1:26" ht="12.75" customHeight="1" x14ac:dyDescent="0.2">
      <c r="A140" s="108"/>
      <c r="B140" s="109"/>
      <c r="C140" s="110"/>
      <c r="D140" s="111" t="s">
        <v>584</v>
      </c>
      <c r="E140" s="112">
        <f>BDI!D26</f>
        <v>0.18894704395755624</v>
      </c>
      <c r="F140" s="111"/>
      <c r="G140" s="113">
        <f>ROUND(G139*E140,2)</f>
        <v>18.8</v>
      </c>
      <c r="H140" s="10"/>
      <c r="I140" s="114"/>
      <c r="J140" s="83"/>
      <c r="K140" s="83"/>
      <c r="L140" s="83"/>
      <c r="M140" s="83"/>
      <c r="N140" s="83"/>
      <c r="O140" s="83"/>
      <c r="P140" s="83"/>
      <c r="Q140" s="83"/>
      <c r="R140" s="83"/>
      <c r="S140" s="83"/>
      <c r="T140" s="83"/>
      <c r="U140" s="83"/>
      <c r="V140" s="83"/>
      <c r="W140" s="83"/>
      <c r="X140" s="83"/>
      <c r="Y140" s="83"/>
      <c r="Z140" s="83"/>
    </row>
    <row r="141" spans="1:26" ht="12.75" customHeight="1" x14ac:dyDescent="0.2">
      <c r="A141" s="115"/>
      <c r="B141" s="116"/>
      <c r="C141" s="117"/>
      <c r="D141" s="117"/>
      <c r="E141" s="91" t="s">
        <v>15</v>
      </c>
      <c r="F141" s="91"/>
      <c r="G141" s="118">
        <f>ROUND(G139+G140,2)</f>
        <v>118.3</v>
      </c>
      <c r="H141" s="10"/>
      <c r="I141" s="83"/>
      <c r="J141" s="83"/>
      <c r="K141" s="83"/>
      <c r="L141" s="83"/>
      <c r="M141" s="83"/>
      <c r="N141" s="83"/>
      <c r="O141" s="83"/>
      <c r="P141" s="83"/>
      <c r="Q141" s="83"/>
      <c r="R141" s="83"/>
      <c r="S141" s="83"/>
      <c r="T141" s="83"/>
      <c r="U141" s="83"/>
      <c r="V141" s="83"/>
      <c r="W141" s="83"/>
      <c r="X141" s="83"/>
      <c r="Y141" s="83"/>
      <c r="Z141" s="83"/>
    </row>
    <row r="142" spans="1:26" ht="12.75" customHeight="1" x14ac:dyDescent="0.2">
      <c r="A142" s="83"/>
      <c r="B142" s="83"/>
      <c r="C142" s="83"/>
      <c r="D142" s="83"/>
      <c r="E142" s="83"/>
      <c r="F142" s="83"/>
      <c r="G142" s="83"/>
      <c r="H142" s="10"/>
      <c r="I142" s="83"/>
      <c r="J142" s="83"/>
      <c r="K142" s="83"/>
      <c r="L142" s="83"/>
      <c r="M142" s="83"/>
      <c r="N142" s="83"/>
      <c r="O142" s="83"/>
      <c r="P142" s="83"/>
      <c r="Q142" s="83"/>
      <c r="R142" s="83"/>
      <c r="S142" s="83"/>
      <c r="T142" s="83"/>
      <c r="U142" s="83"/>
      <c r="V142" s="83"/>
      <c r="W142" s="83"/>
      <c r="X142" s="83"/>
      <c r="Y142" s="83"/>
      <c r="Z142" s="83"/>
    </row>
    <row r="143" spans="1:26" ht="12.75" customHeight="1" x14ac:dyDescent="0.2">
      <c r="A143" s="84"/>
      <c r="B143" s="84"/>
      <c r="C143" s="85"/>
      <c r="D143" s="85"/>
      <c r="E143" s="85"/>
      <c r="F143" s="85"/>
      <c r="G143" s="85"/>
      <c r="H143" s="56"/>
      <c r="I143" s="83"/>
      <c r="J143" s="83"/>
      <c r="K143" s="83"/>
      <c r="L143" s="83"/>
      <c r="M143" s="83"/>
      <c r="N143" s="83"/>
      <c r="O143" s="83"/>
      <c r="P143" s="83"/>
      <c r="Q143" s="83"/>
      <c r="R143" s="83"/>
      <c r="S143" s="83"/>
      <c r="T143" s="83"/>
      <c r="U143" s="83"/>
      <c r="V143" s="83"/>
      <c r="W143" s="83"/>
      <c r="X143" s="83"/>
      <c r="Y143" s="83"/>
      <c r="Z143" s="83"/>
    </row>
    <row r="144" spans="1:26" ht="12.75" customHeight="1" x14ac:dyDescent="0.2">
      <c r="A144" s="86" t="s">
        <v>7</v>
      </c>
      <c r="B144" s="87" t="s">
        <v>201</v>
      </c>
      <c r="C144" s="88" t="s">
        <v>202</v>
      </c>
      <c r="D144" s="88"/>
      <c r="E144" s="89"/>
      <c r="F144" s="89"/>
      <c r="G144" s="90"/>
      <c r="H144" s="10"/>
      <c r="I144" s="83"/>
      <c r="J144" s="83"/>
      <c r="K144" s="83"/>
      <c r="L144" s="83"/>
      <c r="M144" s="83"/>
      <c r="N144" s="83"/>
      <c r="O144" s="83"/>
      <c r="P144" s="83"/>
      <c r="Q144" s="83"/>
      <c r="R144" s="83"/>
      <c r="S144" s="83"/>
      <c r="T144" s="83"/>
      <c r="U144" s="83"/>
      <c r="V144" s="83"/>
      <c r="W144" s="83"/>
      <c r="X144" s="83"/>
      <c r="Y144" s="83"/>
      <c r="Z144" s="83"/>
    </row>
    <row r="145" spans="1:26" ht="12.75" customHeight="1" x14ac:dyDescent="0.2">
      <c r="A145" s="295" t="str">
        <f>VLOOKUP(B144,'Pista 01'!$A$7:$H$197,3,FALSE)</f>
        <v>Guia em concreto armado, seção de 25cm x 58cm, conforme projeto (fosso d'água)</v>
      </c>
      <c r="B145" s="296"/>
      <c r="C145" s="296"/>
      <c r="D145" s="296"/>
      <c r="E145" s="297"/>
      <c r="F145" s="91" t="s">
        <v>557</v>
      </c>
      <c r="G145" s="92" t="str">
        <f>VLOOKUP(B144,'Pista 01'!$A$7:$H$197,4,FALSE)</f>
        <v>m</v>
      </c>
      <c r="H145" s="10"/>
      <c r="I145" s="83"/>
      <c r="J145" s="83"/>
      <c r="K145" s="83"/>
      <c r="L145" s="83"/>
      <c r="M145" s="83"/>
      <c r="N145" s="83"/>
      <c r="O145" s="83"/>
      <c r="P145" s="83"/>
      <c r="Q145" s="83"/>
      <c r="R145" s="83"/>
      <c r="S145" s="83"/>
      <c r="T145" s="83"/>
      <c r="U145" s="83"/>
      <c r="V145" s="83"/>
      <c r="W145" s="83"/>
      <c r="X145" s="83"/>
      <c r="Y145" s="83"/>
      <c r="Z145" s="83"/>
    </row>
    <row r="146" spans="1:26" ht="12.75" customHeight="1" x14ac:dyDescent="0.2">
      <c r="A146" s="93"/>
      <c r="B146" s="94" t="s">
        <v>558</v>
      </c>
      <c r="C146" s="95" t="s">
        <v>559</v>
      </c>
      <c r="D146" s="95" t="s">
        <v>560</v>
      </c>
      <c r="E146" s="95" t="s">
        <v>561</v>
      </c>
      <c r="F146" s="96" t="s">
        <v>562</v>
      </c>
      <c r="G146" s="97" t="s">
        <v>563</v>
      </c>
      <c r="H146" s="10"/>
      <c r="I146" s="83"/>
      <c r="J146" s="83"/>
      <c r="K146" s="83"/>
      <c r="L146" s="83"/>
      <c r="M146" s="83"/>
      <c r="N146" s="83"/>
      <c r="O146" s="83"/>
      <c r="P146" s="83"/>
      <c r="Q146" s="83"/>
      <c r="R146" s="83"/>
      <c r="S146" s="83"/>
      <c r="T146" s="83"/>
      <c r="U146" s="83"/>
      <c r="V146" s="83"/>
      <c r="W146" s="83"/>
      <c r="X146" s="83"/>
      <c r="Y146" s="83"/>
      <c r="Z146" s="83"/>
    </row>
    <row r="147" spans="1:26" ht="12.75" customHeight="1" x14ac:dyDescent="0.2">
      <c r="A147" s="98">
        <v>88309</v>
      </c>
      <c r="B147" s="99" t="s">
        <v>569</v>
      </c>
      <c r="C147" s="56" t="s">
        <v>565</v>
      </c>
      <c r="D147" s="56" t="s">
        <v>566</v>
      </c>
      <c r="E147" s="100">
        <v>0.1</v>
      </c>
      <c r="F147" s="101">
        <v>19.27</v>
      </c>
      <c r="G147" s="102">
        <f t="shared" ref="G147:G152" si="10">ROUND(E147*F147,2)</f>
        <v>1.93</v>
      </c>
      <c r="H147" s="10"/>
      <c r="I147" s="83"/>
      <c r="J147" s="83"/>
      <c r="K147" s="83"/>
      <c r="L147" s="83"/>
      <c r="M147" s="83"/>
      <c r="N147" s="83"/>
      <c r="O147" s="83"/>
      <c r="P147" s="83"/>
      <c r="Q147" s="83"/>
      <c r="R147" s="83"/>
      <c r="S147" s="83"/>
      <c r="T147" s="83"/>
      <c r="U147" s="83"/>
      <c r="V147" s="83"/>
      <c r="W147" s="83"/>
      <c r="X147" s="83"/>
      <c r="Y147" s="83"/>
      <c r="Z147" s="83"/>
    </row>
    <row r="148" spans="1:26" ht="12.75" customHeight="1" x14ac:dyDescent="0.2">
      <c r="A148" s="98">
        <v>88316</v>
      </c>
      <c r="B148" s="99" t="s">
        <v>570</v>
      </c>
      <c r="C148" s="56" t="s">
        <v>565</v>
      </c>
      <c r="D148" s="56" t="s">
        <v>566</v>
      </c>
      <c r="E148" s="100">
        <v>0.1</v>
      </c>
      <c r="F148" s="101">
        <v>14.36</v>
      </c>
      <c r="G148" s="102">
        <f t="shared" si="10"/>
        <v>1.44</v>
      </c>
      <c r="H148" s="10"/>
      <c r="I148" s="83"/>
      <c r="J148" s="83"/>
      <c r="K148" s="83"/>
      <c r="L148" s="83"/>
      <c r="M148" s="83"/>
      <c r="N148" s="83"/>
      <c r="O148" s="83"/>
      <c r="P148" s="83"/>
      <c r="Q148" s="83"/>
      <c r="R148" s="83"/>
      <c r="S148" s="83"/>
      <c r="T148" s="83"/>
      <c r="U148" s="83"/>
      <c r="V148" s="83"/>
      <c r="W148" s="83"/>
      <c r="X148" s="83"/>
      <c r="Y148" s="83"/>
      <c r="Z148" s="83"/>
    </row>
    <row r="149" spans="1:26" ht="12.75" customHeight="1" x14ac:dyDescent="0.2">
      <c r="A149" s="98">
        <v>96536</v>
      </c>
      <c r="B149" s="99" t="s">
        <v>647</v>
      </c>
      <c r="C149" s="56" t="s">
        <v>648</v>
      </c>
      <c r="D149" s="56" t="s">
        <v>566</v>
      </c>
      <c r="E149" s="100">
        <v>1.1599999999999999</v>
      </c>
      <c r="F149" s="101">
        <v>48.82</v>
      </c>
      <c r="G149" s="102">
        <f t="shared" si="10"/>
        <v>56.63</v>
      </c>
      <c r="H149" s="10"/>
      <c r="I149" s="83"/>
      <c r="J149" s="83"/>
      <c r="K149" s="83"/>
      <c r="L149" s="83"/>
      <c r="M149" s="83"/>
      <c r="N149" s="83"/>
      <c r="O149" s="83"/>
      <c r="P149" s="83"/>
      <c r="Q149" s="83"/>
      <c r="R149" s="83"/>
      <c r="S149" s="83"/>
      <c r="T149" s="83"/>
      <c r="U149" s="83"/>
      <c r="V149" s="83"/>
      <c r="W149" s="83"/>
      <c r="X149" s="83"/>
      <c r="Y149" s="83"/>
      <c r="Z149" s="83"/>
    </row>
    <row r="150" spans="1:26" ht="12.75" customHeight="1" x14ac:dyDescent="0.2">
      <c r="A150" s="98">
        <v>92775</v>
      </c>
      <c r="B150" s="99" t="s">
        <v>649</v>
      </c>
      <c r="C150" s="56" t="s">
        <v>650</v>
      </c>
      <c r="D150" s="56" t="s">
        <v>566</v>
      </c>
      <c r="E150" s="100">
        <v>1.2012</v>
      </c>
      <c r="F150" s="101">
        <v>12</v>
      </c>
      <c r="G150" s="102">
        <f t="shared" si="10"/>
        <v>14.41</v>
      </c>
      <c r="H150" s="10"/>
      <c r="I150" s="83"/>
      <c r="J150" s="83"/>
      <c r="K150" s="83"/>
      <c r="L150" s="83"/>
      <c r="M150" s="83"/>
      <c r="N150" s="83"/>
      <c r="O150" s="83"/>
      <c r="P150" s="83"/>
      <c r="Q150" s="83"/>
      <c r="R150" s="83"/>
      <c r="S150" s="83"/>
      <c r="T150" s="83"/>
      <c r="U150" s="83"/>
      <c r="V150" s="83"/>
      <c r="W150" s="83"/>
      <c r="X150" s="83"/>
      <c r="Y150" s="83"/>
      <c r="Z150" s="83"/>
    </row>
    <row r="151" spans="1:26" ht="12.75" customHeight="1" x14ac:dyDescent="0.2">
      <c r="A151" s="98">
        <v>92777</v>
      </c>
      <c r="B151" s="99" t="s">
        <v>655</v>
      </c>
      <c r="C151" s="56" t="s">
        <v>650</v>
      </c>
      <c r="D151" s="56" t="s">
        <v>566</v>
      </c>
      <c r="E151" s="100">
        <v>2.37</v>
      </c>
      <c r="F151" s="101">
        <v>9.83</v>
      </c>
      <c r="G151" s="102">
        <f t="shared" si="10"/>
        <v>23.3</v>
      </c>
      <c r="H151" s="10"/>
      <c r="I151" s="83"/>
      <c r="J151" s="83"/>
      <c r="K151" s="83"/>
      <c r="L151" s="83"/>
      <c r="M151" s="83"/>
      <c r="N151" s="83"/>
      <c r="O151" s="83"/>
      <c r="P151" s="83"/>
      <c r="Q151" s="83"/>
      <c r="R151" s="83"/>
      <c r="S151" s="83"/>
      <c r="T151" s="83"/>
      <c r="U151" s="83"/>
      <c r="V151" s="83"/>
      <c r="W151" s="83"/>
      <c r="X151" s="83"/>
      <c r="Y151" s="83"/>
      <c r="Z151" s="83"/>
    </row>
    <row r="152" spans="1:26" ht="12.75" customHeight="1" x14ac:dyDescent="0.2">
      <c r="A152" s="98">
        <v>1527</v>
      </c>
      <c r="B152" s="99" t="s">
        <v>593</v>
      </c>
      <c r="C152" s="56" t="s">
        <v>572</v>
      </c>
      <c r="D152" s="56" t="s">
        <v>566</v>
      </c>
      <c r="E152" s="100">
        <v>5.7999999999999996E-2</v>
      </c>
      <c r="F152" s="101">
        <v>291.77999999999997</v>
      </c>
      <c r="G152" s="102">
        <f t="shared" si="10"/>
        <v>16.920000000000002</v>
      </c>
      <c r="H152" s="10"/>
      <c r="I152" s="83"/>
      <c r="J152" s="83"/>
      <c r="K152" s="83"/>
      <c r="L152" s="83"/>
      <c r="M152" s="83"/>
      <c r="N152" s="83"/>
      <c r="O152" s="83"/>
      <c r="P152" s="83"/>
      <c r="Q152" s="83"/>
      <c r="R152" s="83"/>
      <c r="S152" s="83"/>
      <c r="T152" s="83"/>
      <c r="U152" s="83"/>
      <c r="V152" s="83"/>
      <c r="W152" s="83"/>
      <c r="X152" s="83"/>
      <c r="Y152" s="83"/>
      <c r="Z152" s="83"/>
    </row>
    <row r="153" spans="1:26" ht="12.75" customHeight="1" x14ac:dyDescent="0.2">
      <c r="A153" s="104"/>
      <c r="B153" s="105"/>
      <c r="C153" s="106"/>
      <c r="D153" s="106"/>
      <c r="E153" s="89" t="s">
        <v>583</v>
      </c>
      <c r="F153" s="89"/>
      <c r="G153" s="107">
        <f>ROUND(SUM(G147:G152),2)</f>
        <v>114.63</v>
      </c>
      <c r="H153" s="10"/>
      <c r="I153" s="83"/>
      <c r="J153" s="83"/>
      <c r="K153" s="83"/>
      <c r="L153" s="83"/>
      <c r="M153" s="83"/>
      <c r="N153" s="83"/>
      <c r="O153" s="83"/>
      <c r="P153" s="83"/>
      <c r="Q153" s="83"/>
      <c r="R153" s="83"/>
      <c r="S153" s="83"/>
      <c r="T153" s="83"/>
      <c r="U153" s="83"/>
      <c r="V153" s="83"/>
      <c r="W153" s="83"/>
      <c r="X153" s="83"/>
      <c r="Y153" s="83"/>
      <c r="Z153" s="83"/>
    </row>
    <row r="154" spans="1:26" ht="12.75" customHeight="1" x14ac:dyDescent="0.2">
      <c r="A154" s="108"/>
      <c r="B154" s="109"/>
      <c r="C154" s="110"/>
      <c r="D154" s="111" t="s">
        <v>584</v>
      </c>
      <c r="E154" s="112">
        <f>BDI!D26</f>
        <v>0.18894704395755624</v>
      </c>
      <c r="F154" s="111"/>
      <c r="G154" s="113">
        <f>ROUND(G153*E154,2)</f>
        <v>21.66</v>
      </c>
      <c r="H154" s="10"/>
      <c r="I154" s="114"/>
      <c r="J154" s="83"/>
      <c r="K154" s="83"/>
      <c r="L154" s="83"/>
      <c r="M154" s="83"/>
      <c r="N154" s="83"/>
      <c r="O154" s="83"/>
      <c r="P154" s="83"/>
      <c r="Q154" s="83"/>
      <c r="R154" s="83"/>
      <c r="S154" s="83"/>
      <c r="T154" s="83"/>
      <c r="U154" s="83"/>
      <c r="V154" s="83"/>
      <c r="W154" s="83"/>
      <c r="X154" s="83"/>
      <c r="Y154" s="83"/>
      <c r="Z154" s="83"/>
    </row>
    <row r="155" spans="1:26" ht="12.75" customHeight="1" x14ac:dyDescent="0.2">
      <c r="A155" s="115"/>
      <c r="B155" s="116"/>
      <c r="C155" s="117"/>
      <c r="D155" s="117"/>
      <c r="E155" s="91" t="s">
        <v>15</v>
      </c>
      <c r="F155" s="91"/>
      <c r="G155" s="118">
        <f>ROUND(G153+G154,2)</f>
        <v>136.29</v>
      </c>
      <c r="H155" s="10"/>
      <c r="I155" s="83"/>
      <c r="J155" s="83"/>
      <c r="K155" s="83"/>
      <c r="L155" s="83"/>
      <c r="M155" s="83"/>
      <c r="N155" s="83"/>
      <c r="O155" s="83"/>
      <c r="P155" s="83"/>
      <c r="Q155" s="83"/>
      <c r="R155" s="83"/>
      <c r="S155" s="83"/>
      <c r="T155" s="83"/>
      <c r="U155" s="83"/>
      <c r="V155" s="83"/>
      <c r="W155" s="83"/>
      <c r="X155" s="83"/>
      <c r="Y155" s="83"/>
      <c r="Z155" s="83"/>
    </row>
    <row r="156" spans="1:26" ht="12.75" customHeight="1" x14ac:dyDescent="0.2">
      <c r="A156" s="83"/>
      <c r="B156" s="83"/>
      <c r="C156" s="83"/>
      <c r="D156" s="83"/>
      <c r="E156" s="83"/>
      <c r="F156" s="83"/>
      <c r="G156" s="83"/>
      <c r="H156" s="10"/>
      <c r="I156" s="83"/>
      <c r="J156" s="83"/>
      <c r="K156" s="83"/>
      <c r="L156" s="83"/>
      <c r="M156" s="83"/>
      <c r="N156" s="83"/>
      <c r="O156" s="83"/>
      <c r="P156" s="83"/>
      <c r="Q156" s="83"/>
      <c r="R156" s="83"/>
      <c r="S156" s="83"/>
      <c r="T156" s="83"/>
      <c r="U156" s="83"/>
      <c r="V156" s="83"/>
      <c r="W156" s="83"/>
      <c r="X156" s="83"/>
      <c r="Y156" s="83"/>
      <c r="Z156" s="83"/>
    </row>
    <row r="157" spans="1:26" ht="12.75" customHeight="1" x14ac:dyDescent="0.2">
      <c r="A157" s="84"/>
      <c r="B157" s="84"/>
      <c r="C157" s="85"/>
      <c r="D157" s="85"/>
      <c r="E157" s="85"/>
      <c r="F157" s="85"/>
      <c r="G157" s="85"/>
      <c r="H157" s="56"/>
      <c r="I157" s="83"/>
      <c r="J157" s="83"/>
      <c r="K157" s="83"/>
      <c r="L157" s="83"/>
      <c r="M157" s="83"/>
      <c r="N157" s="83"/>
      <c r="O157" s="83"/>
      <c r="P157" s="83"/>
      <c r="Q157" s="83"/>
      <c r="R157" s="83"/>
      <c r="S157" s="83"/>
      <c r="T157" s="83"/>
      <c r="U157" s="83"/>
      <c r="V157" s="83"/>
      <c r="W157" s="83"/>
      <c r="X157" s="83"/>
      <c r="Y157" s="83"/>
      <c r="Z157" s="83"/>
    </row>
    <row r="158" spans="1:26" ht="12.75" customHeight="1" x14ac:dyDescent="0.2">
      <c r="A158" s="86" t="s">
        <v>7</v>
      </c>
      <c r="B158" s="87" t="s">
        <v>210</v>
      </c>
      <c r="C158" s="88" t="s">
        <v>211</v>
      </c>
      <c r="D158" s="88"/>
      <c r="E158" s="89"/>
      <c r="F158" s="89"/>
      <c r="G158" s="90" t="s">
        <v>679</v>
      </c>
      <c r="H158" s="10"/>
      <c r="I158" s="83"/>
      <c r="J158" s="83"/>
      <c r="K158" s="83"/>
      <c r="L158" s="83"/>
      <c r="M158" s="83"/>
      <c r="N158" s="83"/>
      <c r="O158" s="83"/>
      <c r="P158" s="83"/>
      <c r="Q158" s="83"/>
      <c r="R158" s="83"/>
      <c r="S158" s="83"/>
      <c r="T158" s="83"/>
      <c r="U158" s="83"/>
      <c r="V158" s="83"/>
      <c r="W158" s="83"/>
      <c r="X158" s="83"/>
      <c r="Y158" s="83"/>
      <c r="Z158" s="83"/>
    </row>
    <row r="159" spans="1:26" ht="12.75" customHeight="1" x14ac:dyDescent="0.2">
      <c r="A159" s="295" t="str">
        <f>VLOOKUP(B158,'Pista 01'!$A$7:$H$197,3,FALSE)</f>
        <v>Camada drenante com brita 01</v>
      </c>
      <c r="B159" s="296"/>
      <c r="C159" s="296"/>
      <c r="D159" s="296"/>
      <c r="E159" s="297"/>
      <c r="F159" s="91" t="s">
        <v>557</v>
      </c>
      <c r="G159" s="92" t="str">
        <f>VLOOKUP(B158,'Pista 01'!$A$7:$H$197,4,FALSE)</f>
        <v>m³</v>
      </c>
      <c r="H159" s="10"/>
      <c r="I159" s="83"/>
      <c r="J159" s="83"/>
      <c r="K159" s="83"/>
      <c r="L159" s="83"/>
      <c r="M159" s="83"/>
      <c r="N159" s="83"/>
      <c r="O159" s="83"/>
      <c r="P159" s="83"/>
      <c r="Q159" s="83"/>
      <c r="R159" s="83"/>
      <c r="S159" s="83"/>
      <c r="T159" s="83"/>
      <c r="U159" s="83"/>
      <c r="V159" s="83"/>
      <c r="W159" s="83"/>
      <c r="X159" s="83"/>
      <c r="Y159" s="83"/>
      <c r="Z159" s="83"/>
    </row>
    <row r="160" spans="1:26" ht="12.75" customHeight="1" x14ac:dyDescent="0.2">
      <c r="A160" s="93"/>
      <c r="B160" s="94" t="s">
        <v>558</v>
      </c>
      <c r="C160" s="95" t="s">
        <v>559</v>
      </c>
      <c r="D160" s="95" t="s">
        <v>560</v>
      </c>
      <c r="E160" s="95" t="s">
        <v>561</v>
      </c>
      <c r="F160" s="96" t="s">
        <v>562</v>
      </c>
      <c r="G160" s="97" t="s">
        <v>563</v>
      </c>
      <c r="H160" s="10"/>
      <c r="I160" s="83"/>
      <c r="J160" s="83"/>
      <c r="K160" s="83"/>
      <c r="L160" s="83"/>
      <c r="M160" s="83"/>
      <c r="N160" s="83"/>
      <c r="O160" s="83"/>
      <c r="P160" s="83"/>
      <c r="Q160" s="83"/>
      <c r="R160" s="83"/>
      <c r="S160" s="83"/>
      <c r="T160" s="83"/>
      <c r="U160" s="83"/>
      <c r="V160" s="83"/>
      <c r="W160" s="83"/>
      <c r="X160" s="83"/>
      <c r="Y160" s="83"/>
      <c r="Z160" s="83"/>
    </row>
    <row r="161" spans="1:26" ht="12.75" customHeight="1" x14ac:dyDescent="0.2">
      <c r="A161" s="98">
        <v>88316</v>
      </c>
      <c r="B161" s="99" t="s">
        <v>570</v>
      </c>
      <c r="C161" s="56" t="s">
        <v>565</v>
      </c>
      <c r="D161" s="56" t="s">
        <v>566</v>
      </c>
      <c r="E161" s="100">
        <v>2.4500000000000002</v>
      </c>
      <c r="F161" s="101">
        <v>14.36</v>
      </c>
      <c r="G161" s="102">
        <f t="shared" ref="G161:G162" si="11">ROUND(E161*F161,2)</f>
        <v>35.18</v>
      </c>
      <c r="H161" s="10"/>
      <c r="I161" s="83"/>
      <c r="J161" s="83"/>
      <c r="K161" s="83"/>
      <c r="L161" s="83"/>
      <c r="M161" s="83"/>
      <c r="N161" s="83"/>
      <c r="O161" s="83"/>
      <c r="P161" s="83"/>
      <c r="Q161" s="83"/>
      <c r="R161" s="83"/>
      <c r="S161" s="83"/>
      <c r="T161" s="83"/>
      <c r="U161" s="83"/>
      <c r="V161" s="83"/>
      <c r="W161" s="83"/>
      <c r="X161" s="83"/>
      <c r="Y161" s="83"/>
      <c r="Z161" s="83"/>
    </row>
    <row r="162" spans="1:26" ht="12.75" customHeight="1" x14ac:dyDescent="0.2">
      <c r="A162" s="98">
        <v>4721</v>
      </c>
      <c r="B162" s="99" t="s">
        <v>682</v>
      </c>
      <c r="C162" s="56" t="s">
        <v>572</v>
      </c>
      <c r="D162" s="56" t="s">
        <v>573</v>
      </c>
      <c r="E162" s="100">
        <v>1</v>
      </c>
      <c r="F162" s="101">
        <v>81.67</v>
      </c>
      <c r="G162" s="102">
        <f t="shared" si="11"/>
        <v>81.67</v>
      </c>
      <c r="H162" s="10"/>
      <c r="I162" s="83"/>
      <c r="J162" s="83"/>
      <c r="K162" s="83"/>
      <c r="L162" s="83"/>
      <c r="M162" s="83"/>
      <c r="N162" s="83"/>
      <c r="O162" s="83"/>
      <c r="P162" s="83"/>
      <c r="Q162" s="83"/>
      <c r="R162" s="83"/>
      <c r="S162" s="83"/>
      <c r="T162" s="83"/>
      <c r="U162" s="83"/>
      <c r="V162" s="83"/>
      <c r="W162" s="83"/>
      <c r="X162" s="83"/>
      <c r="Y162" s="83"/>
      <c r="Z162" s="83"/>
    </row>
    <row r="163" spans="1:26" ht="12.75" customHeight="1" x14ac:dyDescent="0.2">
      <c r="A163" s="104"/>
      <c r="B163" s="105"/>
      <c r="C163" s="106"/>
      <c r="D163" s="106"/>
      <c r="E163" s="89" t="s">
        <v>583</v>
      </c>
      <c r="F163" s="89"/>
      <c r="G163" s="107">
        <f>ROUND(SUM(G161:G162),2)</f>
        <v>116.85</v>
      </c>
      <c r="H163" s="10"/>
      <c r="I163" s="83"/>
      <c r="J163" s="83"/>
      <c r="K163" s="83"/>
      <c r="L163" s="83"/>
      <c r="M163" s="83"/>
      <c r="N163" s="83"/>
      <c r="O163" s="83"/>
      <c r="P163" s="83"/>
      <c r="Q163" s="83"/>
      <c r="R163" s="83"/>
      <c r="S163" s="83"/>
      <c r="T163" s="83"/>
      <c r="U163" s="83"/>
      <c r="V163" s="83"/>
      <c r="W163" s="83"/>
      <c r="X163" s="83"/>
      <c r="Y163" s="83"/>
      <c r="Z163" s="83"/>
    </row>
    <row r="164" spans="1:26" ht="12.75" customHeight="1" x14ac:dyDescent="0.2">
      <c r="A164" s="108"/>
      <c r="B164" s="109"/>
      <c r="C164" s="110"/>
      <c r="D164" s="111" t="s">
        <v>584</v>
      </c>
      <c r="E164" s="112">
        <f>BDI!D26</f>
        <v>0.18894704395755624</v>
      </c>
      <c r="F164" s="111"/>
      <c r="G164" s="113">
        <f>ROUND(G163*E164,2)</f>
        <v>22.08</v>
      </c>
      <c r="H164" s="10"/>
      <c r="I164" s="114"/>
      <c r="J164" s="83"/>
      <c r="K164" s="83"/>
      <c r="L164" s="83"/>
      <c r="M164" s="83"/>
      <c r="N164" s="83"/>
      <c r="O164" s="83"/>
      <c r="P164" s="83"/>
      <c r="Q164" s="83"/>
      <c r="R164" s="83"/>
      <c r="S164" s="83"/>
      <c r="T164" s="83"/>
      <c r="U164" s="83"/>
      <c r="V164" s="83"/>
      <c r="W164" s="83"/>
      <c r="X164" s="83"/>
      <c r="Y164" s="83"/>
      <c r="Z164" s="83"/>
    </row>
    <row r="165" spans="1:26" ht="12.75" customHeight="1" x14ac:dyDescent="0.2">
      <c r="A165" s="115"/>
      <c r="B165" s="116"/>
      <c r="C165" s="117"/>
      <c r="D165" s="117"/>
      <c r="E165" s="91" t="s">
        <v>15</v>
      </c>
      <c r="F165" s="91"/>
      <c r="G165" s="118">
        <f>ROUND(G163+G164,2)</f>
        <v>138.93</v>
      </c>
      <c r="H165" s="10"/>
      <c r="I165" s="83"/>
      <c r="J165" s="83"/>
      <c r="K165" s="83"/>
      <c r="L165" s="83"/>
      <c r="M165" s="83"/>
      <c r="N165" s="83"/>
      <c r="O165" s="83"/>
      <c r="P165" s="83"/>
      <c r="Q165" s="83"/>
      <c r="R165" s="83"/>
      <c r="S165" s="83"/>
      <c r="T165" s="83"/>
      <c r="U165" s="83"/>
      <c r="V165" s="83"/>
      <c r="W165" s="83"/>
      <c r="X165" s="83"/>
      <c r="Y165" s="83"/>
      <c r="Z165" s="83"/>
    </row>
    <row r="166" spans="1:26" ht="12.75" customHeight="1" x14ac:dyDescent="0.2">
      <c r="A166" s="83"/>
      <c r="B166" s="83"/>
      <c r="C166" s="83"/>
      <c r="D166" s="83"/>
      <c r="E166" s="83"/>
      <c r="F166" s="83"/>
      <c r="G166" s="83"/>
      <c r="H166" s="10"/>
      <c r="I166" s="83"/>
      <c r="J166" s="83"/>
      <c r="K166" s="83"/>
      <c r="L166" s="83"/>
      <c r="M166" s="83"/>
      <c r="N166" s="83"/>
      <c r="O166" s="83"/>
      <c r="P166" s="83"/>
      <c r="Q166" s="83"/>
      <c r="R166" s="83"/>
      <c r="S166" s="83"/>
      <c r="T166" s="83"/>
      <c r="U166" s="83"/>
      <c r="V166" s="83"/>
      <c r="W166" s="83"/>
      <c r="X166" s="83"/>
      <c r="Y166" s="83"/>
      <c r="Z166" s="83"/>
    </row>
    <row r="167" spans="1:26" ht="12.75" customHeight="1" x14ac:dyDescent="0.2">
      <c r="A167" s="84"/>
      <c r="B167" s="84"/>
      <c r="C167" s="85"/>
      <c r="D167" s="85"/>
      <c r="E167" s="85"/>
      <c r="F167" s="85"/>
      <c r="G167" s="85"/>
      <c r="H167" s="56"/>
      <c r="I167" s="83"/>
      <c r="J167" s="83"/>
      <c r="K167" s="83"/>
      <c r="L167" s="83"/>
      <c r="M167" s="83"/>
      <c r="N167" s="83"/>
      <c r="O167" s="83"/>
      <c r="P167" s="83"/>
      <c r="Q167" s="83"/>
      <c r="R167" s="83"/>
      <c r="S167" s="83"/>
      <c r="T167" s="83"/>
      <c r="U167" s="83"/>
      <c r="V167" s="83"/>
      <c r="W167" s="83"/>
      <c r="X167" s="83"/>
      <c r="Y167" s="83"/>
      <c r="Z167" s="83"/>
    </row>
    <row r="168" spans="1:26" ht="12.75" customHeight="1" x14ac:dyDescent="0.2">
      <c r="A168" s="86" t="s">
        <v>7</v>
      </c>
      <c r="B168" s="87" t="s">
        <v>191</v>
      </c>
      <c r="C168" s="88" t="s">
        <v>192</v>
      </c>
      <c r="D168" s="88"/>
      <c r="E168" s="89"/>
      <c r="F168" s="89"/>
      <c r="G168" s="90"/>
      <c r="H168" s="10"/>
      <c r="I168" s="83"/>
      <c r="J168" s="83"/>
      <c r="K168" s="83"/>
      <c r="L168" s="83"/>
      <c r="M168" s="83"/>
      <c r="N168" s="83"/>
      <c r="O168" s="83"/>
      <c r="P168" s="83"/>
      <c r="Q168" s="83"/>
      <c r="R168" s="83"/>
      <c r="S168" s="83"/>
      <c r="T168" s="83"/>
      <c r="U168" s="83"/>
      <c r="V168" s="83"/>
      <c r="W168" s="83"/>
      <c r="X168" s="83"/>
      <c r="Y168" s="83"/>
      <c r="Z168" s="83"/>
    </row>
    <row r="169" spans="1:26" ht="12.75" customHeight="1" x14ac:dyDescent="0.2">
      <c r="A169" s="295" t="str">
        <f>VLOOKUP(B168,'Pista 01'!$A$7:$H$197,3,FALSE)</f>
        <v>Impermeabilizante de cristalização tipo Penetron Admix na proporção de 2,5 % do peso do cimento utilizado no traço, seguindo orientação do fabricante.</v>
      </c>
      <c r="B169" s="296"/>
      <c r="C169" s="296"/>
      <c r="D169" s="296"/>
      <c r="E169" s="297"/>
      <c r="F169" s="91" t="s">
        <v>557</v>
      </c>
      <c r="G169" s="92" t="str">
        <f>VLOOKUP(B168,'Pista 01'!$A$7:$H$197,4,FALSE)</f>
        <v>kg</v>
      </c>
      <c r="H169" s="10"/>
      <c r="I169" s="83"/>
      <c r="J169" s="83"/>
      <c r="K169" s="83"/>
      <c r="L169" s="83"/>
      <c r="M169" s="83"/>
      <c r="N169" s="83"/>
      <c r="O169" s="83"/>
      <c r="P169" s="83"/>
      <c r="Q169" s="83"/>
      <c r="R169" s="83"/>
      <c r="S169" s="83"/>
      <c r="T169" s="83"/>
      <c r="U169" s="83"/>
      <c r="V169" s="83"/>
      <c r="W169" s="83"/>
      <c r="X169" s="83"/>
      <c r="Y169" s="83"/>
      <c r="Z169" s="83"/>
    </row>
    <row r="170" spans="1:26" ht="12.75" customHeight="1" x14ac:dyDescent="0.2">
      <c r="A170" s="93"/>
      <c r="B170" s="94" t="s">
        <v>558</v>
      </c>
      <c r="C170" s="95" t="s">
        <v>559</v>
      </c>
      <c r="D170" s="95" t="s">
        <v>560</v>
      </c>
      <c r="E170" s="95" t="s">
        <v>561</v>
      </c>
      <c r="F170" s="96" t="s">
        <v>562</v>
      </c>
      <c r="G170" s="97" t="s">
        <v>563</v>
      </c>
      <c r="H170" s="10"/>
      <c r="I170" s="83"/>
      <c r="J170" s="83"/>
      <c r="K170" s="83"/>
      <c r="L170" s="83"/>
      <c r="M170" s="83"/>
      <c r="N170" s="83"/>
      <c r="O170" s="83"/>
      <c r="P170" s="83"/>
      <c r="Q170" s="83"/>
      <c r="R170" s="83"/>
      <c r="S170" s="83"/>
      <c r="T170" s="83"/>
      <c r="U170" s="83"/>
      <c r="V170" s="83"/>
      <c r="W170" s="83"/>
      <c r="X170" s="83"/>
      <c r="Y170" s="83"/>
      <c r="Z170" s="83"/>
    </row>
    <row r="171" spans="1:26" ht="12.75" customHeight="1" x14ac:dyDescent="0.2">
      <c r="A171" s="98">
        <v>88309</v>
      </c>
      <c r="B171" s="99" t="s">
        <v>569</v>
      </c>
      <c r="C171" s="56" t="s">
        <v>565</v>
      </c>
      <c r="D171" s="56" t="s">
        <v>566</v>
      </c>
      <c r="E171" s="100">
        <v>0.8</v>
      </c>
      <c r="F171" s="101">
        <v>19.27</v>
      </c>
      <c r="G171" s="102">
        <f t="shared" ref="G171:G175" si="12">ROUND(E171*F171,2)</f>
        <v>15.42</v>
      </c>
      <c r="H171" s="10"/>
      <c r="I171" s="83"/>
      <c r="J171" s="83"/>
      <c r="K171" s="83"/>
      <c r="L171" s="83"/>
      <c r="M171" s="83"/>
      <c r="N171" s="83"/>
      <c r="O171" s="83"/>
      <c r="P171" s="83"/>
      <c r="Q171" s="83"/>
      <c r="R171" s="83"/>
      <c r="S171" s="83"/>
      <c r="T171" s="83"/>
      <c r="U171" s="83"/>
      <c r="V171" s="83"/>
      <c r="W171" s="83"/>
      <c r="X171" s="83"/>
      <c r="Y171" s="83"/>
      <c r="Z171" s="83"/>
    </row>
    <row r="172" spans="1:26" ht="12.75" customHeight="1" x14ac:dyDescent="0.2">
      <c r="A172" s="98">
        <v>88316</v>
      </c>
      <c r="B172" s="99" t="s">
        <v>570</v>
      </c>
      <c r="C172" s="56" t="s">
        <v>565</v>
      </c>
      <c r="D172" s="56" t="s">
        <v>566</v>
      </c>
      <c r="E172" s="100">
        <v>0.8</v>
      </c>
      <c r="F172" s="101">
        <v>14.36</v>
      </c>
      <c r="G172" s="102">
        <f t="shared" si="12"/>
        <v>11.49</v>
      </c>
      <c r="H172" s="10"/>
      <c r="I172" s="83"/>
      <c r="J172" s="83"/>
      <c r="K172" s="83"/>
      <c r="L172" s="83"/>
      <c r="M172" s="83"/>
      <c r="N172" s="83"/>
      <c r="O172" s="83"/>
      <c r="P172" s="83"/>
      <c r="Q172" s="83"/>
      <c r="R172" s="83"/>
      <c r="S172" s="83"/>
      <c r="T172" s="83"/>
      <c r="U172" s="83"/>
      <c r="V172" s="83"/>
      <c r="W172" s="83"/>
      <c r="X172" s="83"/>
      <c r="Y172" s="83"/>
      <c r="Z172" s="83"/>
    </row>
    <row r="173" spans="1:26" ht="12.75" customHeight="1" x14ac:dyDescent="0.2">
      <c r="A173" s="98" t="s">
        <v>683</v>
      </c>
      <c r="B173" s="99" t="s">
        <v>684</v>
      </c>
      <c r="C173" s="56" t="s">
        <v>650</v>
      </c>
      <c r="D173" s="56"/>
      <c r="E173" s="100">
        <v>2</v>
      </c>
      <c r="F173" s="101">
        <v>5</v>
      </c>
      <c r="G173" s="102">
        <f t="shared" si="12"/>
        <v>10</v>
      </c>
      <c r="H173" s="10"/>
      <c r="I173" s="83"/>
      <c r="J173" s="83"/>
      <c r="K173" s="83"/>
      <c r="L173" s="83"/>
      <c r="M173" s="99"/>
      <c r="N173" s="83"/>
      <c r="O173" s="83"/>
      <c r="P173" s="83"/>
      <c r="Q173" s="83"/>
      <c r="R173" s="83"/>
      <c r="S173" s="83"/>
      <c r="T173" s="83"/>
      <c r="U173" s="83"/>
      <c r="V173" s="83"/>
      <c r="W173" s="83"/>
      <c r="X173" s="83"/>
      <c r="Y173" s="83"/>
      <c r="Z173" s="83"/>
    </row>
    <row r="174" spans="1:26" ht="12.75" customHeight="1" x14ac:dyDescent="0.2">
      <c r="A174" s="98" t="s">
        <v>685</v>
      </c>
      <c r="B174" s="99" t="s">
        <v>686</v>
      </c>
      <c r="C174" s="56" t="s">
        <v>650</v>
      </c>
      <c r="D174" s="56"/>
      <c r="E174" s="100">
        <v>0.2</v>
      </c>
      <c r="F174" s="101">
        <v>11</v>
      </c>
      <c r="G174" s="102">
        <f t="shared" si="12"/>
        <v>2.2000000000000002</v>
      </c>
      <c r="H174" s="10"/>
      <c r="I174" s="83"/>
      <c r="J174" s="83"/>
      <c r="K174" s="83"/>
      <c r="L174" s="83"/>
      <c r="M174" s="99"/>
      <c r="N174" s="83"/>
      <c r="O174" s="83"/>
      <c r="P174" s="83"/>
      <c r="Q174" s="83"/>
      <c r="R174" s="83"/>
      <c r="S174" s="83"/>
      <c r="T174" s="83"/>
      <c r="U174" s="83"/>
      <c r="V174" s="83"/>
      <c r="W174" s="83"/>
      <c r="X174" s="83"/>
      <c r="Y174" s="83"/>
      <c r="Z174" s="83"/>
    </row>
    <row r="175" spans="1:26" ht="12.75" customHeight="1" x14ac:dyDescent="0.2">
      <c r="A175" s="98">
        <v>7325</v>
      </c>
      <c r="B175" s="99" t="s">
        <v>687</v>
      </c>
      <c r="C175" s="56" t="s">
        <v>650</v>
      </c>
      <c r="D175" s="56" t="s">
        <v>566</v>
      </c>
      <c r="E175" s="100">
        <v>1.6</v>
      </c>
      <c r="F175" s="101">
        <v>5.12</v>
      </c>
      <c r="G175" s="102">
        <f t="shared" si="12"/>
        <v>8.19</v>
      </c>
      <c r="H175" s="10"/>
      <c r="I175" s="83"/>
      <c r="J175" s="83"/>
      <c r="K175" s="83"/>
      <c r="L175" s="83"/>
      <c r="M175" s="83"/>
      <c r="N175" s="83"/>
      <c r="O175" s="83"/>
      <c r="P175" s="83"/>
      <c r="Q175" s="83"/>
      <c r="R175" s="83"/>
      <c r="S175" s="83"/>
      <c r="T175" s="83"/>
      <c r="U175" s="83"/>
      <c r="V175" s="83"/>
      <c r="W175" s="83"/>
      <c r="X175" s="83"/>
      <c r="Y175" s="83"/>
      <c r="Z175" s="83"/>
    </row>
    <row r="176" spans="1:26" ht="12.75" customHeight="1" x14ac:dyDescent="0.2">
      <c r="A176" s="104"/>
      <c r="B176" s="105"/>
      <c r="C176" s="106"/>
      <c r="D176" s="106"/>
      <c r="E176" s="89" t="s">
        <v>583</v>
      </c>
      <c r="F176" s="89"/>
      <c r="G176" s="107">
        <f>ROUND(SUM(G171:G175),2)</f>
        <v>47.3</v>
      </c>
      <c r="H176" s="10"/>
      <c r="I176" s="83"/>
      <c r="J176" s="83"/>
      <c r="K176" s="83"/>
      <c r="L176" s="83"/>
      <c r="M176" s="83"/>
      <c r="N176" s="83"/>
      <c r="O176" s="83"/>
      <c r="P176" s="83"/>
      <c r="Q176" s="83"/>
      <c r="R176" s="83"/>
      <c r="S176" s="83"/>
      <c r="T176" s="83"/>
      <c r="U176" s="83"/>
      <c r="V176" s="83"/>
      <c r="W176" s="83"/>
      <c r="X176" s="83"/>
      <c r="Y176" s="83"/>
      <c r="Z176" s="83"/>
    </row>
    <row r="177" spans="1:26" ht="12.75" customHeight="1" x14ac:dyDescent="0.2">
      <c r="A177" s="108"/>
      <c r="B177" s="109"/>
      <c r="C177" s="110"/>
      <c r="D177" s="111" t="s">
        <v>584</v>
      </c>
      <c r="E177" s="112">
        <f>BDI!D26</f>
        <v>0.18894704395755624</v>
      </c>
      <c r="F177" s="111"/>
      <c r="G177" s="113">
        <f>ROUND(G176*E177,2)</f>
        <v>8.94</v>
      </c>
      <c r="H177" s="10"/>
      <c r="I177" s="114"/>
      <c r="J177" s="83"/>
      <c r="K177" s="83"/>
      <c r="L177" s="83"/>
      <c r="M177" s="83"/>
      <c r="N177" s="83"/>
      <c r="O177" s="83"/>
      <c r="P177" s="83"/>
      <c r="Q177" s="83"/>
      <c r="R177" s="83"/>
      <c r="S177" s="83"/>
      <c r="T177" s="83"/>
      <c r="U177" s="83"/>
      <c r="V177" s="83"/>
      <c r="W177" s="83"/>
      <c r="X177" s="83"/>
      <c r="Y177" s="83"/>
      <c r="Z177" s="83"/>
    </row>
    <row r="178" spans="1:26" ht="12.75" customHeight="1" x14ac:dyDescent="0.2">
      <c r="A178" s="115"/>
      <c r="B178" s="116"/>
      <c r="C178" s="117"/>
      <c r="D178" s="117"/>
      <c r="E178" s="91" t="s">
        <v>15</v>
      </c>
      <c r="F178" s="91"/>
      <c r="G178" s="118">
        <f>ROUND(G176+G177,2)</f>
        <v>56.24</v>
      </c>
      <c r="H178" s="10"/>
      <c r="I178" s="83"/>
      <c r="J178" s="83"/>
      <c r="K178" s="83"/>
      <c r="L178" s="83"/>
      <c r="M178" s="83"/>
      <c r="N178" s="83"/>
      <c r="O178" s="83"/>
      <c r="P178" s="83"/>
      <c r="Q178" s="83"/>
      <c r="R178" s="83"/>
      <c r="S178" s="83"/>
      <c r="T178" s="83"/>
      <c r="U178" s="83"/>
      <c r="V178" s="83"/>
      <c r="W178" s="83"/>
      <c r="X178" s="83"/>
      <c r="Y178" s="83"/>
      <c r="Z178" s="83"/>
    </row>
    <row r="179" spans="1:26" ht="12.75" customHeight="1" x14ac:dyDescent="0.2">
      <c r="A179" s="84"/>
      <c r="B179" s="84"/>
      <c r="C179" s="85"/>
      <c r="D179" s="85"/>
      <c r="E179" s="85"/>
      <c r="F179" s="85"/>
      <c r="G179" s="85"/>
      <c r="H179" s="56"/>
      <c r="I179" s="83"/>
      <c r="J179" s="83"/>
      <c r="K179" s="83"/>
      <c r="L179" s="83"/>
      <c r="M179" s="83"/>
      <c r="N179" s="83"/>
      <c r="O179" s="83"/>
      <c r="P179" s="83"/>
      <c r="Q179" s="83"/>
      <c r="R179" s="83"/>
      <c r="S179" s="83"/>
      <c r="T179" s="83"/>
      <c r="U179" s="83"/>
      <c r="V179" s="83"/>
      <c r="W179" s="83"/>
      <c r="X179" s="83"/>
      <c r="Y179" s="83"/>
      <c r="Z179" s="83"/>
    </row>
    <row r="180" spans="1:26" ht="12.75" customHeight="1" x14ac:dyDescent="0.2">
      <c r="A180" s="86" t="s">
        <v>7</v>
      </c>
      <c r="B180" s="87" t="s">
        <v>310</v>
      </c>
      <c r="C180" s="88" t="s">
        <v>254</v>
      </c>
      <c r="D180" s="88"/>
      <c r="E180" s="89"/>
      <c r="F180" s="89"/>
      <c r="G180" s="90" t="s">
        <v>679</v>
      </c>
      <c r="H180" s="10"/>
      <c r="I180" s="83"/>
      <c r="J180" s="83"/>
      <c r="K180" s="83"/>
      <c r="L180" s="83"/>
      <c r="M180" s="83"/>
      <c r="N180" s="83"/>
      <c r="O180" s="83"/>
      <c r="P180" s="83"/>
      <c r="Q180" s="83"/>
      <c r="R180" s="83"/>
      <c r="S180" s="83"/>
      <c r="T180" s="83"/>
      <c r="U180" s="83"/>
      <c r="V180" s="83"/>
      <c r="W180" s="83"/>
      <c r="X180" s="83"/>
      <c r="Y180" s="83"/>
      <c r="Z180" s="83"/>
    </row>
    <row r="181" spans="1:26" ht="12.75" customHeight="1" x14ac:dyDescent="0.2">
      <c r="A181" s="295" t="str">
        <f>VLOOKUP(B180,'Pista 01'!$A$7:$H$197,3,FALSE)</f>
        <v>Mistura do solo superficial “topsoil”, incluso espalhamento do material e compactação</v>
      </c>
      <c r="B181" s="296"/>
      <c r="C181" s="296"/>
      <c r="D181" s="296"/>
      <c r="E181" s="297"/>
      <c r="F181" s="91" t="s">
        <v>557</v>
      </c>
      <c r="G181" s="92" t="str">
        <f>VLOOKUP(B180,'Pista 01'!$A$7:$H$197,4,FALSE)</f>
        <v>m³</v>
      </c>
      <c r="H181" s="10"/>
      <c r="I181" s="83"/>
      <c r="J181" s="83"/>
      <c r="K181" s="83"/>
      <c r="L181" s="83"/>
      <c r="M181" s="83"/>
      <c r="N181" s="83"/>
      <c r="O181" s="83"/>
      <c r="P181" s="83"/>
      <c r="Q181" s="83"/>
      <c r="R181" s="83"/>
      <c r="S181" s="83"/>
      <c r="T181" s="83"/>
      <c r="U181" s="83"/>
      <c r="V181" s="83"/>
      <c r="W181" s="83"/>
      <c r="X181" s="83"/>
      <c r="Y181" s="83"/>
      <c r="Z181" s="83"/>
    </row>
    <row r="182" spans="1:26" ht="12.75" customHeight="1" x14ac:dyDescent="0.2">
      <c r="A182" s="93"/>
      <c r="B182" s="94" t="s">
        <v>558</v>
      </c>
      <c r="C182" s="95" t="s">
        <v>559</v>
      </c>
      <c r="D182" s="95" t="s">
        <v>560</v>
      </c>
      <c r="E182" s="95" t="s">
        <v>561</v>
      </c>
      <c r="F182" s="96" t="s">
        <v>562</v>
      </c>
      <c r="G182" s="97" t="s">
        <v>563</v>
      </c>
      <c r="H182" s="10"/>
      <c r="I182" s="83"/>
      <c r="J182" s="83"/>
      <c r="K182" s="83"/>
      <c r="L182" s="83"/>
      <c r="M182" s="83"/>
      <c r="N182" s="83"/>
      <c r="O182" s="83"/>
      <c r="P182" s="83"/>
      <c r="Q182" s="83"/>
      <c r="R182" s="83"/>
      <c r="S182" s="83"/>
      <c r="T182" s="83"/>
      <c r="U182" s="83"/>
      <c r="V182" s="83"/>
      <c r="W182" s="83"/>
      <c r="X182" s="83"/>
      <c r="Y182" s="83"/>
      <c r="Z182" s="83"/>
    </row>
    <row r="183" spans="1:26" ht="12.75" customHeight="1" x14ac:dyDescent="0.2">
      <c r="A183" s="98">
        <v>88316</v>
      </c>
      <c r="B183" s="99" t="s">
        <v>570</v>
      </c>
      <c r="C183" s="56" t="s">
        <v>565</v>
      </c>
      <c r="D183" s="56" t="s">
        <v>566</v>
      </c>
      <c r="E183" s="100">
        <v>0.25</v>
      </c>
      <c r="F183" s="101">
        <v>14.36</v>
      </c>
      <c r="G183" s="102">
        <f t="shared" ref="G183:G189" si="13">ROUND(E183*F183,2)</f>
        <v>3.59</v>
      </c>
      <c r="H183" s="10"/>
      <c r="I183" s="83"/>
      <c r="J183" s="83"/>
      <c r="K183" s="83"/>
      <c r="L183" s="83"/>
      <c r="M183" s="83"/>
      <c r="N183" s="83"/>
      <c r="O183" s="83"/>
      <c r="P183" s="83"/>
      <c r="Q183" s="83"/>
      <c r="R183" s="83"/>
      <c r="S183" s="83"/>
      <c r="T183" s="83"/>
      <c r="U183" s="83"/>
      <c r="V183" s="83"/>
      <c r="W183" s="83"/>
      <c r="X183" s="83"/>
      <c r="Y183" s="83"/>
      <c r="Z183" s="83"/>
    </row>
    <row r="184" spans="1:26" ht="12.75" customHeight="1" x14ac:dyDescent="0.2">
      <c r="A184" s="98">
        <v>5944</v>
      </c>
      <c r="B184" s="99" t="s">
        <v>688</v>
      </c>
      <c r="C184" s="56" t="s">
        <v>596</v>
      </c>
      <c r="D184" s="56" t="s">
        <v>566</v>
      </c>
      <c r="E184" s="180">
        <v>8.5210000000000008E-3</v>
      </c>
      <c r="F184" s="101">
        <v>185.22</v>
      </c>
      <c r="G184" s="102">
        <f t="shared" si="13"/>
        <v>1.58</v>
      </c>
      <c r="H184" s="10"/>
      <c r="I184" s="83"/>
      <c r="J184" s="83"/>
      <c r="K184" s="83"/>
      <c r="L184" s="83"/>
      <c r="M184" s="83"/>
      <c r="N184" s="83"/>
      <c r="O184" s="83"/>
      <c r="P184" s="83"/>
      <c r="Q184" s="83"/>
      <c r="R184" s="83"/>
      <c r="S184" s="83"/>
      <c r="T184" s="83"/>
      <c r="U184" s="83"/>
      <c r="V184" s="83"/>
      <c r="W184" s="83"/>
      <c r="X184" s="83"/>
      <c r="Y184" s="83"/>
      <c r="Z184" s="83"/>
    </row>
    <row r="185" spans="1:26" ht="12.75" customHeight="1" x14ac:dyDescent="0.2">
      <c r="A185" s="98">
        <v>5946</v>
      </c>
      <c r="B185" s="99" t="s">
        <v>689</v>
      </c>
      <c r="C185" s="56" t="s">
        <v>599</v>
      </c>
      <c r="D185" s="56" t="s">
        <v>566</v>
      </c>
      <c r="E185" s="180">
        <v>4.7930000000000004E-3</v>
      </c>
      <c r="F185" s="101">
        <v>52.31</v>
      </c>
      <c r="G185" s="102">
        <f t="shared" si="13"/>
        <v>0.25</v>
      </c>
      <c r="H185" s="10"/>
      <c r="I185" s="83"/>
      <c r="J185" s="83"/>
      <c r="K185" s="83"/>
      <c r="L185" s="83"/>
      <c r="M185" s="83"/>
      <c r="N185" s="83"/>
      <c r="O185" s="83"/>
      <c r="P185" s="83"/>
      <c r="Q185" s="83"/>
      <c r="R185" s="83"/>
      <c r="S185" s="83"/>
      <c r="T185" s="83"/>
      <c r="U185" s="83"/>
      <c r="V185" s="83"/>
      <c r="W185" s="83"/>
      <c r="X185" s="83"/>
      <c r="Y185" s="83"/>
      <c r="Z185" s="83"/>
    </row>
    <row r="186" spans="1:26" ht="12.75" customHeight="1" x14ac:dyDescent="0.2">
      <c r="A186" s="98">
        <v>370</v>
      </c>
      <c r="B186" s="99" t="s">
        <v>571</v>
      </c>
      <c r="C186" s="56" t="s">
        <v>572</v>
      </c>
      <c r="D186" s="56" t="s">
        <v>573</v>
      </c>
      <c r="E186" s="100">
        <v>0.8</v>
      </c>
      <c r="F186" s="101">
        <v>89.17</v>
      </c>
      <c r="G186" s="102">
        <f t="shared" si="13"/>
        <v>71.34</v>
      </c>
      <c r="H186" s="10"/>
      <c r="I186" s="181"/>
      <c r="J186" s="83"/>
      <c r="K186" s="83"/>
      <c r="L186" s="83"/>
      <c r="M186" s="83"/>
      <c r="N186" s="83"/>
      <c r="O186" s="83"/>
      <c r="P186" s="83"/>
      <c r="Q186" s="83"/>
      <c r="R186" s="83"/>
      <c r="S186" s="83"/>
      <c r="T186" s="83"/>
      <c r="U186" s="83"/>
      <c r="V186" s="83"/>
      <c r="W186" s="83"/>
      <c r="X186" s="83"/>
      <c r="Y186" s="83"/>
      <c r="Z186" s="83"/>
    </row>
    <row r="187" spans="1:26" ht="12.75" customHeight="1" x14ac:dyDescent="0.2">
      <c r="A187" s="98">
        <v>97914</v>
      </c>
      <c r="B187" s="99" t="s">
        <v>690</v>
      </c>
      <c r="C187" s="56" t="s">
        <v>691</v>
      </c>
      <c r="D187" s="56"/>
      <c r="E187" s="180">
        <v>26.22</v>
      </c>
      <c r="F187" s="101">
        <v>1.57</v>
      </c>
      <c r="G187" s="102">
        <f t="shared" si="13"/>
        <v>41.17</v>
      </c>
      <c r="H187" s="10"/>
      <c r="I187" s="83"/>
      <c r="J187" s="181"/>
      <c r="K187" s="83"/>
      <c r="L187" s="83"/>
      <c r="M187" s="83"/>
      <c r="N187" s="83"/>
      <c r="O187" s="83"/>
      <c r="P187" s="83"/>
      <c r="Q187" s="83"/>
      <c r="R187" s="83"/>
      <c r="S187" s="83"/>
      <c r="T187" s="83"/>
      <c r="U187" s="83"/>
      <c r="V187" s="83"/>
      <c r="W187" s="83"/>
      <c r="X187" s="83"/>
      <c r="Y187" s="83"/>
      <c r="Z187" s="83"/>
    </row>
    <row r="188" spans="1:26" ht="12.75" customHeight="1" x14ac:dyDescent="0.2">
      <c r="A188" s="98" t="s">
        <v>692</v>
      </c>
      <c r="B188" s="99" t="s">
        <v>693</v>
      </c>
      <c r="C188" s="56" t="s">
        <v>694</v>
      </c>
      <c r="D188" s="56"/>
      <c r="E188" s="180">
        <v>1</v>
      </c>
      <c r="F188" s="101">
        <v>4.16</v>
      </c>
      <c r="G188" s="102">
        <f t="shared" si="13"/>
        <v>4.16</v>
      </c>
      <c r="H188" s="10"/>
      <c r="I188" s="83"/>
      <c r="J188" s="83"/>
      <c r="K188" s="83"/>
      <c r="L188" s="83"/>
      <c r="M188" s="83"/>
      <c r="N188" s="83"/>
      <c r="O188" s="83"/>
      <c r="P188" s="83"/>
      <c r="Q188" s="83"/>
      <c r="R188" s="83"/>
      <c r="S188" s="83"/>
      <c r="T188" s="83"/>
      <c r="U188" s="83"/>
      <c r="V188" s="83"/>
      <c r="W188" s="83"/>
      <c r="X188" s="83"/>
      <c r="Y188" s="83"/>
      <c r="Z188" s="83"/>
    </row>
    <row r="189" spans="1:26" ht="12.75" customHeight="1" x14ac:dyDescent="0.2">
      <c r="A189" s="98" t="s">
        <v>695</v>
      </c>
      <c r="B189" s="99" t="s">
        <v>696</v>
      </c>
      <c r="C189" s="56" t="s">
        <v>650</v>
      </c>
      <c r="D189" s="56"/>
      <c r="E189" s="100">
        <v>50</v>
      </c>
      <c r="F189" s="101">
        <v>0.82</v>
      </c>
      <c r="G189" s="102">
        <f t="shared" si="13"/>
        <v>41</v>
      </c>
      <c r="H189" s="10"/>
      <c r="I189" s="181"/>
      <c r="J189" s="83"/>
      <c r="K189" s="83"/>
      <c r="L189" s="83"/>
      <c r="M189" s="83"/>
      <c r="N189" s="83"/>
      <c r="O189" s="83"/>
      <c r="P189" s="83"/>
      <c r="Q189" s="83"/>
      <c r="R189" s="83"/>
      <c r="S189" s="83"/>
      <c r="T189" s="83"/>
      <c r="U189" s="83"/>
      <c r="V189" s="83"/>
      <c r="W189" s="83"/>
      <c r="X189" s="83"/>
      <c r="Y189" s="83"/>
      <c r="Z189" s="83"/>
    </row>
    <row r="190" spans="1:26" ht="12.75" customHeight="1" x14ac:dyDescent="0.2">
      <c r="A190" s="104"/>
      <c r="B190" s="105"/>
      <c r="C190" s="106"/>
      <c r="D190" s="106"/>
      <c r="E190" s="89" t="s">
        <v>583</v>
      </c>
      <c r="F190" s="89"/>
      <c r="G190" s="107">
        <f>ROUND(SUM(G183:G189),2)</f>
        <v>163.09</v>
      </c>
      <c r="H190" s="10"/>
      <c r="I190" s="83"/>
      <c r="J190" s="83"/>
      <c r="K190" s="83"/>
      <c r="L190" s="83"/>
      <c r="M190" s="83"/>
      <c r="N190" s="83"/>
      <c r="O190" s="83"/>
      <c r="P190" s="83"/>
      <c r="Q190" s="83"/>
      <c r="R190" s="83"/>
      <c r="S190" s="83"/>
      <c r="T190" s="83"/>
      <c r="U190" s="83"/>
      <c r="V190" s="83"/>
      <c r="W190" s="83"/>
      <c r="X190" s="83"/>
      <c r="Y190" s="83"/>
      <c r="Z190" s="83"/>
    </row>
    <row r="191" spans="1:26" ht="12.75" customHeight="1" x14ac:dyDescent="0.2">
      <c r="A191" s="108"/>
      <c r="B191" s="109"/>
      <c r="C191" s="110"/>
      <c r="D191" s="111" t="s">
        <v>584</v>
      </c>
      <c r="E191" s="112">
        <f>BDI!D26</f>
        <v>0.18894704395755624</v>
      </c>
      <c r="F191" s="111"/>
      <c r="G191" s="113">
        <f>ROUND(G190*E191,2)</f>
        <v>30.82</v>
      </c>
      <c r="H191" s="10"/>
      <c r="I191" s="114"/>
      <c r="J191" s="83"/>
      <c r="K191" s="83"/>
      <c r="L191" s="83"/>
      <c r="M191" s="83"/>
      <c r="N191" s="83"/>
      <c r="O191" s="83"/>
      <c r="P191" s="83"/>
      <c r="Q191" s="83"/>
      <c r="R191" s="83"/>
      <c r="S191" s="83"/>
      <c r="T191" s="83"/>
      <c r="U191" s="83"/>
      <c r="V191" s="83"/>
      <c r="W191" s="83"/>
      <c r="X191" s="83"/>
      <c r="Y191" s="83"/>
      <c r="Z191" s="83"/>
    </row>
    <row r="192" spans="1:26" ht="12.75" customHeight="1" x14ac:dyDescent="0.2">
      <c r="A192" s="115"/>
      <c r="B192" s="116"/>
      <c r="C192" s="117"/>
      <c r="D192" s="117"/>
      <c r="E192" s="91" t="s">
        <v>15</v>
      </c>
      <c r="F192" s="91"/>
      <c r="G192" s="118">
        <f>ROUND(G190+G191,2)</f>
        <v>193.91</v>
      </c>
      <c r="H192" s="10"/>
      <c r="I192" s="83"/>
      <c r="J192" s="83"/>
      <c r="K192" s="83"/>
      <c r="L192" s="83"/>
      <c r="M192" s="83"/>
      <c r="N192" s="83"/>
      <c r="O192" s="83"/>
      <c r="P192" s="83"/>
      <c r="Q192" s="83"/>
      <c r="R192" s="83"/>
      <c r="S192" s="83"/>
      <c r="T192" s="83"/>
      <c r="U192" s="83"/>
      <c r="V192" s="83"/>
      <c r="W192" s="83"/>
      <c r="X192" s="83"/>
      <c r="Y192" s="83"/>
      <c r="Z192" s="83"/>
    </row>
    <row r="193" spans="1:26" ht="12.75" customHeight="1" x14ac:dyDescent="0.2">
      <c r="A193" s="84"/>
      <c r="B193" s="84"/>
      <c r="C193" s="85"/>
      <c r="D193" s="85"/>
      <c r="E193" s="85"/>
      <c r="F193" s="85"/>
      <c r="G193" s="85"/>
      <c r="H193" s="56"/>
      <c r="I193" s="83"/>
      <c r="J193" s="83"/>
      <c r="K193" s="83"/>
      <c r="L193" s="83"/>
      <c r="M193" s="83"/>
      <c r="N193" s="83"/>
      <c r="O193" s="83"/>
      <c r="P193" s="83"/>
      <c r="Q193" s="83"/>
      <c r="R193" s="83"/>
      <c r="S193" s="83"/>
      <c r="T193" s="83"/>
      <c r="U193" s="83"/>
      <c r="V193" s="83"/>
      <c r="W193" s="83"/>
      <c r="X193" s="83"/>
      <c r="Y193" s="83"/>
      <c r="Z193" s="83"/>
    </row>
    <row r="194" spans="1:26" ht="12.75" customHeight="1" x14ac:dyDescent="0.2">
      <c r="A194" s="86" t="s">
        <v>7</v>
      </c>
      <c r="B194" s="87" t="s">
        <v>317</v>
      </c>
      <c r="C194" s="88" t="s">
        <v>261</v>
      </c>
      <c r="D194" s="88"/>
      <c r="E194" s="89"/>
      <c r="F194" s="89"/>
      <c r="G194" s="90" t="s">
        <v>697</v>
      </c>
      <c r="H194" s="10"/>
      <c r="I194" s="83"/>
      <c r="J194" s="83"/>
      <c r="K194" s="83"/>
      <c r="L194" s="83"/>
      <c r="M194" s="83"/>
      <c r="N194" s="83"/>
      <c r="O194" s="83"/>
      <c r="P194" s="83"/>
      <c r="Q194" s="83"/>
      <c r="R194" s="83"/>
      <c r="S194" s="83"/>
      <c r="T194" s="83"/>
      <c r="U194" s="83"/>
      <c r="V194" s="83"/>
      <c r="W194" s="83"/>
      <c r="X194" s="83"/>
      <c r="Y194" s="83"/>
      <c r="Z194" s="83"/>
    </row>
    <row r="195" spans="1:26" ht="12.75" customHeight="1" x14ac:dyDescent="0.2">
      <c r="A195" s="295" t="str">
        <f>VLOOKUP(B194,'Pista 01'!$A$7:$H$197,3,FALSE)</f>
        <v>Camada drenante com areia grossa, com execução mecanizada</v>
      </c>
      <c r="B195" s="296"/>
      <c r="C195" s="296"/>
      <c r="D195" s="296"/>
      <c r="E195" s="297"/>
      <c r="F195" s="91" t="s">
        <v>557</v>
      </c>
      <c r="G195" s="92" t="str">
        <f>VLOOKUP(B194,'Pista 01'!$A$7:$H$197,4,FALSE)</f>
        <v>m³</v>
      </c>
      <c r="H195" s="10"/>
      <c r="I195" s="83"/>
      <c r="J195" s="83"/>
      <c r="K195" s="83"/>
      <c r="L195" s="83"/>
      <c r="M195" s="83"/>
      <c r="N195" s="83"/>
      <c r="O195" s="83"/>
      <c r="P195" s="83"/>
      <c r="Q195" s="83"/>
      <c r="R195" s="83"/>
      <c r="S195" s="83"/>
      <c r="T195" s="83"/>
      <c r="U195" s="83"/>
      <c r="V195" s="83"/>
      <c r="W195" s="83"/>
      <c r="X195" s="83"/>
      <c r="Y195" s="83"/>
      <c r="Z195" s="83"/>
    </row>
    <row r="196" spans="1:26" ht="12.75" customHeight="1" x14ac:dyDescent="0.2">
      <c r="A196" s="93"/>
      <c r="B196" s="94" t="s">
        <v>558</v>
      </c>
      <c r="C196" s="95" t="s">
        <v>559</v>
      </c>
      <c r="D196" s="95" t="s">
        <v>560</v>
      </c>
      <c r="E196" s="95" t="s">
        <v>561</v>
      </c>
      <c r="F196" s="96" t="s">
        <v>562</v>
      </c>
      <c r="G196" s="97" t="s">
        <v>563</v>
      </c>
      <c r="H196" s="10"/>
      <c r="I196" s="83"/>
      <c r="J196" s="83"/>
      <c r="K196" s="83"/>
      <c r="L196" s="83"/>
      <c r="M196" s="83"/>
      <c r="N196" s="83"/>
      <c r="O196" s="83"/>
      <c r="P196" s="83"/>
      <c r="Q196" s="83"/>
      <c r="R196" s="83"/>
      <c r="S196" s="83"/>
      <c r="T196" s="83"/>
      <c r="U196" s="83"/>
      <c r="V196" s="83"/>
      <c r="W196" s="83"/>
      <c r="X196" s="83"/>
      <c r="Y196" s="83"/>
      <c r="Z196" s="83"/>
    </row>
    <row r="197" spans="1:26" ht="12.75" customHeight="1" x14ac:dyDescent="0.2">
      <c r="A197" s="98">
        <v>88316</v>
      </c>
      <c r="B197" s="99" t="s">
        <v>570</v>
      </c>
      <c r="C197" s="56" t="s">
        <v>565</v>
      </c>
      <c r="D197" s="56" t="s">
        <v>566</v>
      </c>
      <c r="E197" s="100">
        <v>0.25</v>
      </c>
      <c r="F197" s="101">
        <v>14.36</v>
      </c>
      <c r="G197" s="102">
        <f t="shared" ref="G197:G200" si="14">ROUND(E197*F197,2)</f>
        <v>3.59</v>
      </c>
      <c r="H197" s="10"/>
      <c r="I197" s="83"/>
      <c r="J197" s="83"/>
      <c r="K197" s="83"/>
      <c r="L197" s="83"/>
      <c r="M197" s="83"/>
      <c r="N197" s="83"/>
      <c r="O197" s="83"/>
      <c r="P197" s="83"/>
      <c r="Q197" s="83"/>
      <c r="R197" s="83"/>
      <c r="S197" s="83"/>
      <c r="T197" s="83"/>
      <c r="U197" s="83"/>
      <c r="V197" s="83"/>
      <c r="W197" s="83"/>
      <c r="X197" s="83"/>
      <c r="Y197" s="83"/>
      <c r="Z197" s="83"/>
    </row>
    <row r="198" spans="1:26" ht="12.75" customHeight="1" x14ac:dyDescent="0.2">
      <c r="A198" s="98">
        <v>5944</v>
      </c>
      <c r="B198" s="99" t="s">
        <v>688</v>
      </c>
      <c r="C198" s="56" t="s">
        <v>596</v>
      </c>
      <c r="D198" s="56" t="s">
        <v>566</v>
      </c>
      <c r="E198" s="180">
        <v>8.5210000000000008E-3</v>
      </c>
      <c r="F198" s="101">
        <v>185.22</v>
      </c>
      <c r="G198" s="102">
        <f t="shared" si="14"/>
        <v>1.58</v>
      </c>
      <c r="H198" s="10"/>
      <c r="I198" s="83"/>
      <c r="J198" s="83"/>
      <c r="K198" s="83"/>
      <c r="L198" s="83"/>
      <c r="M198" s="83"/>
      <c r="N198" s="83"/>
      <c r="O198" s="83"/>
      <c r="P198" s="83"/>
      <c r="Q198" s="83"/>
      <c r="R198" s="83"/>
      <c r="S198" s="83"/>
      <c r="T198" s="83"/>
      <c r="U198" s="83"/>
      <c r="V198" s="83"/>
      <c r="W198" s="83"/>
      <c r="X198" s="83"/>
      <c r="Y198" s="83"/>
      <c r="Z198" s="83"/>
    </row>
    <row r="199" spans="1:26" ht="12.75" customHeight="1" x14ac:dyDescent="0.2">
      <c r="A199" s="98">
        <v>5946</v>
      </c>
      <c r="B199" s="99" t="s">
        <v>689</v>
      </c>
      <c r="C199" s="56" t="s">
        <v>599</v>
      </c>
      <c r="D199" s="56" t="s">
        <v>566</v>
      </c>
      <c r="E199" s="180">
        <v>4.7930000000000004E-3</v>
      </c>
      <c r="F199" s="101">
        <v>52.31</v>
      </c>
      <c r="G199" s="102">
        <f t="shared" si="14"/>
        <v>0.25</v>
      </c>
      <c r="H199" s="10"/>
      <c r="I199" s="83"/>
      <c r="J199" s="83"/>
      <c r="K199" s="83"/>
      <c r="L199" s="83"/>
      <c r="M199" s="83"/>
      <c r="N199" s="83"/>
      <c r="O199" s="83"/>
      <c r="P199" s="83"/>
      <c r="Q199" s="83"/>
      <c r="R199" s="83"/>
      <c r="S199" s="83"/>
      <c r="T199" s="83"/>
      <c r="U199" s="83"/>
      <c r="V199" s="83"/>
      <c r="W199" s="83"/>
      <c r="X199" s="83"/>
      <c r="Y199" s="83"/>
      <c r="Z199" s="83"/>
    </row>
    <row r="200" spans="1:26" ht="12.75" customHeight="1" x14ac:dyDescent="0.2">
      <c r="A200" s="98">
        <v>367</v>
      </c>
      <c r="B200" s="99" t="s">
        <v>698</v>
      </c>
      <c r="C200" s="56" t="s">
        <v>572</v>
      </c>
      <c r="D200" s="56" t="s">
        <v>573</v>
      </c>
      <c r="E200" s="100">
        <v>1</v>
      </c>
      <c r="F200" s="101">
        <v>116.35</v>
      </c>
      <c r="G200" s="102">
        <f t="shared" si="14"/>
        <v>116.35</v>
      </c>
      <c r="H200" s="10"/>
      <c r="I200" s="83"/>
      <c r="J200" s="83"/>
      <c r="K200" s="83"/>
      <c r="L200" s="83"/>
      <c r="M200" s="83"/>
      <c r="N200" s="83"/>
      <c r="O200" s="83"/>
      <c r="P200" s="83"/>
      <c r="Q200" s="83"/>
      <c r="R200" s="83"/>
      <c r="S200" s="83"/>
      <c r="T200" s="83"/>
      <c r="U200" s="83"/>
      <c r="V200" s="83"/>
      <c r="W200" s="83"/>
      <c r="X200" s="83"/>
      <c r="Y200" s="83"/>
      <c r="Z200" s="83"/>
    </row>
    <row r="201" spans="1:26" ht="12.75" customHeight="1" x14ac:dyDescent="0.2">
      <c r="A201" s="104"/>
      <c r="B201" s="105"/>
      <c r="C201" s="106"/>
      <c r="D201" s="106"/>
      <c r="E201" s="89" t="s">
        <v>583</v>
      </c>
      <c r="F201" s="89"/>
      <c r="G201" s="107">
        <f>ROUND(SUM(G197:G200),2)</f>
        <v>121.77</v>
      </c>
      <c r="H201" s="10"/>
      <c r="I201" s="83"/>
      <c r="J201" s="83"/>
      <c r="K201" s="83"/>
      <c r="L201" s="83"/>
      <c r="M201" s="83"/>
      <c r="N201" s="83"/>
      <c r="O201" s="83"/>
      <c r="P201" s="83"/>
      <c r="Q201" s="83"/>
      <c r="R201" s="83"/>
      <c r="S201" s="83"/>
      <c r="T201" s="83"/>
      <c r="U201" s="83"/>
      <c r="V201" s="83"/>
      <c r="W201" s="83"/>
      <c r="X201" s="83"/>
      <c r="Y201" s="83"/>
      <c r="Z201" s="83"/>
    </row>
    <row r="202" spans="1:26" ht="12.75" customHeight="1" x14ac:dyDescent="0.2">
      <c r="A202" s="108"/>
      <c r="B202" s="109"/>
      <c r="C202" s="110"/>
      <c r="D202" s="111" t="s">
        <v>584</v>
      </c>
      <c r="E202" s="112">
        <f>BDI!D26</f>
        <v>0.18894704395755624</v>
      </c>
      <c r="F202" s="111"/>
      <c r="G202" s="113">
        <f>ROUND(G201*E202,2)</f>
        <v>23.01</v>
      </c>
      <c r="H202" s="10"/>
      <c r="I202" s="114"/>
      <c r="J202" s="83"/>
      <c r="K202" s="83"/>
      <c r="L202" s="83"/>
      <c r="M202" s="83"/>
      <c r="N202" s="83"/>
      <c r="O202" s="83"/>
      <c r="P202" s="83"/>
      <c r="Q202" s="83"/>
      <c r="R202" s="83"/>
      <c r="S202" s="83"/>
      <c r="T202" s="83"/>
      <c r="U202" s="83"/>
      <c r="V202" s="83"/>
      <c r="W202" s="83"/>
      <c r="X202" s="83"/>
      <c r="Y202" s="83"/>
      <c r="Z202" s="83"/>
    </row>
    <row r="203" spans="1:26" ht="12.75" customHeight="1" x14ac:dyDescent="0.2">
      <c r="A203" s="115"/>
      <c r="B203" s="116"/>
      <c r="C203" s="117"/>
      <c r="D203" s="117"/>
      <c r="E203" s="91" t="s">
        <v>15</v>
      </c>
      <c r="F203" s="91"/>
      <c r="G203" s="118">
        <f>ROUND(G201+G202,2)</f>
        <v>144.78</v>
      </c>
      <c r="H203" s="10"/>
      <c r="I203" s="83"/>
      <c r="J203" s="83"/>
      <c r="K203" s="83"/>
      <c r="L203" s="83"/>
      <c r="M203" s="83"/>
      <c r="N203" s="83"/>
      <c r="O203" s="83"/>
      <c r="P203" s="83"/>
      <c r="Q203" s="83"/>
      <c r="R203" s="83"/>
      <c r="S203" s="83"/>
      <c r="T203" s="83"/>
      <c r="U203" s="83"/>
      <c r="V203" s="83"/>
      <c r="W203" s="83"/>
      <c r="X203" s="83"/>
      <c r="Y203" s="83"/>
      <c r="Z203" s="83"/>
    </row>
    <row r="204" spans="1:26" ht="12.75" customHeight="1" x14ac:dyDescent="0.2">
      <c r="A204" s="84"/>
      <c r="B204" s="84"/>
      <c r="C204" s="85"/>
      <c r="D204" s="85"/>
      <c r="E204" s="85"/>
      <c r="F204" s="85"/>
      <c r="G204" s="85"/>
      <c r="H204" s="56"/>
      <c r="I204" s="83"/>
      <c r="J204" s="83"/>
      <c r="K204" s="83"/>
      <c r="L204" s="83"/>
      <c r="M204" s="83"/>
      <c r="N204" s="83"/>
      <c r="O204" s="83"/>
      <c r="P204" s="83"/>
      <c r="Q204" s="83"/>
      <c r="R204" s="83"/>
      <c r="S204" s="83"/>
      <c r="T204" s="83"/>
      <c r="U204" s="83"/>
      <c r="V204" s="83"/>
      <c r="W204" s="83"/>
      <c r="X204" s="83"/>
      <c r="Y204" s="83"/>
      <c r="Z204" s="83"/>
    </row>
    <row r="205" spans="1:26" ht="12.75" customHeight="1" x14ac:dyDescent="0.2">
      <c r="A205" s="86" t="s">
        <v>7</v>
      </c>
      <c r="B205" s="87" t="s">
        <v>287</v>
      </c>
      <c r="C205" s="88" t="s">
        <v>288</v>
      </c>
      <c r="D205" s="88"/>
      <c r="E205" s="89"/>
      <c r="F205" s="89"/>
      <c r="G205" s="90" t="s">
        <v>700</v>
      </c>
      <c r="H205" s="10"/>
      <c r="I205" s="83"/>
      <c r="J205" s="83"/>
      <c r="K205" s="83"/>
      <c r="L205" s="83"/>
      <c r="M205" s="83"/>
      <c r="N205" s="83"/>
      <c r="O205" s="83"/>
      <c r="P205" s="83"/>
      <c r="Q205" s="83"/>
      <c r="R205" s="83"/>
      <c r="S205" s="83"/>
      <c r="T205" s="83"/>
      <c r="U205" s="83"/>
      <c r="V205" s="83"/>
      <c r="W205" s="83"/>
      <c r="X205" s="83"/>
      <c r="Y205" s="83"/>
      <c r="Z205" s="83"/>
    </row>
    <row r="206" spans="1:26" ht="12.75" customHeight="1" x14ac:dyDescent="0.2">
      <c r="A206" s="295" t="str">
        <f>VLOOKUP(B205,'Pista 01'!$A$7:$H$197,3,FALSE)</f>
        <v xml:space="preserve">Tubo de  PEAD perfurado TP100mm, incluso  manta Bidim RT-14, dreno em brita nº 01, areia, escavação e compactação. </v>
      </c>
      <c r="B206" s="296"/>
      <c r="C206" s="296"/>
      <c r="D206" s="296"/>
      <c r="E206" s="297"/>
      <c r="F206" s="91" t="s">
        <v>557</v>
      </c>
      <c r="G206" s="92" t="str">
        <f>VLOOKUP(B205,'Pista 01'!$A$7:$H$197,4,FALSE)</f>
        <v>m</v>
      </c>
      <c r="H206" s="10"/>
      <c r="I206" s="83"/>
      <c r="J206" s="83"/>
      <c r="K206" s="83"/>
      <c r="L206" s="83"/>
      <c r="M206" s="83"/>
      <c r="N206" s="83"/>
      <c r="O206" s="83"/>
      <c r="P206" s="83"/>
      <c r="Q206" s="83"/>
      <c r="R206" s="83"/>
      <c r="S206" s="83"/>
      <c r="T206" s="83"/>
      <c r="U206" s="83"/>
      <c r="V206" s="83"/>
      <c r="W206" s="83"/>
      <c r="X206" s="83"/>
      <c r="Y206" s="83"/>
      <c r="Z206" s="83"/>
    </row>
    <row r="207" spans="1:26" ht="12.75" customHeight="1" x14ac:dyDescent="0.2">
      <c r="A207" s="93"/>
      <c r="B207" s="94" t="s">
        <v>558</v>
      </c>
      <c r="C207" s="95" t="s">
        <v>559</v>
      </c>
      <c r="D207" s="95" t="s">
        <v>560</v>
      </c>
      <c r="E207" s="95" t="s">
        <v>561</v>
      </c>
      <c r="F207" s="96" t="s">
        <v>562</v>
      </c>
      <c r="G207" s="97" t="s">
        <v>563</v>
      </c>
      <c r="H207" s="10"/>
      <c r="I207" s="83"/>
      <c r="J207" s="83"/>
      <c r="K207" s="83"/>
      <c r="L207" s="83"/>
      <c r="M207" s="83"/>
      <c r="N207" s="83"/>
      <c r="O207" s="83"/>
      <c r="P207" s="83"/>
      <c r="Q207" s="83"/>
      <c r="R207" s="83"/>
      <c r="S207" s="83"/>
      <c r="T207" s="83"/>
      <c r="U207" s="83"/>
      <c r="V207" s="83"/>
      <c r="W207" s="83"/>
      <c r="X207" s="83"/>
      <c r="Y207" s="83"/>
      <c r="Z207" s="83"/>
    </row>
    <row r="208" spans="1:26" ht="12.75" customHeight="1" x14ac:dyDescent="0.2">
      <c r="A208" s="98">
        <v>88267</v>
      </c>
      <c r="B208" s="99" t="s">
        <v>568</v>
      </c>
      <c r="C208" s="56" t="s">
        <v>565</v>
      </c>
      <c r="D208" s="56" t="s">
        <v>566</v>
      </c>
      <c r="E208" s="182">
        <v>1.7500000000000002E-2</v>
      </c>
      <c r="F208" s="101">
        <v>18.86</v>
      </c>
      <c r="G208" s="102">
        <f t="shared" ref="G208:G215" si="15">ROUND(E208*F208,2)</f>
        <v>0.33</v>
      </c>
      <c r="H208" s="10"/>
      <c r="I208" s="83"/>
      <c r="J208" s="83"/>
      <c r="K208" s="83"/>
      <c r="L208" s="83"/>
      <c r="M208" s="83"/>
      <c r="N208" s="83"/>
      <c r="O208" s="83"/>
      <c r="P208" s="83"/>
      <c r="Q208" s="83"/>
      <c r="R208" s="83"/>
      <c r="S208" s="83"/>
      <c r="T208" s="83"/>
      <c r="U208" s="83"/>
      <c r="V208" s="83"/>
      <c r="W208" s="83"/>
      <c r="X208" s="83"/>
      <c r="Y208" s="83"/>
      <c r="Z208" s="83"/>
    </row>
    <row r="209" spans="1:26" ht="12.75" customHeight="1" x14ac:dyDescent="0.2">
      <c r="A209" s="98">
        <v>88316</v>
      </c>
      <c r="B209" s="99" t="s">
        <v>570</v>
      </c>
      <c r="C209" s="56" t="s">
        <v>565</v>
      </c>
      <c r="D209" s="56" t="s">
        <v>566</v>
      </c>
      <c r="E209" s="182">
        <v>0.79930000000000001</v>
      </c>
      <c r="F209" s="101">
        <v>14.36</v>
      </c>
      <c r="G209" s="102">
        <f t="shared" si="15"/>
        <v>11.48</v>
      </c>
      <c r="H209" s="10"/>
      <c r="I209" s="83"/>
      <c r="J209" s="83"/>
      <c r="K209" s="83"/>
      <c r="L209" s="83"/>
      <c r="M209" s="83"/>
      <c r="N209" s="83"/>
      <c r="O209" s="83"/>
      <c r="P209" s="83"/>
      <c r="Q209" s="83"/>
      <c r="R209" s="83"/>
      <c r="S209" s="83"/>
      <c r="T209" s="83"/>
      <c r="U209" s="83"/>
      <c r="V209" s="83"/>
      <c r="W209" s="83"/>
      <c r="X209" s="83"/>
      <c r="Y209" s="83"/>
      <c r="Z209" s="83"/>
    </row>
    <row r="210" spans="1:26" ht="12.75" customHeight="1" x14ac:dyDescent="0.2">
      <c r="A210" s="98">
        <v>367</v>
      </c>
      <c r="B210" s="99" t="s">
        <v>698</v>
      </c>
      <c r="C210" s="56" t="s">
        <v>572</v>
      </c>
      <c r="D210" s="56" t="s">
        <v>573</v>
      </c>
      <c r="E210" s="182">
        <v>6.7000000000000004E-2</v>
      </c>
      <c r="F210" s="101">
        <v>116.35</v>
      </c>
      <c r="G210" s="102">
        <f t="shared" si="15"/>
        <v>7.8</v>
      </c>
      <c r="H210" s="10"/>
      <c r="I210" s="83"/>
      <c r="J210" s="83"/>
      <c r="K210" s="83"/>
      <c r="L210" s="83"/>
      <c r="M210" s="83"/>
      <c r="N210" s="83"/>
      <c r="O210" s="83"/>
      <c r="P210" s="83"/>
      <c r="Q210" s="83"/>
      <c r="R210" s="83"/>
      <c r="S210" s="83"/>
      <c r="T210" s="83"/>
      <c r="U210" s="83"/>
      <c r="V210" s="83"/>
      <c r="W210" s="83"/>
      <c r="X210" s="83"/>
      <c r="Y210" s="83"/>
      <c r="Z210" s="83"/>
    </row>
    <row r="211" spans="1:26" ht="12.75" customHeight="1" x14ac:dyDescent="0.2">
      <c r="A211" s="98">
        <v>4721</v>
      </c>
      <c r="B211" s="99" t="s">
        <v>682</v>
      </c>
      <c r="C211" s="56" t="s">
        <v>572</v>
      </c>
      <c r="D211" s="56" t="s">
        <v>566</v>
      </c>
      <c r="E211" s="182">
        <v>7.2099999999999997E-2</v>
      </c>
      <c r="F211" s="101">
        <v>81.67</v>
      </c>
      <c r="G211" s="102">
        <f t="shared" si="15"/>
        <v>5.89</v>
      </c>
      <c r="H211" s="10"/>
      <c r="I211" s="83"/>
      <c r="J211" s="83"/>
      <c r="K211" s="83"/>
      <c r="L211" s="83"/>
      <c r="M211" s="83"/>
      <c r="N211" s="83"/>
      <c r="O211" s="83"/>
      <c r="P211" s="83"/>
      <c r="Q211" s="83"/>
      <c r="R211" s="83"/>
      <c r="S211" s="83"/>
      <c r="T211" s="83"/>
      <c r="U211" s="83"/>
      <c r="V211" s="83"/>
      <c r="W211" s="83"/>
      <c r="X211" s="83"/>
      <c r="Y211" s="83"/>
      <c r="Z211" s="83"/>
    </row>
    <row r="212" spans="1:26" ht="12.75" customHeight="1" x14ac:dyDescent="0.2">
      <c r="A212" s="98">
        <v>9833</v>
      </c>
      <c r="B212" s="99" t="s">
        <v>701</v>
      </c>
      <c r="C212" s="56" t="s">
        <v>577</v>
      </c>
      <c r="D212" s="56" t="s">
        <v>702</v>
      </c>
      <c r="E212" s="100">
        <v>1</v>
      </c>
      <c r="F212" s="101">
        <v>9.94</v>
      </c>
      <c r="G212" s="102">
        <f t="shared" si="15"/>
        <v>9.94</v>
      </c>
      <c r="H212" s="10"/>
      <c r="I212" s="83"/>
      <c r="J212" s="83"/>
      <c r="K212" s="83"/>
      <c r="L212" s="83"/>
      <c r="M212" s="83"/>
      <c r="N212" s="83"/>
      <c r="O212" s="83"/>
      <c r="P212" s="83"/>
      <c r="Q212" s="83"/>
      <c r="R212" s="83"/>
      <c r="S212" s="83"/>
      <c r="T212" s="83"/>
      <c r="U212" s="83"/>
      <c r="V212" s="83"/>
      <c r="W212" s="83"/>
      <c r="X212" s="83"/>
      <c r="Y212" s="83"/>
      <c r="Z212" s="83"/>
    </row>
    <row r="213" spans="1:26" ht="12.75" customHeight="1" x14ac:dyDescent="0.2">
      <c r="A213" s="98">
        <v>4021</v>
      </c>
      <c r="B213" s="99" t="s">
        <v>703</v>
      </c>
      <c r="C213" s="56" t="s">
        <v>704</v>
      </c>
      <c r="D213" s="56" t="s">
        <v>566</v>
      </c>
      <c r="E213" s="100">
        <v>1.4</v>
      </c>
      <c r="F213" s="101">
        <v>6.46</v>
      </c>
      <c r="G213" s="102">
        <f t="shared" si="15"/>
        <v>9.0399999999999991</v>
      </c>
      <c r="H213" s="10"/>
      <c r="I213" s="83"/>
      <c r="J213" s="83"/>
      <c r="K213" s="83"/>
      <c r="L213" s="83"/>
      <c r="M213" s="83"/>
      <c r="N213" s="83"/>
      <c r="O213" s="83"/>
      <c r="P213" s="83"/>
      <c r="Q213" s="83"/>
      <c r="R213" s="83"/>
      <c r="S213" s="83"/>
      <c r="T213" s="83"/>
      <c r="U213" s="83"/>
      <c r="V213" s="83"/>
      <c r="W213" s="83"/>
      <c r="X213" s="83"/>
      <c r="Y213" s="83"/>
      <c r="Z213" s="83"/>
    </row>
    <row r="214" spans="1:26" ht="12.75" customHeight="1" x14ac:dyDescent="0.2">
      <c r="A214" s="98">
        <v>5811</v>
      </c>
      <c r="B214" s="99" t="s">
        <v>705</v>
      </c>
      <c r="C214" s="56" t="s">
        <v>596</v>
      </c>
      <c r="D214" s="56" t="s">
        <v>566</v>
      </c>
      <c r="E214" s="183">
        <v>3.2442E-3</v>
      </c>
      <c r="F214" s="101">
        <v>167.21</v>
      </c>
      <c r="G214" s="102">
        <f t="shared" si="15"/>
        <v>0.54</v>
      </c>
      <c r="H214" s="10"/>
      <c r="I214" s="83"/>
      <c r="J214" s="83"/>
      <c r="K214" s="83"/>
      <c r="L214" s="83"/>
      <c r="M214" s="83"/>
      <c r="N214" s="83"/>
      <c r="O214" s="83"/>
      <c r="P214" s="83"/>
      <c r="Q214" s="83"/>
      <c r="R214" s="83"/>
      <c r="S214" s="83"/>
      <c r="T214" s="83"/>
      <c r="U214" s="83"/>
      <c r="V214" s="83"/>
      <c r="W214" s="83"/>
      <c r="X214" s="83"/>
      <c r="Y214" s="83"/>
      <c r="Z214" s="83"/>
    </row>
    <row r="215" spans="1:26" ht="12.75" customHeight="1" x14ac:dyDescent="0.2">
      <c r="A215" s="98">
        <v>91277</v>
      </c>
      <c r="B215" s="99" t="s">
        <v>706</v>
      </c>
      <c r="C215" s="56" t="s">
        <v>596</v>
      </c>
      <c r="D215" s="56" t="s">
        <v>566</v>
      </c>
      <c r="E215" s="182">
        <v>7.6E-3</v>
      </c>
      <c r="F215" s="101">
        <v>4.6100000000000003</v>
      </c>
      <c r="G215" s="102">
        <f t="shared" si="15"/>
        <v>0.04</v>
      </c>
      <c r="H215" s="10"/>
      <c r="I215" s="83"/>
      <c r="J215" s="83"/>
      <c r="K215" s="83"/>
      <c r="L215" s="83"/>
      <c r="M215" s="83"/>
      <c r="N215" s="83"/>
      <c r="O215" s="83"/>
      <c r="P215" s="83"/>
      <c r="Q215" s="83"/>
      <c r="R215" s="83"/>
      <c r="S215" s="83"/>
      <c r="T215" s="83"/>
      <c r="U215" s="83"/>
      <c r="V215" s="83"/>
      <c r="W215" s="83"/>
      <c r="X215" s="83"/>
      <c r="Y215" s="83"/>
      <c r="Z215" s="83"/>
    </row>
    <row r="216" spans="1:26" ht="12.75" customHeight="1" x14ac:dyDescent="0.2">
      <c r="A216" s="104"/>
      <c r="B216" s="105"/>
      <c r="C216" s="106"/>
      <c r="D216" s="106"/>
      <c r="E216" s="89" t="s">
        <v>583</v>
      </c>
      <c r="F216" s="89"/>
      <c r="G216" s="107">
        <f>ROUND(SUM(G208:G215),2)</f>
        <v>45.06</v>
      </c>
      <c r="H216" s="10"/>
      <c r="I216" s="83"/>
      <c r="J216" s="83"/>
      <c r="K216" s="83"/>
      <c r="L216" s="83"/>
      <c r="M216" s="83"/>
      <c r="N216" s="83"/>
      <c r="O216" s="83"/>
      <c r="P216" s="83"/>
      <c r="Q216" s="83"/>
      <c r="R216" s="83"/>
      <c r="S216" s="83"/>
      <c r="T216" s="83"/>
      <c r="U216" s="83"/>
      <c r="V216" s="83"/>
      <c r="W216" s="83"/>
      <c r="X216" s="83"/>
      <c r="Y216" s="83"/>
      <c r="Z216" s="83"/>
    </row>
    <row r="217" spans="1:26" ht="12.75" customHeight="1" x14ac:dyDescent="0.2">
      <c r="A217" s="108"/>
      <c r="B217" s="109"/>
      <c r="C217" s="110"/>
      <c r="D217" s="111" t="s">
        <v>584</v>
      </c>
      <c r="E217" s="112">
        <f>BDI!D26</f>
        <v>0.18894704395755624</v>
      </c>
      <c r="F217" s="111"/>
      <c r="G217" s="113">
        <f>ROUND(G216*E217,2)</f>
        <v>8.51</v>
      </c>
      <c r="H217" s="10"/>
      <c r="I217" s="114"/>
      <c r="J217" s="83"/>
      <c r="K217" s="83"/>
      <c r="L217" s="83"/>
      <c r="M217" s="83"/>
      <c r="N217" s="83"/>
      <c r="O217" s="83"/>
      <c r="P217" s="83"/>
      <c r="Q217" s="83"/>
      <c r="R217" s="83"/>
      <c r="S217" s="83"/>
      <c r="T217" s="83"/>
      <c r="U217" s="83"/>
      <c r="V217" s="83"/>
      <c r="W217" s="83"/>
      <c r="X217" s="83"/>
      <c r="Y217" s="83"/>
      <c r="Z217" s="83"/>
    </row>
    <row r="218" spans="1:26" ht="12.75" customHeight="1" x14ac:dyDescent="0.2">
      <c r="A218" s="115"/>
      <c r="B218" s="116"/>
      <c r="C218" s="117"/>
      <c r="D218" s="117"/>
      <c r="E218" s="91" t="s">
        <v>15</v>
      </c>
      <c r="F218" s="91"/>
      <c r="G218" s="118">
        <f>ROUND(G216+G217,2)</f>
        <v>53.57</v>
      </c>
      <c r="H218" s="10"/>
      <c r="I218" s="83"/>
      <c r="J218" s="83"/>
      <c r="K218" s="83"/>
      <c r="L218" s="83"/>
      <c r="M218" s="83"/>
      <c r="N218" s="83"/>
      <c r="O218" s="83"/>
      <c r="P218" s="83"/>
      <c r="Q218" s="83"/>
      <c r="R218" s="83"/>
      <c r="S218" s="83"/>
      <c r="T218" s="83"/>
      <c r="U218" s="83"/>
      <c r="V218" s="83"/>
      <c r="W218" s="83"/>
      <c r="X218" s="83"/>
      <c r="Y218" s="83"/>
      <c r="Z218" s="83"/>
    </row>
    <row r="219" spans="1:26" ht="12.75" customHeight="1" x14ac:dyDescent="0.2">
      <c r="A219" s="83"/>
      <c r="B219" s="83"/>
      <c r="C219" s="83"/>
      <c r="D219" s="83"/>
      <c r="E219" s="83"/>
      <c r="F219" s="83"/>
      <c r="G219" s="83"/>
      <c r="H219" s="10"/>
      <c r="I219" s="83"/>
      <c r="J219" s="83"/>
      <c r="K219" s="83"/>
      <c r="L219" s="83"/>
      <c r="M219" s="83"/>
      <c r="N219" s="83"/>
      <c r="O219" s="83"/>
      <c r="P219" s="83"/>
      <c r="Q219" s="83"/>
      <c r="R219" s="83"/>
      <c r="S219" s="83"/>
      <c r="T219" s="83"/>
      <c r="U219" s="83"/>
      <c r="V219" s="83"/>
      <c r="W219" s="83"/>
      <c r="X219" s="83"/>
      <c r="Y219" s="83"/>
      <c r="Z219" s="83"/>
    </row>
    <row r="220" spans="1:26" ht="12.75" customHeight="1" x14ac:dyDescent="0.2">
      <c r="A220" s="84"/>
      <c r="B220" s="84"/>
      <c r="C220" s="85"/>
      <c r="D220" s="85"/>
      <c r="E220" s="85"/>
      <c r="F220" s="85"/>
      <c r="G220" s="85"/>
      <c r="H220" s="56"/>
      <c r="I220" s="83"/>
      <c r="J220" s="83"/>
      <c r="K220" s="83"/>
      <c r="L220" s="83"/>
      <c r="M220" s="83"/>
      <c r="N220" s="83"/>
      <c r="O220" s="83"/>
      <c r="P220" s="83"/>
      <c r="Q220" s="83"/>
      <c r="R220" s="83"/>
      <c r="S220" s="83"/>
      <c r="T220" s="83"/>
      <c r="U220" s="83"/>
      <c r="V220" s="83"/>
      <c r="W220" s="83"/>
      <c r="X220" s="83"/>
      <c r="Y220" s="83"/>
      <c r="Z220" s="83"/>
    </row>
    <row r="221" spans="1:26" ht="12.75" customHeight="1" x14ac:dyDescent="0.2">
      <c r="A221" s="86" t="s">
        <v>7</v>
      </c>
      <c r="B221" s="87" t="s">
        <v>293</v>
      </c>
      <c r="C221" s="88" t="s">
        <v>294</v>
      </c>
      <c r="D221" s="88"/>
      <c r="E221" s="89"/>
      <c r="F221" s="89"/>
      <c r="G221" s="90" t="s">
        <v>700</v>
      </c>
      <c r="H221" s="10"/>
      <c r="I221" s="83"/>
      <c r="J221" s="83"/>
      <c r="K221" s="83"/>
      <c r="L221" s="83"/>
      <c r="M221" s="83"/>
      <c r="N221" s="83"/>
      <c r="O221" s="83"/>
      <c r="P221" s="83"/>
      <c r="Q221" s="83"/>
      <c r="R221" s="83"/>
      <c r="S221" s="83"/>
      <c r="T221" s="83"/>
      <c r="U221" s="83"/>
      <c r="V221" s="83"/>
      <c r="W221" s="83"/>
      <c r="X221" s="83"/>
      <c r="Y221" s="83"/>
      <c r="Z221" s="83"/>
    </row>
    <row r="222" spans="1:26" ht="12.75" customHeight="1" x14ac:dyDescent="0.2">
      <c r="A222" s="295" t="str">
        <f>VLOOKUP(B221,'Pista 01'!$A$7:$H$197,3,FALSE)</f>
        <v>Tubo de  PEAD perfurado TP65mm, incluso  manta Bidim RT-14, dreno em brita nº 01, areia, escavação e compactação.</v>
      </c>
      <c r="B222" s="296"/>
      <c r="C222" s="296"/>
      <c r="D222" s="296"/>
      <c r="E222" s="297"/>
      <c r="F222" s="91" t="s">
        <v>557</v>
      </c>
      <c r="G222" s="92" t="str">
        <f>VLOOKUP(B221,'Pista 01'!$A$7:$H$197,4,FALSE)</f>
        <v>m</v>
      </c>
      <c r="H222" s="10"/>
      <c r="I222" s="83"/>
      <c r="J222" s="83"/>
      <c r="K222" s="83"/>
      <c r="L222" s="83"/>
      <c r="M222" s="83"/>
      <c r="N222" s="83"/>
      <c r="O222" s="83"/>
      <c r="P222" s="83"/>
      <c r="Q222" s="83"/>
      <c r="R222" s="83"/>
      <c r="S222" s="83"/>
      <c r="T222" s="83"/>
      <c r="U222" s="83"/>
      <c r="V222" s="83"/>
      <c r="W222" s="83"/>
      <c r="X222" s="83"/>
      <c r="Y222" s="83"/>
      <c r="Z222" s="83"/>
    </row>
    <row r="223" spans="1:26" ht="12.75" customHeight="1" x14ac:dyDescent="0.2">
      <c r="A223" s="93"/>
      <c r="B223" s="94" t="s">
        <v>558</v>
      </c>
      <c r="C223" s="95" t="s">
        <v>559</v>
      </c>
      <c r="D223" s="95" t="s">
        <v>560</v>
      </c>
      <c r="E223" s="95" t="s">
        <v>561</v>
      </c>
      <c r="F223" s="96" t="s">
        <v>562</v>
      </c>
      <c r="G223" s="97" t="s">
        <v>563</v>
      </c>
      <c r="H223" s="10"/>
      <c r="I223" s="83"/>
      <c r="J223" s="83"/>
      <c r="K223" s="83"/>
      <c r="L223" s="83"/>
      <c r="M223" s="83"/>
      <c r="N223" s="83"/>
      <c r="O223" s="83"/>
      <c r="P223" s="83"/>
      <c r="Q223" s="83"/>
      <c r="R223" s="83"/>
      <c r="S223" s="83"/>
      <c r="T223" s="83"/>
      <c r="U223" s="83"/>
      <c r="V223" s="83"/>
      <c r="W223" s="83"/>
      <c r="X223" s="83"/>
      <c r="Y223" s="83"/>
      <c r="Z223" s="83"/>
    </row>
    <row r="224" spans="1:26" ht="12.75" customHeight="1" x14ac:dyDescent="0.2">
      <c r="A224" s="98">
        <v>88267</v>
      </c>
      <c r="B224" s="99" t="s">
        <v>568</v>
      </c>
      <c r="C224" s="56" t="s">
        <v>565</v>
      </c>
      <c r="D224" s="56" t="s">
        <v>566</v>
      </c>
      <c r="E224" s="182">
        <v>1.7500000000000002E-2</v>
      </c>
      <c r="F224" s="101">
        <v>18.86</v>
      </c>
      <c r="G224" s="102">
        <f t="shared" ref="G224:G231" si="16">ROUND(E224*F224,2)</f>
        <v>0.33</v>
      </c>
      <c r="H224" s="10"/>
      <c r="I224" s="83"/>
      <c r="J224" s="83"/>
      <c r="K224" s="83"/>
      <c r="L224" s="83"/>
      <c r="M224" s="83"/>
      <c r="N224" s="83"/>
      <c r="O224" s="83"/>
      <c r="P224" s="83"/>
      <c r="Q224" s="83"/>
      <c r="R224" s="83"/>
      <c r="S224" s="83"/>
      <c r="T224" s="83"/>
      <c r="U224" s="83"/>
      <c r="V224" s="83"/>
      <c r="W224" s="83"/>
      <c r="X224" s="83"/>
      <c r="Y224" s="83"/>
      <c r="Z224" s="83"/>
    </row>
    <row r="225" spans="1:26" ht="12.75" customHeight="1" x14ac:dyDescent="0.2">
      <c r="A225" s="98">
        <v>88316</v>
      </c>
      <c r="B225" s="99" t="s">
        <v>570</v>
      </c>
      <c r="C225" s="56" t="s">
        <v>565</v>
      </c>
      <c r="D225" s="56" t="s">
        <v>566</v>
      </c>
      <c r="E225" s="182">
        <v>0.79930000000000001</v>
      </c>
      <c r="F225" s="101">
        <v>14.36</v>
      </c>
      <c r="G225" s="102">
        <f t="shared" si="16"/>
        <v>11.48</v>
      </c>
      <c r="H225" s="10"/>
      <c r="I225" s="83"/>
      <c r="J225" s="83"/>
      <c r="K225" s="83"/>
      <c r="L225" s="83"/>
      <c r="M225" s="83"/>
      <c r="N225" s="83"/>
      <c r="O225" s="83"/>
      <c r="P225" s="83"/>
      <c r="Q225" s="83"/>
      <c r="R225" s="83"/>
      <c r="S225" s="83"/>
      <c r="T225" s="83"/>
      <c r="U225" s="83"/>
      <c r="V225" s="83"/>
      <c r="W225" s="83"/>
      <c r="X225" s="83"/>
      <c r="Y225" s="83"/>
      <c r="Z225" s="83"/>
    </row>
    <row r="226" spans="1:26" ht="12.75" customHeight="1" x14ac:dyDescent="0.2">
      <c r="A226" s="98">
        <v>367</v>
      </c>
      <c r="B226" s="99" t="s">
        <v>698</v>
      </c>
      <c r="C226" s="56" t="s">
        <v>572</v>
      </c>
      <c r="D226" s="56" t="s">
        <v>573</v>
      </c>
      <c r="E226" s="182">
        <v>6.7000000000000004E-2</v>
      </c>
      <c r="F226" s="101">
        <v>116.35</v>
      </c>
      <c r="G226" s="102">
        <f t="shared" si="16"/>
        <v>7.8</v>
      </c>
      <c r="H226" s="10"/>
      <c r="I226" s="83"/>
      <c r="J226" s="83"/>
      <c r="K226" s="83"/>
      <c r="L226" s="83"/>
      <c r="M226" s="83"/>
      <c r="N226" s="83"/>
      <c r="O226" s="83"/>
      <c r="P226" s="83"/>
      <c r="Q226" s="83"/>
      <c r="R226" s="83"/>
      <c r="S226" s="83"/>
      <c r="T226" s="83"/>
      <c r="U226" s="83"/>
      <c r="V226" s="83"/>
      <c r="W226" s="83"/>
      <c r="X226" s="83"/>
      <c r="Y226" s="83"/>
      <c r="Z226" s="83"/>
    </row>
    <row r="227" spans="1:26" ht="12.75" customHeight="1" x14ac:dyDescent="0.2">
      <c r="A227" s="98">
        <v>4721</v>
      </c>
      <c r="B227" s="99" t="s">
        <v>682</v>
      </c>
      <c r="C227" s="56" t="s">
        <v>572</v>
      </c>
      <c r="D227" s="56" t="s">
        <v>566</v>
      </c>
      <c r="E227" s="182">
        <v>7.6600000000000001E-2</v>
      </c>
      <c r="F227" s="101">
        <v>81.67</v>
      </c>
      <c r="G227" s="102">
        <f t="shared" si="16"/>
        <v>6.26</v>
      </c>
      <c r="H227" s="10"/>
      <c r="I227" s="83"/>
      <c r="J227" s="83"/>
      <c r="K227" s="83"/>
      <c r="L227" s="83"/>
      <c r="M227" s="83"/>
      <c r="N227" s="83"/>
      <c r="O227" s="83"/>
      <c r="P227" s="83"/>
      <c r="Q227" s="83"/>
      <c r="R227" s="83"/>
      <c r="S227" s="83"/>
      <c r="T227" s="83"/>
      <c r="U227" s="83"/>
      <c r="V227" s="83"/>
      <c r="W227" s="83"/>
      <c r="X227" s="83"/>
      <c r="Y227" s="83"/>
      <c r="Z227" s="83"/>
    </row>
    <row r="228" spans="1:26" ht="12.75" customHeight="1" x14ac:dyDescent="0.2">
      <c r="A228" s="98">
        <v>9830</v>
      </c>
      <c r="B228" s="99" t="s">
        <v>708</v>
      </c>
      <c r="C228" s="56" t="s">
        <v>577</v>
      </c>
      <c r="D228" s="56" t="s">
        <v>702</v>
      </c>
      <c r="E228" s="100">
        <v>1</v>
      </c>
      <c r="F228" s="101">
        <v>5.32</v>
      </c>
      <c r="G228" s="102">
        <f t="shared" si="16"/>
        <v>5.32</v>
      </c>
      <c r="H228" s="10"/>
      <c r="I228" s="83"/>
      <c r="J228" s="83"/>
      <c r="K228" s="83"/>
      <c r="L228" s="83"/>
      <c r="M228" s="83"/>
      <c r="N228" s="83"/>
      <c r="O228" s="83"/>
      <c r="P228" s="83"/>
      <c r="Q228" s="83"/>
      <c r="R228" s="83"/>
      <c r="S228" s="83"/>
      <c r="T228" s="83"/>
      <c r="U228" s="83"/>
      <c r="V228" s="83"/>
      <c r="W228" s="83"/>
      <c r="X228" s="83"/>
      <c r="Y228" s="83"/>
      <c r="Z228" s="83"/>
    </row>
    <row r="229" spans="1:26" ht="12.75" customHeight="1" x14ac:dyDescent="0.2">
      <c r="A229" s="98">
        <v>4021</v>
      </c>
      <c r="B229" s="99" t="s">
        <v>703</v>
      </c>
      <c r="C229" s="56" t="s">
        <v>704</v>
      </c>
      <c r="D229" s="56" t="s">
        <v>566</v>
      </c>
      <c r="E229" s="100">
        <v>1.4</v>
      </c>
      <c r="F229" s="101">
        <v>6.46</v>
      </c>
      <c r="G229" s="102">
        <f t="shared" si="16"/>
        <v>9.0399999999999991</v>
      </c>
      <c r="H229" s="10"/>
      <c r="I229" s="83"/>
      <c r="J229" s="83"/>
      <c r="K229" s="83"/>
      <c r="L229" s="83"/>
      <c r="M229" s="83"/>
      <c r="N229" s="83"/>
      <c r="O229" s="83"/>
      <c r="P229" s="83"/>
      <c r="Q229" s="83"/>
      <c r="R229" s="83"/>
      <c r="S229" s="83"/>
      <c r="T229" s="83"/>
      <c r="U229" s="83"/>
      <c r="V229" s="83"/>
      <c r="W229" s="83"/>
      <c r="X229" s="83"/>
      <c r="Y229" s="83"/>
      <c r="Z229" s="83"/>
    </row>
    <row r="230" spans="1:26" ht="12.75" customHeight="1" x14ac:dyDescent="0.2">
      <c r="A230" s="98">
        <v>5811</v>
      </c>
      <c r="B230" s="99" t="s">
        <v>705</v>
      </c>
      <c r="C230" s="56" t="s">
        <v>596</v>
      </c>
      <c r="D230" s="56" t="s">
        <v>566</v>
      </c>
      <c r="E230" s="183">
        <v>3.2442E-3</v>
      </c>
      <c r="F230" s="101">
        <v>167.21</v>
      </c>
      <c r="G230" s="102">
        <f t="shared" si="16"/>
        <v>0.54</v>
      </c>
      <c r="H230" s="10"/>
      <c r="I230" s="83"/>
      <c r="J230" s="83"/>
      <c r="K230" s="83"/>
      <c r="L230" s="83"/>
      <c r="M230" s="83"/>
      <c r="N230" s="83"/>
      <c r="O230" s="83"/>
      <c r="P230" s="83"/>
      <c r="Q230" s="83"/>
      <c r="R230" s="83"/>
      <c r="S230" s="83"/>
      <c r="T230" s="83"/>
      <c r="U230" s="83"/>
      <c r="V230" s="83"/>
      <c r="W230" s="83"/>
      <c r="X230" s="83"/>
      <c r="Y230" s="83"/>
      <c r="Z230" s="83"/>
    </row>
    <row r="231" spans="1:26" ht="12.75" customHeight="1" x14ac:dyDescent="0.2">
      <c r="A231" s="98">
        <v>91277</v>
      </c>
      <c r="B231" s="99" t="s">
        <v>706</v>
      </c>
      <c r="C231" s="56" t="s">
        <v>596</v>
      </c>
      <c r="D231" s="56" t="s">
        <v>566</v>
      </c>
      <c r="E231" s="182">
        <v>7.6E-3</v>
      </c>
      <c r="F231" s="101">
        <v>4.6100000000000003</v>
      </c>
      <c r="G231" s="102">
        <f t="shared" si="16"/>
        <v>0.04</v>
      </c>
      <c r="H231" s="10"/>
      <c r="I231" s="83"/>
      <c r="J231" s="83"/>
      <c r="K231" s="83"/>
      <c r="L231" s="83"/>
      <c r="M231" s="83"/>
      <c r="N231" s="83"/>
      <c r="O231" s="83"/>
      <c r="P231" s="83"/>
      <c r="Q231" s="83"/>
      <c r="R231" s="83"/>
      <c r="S231" s="83"/>
      <c r="T231" s="83"/>
      <c r="U231" s="83"/>
      <c r="V231" s="83"/>
      <c r="W231" s="83"/>
      <c r="X231" s="83"/>
      <c r="Y231" s="83"/>
      <c r="Z231" s="83"/>
    </row>
    <row r="232" spans="1:26" ht="12.75" customHeight="1" x14ac:dyDescent="0.2">
      <c r="A232" s="104"/>
      <c r="B232" s="105"/>
      <c r="C232" s="106"/>
      <c r="D232" s="106"/>
      <c r="E232" s="89" t="s">
        <v>583</v>
      </c>
      <c r="F232" s="89"/>
      <c r="G232" s="107">
        <f>ROUND(SUM(G224:G231),2)</f>
        <v>40.81</v>
      </c>
      <c r="H232" s="10"/>
      <c r="I232" s="83"/>
      <c r="J232" s="83"/>
      <c r="K232" s="83"/>
      <c r="L232" s="83"/>
      <c r="M232" s="83"/>
      <c r="N232" s="83"/>
      <c r="O232" s="83"/>
      <c r="P232" s="83"/>
      <c r="Q232" s="83"/>
      <c r="R232" s="83"/>
      <c r="S232" s="83"/>
      <c r="T232" s="83"/>
      <c r="U232" s="83"/>
      <c r="V232" s="83"/>
      <c r="W232" s="83"/>
      <c r="X232" s="83"/>
      <c r="Y232" s="83"/>
      <c r="Z232" s="83"/>
    </row>
    <row r="233" spans="1:26" ht="12.75" customHeight="1" x14ac:dyDescent="0.2">
      <c r="A233" s="108"/>
      <c r="B233" s="109"/>
      <c r="C233" s="110"/>
      <c r="D233" s="111" t="s">
        <v>584</v>
      </c>
      <c r="E233" s="112">
        <f>BDI!D26</f>
        <v>0.18894704395755624</v>
      </c>
      <c r="F233" s="111"/>
      <c r="G233" s="113">
        <f>ROUND(G232*E233,2)</f>
        <v>7.71</v>
      </c>
      <c r="H233" s="10"/>
      <c r="I233" s="114"/>
      <c r="J233" s="83"/>
      <c r="K233" s="83"/>
      <c r="L233" s="83"/>
      <c r="M233" s="83"/>
      <c r="N233" s="83"/>
      <c r="O233" s="83"/>
      <c r="P233" s="83"/>
      <c r="Q233" s="83"/>
      <c r="R233" s="83"/>
      <c r="S233" s="83"/>
      <c r="T233" s="83"/>
      <c r="U233" s="83"/>
      <c r="V233" s="83"/>
      <c r="W233" s="83"/>
      <c r="X233" s="83"/>
      <c r="Y233" s="83"/>
      <c r="Z233" s="83"/>
    </row>
    <row r="234" spans="1:26" ht="12.75" customHeight="1" x14ac:dyDescent="0.2">
      <c r="A234" s="115"/>
      <c r="B234" s="116"/>
      <c r="C234" s="117"/>
      <c r="D234" s="117"/>
      <c r="E234" s="91" t="s">
        <v>15</v>
      </c>
      <c r="F234" s="91"/>
      <c r="G234" s="118">
        <f>ROUND(G232+G233,2)</f>
        <v>48.52</v>
      </c>
      <c r="H234" s="10"/>
      <c r="I234" s="83"/>
      <c r="J234" s="83"/>
      <c r="K234" s="83"/>
      <c r="L234" s="83"/>
      <c r="M234" s="83"/>
      <c r="N234" s="83"/>
      <c r="O234" s="83"/>
      <c r="P234" s="83"/>
      <c r="Q234" s="83"/>
      <c r="R234" s="83"/>
      <c r="S234" s="83"/>
      <c r="T234" s="83"/>
      <c r="U234" s="83"/>
      <c r="V234" s="83"/>
      <c r="W234" s="83"/>
      <c r="X234" s="83"/>
      <c r="Y234" s="83"/>
      <c r="Z234" s="83"/>
    </row>
    <row r="235" spans="1:26" ht="12.75" customHeight="1" x14ac:dyDescent="0.2">
      <c r="A235" s="83"/>
      <c r="B235" s="83"/>
      <c r="C235" s="83"/>
      <c r="D235" s="83"/>
      <c r="E235" s="83"/>
      <c r="F235" s="83"/>
      <c r="G235" s="83"/>
      <c r="H235" s="10"/>
      <c r="I235" s="83"/>
      <c r="J235" s="83"/>
      <c r="K235" s="83"/>
      <c r="L235" s="83"/>
      <c r="M235" s="83"/>
      <c r="N235" s="83"/>
      <c r="O235" s="83"/>
      <c r="P235" s="83"/>
      <c r="Q235" s="83"/>
      <c r="R235" s="83"/>
      <c r="S235" s="83"/>
      <c r="T235" s="83"/>
      <c r="U235" s="83"/>
      <c r="V235" s="83"/>
      <c r="W235" s="83"/>
      <c r="X235" s="83"/>
      <c r="Y235" s="83"/>
      <c r="Z235" s="83"/>
    </row>
    <row r="236" spans="1:26" ht="12.75" customHeight="1" x14ac:dyDescent="0.2">
      <c r="A236" s="84"/>
      <c r="B236" s="84"/>
      <c r="C236" s="85"/>
      <c r="D236" s="85"/>
      <c r="E236" s="85"/>
      <c r="F236" s="85"/>
      <c r="G236" s="85"/>
      <c r="H236" s="56"/>
      <c r="I236" s="83"/>
      <c r="J236" s="83"/>
      <c r="K236" s="83"/>
      <c r="L236" s="83"/>
      <c r="M236" s="83"/>
      <c r="N236" s="83"/>
      <c r="O236" s="83"/>
      <c r="P236" s="83"/>
      <c r="Q236" s="83"/>
      <c r="R236" s="83"/>
      <c r="S236" s="83"/>
      <c r="T236" s="83"/>
      <c r="U236" s="83"/>
      <c r="V236" s="83"/>
      <c r="W236" s="83"/>
      <c r="X236" s="83"/>
      <c r="Y236" s="83"/>
      <c r="Z236" s="83"/>
    </row>
    <row r="237" spans="1:26" ht="12.75" customHeight="1" x14ac:dyDescent="0.2">
      <c r="A237" s="86" t="s">
        <v>7</v>
      </c>
      <c r="B237" s="87" t="s">
        <v>298</v>
      </c>
      <c r="C237" s="88" t="s">
        <v>299</v>
      </c>
      <c r="D237" s="88"/>
      <c r="E237" s="89"/>
      <c r="F237" s="89"/>
      <c r="G237" s="90" t="s">
        <v>709</v>
      </c>
      <c r="H237" s="10"/>
      <c r="I237" s="83"/>
      <c r="J237" s="83"/>
      <c r="K237" s="83"/>
      <c r="L237" s="83"/>
      <c r="M237" s="83"/>
      <c r="N237" s="83"/>
      <c r="O237" s="83"/>
      <c r="P237" s="83"/>
      <c r="Q237" s="83"/>
      <c r="R237" s="83"/>
      <c r="S237" s="83"/>
      <c r="T237" s="83"/>
      <c r="U237" s="83"/>
      <c r="V237" s="83"/>
      <c r="W237" s="83"/>
      <c r="X237" s="83"/>
      <c r="Y237" s="83"/>
      <c r="Z237" s="83"/>
    </row>
    <row r="238" spans="1:26" ht="12.75" customHeight="1" x14ac:dyDescent="0.2">
      <c r="A238" s="295" t="str">
        <f>VLOOKUP(B237,'Pista 01'!$A$7:$H$197,3,FALSE)</f>
        <v>JunçãoPEAD , rosqueável, destinado a unir tubos drenos, 65x65,  fornecimento e instalação</v>
      </c>
      <c r="B238" s="296"/>
      <c r="C238" s="296"/>
      <c r="D238" s="296"/>
      <c r="E238" s="297"/>
      <c r="F238" s="91" t="s">
        <v>557</v>
      </c>
      <c r="G238" s="92" t="str">
        <f>VLOOKUP(B237,'Pista 01'!$A$7:$H$197,4,FALSE)</f>
        <v xml:space="preserve">un </v>
      </c>
      <c r="H238" s="10"/>
      <c r="I238" s="83"/>
      <c r="J238" s="83"/>
      <c r="K238" s="83"/>
      <c r="L238" s="83"/>
      <c r="M238" s="83"/>
      <c r="N238" s="83"/>
      <c r="O238" s="83"/>
      <c r="P238" s="83"/>
      <c r="Q238" s="83"/>
      <c r="R238" s="83"/>
      <c r="S238" s="83"/>
      <c r="T238" s="83"/>
      <c r="U238" s="83"/>
      <c r="V238" s="83"/>
      <c r="W238" s="83"/>
      <c r="X238" s="83"/>
      <c r="Y238" s="83"/>
      <c r="Z238" s="83"/>
    </row>
    <row r="239" spans="1:26" ht="12.75" customHeight="1" x14ac:dyDescent="0.2">
      <c r="A239" s="93"/>
      <c r="B239" s="94" t="s">
        <v>558</v>
      </c>
      <c r="C239" s="95" t="s">
        <v>559</v>
      </c>
      <c r="D239" s="95" t="s">
        <v>560</v>
      </c>
      <c r="E239" s="95" t="s">
        <v>561</v>
      </c>
      <c r="F239" s="96" t="s">
        <v>562</v>
      </c>
      <c r="G239" s="97" t="s">
        <v>563</v>
      </c>
      <c r="H239" s="10"/>
      <c r="I239" s="83"/>
      <c r="J239" s="83"/>
      <c r="K239" s="83"/>
      <c r="L239" s="83"/>
      <c r="M239" s="83"/>
      <c r="N239" s="83"/>
      <c r="O239" s="83"/>
      <c r="P239" s="83"/>
      <c r="Q239" s="83"/>
      <c r="R239" s="83"/>
      <c r="S239" s="83"/>
      <c r="T239" s="83"/>
      <c r="U239" s="83"/>
      <c r="V239" s="83"/>
      <c r="W239" s="83"/>
      <c r="X239" s="83"/>
      <c r="Y239" s="83"/>
      <c r="Z239" s="83"/>
    </row>
    <row r="240" spans="1:26" ht="12.75" customHeight="1" x14ac:dyDescent="0.2">
      <c r="A240" s="98">
        <v>88267</v>
      </c>
      <c r="B240" s="99" t="s">
        <v>568</v>
      </c>
      <c r="C240" s="56" t="s">
        <v>565</v>
      </c>
      <c r="D240" s="56" t="s">
        <v>566</v>
      </c>
      <c r="E240" s="182">
        <v>0.16</v>
      </c>
      <c r="F240" s="101">
        <v>18.86</v>
      </c>
      <c r="G240" s="102">
        <f t="shared" ref="G240:G242" si="17">ROUND(E240*F240,2)</f>
        <v>3.02</v>
      </c>
      <c r="H240" s="10"/>
      <c r="I240" s="83"/>
      <c r="J240" s="83"/>
      <c r="K240" s="83"/>
      <c r="L240" s="83"/>
      <c r="M240" s="83"/>
      <c r="N240" s="83"/>
      <c r="O240" s="83"/>
      <c r="P240" s="83"/>
      <c r="Q240" s="83"/>
      <c r="R240" s="83"/>
      <c r="S240" s="83"/>
      <c r="T240" s="83"/>
      <c r="U240" s="83"/>
      <c r="V240" s="83"/>
      <c r="W240" s="83"/>
      <c r="X240" s="83"/>
      <c r="Y240" s="83"/>
      <c r="Z240" s="83"/>
    </row>
    <row r="241" spans="1:26" ht="12.75" customHeight="1" x14ac:dyDescent="0.2">
      <c r="A241" s="98">
        <v>88316</v>
      </c>
      <c r="B241" s="99" t="s">
        <v>570</v>
      </c>
      <c r="C241" s="56" t="s">
        <v>565</v>
      </c>
      <c r="D241" s="56" t="s">
        <v>566</v>
      </c>
      <c r="E241" s="182">
        <v>0.16</v>
      </c>
      <c r="F241" s="101">
        <v>14.36</v>
      </c>
      <c r="G241" s="102">
        <f t="shared" si="17"/>
        <v>2.2999999999999998</v>
      </c>
      <c r="H241" s="10"/>
      <c r="I241" s="83"/>
      <c r="J241" s="83"/>
      <c r="K241" s="83"/>
      <c r="L241" s="83"/>
      <c r="M241" s="83"/>
      <c r="N241" s="83"/>
      <c r="O241" s="83"/>
      <c r="P241" s="83"/>
      <c r="Q241" s="83"/>
      <c r="R241" s="83"/>
      <c r="S241" s="83"/>
      <c r="T241" s="83"/>
      <c r="U241" s="83"/>
      <c r="V241" s="83"/>
      <c r="W241" s="83"/>
      <c r="X241" s="83"/>
      <c r="Y241" s="83"/>
      <c r="Z241" s="83"/>
    </row>
    <row r="242" spans="1:26" ht="12.75" customHeight="1" x14ac:dyDescent="0.2">
      <c r="A242" s="98" t="s">
        <v>710</v>
      </c>
      <c r="B242" s="99" t="s">
        <v>711</v>
      </c>
      <c r="C242" s="56" t="s">
        <v>559</v>
      </c>
      <c r="D242" s="56"/>
      <c r="E242" s="182">
        <v>0.7</v>
      </c>
      <c r="F242" s="101">
        <v>22.43</v>
      </c>
      <c r="G242" s="102">
        <f t="shared" si="17"/>
        <v>15.7</v>
      </c>
      <c r="H242" s="10"/>
      <c r="I242" s="83"/>
      <c r="J242" s="83"/>
      <c r="K242" s="83"/>
      <c r="L242" s="83"/>
      <c r="M242" s="83"/>
      <c r="N242" s="83"/>
      <c r="O242" s="83"/>
      <c r="P242" s="83"/>
      <c r="Q242" s="83"/>
      <c r="R242" s="83"/>
      <c r="S242" s="83"/>
      <c r="T242" s="83"/>
      <c r="U242" s="83"/>
      <c r="V242" s="83"/>
      <c r="W242" s="83"/>
      <c r="X242" s="83"/>
      <c r="Y242" s="83"/>
      <c r="Z242" s="83"/>
    </row>
    <row r="243" spans="1:26" ht="12.75" customHeight="1" x14ac:dyDescent="0.2">
      <c r="A243" s="104"/>
      <c r="B243" s="105"/>
      <c r="C243" s="106"/>
      <c r="D243" s="106"/>
      <c r="E243" s="89" t="s">
        <v>583</v>
      </c>
      <c r="F243" s="89"/>
      <c r="G243" s="107">
        <f>ROUND(SUM(G240:G242),2)</f>
        <v>21.02</v>
      </c>
      <c r="H243" s="10"/>
      <c r="I243" s="83"/>
      <c r="J243" s="83"/>
      <c r="K243" s="83"/>
      <c r="L243" s="83"/>
      <c r="M243" s="83"/>
      <c r="N243" s="83"/>
      <c r="O243" s="83"/>
      <c r="P243" s="83"/>
      <c r="Q243" s="83"/>
      <c r="R243" s="83"/>
      <c r="S243" s="83"/>
      <c r="T243" s="83"/>
      <c r="U243" s="83"/>
      <c r="V243" s="83"/>
      <c r="W243" s="83"/>
      <c r="X243" s="83"/>
      <c r="Y243" s="83"/>
      <c r="Z243" s="83"/>
    </row>
    <row r="244" spans="1:26" ht="12.75" customHeight="1" x14ac:dyDescent="0.2">
      <c r="A244" s="108"/>
      <c r="B244" s="109"/>
      <c r="C244" s="110"/>
      <c r="D244" s="111" t="s">
        <v>584</v>
      </c>
      <c r="E244" s="112">
        <f>BDI!D26</f>
        <v>0.18894704395755624</v>
      </c>
      <c r="F244" s="111"/>
      <c r="G244" s="113">
        <f>ROUND(G243*E244,2)</f>
        <v>3.97</v>
      </c>
      <c r="H244" s="10"/>
      <c r="I244" s="114"/>
      <c r="J244" s="83"/>
      <c r="K244" s="83"/>
      <c r="L244" s="83"/>
      <c r="M244" s="83"/>
      <c r="N244" s="83"/>
      <c r="O244" s="83"/>
      <c r="P244" s="83"/>
      <c r="Q244" s="83"/>
      <c r="R244" s="83"/>
      <c r="S244" s="83"/>
      <c r="T244" s="83"/>
      <c r="U244" s="83"/>
      <c r="V244" s="83"/>
      <c r="W244" s="83"/>
      <c r="X244" s="83"/>
      <c r="Y244" s="83"/>
      <c r="Z244" s="83"/>
    </row>
    <row r="245" spans="1:26" ht="12.75" customHeight="1" x14ac:dyDescent="0.2">
      <c r="A245" s="115"/>
      <c r="B245" s="116"/>
      <c r="C245" s="117"/>
      <c r="D245" s="117"/>
      <c r="E245" s="91" t="s">
        <v>15</v>
      </c>
      <c r="F245" s="91"/>
      <c r="G245" s="118">
        <f>ROUND(G243+G244,2)</f>
        <v>24.99</v>
      </c>
      <c r="H245" s="10"/>
      <c r="I245" s="83"/>
      <c r="J245" s="83"/>
      <c r="K245" s="83"/>
      <c r="L245" s="83"/>
      <c r="M245" s="83"/>
      <c r="N245" s="83"/>
      <c r="O245" s="83"/>
      <c r="P245" s="83"/>
      <c r="Q245" s="83"/>
      <c r="R245" s="83"/>
      <c r="S245" s="83"/>
      <c r="T245" s="83"/>
      <c r="U245" s="83"/>
      <c r="V245" s="83"/>
      <c r="W245" s="83"/>
      <c r="X245" s="83"/>
      <c r="Y245" s="83"/>
      <c r="Z245" s="83"/>
    </row>
    <row r="246" spans="1:26" ht="12.75" customHeight="1" x14ac:dyDescent="0.2">
      <c r="A246" s="83"/>
      <c r="B246" s="83"/>
      <c r="C246" s="83"/>
      <c r="D246" s="83"/>
      <c r="E246" s="83"/>
      <c r="F246" s="83"/>
      <c r="G246" s="83"/>
      <c r="H246" s="10"/>
      <c r="I246" s="83"/>
      <c r="J246" s="83"/>
      <c r="K246" s="83"/>
      <c r="L246" s="83"/>
      <c r="M246" s="83"/>
      <c r="N246" s="83"/>
      <c r="O246" s="83"/>
      <c r="P246" s="83"/>
      <c r="Q246" s="83"/>
      <c r="R246" s="83"/>
      <c r="S246" s="83"/>
      <c r="T246" s="83"/>
      <c r="U246" s="83"/>
      <c r="V246" s="83"/>
      <c r="W246" s="83"/>
      <c r="X246" s="83"/>
      <c r="Y246" s="83"/>
      <c r="Z246" s="83"/>
    </row>
    <row r="247" spans="1:26" ht="12.75" customHeight="1" x14ac:dyDescent="0.2">
      <c r="A247" s="84"/>
      <c r="B247" s="84"/>
      <c r="C247" s="85"/>
      <c r="D247" s="85"/>
      <c r="E247" s="85"/>
      <c r="F247" s="85"/>
      <c r="G247" s="85"/>
      <c r="H247" s="56"/>
      <c r="I247" s="83"/>
      <c r="J247" s="83"/>
      <c r="K247" s="83"/>
      <c r="L247" s="83"/>
      <c r="M247" s="83"/>
      <c r="N247" s="83"/>
      <c r="O247" s="83"/>
      <c r="P247" s="83"/>
      <c r="Q247" s="83"/>
      <c r="R247" s="83"/>
      <c r="S247" s="83"/>
      <c r="T247" s="83"/>
      <c r="U247" s="83"/>
      <c r="V247" s="83"/>
      <c r="W247" s="83"/>
      <c r="X247" s="83"/>
      <c r="Y247" s="83"/>
      <c r="Z247" s="83"/>
    </row>
    <row r="248" spans="1:26" ht="12.75" customHeight="1" x14ac:dyDescent="0.2">
      <c r="A248" s="86" t="s">
        <v>7</v>
      </c>
      <c r="B248" s="87" t="s">
        <v>303</v>
      </c>
      <c r="C248" s="88" t="s">
        <v>304</v>
      </c>
      <c r="D248" s="88"/>
      <c r="E248" s="89"/>
      <c r="F248" s="89"/>
      <c r="G248" s="90" t="s">
        <v>709</v>
      </c>
      <c r="H248" s="10"/>
      <c r="I248" s="83"/>
      <c r="J248" s="83"/>
      <c r="K248" s="83"/>
      <c r="L248" s="83"/>
      <c r="M248" s="83"/>
      <c r="N248" s="83"/>
      <c r="O248" s="83"/>
      <c r="P248" s="83"/>
      <c r="Q248" s="83"/>
      <c r="R248" s="83"/>
      <c r="S248" s="83"/>
      <c r="T248" s="83"/>
      <c r="U248" s="83"/>
      <c r="V248" s="83"/>
      <c r="W248" s="83"/>
      <c r="X248" s="83"/>
      <c r="Y248" s="83"/>
      <c r="Z248" s="83"/>
    </row>
    <row r="249" spans="1:26" ht="12.75" customHeight="1" x14ac:dyDescent="0.2">
      <c r="A249" s="295" t="str">
        <f>VLOOKUP(B248,'Pista 01'!$A$7:$H$197,3,FALSE)</f>
        <v>JunçãoPEAD , rosqueável, destinado a unir tubos drenos,  100x65,  fornecimento e instalação</v>
      </c>
      <c r="B249" s="296"/>
      <c r="C249" s="296"/>
      <c r="D249" s="296"/>
      <c r="E249" s="297"/>
      <c r="F249" s="91" t="s">
        <v>557</v>
      </c>
      <c r="G249" s="92" t="str">
        <f>VLOOKUP(B248,'Pista 01'!$A$7:$H$197,4,FALSE)</f>
        <v xml:space="preserve">un </v>
      </c>
      <c r="H249" s="10"/>
      <c r="I249" s="83"/>
      <c r="J249" s="83"/>
      <c r="K249" s="83"/>
      <c r="L249" s="83"/>
      <c r="M249" s="83"/>
      <c r="N249" s="83"/>
      <c r="O249" s="83"/>
      <c r="P249" s="83"/>
      <c r="Q249" s="83"/>
      <c r="R249" s="83"/>
      <c r="S249" s="83"/>
      <c r="T249" s="83"/>
      <c r="U249" s="83"/>
      <c r="V249" s="83"/>
      <c r="W249" s="83"/>
      <c r="X249" s="83"/>
      <c r="Y249" s="83"/>
      <c r="Z249" s="83"/>
    </row>
    <row r="250" spans="1:26" ht="12.75" customHeight="1" x14ac:dyDescent="0.2">
      <c r="A250" s="93"/>
      <c r="B250" s="94" t="s">
        <v>558</v>
      </c>
      <c r="C250" s="95" t="s">
        <v>559</v>
      </c>
      <c r="D250" s="95" t="s">
        <v>560</v>
      </c>
      <c r="E250" s="95" t="s">
        <v>561</v>
      </c>
      <c r="F250" s="96" t="s">
        <v>562</v>
      </c>
      <c r="G250" s="97" t="s">
        <v>563</v>
      </c>
      <c r="H250" s="10"/>
      <c r="I250" s="83"/>
      <c r="J250" s="83"/>
      <c r="K250" s="83"/>
      <c r="L250" s="83"/>
      <c r="M250" s="83"/>
      <c r="N250" s="83"/>
      <c r="O250" s="83"/>
      <c r="P250" s="83"/>
      <c r="Q250" s="83"/>
      <c r="R250" s="83"/>
      <c r="S250" s="83"/>
      <c r="T250" s="83"/>
      <c r="U250" s="83"/>
      <c r="V250" s="83"/>
      <c r="W250" s="83"/>
      <c r="X250" s="83"/>
      <c r="Y250" s="83"/>
      <c r="Z250" s="83"/>
    </row>
    <row r="251" spans="1:26" ht="12.75" customHeight="1" x14ac:dyDescent="0.2">
      <c r="A251" s="98">
        <v>88267</v>
      </c>
      <c r="B251" s="99" t="s">
        <v>568</v>
      </c>
      <c r="C251" s="56" t="s">
        <v>565</v>
      </c>
      <c r="D251" s="56" t="s">
        <v>566</v>
      </c>
      <c r="E251" s="182">
        <v>0.16</v>
      </c>
      <c r="F251" s="101">
        <v>18.86</v>
      </c>
      <c r="G251" s="102">
        <f t="shared" ref="G251:G253" si="18">ROUND(E251*F251,2)</f>
        <v>3.02</v>
      </c>
      <c r="H251" s="10"/>
      <c r="I251" s="83"/>
      <c r="J251" s="83"/>
      <c r="K251" s="83"/>
      <c r="L251" s="83"/>
      <c r="M251" s="83"/>
      <c r="N251" s="83"/>
      <c r="O251" s="83"/>
      <c r="P251" s="83"/>
      <c r="Q251" s="83"/>
      <c r="R251" s="83"/>
      <c r="S251" s="83"/>
      <c r="T251" s="83"/>
      <c r="U251" s="83"/>
      <c r="V251" s="83"/>
      <c r="W251" s="83"/>
      <c r="X251" s="83"/>
      <c r="Y251" s="83"/>
      <c r="Z251" s="83"/>
    </row>
    <row r="252" spans="1:26" ht="12.75" customHeight="1" x14ac:dyDescent="0.2">
      <c r="A252" s="98">
        <v>88316</v>
      </c>
      <c r="B252" s="99" t="s">
        <v>570</v>
      </c>
      <c r="C252" s="56" t="s">
        <v>565</v>
      </c>
      <c r="D252" s="56" t="s">
        <v>566</v>
      </c>
      <c r="E252" s="182">
        <v>0.16</v>
      </c>
      <c r="F252" s="101">
        <v>14.36</v>
      </c>
      <c r="G252" s="102">
        <f t="shared" si="18"/>
        <v>2.2999999999999998</v>
      </c>
      <c r="H252" s="10"/>
      <c r="I252" s="83"/>
      <c r="J252" s="83"/>
      <c r="K252" s="83"/>
      <c r="L252" s="83"/>
      <c r="M252" s="83"/>
      <c r="N252" s="83"/>
      <c r="O252" s="83"/>
      <c r="P252" s="83"/>
      <c r="Q252" s="83"/>
      <c r="R252" s="83"/>
      <c r="S252" s="83"/>
      <c r="T252" s="83"/>
      <c r="U252" s="83"/>
      <c r="V252" s="83"/>
      <c r="W252" s="83"/>
      <c r="X252" s="83"/>
      <c r="Y252" s="83"/>
      <c r="Z252" s="83"/>
    </row>
    <row r="253" spans="1:26" ht="12.75" customHeight="1" x14ac:dyDescent="0.2">
      <c r="A253" s="98" t="s">
        <v>710</v>
      </c>
      <c r="B253" s="99" t="s">
        <v>711</v>
      </c>
      <c r="C253" s="56" t="s">
        <v>559</v>
      </c>
      <c r="D253" s="56"/>
      <c r="E253" s="182">
        <v>0.8</v>
      </c>
      <c r="F253" s="101">
        <v>22.43</v>
      </c>
      <c r="G253" s="102">
        <f t="shared" si="18"/>
        <v>17.940000000000001</v>
      </c>
      <c r="H253" s="10"/>
      <c r="I253" s="83"/>
      <c r="J253" s="83"/>
      <c r="K253" s="83"/>
      <c r="L253" s="83"/>
      <c r="M253" s="83"/>
      <c r="N253" s="83"/>
      <c r="O253" s="83"/>
      <c r="P253" s="83"/>
      <c r="Q253" s="83"/>
      <c r="R253" s="83"/>
      <c r="S253" s="83"/>
      <c r="T253" s="83"/>
      <c r="U253" s="83"/>
      <c r="V253" s="83"/>
      <c r="W253" s="83"/>
      <c r="X253" s="83"/>
      <c r="Y253" s="83"/>
      <c r="Z253" s="83"/>
    </row>
    <row r="254" spans="1:26" ht="12.75" customHeight="1" x14ac:dyDescent="0.2">
      <c r="A254" s="104"/>
      <c r="B254" s="105"/>
      <c r="C254" s="106"/>
      <c r="D254" s="106"/>
      <c r="E254" s="89" t="s">
        <v>583</v>
      </c>
      <c r="F254" s="89"/>
      <c r="G254" s="107">
        <f>ROUND(SUM(G251:G253),2)</f>
        <v>23.26</v>
      </c>
      <c r="H254" s="10"/>
      <c r="I254" s="83"/>
      <c r="J254" s="83"/>
      <c r="K254" s="83"/>
      <c r="L254" s="83"/>
      <c r="M254" s="83"/>
      <c r="N254" s="83"/>
      <c r="O254" s="83"/>
      <c r="P254" s="83"/>
      <c r="Q254" s="83"/>
      <c r="R254" s="83"/>
      <c r="S254" s="83"/>
      <c r="T254" s="83"/>
      <c r="U254" s="83"/>
      <c r="V254" s="83"/>
      <c r="W254" s="83"/>
      <c r="X254" s="83"/>
      <c r="Y254" s="83"/>
      <c r="Z254" s="83"/>
    </row>
    <row r="255" spans="1:26" ht="12.75" customHeight="1" x14ac:dyDescent="0.2">
      <c r="A255" s="108"/>
      <c r="B255" s="109"/>
      <c r="C255" s="110"/>
      <c r="D255" s="111" t="s">
        <v>584</v>
      </c>
      <c r="E255" s="112">
        <f>BDI!D26</f>
        <v>0.18894704395755624</v>
      </c>
      <c r="F255" s="111"/>
      <c r="G255" s="113">
        <f>ROUND(G254*E255,2)</f>
        <v>4.3899999999999997</v>
      </c>
      <c r="H255" s="10"/>
      <c r="I255" s="114"/>
      <c r="J255" s="83"/>
      <c r="K255" s="83"/>
      <c r="L255" s="83"/>
      <c r="M255" s="83"/>
      <c r="N255" s="83"/>
      <c r="O255" s="83"/>
      <c r="P255" s="83"/>
      <c r="Q255" s="83"/>
      <c r="R255" s="83"/>
      <c r="S255" s="83"/>
      <c r="T255" s="83"/>
      <c r="U255" s="83"/>
      <c r="V255" s="83"/>
      <c r="W255" s="83"/>
      <c r="X255" s="83"/>
      <c r="Y255" s="83"/>
      <c r="Z255" s="83"/>
    </row>
    <row r="256" spans="1:26" ht="12.75" customHeight="1" x14ac:dyDescent="0.2">
      <c r="A256" s="115"/>
      <c r="B256" s="116"/>
      <c r="C256" s="117"/>
      <c r="D256" s="117"/>
      <c r="E256" s="91" t="s">
        <v>15</v>
      </c>
      <c r="F256" s="91"/>
      <c r="G256" s="118">
        <f>ROUND(G254+G255,2)</f>
        <v>27.65</v>
      </c>
      <c r="H256" s="10"/>
      <c r="I256" s="83"/>
      <c r="J256" s="83"/>
      <c r="K256" s="83"/>
      <c r="L256" s="83"/>
      <c r="M256" s="83"/>
      <c r="N256" s="83"/>
      <c r="O256" s="83"/>
      <c r="P256" s="83"/>
      <c r="Q256" s="83"/>
      <c r="R256" s="83"/>
      <c r="S256" s="83"/>
      <c r="T256" s="83"/>
      <c r="U256" s="83"/>
      <c r="V256" s="83"/>
      <c r="W256" s="83"/>
      <c r="X256" s="83"/>
      <c r="Y256" s="83"/>
      <c r="Z256" s="83"/>
    </row>
    <row r="257" spans="1:26" ht="12.75" customHeight="1" x14ac:dyDescent="0.2">
      <c r="A257" s="83"/>
      <c r="B257" s="83"/>
      <c r="C257" s="83"/>
      <c r="D257" s="83"/>
      <c r="E257" s="83"/>
      <c r="F257" s="83"/>
      <c r="G257" s="83"/>
      <c r="H257" s="10"/>
      <c r="I257" s="83"/>
      <c r="J257" s="83"/>
      <c r="K257" s="83"/>
      <c r="L257" s="83"/>
      <c r="M257" s="83"/>
      <c r="N257" s="83"/>
      <c r="O257" s="83"/>
      <c r="P257" s="83"/>
      <c r="Q257" s="83"/>
      <c r="R257" s="83"/>
      <c r="S257" s="83"/>
      <c r="T257" s="83"/>
      <c r="U257" s="83"/>
      <c r="V257" s="83"/>
      <c r="W257" s="83"/>
      <c r="X257" s="83"/>
      <c r="Y257" s="83"/>
      <c r="Z257" s="83"/>
    </row>
    <row r="258" spans="1:26" ht="12.75" customHeight="1" x14ac:dyDescent="0.2">
      <c r="A258" s="84"/>
      <c r="B258" s="84"/>
      <c r="C258" s="85"/>
      <c r="D258" s="85"/>
      <c r="E258" s="85"/>
      <c r="F258" s="85"/>
      <c r="G258" s="85"/>
      <c r="H258" s="56"/>
      <c r="I258" s="83"/>
      <c r="J258" s="83"/>
      <c r="K258" s="83"/>
      <c r="L258" s="83"/>
      <c r="M258" s="83"/>
      <c r="N258" s="83"/>
      <c r="O258" s="83"/>
      <c r="P258" s="83"/>
      <c r="Q258" s="83"/>
      <c r="R258" s="83"/>
      <c r="S258" s="83"/>
      <c r="T258" s="83"/>
      <c r="U258" s="83"/>
      <c r="V258" s="83"/>
      <c r="W258" s="83"/>
      <c r="X258" s="83"/>
      <c r="Y258" s="83"/>
      <c r="Z258" s="83"/>
    </row>
    <row r="259" spans="1:26" ht="12.75" customHeight="1" x14ac:dyDescent="0.2">
      <c r="A259" s="86" t="s">
        <v>7</v>
      </c>
      <c r="B259" s="87" t="s">
        <v>306</v>
      </c>
      <c r="C259" s="88" t="s">
        <v>307</v>
      </c>
      <c r="D259" s="88"/>
      <c r="E259" s="89"/>
      <c r="F259" s="89"/>
      <c r="G259" s="90" t="s">
        <v>709</v>
      </c>
      <c r="H259" s="10"/>
      <c r="I259" s="83"/>
      <c r="J259" s="83"/>
      <c r="K259" s="83"/>
      <c r="L259" s="83"/>
      <c r="M259" s="83"/>
      <c r="N259" s="83"/>
      <c r="O259" s="83"/>
      <c r="P259" s="83"/>
      <c r="Q259" s="83"/>
      <c r="R259" s="83"/>
      <c r="S259" s="83"/>
      <c r="T259" s="83"/>
      <c r="U259" s="83"/>
      <c r="V259" s="83"/>
      <c r="W259" s="83"/>
      <c r="X259" s="83"/>
      <c r="Y259" s="83"/>
      <c r="Z259" s="83"/>
    </row>
    <row r="260" spans="1:26" ht="12.75" customHeight="1" x14ac:dyDescent="0.2">
      <c r="A260" s="295" t="str">
        <f>VLOOKUP(B259,'Pista 01'!$A$7:$H$197,3,FALSE)</f>
        <v>JunçãoPEAD , rosqueável, destinado a unir tubos drenos,  100x100,  fornecimento e instalação</v>
      </c>
      <c r="B260" s="296"/>
      <c r="C260" s="296"/>
      <c r="D260" s="296"/>
      <c r="E260" s="297"/>
      <c r="F260" s="91" t="s">
        <v>557</v>
      </c>
      <c r="G260" s="92" t="str">
        <f>VLOOKUP(B259,'Pista 01'!$A$7:$H$197,4,FALSE)</f>
        <v xml:space="preserve">un </v>
      </c>
      <c r="H260" s="10"/>
      <c r="I260" s="83"/>
      <c r="J260" s="83"/>
      <c r="K260" s="83"/>
      <c r="L260" s="83"/>
      <c r="M260" s="83"/>
      <c r="N260" s="83"/>
      <c r="O260" s="83"/>
      <c r="P260" s="83"/>
      <c r="Q260" s="83"/>
      <c r="R260" s="83"/>
      <c r="S260" s="83"/>
      <c r="T260" s="83"/>
      <c r="U260" s="83"/>
      <c r="V260" s="83"/>
      <c r="W260" s="83"/>
      <c r="X260" s="83"/>
      <c r="Y260" s="83"/>
      <c r="Z260" s="83"/>
    </row>
    <row r="261" spans="1:26" ht="12.75" customHeight="1" x14ac:dyDescent="0.2">
      <c r="A261" s="93"/>
      <c r="B261" s="94" t="s">
        <v>558</v>
      </c>
      <c r="C261" s="95" t="s">
        <v>559</v>
      </c>
      <c r="D261" s="95" t="s">
        <v>560</v>
      </c>
      <c r="E261" s="95" t="s">
        <v>561</v>
      </c>
      <c r="F261" s="96" t="s">
        <v>562</v>
      </c>
      <c r="G261" s="97" t="s">
        <v>563</v>
      </c>
      <c r="H261" s="10"/>
      <c r="I261" s="83"/>
      <c r="J261" s="83"/>
      <c r="K261" s="83"/>
      <c r="L261" s="83"/>
      <c r="M261" s="83"/>
      <c r="N261" s="83"/>
      <c r="O261" s="83"/>
      <c r="P261" s="83"/>
      <c r="Q261" s="83"/>
      <c r="R261" s="83"/>
      <c r="S261" s="83"/>
      <c r="T261" s="83"/>
      <c r="U261" s="83"/>
      <c r="V261" s="83"/>
      <c r="W261" s="83"/>
      <c r="X261" s="83"/>
      <c r="Y261" s="83"/>
      <c r="Z261" s="83"/>
    </row>
    <row r="262" spans="1:26" ht="12.75" customHeight="1" x14ac:dyDescent="0.2">
      <c r="A262" s="98">
        <v>88267</v>
      </c>
      <c r="B262" s="99" t="s">
        <v>568</v>
      </c>
      <c r="C262" s="56" t="s">
        <v>565</v>
      </c>
      <c r="D262" s="56" t="s">
        <v>566</v>
      </c>
      <c r="E262" s="182">
        <v>0.16</v>
      </c>
      <c r="F262" s="101">
        <v>18.86</v>
      </c>
      <c r="G262" s="102">
        <f t="shared" ref="G262:G264" si="19">ROUND(E262*F262,2)</f>
        <v>3.02</v>
      </c>
      <c r="H262" s="10"/>
      <c r="I262" s="83"/>
      <c r="J262" s="83"/>
      <c r="K262" s="83"/>
      <c r="L262" s="83"/>
      <c r="M262" s="83"/>
      <c r="N262" s="83"/>
      <c r="O262" s="83"/>
      <c r="P262" s="83"/>
      <c r="Q262" s="83"/>
      <c r="R262" s="83"/>
      <c r="S262" s="83"/>
      <c r="T262" s="83"/>
      <c r="U262" s="83"/>
      <c r="V262" s="83"/>
      <c r="W262" s="83"/>
      <c r="X262" s="83"/>
      <c r="Y262" s="83"/>
      <c r="Z262" s="83"/>
    </row>
    <row r="263" spans="1:26" ht="12.75" customHeight="1" x14ac:dyDescent="0.2">
      <c r="A263" s="98">
        <v>88316</v>
      </c>
      <c r="B263" s="99" t="s">
        <v>570</v>
      </c>
      <c r="C263" s="56" t="s">
        <v>565</v>
      </c>
      <c r="D263" s="56" t="s">
        <v>566</v>
      </c>
      <c r="E263" s="182">
        <v>0.16</v>
      </c>
      <c r="F263" s="101">
        <v>14.36</v>
      </c>
      <c r="G263" s="102">
        <f t="shared" si="19"/>
        <v>2.2999999999999998</v>
      </c>
      <c r="H263" s="10"/>
      <c r="I263" s="83"/>
      <c r="J263" s="83"/>
      <c r="K263" s="83"/>
      <c r="L263" s="83"/>
      <c r="M263" s="83"/>
      <c r="N263" s="83"/>
      <c r="O263" s="83"/>
      <c r="P263" s="83"/>
      <c r="Q263" s="83"/>
      <c r="R263" s="83"/>
      <c r="S263" s="83"/>
      <c r="T263" s="83"/>
      <c r="U263" s="83"/>
      <c r="V263" s="83"/>
      <c r="W263" s="83"/>
      <c r="X263" s="83"/>
      <c r="Y263" s="83"/>
      <c r="Z263" s="83"/>
    </row>
    <row r="264" spans="1:26" ht="12.75" customHeight="1" x14ac:dyDescent="0.2">
      <c r="A264" s="98" t="s">
        <v>710</v>
      </c>
      <c r="B264" s="99" t="s">
        <v>712</v>
      </c>
      <c r="C264" s="56" t="s">
        <v>559</v>
      </c>
      <c r="D264" s="56"/>
      <c r="E264" s="182">
        <v>1</v>
      </c>
      <c r="F264" s="101">
        <v>22.43</v>
      </c>
      <c r="G264" s="102">
        <f t="shared" si="19"/>
        <v>22.43</v>
      </c>
      <c r="H264" s="10"/>
      <c r="I264" s="83"/>
      <c r="J264" s="83"/>
      <c r="K264" s="83"/>
      <c r="L264" s="83"/>
      <c r="M264" s="83"/>
      <c r="N264" s="83"/>
      <c r="O264" s="83"/>
      <c r="P264" s="83"/>
      <c r="Q264" s="83"/>
      <c r="R264" s="83"/>
      <c r="S264" s="83"/>
      <c r="T264" s="83"/>
      <c r="U264" s="83"/>
      <c r="V264" s="83"/>
      <c r="W264" s="83"/>
      <c r="X264" s="83"/>
      <c r="Y264" s="83"/>
      <c r="Z264" s="83"/>
    </row>
    <row r="265" spans="1:26" ht="12.75" customHeight="1" x14ac:dyDescent="0.2">
      <c r="A265" s="104"/>
      <c r="B265" s="105"/>
      <c r="C265" s="106"/>
      <c r="D265" s="106"/>
      <c r="E265" s="89" t="s">
        <v>583</v>
      </c>
      <c r="F265" s="89"/>
      <c r="G265" s="107">
        <f>ROUND(SUM(G262:G264),2)</f>
        <v>27.75</v>
      </c>
      <c r="H265" s="10"/>
      <c r="I265" s="83"/>
      <c r="J265" s="83"/>
      <c r="K265" s="83"/>
      <c r="L265" s="83"/>
      <c r="M265" s="83"/>
      <c r="N265" s="83"/>
      <c r="O265" s="83"/>
      <c r="P265" s="83"/>
      <c r="Q265" s="83"/>
      <c r="R265" s="83"/>
      <c r="S265" s="83"/>
      <c r="T265" s="83"/>
      <c r="U265" s="83"/>
      <c r="V265" s="83"/>
      <c r="W265" s="83"/>
      <c r="X265" s="83"/>
      <c r="Y265" s="83"/>
      <c r="Z265" s="83"/>
    </row>
    <row r="266" spans="1:26" ht="12.75" customHeight="1" x14ac:dyDescent="0.2">
      <c r="A266" s="108"/>
      <c r="B266" s="109"/>
      <c r="C266" s="110"/>
      <c r="D266" s="111" t="s">
        <v>584</v>
      </c>
      <c r="E266" s="112">
        <f>BDI!D26</f>
        <v>0.18894704395755624</v>
      </c>
      <c r="F266" s="111"/>
      <c r="G266" s="113">
        <f>ROUND(G265*E266,2)</f>
        <v>5.24</v>
      </c>
      <c r="H266" s="10"/>
      <c r="I266" s="114"/>
      <c r="J266" s="83"/>
      <c r="K266" s="83"/>
      <c r="L266" s="83"/>
      <c r="M266" s="83"/>
      <c r="N266" s="83"/>
      <c r="O266" s="83"/>
      <c r="P266" s="83"/>
      <c r="Q266" s="83"/>
      <c r="R266" s="83"/>
      <c r="S266" s="83"/>
      <c r="T266" s="83"/>
      <c r="U266" s="83"/>
      <c r="V266" s="83"/>
      <c r="W266" s="83"/>
      <c r="X266" s="83"/>
      <c r="Y266" s="83"/>
      <c r="Z266" s="83"/>
    </row>
    <row r="267" spans="1:26" ht="12.75" customHeight="1" x14ac:dyDescent="0.2">
      <c r="A267" s="115"/>
      <c r="B267" s="116"/>
      <c r="C267" s="117"/>
      <c r="D267" s="117"/>
      <c r="E267" s="91" t="s">
        <v>15</v>
      </c>
      <c r="F267" s="91"/>
      <c r="G267" s="118">
        <f>ROUND(G265+G266,2)</f>
        <v>32.99</v>
      </c>
      <c r="H267" s="10"/>
      <c r="I267" s="83"/>
      <c r="J267" s="83"/>
      <c r="K267" s="83"/>
      <c r="L267" s="83"/>
      <c r="M267" s="83"/>
      <c r="N267" s="83"/>
      <c r="O267" s="83"/>
      <c r="P267" s="83"/>
      <c r="Q267" s="83"/>
      <c r="R267" s="83"/>
      <c r="S267" s="83"/>
      <c r="T267" s="83"/>
      <c r="U267" s="83"/>
      <c r="V267" s="83"/>
      <c r="W267" s="83"/>
      <c r="X267" s="83"/>
      <c r="Y267" s="83"/>
      <c r="Z267" s="83"/>
    </row>
    <row r="268" spans="1:26" ht="12.75" customHeight="1" x14ac:dyDescent="0.2">
      <c r="A268" s="83"/>
      <c r="B268" s="83"/>
      <c r="C268" s="83"/>
      <c r="D268" s="83"/>
      <c r="E268" s="83"/>
      <c r="F268" s="83"/>
      <c r="G268" s="83"/>
      <c r="H268" s="10"/>
      <c r="I268" s="83"/>
      <c r="J268" s="83"/>
      <c r="K268" s="83"/>
      <c r="L268" s="83"/>
      <c r="M268" s="83"/>
      <c r="N268" s="83"/>
      <c r="O268" s="83"/>
      <c r="P268" s="83"/>
      <c r="Q268" s="83"/>
      <c r="R268" s="83"/>
      <c r="S268" s="83"/>
      <c r="T268" s="83"/>
      <c r="U268" s="83"/>
      <c r="V268" s="83"/>
      <c r="W268" s="83"/>
      <c r="X268" s="83"/>
      <c r="Y268" s="83"/>
      <c r="Z268" s="83"/>
    </row>
    <row r="269" spans="1:26" ht="12.75" customHeight="1" x14ac:dyDescent="0.2">
      <c r="A269" s="84"/>
      <c r="B269" s="84"/>
      <c r="C269" s="85"/>
      <c r="D269" s="85"/>
      <c r="E269" s="85"/>
      <c r="F269" s="85"/>
      <c r="G269" s="85"/>
      <c r="H269" s="56"/>
      <c r="I269" s="83"/>
      <c r="J269" s="83"/>
      <c r="K269" s="83"/>
      <c r="L269" s="83"/>
      <c r="M269" s="83"/>
      <c r="N269" s="83"/>
      <c r="O269" s="83"/>
      <c r="P269" s="83"/>
      <c r="Q269" s="83"/>
      <c r="R269" s="83"/>
      <c r="S269" s="83"/>
      <c r="T269" s="83"/>
      <c r="U269" s="83"/>
      <c r="V269" s="83"/>
      <c r="W269" s="83"/>
      <c r="X269" s="83"/>
      <c r="Y269" s="83"/>
      <c r="Z269" s="83"/>
    </row>
    <row r="270" spans="1:26" ht="12.75" customHeight="1" x14ac:dyDescent="0.2">
      <c r="A270" s="86" t="s">
        <v>7</v>
      </c>
      <c r="B270" s="87" t="s">
        <v>311</v>
      </c>
      <c r="C270" s="88" t="s">
        <v>312</v>
      </c>
      <c r="D270" s="88"/>
      <c r="E270" s="89"/>
      <c r="F270" s="89"/>
      <c r="G270" s="90" t="s">
        <v>709</v>
      </c>
      <c r="H270" s="10"/>
      <c r="I270" s="83"/>
      <c r="J270" s="83"/>
      <c r="K270" s="83"/>
      <c r="L270" s="83"/>
      <c r="M270" s="83"/>
      <c r="N270" s="83"/>
      <c r="O270" s="83"/>
      <c r="P270" s="83"/>
      <c r="Q270" s="83"/>
      <c r="R270" s="83"/>
      <c r="S270" s="83"/>
      <c r="T270" s="83"/>
      <c r="U270" s="83"/>
      <c r="V270" s="83"/>
      <c r="W270" s="83"/>
      <c r="X270" s="83"/>
      <c r="Y270" s="83"/>
      <c r="Z270" s="83"/>
    </row>
    <row r="271" spans="1:26" ht="12.75" customHeight="1" x14ac:dyDescent="0.2">
      <c r="A271" s="295" t="str">
        <f>VLOOKUP(B270,'Pista 01'!$A$7:$H$197,3,FALSE)</f>
        <v>Luva de redução PEAD, de encaixe, destinado a unir tubos drenos  100x65,  fornecimento e instalação</v>
      </c>
      <c r="B271" s="296"/>
      <c r="C271" s="296"/>
      <c r="D271" s="296"/>
      <c r="E271" s="297"/>
      <c r="F271" s="91" t="s">
        <v>557</v>
      </c>
      <c r="G271" s="92" t="str">
        <f>VLOOKUP(B270,'Pista 01'!$A$7:$H$197,4,FALSE)</f>
        <v xml:space="preserve">un </v>
      </c>
      <c r="H271" s="10"/>
      <c r="I271" s="83"/>
      <c r="J271" s="83"/>
      <c r="K271" s="83"/>
      <c r="L271" s="83"/>
      <c r="M271" s="83"/>
      <c r="N271" s="83"/>
      <c r="O271" s="83"/>
      <c r="P271" s="83"/>
      <c r="Q271" s="83"/>
      <c r="R271" s="83"/>
      <c r="S271" s="83"/>
      <c r="T271" s="83"/>
      <c r="U271" s="83"/>
      <c r="V271" s="83"/>
      <c r="W271" s="83"/>
      <c r="X271" s="83"/>
      <c r="Y271" s="83"/>
      <c r="Z271" s="83"/>
    </row>
    <row r="272" spans="1:26" ht="12.75" customHeight="1" x14ac:dyDescent="0.2">
      <c r="A272" s="93"/>
      <c r="B272" s="94" t="s">
        <v>558</v>
      </c>
      <c r="C272" s="95" t="s">
        <v>559</v>
      </c>
      <c r="D272" s="95" t="s">
        <v>560</v>
      </c>
      <c r="E272" s="95" t="s">
        <v>561</v>
      </c>
      <c r="F272" s="96" t="s">
        <v>562</v>
      </c>
      <c r="G272" s="97" t="s">
        <v>563</v>
      </c>
      <c r="H272" s="10"/>
      <c r="I272" s="83"/>
      <c r="J272" s="83"/>
      <c r="K272" s="83"/>
      <c r="L272" s="83"/>
      <c r="M272" s="83"/>
      <c r="N272" s="83"/>
      <c r="O272" s="83"/>
      <c r="P272" s="83"/>
      <c r="Q272" s="83"/>
      <c r="R272" s="83"/>
      <c r="S272" s="83"/>
      <c r="T272" s="83"/>
      <c r="U272" s="83"/>
      <c r="V272" s="83"/>
      <c r="W272" s="83"/>
      <c r="X272" s="83"/>
      <c r="Y272" s="83"/>
      <c r="Z272" s="83"/>
    </row>
    <row r="273" spans="1:26" ht="12.75" customHeight="1" x14ac:dyDescent="0.2">
      <c r="A273" s="98">
        <v>88267</v>
      </c>
      <c r="B273" s="99" t="s">
        <v>568</v>
      </c>
      <c r="C273" s="56" t="s">
        <v>565</v>
      </c>
      <c r="D273" s="56" t="s">
        <v>566</v>
      </c>
      <c r="E273" s="182">
        <v>0.16</v>
      </c>
      <c r="F273" s="101">
        <v>18.86</v>
      </c>
      <c r="G273" s="102">
        <f t="shared" ref="G273:G275" si="20">ROUND(E273*F273,2)</f>
        <v>3.02</v>
      </c>
      <c r="H273" s="10"/>
      <c r="I273" s="83"/>
      <c r="J273" s="83"/>
      <c r="K273" s="83"/>
      <c r="L273" s="83"/>
      <c r="M273" s="83"/>
      <c r="N273" s="83"/>
      <c r="O273" s="83"/>
      <c r="P273" s="83"/>
      <c r="Q273" s="83"/>
      <c r="R273" s="83"/>
      <c r="S273" s="83"/>
      <c r="T273" s="83"/>
      <c r="U273" s="83"/>
      <c r="V273" s="83"/>
      <c r="W273" s="83"/>
      <c r="X273" s="83"/>
      <c r="Y273" s="83"/>
      <c r="Z273" s="83"/>
    </row>
    <row r="274" spans="1:26" ht="12.75" customHeight="1" x14ac:dyDescent="0.2">
      <c r="A274" s="98">
        <v>88316</v>
      </c>
      <c r="B274" s="99" t="s">
        <v>570</v>
      </c>
      <c r="C274" s="56" t="s">
        <v>565</v>
      </c>
      <c r="D274" s="56" t="s">
        <v>566</v>
      </c>
      <c r="E274" s="182">
        <v>0.16</v>
      </c>
      <c r="F274" s="101">
        <v>14.36</v>
      </c>
      <c r="G274" s="102">
        <f t="shared" si="20"/>
        <v>2.2999999999999998</v>
      </c>
      <c r="H274" s="10"/>
      <c r="I274" s="83"/>
      <c r="J274" s="83"/>
      <c r="K274" s="83"/>
      <c r="L274" s="83"/>
      <c r="M274" s="83"/>
      <c r="N274" s="83"/>
      <c r="O274" s="83"/>
      <c r="P274" s="83"/>
      <c r="Q274" s="83"/>
      <c r="R274" s="83"/>
      <c r="S274" s="83"/>
      <c r="T274" s="83"/>
      <c r="U274" s="83"/>
      <c r="V274" s="83"/>
      <c r="W274" s="83"/>
      <c r="X274" s="83"/>
      <c r="Y274" s="83"/>
      <c r="Z274" s="83"/>
    </row>
    <row r="275" spans="1:26" ht="12.75" customHeight="1" x14ac:dyDescent="0.2">
      <c r="A275" s="98" t="s">
        <v>713</v>
      </c>
      <c r="B275" s="99" t="s">
        <v>714</v>
      </c>
      <c r="C275" s="56" t="s">
        <v>559</v>
      </c>
      <c r="D275" s="56"/>
      <c r="E275" s="182">
        <v>0.9</v>
      </c>
      <c r="F275" s="101">
        <v>22.43</v>
      </c>
      <c r="G275" s="102">
        <f t="shared" si="20"/>
        <v>20.190000000000001</v>
      </c>
      <c r="H275" s="10"/>
      <c r="I275" s="83"/>
      <c r="J275" s="83"/>
      <c r="K275" s="83"/>
      <c r="L275" s="83"/>
      <c r="M275" s="83"/>
      <c r="N275" s="83"/>
      <c r="O275" s="83"/>
      <c r="P275" s="83"/>
      <c r="Q275" s="83"/>
      <c r="R275" s="83"/>
      <c r="S275" s="83"/>
      <c r="T275" s="83"/>
      <c r="U275" s="83"/>
      <c r="V275" s="83"/>
      <c r="W275" s="83"/>
      <c r="X275" s="83"/>
      <c r="Y275" s="83"/>
      <c r="Z275" s="83"/>
    </row>
    <row r="276" spans="1:26" ht="12.75" customHeight="1" x14ac:dyDescent="0.2">
      <c r="A276" s="104"/>
      <c r="B276" s="105"/>
      <c r="C276" s="106"/>
      <c r="D276" s="106"/>
      <c r="E276" s="89" t="s">
        <v>583</v>
      </c>
      <c r="F276" s="89"/>
      <c r="G276" s="107">
        <f>ROUND(SUM(G273:G275),2)</f>
        <v>25.51</v>
      </c>
      <c r="H276" s="10"/>
      <c r="I276" s="83"/>
      <c r="J276" s="83"/>
      <c r="K276" s="83"/>
      <c r="L276" s="83"/>
      <c r="M276" s="83"/>
      <c r="N276" s="83"/>
      <c r="O276" s="83"/>
      <c r="P276" s="83"/>
      <c r="Q276" s="83"/>
      <c r="R276" s="83"/>
      <c r="S276" s="83"/>
      <c r="T276" s="83"/>
      <c r="U276" s="83"/>
      <c r="V276" s="83"/>
      <c r="W276" s="83"/>
      <c r="X276" s="83"/>
      <c r="Y276" s="83"/>
      <c r="Z276" s="83"/>
    </row>
    <row r="277" spans="1:26" ht="12.75" customHeight="1" x14ac:dyDescent="0.2">
      <c r="A277" s="108"/>
      <c r="B277" s="109"/>
      <c r="C277" s="110"/>
      <c r="D277" s="111" t="s">
        <v>584</v>
      </c>
      <c r="E277" s="112">
        <f>BDI!D26</f>
        <v>0.18894704395755624</v>
      </c>
      <c r="F277" s="111"/>
      <c r="G277" s="113">
        <f>ROUND(G276*E277,2)</f>
        <v>4.82</v>
      </c>
      <c r="H277" s="10"/>
      <c r="I277" s="114"/>
      <c r="J277" s="83"/>
      <c r="K277" s="83"/>
      <c r="L277" s="83"/>
      <c r="M277" s="83"/>
      <c r="N277" s="83"/>
      <c r="O277" s="83"/>
      <c r="P277" s="83"/>
      <c r="Q277" s="83"/>
      <c r="R277" s="83"/>
      <c r="S277" s="83"/>
      <c r="T277" s="83"/>
      <c r="U277" s="83"/>
      <c r="V277" s="83"/>
      <c r="W277" s="83"/>
      <c r="X277" s="83"/>
      <c r="Y277" s="83"/>
      <c r="Z277" s="83"/>
    </row>
    <row r="278" spans="1:26" ht="12.75" customHeight="1" x14ac:dyDescent="0.2">
      <c r="A278" s="115"/>
      <c r="B278" s="116"/>
      <c r="C278" s="117"/>
      <c r="D278" s="117"/>
      <c r="E278" s="91" t="s">
        <v>15</v>
      </c>
      <c r="F278" s="91"/>
      <c r="G278" s="118">
        <f>ROUND(G276+G277,2)</f>
        <v>30.33</v>
      </c>
      <c r="H278" s="10"/>
      <c r="I278" s="83"/>
      <c r="J278" s="83"/>
      <c r="K278" s="83"/>
      <c r="L278" s="83"/>
      <c r="M278" s="83"/>
      <c r="N278" s="83"/>
      <c r="O278" s="83"/>
      <c r="P278" s="83"/>
      <c r="Q278" s="83"/>
      <c r="R278" s="83"/>
      <c r="S278" s="83"/>
      <c r="T278" s="83"/>
      <c r="U278" s="83"/>
      <c r="V278" s="83"/>
      <c r="W278" s="83"/>
      <c r="X278" s="83"/>
      <c r="Y278" s="83"/>
      <c r="Z278" s="83"/>
    </row>
    <row r="279" spans="1:26" ht="12.75" customHeight="1" x14ac:dyDescent="0.2">
      <c r="A279" s="83"/>
      <c r="B279" s="83"/>
      <c r="C279" s="83"/>
      <c r="D279" s="83"/>
      <c r="E279" s="83"/>
      <c r="F279" s="83"/>
      <c r="G279" s="83"/>
      <c r="H279" s="10"/>
      <c r="I279" s="83"/>
      <c r="J279" s="83"/>
      <c r="K279" s="83"/>
      <c r="L279" s="83"/>
      <c r="M279" s="83"/>
      <c r="N279" s="83"/>
      <c r="O279" s="83"/>
      <c r="P279" s="83"/>
      <c r="Q279" s="83"/>
      <c r="R279" s="83"/>
      <c r="S279" s="83"/>
      <c r="T279" s="83"/>
      <c r="U279" s="83"/>
      <c r="V279" s="83"/>
      <c r="W279" s="83"/>
      <c r="X279" s="83"/>
      <c r="Y279" s="83"/>
      <c r="Z279" s="83"/>
    </row>
    <row r="280" spans="1:26" ht="12.75" customHeight="1" x14ac:dyDescent="0.2">
      <c r="A280" s="84"/>
      <c r="B280" s="84"/>
      <c r="C280" s="85"/>
      <c r="D280" s="85"/>
      <c r="E280" s="85"/>
      <c r="F280" s="85"/>
      <c r="G280" s="85"/>
      <c r="H280" s="56"/>
      <c r="I280" s="83"/>
      <c r="J280" s="83"/>
      <c r="K280" s="83"/>
      <c r="L280" s="83"/>
      <c r="M280" s="83"/>
      <c r="N280" s="83"/>
      <c r="O280" s="83"/>
      <c r="P280" s="83"/>
      <c r="Q280" s="83"/>
      <c r="R280" s="83"/>
      <c r="S280" s="83"/>
      <c r="T280" s="83"/>
      <c r="U280" s="83"/>
      <c r="V280" s="83"/>
      <c r="W280" s="83"/>
      <c r="X280" s="83"/>
      <c r="Y280" s="83"/>
      <c r="Z280" s="83"/>
    </row>
    <row r="281" spans="1:26" ht="12.75" customHeight="1" x14ac:dyDescent="0.2">
      <c r="A281" s="86" t="s">
        <v>7</v>
      </c>
      <c r="B281" s="87" t="s">
        <v>314</v>
      </c>
      <c r="C281" s="88" t="s">
        <v>315</v>
      </c>
      <c r="D281" s="88"/>
      <c r="E281" s="89"/>
      <c r="F281" s="89"/>
      <c r="G281" s="90" t="s">
        <v>715</v>
      </c>
      <c r="H281" s="10"/>
      <c r="I281" s="83"/>
      <c r="J281" s="83"/>
      <c r="K281" s="83"/>
      <c r="L281" s="83"/>
      <c r="M281" s="83"/>
      <c r="N281" s="83"/>
      <c r="O281" s="83"/>
      <c r="P281" s="83"/>
      <c r="Q281" s="83"/>
      <c r="R281" s="83"/>
      <c r="S281" s="83"/>
      <c r="T281" s="83"/>
      <c r="U281" s="83"/>
      <c r="V281" s="83"/>
      <c r="W281" s="83"/>
      <c r="X281" s="83"/>
      <c r="Y281" s="83"/>
      <c r="Z281" s="83"/>
    </row>
    <row r="282" spans="1:26" ht="12.75" customHeight="1" x14ac:dyDescent="0.2">
      <c r="A282" s="295" t="str">
        <f>VLOOKUP(B281,'Pista 01'!$A$7:$H$197,3,FALSE)</f>
        <v>Tubo de PEAD corrugado não perfurado TT100mm, fornecimento e instalação</v>
      </c>
      <c r="B282" s="296"/>
      <c r="C282" s="296"/>
      <c r="D282" s="296"/>
      <c r="E282" s="297"/>
      <c r="F282" s="91" t="s">
        <v>557</v>
      </c>
      <c r="G282" s="92" t="str">
        <f>VLOOKUP(B281,'Pista 01'!$A$7:$H$197,4,FALSE)</f>
        <v>m</v>
      </c>
      <c r="H282" s="10"/>
      <c r="I282" s="83"/>
      <c r="J282" s="83"/>
      <c r="K282" s="83"/>
      <c r="L282" s="83"/>
      <c r="M282" s="83"/>
      <c r="N282" s="83"/>
      <c r="O282" s="83"/>
      <c r="P282" s="83"/>
      <c r="Q282" s="83"/>
      <c r="R282" s="83"/>
      <c r="S282" s="83"/>
      <c r="T282" s="83"/>
      <c r="U282" s="83"/>
      <c r="V282" s="83"/>
      <c r="W282" s="83"/>
      <c r="X282" s="83"/>
      <c r="Y282" s="83"/>
      <c r="Z282" s="83"/>
    </row>
    <row r="283" spans="1:26" ht="12.75" customHeight="1" x14ac:dyDescent="0.2">
      <c r="A283" s="93"/>
      <c r="B283" s="94" t="s">
        <v>558</v>
      </c>
      <c r="C283" s="95" t="s">
        <v>559</v>
      </c>
      <c r="D283" s="95" t="s">
        <v>560</v>
      </c>
      <c r="E283" s="95" t="s">
        <v>561</v>
      </c>
      <c r="F283" s="96" t="s">
        <v>562</v>
      </c>
      <c r="G283" s="97" t="s">
        <v>563</v>
      </c>
      <c r="H283" s="10"/>
      <c r="I283" s="83"/>
      <c r="J283" s="83"/>
      <c r="K283" s="83"/>
      <c r="L283" s="83"/>
      <c r="M283" s="83"/>
      <c r="N283" s="83"/>
      <c r="O283" s="83"/>
      <c r="P283" s="83"/>
      <c r="Q283" s="83"/>
      <c r="R283" s="83"/>
      <c r="S283" s="83"/>
      <c r="T283" s="83"/>
      <c r="U283" s="83"/>
      <c r="V283" s="83"/>
      <c r="W283" s="83"/>
      <c r="X283" s="83"/>
      <c r="Y283" s="83"/>
      <c r="Z283" s="83"/>
    </row>
    <row r="284" spans="1:26" ht="12.75" customHeight="1" x14ac:dyDescent="0.2">
      <c r="A284" s="98">
        <v>88267</v>
      </c>
      <c r="B284" s="99" t="s">
        <v>568</v>
      </c>
      <c r="C284" s="56" t="s">
        <v>565</v>
      </c>
      <c r="D284" s="56" t="s">
        <v>566</v>
      </c>
      <c r="E284" s="182">
        <v>0.2</v>
      </c>
      <c r="F284" s="101">
        <v>18.86</v>
      </c>
      <c r="G284" s="102">
        <f t="shared" ref="G284:G286" si="21">ROUND(E284*F284,2)</f>
        <v>3.77</v>
      </c>
      <c r="H284" s="10"/>
      <c r="I284" s="83"/>
      <c r="J284" s="83"/>
      <c r="K284" s="83"/>
      <c r="L284" s="83"/>
      <c r="M284" s="83"/>
      <c r="N284" s="83"/>
      <c r="O284" s="83"/>
      <c r="P284" s="83"/>
      <c r="Q284" s="83"/>
      <c r="R284" s="83"/>
      <c r="S284" s="83"/>
      <c r="T284" s="83"/>
      <c r="U284" s="83"/>
      <c r="V284" s="83"/>
      <c r="W284" s="83"/>
      <c r="X284" s="83"/>
      <c r="Y284" s="83"/>
      <c r="Z284" s="83"/>
    </row>
    <row r="285" spans="1:26" ht="12.75" customHeight="1" x14ac:dyDescent="0.2">
      <c r="A285" s="98">
        <v>88316</v>
      </c>
      <c r="B285" s="99" t="s">
        <v>570</v>
      </c>
      <c r="C285" s="56" t="s">
        <v>565</v>
      </c>
      <c r="D285" s="56" t="s">
        <v>566</v>
      </c>
      <c r="E285" s="182">
        <v>0.8</v>
      </c>
      <c r="F285" s="101">
        <v>14.36</v>
      </c>
      <c r="G285" s="102">
        <f t="shared" si="21"/>
        <v>11.49</v>
      </c>
      <c r="H285" s="10"/>
      <c r="I285" s="83"/>
      <c r="J285" s="83"/>
      <c r="K285" s="83"/>
      <c r="L285" s="83"/>
      <c r="M285" s="83"/>
      <c r="N285" s="83"/>
      <c r="O285" s="83"/>
      <c r="P285" s="83"/>
      <c r="Q285" s="83"/>
      <c r="R285" s="83"/>
      <c r="S285" s="83"/>
      <c r="T285" s="83"/>
      <c r="U285" s="83"/>
      <c r="V285" s="83"/>
      <c r="W285" s="83"/>
      <c r="X285" s="83"/>
      <c r="Y285" s="83"/>
      <c r="Z285" s="83"/>
    </row>
    <row r="286" spans="1:26" ht="12.75" customHeight="1" x14ac:dyDescent="0.2">
      <c r="A286" s="98">
        <v>38052</v>
      </c>
      <c r="B286" s="99" t="s">
        <v>716</v>
      </c>
      <c r="C286" s="56" t="s">
        <v>577</v>
      </c>
      <c r="D286" s="56"/>
      <c r="E286" s="100">
        <v>1</v>
      </c>
      <c r="F286" s="101">
        <v>5.32</v>
      </c>
      <c r="G286" s="102">
        <f t="shared" si="21"/>
        <v>5.32</v>
      </c>
      <c r="H286" s="10"/>
      <c r="I286" s="83"/>
      <c r="J286" s="83"/>
      <c r="K286" s="83"/>
      <c r="L286" s="83"/>
      <c r="M286" s="83"/>
      <c r="N286" s="83"/>
      <c r="O286" s="83"/>
      <c r="P286" s="83"/>
      <c r="Q286" s="83"/>
      <c r="R286" s="83"/>
      <c r="S286" s="83"/>
      <c r="T286" s="83"/>
      <c r="U286" s="83"/>
      <c r="V286" s="83"/>
      <c r="W286" s="83"/>
      <c r="X286" s="83"/>
      <c r="Y286" s="83"/>
      <c r="Z286" s="83"/>
    </row>
    <row r="287" spans="1:26" ht="12.75" customHeight="1" x14ac:dyDescent="0.2">
      <c r="A287" s="104"/>
      <c r="B287" s="105"/>
      <c r="C287" s="106"/>
      <c r="D287" s="106"/>
      <c r="E287" s="89" t="s">
        <v>583</v>
      </c>
      <c r="F287" s="89"/>
      <c r="G287" s="107">
        <f>ROUND(SUM(G284:G286),2)</f>
        <v>20.58</v>
      </c>
      <c r="H287" s="10"/>
      <c r="I287" s="83"/>
      <c r="J287" s="83"/>
      <c r="K287" s="83"/>
      <c r="L287" s="83"/>
      <c r="M287" s="83"/>
      <c r="N287" s="83"/>
      <c r="O287" s="83"/>
      <c r="P287" s="83"/>
      <c r="Q287" s="83"/>
      <c r="R287" s="83"/>
      <c r="S287" s="83"/>
      <c r="T287" s="83"/>
      <c r="U287" s="83"/>
      <c r="V287" s="83"/>
      <c r="W287" s="83"/>
      <c r="X287" s="83"/>
      <c r="Y287" s="83"/>
      <c r="Z287" s="83"/>
    </row>
    <row r="288" spans="1:26" ht="12.75" customHeight="1" x14ac:dyDescent="0.2">
      <c r="A288" s="108"/>
      <c r="B288" s="109"/>
      <c r="C288" s="110"/>
      <c r="D288" s="111" t="s">
        <v>584</v>
      </c>
      <c r="E288" s="112">
        <f>BDI!D26</f>
        <v>0.18894704395755624</v>
      </c>
      <c r="F288" s="111"/>
      <c r="G288" s="113">
        <f>ROUND(G287*E288,2)</f>
        <v>3.89</v>
      </c>
      <c r="H288" s="10"/>
      <c r="I288" s="114"/>
      <c r="J288" s="83"/>
      <c r="K288" s="83"/>
      <c r="L288" s="83"/>
      <c r="M288" s="83"/>
      <c r="N288" s="83"/>
      <c r="O288" s="83"/>
      <c r="P288" s="83"/>
      <c r="Q288" s="83"/>
      <c r="R288" s="83"/>
      <c r="S288" s="83"/>
      <c r="T288" s="83"/>
      <c r="U288" s="83"/>
      <c r="V288" s="83"/>
      <c r="W288" s="83"/>
      <c r="X288" s="83"/>
      <c r="Y288" s="83"/>
      <c r="Z288" s="83"/>
    </row>
    <row r="289" spans="1:26" ht="12.75" customHeight="1" x14ac:dyDescent="0.2">
      <c r="A289" s="115"/>
      <c r="B289" s="116"/>
      <c r="C289" s="117"/>
      <c r="D289" s="117"/>
      <c r="E289" s="91" t="s">
        <v>15</v>
      </c>
      <c r="F289" s="91"/>
      <c r="G289" s="118">
        <f>ROUND(G287+G288,2)</f>
        <v>24.47</v>
      </c>
      <c r="H289" s="10"/>
      <c r="I289" s="83"/>
      <c r="J289" s="83"/>
      <c r="K289" s="83"/>
      <c r="L289" s="83"/>
      <c r="M289" s="83"/>
      <c r="N289" s="83"/>
      <c r="O289" s="83"/>
      <c r="P289" s="83"/>
      <c r="Q289" s="83"/>
      <c r="R289" s="83"/>
      <c r="S289" s="83"/>
      <c r="T289" s="83"/>
      <c r="U289" s="83"/>
      <c r="V289" s="83"/>
      <c r="W289" s="83"/>
      <c r="X289" s="83"/>
      <c r="Y289" s="83"/>
      <c r="Z289" s="83"/>
    </row>
    <row r="290" spans="1:26" ht="12.75" customHeight="1" x14ac:dyDescent="0.2">
      <c r="A290" s="83"/>
      <c r="B290" s="83"/>
      <c r="C290" s="83"/>
      <c r="D290" s="83"/>
      <c r="E290" s="83"/>
      <c r="F290" s="83"/>
      <c r="G290" s="83"/>
      <c r="H290" s="10"/>
      <c r="I290" s="83"/>
      <c r="J290" s="83"/>
      <c r="K290" s="83"/>
      <c r="L290" s="83"/>
      <c r="M290" s="83"/>
      <c r="N290" s="83"/>
      <c r="O290" s="83"/>
      <c r="P290" s="83"/>
      <c r="Q290" s="83"/>
      <c r="R290" s="83"/>
      <c r="S290" s="83"/>
      <c r="T290" s="83"/>
      <c r="U290" s="83"/>
      <c r="V290" s="83"/>
      <c r="W290" s="83"/>
      <c r="X290" s="83"/>
      <c r="Y290" s="83"/>
      <c r="Z290" s="83"/>
    </row>
    <row r="291" spans="1:26" ht="12.75" customHeight="1" x14ac:dyDescent="0.2">
      <c r="A291" s="84"/>
      <c r="B291" s="84"/>
      <c r="C291" s="85"/>
      <c r="D291" s="85"/>
      <c r="E291" s="85"/>
      <c r="F291" s="85"/>
      <c r="G291" s="85"/>
      <c r="H291" s="56"/>
      <c r="I291" s="83"/>
      <c r="J291" s="83"/>
      <c r="K291" s="83"/>
      <c r="L291" s="83"/>
      <c r="M291" s="83"/>
      <c r="N291" s="83"/>
      <c r="O291" s="83"/>
      <c r="P291" s="83"/>
      <c r="Q291" s="83"/>
      <c r="R291" s="83"/>
      <c r="S291" s="83"/>
      <c r="T291" s="83"/>
      <c r="U291" s="83"/>
      <c r="V291" s="83"/>
      <c r="W291" s="83"/>
      <c r="X291" s="83"/>
      <c r="Y291" s="83"/>
      <c r="Z291" s="83"/>
    </row>
    <row r="292" spans="1:26" ht="12.75" customHeight="1" x14ac:dyDescent="0.2">
      <c r="A292" s="86" t="s">
        <v>7</v>
      </c>
      <c r="B292" s="87" t="s">
        <v>319</v>
      </c>
      <c r="C292" s="88" t="s">
        <v>320</v>
      </c>
      <c r="D292" s="88"/>
      <c r="E292" s="89"/>
      <c r="F292" s="89"/>
      <c r="G292" s="90" t="s">
        <v>715</v>
      </c>
      <c r="H292" s="10"/>
      <c r="I292" s="83"/>
      <c r="J292" s="83"/>
      <c r="K292" s="83"/>
      <c r="L292" s="83"/>
      <c r="M292" s="83"/>
      <c r="N292" s="83"/>
      <c r="O292" s="83"/>
      <c r="P292" s="83"/>
      <c r="Q292" s="83"/>
      <c r="R292" s="83"/>
      <c r="S292" s="83"/>
      <c r="T292" s="83"/>
      <c r="U292" s="83"/>
      <c r="V292" s="83"/>
      <c r="W292" s="83"/>
      <c r="X292" s="83"/>
      <c r="Y292" s="83"/>
      <c r="Z292" s="83"/>
    </row>
    <row r="293" spans="1:26" ht="12.75" customHeight="1" x14ac:dyDescent="0.2">
      <c r="A293" s="295" t="str">
        <f>VLOOKUP(B292,'Pista 01'!$A$7:$H$197,3,FALSE)</f>
        <v>Tubo de PEAD corrugado não perfurado TT150mm, fornecimento e instalação</v>
      </c>
      <c r="B293" s="296"/>
      <c r="C293" s="296"/>
      <c r="D293" s="296"/>
      <c r="E293" s="297"/>
      <c r="F293" s="91" t="s">
        <v>557</v>
      </c>
      <c r="G293" s="92" t="str">
        <f>VLOOKUP(B292,'Pista 01'!$A$7:$H$197,4,FALSE)</f>
        <v>m</v>
      </c>
      <c r="H293" s="10"/>
      <c r="I293" s="83"/>
      <c r="J293" s="83"/>
      <c r="K293" s="83"/>
      <c r="L293" s="83"/>
      <c r="M293" s="83"/>
      <c r="N293" s="83"/>
      <c r="O293" s="83"/>
      <c r="P293" s="83"/>
      <c r="Q293" s="83"/>
      <c r="R293" s="83"/>
      <c r="S293" s="83"/>
      <c r="T293" s="83"/>
      <c r="U293" s="83"/>
      <c r="V293" s="83"/>
      <c r="W293" s="83"/>
      <c r="X293" s="83"/>
      <c r="Y293" s="83"/>
      <c r="Z293" s="83"/>
    </row>
    <row r="294" spans="1:26" ht="12.75" customHeight="1" x14ac:dyDescent="0.2">
      <c r="A294" s="93"/>
      <c r="B294" s="94" t="s">
        <v>558</v>
      </c>
      <c r="C294" s="95" t="s">
        <v>559</v>
      </c>
      <c r="D294" s="95" t="s">
        <v>560</v>
      </c>
      <c r="E294" s="95" t="s">
        <v>561</v>
      </c>
      <c r="F294" s="96" t="s">
        <v>562</v>
      </c>
      <c r="G294" s="97" t="s">
        <v>563</v>
      </c>
      <c r="H294" s="10"/>
      <c r="I294" s="83"/>
      <c r="J294" s="83"/>
      <c r="K294" s="83"/>
      <c r="L294" s="83"/>
      <c r="M294" s="83"/>
      <c r="N294" s="83"/>
      <c r="O294" s="83"/>
      <c r="P294" s="83"/>
      <c r="Q294" s="83"/>
      <c r="R294" s="83"/>
      <c r="S294" s="83"/>
      <c r="T294" s="83"/>
      <c r="U294" s="83"/>
      <c r="V294" s="83"/>
      <c r="W294" s="83"/>
      <c r="X294" s="83"/>
      <c r="Y294" s="83"/>
      <c r="Z294" s="83"/>
    </row>
    <row r="295" spans="1:26" ht="12.75" customHeight="1" x14ac:dyDescent="0.2">
      <c r="A295" s="98">
        <v>88267</v>
      </c>
      <c r="B295" s="99" t="s">
        <v>568</v>
      </c>
      <c r="C295" s="56" t="s">
        <v>565</v>
      </c>
      <c r="D295" s="56" t="s">
        <v>566</v>
      </c>
      <c r="E295" s="182">
        <v>0.2</v>
      </c>
      <c r="F295" s="101">
        <v>18.86</v>
      </c>
      <c r="G295" s="102">
        <f t="shared" ref="G295:G297" si="22">ROUND(E295*F295,2)</f>
        <v>3.77</v>
      </c>
      <c r="H295" s="10"/>
      <c r="I295" s="83"/>
      <c r="J295" s="83"/>
      <c r="K295" s="83"/>
      <c r="L295" s="83"/>
      <c r="M295" s="83"/>
      <c r="N295" s="83"/>
      <c r="O295" s="83"/>
      <c r="P295" s="83"/>
      <c r="Q295" s="83"/>
      <c r="R295" s="83"/>
      <c r="S295" s="83"/>
      <c r="T295" s="83"/>
      <c r="U295" s="83"/>
      <c r="V295" s="83"/>
      <c r="W295" s="83"/>
      <c r="X295" s="83"/>
      <c r="Y295" s="83"/>
      <c r="Z295" s="83"/>
    </row>
    <row r="296" spans="1:26" ht="12.75" customHeight="1" x14ac:dyDescent="0.2">
      <c r="A296" s="98">
        <v>88316</v>
      </c>
      <c r="B296" s="99" t="s">
        <v>570</v>
      </c>
      <c r="C296" s="56" t="s">
        <v>565</v>
      </c>
      <c r="D296" s="56" t="s">
        <v>566</v>
      </c>
      <c r="E296" s="182">
        <v>0.8</v>
      </c>
      <c r="F296" s="101">
        <v>14.36</v>
      </c>
      <c r="G296" s="102">
        <f t="shared" si="22"/>
        <v>11.49</v>
      </c>
      <c r="H296" s="10"/>
      <c r="I296" s="83"/>
      <c r="J296" s="83"/>
      <c r="K296" s="83"/>
      <c r="L296" s="83"/>
      <c r="M296" s="83"/>
      <c r="N296" s="83"/>
      <c r="O296" s="83"/>
      <c r="P296" s="83"/>
      <c r="Q296" s="83"/>
      <c r="R296" s="83"/>
      <c r="S296" s="83"/>
      <c r="T296" s="83"/>
      <c r="U296" s="83"/>
      <c r="V296" s="83"/>
      <c r="W296" s="83"/>
      <c r="X296" s="83"/>
      <c r="Y296" s="83"/>
      <c r="Z296" s="83"/>
    </row>
    <row r="297" spans="1:26" ht="12.75" customHeight="1" x14ac:dyDescent="0.2">
      <c r="A297" s="98">
        <v>38053</v>
      </c>
      <c r="B297" s="99" t="s">
        <v>717</v>
      </c>
      <c r="C297" s="56" t="s">
        <v>577</v>
      </c>
      <c r="D297" s="56"/>
      <c r="E297" s="100">
        <v>1</v>
      </c>
      <c r="F297" s="101">
        <v>10.98</v>
      </c>
      <c r="G297" s="102">
        <f t="shared" si="22"/>
        <v>10.98</v>
      </c>
      <c r="H297" s="10"/>
      <c r="I297" s="83"/>
      <c r="J297" s="83"/>
      <c r="K297" s="83"/>
      <c r="L297" s="83"/>
      <c r="M297" s="83"/>
      <c r="N297" s="83"/>
      <c r="O297" s="83"/>
      <c r="P297" s="83"/>
      <c r="Q297" s="83"/>
      <c r="R297" s="83"/>
      <c r="S297" s="83"/>
      <c r="T297" s="83"/>
      <c r="U297" s="83"/>
      <c r="V297" s="83"/>
      <c r="W297" s="83"/>
      <c r="X297" s="83"/>
      <c r="Y297" s="83"/>
      <c r="Z297" s="83"/>
    </row>
    <row r="298" spans="1:26" ht="12.75" customHeight="1" x14ac:dyDescent="0.2">
      <c r="A298" s="104"/>
      <c r="B298" s="105"/>
      <c r="C298" s="106"/>
      <c r="D298" s="106"/>
      <c r="E298" s="89" t="s">
        <v>583</v>
      </c>
      <c r="F298" s="89"/>
      <c r="G298" s="107">
        <f>ROUND(SUM(G295:G297),2)</f>
        <v>26.24</v>
      </c>
      <c r="H298" s="10"/>
      <c r="I298" s="83"/>
      <c r="J298" s="83"/>
      <c r="K298" s="83"/>
      <c r="L298" s="83"/>
      <c r="M298" s="83"/>
      <c r="N298" s="83"/>
      <c r="O298" s="83"/>
      <c r="P298" s="83"/>
      <c r="Q298" s="83"/>
      <c r="R298" s="83"/>
      <c r="S298" s="83"/>
      <c r="T298" s="83"/>
      <c r="U298" s="83"/>
      <c r="V298" s="83"/>
      <c r="W298" s="83"/>
      <c r="X298" s="83"/>
      <c r="Y298" s="83"/>
      <c r="Z298" s="83"/>
    </row>
    <row r="299" spans="1:26" ht="12.75" customHeight="1" x14ac:dyDescent="0.2">
      <c r="A299" s="108"/>
      <c r="B299" s="109"/>
      <c r="C299" s="110"/>
      <c r="D299" s="111" t="s">
        <v>584</v>
      </c>
      <c r="E299" s="112">
        <f>BDI!D26</f>
        <v>0.18894704395755624</v>
      </c>
      <c r="F299" s="111"/>
      <c r="G299" s="113">
        <f>ROUND(G298*E299,2)</f>
        <v>4.96</v>
      </c>
      <c r="H299" s="10"/>
      <c r="I299" s="114"/>
      <c r="J299" s="83"/>
      <c r="K299" s="83"/>
      <c r="L299" s="83"/>
      <c r="M299" s="83"/>
      <c r="N299" s="83"/>
      <c r="O299" s="83"/>
      <c r="P299" s="83"/>
      <c r="Q299" s="83"/>
      <c r="R299" s="83"/>
      <c r="S299" s="83"/>
      <c r="T299" s="83"/>
      <c r="U299" s="83"/>
      <c r="V299" s="83"/>
      <c r="W299" s="83"/>
      <c r="X299" s="83"/>
      <c r="Y299" s="83"/>
      <c r="Z299" s="83"/>
    </row>
    <row r="300" spans="1:26" ht="12.75" customHeight="1" x14ac:dyDescent="0.2">
      <c r="A300" s="115"/>
      <c r="B300" s="116"/>
      <c r="C300" s="117"/>
      <c r="D300" s="117"/>
      <c r="E300" s="91" t="s">
        <v>15</v>
      </c>
      <c r="F300" s="91"/>
      <c r="G300" s="118">
        <f>ROUND(G298+G299,2)</f>
        <v>31.2</v>
      </c>
      <c r="H300" s="10"/>
      <c r="I300" s="83"/>
      <c r="J300" s="83"/>
      <c r="K300" s="83"/>
      <c r="L300" s="83"/>
      <c r="M300" s="83"/>
      <c r="N300" s="83"/>
      <c r="O300" s="83"/>
      <c r="P300" s="83"/>
      <c r="Q300" s="83"/>
      <c r="R300" s="83"/>
      <c r="S300" s="83"/>
      <c r="T300" s="83"/>
      <c r="U300" s="83"/>
      <c r="V300" s="83"/>
      <c r="W300" s="83"/>
      <c r="X300" s="83"/>
      <c r="Y300" s="83"/>
      <c r="Z300" s="83"/>
    </row>
    <row r="301" spans="1:26" ht="12.75" customHeight="1" x14ac:dyDescent="0.2">
      <c r="A301" s="83"/>
      <c r="B301" s="83"/>
      <c r="C301" s="83"/>
      <c r="D301" s="83"/>
      <c r="E301" s="83"/>
      <c r="F301" s="83"/>
      <c r="G301" s="83"/>
      <c r="H301" s="10"/>
      <c r="I301" s="83"/>
      <c r="J301" s="83"/>
      <c r="K301" s="83"/>
      <c r="L301" s="83"/>
      <c r="M301" s="83"/>
      <c r="N301" s="83"/>
      <c r="O301" s="83"/>
      <c r="P301" s="83"/>
      <c r="Q301" s="83"/>
      <c r="R301" s="83"/>
      <c r="S301" s="83"/>
      <c r="T301" s="83"/>
      <c r="U301" s="83"/>
      <c r="V301" s="83"/>
      <c r="W301" s="83"/>
      <c r="X301" s="83"/>
      <c r="Y301" s="83"/>
      <c r="Z301" s="83"/>
    </row>
    <row r="302" spans="1:26" ht="12.75" customHeight="1" x14ac:dyDescent="0.2">
      <c r="A302" s="84"/>
      <c r="B302" s="84"/>
      <c r="C302" s="85"/>
      <c r="D302" s="85"/>
      <c r="E302" s="85"/>
      <c r="F302" s="85"/>
      <c r="G302" s="85"/>
      <c r="H302" s="56"/>
      <c r="I302" s="83"/>
      <c r="J302" s="83"/>
      <c r="K302" s="83"/>
      <c r="L302" s="83"/>
      <c r="M302" s="83"/>
      <c r="N302" s="83"/>
      <c r="O302" s="83"/>
      <c r="P302" s="83"/>
      <c r="Q302" s="83"/>
      <c r="R302" s="83"/>
      <c r="S302" s="83"/>
      <c r="T302" s="83"/>
      <c r="U302" s="83"/>
      <c r="V302" s="83"/>
      <c r="W302" s="83"/>
      <c r="X302" s="83"/>
      <c r="Y302" s="83"/>
      <c r="Z302" s="83"/>
    </row>
    <row r="303" spans="1:26" ht="12.75" customHeight="1" x14ac:dyDescent="0.2">
      <c r="A303" s="86" t="s">
        <v>7</v>
      </c>
      <c r="B303" s="87" t="s">
        <v>322</v>
      </c>
      <c r="C303" s="88" t="s">
        <v>323</v>
      </c>
      <c r="D303" s="88"/>
      <c r="E303" s="89"/>
      <c r="F303" s="89"/>
      <c r="G303" s="90" t="s">
        <v>715</v>
      </c>
      <c r="H303" s="10"/>
      <c r="I303" s="83"/>
      <c r="J303" s="83"/>
      <c r="K303" s="83"/>
      <c r="L303" s="83"/>
      <c r="M303" s="83"/>
      <c r="N303" s="83"/>
      <c r="O303" s="83"/>
      <c r="P303" s="83"/>
      <c r="Q303" s="83"/>
      <c r="R303" s="83"/>
      <c r="S303" s="83"/>
      <c r="T303" s="83"/>
      <c r="U303" s="83"/>
      <c r="V303" s="83"/>
      <c r="W303" s="83"/>
      <c r="X303" s="83"/>
      <c r="Y303" s="83"/>
      <c r="Z303" s="83"/>
    </row>
    <row r="304" spans="1:26" ht="12.75" customHeight="1" x14ac:dyDescent="0.2">
      <c r="A304" s="295" t="str">
        <f>VLOOKUP(B303,'Pista 01'!$A$7:$H$197,3,FALSE)</f>
        <v>Tubo de PEAD corrugado não perfurado TT170mm, fornecimento e instalação</v>
      </c>
      <c r="B304" s="296"/>
      <c r="C304" s="296"/>
      <c r="D304" s="296"/>
      <c r="E304" s="297"/>
      <c r="F304" s="91" t="s">
        <v>557</v>
      </c>
      <c r="G304" s="92" t="str">
        <f>VLOOKUP(B303,'Pista 01'!$A$7:$H$197,4,FALSE)</f>
        <v>m</v>
      </c>
      <c r="H304" s="10"/>
      <c r="I304" s="83"/>
      <c r="J304" s="83"/>
      <c r="K304" s="83"/>
      <c r="L304" s="83"/>
      <c r="M304" s="83"/>
      <c r="N304" s="83"/>
      <c r="O304" s="83"/>
      <c r="P304" s="83"/>
      <c r="Q304" s="83"/>
      <c r="R304" s="83"/>
      <c r="S304" s="83"/>
      <c r="T304" s="83"/>
      <c r="U304" s="83"/>
      <c r="V304" s="83"/>
      <c r="W304" s="83"/>
      <c r="X304" s="83"/>
      <c r="Y304" s="83"/>
      <c r="Z304" s="83"/>
    </row>
    <row r="305" spans="1:26" ht="12.75" customHeight="1" x14ac:dyDescent="0.2">
      <c r="A305" s="93"/>
      <c r="B305" s="94" t="s">
        <v>558</v>
      </c>
      <c r="C305" s="95" t="s">
        <v>559</v>
      </c>
      <c r="D305" s="95" t="s">
        <v>560</v>
      </c>
      <c r="E305" s="95" t="s">
        <v>561</v>
      </c>
      <c r="F305" s="96" t="s">
        <v>562</v>
      </c>
      <c r="G305" s="97" t="s">
        <v>563</v>
      </c>
      <c r="H305" s="10"/>
      <c r="I305" s="83"/>
      <c r="J305" s="83"/>
      <c r="K305" s="83"/>
      <c r="L305" s="83"/>
      <c r="M305" s="83"/>
      <c r="N305" s="83"/>
      <c r="O305" s="83"/>
      <c r="P305" s="83"/>
      <c r="Q305" s="83"/>
      <c r="R305" s="83"/>
      <c r="S305" s="83"/>
      <c r="T305" s="83"/>
      <c r="U305" s="83"/>
      <c r="V305" s="83"/>
      <c r="W305" s="83"/>
      <c r="X305" s="83"/>
      <c r="Y305" s="83"/>
      <c r="Z305" s="83"/>
    </row>
    <row r="306" spans="1:26" ht="12.75" customHeight="1" x14ac:dyDescent="0.2">
      <c r="A306" s="98">
        <v>88267</v>
      </c>
      <c r="B306" s="99" t="s">
        <v>568</v>
      </c>
      <c r="C306" s="56" t="s">
        <v>565</v>
      </c>
      <c r="D306" s="56" t="s">
        <v>566</v>
      </c>
      <c r="E306" s="182">
        <v>0.2</v>
      </c>
      <c r="F306" s="101">
        <v>18.86</v>
      </c>
      <c r="G306" s="102">
        <f t="shared" ref="G306:G308" si="23">ROUND(E306*F306,2)</f>
        <v>3.77</v>
      </c>
      <c r="H306" s="10"/>
      <c r="I306" s="83"/>
      <c r="J306" s="83"/>
      <c r="K306" s="83"/>
      <c r="L306" s="83"/>
      <c r="M306" s="83"/>
      <c r="N306" s="83"/>
      <c r="O306" s="83"/>
      <c r="P306" s="83"/>
      <c r="Q306" s="83"/>
      <c r="R306" s="83"/>
      <c r="S306" s="83"/>
      <c r="T306" s="83"/>
      <c r="U306" s="83"/>
      <c r="V306" s="83"/>
      <c r="W306" s="83"/>
      <c r="X306" s="83"/>
      <c r="Y306" s="83"/>
      <c r="Z306" s="83"/>
    </row>
    <row r="307" spans="1:26" ht="12.75" customHeight="1" x14ac:dyDescent="0.2">
      <c r="A307" s="98">
        <v>88316</v>
      </c>
      <c r="B307" s="99" t="s">
        <v>570</v>
      </c>
      <c r="C307" s="56" t="s">
        <v>565</v>
      </c>
      <c r="D307" s="56" t="s">
        <v>566</v>
      </c>
      <c r="E307" s="182">
        <v>0.8</v>
      </c>
      <c r="F307" s="101">
        <v>14.36</v>
      </c>
      <c r="G307" s="102">
        <f t="shared" si="23"/>
        <v>11.49</v>
      </c>
      <c r="H307" s="10"/>
      <c r="I307" s="83"/>
      <c r="J307" s="83"/>
      <c r="K307" s="83"/>
      <c r="L307" s="83"/>
      <c r="M307" s="83"/>
      <c r="N307" s="83"/>
      <c r="O307" s="83"/>
      <c r="P307" s="83"/>
      <c r="Q307" s="83"/>
      <c r="R307" s="83"/>
      <c r="S307" s="83"/>
      <c r="T307" s="83"/>
      <c r="U307" s="83"/>
      <c r="V307" s="83"/>
      <c r="W307" s="83"/>
      <c r="X307" s="83"/>
      <c r="Y307" s="83"/>
      <c r="Z307" s="83"/>
    </row>
    <row r="308" spans="1:26" ht="12.75" customHeight="1" x14ac:dyDescent="0.2">
      <c r="A308" s="98">
        <v>38054</v>
      </c>
      <c r="B308" s="99" t="s">
        <v>718</v>
      </c>
      <c r="C308" s="56" t="s">
        <v>577</v>
      </c>
      <c r="D308" s="56"/>
      <c r="E308" s="100">
        <v>1</v>
      </c>
      <c r="F308" s="101">
        <v>18.88</v>
      </c>
      <c r="G308" s="102">
        <f t="shared" si="23"/>
        <v>18.88</v>
      </c>
      <c r="H308" s="10"/>
      <c r="I308" s="83"/>
      <c r="J308" s="83"/>
      <c r="K308" s="83"/>
      <c r="L308" s="83"/>
      <c r="M308" s="83"/>
      <c r="N308" s="83"/>
      <c r="O308" s="83"/>
      <c r="P308" s="83"/>
      <c r="Q308" s="83"/>
      <c r="R308" s="83"/>
      <c r="S308" s="83"/>
      <c r="T308" s="83"/>
      <c r="U308" s="83"/>
      <c r="V308" s="83"/>
      <c r="W308" s="83"/>
      <c r="X308" s="83"/>
      <c r="Y308" s="83"/>
      <c r="Z308" s="83"/>
    </row>
    <row r="309" spans="1:26" ht="12.75" customHeight="1" x14ac:dyDescent="0.2">
      <c r="A309" s="104"/>
      <c r="B309" s="105"/>
      <c r="C309" s="106"/>
      <c r="D309" s="106"/>
      <c r="E309" s="89" t="s">
        <v>583</v>
      </c>
      <c r="F309" s="89"/>
      <c r="G309" s="107">
        <f>ROUND(SUM(G306:G308),2)</f>
        <v>34.14</v>
      </c>
      <c r="H309" s="10"/>
      <c r="I309" s="83"/>
      <c r="J309" s="83"/>
      <c r="K309" s="83"/>
      <c r="L309" s="83"/>
      <c r="M309" s="83"/>
      <c r="N309" s="83"/>
      <c r="O309" s="83"/>
      <c r="P309" s="83"/>
      <c r="Q309" s="83"/>
      <c r="R309" s="83"/>
      <c r="S309" s="83"/>
      <c r="T309" s="83"/>
      <c r="U309" s="83"/>
      <c r="V309" s="83"/>
      <c r="W309" s="83"/>
      <c r="X309" s="83"/>
      <c r="Y309" s="83"/>
      <c r="Z309" s="83"/>
    </row>
    <row r="310" spans="1:26" ht="12.75" customHeight="1" x14ac:dyDescent="0.2">
      <c r="A310" s="108"/>
      <c r="B310" s="109"/>
      <c r="C310" s="110"/>
      <c r="D310" s="111" t="s">
        <v>584</v>
      </c>
      <c r="E310" s="112">
        <f>BDI!D26</f>
        <v>0.18894704395755624</v>
      </c>
      <c r="F310" s="111"/>
      <c r="G310" s="113">
        <f>ROUND(G309*E310,2)</f>
        <v>6.45</v>
      </c>
      <c r="H310" s="10"/>
      <c r="I310" s="114"/>
      <c r="J310" s="83"/>
      <c r="K310" s="83"/>
      <c r="L310" s="83"/>
      <c r="M310" s="83"/>
      <c r="N310" s="83"/>
      <c r="O310" s="83"/>
      <c r="P310" s="83"/>
      <c r="Q310" s="83"/>
      <c r="R310" s="83"/>
      <c r="S310" s="83"/>
      <c r="T310" s="83"/>
      <c r="U310" s="83"/>
      <c r="V310" s="83"/>
      <c r="W310" s="83"/>
      <c r="X310" s="83"/>
      <c r="Y310" s="83"/>
      <c r="Z310" s="83"/>
    </row>
    <row r="311" spans="1:26" ht="12.75" customHeight="1" x14ac:dyDescent="0.2">
      <c r="A311" s="115"/>
      <c r="B311" s="116"/>
      <c r="C311" s="117"/>
      <c r="D311" s="117"/>
      <c r="E311" s="91" t="s">
        <v>15</v>
      </c>
      <c r="F311" s="91"/>
      <c r="G311" s="118">
        <f>ROUND(G309+G310,2)</f>
        <v>40.590000000000003</v>
      </c>
      <c r="H311" s="10"/>
      <c r="I311" s="83"/>
      <c r="J311" s="83"/>
      <c r="K311" s="83"/>
      <c r="L311" s="83"/>
      <c r="M311" s="83"/>
      <c r="N311" s="83"/>
      <c r="O311" s="83"/>
      <c r="P311" s="83"/>
      <c r="Q311" s="83"/>
      <c r="R311" s="83"/>
      <c r="S311" s="83"/>
      <c r="T311" s="83"/>
      <c r="U311" s="83"/>
      <c r="V311" s="83"/>
      <c r="W311" s="83"/>
      <c r="X311" s="83"/>
      <c r="Y311" s="83"/>
      <c r="Z311" s="83"/>
    </row>
    <row r="312" spans="1:26" ht="12.75" customHeight="1" x14ac:dyDescent="0.2">
      <c r="A312" s="83"/>
      <c r="B312" s="83"/>
      <c r="C312" s="83"/>
      <c r="D312" s="83"/>
      <c r="E312" s="83"/>
      <c r="F312" s="83"/>
      <c r="G312" s="83"/>
      <c r="H312" s="10"/>
      <c r="I312" s="83"/>
      <c r="J312" s="83"/>
      <c r="K312" s="83"/>
      <c r="L312" s="83"/>
      <c r="M312" s="83"/>
      <c r="N312" s="83"/>
      <c r="O312" s="83"/>
      <c r="P312" s="83"/>
      <c r="Q312" s="83"/>
      <c r="R312" s="83"/>
      <c r="S312" s="83"/>
      <c r="T312" s="83"/>
      <c r="U312" s="83"/>
      <c r="V312" s="83"/>
      <c r="W312" s="83"/>
      <c r="X312" s="83"/>
      <c r="Y312" s="83"/>
      <c r="Z312" s="83"/>
    </row>
    <row r="313" spans="1:26" ht="12.75" customHeight="1" x14ac:dyDescent="0.2">
      <c r="A313" s="84"/>
      <c r="B313" s="84"/>
      <c r="C313" s="85"/>
      <c r="D313" s="85"/>
      <c r="E313" s="85"/>
      <c r="F313" s="85"/>
      <c r="G313" s="85"/>
      <c r="H313" s="56"/>
      <c r="I313" s="83"/>
      <c r="J313" s="83"/>
      <c r="K313" s="83"/>
      <c r="L313" s="83"/>
      <c r="M313" s="83"/>
      <c r="N313" s="83"/>
      <c r="O313" s="83"/>
      <c r="P313" s="83"/>
      <c r="Q313" s="83"/>
      <c r="R313" s="83"/>
      <c r="S313" s="83"/>
      <c r="T313" s="83"/>
      <c r="U313" s="83"/>
      <c r="V313" s="83"/>
      <c r="W313" s="83"/>
      <c r="X313" s="83"/>
      <c r="Y313" s="83"/>
      <c r="Z313" s="83"/>
    </row>
    <row r="314" spans="1:26" ht="12.75" customHeight="1" x14ac:dyDescent="0.2">
      <c r="A314" s="86" t="s">
        <v>7</v>
      </c>
      <c r="B314" s="87" t="s">
        <v>326</v>
      </c>
      <c r="C314" s="88" t="s">
        <v>345</v>
      </c>
      <c r="D314" s="88"/>
      <c r="E314" s="89"/>
      <c r="F314" s="89"/>
      <c r="G314" s="90"/>
      <c r="H314" s="10"/>
      <c r="I314" s="83"/>
      <c r="J314" s="83"/>
      <c r="K314" s="83"/>
      <c r="L314" s="83"/>
      <c r="M314" s="83"/>
      <c r="N314" s="83"/>
      <c r="O314" s="83"/>
      <c r="P314" s="83"/>
      <c r="Q314" s="83"/>
      <c r="R314" s="83"/>
      <c r="S314" s="83"/>
      <c r="T314" s="83"/>
      <c r="U314" s="83"/>
      <c r="V314" s="83"/>
      <c r="W314" s="83"/>
      <c r="X314" s="83"/>
      <c r="Y314" s="83"/>
      <c r="Z314" s="83"/>
    </row>
    <row r="315" spans="1:26" ht="12.75" customHeight="1" x14ac:dyDescent="0.2">
      <c r="A315" s="295" t="str">
        <f>VLOOKUP(B314,'Pista 01'!$A$7:$H$197,3,FALSE)</f>
        <v>Tubo corrugado de dupla parede em PEAD, classe SN2 , TSN2-250mm,  fornecimento e instalação</v>
      </c>
      <c r="B315" s="296"/>
      <c r="C315" s="296"/>
      <c r="D315" s="296"/>
      <c r="E315" s="297"/>
      <c r="F315" s="91" t="s">
        <v>557</v>
      </c>
      <c r="G315" s="92" t="str">
        <f>VLOOKUP(B314,'Pista 01'!$A$7:$H$197,4,FALSE)</f>
        <v>m</v>
      </c>
      <c r="H315" s="10"/>
      <c r="I315" s="83"/>
      <c r="J315" s="83"/>
      <c r="K315" s="83"/>
      <c r="L315" s="83"/>
      <c r="M315" s="83"/>
      <c r="N315" s="83"/>
      <c r="O315" s="83"/>
      <c r="P315" s="83"/>
      <c r="Q315" s="83"/>
      <c r="R315" s="83"/>
      <c r="S315" s="83"/>
      <c r="T315" s="83"/>
      <c r="U315" s="83"/>
      <c r="V315" s="83"/>
      <c r="W315" s="83"/>
      <c r="X315" s="83"/>
      <c r="Y315" s="83"/>
      <c r="Z315" s="83"/>
    </row>
    <row r="316" spans="1:26" ht="12.75" customHeight="1" x14ac:dyDescent="0.2">
      <c r="A316" s="93"/>
      <c r="B316" s="94" t="s">
        <v>558</v>
      </c>
      <c r="C316" s="95" t="s">
        <v>559</v>
      </c>
      <c r="D316" s="95" t="s">
        <v>560</v>
      </c>
      <c r="E316" s="95" t="s">
        <v>561</v>
      </c>
      <c r="F316" s="96" t="s">
        <v>562</v>
      </c>
      <c r="G316" s="97" t="s">
        <v>563</v>
      </c>
      <c r="H316" s="10"/>
      <c r="I316" s="83"/>
      <c r="J316" s="83"/>
      <c r="K316" s="83"/>
      <c r="L316" s="83"/>
      <c r="M316" s="83"/>
      <c r="N316" s="83"/>
      <c r="O316" s="83"/>
      <c r="P316" s="83"/>
      <c r="Q316" s="83"/>
      <c r="R316" s="83"/>
      <c r="S316" s="83"/>
      <c r="T316" s="83"/>
      <c r="U316" s="83"/>
      <c r="V316" s="83"/>
      <c r="W316" s="83"/>
      <c r="X316" s="83"/>
      <c r="Y316" s="83"/>
      <c r="Z316" s="83"/>
    </row>
    <row r="317" spans="1:26" ht="12.75" customHeight="1" x14ac:dyDescent="0.2">
      <c r="A317" s="98">
        <v>88246</v>
      </c>
      <c r="B317" s="99" t="s">
        <v>719</v>
      </c>
      <c r="C317" s="56" t="s">
        <v>565</v>
      </c>
      <c r="D317" s="56" t="s">
        <v>566</v>
      </c>
      <c r="E317" s="182">
        <v>0.16</v>
      </c>
      <c r="F317" s="101">
        <v>15.11</v>
      </c>
      <c r="G317" s="102">
        <f t="shared" ref="G317:G319" si="24">ROUND(E317*F317,2)</f>
        <v>2.42</v>
      </c>
      <c r="H317" s="10"/>
      <c r="I317" s="83"/>
      <c r="J317" s="83"/>
      <c r="K317" s="83"/>
      <c r="L317" s="83"/>
      <c r="M317" s="83"/>
      <c r="N317" s="83"/>
      <c r="O317" s="83"/>
      <c r="P317" s="83"/>
      <c r="Q317" s="83"/>
      <c r="R317" s="83"/>
      <c r="S317" s="83"/>
      <c r="T317" s="83"/>
      <c r="U317" s="83"/>
      <c r="V317" s="83"/>
      <c r="W317" s="83"/>
      <c r="X317" s="83"/>
      <c r="Y317" s="83"/>
      <c r="Z317" s="83"/>
    </row>
    <row r="318" spans="1:26" ht="12.75" customHeight="1" x14ac:dyDescent="0.2">
      <c r="A318" s="98">
        <v>88316</v>
      </c>
      <c r="B318" s="99" t="s">
        <v>570</v>
      </c>
      <c r="C318" s="56" t="s">
        <v>565</v>
      </c>
      <c r="D318" s="56" t="s">
        <v>566</v>
      </c>
      <c r="E318" s="182">
        <v>0.16</v>
      </c>
      <c r="F318" s="101">
        <v>14.36</v>
      </c>
      <c r="G318" s="102">
        <f t="shared" si="24"/>
        <v>2.2999999999999998</v>
      </c>
      <c r="H318" s="10"/>
      <c r="I318" s="83"/>
      <c r="J318" s="83"/>
      <c r="K318" s="83"/>
      <c r="L318" s="83"/>
      <c r="M318" s="83"/>
      <c r="N318" s="83"/>
      <c r="O318" s="83"/>
      <c r="P318" s="83"/>
      <c r="Q318" s="83"/>
      <c r="R318" s="83"/>
      <c r="S318" s="83"/>
      <c r="T318" s="83"/>
      <c r="U318" s="83"/>
      <c r="V318" s="83"/>
      <c r="W318" s="83"/>
      <c r="X318" s="83"/>
      <c r="Y318" s="83"/>
      <c r="Z318" s="83"/>
    </row>
    <row r="319" spans="1:26" ht="12.75" customHeight="1" x14ac:dyDescent="0.2">
      <c r="A319" s="98">
        <v>41779</v>
      </c>
      <c r="B319" s="99" t="s">
        <v>720</v>
      </c>
      <c r="C319" s="56" t="s">
        <v>577</v>
      </c>
      <c r="D319" s="56" t="s">
        <v>702</v>
      </c>
      <c r="E319" s="182">
        <v>1</v>
      </c>
      <c r="F319" s="101">
        <v>124.19</v>
      </c>
      <c r="G319" s="102">
        <f t="shared" si="24"/>
        <v>124.19</v>
      </c>
      <c r="H319" s="10"/>
      <c r="I319" s="83"/>
      <c r="J319" s="83"/>
      <c r="K319" s="83"/>
      <c r="L319" s="83"/>
      <c r="M319" s="83"/>
      <c r="N319" s="83"/>
      <c r="O319" s="83"/>
      <c r="P319" s="83"/>
      <c r="Q319" s="83"/>
      <c r="R319" s="83"/>
      <c r="S319" s="83"/>
      <c r="T319" s="83"/>
      <c r="U319" s="83"/>
      <c r="V319" s="83"/>
      <c r="W319" s="83"/>
      <c r="X319" s="83"/>
      <c r="Y319" s="83"/>
      <c r="Z319" s="83"/>
    </row>
    <row r="320" spans="1:26" ht="12.75" customHeight="1" x14ac:dyDescent="0.2">
      <c r="A320" s="104"/>
      <c r="B320" s="105"/>
      <c r="C320" s="106"/>
      <c r="D320" s="106"/>
      <c r="E320" s="89" t="s">
        <v>583</v>
      </c>
      <c r="F320" s="89"/>
      <c r="G320" s="107">
        <f>ROUND(SUM(G317:G319),2)</f>
        <v>128.91</v>
      </c>
      <c r="H320" s="10"/>
      <c r="I320" s="83"/>
      <c r="J320" s="83"/>
      <c r="K320" s="83"/>
      <c r="L320" s="83"/>
      <c r="M320" s="83"/>
      <c r="N320" s="83"/>
      <c r="O320" s="83"/>
      <c r="P320" s="83"/>
      <c r="Q320" s="83"/>
      <c r="R320" s="83"/>
      <c r="S320" s="83"/>
      <c r="T320" s="83"/>
      <c r="U320" s="83"/>
      <c r="V320" s="83"/>
      <c r="W320" s="83"/>
      <c r="X320" s="83"/>
      <c r="Y320" s="83"/>
      <c r="Z320" s="83"/>
    </row>
    <row r="321" spans="1:26" ht="12.75" customHeight="1" x14ac:dyDescent="0.2">
      <c r="A321" s="108"/>
      <c r="B321" s="109"/>
      <c r="C321" s="110"/>
      <c r="D321" s="111" t="s">
        <v>584</v>
      </c>
      <c r="E321" s="112">
        <f>BDI!D26</f>
        <v>0.18894704395755624</v>
      </c>
      <c r="F321" s="111"/>
      <c r="G321" s="113">
        <f>ROUND(G320*E321,2)</f>
        <v>24.36</v>
      </c>
      <c r="H321" s="10"/>
      <c r="I321" s="114"/>
      <c r="J321" s="83"/>
      <c r="K321" s="83"/>
      <c r="L321" s="83"/>
      <c r="M321" s="83"/>
      <c r="N321" s="83"/>
      <c r="O321" s="83"/>
      <c r="P321" s="83"/>
      <c r="Q321" s="83"/>
      <c r="R321" s="83"/>
      <c r="S321" s="83"/>
      <c r="T321" s="83"/>
      <c r="U321" s="83"/>
      <c r="V321" s="83"/>
      <c r="W321" s="83"/>
      <c r="X321" s="83"/>
      <c r="Y321" s="83"/>
      <c r="Z321" s="83"/>
    </row>
    <row r="322" spans="1:26" ht="12.75" customHeight="1" x14ac:dyDescent="0.2">
      <c r="A322" s="115"/>
      <c r="B322" s="116"/>
      <c r="C322" s="117"/>
      <c r="D322" s="117"/>
      <c r="E322" s="91" t="s">
        <v>15</v>
      </c>
      <c r="F322" s="91"/>
      <c r="G322" s="118">
        <f>ROUND(G320+G321,2)</f>
        <v>153.27000000000001</v>
      </c>
      <c r="H322" s="10"/>
      <c r="I322" s="83"/>
      <c r="J322" s="83"/>
      <c r="K322" s="83"/>
      <c r="L322" s="83"/>
      <c r="M322" s="83"/>
      <c r="N322" s="83"/>
      <c r="O322" s="83"/>
      <c r="P322" s="83"/>
      <c r="Q322" s="83"/>
      <c r="R322" s="83"/>
      <c r="S322" s="83"/>
      <c r="T322" s="83"/>
      <c r="U322" s="83"/>
      <c r="V322" s="83"/>
      <c r="W322" s="83"/>
      <c r="X322" s="83"/>
      <c r="Y322" s="83"/>
      <c r="Z322" s="83"/>
    </row>
    <row r="323" spans="1:26" ht="12.75" customHeight="1" x14ac:dyDescent="0.2">
      <c r="A323" s="83"/>
      <c r="B323" s="83"/>
      <c r="C323" s="83"/>
      <c r="D323" s="83"/>
      <c r="E323" s="83"/>
      <c r="F323" s="83"/>
      <c r="G323" s="83"/>
      <c r="H323" s="10"/>
      <c r="I323" s="83"/>
      <c r="J323" s="83"/>
      <c r="K323" s="83"/>
      <c r="L323" s="83"/>
      <c r="M323" s="83"/>
      <c r="N323" s="83"/>
      <c r="O323" s="83"/>
      <c r="P323" s="83"/>
      <c r="Q323" s="83"/>
      <c r="R323" s="83"/>
      <c r="S323" s="83"/>
      <c r="T323" s="83"/>
      <c r="U323" s="83"/>
      <c r="V323" s="83"/>
      <c r="W323" s="83"/>
      <c r="X323" s="83"/>
      <c r="Y323" s="83"/>
      <c r="Z323" s="83"/>
    </row>
    <row r="324" spans="1:26" ht="12.75" customHeight="1" x14ac:dyDescent="0.2">
      <c r="A324" s="84"/>
      <c r="B324" s="84"/>
      <c r="C324" s="85"/>
      <c r="D324" s="85"/>
      <c r="E324" s="85"/>
      <c r="F324" s="85"/>
      <c r="G324" s="85"/>
      <c r="H324" s="56"/>
      <c r="I324" s="83"/>
      <c r="J324" s="83"/>
      <c r="K324" s="83"/>
      <c r="L324" s="83"/>
      <c r="M324" s="83"/>
      <c r="N324" s="83"/>
      <c r="O324" s="83"/>
      <c r="P324" s="83"/>
      <c r="Q324" s="83"/>
      <c r="R324" s="83"/>
      <c r="S324" s="83"/>
      <c r="T324" s="83"/>
      <c r="U324" s="83"/>
      <c r="V324" s="83"/>
      <c r="W324" s="83"/>
      <c r="X324" s="83"/>
      <c r="Y324" s="83"/>
      <c r="Z324" s="83"/>
    </row>
    <row r="325" spans="1:26" ht="12.75" customHeight="1" x14ac:dyDescent="0.2">
      <c r="A325" s="86" t="s">
        <v>7</v>
      </c>
      <c r="B325" s="87" t="s">
        <v>328</v>
      </c>
      <c r="C325" s="185">
        <v>94871</v>
      </c>
      <c r="D325" s="88"/>
      <c r="E325" s="89"/>
      <c r="F325" s="89"/>
      <c r="G325" s="90"/>
      <c r="H325" s="10"/>
      <c r="I325" s="83"/>
      <c r="J325" s="83"/>
      <c r="K325" s="83"/>
      <c r="L325" s="83"/>
      <c r="M325" s="83"/>
      <c r="N325" s="83"/>
      <c r="O325" s="83"/>
      <c r="P325" s="83"/>
      <c r="Q325" s="83"/>
      <c r="R325" s="83"/>
      <c r="S325" s="83"/>
      <c r="T325" s="83"/>
      <c r="U325" s="83"/>
      <c r="V325" s="83"/>
      <c r="W325" s="83"/>
      <c r="X325" s="83"/>
      <c r="Y325" s="83"/>
      <c r="Z325" s="83"/>
    </row>
    <row r="326" spans="1:26" ht="12.75" customHeight="1" x14ac:dyDescent="0.2">
      <c r="A326" s="295" t="str">
        <f>VLOOKUP(B325,'Pista 01'!$A$7:$H$197,3,FALSE)</f>
        <v>Tubo corrugado de dupla parede em PEAD, classe SN2 , TSN2-300mm,  fornecimento e instalação</v>
      </c>
      <c r="B326" s="296"/>
      <c r="C326" s="296"/>
      <c r="D326" s="296"/>
      <c r="E326" s="297"/>
      <c r="F326" s="91" t="s">
        <v>557</v>
      </c>
      <c r="G326" s="92" t="str">
        <f>VLOOKUP(B325,'Pista 01'!$A$7:$H$197,4,FALSE)</f>
        <v>m</v>
      </c>
      <c r="H326" s="10"/>
      <c r="I326" s="83"/>
      <c r="J326" s="83"/>
      <c r="K326" s="83"/>
      <c r="L326" s="83"/>
      <c r="M326" s="83"/>
      <c r="N326" s="83"/>
      <c r="O326" s="83"/>
      <c r="P326" s="83"/>
      <c r="Q326" s="83"/>
      <c r="R326" s="83"/>
      <c r="S326" s="83"/>
      <c r="T326" s="83"/>
      <c r="U326" s="83"/>
      <c r="V326" s="83"/>
      <c r="W326" s="83"/>
      <c r="X326" s="83"/>
      <c r="Y326" s="83"/>
      <c r="Z326" s="83"/>
    </row>
    <row r="327" spans="1:26" ht="12.75" customHeight="1" x14ac:dyDescent="0.2">
      <c r="A327" s="93"/>
      <c r="B327" s="94" t="s">
        <v>558</v>
      </c>
      <c r="C327" s="95" t="s">
        <v>559</v>
      </c>
      <c r="D327" s="95" t="s">
        <v>560</v>
      </c>
      <c r="E327" s="95" t="s">
        <v>561</v>
      </c>
      <c r="F327" s="96" t="s">
        <v>562</v>
      </c>
      <c r="G327" s="97" t="s">
        <v>563</v>
      </c>
      <c r="H327" s="10"/>
      <c r="I327" s="83"/>
      <c r="J327" s="83"/>
      <c r="K327" s="83"/>
      <c r="L327" s="83"/>
      <c r="M327" s="83"/>
      <c r="N327" s="83"/>
      <c r="O327" s="83"/>
      <c r="P327" s="83"/>
      <c r="Q327" s="83"/>
      <c r="R327" s="83"/>
      <c r="S327" s="83"/>
      <c r="T327" s="83"/>
      <c r="U327" s="83"/>
      <c r="V327" s="83"/>
      <c r="W327" s="83"/>
      <c r="X327" s="83"/>
      <c r="Y327" s="83"/>
      <c r="Z327" s="83"/>
    </row>
    <row r="328" spans="1:26" ht="12.75" customHeight="1" x14ac:dyDescent="0.2">
      <c r="A328" s="98">
        <v>88246</v>
      </c>
      <c r="B328" s="99" t="s">
        <v>719</v>
      </c>
      <c r="C328" s="56" t="s">
        <v>565</v>
      </c>
      <c r="D328" s="56" t="s">
        <v>566</v>
      </c>
      <c r="E328" s="182">
        <v>0.17399999999999999</v>
      </c>
      <c r="F328" s="101">
        <v>15.11</v>
      </c>
      <c r="G328" s="102">
        <f t="shared" ref="G328:G330" si="25">ROUND(E328*F328,2)</f>
        <v>2.63</v>
      </c>
      <c r="H328" s="10"/>
      <c r="I328" s="83"/>
      <c r="J328" s="83"/>
      <c r="K328" s="83"/>
      <c r="L328" s="83"/>
      <c r="M328" s="83"/>
      <c r="N328" s="83"/>
      <c r="O328" s="83"/>
      <c r="P328" s="83"/>
      <c r="Q328" s="83"/>
      <c r="R328" s="83"/>
      <c r="S328" s="83"/>
      <c r="T328" s="83"/>
      <c r="U328" s="83"/>
      <c r="V328" s="83"/>
      <c r="W328" s="83"/>
      <c r="X328" s="83"/>
      <c r="Y328" s="83"/>
      <c r="Z328" s="83"/>
    </row>
    <row r="329" spans="1:26" ht="12.75" customHeight="1" x14ac:dyDescent="0.2">
      <c r="A329" s="98">
        <v>88316</v>
      </c>
      <c r="B329" s="99" t="s">
        <v>570</v>
      </c>
      <c r="C329" s="56" t="s">
        <v>565</v>
      </c>
      <c r="D329" s="56" t="s">
        <v>566</v>
      </c>
      <c r="E329" s="182">
        <v>0.17399999999999999</v>
      </c>
      <c r="F329" s="101">
        <v>14.36</v>
      </c>
      <c r="G329" s="102">
        <f t="shared" si="25"/>
        <v>2.5</v>
      </c>
      <c r="H329" s="10"/>
      <c r="I329" s="83"/>
      <c r="J329" s="83"/>
      <c r="K329" s="83"/>
      <c r="L329" s="83"/>
      <c r="M329" s="83"/>
      <c r="N329" s="83"/>
      <c r="O329" s="83"/>
      <c r="P329" s="83"/>
      <c r="Q329" s="83"/>
      <c r="R329" s="83"/>
      <c r="S329" s="83"/>
      <c r="T329" s="83"/>
      <c r="U329" s="83"/>
      <c r="V329" s="83"/>
      <c r="W329" s="83"/>
      <c r="X329" s="83"/>
      <c r="Y329" s="83"/>
      <c r="Z329" s="83"/>
    </row>
    <row r="330" spans="1:26" ht="12.75" customHeight="1" x14ac:dyDescent="0.2">
      <c r="A330" s="98">
        <v>41780</v>
      </c>
      <c r="B330" s="99" t="s">
        <v>721</v>
      </c>
      <c r="C330" s="56" t="s">
        <v>577</v>
      </c>
      <c r="D330" s="56" t="s">
        <v>702</v>
      </c>
      <c r="E330" s="182">
        <v>1</v>
      </c>
      <c r="F330" s="101">
        <v>146.88</v>
      </c>
      <c r="G330" s="102">
        <f t="shared" si="25"/>
        <v>146.88</v>
      </c>
      <c r="H330" s="10"/>
      <c r="I330" s="83"/>
      <c r="J330" s="83"/>
      <c r="K330" s="83"/>
      <c r="L330" s="83"/>
      <c r="M330" s="83"/>
      <c r="N330" s="83"/>
      <c r="O330" s="83"/>
      <c r="P330" s="83"/>
      <c r="Q330" s="83"/>
      <c r="R330" s="83"/>
      <c r="S330" s="83"/>
      <c r="T330" s="83"/>
      <c r="U330" s="83"/>
      <c r="V330" s="83"/>
      <c r="W330" s="83"/>
      <c r="X330" s="83"/>
      <c r="Y330" s="83"/>
      <c r="Z330" s="83"/>
    </row>
    <row r="331" spans="1:26" ht="12.75" customHeight="1" x14ac:dyDescent="0.2">
      <c r="A331" s="104"/>
      <c r="B331" s="105"/>
      <c r="C331" s="106"/>
      <c r="D331" s="106"/>
      <c r="E331" s="89" t="s">
        <v>583</v>
      </c>
      <c r="F331" s="89"/>
      <c r="G331" s="107">
        <f>ROUND(SUM(G328:G330),2)</f>
        <v>152.01</v>
      </c>
      <c r="H331" s="10"/>
      <c r="I331" s="83"/>
      <c r="J331" s="83"/>
      <c r="K331" s="83"/>
      <c r="L331" s="83"/>
      <c r="M331" s="83"/>
      <c r="N331" s="83"/>
      <c r="O331" s="83"/>
      <c r="P331" s="83"/>
      <c r="Q331" s="83"/>
      <c r="R331" s="83"/>
      <c r="S331" s="83"/>
      <c r="T331" s="83"/>
      <c r="U331" s="83"/>
      <c r="V331" s="83"/>
      <c r="W331" s="83"/>
      <c r="X331" s="83"/>
      <c r="Y331" s="83"/>
      <c r="Z331" s="83"/>
    </row>
    <row r="332" spans="1:26" ht="12.75" customHeight="1" x14ac:dyDescent="0.2">
      <c r="A332" s="108"/>
      <c r="B332" s="109"/>
      <c r="C332" s="110"/>
      <c r="D332" s="111" t="s">
        <v>584</v>
      </c>
      <c r="E332" s="112">
        <f>BDI!D26</f>
        <v>0.18894704395755624</v>
      </c>
      <c r="F332" s="111"/>
      <c r="G332" s="113">
        <f>ROUND(G331*E332,2)</f>
        <v>28.72</v>
      </c>
      <c r="H332" s="10"/>
      <c r="I332" s="114"/>
      <c r="J332" s="83"/>
      <c r="K332" s="83"/>
      <c r="L332" s="83"/>
      <c r="M332" s="83"/>
      <c r="N332" s="83"/>
      <c r="O332" s="83"/>
      <c r="P332" s="83"/>
      <c r="Q332" s="83"/>
      <c r="R332" s="83"/>
      <c r="S332" s="83"/>
      <c r="T332" s="83"/>
      <c r="U332" s="83"/>
      <c r="V332" s="83"/>
      <c r="W332" s="83"/>
      <c r="X332" s="83"/>
      <c r="Y332" s="83"/>
      <c r="Z332" s="83"/>
    </row>
    <row r="333" spans="1:26" ht="12.75" customHeight="1" x14ac:dyDescent="0.2">
      <c r="A333" s="115"/>
      <c r="B333" s="116"/>
      <c r="C333" s="117"/>
      <c r="D333" s="117"/>
      <c r="E333" s="91" t="s">
        <v>15</v>
      </c>
      <c r="F333" s="91"/>
      <c r="G333" s="118">
        <f>ROUND(G331+G332,2)</f>
        <v>180.73</v>
      </c>
      <c r="H333" s="10"/>
      <c r="I333" s="83"/>
      <c r="J333" s="83"/>
      <c r="K333" s="83"/>
      <c r="L333" s="83"/>
      <c r="M333" s="83"/>
      <c r="N333" s="83"/>
      <c r="O333" s="83"/>
      <c r="P333" s="83"/>
      <c r="Q333" s="83"/>
      <c r="R333" s="83"/>
      <c r="S333" s="83"/>
      <c r="T333" s="83"/>
      <c r="U333" s="83"/>
      <c r="V333" s="83"/>
      <c r="W333" s="83"/>
      <c r="X333" s="83"/>
      <c r="Y333" s="83"/>
      <c r="Z333" s="83"/>
    </row>
    <row r="334" spans="1:26" ht="12.75" customHeight="1" x14ac:dyDescent="0.2">
      <c r="A334" s="83"/>
      <c r="B334" s="83"/>
      <c r="C334" s="83"/>
      <c r="D334" s="83"/>
      <c r="E334" s="83"/>
      <c r="F334" s="83"/>
      <c r="G334" s="83"/>
      <c r="H334" s="10"/>
      <c r="I334" s="83"/>
      <c r="J334" s="83"/>
      <c r="K334" s="83"/>
      <c r="L334" s="83"/>
      <c r="M334" s="83"/>
      <c r="N334" s="83"/>
      <c r="O334" s="83"/>
      <c r="P334" s="83"/>
      <c r="Q334" s="83"/>
      <c r="R334" s="83"/>
      <c r="S334" s="83"/>
      <c r="T334" s="83"/>
      <c r="U334" s="83"/>
      <c r="V334" s="83"/>
      <c r="W334" s="83"/>
      <c r="X334" s="83"/>
      <c r="Y334" s="83"/>
      <c r="Z334" s="83"/>
    </row>
    <row r="335" spans="1:26" ht="12.75" customHeight="1" x14ac:dyDescent="0.2">
      <c r="A335" s="84"/>
      <c r="B335" s="84"/>
      <c r="C335" s="85"/>
      <c r="D335" s="85"/>
      <c r="E335" s="85"/>
      <c r="F335" s="85"/>
      <c r="G335" s="85"/>
      <c r="H335" s="56"/>
      <c r="I335" s="83"/>
      <c r="J335" s="83"/>
      <c r="K335" s="83"/>
      <c r="L335" s="83"/>
      <c r="M335" s="83"/>
      <c r="N335" s="83"/>
      <c r="O335" s="83"/>
      <c r="P335" s="83"/>
      <c r="Q335" s="83"/>
      <c r="R335" s="83"/>
      <c r="S335" s="83"/>
      <c r="T335" s="83"/>
      <c r="U335" s="83"/>
      <c r="V335" s="83"/>
      <c r="W335" s="83"/>
      <c r="X335" s="83"/>
      <c r="Y335" s="83"/>
      <c r="Z335" s="83"/>
    </row>
    <row r="336" spans="1:26" ht="12.75" customHeight="1" x14ac:dyDescent="0.2">
      <c r="A336" s="86" t="s">
        <v>7</v>
      </c>
      <c r="B336" s="87" t="s">
        <v>330</v>
      </c>
      <c r="C336" s="88" t="s">
        <v>331</v>
      </c>
      <c r="D336" s="88"/>
      <c r="E336" s="89"/>
      <c r="F336" s="89"/>
      <c r="G336" s="90" t="s">
        <v>722</v>
      </c>
      <c r="H336" s="10"/>
      <c r="I336" s="83"/>
      <c r="J336" s="83"/>
      <c r="K336" s="83"/>
      <c r="L336" s="83"/>
      <c r="M336" s="83"/>
      <c r="N336" s="83"/>
      <c r="O336" s="83"/>
      <c r="P336" s="83"/>
      <c r="Q336" s="83"/>
      <c r="R336" s="83"/>
      <c r="S336" s="83"/>
      <c r="T336" s="83"/>
      <c r="U336" s="83"/>
      <c r="V336" s="83"/>
      <c r="W336" s="83"/>
      <c r="X336" s="83"/>
      <c r="Y336" s="83"/>
      <c r="Z336" s="83"/>
    </row>
    <row r="337" spans="1:26" ht="12.75" customHeight="1" x14ac:dyDescent="0.2">
      <c r="A337" s="295" t="str">
        <f>VLOOKUP(B336,'Pista 01'!$A$7:$H$197,3,FALSE)</f>
        <v>Tubo corrugado de dupla parede em PEAD, classe SN2 , TSN2-400mm,  fornecimento e instalação</v>
      </c>
      <c r="B337" s="296"/>
      <c r="C337" s="296"/>
      <c r="D337" s="296"/>
      <c r="E337" s="297"/>
      <c r="F337" s="91" t="s">
        <v>557</v>
      </c>
      <c r="G337" s="92" t="str">
        <f>VLOOKUP(B336,'Pista 01'!$A$7:$H$197,4,FALSE)</f>
        <v>m</v>
      </c>
      <c r="H337" s="10"/>
      <c r="I337" s="83"/>
      <c r="J337" s="83"/>
      <c r="K337" s="83"/>
      <c r="L337" s="83"/>
      <c r="M337" s="83"/>
      <c r="N337" s="83"/>
      <c r="O337" s="83"/>
      <c r="P337" s="83"/>
      <c r="Q337" s="83"/>
      <c r="R337" s="83"/>
      <c r="S337" s="83"/>
      <c r="T337" s="83"/>
      <c r="U337" s="83"/>
      <c r="V337" s="83"/>
      <c r="W337" s="83"/>
      <c r="X337" s="83"/>
      <c r="Y337" s="83"/>
      <c r="Z337" s="83"/>
    </row>
    <row r="338" spans="1:26" ht="12.75" customHeight="1" x14ac:dyDescent="0.2">
      <c r="A338" s="93"/>
      <c r="B338" s="94" t="s">
        <v>558</v>
      </c>
      <c r="C338" s="95" t="s">
        <v>559</v>
      </c>
      <c r="D338" s="95" t="s">
        <v>560</v>
      </c>
      <c r="E338" s="95" t="s">
        <v>561</v>
      </c>
      <c r="F338" s="96" t="s">
        <v>562</v>
      </c>
      <c r="G338" s="97" t="s">
        <v>563</v>
      </c>
      <c r="H338" s="10"/>
      <c r="I338" s="83"/>
      <c r="J338" s="83"/>
      <c r="K338" s="83"/>
      <c r="L338" s="83"/>
      <c r="M338" s="83"/>
      <c r="N338" s="83"/>
      <c r="O338" s="83"/>
      <c r="P338" s="83"/>
      <c r="Q338" s="83"/>
      <c r="R338" s="83"/>
      <c r="S338" s="83"/>
      <c r="T338" s="83"/>
      <c r="U338" s="83"/>
      <c r="V338" s="83"/>
      <c r="W338" s="83"/>
      <c r="X338" s="83"/>
      <c r="Y338" s="83"/>
      <c r="Z338" s="83"/>
    </row>
    <row r="339" spans="1:26" ht="12.75" customHeight="1" x14ac:dyDescent="0.2">
      <c r="A339" s="98">
        <v>88246</v>
      </c>
      <c r="B339" s="99" t="s">
        <v>719</v>
      </c>
      <c r="C339" s="56" t="s">
        <v>565</v>
      </c>
      <c r="D339" s="56" t="s">
        <v>566</v>
      </c>
      <c r="E339" s="182">
        <v>0.19700000000000001</v>
      </c>
      <c r="F339" s="101">
        <v>15.11</v>
      </c>
      <c r="G339" s="102">
        <f t="shared" ref="G339:G343" si="26">ROUND(E339*F339,2)</f>
        <v>2.98</v>
      </c>
      <c r="H339" s="10"/>
      <c r="I339" s="83"/>
      <c r="J339" s="83"/>
      <c r="K339" s="83"/>
      <c r="L339" s="83"/>
      <c r="M339" s="83"/>
      <c r="N339" s="83"/>
      <c r="O339" s="83"/>
      <c r="P339" s="83"/>
      <c r="Q339" s="83"/>
      <c r="R339" s="83"/>
      <c r="S339" s="83"/>
      <c r="T339" s="83"/>
      <c r="U339" s="83"/>
      <c r="V339" s="83"/>
      <c r="W339" s="83"/>
      <c r="X339" s="83"/>
      <c r="Y339" s="83"/>
      <c r="Z339" s="83"/>
    </row>
    <row r="340" spans="1:26" ht="12.75" customHeight="1" x14ac:dyDescent="0.2">
      <c r="A340" s="98">
        <v>88316</v>
      </c>
      <c r="B340" s="99" t="s">
        <v>570</v>
      </c>
      <c r="C340" s="56" t="s">
        <v>565</v>
      </c>
      <c r="D340" s="56" t="s">
        <v>566</v>
      </c>
      <c r="E340" s="182">
        <v>0.19700000000000001</v>
      </c>
      <c r="F340" s="101">
        <v>14.36</v>
      </c>
      <c r="G340" s="102">
        <f t="shared" si="26"/>
        <v>2.83</v>
      </c>
      <c r="H340" s="10"/>
      <c r="I340" s="83"/>
      <c r="J340" s="83"/>
      <c r="K340" s="83"/>
      <c r="L340" s="83"/>
      <c r="M340" s="83"/>
      <c r="N340" s="83"/>
      <c r="O340" s="83"/>
      <c r="P340" s="83"/>
      <c r="Q340" s="83"/>
      <c r="R340" s="83"/>
      <c r="S340" s="83"/>
      <c r="T340" s="83"/>
      <c r="U340" s="83"/>
      <c r="V340" s="83"/>
      <c r="W340" s="83"/>
      <c r="X340" s="83"/>
      <c r="Y340" s="83"/>
      <c r="Z340" s="83"/>
    </row>
    <row r="341" spans="1:26" ht="12.75" customHeight="1" x14ac:dyDescent="0.2">
      <c r="A341" s="98">
        <v>5678</v>
      </c>
      <c r="B341" s="99" t="s">
        <v>723</v>
      </c>
      <c r="C341" s="56" t="s">
        <v>596</v>
      </c>
      <c r="D341" s="56" t="s">
        <v>566</v>
      </c>
      <c r="E341" s="182">
        <v>6.3799999999999996E-2</v>
      </c>
      <c r="F341" s="101">
        <v>98</v>
      </c>
      <c r="G341" s="102">
        <f t="shared" si="26"/>
        <v>6.25</v>
      </c>
      <c r="H341" s="10"/>
      <c r="I341" s="83"/>
      <c r="J341" s="83"/>
      <c r="K341" s="83"/>
      <c r="L341" s="83"/>
      <c r="M341" s="83"/>
      <c r="N341" s="83"/>
      <c r="O341" s="83"/>
      <c r="P341" s="83"/>
      <c r="Q341" s="83"/>
      <c r="R341" s="83"/>
      <c r="S341" s="83"/>
      <c r="T341" s="83"/>
      <c r="U341" s="83"/>
      <c r="V341" s="83"/>
      <c r="W341" s="83"/>
      <c r="X341" s="83"/>
      <c r="Y341" s="83"/>
      <c r="Z341" s="83"/>
    </row>
    <row r="342" spans="1:26" ht="12.75" customHeight="1" x14ac:dyDescent="0.2">
      <c r="A342" s="98">
        <v>5679</v>
      </c>
      <c r="B342" s="99" t="s">
        <v>724</v>
      </c>
      <c r="C342" s="56" t="s">
        <v>599</v>
      </c>
      <c r="D342" s="56" t="s">
        <v>566</v>
      </c>
      <c r="E342" s="182">
        <v>3.9699999999999999E-2</v>
      </c>
      <c r="F342" s="101">
        <v>35.51</v>
      </c>
      <c r="G342" s="102">
        <f t="shared" si="26"/>
        <v>1.41</v>
      </c>
      <c r="H342" s="10"/>
      <c r="I342" s="83"/>
      <c r="J342" s="83"/>
      <c r="K342" s="83"/>
      <c r="L342" s="83"/>
      <c r="M342" s="83"/>
      <c r="N342" s="83"/>
      <c r="O342" s="83"/>
      <c r="P342" s="83"/>
      <c r="Q342" s="83"/>
      <c r="R342" s="83"/>
      <c r="S342" s="83"/>
      <c r="T342" s="83"/>
      <c r="U342" s="83"/>
      <c r="V342" s="83"/>
      <c r="W342" s="83"/>
      <c r="X342" s="83"/>
      <c r="Y342" s="83"/>
      <c r="Z342" s="83"/>
    </row>
    <row r="343" spans="1:26" ht="12.75" customHeight="1" x14ac:dyDescent="0.2">
      <c r="A343" s="98">
        <v>41781</v>
      </c>
      <c r="B343" s="99" t="s">
        <v>725</v>
      </c>
      <c r="C343" s="56" t="s">
        <v>577</v>
      </c>
      <c r="D343" s="56" t="s">
        <v>702</v>
      </c>
      <c r="E343" s="182">
        <v>1</v>
      </c>
      <c r="F343" s="101">
        <v>323.8</v>
      </c>
      <c r="G343" s="102">
        <f t="shared" si="26"/>
        <v>323.8</v>
      </c>
      <c r="H343" s="10"/>
      <c r="I343" s="83"/>
      <c r="J343" s="83"/>
      <c r="K343" s="83"/>
      <c r="L343" s="83"/>
      <c r="M343" s="83"/>
      <c r="N343" s="83"/>
      <c r="O343" s="83"/>
      <c r="P343" s="83"/>
      <c r="Q343" s="83"/>
      <c r="R343" s="83"/>
      <c r="S343" s="83"/>
      <c r="T343" s="83"/>
      <c r="U343" s="83"/>
      <c r="V343" s="83"/>
      <c r="W343" s="83"/>
      <c r="X343" s="83"/>
      <c r="Y343" s="83"/>
      <c r="Z343" s="83"/>
    </row>
    <row r="344" spans="1:26" ht="12.75" customHeight="1" x14ac:dyDescent="0.2">
      <c r="A344" s="104"/>
      <c r="B344" s="105"/>
      <c r="C344" s="106"/>
      <c r="D344" s="106"/>
      <c r="E344" s="89" t="s">
        <v>583</v>
      </c>
      <c r="F344" s="89"/>
      <c r="G344" s="107">
        <f>ROUND(SUM(G339:G343),2)</f>
        <v>337.27</v>
      </c>
      <c r="H344" s="10"/>
      <c r="I344" s="83"/>
      <c r="J344" s="83"/>
      <c r="K344" s="83"/>
      <c r="L344" s="83"/>
      <c r="M344" s="83"/>
      <c r="N344" s="83"/>
      <c r="O344" s="83"/>
      <c r="P344" s="83"/>
      <c r="Q344" s="83"/>
      <c r="R344" s="83"/>
      <c r="S344" s="83"/>
      <c r="T344" s="83"/>
      <c r="U344" s="83"/>
      <c r="V344" s="83"/>
      <c r="W344" s="83"/>
      <c r="X344" s="83"/>
      <c r="Y344" s="83"/>
      <c r="Z344" s="83"/>
    </row>
    <row r="345" spans="1:26" ht="12.75" customHeight="1" x14ac:dyDescent="0.2">
      <c r="A345" s="108"/>
      <c r="B345" s="109"/>
      <c r="C345" s="110"/>
      <c r="D345" s="111" t="s">
        <v>584</v>
      </c>
      <c r="E345" s="112">
        <f>BDI!D26</f>
        <v>0.18894704395755624</v>
      </c>
      <c r="F345" s="111"/>
      <c r="G345" s="113">
        <f>ROUND(G344*E345,2)</f>
        <v>63.73</v>
      </c>
      <c r="H345" s="10"/>
      <c r="I345" s="114"/>
      <c r="J345" s="83"/>
      <c r="K345" s="83"/>
      <c r="L345" s="83"/>
      <c r="M345" s="83"/>
      <c r="N345" s="83"/>
      <c r="O345" s="83"/>
      <c r="P345" s="83"/>
      <c r="Q345" s="83"/>
      <c r="R345" s="83"/>
      <c r="S345" s="83"/>
      <c r="T345" s="83"/>
      <c r="U345" s="83"/>
      <c r="V345" s="83"/>
      <c r="W345" s="83"/>
      <c r="X345" s="83"/>
      <c r="Y345" s="83"/>
      <c r="Z345" s="83"/>
    </row>
    <row r="346" spans="1:26" ht="12.75" customHeight="1" x14ac:dyDescent="0.2">
      <c r="A346" s="115"/>
      <c r="B346" s="116"/>
      <c r="C346" s="117"/>
      <c r="D346" s="117"/>
      <c r="E346" s="91" t="s">
        <v>15</v>
      </c>
      <c r="F346" s="91"/>
      <c r="G346" s="118">
        <f>ROUND(G344+G345,2)</f>
        <v>401</v>
      </c>
      <c r="H346" s="10"/>
      <c r="I346" s="83"/>
      <c r="J346" s="83"/>
      <c r="K346" s="83"/>
      <c r="L346" s="83"/>
      <c r="M346" s="83"/>
      <c r="N346" s="83"/>
      <c r="O346" s="83"/>
      <c r="P346" s="83"/>
      <c r="Q346" s="83"/>
      <c r="R346" s="83"/>
      <c r="S346" s="83"/>
      <c r="T346" s="83"/>
      <c r="U346" s="83"/>
      <c r="V346" s="83"/>
      <c r="W346" s="83"/>
      <c r="X346" s="83"/>
      <c r="Y346" s="83"/>
      <c r="Z346" s="83"/>
    </row>
    <row r="347" spans="1:26" ht="12.75" customHeight="1" x14ac:dyDescent="0.2">
      <c r="A347" s="83"/>
      <c r="B347" s="83"/>
      <c r="C347" s="83"/>
      <c r="D347" s="83"/>
      <c r="E347" s="83"/>
      <c r="F347" s="83"/>
      <c r="G347" s="83"/>
      <c r="H347" s="10"/>
      <c r="I347" s="83"/>
      <c r="J347" s="83"/>
      <c r="K347" s="83"/>
      <c r="L347" s="83"/>
      <c r="M347" s="83"/>
      <c r="N347" s="83"/>
      <c r="O347" s="83"/>
      <c r="P347" s="83"/>
      <c r="Q347" s="83"/>
      <c r="R347" s="83"/>
      <c r="S347" s="83"/>
      <c r="T347" s="83"/>
      <c r="U347" s="83"/>
      <c r="V347" s="83"/>
      <c r="W347" s="83"/>
      <c r="X347" s="83"/>
      <c r="Y347" s="83"/>
      <c r="Z347" s="83"/>
    </row>
    <row r="348" spans="1:26" ht="12.75" customHeight="1" x14ac:dyDescent="0.2">
      <c r="A348" s="84"/>
      <c r="B348" s="84"/>
      <c r="C348" s="85"/>
      <c r="D348" s="85"/>
      <c r="E348" s="85"/>
      <c r="F348" s="85"/>
      <c r="G348" s="85"/>
      <c r="H348" s="56"/>
      <c r="I348" s="83"/>
      <c r="J348" s="83"/>
      <c r="K348" s="83"/>
      <c r="L348" s="83"/>
      <c r="M348" s="83"/>
      <c r="N348" s="83"/>
      <c r="O348" s="83"/>
      <c r="P348" s="83"/>
      <c r="Q348" s="83"/>
      <c r="R348" s="83"/>
      <c r="S348" s="83"/>
      <c r="T348" s="83"/>
      <c r="U348" s="83"/>
      <c r="V348" s="83"/>
      <c r="W348" s="83"/>
      <c r="X348" s="83"/>
      <c r="Y348" s="83"/>
      <c r="Z348" s="83"/>
    </row>
    <row r="349" spans="1:26" ht="12.75" customHeight="1" x14ac:dyDescent="0.2">
      <c r="A349" s="86" t="s">
        <v>7</v>
      </c>
      <c r="B349" s="87" t="s">
        <v>335</v>
      </c>
      <c r="C349" s="88" t="s">
        <v>336</v>
      </c>
      <c r="D349" s="88"/>
      <c r="E349" s="89"/>
      <c r="F349" s="89"/>
      <c r="G349" s="90" t="s">
        <v>726</v>
      </c>
      <c r="H349" s="10"/>
      <c r="I349" s="83"/>
      <c r="J349" s="83"/>
      <c r="K349" s="83"/>
      <c r="L349" s="83"/>
      <c r="M349" s="83"/>
      <c r="N349" s="83"/>
      <c r="O349" s="83"/>
      <c r="P349" s="83"/>
      <c r="Q349" s="83"/>
      <c r="R349" s="83"/>
      <c r="S349" s="83"/>
      <c r="T349" s="83"/>
      <c r="U349" s="83"/>
      <c r="V349" s="83"/>
      <c r="W349" s="83"/>
      <c r="X349" s="83"/>
      <c r="Y349" s="83"/>
      <c r="Z349" s="83"/>
    </row>
    <row r="350" spans="1:26" ht="12.75" customHeight="1" x14ac:dyDescent="0.2">
      <c r="A350" s="295" t="str">
        <f>VLOOKUP(B349,'Pista 01'!$A$7:$H$197,3,FALSE)</f>
        <v>Tubo de PEAD  110mm PE-80, PN-12,5, fornecimento e instalação (sistema de reaproveitamento)</v>
      </c>
      <c r="B350" s="296"/>
      <c r="C350" s="296"/>
      <c r="D350" s="296"/>
      <c r="E350" s="297"/>
      <c r="F350" s="91" t="s">
        <v>557</v>
      </c>
      <c r="G350" s="92" t="str">
        <f>VLOOKUP(B349,'Pista 01'!$A$7:$H$197,4,FALSE)</f>
        <v>m</v>
      </c>
      <c r="H350" s="10"/>
      <c r="I350" s="83"/>
      <c r="J350" s="83"/>
      <c r="K350" s="83"/>
      <c r="L350" s="83"/>
      <c r="M350" s="83"/>
      <c r="N350" s="83"/>
      <c r="O350" s="83"/>
      <c r="P350" s="83"/>
      <c r="Q350" s="83"/>
      <c r="R350" s="83"/>
      <c r="S350" s="83"/>
      <c r="T350" s="83"/>
      <c r="U350" s="83"/>
      <c r="V350" s="83"/>
      <c r="W350" s="83"/>
      <c r="X350" s="83"/>
      <c r="Y350" s="83"/>
      <c r="Z350" s="83"/>
    </row>
    <row r="351" spans="1:26" ht="12.75" customHeight="1" x14ac:dyDescent="0.2">
      <c r="A351" s="93"/>
      <c r="B351" s="94" t="s">
        <v>558</v>
      </c>
      <c r="C351" s="95" t="s">
        <v>559</v>
      </c>
      <c r="D351" s="95" t="s">
        <v>560</v>
      </c>
      <c r="E351" s="95" t="s">
        <v>561</v>
      </c>
      <c r="F351" s="96" t="s">
        <v>562</v>
      </c>
      <c r="G351" s="97" t="s">
        <v>563</v>
      </c>
      <c r="H351" s="10"/>
      <c r="I351" s="83"/>
      <c r="J351" s="83"/>
      <c r="K351" s="83"/>
      <c r="L351" s="83"/>
      <c r="M351" s="83"/>
      <c r="N351" s="83"/>
      <c r="O351" s="83"/>
      <c r="P351" s="83"/>
      <c r="Q351" s="83"/>
      <c r="R351" s="83"/>
      <c r="S351" s="83"/>
      <c r="T351" s="83"/>
      <c r="U351" s="83"/>
      <c r="V351" s="83"/>
      <c r="W351" s="83"/>
      <c r="X351" s="83"/>
      <c r="Y351" s="83"/>
      <c r="Z351" s="83"/>
    </row>
    <row r="352" spans="1:26" ht="12.75" customHeight="1" x14ac:dyDescent="0.2">
      <c r="A352" s="98">
        <v>88267</v>
      </c>
      <c r="B352" s="99" t="s">
        <v>568</v>
      </c>
      <c r="C352" s="56" t="s">
        <v>565</v>
      </c>
      <c r="D352" s="56" t="s">
        <v>566</v>
      </c>
      <c r="E352" s="182">
        <v>0.23</v>
      </c>
      <c r="F352" s="101">
        <v>18.86</v>
      </c>
      <c r="G352" s="102">
        <f t="shared" ref="G352:G353" si="27">ROUND(E352*F352,2)</f>
        <v>4.34</v>
      </c>
      <c r="H352" s="10"/>
      <c r="I352" s="83"/>
      <c r="J352" s="83"/>
      <c r="K352" s="83"/>
      <c r="L352" s="83"/>
      <c r="M352" s="83"/>
      <c r="N352" s="83"/>
      <c r="O352" s="83"/>
      <c r="P352" s="83"/>
      <c r="Q352" s="83"/>
      <c r="R352" s="83"/>
      <c r="S352" s="83"/>
      <c r="T352" s="83"/>
      <c r="U352" s="83"/>
      <c r="V352" s="83"/>
      <c r="W352" s="83"/>
      <c r="X352" s="83"/>
      <c r="Y352" s="83"/>
      <c r="Z352" s="83"/>
    </row>
    <row r="353" spans="1:26" ht="12.75" customHeight="1" x14ac:dyDescent="0.2">
      <c r="A353" s="98">
        <v>25888</v>
      </c>
      <c r="B353" s="99" t="s">
        <v>727</v>
      </c>
      <c r="C353" s="56" t="s">
        <v>577</v>
      </c>
      <c r="D353" s="56"/>
      <c r="E353" s="100">
        <v>1</v>
      </c>
      <c r="F353" s="101">
        <v>79.23</v>
      </c>
      <c r="G353" s="102">
        <f t="shared" si="27"/>
        <v>79.23</v>
      </c>
      <c r="H353" s="10"/>
      <c r="I353" s="83"/>
      <c r="J353" s="83"/>
      <c r="K353" s="83"/>
      <c r="L353" s="83"/>
      <c r="M353" s="83"/>
      <c r="N353" s="83"/>
      <c r="O353" s="83"/>
      <c r="P353" s="83"/>
      <c r="Q353" s="83"/>
      <c r="R353" s="83"/>
      <c r="S353" s="83"/>
      <c r="T353" s="83"/>
      <c r="U353" s="83"/>
      <c r="V353" s="83"/>
      <c r="W353" s="83"/>
      <c r="X353" s="83"/>
      <c r="Y353" s="83"/>
      <c r="Z353" s="83"/>
    </row>
    <row r="354" spans="1:26" ht="12.75" customHeight="1" x14ac:dyDescent="0.2">
      <c r="A354" s="104"/>
      <c r="B354" s="105"/>
      <c r="C354" s="106"/>
      <c r="D354" s="106"/>
      <c r="E354" s="89" t="s">
        <v>583</v>
      </c>
      <c r="F354" s="89"/>
      <c r="G354" s="107">
        <f>ROUND(SUM(G352:G353),2)</f>
        <v>83.57</v>
      </c>
      <c r="H354" s="10"/>
      <c r="I354" s="83"/>
      <c r="J354" s="83"/>
      <c r="K354" s="83"/>
      <c r="L354" s="83"/>
      <c r="M354" s="83"/>
      <c r="N354" s="83"/>
      <c r="O354" s="83"/>
      <c r="P354" s="83"/>
      <c r="Q354" s="83"/>
      <c r="R354" s="83"/>
      <c r="S354" s="83"/>
      <c r="T354" s="83"/>
      <c r="U354" s="83"/>
      <c r="V354" s="83"/>
      <c r="W354" s="83"/>
      <c r="X354" s="83"/>
      <c r="Y354" s="83"/>
      <c r="Z354" s="83"/>
    </row>
    <row r="355" spans="1:26" ht="12.75" customHeight="1" x14ac:dyDescent="0.2">
      <c r="A355" s="108"/>
      <c r="B355" s="109"/>
      <c r="C355" s="110"/>
      <c r="D355" s="111" t="s">
        <v>584</v>
      </c>
      <c r="E355" s="112">
        <f>BDI!D26</f>
        <v>0.18894704395755624</v>
      </c>
      <c r="F355" s="111"/>
      <c r="G355" s="113">
        <f>ROUND(G354*E355,2)</f>
        <v>15.79</v>
      </c>
      <c r="H355" s="10"/>
      <c r="I355" s="114"/>
      <c r="J355" s="83"/>
      <c r="K355" s="83"/>
      <c r="L355" s="83"/>
      <c r="M355" s="83"/>
      <c r="N355" s="83"/>
      <c r="O355" s="83"/>
      <c r="P355" s="83"/>
      <c r="Q355" s="83"/>
      <c r="R355" s="83"/>
      <c r="S355" s="83"/>
      <c r="T355" s="83"/>
      <c r="U355" s="83"/>
      <c r="V355" s="83"/>
      <c r="W355" s="83"/>
      <c r="X355" s="83"/>
      <c r="Y355" s="83"/>
      <c r="Z355" s="83"/>
    </row>
    <row r="356" spans="1:26" ht="12.75" customHeight="1" x14ac:dyDescent="0.2">
      <c r="A356" s="115"/>
      <c r="B356" s="116"/>
      <c r="C356" s="117"/>
      <c r="D356" s="117"/>
      <c r="E356" s="91" t="s">
        <v>15</v>
      </c>
      <c r="F356" s="91"/>
      <c r="G356" s="118">
        <f>ROUND(G354+G355,2)</f>
        <v>99.36</v>
      </c>
      <c r="H356" s="10"/>
      <c r="I356" s="83"/>
      <c r="J356" s="83"/>
      <c r="K356" s="83"/>
      <c r="L356" s="83"/>
      <c r="M356" s="83"/>
      <c r="N356" s="83"/>
      <c r="O356" s="83"/>
      <c r="P356" s="83"/>
      <c r="Q356" s="83"/>
      <c r="R356" s="83"/>
      <c r="S356" s="83"/>
      <c r="T356" s="83"/>
      <c r="U356" s="83"/>
      <c r="V356" s="83"/>
      <c r="W356" s="83"/>
      <c r="X356" s="83"/>
      <c r="Y356" s="83"/>
      <c r="Z356" s="83"/>
    </row>
    <row r="357" spans="1:26" ht="12.75" customHeight="1" x14ac:dyDescent="0.2">
      <c r="A357" s="83"/>
      <c r="B357" s="83"/>
      <c r="C357" s="83"/>
      <c r="D357" s="83"/>
      <c r="E357" s="83"/>
      <c r="F357" s="83"/>
      <c r="G357" s="83"/>
      <c r="H357" s="10"/>
      <c r="I357" s="83"/>
      <c r="J357" s="83"/>
      <c r="K357" s="83"/>
      <c r="L357" s="83"/>
      <c r="M357" s="83"/>
      <c r="N357" s="83"/>
      <c r="O357" s="83"/>
      <c r="P357" s="83"/>
      <c r="Q357" s="83"/>
      <c r="R357" s="83"/>
      <c r="S357" s="83"/>
      <c r="T357" s="83"/>
      <c r="U357" s="83"/>
      <c r="V357" s="83"/>
      <c r="W357" s="83"/>
      <c r="X357" s="83"/>
      <c r="Y357" s="83"/>
      <c r="Z357" s="83"/>
    </row>
    <row r="358" spans="1:26" ht="12.75" customHeight="1" x14ac:dyDescent="0.2">
      <c r="A358" s="84"/>
      <c r="B358" s="84"/>
      <c r="C358" s="85"/>
      <c r="D358" s="85"/>
      <c r="E358" s="85"/>
      <c r="F358" s="85"/>
      <c r="G358" s="85"/>
      <c r="H358" s="56"/>
      <c r="I358" s="83"/>
      <c r="J358" s="83"/>
      <c r="K358" s="83"/>
      <c r="L358" s="83"/>
      <c r="M358" s="83"/>
      <c r="N358" s="83"/>
      <c r="O358" s="83"/>
      <c r="P358" s="83"/>
      <c r="Q358" s="83"/>
      <c r="R358" s="83"/>
      <c r="S358" s="83"/>
      <c r="T358" s="83"/>
      <c r="U358" s="83"/>
      <c r="V358" s="83"/>
      <c r="W358" s="83"/>
      <c r="X358" s="83"/>
      <c r="Y358" s="83"/>
      <c r="Z358" s="83"/>
    </row>
    <row r="359" spans="1:26" ht="12.75" customHeight="1" x14ac:dyDescent="0.2">
      <c r="A359" s="86" t="s">
        <v>7</v>
      </c>
      <c r="B359" s="87" t="s">
        <v>340</v>
      </c>
      <c r="C359" s="88">
        <v>83449</v>
      </c>
      <c r="D359" s="88"/>
      <c r="E359" s="89"/>
      <c r="F359" s="89"/>
      <c r="G359" s="90" t="s">
        <v>728</v>
      </c>
      <c r="H359" s="10"/>
      <c r="I359" s="83"/>
      <c r="J359" s="83"/>
      <c r="K359" s="83"/>
      <c r="L359" s="83"/>
      <c r="M359" s="83"/>
      <c r="N359" s="83"/>
      <c r="O359" s="83"/>
      <c r="P359" s="83"/>
      <c r="Q359" s="83"/>
      <c r="R359" s="83"/>
      <c r="S359" s="83"/>
      <c r="T359" s="83"/>
      <c r="U359" s="83"/>
      <c r="V359" s="83"/>
      <c r="W359" s="83"/>
      <c r="X359" s="83"/>
      <c r="Y359" s="83"/>
      <c r="Z359" s="83"/>
    </row>
    <row r="360" spans="1:26" ht="12.75" customHeight="1" x14ac:dyDescent="0.2">
      <c r="A360" s="295" t="str">
        <f>VLOOKUP(B359,'Pista 01'!$A$7:$H$197,3,FALSE)</f>
        <v>Caixa de inspeção 60x60x70cm em alvenaria</v>
      </c>
      <c r="B360" s="296"/>
      <c r="C360" s="296"/>
      <c r="D360" s="296"/>
      <c r="E360" s="297"/>
      <c r="F360" s="91" t="s">
        <v>557</v>
      </c>
      <c r="G360" s="92" t="str">
        <f>VLOOKUP(B359,'Pista 01'!$A$7:$H$197,4,FALSE)</f>
        <v>un</v>
      </c>
      <c r="H360" s="10"/>
      <c r="I360" s="83"/>
      <c r="J360" s="83"/>
      <c r="K360" s="83"/>
      <c r="L360" s="83"/>
      <c r="M360" s="83"/>
      <c r="N360" s="83"/>
      <c r="O360" s="83"/>
      <c r="P360" s="83"/>
      <c r="Q360" s="83"/>
      <c r="R360" s="83"/>
      <c r="S360" s="83"/>
      <c r="T360" s="83"/>
      <c r="U360" s="83"/>
      <c r="V360" s="83"/>
      <c r="W360" s="83"/>
      <c r="X360" s="83"/>
      <c r="Y360" s="83"/>
      <c r="Z360" s="83"/>
    </row>
    <row r="361" spans="1:26" ht="12.75" customHeight="1" x14ac:dyDescent="0.2">
      <c r="A361" s="93"/>
      <c r="B361" s="94" t="s">
        <v>558</v>
      </c>
      <c r="C361" s="95" t="s">
        <v>559</v>
      </c>
      <c r="D361" s="95" t="s">
        <v>560</v>
      </c>
      <c r="E361" s="95" t="s">
        <v>561</v>
      </c>
      <c r="F361" s="96" t="s">
        <v>562</v>
      </c>
      <c r="G361" s="97" t="s">
        <v>563</v>
      </c>
      <c r="H361" s="10"/>
      <c r="I361" s="83"/>
      <c r="J361" s="83"/>
      <c r="K361" s="83"/>
      <c r="L361" s="83"/>
      <c r="M361" s="83"/>
      <c r="N361" s="83"/>
      <c r="O361" s="83"/>
      <c r="P361" s="83"/>
      <c r="Q361" s="83"/>
      <c r="R361" s="83"/>
      <c r="S361" s="83"/>
      <c r="T361" s="83"/>
      <c r="U361" s="83"/>
      <c r="V361" s="83"/>
      <c r="W361" s="83"/>
      <c r="X361" s="83"/>
      <c r="Y361" s="83"/>
      <c r="Z361" s="83"/>
    </row>
    <row r="362" spans="1:26" ht="12.75" customHeight="1" x14ac:dyDescent="0.2">
      <c r="A362" s="98">
        <v>39</v>
      </c>
      <c r="B362" s="99" t="s">
        <v>729</v>
      </c>
      <c r="C362" s="56" t="s">
        <v>589</v>
      </c>
      <c r="D362" s="56"/>
      <c r="E362" s="182">
        <v>1.26</v>
      </c>
      <c r="F362" s="101">
        <v>4.7300000000000004</v>
      </c>
      <c r="G362" s="102">
        <f t="shared" ref="G362:G372" si="28">ROUND(E362*F362,2)</f>
        <v>5.96</v>
      </c>
      <c r="H362" s="10"/>
      <c r="I362" s="83"/>
      <c r="J362" s="83"/>
      <c r="K362" s="83"/>
      <c r="L362" s="83"/>
      <c r="M362" s="83"/>
      <c r="N362" s="83"/>
      <c r="O362" s="83"/>
      <c r="P362" s="83"/>
      <c r="Q362" s="83"/>
      <c r="R362" s="83"/>
      <c r="S362" s="83"/>
      <c r="T362" s="83"/>
      <c r="U362" s="83"/>
      <c r="V362" s="83"/>
      <c r="W362" s="83"/>
      <c r="X362" s="83"/>
      <c r="Y362" s="83"/>
      <c r="Z362" s="83"/>
    </row>
    <row r="363" spans="1:26" ht="12.75" customHeight="1" x14ac:dyDescent="0.2">
      <c r="A363" s="98">
        <v>367</v>
      </c>
      <c r="B363" s="99" t="s">
        <v>698</v>
      </c>
      <c r="C363" s="56" t="s">
        <v>572</v>
      </c>
      <c r="D363" s="56"/>
      <c r="E363" s="182">
        <v>1.242E-2</v>
      </c>
      <c r="F363" s="101">
        <v>116.35</v>
      </c>
      <c r="G363" s="102">
        <f t="shared" si="28"/>
        <v>1.45</v>
      </c>
      <c r="H363" s="10"/>
      <c r="I363" s="83"/>
      <c r="J363" s="83"/>
      <c r="K363" s="83"/>
      <c r="L363" s="83"/>
      <c r="M363" s="83"/>
      <c r="N363" s="83"/>
      <c r="O363" s="83"/>
      <c r="P363" s="83"/>
      <c r="Q363" s="83"/>
      <c r="R363" s="83"/>
      <c r="S363" s="83"/>
      <c r="T363" s="83"/>
      <c r="U363" s="83"/>
      <c r="V363" s="83"/>
      <c r="W363" s="83"/>
      <c r="X363" s="83"/>
      <c r="Y363" s="83"/>
      <c r="Z363" s="83"/>
    </row>
    <row r="364" spans="1:26" ht="12.75" customHeight="1" x14ac:dyDescent="0.2">
      <c r="A364" s="98">
        <v>370</v>
      </c>
      <c r="B364" s="99" t="s">
        <v>571</v>
      </c>
      <c r="C364" s="56" t="s">
        <v>572</v>
      </c>
      <c r="D364" s="56"/>
      <c r="E364" s="182">
        <v>0.15</v>
      </c>
      <c r="F364" s="101">
        <v>89.17</v>
      </c>
      <c r="G364" s="102">
        <f t="shared" si="28"/>
        <v>13.38</v>
      </c>
      <c r="H364" s="10"/>
      <c r="I364" s="83"/>
      <c r="J364" s="83"/>
      <c r="K364" s="83"/>
      <c r="L364" s="83"/>
      <c r="M364" s="83"/>
      <c r="N364" s="83"/>
      <c r="O364" s="83"/>
      <c r="P364" s="83"/>
      <c r="Q364" s="83"/>
      <c r="R364" s="83"/>
      <c r="S364" s="83"/>
      <c r="T364" s="83"/>
      <c r="U364" s="83"/>
      <c r="V364" s="83"/>
      <c r="W364" s="83"/>
      <c r="X364" s="83"/>
      <c r="Y364" s="83"/>
      <c r="Z364" s="83"/>
    </row>
    <row r="365" spans="1:26" ht="12.75" customHeight="1" x14ac:dyDescent="0.2">
      <c r="A365" s="98">
        <v>1106</v>
      </c>
      <c r="B365" s="99" t="s">
        <v>730</v>
      </c>
      <c r="C365" s="56" t="s">
        <v>589</v>
      </c>
      <c r="D365" s="56"/>
      <c r="E365" s="182">
        <v>11</v>
      </c>
      <c r="F365" s="101">
        <v>0.74</v>
      </c>
      <c r="G365" s="102">
        <f t="shared" si="28"/>
        <v>8.14</v>
      </c>
      <c r="H365" s="10"/>
      <c r="I365" s="83"/>
      <c r="J365" s="83"/>
      <c r="K365" s="83"/>
      <c r="L365" s="83"/>
      <c r="M365" s="83"/>
      <c r="N365" s="83"/>
      <c r="O365" s="83"/>
      <c r="P365" s="83"/>
      <c r="Q365" s="83"/>
      <c r="R365" s="83"/>
      <c r="S365" s="83"/>
      <c r="T365" s="83"/>
      <c r="U365" s="83"/>
      <c r="V365" s="83"/>
      <c r="W365" s="83"/>
      <c r="X365" s="83"/>
      <c r="Y365" s="83"/>
      <c r="Z365" s="83"/>
    </row>
    <row r="366" spans="1:26" ht="12.75" customHeight="1" x14ac:dyDescent="0.2">
      <c r="A366" s="98">
        <v>1358</v>
      </c>
      <c r="B366" s="99" t="s">
        <v>731</v>
      </c>
      <c r="C366" s="56" t="s">
        <v>704</v>
      </c>
      <c r="D366" s="56"/>
      <c r="E366" s="182">
        <v>0.12</v>
      </c>
      <c r="F366" s="101">
        <v>24.45</v>
      </c>
      <c r="G366" s="102">
        <f t="shared" si="28"/>
        <v>2.93</v>
      </c>
      <c r="H366" s="10"/>
      <c r="I366" s="83"/>
      <c r="J366" s="83"/>
      <c r="K366" s="83"/>
      <c r="L366" s="83"/>
      <c r="M366" s="83"/>
      <c r="N366" s="83"/>
      <c r="O366" s="83"/>
      <c r="P366" s="83"/>
      <c r="Q366" s="83"/>
      <c r="R366" s="83"/>
      <c r="S366" s="83"/>
      <c r="T366" s="83"/>
      <c r="U366" s="83"/>
      <c r="V366" s="83"/>
      <c r="W366" s="83"/>
      <c r="X366" s="83"/>
      <c r="Y366" s="83"/>
      <c r="Z366" s="83"/>
    </row>
    <row r="367" spans="1:26" ht="12.75" customHeight="1" x14ac:dyDescent="0.2">
      <c r="A367" s="98">
        <v>1379</v>
      </c>
      <c r="B367" s="99" t="s">
        <v>732</v>
      </c>
      <c r="C367" s="56" t="s">
        <v>589</v>
      </c>
      <c r="D367" s="56"/>
      <c r="E367" s="182">
        <v>34.69</v>
      </c>
      <c r="F367" s="101">
        <v>0.41</v>
      </c>
      <c r="G367" s="102">
        <f t="shared" si="28"/>
        <v>14.22</v>
      </c>
      <c r="H367" s="10"/>
      <c r="I367" s="83"/>
      <c r="J367" s="83"/>
      <c r="K367" s="83"/>
      <c r="L367" s="83"/>
      <c r="M367" s="83"/>
      <c r="N367" s="83"/>
      <c r="O367" s="83"/>
      <c r="P367" s="83"/>
      <c r="Q367" s="83"/>
      <c r="R367" s="83"/>
      <c r="S367" s="83"/>
      <c r="T367" s="83"/>
      <c r="U367" s="83"/>
      <c r="V367" s="83"/>
      <c r="W367" s="83"/>
      <c r="X367" s="83"/>
      <c r="Y367" s="83"/>
      <c r="Z367" s="83"/>
    </row>
    <row r="368" spans="1:26" ht="12.75" customHeight="1" x14ac:dyDescent="0.2">
      <c r="A368" s="98">
        <v>4718</v>
      </c>
      <c r="B368" s="99" t="s">
        <v>733</v>
      </c>
      <c r="C368" s="56" t="s">
        <v>572</v>
      </c>
      <c r="D368" s="56"/>
      <c r="E368" s="182">
        <v>1.3140000000000001E-2</v>
      </c>
      <c r="F368" s="101">
        <v>81.67</v>
      </c>
      <c r="G368" s="102">
        <f t="shared" si="28"/>
        <v>1.07</v>
      </c>
      <c r="H368" s="10"/>
      <c r="I368" s="83"/>
      <c r="J368" s="83"/>
      <c r="K368" s="83"/>
      <c r="L368" s="83"/>
      <c r="M368" s="83"/>
      <c r="N368" s="83"/>
      <c r="O368" s="83"/>
      <c r="P368" s="83"/>
      <c r="Q368" s="83"/>
      <c r="R368" s="83"/>
      <c r="S368" s="83"/>
      <c r="T368" s="83"/>
      <c r="U368" s="83"/>
      <c r="V368" s="83"/>
      <c r="W368" s="83"/>
      <c r="X368" s="83"/>
      <c r="Y368" s="83"/>
      <c r="Z368" s="83"/>
    </row>
    <row r="369" spans="1:26" ht="12.75" customHeight="1" x14ac:dyDescent="0.2">
      <c r="A369" s="98">
        <v>4722</v>
      </c>
      <c r="B369" s="99" t="s">
        <v>734</v>
      </c>
      <c r="C369" s="56" t="s">
        <v>572</v>
      </c>
      <c r="D369" s="56"/>
      <c r="E369" s="182">
        <v>1.2E-2</v>
      </c>
      <c r="F369" s="101">
        <v>81.67</v>
      </c>
      <c r="G369" s="102">
        <f t="shared" si="28"/>
        <v>0.98</v>
      </c>
      <c r="H369" s="10"/>
      <c r="I369" s="83"/>
      <c r="J369" s="83"/>
      <c r="K369" s="83"/>
      <c r="L369" s="83"/>
      <c r="M369" s="83"/>
      <c r="N369" s="83"/>
      <c r="O369" s="83"/>
      <c r="P369" s="83"/>
      <c r="Q369" s="83"/>
      <c r="R369" s="83"/>
      <c r="S369" s="83"/>
      <c r="T369" s="83"/>
      <c r="U369" s="83"/>
      <c r="V369" s="83"/>
      <c r="W369" s="83"/>
      <c r="X369" s="83"/>
      <c r="Y369" s="83"/>
      <c r="Z369" s="83"/>
    </row>
    <row r="370" spans="1:26" ht="12.75" customHeight="1" x14ac:dyDescent="0.2">
      <c r="A370" s="98">
        <v>7258</v>
      </c>
      <c r="B370" s="99" t="s">
        <v>579</v>
      </c>
      <c r="C370" s="56" t="s">
        <v>575</v>
      </c>
      <c r="D370" s="56"/>
      <c r="E370" s="182">
        <v>200</v>
      </c>
      <c r="F370" s="101">
        <v>0.31</v>
      </c>
      <c r="G370" s="102">
        <f t="shared" si="28"/>
        <v>62</v>
      </c>
      <c r="H370" s="10"/>
      <c r="I370" s="83"/>
      <c r="J370" s="83"/>
      <c r="K370" s="83"/>
      <c r="L370" s="83"/>
      <c r="M370" s="83"/>
      <c r="N370" s="83"/>
      <c r="O370" s="83"/>
      <c r="P370" s="83"/>
      <c r="Q370" s="83"/>
      <c r="R370" s="83"/>
      <c r="S370" s="83"/>
      <c r="T370" s="83"/>
      <c r="U370" s="83"/>
      <c r="V370" s="83"/>
      <c r="W370" s="83"/>
      <c r="X370" s="83"/>
      <c r="Y370" s="83"/>
      <c r="Z370" s="83"/>
    </row>
    <row r="371" spans="1:26" ht="12.75" customHeight="1" x14ac:dyDescent="0.2">
      <c r="A371" s="98">
        <v>88309</v>
      </c>
      <c r="B371" s="99" t="s">
        <v>569</v>
      </c>
      <c r="C371" s="56" t="s">
        <v>565</v>
      </c>
      <c r="D371" s="56"/>
      <c r="E371" s="182">
        <v>5.01</v>
      </c>
      <c r="F371" s="101">
        <v>19.27</v>
      </c>
      <c r="G371" s="102">
        <f t="shared" si="28"/>
        <v>96.54</v>
      </c>
      <c r="H371" s="10"/>
      <c r="I371" s="83"/>
      <c r="J371" s="83"/>
      <c r="K371" s="83"/>
      <c r="L371" s="83"/>
      <c r="M371" s="83"/>
      <c r="N371" s="83"/>
      <c r="O371" s="83"/>
      <c r="P371" s="83"/>
      <c r="Q371" s="83"/>
      <c r="R371" s="83"/>
      <c r="S371" s="83"/>
      <c r="T371" s="83"/>
      <c r="U371" s="83"/>
      <c r="V371" s="83"/>
      <c r="W371" s="83"/>
      <c r="X371" s="83"/>
      <c r="Y371" s="83"/>
      <c r="Z371" s="83"/>
    </row>
    <row r="372" spans="1:26" ht="12.75" customHeight="1" x14ac:dyDescent="0.2">
      <c r="A372" s="98">
        <v>88316</v>
      </c>
      <c r="B372" s="99" t="s">
        <v>570</v>
      </c>
      <c r="C372" s="56" t="s">
        <v>565</v>
      </c>
      <c r="D372" s="56"/>
      <c r="E372" s="182">
        <v>8.81</v>
      </c>
      <c r="F372" s="101">
        <v>14.36</v>
      </c>
      <c r="G372" s="102">
        <f t="shared" si="28"/>
        <v>126.51</v>
      </c>
      <c r="H372" s="10"/>
      <c r="I372" s="83"/>
      <c r="J372" s="83"/>
      <c r="K372" s="83"/>
      <c r="L372" s="83"/>
      <c r="M372" s="83"/>
      <c r="N372" s="83"/>
      <c r="O372" s="83"/>
      <c r="P372" s="83"/>
      <c r="Q372" s="83"/>
      <c r="R372" s="83"/>
      <c r="S372" s="83"/>
      <c r="T372" s="83"/>
      <c r="U372" s="83"/>
      <c r="V372" s="83"/>
      <c r="W372" s="83"/>
      <c r="X372" s="83"/>
      <c r="Y372" s="83"/>
      <c r="Z372" s="83"/>
    </row>
    <row r="373" spans="1:26" ht="12.75" customHeight="1" x14ac:dyDescent="0.2">
      <c r="A373" s="104"/>
      <c r="B373" s="105"/>
      <c r="C373" s="106"/>
      <c r="D373" s="106"/>
      <c r="E373" s="89" t="s">
        <v>583</v>
      </c>
      <c r="F373" s="89"/>
      <c r="G373" s="107">
        <f>ROUND(SUM(G362:G372),2)</f>
        <v>333.18</v>
      </c>
      <c r="H373" s="10"/>
      <c r="I373" s="83"/>
      <c r="J373" s="83"/>
      <c r="K373" s="83"/>
      <c r="L373" s="83"/>
      <c r="M373" s="83"/>
      <c r="N373" s="83"/>
      <c r="O373" s="83"/>
      <c r="P373" s="83"/>
      <c r="Q373" s="83"/>
      <c r="R373" s="83"/>
      <c r="S373" s="83"/>
      <c r="T373" s="83"/>
      <c r="U373" s="83"/>
      <c r="V373" s="83"/>
      <c r="W373" s="83"/>
      <c r="X373" s="83"/>
      <c r="Y373" s="83"/>
      <c r="Z373" s="83"/>
    </row>
    <row r="374" spans="1:26" ht="12.75" customHeight="1" x14ac:dyDescent="0.2">
      <c r="A374" s="108"/>
      <c r="B374" s="109"/>
      <c r="C374" s="110"/>
      <c r="D374" s="111" t="s">
        <v>584</v>
      </c>
      <c r="E374" s="112">
        <f>BDI!D26</f>
        <v>0.18894704395755624</v>
      </c>
      <c r="F374" s="111"/>
      <c r="G374" s="113">
        <f>ROUND(G373*E374,2)</f>
        <v>62.95</v>
      </c>
      <c r="H374" s="10"/>
      <c r="I374" s="114"/>
      <c r="J374" s="83"/>
      <c r="K374" s="83"/>
      <c r="L374" s="83"/>
      <c r="M374" s="83"/>
      <c r="N374" s="83"/>
      <c r="O374" s="83"/>
      <c r="P374" s="83"/>
      <c r="Q374" s="83"/>
      <c r="R374" s="83"/>
      <c r="S374" s="83"/>
      <c r="T374" s="83"/>
      <c r="U374" s="83"/>
      <c r="V374" s="83"/>
      <c r="W374" s="83"/>
      <c r="X374" s="83"/>
      <c r="Y374" s="83"/>
      <c r="Z374" s="83"/>
    </row>
    <row r="375" spans="1:26" ht="12.75" customHeight="1" x14ac:dyDescent="0.2">
      <c r="A375" s="115"/>
      <c r="B375" s="116"/>
      <c r="C375" s="117"/>
      <c r="D375" s="117"/>
      <c r="E375" s="91" t="s">
        <v>15</v>
      </c>
      <c r="F375" s="91"/>
      <c r="G375" s="118">
        <f>ROUND(G373+G374,2)</f>
        <v>396.13</v>
      </c>
      <c r="H375" s="10"/>
      <c r="I375" s="83"/>
      <c r="J375" s="83"/>
      <c r="K375" s="83"/>
      <c r="L375" s="83"/>
      <c r="M375" s="83"/>
      <c r="N375" s="83"/>
      <c r="O375" s="83"/>
      <c r="P375" s="83"/>
      <c r="Q375" s="83"/>
      <c r="R375" s="83"/>
      <c r="S375" s="83"/>
      <c r="T375" s="83"/>
      <c r="U375" s="83"/>
      <c r="V375" s="83"/>
      <c r="W375" s="83"/>
      <c r="X375" s="83"/>
      <c r="Y375" s="83"/>
      <c r="Z375" s="83"/>
    </row>
    <row r="376" spans="1:26" ht="12.75" customHeight="1" x14ac:dyDescent="0.2">
      <c r="A376" s="83"/>
      <c r="B376" s="83"/>
      <c r="C376" s="83"/>
      <c r="D376" s="83"/>
      <c r="E376" s="83"/>
      <c r="F376" s="83"/>
      <c r="G376" s="83"/>
      <c r="H376" s="10"/>
      <c r="I376" s="83"/>
      <c r="J376" s="83"/>
      <c r="K376" s="83"/>
      <c r="L376" s="83"/>
      <c r="M376" s="83"/>
      <c r="N376" s="83"/>
      <c r="O376" s="83"/>
      <c r="P376" s="83"/>
      <c r="Q376" s="83"/>
      <c r="R376" s="83"/>
      <c r="S376" s="83"/>
      <c r="T376" s="83"/>
      <c r="U376" s="83"/>
      <c r="V376" s="83"/>
      <c r="W376" s="83"/>
      <c r="X376" s="83"/>
      <c r="Y376" s="83"/>
      <c r="Z376" s="83"/>
    </row>
    <row r="377" spans="1:26" ht="12.75" customHeight="1" x14ac:dyDescent="0.2">
      <c r="A377" s="84"/>
      <c r="B377" s="84"/>
      <c r="C377" s="85"/>
      <c r="D377" s="85"/>
      <c r="E377" s="85"/>
      <c r="F377" s="85"/>
      <c r="G377" s="85"/>
      <c r="H377" s="56"/>
      <c r="I377" s="83"/>
      <c r="J377" s="83"/>
      <c r="K377" s="83"/>
      <c r="L377" s="83"/>
      <c r="M377" s="83"/>
      <c r="N377" s="83"/>
      <c r="O377" s="83"/>
      <c r="P377" s="83"/>
      <c r="Q377" s="83"/>
      <c r="R377" s="83"/>
      <c r="S377" s="83"/>
      <c r="T377" s="83"/>
      <c r="U377" s="83"/>
      <c r="V377" s="83"/>
      <c r="W377" s="83"/>
      <c r="X377" s="83"/>
      <c r="Y377" s="83"/>
      <c r="Z377" s="83"/>
    </row>
    <row r="378" spans="1:26" ht="12.75" customHeight="1" x14ac:dyDescent="0.2">
      <c r="A378" s="86" t="s">
        <v>7</v>
      </c>
      <c r="B378" s="87" t="s">
        <v>349</v>
      </c>
      <c r="C378" s="88" t="s">
        <v>350</v>
      </c>
      <c r="D378" s="88"/>
      <c r="E378" s="89"/>
      <c r="F378" s="89"/>
      <c r="G378" s="90" t="s">
        <v>728</v>
      </c>
      <c r="H378" s="10"/>
      <c r="I378" s="83"/>
      <c r="J378" s="83"/>
      <c r="K378" s="83"/>
      <c r="L378" s="83"/>
      <c r="M378" s="83"/>
      <c r="N378" s="83"/>
      <c r="O378" s="83"/>
      <c r="P378" s="83"/>
      <c r="Q378" s="83"/>
      <c r="R378" s="83"/>
      <c r="S378" s="83"/>
      <c r="T378" s="83"/>
      <c r="U378" s="83"/>
      <c r="V378" s="83"/>
      <c r="W378" s="83"/>
      <c r="X378" s="83"/>
      <c r="Y378" s="83"/>
      <c r="Z378" s="83"/>
    </row>
    <row r="379" spans="1:26" ht="12.75" customHeight="1" x14ac:dyDescent="0.2">
      <c r="A379" s="295" t="str">
        <f>VLOOKUP(B378,'Pista 01'!$A$7:$H$197,3,FALSE)</f>
        <v>Poço de visita de rede agua pluvial em concreto armado 1,20X1,20X1,40m parede e=15cm, Fck=10Mpa revestido com argamassa traço 1:4</v>
      </c>
      <c r="B379" s="296"/>
      <c r="C379" s="296"/>
      <c r="D379" s="296"/>
      <c r="E379" s="297"/>
      <c r="F379" s="91" t="s">
        <v>557</v>
      </c>
      <c r="G379" s="92" t="str">
        <f>VLOOKUP(B378,'Pista 01'!$A$7:$H$197,4,FALSE)</f>
        <v>un</v>
      </c>
      <c r="H379" s="10"/>
      <c r="I379" s="83"/>
      <c r="J379" s="83"/>
      <c r="K379" s="83"/>
      <c r="L379" s="83"/>
      <c r="M379" s="83"/>
      <c r="N379" s="83"/>
      <c r="O379" s="83"/>
      <c r="P379" s="83"/>
      <c r="Q379" s="83"/>
      <c r="R379" s="83"/>
      <c r="S379" s="83"/>
      <c r="T379" s="83"/>
      <c r="U379" s="83"/>
      <c r="V379" s="83"/>
      <c r="W379" s="83"/>
      <c r="X379" s="83"/>
      <c r="Y379" s="83"/>
      <c r="Z379" s="83"/>
    </row>
    <row r="380" spans="1:26" ht="12.75" customHeight="1" x14ac:dyDescent="0.2">
      <c r="A380" s="93"/>
      <c r="B380" s="94" t="s">
        <v>558</v>
      </c>
      <c r="C380" s="95" t="s">
        <v>559</v>
      </c>
      <c r="D380" s="95" t="s">
        <v>560</v>
      </c>
      <c r="E380" s="95" t="s">
        <v>561</v>
      </c>
      <c r="F380" s="96" t="s">
        <v>562</v>
      </c>
      <c r="G380" s="97" t="s">
        <v>563</v>
      </c>
      <c r="H380" s="10"/>
      <c r="I380" s="83"/>
      <c r="J380" s="83"/>
      <c r="K380" s="83"/>
      <c r="L380" s="83"/>
      <c r="M380" s="83"/>
      <c r="N380" s="83"/>
      <c r="O380" s="83"/>
      <c r="P380" s="83"/>
      <c r="Q380" s="83"/>
      <c r="R380" s="83"/>
      <c r="S380" s="83"/>
      <c r="T380" s="83"/>
      <c r="U380" s="83"/>
      <c r="V380" s="83"/>
      <c r="W380" s="83"/>
      <c r="X380" s="83"/>
      <c r="Y380" s="83"/>
      <c r="Z380" s="83"/>
    </row>
    <row r="381" spans="1:26" ht="12.75" customHeight="1" x14ac:dyDescent="0.2">
      <c r="A381" s="98">
        <v>87545</v>
      </c>
      <c r="B381" s="99" t="s">
        <v>735</v>
      </c>
      <c r="C381" s="56" t="s">
        <v>648</v>
      </c>
      <c r="D381" s="56"/>
      <c r="E381" s="182">
        <v>1.4</v>
      </c>
      <c r="F381" s="101">
        <v>19.88</v>
      </c>
      <c r="G381" s="102">
        <f t="shared" ref="G381:G392" si="29">ROUND(E381*F381,2)</f>
        <v>27.83</v>
      </c>
      <c r="H381" s="10"/>
      <c r="I381" s="83"/>
      <c r="J381" s="83"/>
      <c r="K381" s="83"/>
      <c r="L381" s="83"/>
      <c r="M381" s="83"/>
      <c r="N381" s="83"/>
      <c r="O381" s="83"/>
      <c r="P381" s="83"/>
      <c r="Q381" s="83"/>
      <c r="R381" s="83"/>
      <c r="S381" s="83"/>
      <c r="T381" s="83"/>
      <c r="U381" s="83"/>
      <c r="V381" s="83"/>
      <c r="W381" s="83"/>
      <c r="X381" s="83"/>
      <c r="Y381" s="83"/>
      <c r="Z381" s="83"/>
    </row>
    <row r="382" spans="1:26" ht="12.75" customHeight="1" x14ac:dyDescent="0.2">
      <c r="A382" s="98">
        <v>87879</v>
      </c>
      <c r="B382" s="99" t="s">
        <v>736</v>
      </c>
      <c r="C382" s="56" t="s">
        <v>648</v>
      </c>
      <c r="D382" s="56"/>
      <c r="E382" s="182">
        <v>1.4</v>
      </c>
      <c r="F382" s="101">
        <v>2.92</v>
      </c>
      <c r="G382" s="102">
        <f t="shared" si="29"/>
        <v>4.09</v>
      </c>
      <c r="H382" s="10"/>
      <c r="I382" s="83"/>
      <c r="J382" s="83"/>
      <c r="K382" s="83"/>
      <c r="L382" s="83"/>
      <c r="M382" s="83"/>
      <c r="N382" s="83"/>
      <c r="O382" s="83"/>
      <c r="P382" s="83"/>
      <c r="Q382" s="83"/>
      <c r="R382" s="83"/>
      <c r="S382" s="83"/>
      <c r="T382" s="83"/>
      <c r="U382" s="83"/>
      <c r="V382" s="83"/>
      <c r="W382" s="83"/>
      <c r="X382" s="83"/>
      <c r="Y382" s="83"/>
      <c r="Z382" s="83"/>
    </row>
    <row r="383" spans="1:26" ht="12.75" customHeight="1" x14ac:dyDescent="0.2">
      <c r="A383" s="98">
        <v>88309</v>
      </c>
      <c r="B383" s="99" t="s">
        <v>569</v>
      </c>
      <c r="C383" s="56" t="s">
        <v>565</v>
      </c>
      <c r="D383" s="56"/>
      <c r="E383" s="182">
        <v>5.5</v>
      </c>
      <c r="F383" s="101">
        <v>19.27</v>
      </c>
      <c r="G383" s="102">
        <f t="shared" si="29"/>
        <v>105.99</v>
      </c>
      <c r="H383" s="10"/>
      <c r="I383" s="83"/>
      <c r="J383" s="83"/>
      <c r="K383" s="83"/>
      <c r="L383" s="83"/>
      <c r="M383" s="83"/>
      <c r="N383" s="83"/>
      <c r="O383" s="83"/>
      <c r="P383" s="83"/>
      <c r="Q383" s="83"/>
      <c r="R383" s="83"/>
      <c r="S383" s="83"/>
      <c r="T383" s="83"/>
      <c r="U383" s="83"/>
      <c r="V383" s="83"/>
      <c r="W383" s="83"/>
      <c r="X383" s="83"/>
      <c r="Y383" s="83"/>
      <c r="Z383" s="83"/>
    </row>
    <row r="384" spans="1:26" ht="12.75" customHeight="1" x14ac:dyDescent="0.2">
      <c r="A384" s="98">
        <v>88316</v>
      </c>
      <c r="B384" s="99" t="s">
        <v>570</v>
      </c>
      <c r="C384" s="56" t="s">
        <v>565</v>
      </c>
      <c r="D384" s="56"/>
      <c r="E384" s="182">
        <v>7.8</v>
      </c>
      <c r="F384" s="101">
        <v>14.36</v>
      </c>
      <c r="G384" s="102">
        <f t="shared" si="29"/>
        <v>112.01</v>
      </c>
      <c r="H384" s="10"/>
      <c r="I384" s="83"/>
      <c r="J384" s="83"/>
      <c r="K384" s="83"/>
      <c r="L384" s="83"/>
      <c r="M384" s="83"/>
      <c r="N384" s="83"/>
      <c r="O384" s="83"/>
      <c r="P384" s="83"/>
      <c r="Q384" s="83"/>
      <c r="R384" s="83"/>
      <c r="S384" s="83"/>
      <c r="T384" s="83"/>
      <c r="U384" s="83"/>
      <c r="V384" s="83"/>
      <c r="W384" s="83"/>
      <c r="X384" s="83"/>
      <c r="Y384" s="83"/>
      <c r="Z384" s="83"/>
    </row>
    <row r="385" spans="1:26" ht="12.75" customHeight="1" x14ac:dyDescent="0.2">
      <c r="A385" s="98">
        <v>92411</v>
      </c>
      <c r="B385" s="99" t="s">
        <v>737</v>
      </c>
      <c r="C385" s="56" t="s">
        <v>648</v>
      </c>
      <c r="D385" s="56"/>
      <c r="E385" s="182">
        <v>15</v>
      </c>
      <c r="F385" s="101">
        <v>105.58</v>
      </c>
      <c r="G385" s="102">
        <f t="shared" si="29"/>
        <v>1583.7</v>
      </c>
      <c r="H385" s="10"/>
      <c r="I385" s="83"/>
      <c r="J385" s="83"/>
      <c r="K385" s="83"/>
      <c r="L385" s="83"/>
      <c r="M385" s="83"/>
      <c r="N385" s="83"/>
      <c r="O385" s="83"/>
      <c r="P385" s="83"/>
      <c r="Q385" s="83"/>
      <c r="R385" s="83"/>
      <c r="S385" s="83"/>
      <c r="T385" s="83"/>
      <c r="U385" s="83"/>
      <c r="V385" s="83"/>
      <c r="W385" s="83"/>
      <c r="X385" s="83"/>
      <c r="Y385" s="83"/>
      <c r="Z385" s="83"/>
    </row>
    <row r="386" spans="1:26" ht="12.75" customHeight="1" x14ac:dyDescent="0.2">
      <c r="A386" s="98">
        <v>92882</v>
      </c>
      <c r="B386" s="99" t="s">
        <v>738</v>
      </c>
      <c r="C386" s="56" t="s">
        <v>650</v>
      </c>
      <c r="D386" s="56"/>
      <c r="E386" s="182">
        <v>15.84</v>
      </c>
      <c r="F386" s="101">
        <v>8.77</v>
      </c>
      <c r="G386" s="102">
        <f t="shared" si="29"/>
        <v>138.91999999999999</v>
      </c>
      <c r="H386" s="10"/>
      <c r="I386" s="83"/>
      <c r="J386" s="83"/>
      <c r="K386" s="83"/>
      <c r="L386" s="83"/>
      <c r="M386" s="83"/>
      <c r="N386" s="83"/>
      <c r="O386" s="83"/>
      <c r="P386" s="83"/>
      <c r="Q386" s="83"/>
      <c r="R386" s="83"/>
      <c r="S386" s="83"/>
      <c r="T386" s="83"/>
      <c r="U386" s="83"/>
      <c r="V386" s="83"/>
      <c r="W386" s="83"/>
      <c r="X386" s="83"/>
      <c r="Y386" s="83"/>
      <c r="Z386" s="83"/>
    </row>
    <row r="387" spans="1:26" ht="12.75" customHeight="1" x14ac:dyDescent="0.2">
      <c r="A387" s="98">
        <v>92883</v>
      </c>
      <c r="B387" s="99" t="s">
        <v>739</v>
      </c>
      <c r="C387" s="56" t="s">
        <v>650</v>
      </c>
      <c r="D387" s="56"/>
      <c r="E387" s="182">
        <v>15.84</v>
      </c>
      <c r="F387" s="101">
        <v>7.96</v>
      </c>
      <c r="G387" s="102">
        <f t="shared" si="29"/>
        <v>126.09</v>
      </c>
      <c r="H387" s="10"/>
      <c r="I387" s="83"/>
      <c r="J387" s="83"/>
      <c r="K387" s="83"/>
      <c r="L387" s="83"/>
      <c r="M387" s="83"/>
      <c r="N387" s="83"/>
      <c r="O387" s="83"/>
      <c r="P387" s="83"/>
      <c r="Q387" s="83"/>
      <c r="R387" s="83"/>
      <c r="S387" s="83"/>
      <c r="T387" s="83"/>
      <c r="U387" s="83"/>
      <c r="V387" s="83"/>
      <c r="W387" s="83"/>
      <c r="X387" s="83"/>
      <c r="Y387" s="83"/>
      <c r="Z387" s="83"/>
    </row>
    <row r="388" spans="1:26" ht="12.75" customHeight="1" x14ac:dyDescent="0.2">
      <c r="A388" s="98">
        <v>92884</v>
      </c>
      <c r="B388" s="99" t="s">
        <v>740</v>
      </c>
      <c r="C388" s="56" t="s">
        <v>650</v>
      </c>
      <c r="D388" s="56"/>
      <c r="E388" s="182">
        <v>6.3335999999999997</v>
      </c>
      <c r="F388" s="101">
        <v>6.97</v>
      </c>
      <c r="G388" s="102">
        <f t="shared" si="29"/>
        <v>44.15</v>
      </c>
      <c r="H388" s="10"/>
      <c r="I388" s="83"/>
      <c r="J388" s="83"/>
      <c r="K388" s="83"/>
      <c r="L388" s="83"/>
      <c r="M388" s="83"/>
      <c r="N388" s="83"/>
      <c r="O388" s="83"/>
      <c r="P388" s="83"/>
      <c r="Q388" s="83"/>
      <c r="R388" s="83"/>
      <c r="S388" s="83"/>
      <c r="T388" s="83"/>
      <c r="U388" s="83"/>
      <c r="V388" s="83"/>
      <c r="W388" s="83"/>
      <c r="X388" s="83"/>
      <c r="Y388" s="83"/>
      <c r="Z388" s="83"/>
    </row>
    <row r="389" spans="1:26" ht="12.75" customHeight="1" x14ac:dyDescent="0.2">
      <c r="A389" s="98">
        <v>92885</v>
      </c>
      <c r="B389" s="99" t="s">
        <v>741</v>
      </c>
      <c r="C389" s="56" t="s">
        <v>650</v>
      </c>
      <c r="D389" s="56"/>
      <c r="E389" s="182">
        <v>6.3360000000000003</v>
      </c>
      <c r="F389" s="101">
        <v>6.56</v>
      </c>
      <c r="G389" s="102">
        <f t="shared" si="29"/>
        <v>41.56</v>
      </c>
      <c r="H389" s="10"/>
      <c r="I389" s="83"/>
      <c r="J389" s="83"/>
      <c r="K389" s="83"/>
      <c r="L389" s="83"/>
      <c r="M389" s="83"/>
      <c r="N389" s="83"/>
      <c r="O389" s="83"/>
      <c r="P389" s="83"/>
      <c r="Q389" s="83"/>
      <c r="R389" s="83"/>
      <c r="S389" s="83"/>
      <c r="T389" s="83"/>
      <c r="U389" s="83"/>
      <c r="V389" s="83"/>
      <c r="W389" s="83"/>
      <c r="X389" s="83"/>
      <c r="Y389" s="83"/>
      <c r="Z389" s="83"/>
    </row>
    <row r="390" spans="1:26" ht="12.75" customHeight="1" x14ac:dyDescent="0.2">
      <c r="A390" s="98">
        <v>92886</v>
      </c>
      <c r="B390" s="99" t="s">
        <v>742</v>
      </c>
      <c r="C390" s="56" t="s">
        <v>650</v>
      </c>
      <c r="D390" s="56"/>
      <c r="E390" s="182">
        <v>6.3360000000000003</v>
      </c>
      <c r="F390" s="101">
        <v>6.21</v>
      </c>
      <c r="G390" s="102">
        <f t="shared" si="29"/>
        <v>39.35</v>
      </c>
      <c r="H390" s="10"/>
      <c r="I390" s="83"/>
      <c r="J390" s="83"/>
      <c r="K390" s="83"/>
      <c r="L390" s="83"/>
      <c r="M390" s="83"/>
      <c r="N390" s="83"/>
      <c r="O390" s="83"/>
      <c r="P390" s="83"/>
      <c r="Q390" s="83"/>
      <c r="R390" s="83"/>
      <c r="S390" s="83"/>
      <c r="T390" s="83"/>
      <c r="U390" s="83"/>
      <c r="V390" s="83"/>
      <c r="W390" s="83"/>
      <c r="X390" s="83"/>
      <c r="Y390" s="83"/>
      <c r="Z390" s="83"/>
    </row>
    <row r="391" spans="1:26" ht="12.75" customHeight="1" x14ac:dyDescent="0.2">
      <c r="A391" s="98">
        <v>92887</v>
      </c>
      <c r="B391" s="99" t="s">
        <v>743</v>
      </c>
      <c r="C391" s="56" t="s">
        <v>650</v>
      </c>
      <c r="D391" s="56"/>
      <c r="E391" s="182">
        <v>12.672000000000001</v>
      </c>
      <c r="F391" s="101">
        <v>6.09</v>
      </c>
      <c r="G391" s="102">
        <f t="shared" si="29"/>
        <v>77.17</v>
      </c>
      <c r="H391" s="10"/>
      <c r="I391" s="83"/>
      <c r="J391" s="83"/>
      <c r="K391" s="83"/>
      <c r="L391" s="83"/>
      <c r="M391" s="83"/>
      <c r="N391" s="83"/>
      <c r="O391" s="83"/>
      <c r="P391" s="83"/>
      <c r="Q391" s="83"/>
      <c r="R391" s="83"/>
      <c r="S391" s="83"/>
      <c r="T391" s="83"/>
      <c r="U391" s="83"/>
      <c r="V391" s="83"/>
      <c r="W391" s="83"/>
      <c r="X391" s="83"/>
      <c r="Y391" s="83"/>
      <c r="Z391" s="83"/>
    </row>
    <row r="392" spans="1:26" ht="12.75" customHeight="1" x14ac:dyDescent="0.2">
      <c r="A392" s="98">
        <v>94962</v>
      </c>
      <c r="B392" s="99" t="s">
        <v>744</v>
      </c>
      <c r="C392" s="56" t="s">
        <v>694</v>
      </c>
      <c r="D392" s="56"/>
      <c r="E392" s="182">
        <v>1.8</v>
      </c>
      <c r="F392" s="101">
        <v>264.01</v>
      </c>
      <c r="G392" s="102">
        <f t="shared" si="29"/>
        <v>475.22</v>
      </c>
      <c r="H392" s="10"/>
      <c r="I392" s="83"/>
      <c r="J392" s="83"/>
      <c r="K392" s="83"/>
      <c r="L392" s="83"/>
      <c r="M392" s="83"/>
      <c r="N392" s="83"/>
      <c r="O392" s="83"/>
      <c r="P392" s="83"/>
      <c r="Q392" s="83"/>
      <c r="R392" s="83"/>
      <c r="S392" s="83"/>
      <c r="T392" s="83"/>
      <c r="U392" s="83"/>
      <c r="V392" s="83"/>
      <c r="W392" s="83"/>
      <c r="X392" s="83"/>
      <c r="Y392" s="83"/>
      <c r="Z392" s="83"/>
    </row>
    <row r="393" spans="1:26" ht="12.75" customHeight="1" x14ac:dyDescent="0.2">
      <c r="A393" s="104"/>
      <c r="B393" s="105"/>
      <c r="C393" s="106"/>
      <c r="D393" s="106"/>
      <c r="E393" s="89" t="s">
        <v>583</v>
      </c>
      <c r="F393" s="89"/>
      <c r="G393" s="107">
        <f>ROUND(SUM(G381:G392),2)</f>
        <v>2776.08</v>
      </c>
      <c r="H393" s="10"/>
      <c r="I393" s="83"/>
      <c r="J393" s="83"/>
      <c r="K393" s="83"/>
      <c r="L393" s="83"/>
      <c r="M393" s="83"/>
      <c r="N393" s="83"/>
      <c r="O393" s="83"/>
      <c r="P393" s="83"/>
      <c r="Q393" s="83"/>
      <c r="R393" s="83"/>
      <c r="S393" s="83"/>
      <c r="T393" s="83"/>
      <c r="U393" s="83"/>
      <c r="V393" s="83"/>
      <c r="W393" s="83"/>
      <c r="X393" s="83"/>
      <c r="Y393" s="83"/>
      <c r="Z393" s="83"/>
    </row>
    <row r="394" spans="1:26" ht="12.75" customHeight="1" x14ac:dyDescent="0.2">
      <c r="A394" s="108"/>
      <c r="B394" s="109"/>
      <c r="C394" s="110"/>
      <c r="D394" s="111" t="s">
        <v>584</v>
      </c>
      <c r="E394" s="112">
        <f>BDI!D26</f>
        <v>0.18894704395755624</v>
      </c>
      <c r="F394" s="111"/>
      <c r="G394" s="113">
        <f>ROUND(G393*E394,2)</f>
        <v>524.53</v>
      </c>
      <c r="H394" s="10"/>
      <c r="I394" s="114"/>
      <c r="J394" s="83"/>
      <c r="K394" s="83"/>
      <c r="L394" s="83"/>
      <c r="M394" s="83"/>
      <c r="N394" s="83"/>
      <c r="O394" s="83"/>
      <c r="P394" s="83"/>
      <c r="Q394" s="83"/>
      <c r="R394" s="83"/>
      <c r="S394" s="83"/>
      <c r="T394" s="83"/>
      <c r="U394" s="83"/>
      <c r="V394" s="83"/>
      <c r="W394" s="83"/>
      <c r="X394" s="83"/>
      <c r="Y394" s="83"/>
      <c r="Z394" s="83"/>
    </row>
    <row r="395" spans="1:26" ht="12.75" customHeight="1" x14ac:dyDescent="0.2">
      <c r="A395" s="115"/>
      <c r="B395" s="116"/>
      <c r="C395" s="117"/>
      <c r="D395" s="117"/>
      <c r="E395" s="91" t="s">
        <v>15</v>
      </c>
      <c r="F395" s="91"/>
      <c r="G395" s="118">
        <f>ROUND(G393+G394,2)</f>
        <v>3300.61</v>
      </c>
      <c r="H395" s="10"/>
      <c r="I395" s="83"/>
      <c r="J395" s="83"/>
      <c r="K395" s="83"/>
      <c r="L395" s="83"/>
      <c r="M395" s="83"/>
      <c r="N395" s="83"/>
      <c r="O395" s="83"/>
      <c r="P395" s="83"/>
      <c r="Q395" s="83"/>
      <c r="R395" s="83"/>
      <c r="S395" s="83"/>
      <c r="T395" s="83"/>
      <c r="U395" s="83"/>
      <c r="V395" s="83"/>
      <c r="W395" s="83"/>
      <c r="X395" s="83"/>
      <c r="Y395" s="83"/>
      <c r="Z395" s="83"/>
    </row>
    <row r="396" spans="1:26" ht="12.75" customHeight="1" x14ac:dyDescent="0.2">
      <c r="A396" s="83"/>
      <c r="B396" s="83"/>
      <c r="C396" s="83"/>
      <c r="D396" s="83"/>
      <c r="E396" s="83"/>
      <c r="F396" s="83"/>
      <c r="G396" s="83"/>
      <c r="H396" s="10"/>
      <c r="I396" s="83"/>
      <c r="J396" s="83"/>
      <c r="K396" s="83"/>
      <c r="L396" s="83"/>
      <c r="M396" s="83"/>
      <c r="N396" s="83"/>
      <c r="O396" s="83"/>
      <c r="P396" s="83"/>
      <c r="Q396" s="83"/>
      <c r="R396" s="83"/>
      <c r="S396" s="83"/>
      <c r="T396" s="83"/>
      <c r="U396" s="83"/>
      <c r="V396" s="83"/>
      <c r="W396" s="83"/>
      <c r="X396" s="83"/>
      <c r="Y396" s="83"/>
      <c r="Z396" s="83"/>
    </row>
    <row r="397" spans="1:26" ht="12.75" customHeight="1" x14ac:dyDescent="0.2">
      <c r="A397" s="84"/>
      <c r="B397" s="84"/>
      <c r="C397" s="85"/>
      <c r="D397" s="85"/>
      <c r="E397" s="85"/>
      <c r="F397" s="85"/>
      <c r="G397" s="85"/>
      <c r="H397" s="56"/>
      <c r="I397" s="83"/>
      <c r="J397" s="83"/>
      <c r="K397" s="83"/>
      <c r="L397" s="83"/>
      <c r="M397" s="83"/>
      <c r="N397" s="83"/>
      <c r="O397" s="83"/>
      <c r="P397" s="83"/>
      <c r="Q397" s="83"/>
      <c r="R397" s="83"/>
      <c r="S397" s="83"/>
      <c r="T397" s="83"/>
      <c r="U397" s="83"/>
      <c r="V397" s="83"/>
      <c r="W397" s="83"/>
      <c r="X397" s="83"/>
      <c r="Y397" s="83"/>
      <c r="Z397" s="83"/>
    </row>
    <row r="398" spans="1:26" ht="12.75" customHeight="1" x14ac:dyDescent="0.2">
      <c r="A398" s="86" t="s">
        <v>7</v>
      </c>
      <c r="B398" s="87" t="s">
        <v>352</v>
      </c>
      <c r="C398" s="88" t="s">
        <v>353</v>
      </c>
      <c r="D398" s="88"/>
      <c r="E398" s="89"/>
      <c r="F398" s="89"/>
      <c r="G398" s="90" t="s">
        <v>745</v>
      </c>
      <c r="H398" s="10"/>
      <c r="I398" s="83"/>
      <c r="J398" s="83"/>
      <c r="K398" s="83"/>
      <c r="L398" s="83"/>
      <c r="M398" s="83"/>
      <c r="N398" s="83"/>
      <c r="O398" s="83"/>
      <c r="P398" s="83"/>
      <c r="Q398" s="83"/>
      <c r="R398" s="83"/>
      <c r="S398" s="83"/>
      <c r="T398" s="83"/>
      <c r="U398" s="83"/>
      <c r="V398" s="83"/>
      <c r="W398" s="83"/>
      <c r="X398" s="83"/>
      <c r="Y398" s="83"/>
      <c r="Z398" s="83"/>
    </row>
    <row r="399" spans="1:26" ht="12.75" customHeight="1" x14ac:dyDescent="0.2">
      <c r="A399" s="295" t="str">
        <f>VLOOKUP(B398,'Pista 01'!$A$7:$H$197,3,FALSE)</f>
        <v>Tampão ferro fundido articulado 37kg carga max. 12.500kg diâmetro abertura 500mm p/ poço visita de rede agua pluvial</v>
      </c>
      <c r="B399" s="296"/>
      <c r="C399" s="296"/>
      <c r="D399" s="296"/>
      <c r="E399" s="297"/>
      <c r="F399" s="91" t="s">
        <v>557</v>
      </c>
      <c r="G399" s="92" t="str">
        <f>VLOOKUP(B398,'Pista 01'!$A$7:$H$197,4,FALSE)</f>
        <v>un</v>
      </c>
      <c r="H399" s="10"/>
      <c r="I399" s="83"/>
      <c r="J399" s="83"/>
      <c r="K399" s="83"/>
      <c r="L399" s="83"/>
      <c r="M399" s="83"/>
      <c r="N399" s="83"/>
      <c r="O399" s="83"/>
      <c r="P399" s="83"/>
      <c r="Q399" s="83"/>
      <c r="R399" s="83"/>
      <c r="S399" s="83"/>
      <c r="T399" s="83"/>
      <c r="U399" s="83"/>
      <c r="V399" s="83"/>
      <c r="W399" s="83"/>
      <c r="X399" s="83"/>
      <c r="Y399" s="83"/>
      <c r="Z399" s="83"/>
    </row>
    <row r="400" spans="1:26" ht="12.75" customHeight="1" x14ac:dyDescent="0.2">
      <c r="A400" s="93"/>
      <c r="B400" s="94" t="s">
        <v>558</v>
      </c>
      <c r="C400" s="95" t="s">
        <v>559</v>
      </c>
      <c r="D400" s="95" t="s">
        <v>560</v>
      </c>
      <c r="E400" s="95" t="s">
        <v>561</v>
      </c>
      <c r="F400" s="96" t="s">
        <v>562</v>
      </c>
      <c r="G400" s="97" t="s">
        <v>563</v>
      </c>
      <c r="H400" s="10"/>
      <c r="I400" s="83"/>
      <c r="J400" s="83"/>
      <c r="K400" s="83"/>
      <c r="L400" s="83"/>
      <c r="M400" s="83"/>
      <c r="N400" s="83"/>
      <c r="O400" s="83"/>
      <c r="P400" s="83"/>
      <c r="Q400" s="83"/>
      <c r="R400" s="83"/>
      <c r="S400" s="83"/>
      <c r="T400" s="83"/>
      <c r="U400" s="83"/>
      <c r="V400" s="83"/>
      <c r="W400" s="83"/>
      <c r="X400" s="83"/>
      <c r="Y400" s="83"/>
      <c r="Z400" s="83"/>
    </row>
    <row r="401" spans="1:26" ht="12.75" customHeight="1" x14ac:dyDescent="0.2">
      <c r="A401" s="98">
        <v>88309</v>
      </c>
      <c r="B401" s="99" t="s">
        <v>569</v>
      </c>
      <c r="C401" s="56" t="s">
        <v>565</v>
      </c>
      <c r="D401" s="56" t="s">
        <v>566</v>
      </c>
      <c r="E401" s="182">
        <v>1.5</v>
      </c>
      <c r="F401" s="101">
        <v>19.27</v>
      </c>
      <c r="G401" s="102">
        <f t="shared" ref="G401:G405" si="30">ROUND(E401*F401,2)</f>
        <v>28.91</v>
      </c>
      <c r="H401" s="10"/>
      <c r="I401" s="83"/>
      <c r="J401" s="83"/>
      <c r="K401" s="83"/>
      <c r="L401" s="83"/>
      <c r="M401" s="83"/>
      <c r="N401" s="83"/>
      <c r="O401" s="83"/>
      <c r="P401" s="83"/>
      <c r="Q401" s="83"/>
      <c r="R401" s="83"/>
      <c r="S401" s="83"/>
      <c r="T401" s="83"/>
      <c r="U401" s="83"/>
      <c r="V401" s="83"/>
      <c r="W401" s="83"/>
      <c r="X401" s="83"/>
      <c r="Y401" s="83"/>
      <c r="Z401" s="83"/>
    </row>
    <row r="402" spans="1:26" ht="12.75" customHeight="1" x14ac:dyDescent="0.2">
      <c r="A402" s="98">
        <v>88316</v>
      </c>
      <c r="B402" s="99" t="s">
        <v>570</v>
      </c>
      <c r="C402" s="56" t="s">
        <v>565</v>
      </c>
      <c r="D402" s="56" t="s">
        <v>566</v>
      </c>
      <c r="E402" s="182">
        <v>1.5</v>
      </c>
      <c r="F402" s="101">
        <v>14.36</v>
      </c>
      <c r="G402" s="102">
        <f t="shared" si="30"/>
        <v>21.54</v>
      </c>
      <c r="H402" s="10"/>
      <c r="I402" s="83"/>
      <c r="J402" s="83"/>
      <c r="K402" s="83"/>
      <c r="L402" s="83"/>
      <c r="M402" s="83"/>
      <c r="N402" s="83"/>
      <c r="O402" s="83"/>
      <c r="P402" s="83"/>
      <c r="Q402" s="83"/>
      <c r="R402" s="83"/>
      <c r="S402" s="83"/>
      <c r="T402" s="83"/>
      <c r="U402" s="83"/>
      <c r="V402" s="83"/>
      <c r="W402" s="83"/>
      <c r="X402" s="83"/>
      <c r="Y402" s="83"/>
      <c r="Z402" s="83"/>
    </row>
    <row r="403" spans="1:26" ht="12.75" customHeight="1" x14ac:dyDescent="0.2">
      <c r="A403" s="98">
        <v>370</v>
      </c>
      <c r="B403" s="99" t="s">
        <v>571</v>
      </c>
      <c r="C403" s="56" t="s">
        <v>572</v>
      </c>
      <c r="D403" s="56" t="s">
        <v>573</v>
      </c>
      <c r="E403" s="182">
        <v>2.1899999999999999E-2</v>
      </c>
      <c r="F403" s="101">
        <v>89.17</v>
      </c>
      <c r="G403" s="102">
        <f t="shared" si="30"/>
        <v>1.95</v>
      </c>
      <c r="H403" s="10"/>
      <c r="I403" s="83"/>
      <c r="J403" s="83"/>
      <c r="K403" s="83"/>
      <c r="L403" s="83"/>
      <c r="M403" s="83"/>
      <c r="N403" s="83"/>
      <c r="O403" s="83"/>
      <c r="P403" s="83"/>
      <c r="Q403" s="83"/>
      <c r="R403" s="83"/>
      <c r="S403" s="83"/>
      <c r="T403" s="83"/>
      <c r="U403" s="83"/>
      <c r="V403" s="83"/>
      <c r="W403" s="83"/>
      <c r="X403" s="83"/>
      <c r="Y403" s="83"/>
      <c r="Z403" s="83"/>
    </row>
    <row r="404" spans="1:26" ht="12.75" customHeight="1" x14ac:dyDescent="0.2">
      <c r="A404" s="98">
        <v>1379</v>
      </c>
      <c r="B404" s="99" t="s">
        <v>732</v>
      </c>
      <c r="C404" s="56" t="s">
        <v>589</v>
      </c>
      <c r="D404" s="56" t="s">
        <v>566</v>
      </c>
      <c r="E404" s="182">
        <v>9.94</v>
      </c>
      <c r="F404" s="101">
        <v>0.41</v>
      </c>
      <c r="G404" s="102">
        <f t="shared" si="30"/>
        <v>4.08</v>
      </c>
      <c r="H404" s="10"/>
      <c r="I404" s="83"/>
      <c r="J404" s="83"/>
      <c r="K404" s="83"/>
      <c r="L404" s="83"/>
      <c r="M404" s="83"/>
      <c r="N404" s="83"/>
      <c r="O404" s="83"/>
      <c r="P404" s="83"/>
      <c r="Q404" s="83"/>
      <c r="R404" s="83"/>
      <c r="S404" s="83"/>
      <c r="T404" s="83"/>
      <c r="U404" s="83"/>
      <c r="V404" s="83"/>
      <c r="W404" s="83"/>
      <c r="X404" s="83"/>
      <c r="Y404" s="83"/>
      <c r="Z404" s="83"/>
    </row>
    <row r="405" spans="1:26" ht="12.75" customHeight="1" x14ac:dyDescent="0.2">
      <c r="A405" s="98">
        <v>11301</v>
      </c>
      <c r="B405" s="99" t="s">
        <v>746</v>
      </c>
      <c r="C405" s="56" t="s">
        <v>575</v>
      </c>
      <c r="D405" s="56" t="s">
        <v>702</v>
      </c>
      <c r="E405" s="100">
        <v>1</v>
      </c>
      <c r="F405" s="101">
        <v>319.22000000000003</v>
      </c>
      <c r="G405" s="102">
        <f t="shared" si="30"/>
        <v>319.22000000000003</v>
      </c>
      <c r="H405" s="10"/>
      <c r="I405" s="83"/>
      <c r="J405" s="83"/>
      <c r="K405" s="83"/>
      <c r="L405" s="83"/>
      <c r="M405" s="83"/>
      <c r="N405" s="83"/>
      <c r="O405" s="83"/>
      <c r="P405" s="83"/>
      <c r="Q405" s="83"/>
      <c r="R405" s="83"/>
      <c r="S405" s="83"/>
      <c r="T405" s="83"/>
      <c r="U405" s="83"/>
      <c r="V405" s="83"/>
      <c r="W405" s="83"/>
      <c r="X405" s="83"/>
      <c r="Y405" s="83"/>
      <c r="Z405" s="83"/>
    </row>
    <row r="406" spans="1:26" ht="12.75" customHeight="1" x14ac:dyDescent="0.2">
      <c r="A406" s="104"/>
      <c r="B406" s="105"/>
      <c r="C406" s="106"/>
      <c r="D406" s="106"/>
      <c r="E406" s="89" t="s">
        <v>583</v>
      </c>
      <c r="F406" s="89"/>
      <c r="G406" s="107">
        <f>ROUND(SUM(G401:G405),2)</f>
        <v>375.7</v>
      </c>
      <c r="H406" s="10"/>
      <c r="I406" s="83"/>
      <c r="J406" s="83"/>
      <c r="K406" s="83"/>
      <c r="L406" s="83"/>
      <c r="M406" s="83"/>
      <c r="N406" s="83"/>
      <c r="O406" s="83"/>
      <c r="P406" s="83"/>
      <c r="Q406" s="83"/>
      <c r="R406" s="83"/>
      <c r="S406" s="83"/>
      <c r="T406" s="83"/>
      <c r="U406" s="83"/>
      <c r="V406" s="83"/>
      <c r="W406" s="83"/>
      <c r="X406" s="83"/>
      <c r="Y406" s="83"/>
      <c r="Z406" s="83"/>
    </row>
    <row r="407" spans="1:26" ht="12.75" customHeight="1" x14ac:dyDescent="0.2">
      <c r="A407" s="108"/>
      <c r="B407" s="109"/>
      <c r="C407" s="110"/>
      <c r="D407" s="111" t="s">
        <v>584</v>
      </c>
      <c r="E407" s="112">
        <f>BDI!D26</f>
        <v>0.18894704395755624</v>
      </c>
      <c r="F407" s="111"/>
      <c r="G407" s="113">
        <f>ROUND(G406*E407,2)</f>
        <v>70.989999999999995</v>
      </c>
      <c r="H407" s="10"/>
      <c r="I407" s="114"/>
      <c r="J407" s="83"/>
      <c r="K407" s="83"/>
      <c r="L407" s="83"/>
      <c r="M407" s="83"/>
      <c r="N407" s="83"/>
      <c r="O407" s="83"/>
      <c r="P407" s="83"/>
      <c r="Q407" s="83"/>
      <c r="R407" s="83"/>
      <c r="S407" s="83"/>
      <c r="T407" s="83"/>
      <c r="U407" s="83"/>
      <c r="V407" s="83"/>
      <c r="W407" s="83"/>
      <c r="X407" s="83"/>
      <c r="Y407" s="83"/>
      <c r="Z407" s="83"/>
    </row>
    <row r="408" spans="1:26" ht="12.75" customHeight="1" x14ac:dyDescent="0.2">
      <c r="A408" s="115"/>
      <c r="B408" s="116"/>
      <c r="C408" s="117"/>
      <c r="D408" s="117"/>
      <c r="E408" s="91" t="s">
        <v>15</v>
      </c>
      <c r="F408" s="91"/>
      <c r="G408" s="118">
        <f>ROUND(G406+G407,2)</f>
        <v>446.69</v>
      </c>
      <c r="H408" s="10"/>
      <c r="I408" s="83"/>
      <c r="J408" s="83"/>
      <c r="K408" s="83"/>
      <c r="L408" s="83"/>
      <c r="M408" s="83"/>
      <c r="N408" s="83"/>
      <c r="O408" s="83"/>
      <c r="P408" s="83"/>
      <c r="Q408" s="83"/>
      <c r="R408" s="83"/>
      <c r="S408" s="83"/>
      <c r="T408" s="83"/>
      <c r="U408" s="83"/>
      <c r="V408" s="83"/>
      <c r="W408" s="83"/>
      <c r="X408" s="83"/>
      <c r="Y408" s="83"/>
      <c r="Z408" s="83"/>
    </row>
    <row r="409" spans="1:26" ht="12.75" customHeight="1" x14ac:dyDescent="0.2">
      <c r="A409" s="83"/>
      <c r="B409" s="83"/>
      <c r="C409" s="83"/>
      <c r="D409" s="83"/>
      <c r="E409" s="83"/>
      <c r="F409" s="83"/>
      <c r="G409" s="83"/>
      <c r="H409" s="10"/>
      <c r="I409" s="83"/>
      <c r="J409" s="83"/>
      <c r="K409" s="83"/>
      <c r="L409" s="83"/>
      <c r="M409" s="83"/>
      <c r="N409" s="83"/>
      <c r="O409" s="83"/>
      <c r="P409" s="83"/>
      <c r="Q409" s="83"/>
      <c r="R409" s="83"/>
      <c r="S409" s="83"/>
      <c r="T409" s="83"/>
      <c r="U409" s="83"/>
      <c r="V409" s="83"/>
      <c r="W409" s="83"/>
      <c r="X409" s="83"/>
      <c r="Y409" s="83"/>
      <c r="Z409" s="83"/>
    </row>
    <row r="410" spans="1:26" ht="12.75" customHeight="1" x14ac:dyDescent="0.2">
      <c r="A410" s="84"/>
      <c r="B410" s="84"/>
      <c r="C410" s="85"/>
      <c r="D410" s="85"/>
      <c r="E410" s="85"/>
      <c r="F410" s="85"/>
      <c r="G410" s="85"/>
      <c r="H410" s="56"/>
      <c r="I410" s="83"/>
      <c r="J410" s="83"/>
      <c r="K410" s="83"/>
      <c r="L410" s="83"/>
      <c r="M410" s="83"/>
      <c r="N410" s="83"/>
      <c r="O410" s="83"/>
      <c r="P410" s="83"/>
      <c r="Q410" s="83"/>
      <c r="R410" s="83"/>
      <c r="S410" s="83"/>
      <c r="T410" s="83"/>
      <c r="U410" s="83"/>
      <c r="V410" s="83"/>
      <c r="W410" s="83"/>
      <c r="X410" s="83"/>
      <c r="Y410" s="83"/>
      <c r="Z410" s="83"/>
    </row>
    <row r="411" spans="1:26" ht="12.75" customHeight="1" x14ac:dyDescent="0.2">
      <c r="A411" s="86" t="s">
        <v>7</v>
      </c>
      <c r="B411" s="87" t="s">
        <v>355</v>
      </c>
      <c r="C411" s="88" t="s">
        <v>356</v>
      </c>
      <c r="D411" s="88"/>
      <c r="E411" s="89"/>
      <c r="F411" s="89"/>
      <c r="G411" s="90" t="s">
        <v>747</v>
      </c>
      <c r="H411" s="10"/>
      <c r="I411" s="83"/>
      <c r="J411" s="83"/>
      <c r="K411" s="83"/>
      <c r="L411" s="83"/>
      <c r="M411" s="83"/>
      <c r="N411" s="83"/>
      <c r="O411" s="83"/>
      <c r="P411" s="83"/>
      <c r="Q411" s="83"/>
      <c r="R411" s="83"/>
      <c r="S411" s="83"/>
      <c r="T411" s="83"/>
      <c r="U411" s="83"/>
      <c r="V411" s="83"/>
      <c r="W411" s="83"/>
      <c r="X411" s="83"/>
      <c r="Y411" s="83"/>
      <c r="Z411" s="83"/>
    </row>
    <row r="412" spans="1:26" ht="12.75" customHeight="1" x14ac:dyDescent="0.2">
      <c r="A412" s="295" t="str">
        <f>VLOOKUP(B411,'Pista 01'!$A$7:$H$197,3,FALSE)</f>
        <v>Grelha em perfilado de aço 98 x 30 cm, requadro de perfil cantoneira de abas iguais 22 x 22mm #16 com peças longitudinais em perfil "U" 20 x 20mm, incluso pintura anticorrosiva, fabricação e instalação</v>
      </c>
      <c r="B412" s="296"/>
      <c r="C412" s="296"/>
      <c r="D412" s="296"/>
      <c r="E412" s="297"/>
      <c r="F412" s="91" t="s">
        <v>557</v>
      </c>
      <c r="G412" s="92" t="str">
        <f>VLOOKUP(B411,'Pista 01'!$A$7:$H$197,4,FALSE)</f>
        <v>m</v>
      </c>
      <c r="H412" s="10"/>
      <c r="I412" s="83"/>
      <c r="J412" s="83"/>
      <c r="K412" s="83"/>
      <c r="L412" s="83"/>
      <c r="M412" s="83"/>
      <c r="N412" s="83"/>
      <c r="O412" s="83"/>
      <c r="P412" s="83"/>
      <c r="Q412" s="83"/>
      <c r="R412" s="83"/>
      <c r="S412" s="83"/>
      <c r="T412" s="83"/>
      <c r="U412" s="83"/>
      <c r="V412" s="83"/>
      <c r="W412" s="83"/>
      <c r="X412" s="83"/>
      <c r="Y412" s="83"/>
      <c r="Z412" s="83"/>
    </row>
    <row r="413" spans="1:26" ht="12.75" customHeight="1" x14ac:dyDescent="0.2">
      <c r="A413" s="93"/>
      <c r="B413" s="94" t="s">
        <v>558</v>
      </c>
      <c r="C413" s="95" t="s">
        <v>559</v>
      </c>
      <c r="D413" s="95" t="s">
        <v>560</v>
      </c>
      <c r="E413" s="95" t="s">
        <v>561</v>
      </c>
      <c r="F413" s="96" t="s">
        <v>562</v>
      </c>
      <c r="G413" s="97" t="s">
        <v>563</v>
      </c>
      <c r="H413" s="10"/>
      <c r="I413" s="83"/>
      <c r="J413" s="83"/>
      <c r="K413" s="83"/>
      <c r="L413" s="83"/>
      <c r="M413" s="83"/>
      <c r="N413" s="83"/>
      <c r="O413" s="83"/>
      <c r="P413" s="83"/>
      <c r="Q413" s="83"/>
      <c r="R413" s="83"/>
      <c r="S413" s="83"/>
      <c r="T413" s="83"/>
      <c r="U413" s="83"/>
      <c r="V413" s="83"/>
      <c r="W413" s="83"/>
      <c r="X413" s="83"/>
      <c r="Y413" s="83"/>
      <c r="Z413" s="83"/>
    </row>
    <row r="414" spans="1:26" ht="12.75" customHeight="1" x14ac:dyDescent="0.2">
      <c r="A414" s="98">
        <v>88315</v>
      </c>
      <c r="B414" s="99" t="s">
        <v>748</v>
      </c>
      <c r="C414" s="56" t="s">
        <v>565</v>
      </c>
      <c r="D414" s="56" t="s">
        <v>566</v>
      </c>
      <c r="E414" s="182">
        <v>1.458</v>
      </c>
      <c r="F414" s="101">
        <v>19.16</v>
      </c>
      <c r="G414" s="102">
        <f t="shared" ref="G414:G419" si="31">ROUND(E414*F414,2)</f>
        <v>27.94</v>
      </c>
      <c r="H414" s="10"/>
      <c r="I414" s="83"/>
      <c r="J414" s="186">
        <f t="shared" ref="J414:J415" si="32">E414*0.9</f>
        <v>1.3122</v>
      </c>
      <c r="K414" s="83"/>
      <c r="L414" s="83"/>
      <c r="M414" s="83"/>
      <c r="N414" s="83"/>
      <c r="O414" s="83"/>
      <c r="P414" s="83"/>
      <c r="Q414" s="83"/>
      <c r="R414" s="83"/>
      <c r="S414" s="83"/>
      <c r="T414" s="83"/>
      <c r="U414" s="83"/>
      <c r="V414" s="83"/>
      <c r="W414" s="83"/>
      <c r="X414" s="83"/>
      <c r="Y414" s="83"/>
      <c r="Z414" s="83"/>
    </row>
    <row r="415" spans="1:26" ht="12.75" customHeight="1" x14ac:dyDescent="0.2">
      <c r="A415" s="98">
        <v>88251</v>
      </c>
      <c r="B415" s="99" t="s">
        <v>749</v>
      </c>
      <c r="C415" s="56" t="s">
        <v>565</v>
      </c>
      <c r="D415" s="56" t="s">
        <v>566</v>
      </c>
      <c r="E415" s="182">
        <v>1.198</v>
      </c>
      <c r="F415" s="101">
        <v>15.72</v>
      </c>
      <c r="G415" s="102">
        <f t="shared" si="31"/>
        <v>18.829999999999998</v>
      </c>
      <c r="H415" s="10"/>
      <c r="I415" s="83"/>
      <c r="J415" s="186">
        <f t="shared" si="32"/>
        <v>1.0782</v>
      </c>
      <c r="K415" s="83"/>
      <c r="L415" s="83"/>
      <c r="M415" s="83"/>
      <c r="N415" s="83"/>
      <c r="O415" s="83"/>
      <c r="P415" s="83"/>
      <c r="Q415" s="83"/>
      <c r="R415" s="83"/>
      <c r="S415" s="83"/>
      <c r="T415" s="83"/>
      <c r="U415" s="83"/>
      <c r="V415" s="83"/>
      <c r="W415" s="83"/>
      <c r="X415" s="83"/>
      <c r="Y415" s="83"/>
      <c r="Z415" s="83"/>
    </row>
    <row r="416" spans="1:26" ht="12.75" customHeight="1" x14ac:dyDescent="0.2">
      <c r="A416" s="98">
        <v>4777</v>
      </c>
      <c r="B416" s="99" t="s">
        <v>750</v>
      </c>
      <c r="C416" s="56" t="s">
        <v>589</v>
      </c>
      <c r="D416" s="56" t="s">
        <v>566</v>
      </c>
      <c r="E416" s="182">
        <v>1.0185</v>
      </c>
      <c r="F416" s="101">
        <v>4.5599999999999996</v>
      </c>
      <c r="G416" s="102">
        <f t="shared" si="31"/>
        <v>4.6399999999999997</v>
      </c>
      <c r="H416" s="10"/>
      <c r="I416" s="83">
        <v>2</v>
      </c>
      <c r="J416" s="83">
        <f>I416*0.485*1.05</f>
        <v>1.0185</v>
      </c>
      <c r="K416" s="83"/>
      <c r="L416" s="83"/>
      <c r="M416" s="83"/>
      <c r="N416" s="83"/>
      <c r="O416" s="83"/>
      <c r="P416" s="83"/>
      <c r="Q416" s="83"/>
      <c r="R416" s="83"/>
      <c r="S416" s="83"/>
      <c r="T416" s="83"/>
      <c r="U416" s="83"/>
      <c r="V416" s="83"/>
      <c r="W416" s="83"/>
      <c r="X416" s="83"/>
      <c r="Y416" s="83"/>
      <c r="Z416" s="83"/>
    </row>
    <row r="417" spans="1:26" ht="12.75" customHeight="1" x14ac:dyDescent="0.2">
      <c r="A417" s="98">
        <v>40598</v>
      </c>
      <c r="B417" s="99" t="s">
        <v>751</v>
      </c>
      <c r="C417" s="56" t="s">
        <v>589</v>
      </c>
      <c r="D417" s="56" t="s">
        <v>566</v>
      </c>
      <c r="E417" s="182">
        <v>5.8007249999999999</v>
      </c>
      <c r="F417" s="101">
        <v>6.73</v>
      </c>
      <c r="G417" s="102">
        <f t="shared" si="31"/>
        <v>39.04</v>
      </c>
      <c r="H417" s="10"/>
      <c r="I417" s="83">
        <f>29*0.3</f>
        <v>8.6999999999999993</v>
      </c>
      <c r="J417" s="83">
        <f>I417*0.635*1.05</f>
        <v>5.8007249999999999</v>
      </c>
      <c r="K417" s="83"/>
      <c r="L417" s="83"/>
      <c r="M417" s="83"/>
      <c r="N417" s="83"/>
      <c r="O417" s="83"/>
      <c r="P417" s="83"/>
      <c r="Q417" s="83"/>
      <c r="R417" s="83"/>
      <c r="S417" s="83"/>
      <c r="T417" s="83"/>
      <c r="U417" s="83"/>
      <c r="V417" s="83"/>
      <c r="W417" s="83"/>
      <c r="X417" s="83"/>
      <c r="Y417" s="83"/>
      <c r="Z417" s="83"/>
    </row>
    <row r="418" spans="1:26" ht="12.75" customHeight="1" x14ac:dyDescent="0.2">
      <c r="A418" s="98">
        <v>11002</v>
      </c>
      <c r="B418" s="99" t="s">
        <v>752</v>
      </c>
      <c r="C418" s="56" t="s">
        <v>589</v>
      </c>
      <c r="D418" s="56" t="s">
        <v>566</v>
      </c>
      <c r="E418" s="182">
        <v>3.3500000000000002E-2</v>
      </c>
      <c r="F418" s="101">
        <v>17.170000000000002</v>
      </c>
      <c r="G418" s="102">
        <f t="shared" si="31"/>
        <v>0.57999999999999996</v>
      </c>
      <c r="H418" s="10"/>
      <c r="I418" s="83"/>
      <c r="J418" s="83">
        <f>SUM(J416:J417)</f>
        <v>6.8192249999999994</v>
      </c>
      <c r="K418" s="83"/>
      <c r="L418" s="83"/>
      <c r="M418" s="83"/>
      <c r="N418" s="83"/>
      <c r="O418" s="83"/>
      <c r="P418" s="83"/>
      <c r="Q418" s="83"/>
      <c r="R418" s="83"/>
      <c r="S418" s="83"/>
      <c r="T418" s="83"/>
      <c r="U418" s="83"/>
      <c r="V418" s="83"/>
      <c r="W418" s="83"/>
      <c r="X418" s="83"/>
      <c r="Y418" s="83"/>
      <c r="Z418" s="83"/>
    </row>
    <row r="419" spans="1:26" ht="12.75" customHeight="1" x14ac:dyDescent="0.2">
      <c r="A419" s="98" t="s">
        <v>753</v>
      </c>
      <c r="B419" s="99" t="s">
        <v>754</v>
      </c>
      <c r="C419" s="56" t="s">
        <v>648</v>
      </c>
      <c r="D419" s="56" t="s">
        <v>566</v>
      </c>
      <c r="E419" s="182">
        <v>0.3</v>
      </c>
      <c r="F419" s="101">
        <v>18.670000000000002</v>
      </c>
      <c r="G419" s="102">
        <f t="shared" si="31"/>
        <v>5.6</v>
      </c>
      <c r="H419" s="10"/>
      <c r="I419" s="83"/>
      <c r="J419" s="83"/>
      <c r="K419" s="83"/>
      <c r="L419" s="83"/>
      <c r="M419" s="83"/>
      <c r="N419" s="83"/>
      <c r="O419" s="83"/>
      <c r="P419" s="83"/>
      <c r="Q419" s="83"/>
      <c r="R419" s="83"/>
      <c r="S419" s="83"/>
      <c r="T419" s="83"/>
      <c r="U419" s="83"/>
      <c r="V419" s="83"/>
      <c r="W419" s="83"/>
      <c r="X419" s="83"/>
      <c r="Y419" s="83"/>
      <c r="Z419" s="83"/>
    </row>
    <row r="420" spans="1:26" ht="12.75" customHeight="1" x14ac:dyDescent="0.2">
      <c r="A420" s="104"/>
      <c r="B420" s="105"/>
      <c r="C420" s="106"/>
      <c r="D420" s="106"/>
      <c r="E420" s="89" t="s">
        <v>583</v>
      </c>
      <c r="F420" s="89"/>
      <c r="G420" s="107">
        <f>ROUND(SUM(G414:G419),2)</f>
        <v>96.63</v>
      </c>
      <c r="H420" s="10"/>
      <c r="I420" s="83"/>
      <c r="J420" s="83"/>
      <c r="K420" s="83"/>
      <c r="L420" s="83"/>
      <c r="M420" s="83"/>
      <c r="N420" s="83"/>
      <c r="O420" s="83"/>
      <c r="P420" s="83"/>
      <c r="Q420" s="83"/>
      <c r="R420" s="83"/>
      <c r="S420" s="83"/>
      <c r="T420" s="83"/>
      <c r="U420" s="83"/>
      <c r="V420" s="83"/>
      <c r="W420" s="83"/>
      <c r="X420" s="83"/>
      <c r="Y420" s="83"/>
      <c r="Z420" s="83"/>
    </row>
    <row r="421" spans="1:26" ht="12.75" customHeight="1" x14ac:dyDescent="0.2">
      <c r="A421" s="108"/>
      <c r="B421" s="109"/>
      <c r="C421" s="110"/>
      <c r="D421" s="111" t="s">
        <v>584</v>
      </c>
      <c r="E421" s="112">
        <f>BDI!D26</f>
        <v>0.18894704395755624</v>
      </c>
      <c r="F421" s="111"/>
      <c r="G421" s="113">
        <f>ROUND(G420*E421,2)</f>
        <v>18.260000000000002</v>
      </c>
      <c r="H421" s="10"/>
      <c r="I421" s="114"/>
      <c r="J421" s="83"/>
      <c r="K421" s="83"/>
      <c r="L421" s="83"/>
      <c r="M421" s="83"/>
      <c r="N421" s="83"/>
      <c r="O421" s="83"/>
      <c r="P421" s="83"/>
      <c r="Q421" s="83"/>
      <c r="R421" s="83"/>
      <c r="S421" s="83"/>
      <c r="T421" s="83"/>
      <c r="U421" s="83"/>
      <c r="V421" s="83"/>
      <c r="W421" s="83"/>
      <c r="X421" s="83"/>
      <c r="Y421" s="83"/>
      <c r="Z421" s="83"/>
    </row>
    <row r="422" spans="1:26" ht="12.75" customHeight="1" x14ac:dyDescent="0.2">
      <c r="A422" s="115"/>
      <c r="B422" s="116"/>
      <c r="C422" s="117"/>
      <c r="D422" s="117"/>
      <c r="E422" s="91" t="s">
        <v>15</v>
      </c>
      <c r="F422" s="91"/>
      <c r="G422" s="118">
        <f>ROUND(G420+G421,2)</f>
        <v>114.89</v>
      </c>
      <c r="H422" s="10"/>
      <c r="I422" s="83"/>
      <c r="J422" s="83"/>
      <c r="K422" s="83"/>
      <c r="L422" s="83"/>
      <c r="M422" s="83"/>
      <c r="N422" s="83"/>
      <c r="O422" s="83"/>
      <c r="P422" s="83"/>
      <c r="Q422" s="83"/>
      <c r="R422" s="83"/>
      <c r="S422" s="83"/>
      <c r="T422" s="83"/>
      <c r="U422" s="83"/>
      <c r="V422" s="83"/>
      <c r="W422" s="83"/>
      <c r="X422" s="83"/>
      <c r="Y422" s="83"/>
      <c r="Z422" s="83"/>
    </row>
    <row r="423" spans="1:26" ht="12.75" customHeight="1" x14ac:dyDescent="0.2">
      <c r="A423" s="83"/>
      <c r="B423" s="83"/>
      <c r="C423" s="83"/>
      <c r="D423" s="83"/>
      <c r="E423" s="83"/>
      <c r="F423" s="83"/>
      <c r="G423" s="83"/>
      <c r="H423" s="10"/>
      <c r="I423" s="83"/>
      <c r="J423" s="83"/>
      <c r="K423" s="83"/>
      <c r="L423" s="83"/>
      <c r="M423" s="83"/>
      <c r="N423" s="83"/>
      <c r="O423" s="83"/>
      <c r="P423" s="83"/>
      <c r="Q423" s="83"/>
      <c r="R423" s="83"/>
      <c r="S423" s="83"/>
      <c r="T423" s="83"/>
      <c r="U423" s="83"/>
      <c r="V423" s="83"/>
      <c r="W423" s="83"/>
      <c r="X423" s="83"/>
      <c r="Y423" s="83"/>
      <c r="Z423" s="83"/>
    </row>
    <row r="424" spans="1:26" ht="12.75" customHeight="1" x14ac:dyDescent="0.2">
      <c r="A424" s="84"/>
      <c r="B424" s="84"/>
      <c r="C424" s="85"/>
      <c r="D424" s="85"/>
      <c r="E424" s="85"/>
      <c r="F424" s="85"/>
      <c r="G424" s="85"/>
      <c r="H424" s="56"/>
      <c r="I424" s="83"/>
      <c r="J424" s="83"/>
      <c r="K424" s="83"/>
      <c r="L424" s="83"/>
      <c r="M424" s="83"/>
      <c r="N424" s="83"/>
      <c r="O424" s="83"/>
      <c r="P424" s="83"/>
      <c r="Q424" s="83"/>
      <c r="R424" s="83"/>
      <c r="S424" s="83"/>
      <c r="T424" s="83"/>
      <c r="U424" s="83"/>
      <c r="V424" s="83"/>
      <c r="W424" s="83"/>
      <c r="X424" s="83"/>
      <c r="Y424" s="83"/>
      <c r="Z424" s="83"/>
    </row>
    <row r="425" spans="1:26" ht="12.75" customHeight="1" x14ac:dyDescent="0.2">
      <c r="A425" s="86" t="s">
        <v>7</v>
      </c>
      <c r="B425" s="87" t="s">
        <v>358</v>
      </c>
      <c r="C425" s="88" t="s">
        <v>359</v>
      </c>
      <c r="D425" s="88"/>
      <c r="E425" s="89"/>
      <c r="F425" s="89"/>
      <c r="G425" s="90" t="s">
        <v>700</v>
      </c>
      <c r="H425" s="10"/>
      <c r="I425" s="83"/>
      <c r="J425" s="83"/>
      <c r="K425" s="83"/>
      <c r="L425" s="83"/>
      <c r="M425" s="83"/>
      <c r="N425" s="83"/>
      <c r="O425" s="83"/>
      <c r="P425" s="83"/>
      <c r="Q425" s="83"/>
      <c r="R425" s="83"/>
      <c r="S425" s="83"/>
      <c r="T425" s="83"/>
      <c r="U425" s="83"/>
      <c r="V425" s="83"/>
      <c r="W425" s="83"/>
      <c r="X425" s="83"/>
      <c r="Y425" s="83"/>
      <c r="Z425" s="83"/>
    </row>
    <row r="426" spans="1:26" ht="12.75" customHeight="1" x14ac:dyDescent="0.2">
      <c r="A426" s="295" t="str">
        <f>VLOOKUP(B425,'Pista 01'!$A$7:$H$197,3,FALSE)</f>
        <v>Canaleta em concreto, p/ grelha, revestida internamente com barra lisa argamassada com aditivo impermeabilizante</v>
      </c>
      <c r="B426" s="296"/>
      <c r="C426" s="296"/>
      <c r="D426" s="296"/>
      <c r="E426" s="297"/>
      <c r="F426" s="91" t="s">
        <v>557</v>
      </c>
      <c r="G426" s="92" t="str">
        <f>VLOOKUP(B425,'Pista 01'!$A$7:$H$197,4,FALSE)</f>
        <v>m</v>
      </c>
      <c r="H426" s="10"/>
      <c r="I426" s="83"/>
      <c r="J426" s="83"/>
      <c r="K426" s="83"/>
      <c r="L426" s="83"/>
      <c r="M426" s="83"/>
      <c r="N426" s="83"/>
      <c r="O426" s="83"/>
      <c r="P426" s="83"/>
      <c r="Q426" s="83"/>
      <c r="R426" s="83"/>
      <c r="S426" s="83"/>
      <c r="T426" s="83"/>
      <c r="U426" s="83"/>
      <c r="V426" s="83"/>
      <c r="W426" s="83"/>
      <c r="X426" s="83"/>
      <c r="Y426" s="83"/>
      <c r="Z426" s="83"/>
    </row>
    <row r="427" spans="1:26" ht="12.75" customHeight="1" x14ac:dyDescent="0.2">
      <c r="A427" s="93"/>
      <c r="B427" s="94" t="s">
        <v>558</v>
      </c>
      <c r="C427" s="95" t="s">
        <v>559</v>
      </c>
      <c r="D427" s="95" t="s">
        <v>560</v>
      </c>
      <c r="E427" s="95" t="s">
        <v>561</v>
      </c>
      <c r="F427" s="96" t="s">
        <v>562</v>
      </c>
      <c r="G427" s="97" t="s">
        <v>563</v>
      </c>
      <c r="H427" s="10"/>
      <c r="I427" s="83"/>
      <c r="J427" s="83"/>
      <c r="K427" s="83"/>
      <c r="L427" s="83"/>
      <c r="M427" s="83"/>
      <c r="N427" s="83"/>
      <c r="O427" s="83"/>
      <c r="P427" s="83"/>
      <c r="Q427" s="83"/>
      <c r="R427" s="83"/>
      <c r="S427" s="83"/>
      <c r="T427" s="83"/>
      <c r="U427" s="83"/>
      <c r="V427" s="83"/>
      <c r="W427" s="83"/>
      <c r="X427" s="83"/>
      <c r="Y427" s="83"/>
      <c r="Z427" s="83"/>
    </row>
    <row r="428" spans="1:26" ht="12.75" customHeight="1" x14ac:dyDescent="0.2">
      <c r="A428" s="98">
        <v>88309</v>
      </c>
      <c r="B428" s="99" t="s">
        <v>569</v>
      </c>
      <c r="C428" s="56" t="s">
        <v>565</v>
      </c>
      <c r="D428" s="56" t="s">
        <v>566</v>
      </c>
      <c r="E428" s="182">
        <v>0.2</v>
      </c>
      <c r="F428" s="101">
        <v>19.27</v>
      </c>
      <c r="G428" s="102">
        <f t="shared" ref="G428:G437" si="33">ROUND(E428*F428,2)</f>
        <v>3.85</v>
      </c>
      <c r="H428" s="10"/>
      <c r="I428" s="83"/>
      <c r="J428" s="83"/>
      <c r="K428" s="83"/>
      <c r="L428" s="83"/>
      <c r="M428" s="83"/>
      <c r="N428" s="83"/>
      <c r="O428" s="83"/>
      <c r="P428" s="83"/>
      <c r="Q428" s="83"/>
      <c r="R428" s="83"/>
      <c r="S428" s="83"/>
      <c r="T428" s="83"/>
      <c r="U428" s="83"/>
      <c r="V428" s="83"/>
      <c r="W428" s="83"/>
      <c r="X428" s="83"/>
      <c r="Y428" s="83"/>
      <c r="Z428" s="83"/>
    </row>
    <row r="429" spans="1:26" ht="12.75" customHeight="1" x14ac:dyDescent="0.2">
      <c r="A429" s="98">
        <v>88316</v>
      </c>
      <c r="B429" s="99" t="s">
        <v>570</v>
      </c>
      <c r="C429" s="56" t="s">
        <v>565</v>
      </c>
      <c r="D429" s="56" t="s">
        <v>566</v>
      </c>
      <c r="E429" s="182">
        <v>0.2</v>
      </c>
      <c r="F429" s="101">
        <v>14.36</v>
      </c>
      <c r="G429" s="102">
        <f t="shared" si="33"/>
        <v>2.87</v>
      </c>
      <c r="H429" s="10"/>
      <c r="I429" s="83"/>
      <c r="J429" s="83"/>
      <c r="K429" s="83"/>
      <c r="L429" s="83"/>
      <c r="M429" s="83"/>
      <c r="N429" s="83"/>
      <c r="O429" s="83"/>
      <c r="P429" s="83"/>
      <c r="Q429" s="83"/>
      <c r="R429" s="83"/>
      <c r="S429" s="83"/>
      <c r="T429" s="83"/>
      <c r="U429" s="83"/>
      <c r="V429" s="83"/>
      <c r="W429" s="83"/>
      <c r="X429" s="83"/>
      <c r="Y429" s="83"/>
      <c r="Z429" s="83"/>
    </row>
    <row r="430" spans="1:26" ht="12.75" customHeight="1" x14ac:dyDescent="0.2">
      <c r="A430" s="98">
        <v>93358</v>
      </c>
      <c r="B430" s="99" t="s">
        <v>755</v>
      </c>
      <c r="C430" s="56" t="s">
        <v>694</v>
      </c>
      <c r="D430" s="56" t="s">
        <v>566</v>
      </c>
      <c r="E430" s="182">
        <v>0.25</v>
      </c>
      <c r="F430" s="101">
        <v>56.8</v>
      </c>
      <c r="G430" s="102">
        <f t="shared" si="33"/>
        <v>14.2</v>
      </c>
      <c r="H430" s="10"/>
      <c r="I430" s="83"/>
      <c r="J430" s="83"/>
      <c r="K430" s="83"/>
      <c r="L430" s="83"/>
      <c r="M430" s="83"/>
      <c r="N430" s="83"/>
      <c r="O430" s="83"/>
      <c r="P430" s="83"/>
      <c r="Q430" s="83"/>
      <c r="R430" s="83"/>
      <c r="S430" s="83"/>
      <c r="T430" s="83"/>
      <c r="U430" s="83"/>
      <c r="V430" s="83"/>
      <c r="W430" s="83"/>
      <c r="X430" s="83"/>
      <c r="Y430" s="83"/>
      <c r="Z430" s="83"/>
    </row>
    <row r="431" spans="1:26" ht="12.75" customHeight="1" x14ac:dyDescent="0.2">
      <c r="A431" s="98">
        <v>94097</v>
      </c>
      <c r="B431" s="99" t="s">
        <v>756</v>
      </c>
      <c r="C431" s="56" t="s">
        <v>648</v>
      </c>
      <c r="D431" s="56" t="s">
        <v>566</v>
      </c>
      <c r="E431" s="182">
        <v>0.45500000000000002</v>
      </c>
      <c r="F431" s="101">
        <v>4.33</v>
      </c>
      <c r="G431" s="102">
        <f t="shared" si="33"/>
        <v>1.97</v>
      </c>
      <c r="H431" s="10"/>
      <c r="I431" s="83"/>
      <c r="J431" s="83"/>
      <c r="K431" s="83"/>
      <c r="L431" s="83"/>
      <c r="M431" s="83"/>
      <c r="N431" s="83"/>
      <c r="O431" s="83"/>
      <c r="P431" s="83"/>
      <c r="Q431" s="83"/>
      <c r="R431" s="83"/>
      <c r="S431" s="83"/>
      <c r="T431" s="83"/>
      <c r="U431" s="83"/>
      <c r="V431" s="83"/>
      <c r="W431" s="83"/>
      <c r="X431" s="83"/>
      <c r="Y431" s="83"/>
      <c r="Z431" s="83"/>
    </row>
    <row r="432" spans="1:26" ht="12.75" customHeight="1" x14ac:dyDescent="0.2">
      <c r="A432" s="98">
        <v>83534</v>
      </c>
      <c r="B432" s="99" t="s">
        <v>757</v>
      </c>
      <c r="C432" s="56" t="s">
        <v>694</v>
      </c>
      <c r="D432" s="56" t="s">
        <v>566</v>
      </c>
      <c r="E432" s="182">
        <v>2.2749999999999999E-2</v>
      </c>
      <c r="F432" s="101">
        <v>491.11</v>
      </c>
      <c r="G432" s="102">
        <f t="shared" si="33"/>
        <v>11.17</v>
      </c>
      <c r="H432" s="10"/>
      <c r="I432" s="83"/>
      <c r="J432" s="83"/>
      <c r="K432" s="83"/>
      <c r="L432" s="83"/>
      <c r="M432" s="83"/>
      <c r="N432" s="83"/>
      <c r="O432" s="83"/>
      <c r="P432" s="83"/>
      <c r="Q432" s="83"/>
      <c r="R432" s="83"/>
      <c r="S432" s="83"/>
      <c r="T432" s="83"/>
      <c r="U432" s="83"/>
      <c r="V432" s="83"/>
      <c r="W432" s="83"/>
      <c r="X432" s="83"/>
      <c r="Y432" s="83"/>
      <c r="Z432" s="83"/>
    </row>
    <row r="433" spans="1:26" ht="12.75" customHeight="1" x14ac:dyDescent="0.2">
      <c r="A433" s="98">
        <v>87343</v>
      </c>
      <c r="B433" s="99" t="s">
        <v>758</v>
      </c>
      <c r="C433" s="56" t="s">
        <v>694</v>
      </c>
      <c r="D433" s="56" t="s">
        <v>566</v>
      </c>
      <c r="E433" s="182">
        <v>5.1000000000000004E-2</v>
      </c>
      <c r="F433" s="101">
        <v>391.23</v>
      </c>
      <c r="G433" s="102">
        <f t="shared" si="33"/>
        <v>19.95</v>
      </c>
      <c r="H433" s="10"/>
      <c r="I433" s="83"/>
      <c r="J433" s="83"/>
      <c r="K433" s="83"/>
      <c r="L433" s="83"/>
      <c r="M433" s="83"/>
      <c r="N433" s="83"/>
      <c r="O433" s="83"/>
      <c r="P433" s="83"/>
      <c r="Q433" s="83"/>
      <c r="R433" s="83"/>
      <c r="S433" s="83"/>
      <c r="T433" s="83"/>
      <c r="U433" s="83"/>
      <c r="V433" s="83"/>
      <c r="W433" s="83"/>
      <c r="X433" s="83"/>
      <c r="Y433" s="83"/>
      <c r="Z433" s="83"/>
    </row>
    <row r="434" spans="1:26" ht="12.75" customHeight="1" x14ac:dyDescent="0.2">
      <c r="A434" s="98">
        <v>96536</v>
      </c>
      <c r="B434" s="99" t="s">
        <v>647</v>
      </c>
      <c r="C434" s="56" t="s">
        <v>648</v>
      </c>
      <c r="D434" s="56" t="s">
        <v>566</v>
      </c>
      <c r="E434" s="182">
        <v>1.6</v>
      </c>
      <c r="F434" s="101">
        <v>48.82</v>
      </c>
      <c r="G434" s="102">
        <f t="shared" si="33"/>
        <v>78.11</v>
      </c>
      <c r="H434" s="10"/>
      <c r="I434" s="83"/>
      <c r="J434" s="83"/>
      <c r="K434" s="83"/>
      <c r="L434" s="83"/>
      <c r="M434" s="83"/>
      <c r="N434" s="83"/>
      <c r="O434" s="83"/>
      <c r="P434" s="83"/>
      <c r="Q434" s="83"/>
      <c r="R434" s="83"/>
      <c r="S434" s="83"/>
      <c r="T434" s="83"/>
      <c r="U434" s="83"/>
      <c r="V434" s="83"/>
      <c r="W434" s="83"/>
      <c r="X434" s="83"/>
      <c r="Y434" s="83"/>
      <c r="Z434" s="83"/>
    </row>
    <row r="435" spans="1:26" ht="12.75" customHeight="1" x14ac:dyDescent="0.2">
      <c r="A435" s="98">
        <v>92775</v>
      </c>
      <c r="B435" s="99" t="s">
        <v>649</v>
      </c>
      <c r="C435" s="56" t="s">
        <v>650</v>
      </c>
      <c r="D435" s="56" t="s">
        <v>566</v>
      </c>
      <c r="E435" s="182">
        <v>1.17</v>
      </c>
      <c r="F435" s="101">
        <v>12</v>
      </c>
      <c r="G435" s="102">
        <f t="shared" si="33"/>
        <v>14.04</v>
      </c>
      <c r="H435" s="10"/>
      <c r="I435" s="83"/>
      <c r="J435" s="83"/>
      <c r="K435" s="83"/>
      <c r="L435" s="83"/>
      <c r="M435" s="83"/>
      <c r="N435" s="83"/>
      <c r="O435" s="83"/>
      <c r="P435" s="83"/>
      <c r="Q435" s="83"/>
      <c r="R435" s="83"/>
      <c r="S435" s="83"/>
      <c r="T435" s="83"/>
      <c r="U435" s="83"/>
      <c r="V435" s="83"/>
      <c r="W435" s="83"/>
      <c r="X435" s="83"/>
      <c r="Y435" s="83"/>
      <c r="Z435" s="83"/>
    </row>
    <row r="436" spans="1:26" ht="12.75" customHeight="1" x14ac:dyDescent="0.2">
      <c r="A436" s="98">
        <v>92777</v>
      </c>
      <c r="B436" s="99" t="s">
        <v>655</v>
      </c>
      <c r="C436" s="56" t="s">
        <v>650</v>
      </c>
      <c r="D436" s="56" t="s">
        <v>566</v>
      </c>
      <c r="E436" s="182">
        <v>3.16</v>
      </c>
      <c r="F436" s="101">
        <v>9.83</v>
      </c>
      <c r="G436" s="102">
        <f t="shared" si="33"/>
        <v>31.06</v>
      </c>
      <c r="H436" s="10"/>
      <c r="I436" s="83"/>
      <c r="J436" s="83"/>
      <c r="K436" s="83"/>
      <c r="L436" s="83"/>
      <c r="M436" s="83"/>
      <c r="N436" s="83"/>
      <c r="O436" s="83"/>
      <c r="P436" s="83"/>
      <c r="Q436" s="83"/>
      <c r="R436" s="83"/>
      <c r="S436" s="83"/>
      <c r="T436" s="83"/>
      <c r="U436" s="83"/>
      <c r="V436" s="83"/>
      <c r="W436" s="83"/>
      <c r="X436" s="83"/>
      <c r="Y436" s="83"/>
      <c r="Z436" s="83"/>
    </row>
    <row r="437" spans="1:26" ht="12.75" customHeight="1" x14ac:dyDescent="0.2">
      <c r="A437" s="98">
        <v>1527</v>
      </c>
      <c r="B437" s="99" t="s">
        <v>593</v>
      </c>
      <c r="C437" s="56" t="s">
        <v>572</v>
      </c>
      <c r="D437" s="56" t="s">
        <v>566</v>
      </c>
      <c r="E437" s="182">
        <v>0.08</v>
      </c>
      <c r="F437" s="101">
        <v>291.77999999999997</v>
      </c>
      <c r="G437" s="102">
        <f t="shared" si="33"/>
        <v>23.34</v>
      </c>
      <c r="H437" s="10"/>
      <c r="I437" s="83"/>
      <c r="J437" s="83"/>
      <c r="K437" s="83"/>
      <c r="L437" s="83"/>
      <c r="M437" s="83"/>
      <c r="N437" s="83"/>
      <c r="O437" s="83"/>
      <c r="P437" s="83"/>
      <c r="Q437" s="83"/>
      <c r="R437" s="83"/>
      <c r="S437" s="83"/>
      <c r="T437" s="83"/>
      <c r="U437" s="83"/>
      <c r="V437" s="83"/>
      <c r="W437" s="83"/>
      <c r="X437" s="83"/>
      <c r="Y437" s="83"/>
      <c r="Z437" s="83"/>
    </row>
    <row r="438" spans="1:26" ht="12.75" customHeight="1" x14ac:dyDescent="0.2">
      <c r="A438" s="104"/>
      <c r="B438" s="105"/>
      <c r="C438" s="106"/>
      <c r="D438" s="106"/>
      <c r="E438" s="89" t="s">
        <v>583</v>
      </c>
      <c r="F438" s="89"/>
      <c r="G438" s="107">
        <f>ROUND(SUM(G428:G437),2)</f>
        <v>200.56</v>
      </c>
      <c r="H438" s="10"/>
      <c r="I438" s="83"/>
      <c r="J438" s="83"/>
      <c r="K438" s="83"/>
      <c r="L438" s="83"/>
      <c r="M438" s="83"/>
      <c r="N438" s="83"/>
      <c r="O438" s="83"/>
      <c r="P438" s="83"/>
      <c r="Q438" s="83"/>
      <c r="R438" s="83"/>
      <c r="S438" s="83"/>
      <c r="T438" s="83"/>
      <c r="U438" s="83"/>
      <c r="V438" s="83"/>
      <c r="W438" s="83"/>
      <c r="X438" s="83"/>
      <c r="Y438" s="83"/>
      <c r="Z438" s="83"/>
    </row>
    <row r="439" spans="1:26" ht="12.75" customHeight="1" x14ac:dyDescent="0.2">
      <c r="A439" s="108"/>
      <c r="B439" s="109"/>
      <c r="C439" s="110"/>
      <c r="D439" s="111" t="s">
        <v>584</v>
      </c>
      <c r="E439" s="112">
        <f>BDI!D26</f>
        <v>0.18894704395755624</v>
      </c>
      <c r="F439" s="111"/>
      <c r="G439" s="113">
        <f>ROUND(G438*E439,2)</f>
        <v>37.9</v>
      </c>
      <c r="H439" s="10"/>
      <c r="I439" s="114"/>
      <c r="J439" s="83"/>
      <c r="K439" s="83"/>
      <c r="L439" s="83"/>
      <c r="M439" s="83"/>
      <c r="N439" s="83"/>
      <c r="O439" s="83"/>
      <c r="P439" s="83"/>
      <c r="Q439" s="83"/>
      <c r="R439" s="83"/>
      <c r="S439" s="83"/>
      <c r="T439" s="83"/>
      <c r="U439" s="83"/>
      <c r="V439" s="83"/>
      <c r="W439" s="83"/>
      <c r="X439" s="83"/>
      <c r="Y439" s="83"/>
      <c r="Z439" s="83"/>
    </row>
    <row r="440" spans="1:26" ht="12.75" customHeight="1" x14ac:dyDescent="0.2">
      <c r="A440" s="115"/>
      <c r="B440" s="116"/>
      <c r="C440" s="117"/>
      <c r="D440" s="117"/>
      <c r="E440" s="91" t="s">
        <v>15</v>
      </c>
      <c r="F440" s="91"/>
      <c r="G440" s="118">
        <f>ROUND(G438+G439,2)</f>
        <v>238.46</v>
      </c>
      <c r="H440" s="10"/>
      <c r="I440" s="83"/>
      <c r="J440" s="83"/>
      <c r="K440" s="83"/>
      <c r="L440" s="83"/>
      <c r="M440" s="83"/>
      <c r="N440" s="83"/>
      <c r="O440" s="83"/>
      <c r="P440" s="83"/>
      <c r="Q440" s="83"/>
      <c r="R440" s="83"/>
      <c r="S440" s="83"/>
      <c r="T440" s="83"/>
      <c r="U440" s="83"/>
      <c r="V440" s="83"/>
      <c r="W440" s="83"/>
      <c r="X440" s="83"/>
      <c r="Y440" s="83"/>
      <c r="Z440" s="83"/>
    </row>
    <row r="441" spans="1:26" ht="12.75" customHeight="1" x14ac:dyDescent="0.2">
      <c r="A441" s="83"/>
      <c r="B441" s="83"/>
      <c r="C441" s="83"/>
      <c r="D441" s="83"/>
      <c r="E441" s="83"/>
      <c r="F441" s="83"/>
      <c r="G441" s="83"/>
      <c r="H441" s="10"/>
      <c r="I441" s="83"/>
      <c r="J441" s="83"/>
      <c r="K441" s="83"/>
      <c r="L441" s="83"/>
      <c r="M441" s="83"/>
      <c r="N441" s="83"/>
      <c r="O441" s="83"/>
      <c r="P441" s="83"/>
      <c r="Q441" s="83"/>
      <c r="R441" s="83"/>
      <c r="S441" s="83"/>
      <c r="T441" s="83"/>
      <c r="U441" s="83"/>
      <c r="V441" s="83"/>
      <c r="W441" s="83"/>
      <c r="X441" s="83"/>
      <c r="Y441" s="83"/>
      <c r="Z441" s="83"/>
    </row>
    <row r="442" spans="1:26" ht="12.75" customHeight="1" x14ac:dyDescent="0.2">
      <c r="A442" s="84"/>
      <c r="B442" s="84"/>
      <c r="C442" s="85"/>
      <c r="D442" s="85"/>
      <c r="E442" s="85"/>
      <c r="F442" s="85"/>
      <c r="G442" s="85"/>
      <c r="H442" s="56"/>
      <c r="I442" s="83"/>
      <c r="J442" s="83"/>
      <c r="K442" s="83"/>
      <c r="L442" s="83"/>
      <c r="M442" s="83"/>
      <c r="N442" s="83"/>
      <c r="O442" s="83"/>
      <c r="P442" s="83"/>
      <c r="Q442" s="83"/>
      <c r="R442" s="83"/>
      <c r="S442" s="83"/>
      <c r="T442" s="83"/>
      <c r="U442" s="83"/>
      <c r="V442" s="83"/>
      <c r="W442" s="83"/>
      <c r="X442" s="83"/>
      <c r="Y442" s="83"/>
      <c r="Z442" s="83"/>
    </row>
    <row r="443" spans="1:26" ht="12.75" customHeight="1" x14ac:dyDescent="0.2">
      <c r="A443" s="86" t="s">
        <v>7</v>
      </c>
      <c r="B443" s="87" t="s">
        <v>367</v>
      </c>
      <c r="C443" s="88" t="s">
        <v>368</v>
      </c>
      <c r="D443" s="88"/>
      <c r="E443" s="89"/>
      <c r="F443" s="89"/>
      <c r="G443" s="90" t="s">
        <v>700</v>
      </c>
      <c r="H443" s="10"/>
      <c r="I443" s="83"/>
      <c r="J443" s="83"/>
      <c r="K443" s="83"/>
      <c r="L443" s="83"/>
      <c r="M443" s="83"/>
      <c r="N443" s="83"/>
      <c r="O443" s="83"/>
      <c r="P443" s="83"/>
      <c r="Q443" s="83"/>
      <c r="R443" s="83"/>
      <c r="S443" s="83"/>
      <c r="T443" s="83"/>
      <c r="U443" s="83"/>
      <c r="V443" s="83"/>
      <c r="W443" s="83"/>
      <c r="X443" s="83"/>
      <c r="Y443" s="83"/>
      <c r="Z443" s="83"/>
    </row>
    <row r="444" spans="1:26" ht="12.75" customHeight="1" x14ac:dyDescent="0.2">
      <c r="A444" s="295" t="str">
        <f>VLOOKUP(B443,'Pista 01'!$A$7:$H$197,3,FALSE)</f>
        <v>Bloco em concreto, conforme detalhamento CP1 e CP2</v>
      </c>
      <c r="B444" s="296"/>
      <c r="C444" s="296"/>
      <c r="D444" s="296"/>
      <c r="E444" s="297"/>
      <c r="F444" s="91" t="s">
        <v>557</v>
      </c>
      <c r="G444" s="92" t="str">
        <f>VLOOKUP(B443,'Pista 01'!$A$7:$H$197,4,FALSE)</f>
        <v>un</v>
      </c>
      <c r="H444" s="10"/>
      <c r="I444" s="83"/>
      <c r="J444" s="83"/>
      <c r="K444" s="83"/>
      <c r="L444" s="83"/>
      <c r="M444" s="83"/>
      <c r="N444" s="83"/>
      <c r="O444" s="83"/>
      <c r="P444" s="83"/>
      <c r="Q444" s="83"/>
      <c r="R444" s="83"/>
      <c r="S444" s="83"/>
      <c r="T444" s="83"/>
      <c r="U444" s="83"/>
      <c r="V444" s="83"/>
      <c r="W444" s="83"/>
      <c r="X444" s="83"/>
      <c r="Y444" s="83"/>
      <c r="Z444" s="83"/>
    </row>
    <row r="445" spans="1:26" ht="12.75" customHeight="1" x14ac:dyDescent="0.2">
      <c r="A445" s="93"/>
      <c r="B445" s="94" t="s">
        <v>558</v>
      </c>
      <c r="C445" s="95" t="s">
        <v>559</v>
      </c>
      <c r="D445" s="95" t="s">
        <v>560</v>
      </c>
      <c r="E445" s="95" t="s">
        <v>561</v>
      </c>
      <c r="F445" s="96" t="s">
        <v>562</v>
      </c>
      <c r="G445" s="97" t="s">
        <v>563</v>
      </c>
      <c r="H445" s="10"/>
      <c r="I445" s="83"/>
      <c r="J445" s="83"/>
      <c r="K445" s="83"/>
      <c r="L445" s="83"/>
      <c r="M445" s="83"/>
      <c r="N445" s="83"/>
      <c r="O445" s="83"/>
      <c r="P445" s="83"/>
      <c r="Q445" s="83"/>
      <c r="R445" s="83"/>
      <c r="S445" s="83"/>
      <c r="T445" s="83"/>
      <c r="U445" s="83"/>
      <c r="V445" s="83"/>
      <c r="W445" s="83"/>
      <c r="X445" s="83"/>
      <c r="Y445" s="83"/>
      <c r="Z445" s="83"/>
    </row>
    <row r="446" spans="1:26" ht="12.75" customHeight="1" x14ac:dyDescent="0.2">
      <c r="A446" s="98">
        <v>88309</v>
      </c>
      <c r="B446" s="99" t="s">
        <v>569</v>
      </c>
      <c r="C446" s="56" t="s">
        <v>565</v>
      </c>
      <c r="D446" s="56" t="s">
        <v>566</v>
      </c>
      <c r="E446" s="182">
        <v>0.5</v>
      </c>
      <c r="F446" s="101">
        <v>19.27</v>
      </c>
      <c r="G446" s="102">
        <f t="shared" ref="G446:G456" si="34">ROUND(E446*F446,2)</f>
        <v>9.64</v>
      </c>
      <c r="H446" s="10"/>
      <c r="I446" s="83"/>
      <c r="J446" s="83"/>
      <c r="K446" s="83"/>
      <c r="L446" s="83"/>
      <c r="M446" s="83"/>
      <c r="N446" s="83"/>
      <c r="O446" s="83"/>
      <c r="P446" s="83"/>
      <c r="Q446" s="83"/>
      <c r="R446" s="83"/>
      <c r="S446" s="83"/>
      <c r="T446" s="83"/>
      <c r="U446" s="83"/>
      <c r="V446" s="83"/>
      <c r="W446" s="83"/>
      <c r="X446" s="83"/>
      <c r="Y446" s="83"/>
      <c r="Z446" s="83"/>
    </row>
    <row r="447" spans="1:26" ht="12.75" customHeight="1" x14ac:dyDescent="0.2">
      <c r="A447" s="98">
        <v>88316</v>
      </c>
      <c r="B447" s="99" t="s">
        <v>570</v>
      </c>
      <c r="C447" s="56" t="s">
        <v>565</v>
      </c>
      <c r="D447" s="56" t="s">
        <v>566</v>
      </c>
      <c r="E447" s="182">
        <v>0.5</v>
      </c>
      <c r="F447" s="101">
        <v>14.36</v>
      </c>
      <c r="G447" s="102">
        <f t="shared" si="34"/>
        <v>7.18</v>
      </c>
      <c r="H447" s="10"/>
      <c r="I447" s="83"/>
      <c r="J447" s="83"/>
      <c r="K447" s="83"/>
      <c r="L447" s="83"/>
      <c r="M447" s="83"/>
      <c r="N447" s="83"/>
      <c r="O447" s="83"/>
      <c r="P447" s="83"/>
      <c r="Q447" s="83"/>
      <c r="R447" s="83"/>
      <c r="S447" s="83"/>
      <c r="T447" s="83"/>
      <c r="U447" s="83"/>
      <c r="V447" s="83"/>
      <c r="W447" s="83"/>
      <c r="X447" s="83"/>
      <c r="Y447" s="83"/>
      <c r="Z447" s="83"/>
    </row>
    <row r="448" spans="1:26" ht="12.75" customHeight="1" x14ac:dyDescent="0.2">
      <c r="A448" s="98">
        <v>93358</v>
      </c>
      <c r="B448" s="99" t="s">
        <v>755</v>
      </c>
      <c r="C448" s="56" t="s">
        <v>694</v>
      </c>
      <c r="D448" s="56" t="s">
        <v>566</v>
      </c>
      <c r="E448" s="182">
        <v>0.05</v>
      </c>
      <c r="F448" s="101">
        <v>56.8</v>
      </c>
      <c r="G448" s="102">
        <f t="shared" si="34"/>
        <v>2.84</v>
      </c>
      <c r="H448" s="10"/>
      <c r="I448" s="83"/>
      <c r="J448" s="83"/>
      <c r="K448" s="83"/>
      <c r="L448" s="83"/>
      <c r="M448" s="83"/>
      <c r="N448" s="83"/>
      <c r="O448" s="83"/>
      <c r="P448" s="83"/>
      <c r="Q448" s="83"/>
      <c r="R448" s="83"/>
      <c r="S448" s="83"/>
      <c r="T448" s="83"/>
      <c r="U448" s="83"/>
      <c r="V448" s="83"/>
      <c r="W448" s="83"/>
      <c r="X448" s="83"/>
      <c r="Y448" s="83"/>
      <c r="Z448" s="83"/>
    </row>
    <row r="449" spans="1:26" ht="12.75" customHeight="1" x14ac:dyDescent="0.2">
      <c r="A449" s="98">
        <v>94097</v>
      </c>
      <c r="B449" s="99" t="s">
        <v>756</v>
      </c>
      <c r="C449" s="56" t="s">
        <v>648</v>
      </c>
      <c r="D449" s="56" t="s">
        <v>566</v>
      </c>
      <c r="E449" s="182">
        <v>0.45500000000000002</v>
      </c>
      <c r="F449" s="101">
        <v>4.33</v>
      </c>
      <c r="G449" s="102">
        <f t="shared" si="34"/>
        <v>1.97</v>
      </c>
      <c r="H449" s="10"/>
      <c r="I449" s="83"/>
      <c r="J449" s="83"/>
      <c r="K449" s="83"/>
      <c r="L449" s="83"/>
      <c r="M449" s="83"/>
      <c r="N449" s="83"/>
      <c r="O449" s="83"/>
      <c r="P449" s="83"/>
      <c r="Q449" s="83"/>
      <c r="R449" s="83"/>
      <c r="S449" s="83"/>
      <c r="T449" s="83"/>
      <c r="U449" s="83"/>
      <c r="V449" s="83"/>
      <c r="W449" s="83"/>
      <c r="X449" s="83"/>
      <c r="Y449" s="83"/>
      <c r="Z449" s="83"/>
    </row>
    <row r="450" spans="1:26" ht="12.75" customHeight="1" x14ac:dyDescent="0.2">
      <c r="A450" s="98">
        <v>83534</v>
      </c>
      <c r="B450" s="99" t="s">
        <v>757</v>
      </c>
      <c r="C450" s="56" t="s">
        <v>694</v>
      </c>
      <c r="D450" s="56" t="s">
        <v>566</v>
      </c>
      <c r="E450" s="182">
        <v>2.2749999999999999E-2</v>
      </c>
      <c r="F450" s="101">
        <v>491.11</v>
      </c>
      <c r="G450" s="102">
        <f t="shared" si="34"/>
        <v>11.17</v>
      </c>
      <c r="H450" s="10"/>
      <c r="I450" s="83"/>
      <c r="J450" s="83"/>
      <c r="K450" s="83"/>
      <c r="L450" s="83"/>
      <c r="M450" s="83"/>
      <c r="N450" s="83"/>
      <c r="O450" s="83"/>
      <c r="P450" s="83"/>
      <c r="Q450" s="83"/>
      <c r="R450" s="83"/>
      <c r="S450" s="83"/>
      <c r="T450" s="83"/>
      <c r="U450" s="83"/>
      <c r="V450" s="83"/>
      <c r="W450" s="83"/>
      <c r="X450" s="83"/>
      <c r="Y450" s="83"/>
      <c r="Z450" s="83"/>
    </row>
    <row r="451" spans="1:26" ht="12.75" customHeight="1" x14ac:dyDescent="0.2">
      <c r="A451" s="98">
        <v>96536</v>
      </c>
      <c r="B451" s="99" t="s">
        <v>647</v>
      </c>
      <c r="C451" s="56" t="s">
        <v>648</v>
      </c>
      <c r="D451" s="56" t="s">
        <v>566</v>
      </c>
      <c r="E451" s="182">
        <v>0.8</v>
      </c>
      <c r="F451" s="101">
        <v>48.82</v>
      </c>
      <c r="G451" s="102">
        <f t="shared" si="34"/>
        <v>39.06</v>
      </c>
      <c r="H451" s="10"/>
      <c r="I451" s="83"/>
      <c r="J451" s="83"/>
      <c r="K451" s="83"/>
      <c r="L451" s="83"/>
      <c r="M451" s="83"/>
      <c r="N451" s="83"/>
      <c r="O451" s="83"/>
      <c r="P451" s="83"/>
      <c r="Q451" s="83"/>
      <c r="R451" s="83"/>
      <c r="S451" s="83"/>
      <c r="T451" s="83"/>
      <c r="U451" s="83"/>
      <c r="V451" s="83"/>
      <c r="W451" s="83"/>
      <c r="X451" s="83"/>
      <c r="Y451" s="83"/>
      <c r="Z451" s="83"/>
    </row>
    <row r="452" spans="1:26" ht="12.75" customHeight="1" x14ac:dyDescent="0.2">
      <c r="A452" s="98">
        <v>92775</v>
      </c>
      <c r="B452" s="99" t="s">
        <v>649</v>
      </c>
      <c r="C452" s="56" t="s">
        <v>650</v>
      </c>
      <c r="D452" s="56" t="s">
        <v>566</v>
      </c>
      <c r="E452" s="182">
        <v>1.3167</v>
      </c>
      <c r="F452" s="101">
        <v>12</v>
      </c>
      <c r="G452" s="102">
        <f t="shared" si="34"/>
        <v>15.8</v>
      </c>
      <c r="H452" s="10"/>
      <c r="I452" s="83"/>
      <c r="J452" s="83"/>
      <c r="K452" s="83"/>
      <c r="L452" s="83"/>
      <c r="M452" s="83"/>
      <c r="N452" s="83"/>
      <c r="O452" s="83"/>
      <c r="P452" s="83"/>
      <c r="Q452" s="83"/>
      <c r="R452" s="83"/>
      <c r="S452" s="83"/>
      <c r="T452" s="83"/>
      <c r="U452" s="83"/>
      <c r="V452" s="83"/>
      <c r="W452" s="83"/>
      <c r="X452" s="83"/>
      <c r="Y452" s="83"/>
      <c r="Z452" s="83"/>
    </row>
    <row r="453" spans="1:26" ht="12.75" customHeight="1" x14ac:dyDescent="0.2">
      <c r="A453" s="98">
        <v>92777</v>
      </c>
      <c r="B453" s="99" t="s">
        <v>655</v>
      </c>
      <c r="C453" s="56" t="s">
        <v>650</v>
      </c>
      <c r="D453" s="56" t="s">
        <v>566</v>
      </c>
      <c r="E453" s="182">
        <v>1.58</v>
      </c>
      <c r="F453" s="101">
        <v>9.83</v>
      </c>
      <c r="G453" s="102">
        <f t="shared" si="34"/>
        <v>15.53</v>
      </c>
      <c r="H453" s="10"/>
      <c r="I453" s="83"/>
      <c r="J453" s="83"/>
      <c r="K453" s="83"/>
      <c r="L453" s="83"/>
      <c r="M453" s="83"/>
      <c r="N453" s="83"/>
      <c r="O453" s="83"/>
      <c r="P453" s="83"/>
      <c r="Q453" s="83"/>
      <c r="R453" s="83"/>
      <c r="S453" s="83"/>
      <c r="T453" s="83"/>
      <c r="U453" s="83"/>
      <c r="V453" s="83"/>
      <c r="W453" s="83"/>
      <c r="X453" s="83"/>
      <c r="Y453" s="83"/>
      <c r="Z453" s="83"/>
    </row>
    <row r="454" spans="1:26" ht="12.75" customHeight="1" x14ac:dyDescent="0.2">
      <c r="A454" s="98">
        <v>9869</v>
      </c>
      <c r="B454" s="99" t="s">
        <v>759</v>
      </c>
      <c r="C454" s="56" t="s">
        <v>577</v>
      </c>
      <c r="D454" s="56" t="s">
        <v>566</v>
      </c>
      <c r="E454" s="182">
        <v>0.45</v>
      </c>
      <c r="F454" s="101">
        <v>5.79</v>
      </c>
      <c r="G454" s="102">
        <f t="shared" si="34"/>
        <v>2.61</v>
      </c>
      <c r="H454" s="10"/>
      <c r="I454" s="83"/>
      <c r="J454" s="83"/>
      <c r="K454" s="83"/>
      <c r="L454" s="83"/>
      <c r="M454" s="83"/>
      <c r="N454" s="83"/>
      <c r="O454" s="83"/>
      <c r="P454" s="83"/>
      <c r="Q454" s="83"/>
      <c r="R454" s="83"/>
      <c r="S454" s="83"/>
      <c r="T454" s="83"/>
      <c r="U454" s="83"/>
      <c r="V454" s="83"/>
      <c r="W454" s="83"/>
      <c r="X454" s="83"/>
      <c r="Y454" s="83"/>
      <c r="Z454" s="83"/>
    </row>
    <row r="455" spans="1:26" ht="12.75" customHeight="1" x14ac:dyDescent="0.2">
      <c r="A455" s="98">
        <v>9877</v>
      </c>
      <c r="B455" s="99" t="s">
        <v>760</v>
      </c>
      <c r="C455" s="56" t="s">
        <v>577</v>
      </c>
      <c r="D455" s="56" t="s">
        <v>566</v>
      </c>
      <c r="E455" s="182">
        <v>1</v>
      </c>
      <c r="F455" s="101">
        <v>45.87</v>
      </c>
      <c r="G455" s="102">
        <f t="shared" si="34"/>
        <v>45.87</v>
      </c>
      <c r="H455" s="10"/>
      <c r="I455" s="83"/>
      <c r="J455" s="83"/>
      <c r="K455" s="83"/>
      <c r="L455" s="83"/>
      <c r="M455" s="83"/>
      <c r="N455" s="83"/>
      <c r="O455" s="83"/>
      <c r="P455" s="83"/>
      <c r="Q455" s="83"/>
      <c r="R455" s="83"/>
      <c r="S455" s="83"/>
      <c r="T455" s="83"/>
      <c r="U455" s="83"/>
      <c r="V455" s="83"/>
      <c r="W455" s="83"/>
      <c r="X455" s="83"/>
      <c r="Y455" s="83"/>
      <c r="Z455" s="83"/>
    </row>
    <row r="456" spans="1:26" ht="12.75" customHeight="1" x14ac:dyDescent="0.2">
      <c r="A456" s="98">
        <v>1527</v>
      </c>
      <c r="B456" s="99" t="s">
        <v>593</v>
      </c>
      <c r="C456" s="56" t="s">
        <v>572</v>
      </c>
      <c r="D456" s="56" t="s">
        <v>566</v>
      </c>
      <c r="E456" s="182">
        <v>0.13300000000000001</v>
      </c>
      <c r="F456" s="101">
        <v>291.77999999999997</v>
      </c>
      <c r="G456" s="102">
        <f t="shared" si="34"/>
        <v>38.81</v>
      </c>
      <c r="H456" s="10"/>
      <c r="I456" s="83"/>
      <c r="J456" s="83"/>
      <c r="K456" s="83"/>
      <c r="L456" s="83"/>
      <c r="M456" s="83"/>
      <c r="N456" s="83"/>
      <c r="O456" s="83"/>
      <c r="P456" s="83"/>
      <c r="Q456" s="83"/>
      <c r="R456" s="83"/>
      <c r="S456" s="83"/>
      <c r="T456" s="83"/>
      <c r="U456" s="83"/>
      <c r="V456" s="83"/>
      <c r="W456" s="83"/>
      <c r="X456" s="83"/>
      <c r="Y456" s="83"/>
      <c r="Z456" s="83"/>
    </row>
    <row r="457" spans="1:26" ht="12.75" customHeight="1" x14ac:dyDescent="0.2">
      <c r="A457" s="104"/>
      <c r="B457" s="105"/>
      <c r="C457" s="106"/>
      <c r="D457" s="106"/>
      <c r="E457" s="89" t="s">
        <v>583</v>
      </c>
      <c r="F457" s="89"/>
      <c r="G457" s="107">
        <f>ROUND(SUM(G446:G456),2)</f>
        <v>190.48</v>
      </c>
      <c r="H457" s="10"/>
      <c r="I457" s="83"/>
      <c r="J457" s="83"/>
      <c r="K457" s="83"/>
      <c r="L457" s="83"/>
      <c r="M457" s="83"/>
      <c r="N457" s="83"/>
      <c r="O457" s="83"/>
      <c r="P457" s="83"/>
      <c r="Q457" s="83"/>
      <c r="R457" s="83"/>
      <c r="S457" s="83"/>
      <c r="T457" s="83"/>
      <c r="U457" s="83"/>
      <c r="V457" s="83"/>
      <c r="W457" s="83"/>
      <c r="X457" s="83"/>
      <c r="Y457" s="83"/>
      <c r="Z457" s="83"/>
    </row>
    <row r="458" spans="1:26" ht="12.75" customHeight="1" x14ac:dyDescent="0.2">
      <c r="A458" s="108"/>
      <c r="B458" s="109"/>
      <c r="C458" s="110"/>
      <c r="D458" s="111" t="s">
        <v>584</v>
      </c>
      <c r="E458" s="112">
        <f>BDI!D26</f>
        <v>0.18894704395755624</v>
      </c>
      <c r="F458" s="111"/>
      <c r="G458" s="113">
        <f>ROUND(G457*E458,2)</f>
        <v>35.99</v>
      </c>
      <c r="H458" s="10"/>
      <c r="I458" s="114"/>
      <c r="J458" s="83"/>
      <c r="K458" s="83"/>
      <c r="L458" s="83"/>
      <c r="M458" s="83"/>
      <c r="N458" s="83"/>
      <c r="O458" s="83"/>
      <c r="P458" s="83"/>
      <c r="Q458" s="83"/>
      <c r="R458" s="83"/>
      <c r="S458" s="83"/>
      <c r="T458" s="83"/>
      <c r="U458" s="83"/>
      <c r="V458" s="83"/>
      <c r="W458" s="83"/>
      <c r="X458" s="83"/>
      <c r="Y458" s="83"/>
      <c r="Z458" s="83"/>
    </row>
    <row r="459" spans="1:26" ht="12.75" customHeight="1" x14ac:dyDescent="0.2">
      <c r="A459" s="115"/>
      <c r="B459" s="116"/>
      <c r="C459" s="117"/>
      <c r="D459" s="117"/>
      <c r="E459" s="91" t="s">
        <v>15</v>
      </c>
      <c r="F459" s="91"/>
      <c r="G459" s="118">
        <f>ROUND(G457+G458,2)</f>
        <v>226.47</v>
      </c>
      <c r="H459" s="10"/>
      <c r="I459" s="83"/>
      <c r="J459" s="83"/>
      <c r="K459" s="83"/>
      <c r="L459" s="83"/>
      <c r="M459" s="83"/>
      <c r="N459" s="83"/>
      <c r="O459" s="83"/>
      <c r="P459" s="83"/>
      <c r="Q459" s="83"/>
      <c r="R459" s="83"/>
      <c r="S459" s="83"/>
      <c r="T459" s="83"/>
      <c r="U459" s="83"/>
      <c r="V459" s="83"/>
      <c r="W459" s="83"/>
      <c r="X459" s="83"/>
      <c r="Y459" s="83"/>
      <c r="Z459" s="83"/>
    </row>
    <row r="460" spans="1:26" ht="12.75" customHeight="1" x14ac:dyDescent="0.2">
      <c r="A460" s="83"/>
      <c r="B460" s="83"/>
      <c r="C460" s="83"/>
      <c r="D460" s="83"/>
      <c r="E460" s="83"/>
      <c r="F460" s="83"/>
      <c r="G460" s="83"/>
      <c r="H460" s="10"/>
      <c r="I460" s="83"/>
      <c r="J460" s="83"/>
      <c r="K460" s="83"/>
      <c r="L460" s="83"/>
      <c r="M460" s="83"/>
      <c r="N460" s="83"/>
      <c r="O460" s="83"/>
      <c r="P460" s="83"/>
      <c r="Q460" s="83"/>
      <c r="R460" s="83"/>
      <c r="S460" s="83"/>
      <c r="T460" s="83"/>
      <c r="U460" s="83"/>
      <c r="V460" s="83"/>
      <c r="W460" s="83"/>
      <c r="X460" s="83"/>
      <c r="Y460" s="83"/>
      <c r="Z460" s="83"/>
    </row>
    <row r="461" spans="1:26" ht="12.75" customHeight="1" x14ac:dyDescent="0.2">
      <c r="A461" s="84"/>
      <c r="B461" s="84"/>
      <c r="C461" s="85"/>
      <c r="D461" s="85"/>
      <c r="E461" s="85"/>
      <c r="F461" s="85"/>
      <c r="G461" s="85"/>
      <c r="H461" s="56"/>
      <c r="I461" s="83"/>
      <c r="J461" s="83"/>
      <c r="K461" s="83"/>
      <c r="L461" s="83"/>
      <c r="M461" s="83"/>
      <c r="N461" s="83"/>
      <c r="O461" s="83"/>
      <c r="P461" s="83"/>
      <c r="Q461" s="83"/>
      <c r="R461" s="83"/>
      <c r="S461" s="83"/>
      <c r="T461" s="83"/>
      <c r="U461" s="83"/>
      <c r="V461" s="83"/>
      <c r="W461" s="83"/>
      <c r="X461" s="83"/>
      <c r="Y461" s="83"/>
      <c r="Z461" s="83"/>
    </row>
    <row r="462" spans="1:26" ht="12.75" customHeight="1" x14ac:dyDescent="0.2">
      <c r="A462" s="86" t="s">
        <v>7</v>
      </c>
      <c r="B462" s="87" t="s">
        <v>370</v>
      </c>
      <c r="C462" s="88" t="s">
        <v>371</v>
      </c>
      <c r="D462" s="88"/>
      <c r="E462" s="89"/>
      <c r="F462" s="89"/>
      <c r="G462" s="90" t="s">
        <v>761</v>
      </c>
      <c r="H462" s="10"/>
      <c r="I462" s="187"/>
      <c r="J462" s="187"/>
      <c r="K462" s="114">
        <v>160</v>
      </c>
      <c r="L462" s="83">
        <v>0.3</v>
      </c>
      <c r="M462" s="83">
        <v>0.6</v>
      </c>
      <c r="N462" s="83"/>
      <c r="O462" s="83"/>
      <c r="P462" s="83"/>
      <c r="Q462" s="83"/>
      <c r="R462" s="83"/>
      <c r="S462" s="83"/>
      <c r="T462" s="83"/>
      <c r="U462" s="83"/>
      <c r="V462" s="83"/>
      <c r="W462" s="83"/>
      <c r="X462" s="83"/>
      <c r="Y462" s="83"/>
      <c r="Z462" s="83"/>
    </row>
    <row r="463" spans="1:26" ht="12.75" customHeight="1" x14ac:dyDescent="0.2">
      <c r="A463" s="295" t="str">
        <f>VLOOKUP(B462,'Pista 01'!$A$7:$H$197,3,FALSE)</f>
        <v>Tubo Ø 25 de PEAD PE-80 - PN10, fornecimento e instalação, inclusive conexões</v>
      </c>
      <c r="B463" s="296"/>
      <c r="C463" s="296"/>
      <c r="D463" s="296"/>
      <c r="E463" s="297"/>
      <c r="F463" s="91" t="s">
        <v>557</v>
      </c>
      <c r="G463" s="92" t="str">
        <f>VLOOKUP(B462,'Pista 01'!$A$7:$H$197,4,FALSE)</f>
        <v>m</v>
      </c>
      <c r="H463" s="10"/>
      <c r="I463" s="187"/>
      <c r="J463" s="187"/>
      <c r="K463" s="114">
        <v>200</v>
      </c>
      <c r="L463" s="83">
        <v>0.4</v>
      </c>
      <c r="M463" s="83">
        <v>0.8</v>
      </c>
      <c r="N463" s="83"/>
      <c r="O463" s="83"/>
      <c r="P463" s="83"/>
      <c r="Q463" s="83"/>
      <c r="R463" s="83"/>
      <c r="S463" s="83"/>
      <c r="T463" s="83"/>
      <c r="U463" s="83"/>
      <c r="V463" s="83"/>
      <c r="W463" s="83"/>
      <c r="X463" s="83"/>
      <c r="Y463" s="83"/>
      <c r="Z463" s="83"/>
    </row>
    <row r="464" spans="1:26" ht="12.75" customHeight="1" x14ac:dyDescent="0.2">
      <c r="A464" s="93"/>
      <c r="B464" s="94" t="s">
        <v>558</v>
      </c>
      <c r="C464" s="95" t="s">
        <v>559</v>
      </c>
      <c r="D464" s="95" t="s">
        <v>560</v>
      </c>
      <c r="E464" s="95" t="s">
        <v>561</v>
      </c>
      <c r="F464" s="96" t="s">
        <v>562</v>
      </c>
      <c r="G464" s="97" t="s">
        <v>563</v>
      </c>
      <c r="H464" s="10"/>
      <c r="I464" s="187"/>
      <c r="J464" s="187"/>
      <c r="K464" s="114">
        <v>25</v>
      </c>
      <c r="L464" s="83">
        <f>ROUND((K464/K462)*L462,2)</f>
        <v>0.05</v>
      </c>
      <c r="M464" s="83">
        <f>ROUND((K464/K462)*M462,2)</f>
        <v>0.09</v>
      </c>
      <c r="N464" s="83"/>
      <c r="O464" s="83"/>
      <c r="P464" s="83"/>
      <c r="Q464" s="83"/>
      <c r="R464" s="83"/>
      <c r="S464" s="83"/>
      <c r="T464" s="83"/>
      <c r="U464" s="83"/>
      <c r="V464" s="83"/>
      <c r="W464" s="83"/>
      <c r="X464" s="83"/>
      <c r="Y464" s="83"/>
      <c r="Z464" s="83"/>
    </row>
    <row r="465" spans="1:26" ht="12.75" customHeight="1" x14ac:dyDescent="0.2">
      <c r="A465" s="98">
        <v>88267</v>
      </c>
      <c r="B465" s="99" t="s">
        <v>568</v>
      </c>
      <c r="C465" s="56" t="s">
        <v>565</v>
      </c>
      <c r="D465" s="56" t="s">
        <v>566</v>
      </c>
      <c r="E465" s="182">
        <v>0.05</v>
      </c>
      <c r="F465" s="101">
        <v>18.86</v>
      </c>
      <c r="G465" s="102">
        <f t="shared" ref="G465:G467" si="35">ROUND(E465*F465,2)</f>
        <v>0.94</v>
      </c>
      <c r="H465" s="10"/>
      <c r="I465" s="83"/>
      <c r="J465" s="83"/>
      <c r="K465" s="83"/>
      <c r="L465" s="83"/>
      <c r="M465" s="83"/>
      <c r="N465" s="83"/>
      <c r="O465" s="83"/>
      <c r="P465" s="83"/>
      <c r="Q465" s="83"/>
      <c r="R465" s="83"/>
      <c r="S465" s="83"/>
      <c r="T465" s="83"/>
      <c r="U465" s="83"/>
      <c r="V465" s="83"/>
      <c r="W465" s="83"/>
      <c r="X465" s="83"/>
      <c r="Y465" s="83"/>
      <c r="Z465" s="83"/>
    </row>
    <row r="466" spans="1:26" ht="12.75" customHeight="1" x14ac:dyDescent="0.2">
      <c r="A466" s="98">
        <v>88248</v>
      </c>
      <c r="B466" s="99" t="s">
        <v>564</v>
      </c>
      <c r="C466" s="56" t="s">
        <v>565</v>
      </c>
      <c r="D466" s="56" t="s">
        <v>566</v>
      </c>
      <c r="E466" s="182">
        <v>0.09</v>
      </c>
      <c r="F466" s="101">
        <v>14.85</v>
      </c>
      <c r="G466" s="102">
        <f t="shared" si="35"/>
        <v>1.34</v>
      </c>
      <c r="H466" s="10"/>
      <c r="I466" s="83"/>
      <c r="J466" s="187"/>
      <c r="K466" s="83"/>
      <c r="L466" s="83"/>
      <c r="M466" s="83"/>
      <c r="N466" s="83"/>
      <c r="O466" s="83"/>
      <c r="P466" s="83"/>
      <c r="Q466" s="83"/>
      <c r="R466" s="83"/>
      <c r="S466" s="83"/>
      <c r="T466" s="83"/>
      <c r="U466" s="83"/>
      <c r="V466" s="83"/>
      <c r="W466" s="83"/>
      <c r="X466" s="83"/>
      <c r="Y466" s="83"/>
      <c r="Z466" s="83"/>
    </row>
    <row r="467" spans="1:26" ht="12.75" customHeight="1" x14ac:dyDescent="0.2">
      <c r="A467" s="98">
        <v>9815</v>
      </c>
      <c r="B467" s="99" t="s">
        <v>762</v>
      </c>
      <c r="C467" s="56" t="s">
        <v>577</v>
      </c>
      <c r="D467" s="56" t="s">
        <v>566</v>
      </c>
      <c r="E467" s="182">
        <v>1.02</v>
      </c>
      <c r="F467" s="101">
        <v>6.49</v>
      </c>
      <c r="G467" s="102">
        <f t="shared" si="35"/>
        <v>6.62</v>
      </c>
      <c r="H467" s="10"/>
      <c r="I467" s="187"/>
      <c r="J467" s="187"/>
      <c r="K467" s="83"/>
      <c r="L467" s="83"/>
      <c r="M467" s="83"/>
      <c r="N467" s="83"/>
      <c r="O467" s="83"/>
      <c r="P467" s="83"/>
      <c r="Q467" s="83"/>
      <c r="R467" s="83"/>
      <c r="S467" s="83"/>
      <c r="T467" s="83"/>
      <c r="U467" s="83"/>
      <c r="V467" s="83"/>
      <c r="W467" s="83"/>
      <c r="X467" s="83"/>
      <c r="Y467" s="83"/>
      <c r="Z467" s="83"/>
    </row>
    <row r="468" spans="1:26" ht="12.75" customHeight="1" x14ac:dyDescent="0.2">
      <c r="A468" s="104"/>
      <c r="B468" s="105"/>
      <c r="C468" s="106"/>
      <c r="D468" s="106"/>
      <c r="E468" s="89" t="s">
        <v>583</v>
      </c>
      <c r="F468" s="89"/>
      <c r="G468" s="107">
        <f>ROUND(SUM(G465:G467),2)</f>
        <v>8.9</v>
      </c>
      <c r="H468" s="10"/>
      <c r="I468" s="83"/>
      <c r="J468" s="83"/>
      <c r="K468" s="83"/>
      <c r="L468" s="83"/>
      <c r="M468" s="83"/>
      <c r="N468" s="83"/>
      <c r="O468" s="83"/>
      <c r="P468" s="83"/>
      <c r="Q468" s="83"/>
      <c r="R468" s="83"/>
      <c r="S468" s="83"/>
      <c r="T468" s="83"/>
      <c r="U468" s="83"/>
      <c r="V468" s="83"/>
      <c r="W468" s="83"/>
      <c r="X468" s="83"/>
      <c r="Y468" s="83"/>
      <c r="Z468" s="83"/>
    </row>
    <row r="469" spans="1:26" ht="12.75" customHeight="1" x14ac:dyDescent="0.2">
      <c r="A469" s="108"/>
      <c r="B469" s="109"/>
      <c r="C469" s="110"/>
      <c r="D469" s="111" t="s">
        <v>584</v>
      </c>
      <c r="E469" s="112">
        <v>0.26929999999999998</v>
      </c>
      <c r="F469" s="111"/>
      <c r="G469" s="113">
        <f>ROUND(G468*0.2693,2)</f>
        <v>2.4</v>
      </c>
      <c r="H469" s="10"/>
      <c r="I469" s="114"/>
      <c r="J469" s="83"/>
      <c r="K469" s="83"/>
      <c r="L469" s="83"/>
      <c r="M469" s="83"/>
      <c r="N469" s="83"/>
      <c r="O469" s="83"/>
      <c r="P469" s="83"/>
      <c r="Q469" s="83"/>
      <c r="R469" s="83"/>
      <c r="S469" s="83"/>
      <c r="T469" s="83"/>
      <c r="U469" s="83"/>
      <c r="V469" s="83"/>
      <c r="W469" s="83"/>
      <c r="X469" s="83"/>
      <c r="Y469" s="83"/>
      <c r="Z469" s="83"/>
    </row>
    <row r="470" spans="1:26" ht="12.75" customHeight="1" x14ac:dyDescent="0.2">
      <c r="A470" s="115"/>
      <c r="B470" s="116"/>
      <c r="C470" s="117"/>
      <c r="D470" s="117"/>
      <c r="E470" s="91" t="s">
        <v>15</v>
      </c>
      <c r="F470" s="91"/>
      <c r="G470" s="118">
        <f>ROUND(G468+G469,2)</f>
        <v>11.3</v>
      </c>
      <c r="H470" s="10"/>
      <c r="I470" s="83"/>
      <c r="J470" s="83"/>
      <c r="K470" s="83"/>
      <c r="L470" s="83"/>
      <c r="M470" s="83"/>
      <c r="N470" s="83"/>
      <c r="O470" s="83"/>
      <c r="P470" s="83"/>
      <c r="Q470" s="83"/>
      <c r="R470" s="83"/>
      <c r="S470" s="83"/>
      <c r="T470" s="83"/>
      <c r="U470" s="83"/>
      <c r="V470" s="83"/>
      <c r="W470" s="83"/>
      <c r="X470" s="83"/>
      <c r="Y470" s="83"/>
      <c r="Z470" s="83"/>
    </row>
    <row r="471" spans="1:26" ht="12.75" customHeight="1" x14ac:dyDescent="0.2">
      <c r="A471" s="83"/>
      <c r="B471" s="83"/>
      <c r="C471" s="83"/>
      <c r="D471" s="83"/>
      <c r="E471" s="83"/>
      <c r="F471" s="83"/>
      <c r="G471" s="83"/>
      <c r="H471" s="10"/>
      <c r="I471" s="83"/>
      <c r="J471" s="83"/>
      <c r="K471" s="83"/>
      <c r="L471" s="83"/>
      <c r="M471" s="83"/>
      <c r="N471" s="83"/>
      <c r="O471" s="83"/>
      <c r="P471" s="83"/>
      <c r="Q471" s="83"/>
      <c r="R471" s="83"/>
      <c r="S471" s="83"/>
      <c r="T471" s="83"/>
      <c r="U471" s="83"/>
      <c r="V471" s="83"/>
      <c r="W471" s="83"/>
      <c r="X471" s="83"/>
      <c r="Y471" s="83"/>
      <c r="Z471" s="83"/>
    </row>
    <row r="472" spans="1:26" ht="12.75" customHeight="1" x14ac:dyDescent="0.2">
      <c r="A472" s="84"/>
      <c r="B472" s="84"/>
      <c r="C472" s="85"/>
      <c r="D472" s="85"/>
      <c r="E472" s="85"/>
      <c r="F472" s="85"/>
      <c r="G472" s="85"/>
      <c r="H472" s="56"/>
      <c r="I472" s="83"/>
      <c r="J472" s="83"/>
      <c r="K472" s="83"/>
      <c r="L472" s="83"/>
      <c r="M472" s="83"/>
      <c r="N472" s="83"/>
      <c r="O472" s="83"/>
      <c r="P472" s="83"/>
      <c r="Q472" s="83"/>
      <c r="R472" s="83"/>
      <c r="S472" s="83"/>
      <c r="T472" s="83"/>
      <c r="U472" s="83"/>
      <c r="V472" s="83"/>
      <c r="W472" s="83"/>
      <c r="X472" s="83"/>
      <c r="Y472" s="83"/>
      <c r="Z472" s="83"/>
    </row>
    <row r="473" spans="1:26" ht="12.75" customHeight="1" x14ac:dyDescent="0.2">
      <c r="A473" s="86" t="s">
        <v>7</v>
      </c>
      <c r="B473" s="87" t="s">
        <v>373</v>
      </c>
      <c r="C473" s="88" t="s">
        <v>374</v>
      </c>
      <c r="D473" s="88"/>
      <c r="E473" s="89"/>
      <c r="F473" s="89"/>
      <c r="G473" s="90" t="s">
        <v>761</v>
      </c>
      <c r="H473" s="10"/>
      <c r="I473" s="83"/>
      <c r="J473" s="83"/>
      <c r="K473" s="114">
        <v>160</v>
      </c>
      <c r="L473" s="83">
        <v>0.3</v>
      </c>
      <c r="M473" s="83">
        <v>0.6</v>
      </c>
      <c r="N473" s="83"/>
      <c r="O473" s="83"/>
      <c r="P473" s="83"/>
      <c r="Q473" s="83"/>
      <c r="R473" s="83"/>
      <c r="S473" s="83"/>
      <c r="T473" s="83"/>
      <c r="U473" s="83"/>
      <c r="V473" s="83"/>
      <c r="W473" s="83"/>
      <c r="X473" s="83"/>
      <c r="Y473" s="83"/>
      <c r="Z473" s="83"/>
    </row>
    <row r="474" spans="1:26" ht="12.75" customHeight="1" x14ac:dyDescent="0.2">
      <c r="A474" s="295" t="str">
        <f>VLOOKUP(B473,'Pista 01'!$A$7:$H$197,3,FALSE)</f>
        <v>Tubo Ø 32 de PEAD PE-80 - PN10, fornecimento e instalação, inclusive conexões</v>
      </c>
      <c r="B474" s="296"/>
      <c r="C474" s="296"/>
      <c r="D474" s="296"/>
      <c r="E474" s="297"/>
      <c r="F474" s="91" t="s">
        <v>557</v>
      </c>
      <c r="G474" s="92" t="str">
        <f>VLOOKUP(B473,'Pista 01'!$A$7:$H$197,4,FALSE)</f>
        <v>m</v>
      </c>
      <c r="H474" s="10"/>
      <c r="I474" s="83"/>
      <c r="J474" s="83"/>
      <c r="K474" s="114">
        <v>200</v>
      </c>
      <c r="L474" s="83">
        <v>0.4</v>
      </c>
      <c r="M474" s="83">
        <v>0.8</v>
      </c>
      <c r="N474" s="83"/>
      <c r="O474" s="83"/>
      <c r="P474" s="83"/>
      <c r="Q474" s="83"/>
      <c r="R474" s="83"/>
      <c r="S474" s="83"/>
      <c r="T474" s="83"/>
      <c r="U474" s="83"/>
      <c r="V474" s="83"/>
      <c r="W474" s="83"/>
      <c r="X474" s="83"/>
      <c r="Y474" s="83"/>
      <c r="Z474" s="83"/>
    </row>
    <row r="475" spans="1:26" ht="12.75" customHeight="1" x14ac:dyDescent="0.2">
      <c r="A475" s="93"/>
      <c r="B475" s="94" t="s">
        <v>558</v>
      </c>
      <c r="C475" s="95" t="s">
        <v>559</v>
      </c>
      <c r="D475" s="95" t="s">
        <v>560</v>
      </c>
      <c r="E475" s="95" t="s">
        <v>561</v>
      </c>
      <c r="F475" s="96" t="s">
        <v>562</v>
      </c>
      <c r="G475" s="97" t="s">
        <v>563</v>
      </c>
      <c r="H475" s="10"/>
      <c r="I475" s="83"/>
      <c r="J475" s="83"/>
      <c r="K475" s="114">
        <v>32</v>
      </c>
      <c r="L475" s="83">
        <f>ROUND((K475/K473)*L473,2)</f>
        <v>0.06</v>
      </c>
      <c r="M475" s="83">
        <f>ROUND((K475/K473)*M473,2)</f>
        <v>0.12</v>
      </c>
      <c r="N475" s="83"/>
      <c r="O475" s="83"/>
      <c r="P475" s="83"/>
      <c r="Q475" s="83"/>
      <c r="R475" s="83"/>
      <c r="S475" s="83"/>
      <c r="T475" s="83"/>
      <c r="U475" s="83"/>
      <c r="V475" s="83"/>
      <c r="W475" s="83"/>
      <c r="X475" s="83"/>
      <c r="Y475" s="83"/>
      <c r="Z475" s="83"/>
    </row>
    <row r="476" spans="1:26" ht="12.75" customHeight="1" x14ac:dyDescent="0.2">
      <c r="A476" s="98">
        <v>88267</v>
      </c>
      <c r="B476" s="99" t="s">
        <v>568</v>
      </c>
      <c r="C476" s="56" t="s">
        <v>565</v>
      </c>
      <c r="D476" s="56" t="s">
        <v>566</v>
      </c>
      <c r="E476" s="182">
        <v>0.06</v>
      </c>
      <c r="F476" s="101">
        <v>18.86</v>
      </c>
      <c r="G476" s="102">
        <f t="shared" ref="G476:G478" si="36">ROUND(E476*F476,2)</f>
        <v>1.1299999999999999</v>
      </c>
      <c r="H476" s="10"/>
      <c r="I476" s="83"/>
      <c r="J476" s="83"/>
      <c r="K476" s="83"/>
      <c r="L476" s="83"/>
      <c r="M476" s="83"/>
      <c r="N476" s="83"/>
      <c r="O476" s="83"/>
      <c r="P476" s="83"/>
      <c r="Q476" s="83"/>
      <c r="R476" s="83"/>
      <c r="S476" s="83"/>
      <c r="T476" s="83"/>
      <c r="U476" s="83"/>
      <c r="V476" s="83"/>
      <c r="W476" s="83"/>
      <c r="X476" s="83"/>
      <c r="Y476" s="83"/>
      <c r="Z476" s="83"/>
    </row>
    <row r="477" spans="1:26" ht="12.75" customHeight="1" x14ac:dyDescent="0.2">
      <c r="A477" s="98">
        <v>88248</v>
      </c>
      <c r="B477" s="99" t="s">
        <v>564</v>
      </c>
      <c r="C477" s="56" t="s">
        <v>565</v>
      </c>
      <c r="D477" s="56" t="s">
        <v>566</v>
      </c>
      <c r="E477" s="182">
        <v>0.12</v>
      </c>
      <c r="F477" s="101">
        <v>14.85</v>
      </c>
      <c r="G477" s="102">
        <f t="shared" si="36"/>
        <v>1.78</v>
      </c>
      <c r="H477" s="10"/>
      <c r="I477" s="83"/>
      <c r="J477" s="83"/>
      <c r="K477" s="83"/>
      <c r="L477" s="83"/>
      <c r="M477" s="83"/>
      <c r="N477" s="83"/>
      <c r="O477" s="83"/>
      <c r="P477" s="83"/>
      <c r="Q477" s="83"/>
      <c r="R477" s="83"/>
      <c r="S477" s="83"/>
      <c r="T477" s="83"/>
      <c r="U477" s="83"/>
      <c r="V477" s="83"/>
      <c r="W477" s="83"/>
      <c r="X477" s="83"/>
      <c r="Y477" s="83"/>
      <c r="Z477" s="83"/>
    </row>
    <row r="478" spans="1:26" ht="12.75" customHeight="1" x14ac:dyDescent="0.2">
      <c r="A478" s="98">
        <v>9815</v>
      </c>
      <c r="B478" s="99" t="s">
        <v>762</v>
      </c>
      <c r="C478" s="56" t="s">
        <v>577</v>
      </c>
      <c r="D478" s="56" t="s">
        <v>566</v>
      </c>
      <c r="E478" s="182">
        <v>1.02</v>
      </c>
      <c r="F478" s="101">
        <v>6.49</v>
      </c>
      <c r="G478" s="102">
        <f t="shared" si="36"/>
        <v>6.62</v>
      </c>
      <c r="H478" s="10"/>
      <c r="I478" s="83"/>
      <c r="J478" s="83"/>
      <c r="K478" s="83"/>
      <c r="L478" s="83"/>
      <c r="M478" s="83"/>
      <c r="N478" s="83"/>
      <c r="O478" s="83"/>
      <c r="P478" s="83"/>
      <c r="Q478" s="83"/>
      <c r="R478" s="83"/>
      <c r="S478" s="83"/>
      <c r="T478" s="83"/>
      <c r="U478" s="83"/>
      <c r="V478" s="83"/>
      <c r="W478" s="83"/>
      <c r="X478" s="83"/>
      <c r="Y478" s="83"/>
      <c r="Z478" s="83"/>
    </row>
    <row r="479" spans="1:26" ht="12.75" customHeight="1" x14ac:dyDescent="0.2">
      <c r="A479" s="104"/>
      <c r="B479" s="105"/>
      <c r="C479" s="106"/>
      <c r="D479" s="106"/>
      <c r="E479" s="89" t="s">
        <v>583</v>
      </c>
      <c r="F479" s="89"/>
      <c r="G479" s="107">
        <f>ROUND(SUM(G476:G478),2)</f>
        <v>9.5299999999999994</v>
      </c>
      <c r="H479" s="10"/>
      <c r="I479" s="83"/>
      <c r="J479" s="83"/>
      <c r="K479" s="83"/>
      <c r="L479" s="83"/>
      <c r="M479" s="83"/>
      <c r="N479" s="83"/>
      <c r="O479" s="83"/>
      <c r="P479" s="83"/>
      <c r="Q479" s="83"/>
      <c r="R479" s="83"/>
      <c r="S479" s="83"/>
      <c r="T479" s="83"/>
      <c r="U479" s="83"/>
      <c r="V479" s="83"/>
      <c r="W479" s="83"/>
      <c r="X479" s="83"/>
      <c r="Y479" s="83"/>
      <c r="Z479" s="83"/>
    </row>
    <row r="480" spans="1:26" ht="12.75" customHeight="1" x14ac:dyDescent="0.2">
      <c r="A480" s="108"/>
      <c r="B480" s="109"/>
      <c r="C480" s="110"/>
      <c r="D480" s="111" t="s">
        <v>584</v>
      </c>
      <c r="E480" s="112">
        <f>BDI!D26</f>
        <v>0.18894704395755624</v>
      </c>
      <c r="F480" s="111"/>
      <c r="G480" s="113">
        <f>ROUND(G479*E480,2)</f>
        <v>1.8</v>
      </c>
      <c r="H480" s="10"/>
      <c r="I480" s="114"/>
      <c r="J480" s="83"/>
      <c r="K480" s="83"/>
      <c r="L480" s="83"/>
      <c r="M480" s="83"/>
      <c r="N480" s="83"/>
      <c r="O480" s="83"/>
      <c r="P480" s="83"/>
      <c r="Q480" s="83"/>
      <c r="R480" s="83"/>
      <c r="S480" s="83"/>
      <c r="T480" s="83"/>
      <c r="U480" s="83"/>
      <c r="V480" s="83"/>
      <c r="W480" s="83"/>
      <c r="X480" s="83"/>
      <c r="Y480" s="83"/>
      <c r="Z480" s="83"/>
    </row>
    <row r="481" spans="1:26" ht="12.75" customHeight="1" x14ac:dyDescent="0.2">
      <c r="A481" s="115"/>
      <c r="B481" s="116"/>
      <c r="C481" s="117"/>
      <c r="D481" s="117"/>
      <c r="E481" s="91" t="s">
        <v>15</v>
      </c>
      <c r="F481" s="91"/>
      <c r="G481" s="118">
        <f>ROUND(G479+G480,2)</f>
        <v>11.33</v>
      </c>
      <c r="H481" s="10"/>
      <c r="I481" s="83"/>
      <c r="J481" s="83"/>
      <c r="K481" s="83"/>
      <c r="L481" s="83"/>
      <c r="M481" s="83"/>
      <c r="N481" s="83"/>
      <c r="O481" s="83"/>
      <c r="P481" s="83"/>
      <c r="Q481" s="83"/>
      <c r="R481" s="83"/>
      <c r="S481" s="83"/>
      <c r="T481" s="83"/>
      <c r="U481" s="83"/>
      <c r="V481" s="83"/>
      <c r="W481" s="83"/>
      <c r="X481" s="83"/>
      <c r="Y481" s="83"/>
      <c r="Z481" s="83"/>
    </row>
    <row r="482" spans="1:26" ht="12.75" customHeight="1" x14ac:dyDescent="0.2">
      <c r="A482" s="83"/>
      <c r="B482" s="83"/>
      <c r="C482" s="83"/>
      <c r="D482" s="83"/>
      <c r="E482" s="83"/>
      <c r="F482" s="83"/>
      <c r="G482" s="83"/>
      <c r="H482" s="10"/>
      <c r="I482" s="83"/>
      <c r="J482" s="83"/>
      <c r="K482" s="83"/>
      <c r="L482" s="83"/>
      <c r="M482" s="83"/>
      <c r="N482" s="83"/>
      <c r="O482" s="83"/>
      <c r="P482" s="83"/>
      <c r="Q482" s="83"/>
      <c r="R482" s="83"/>
      <c r="S482" s="83"/>
      <c r="T482" s="83"/>
      <c r="U482" s="83"/>
      <c r="V482" s="83"/>
      <c r="W482" s="83"/>
      <c r="X482" s="83"/>
      <c r="Y482" s="83"/>
      <c r="Z482" s="83"/>
    </row>
    <row r="483" spans="1:26" ht="12.75" customHeight="1" x14ac:dyDescent="0.2">
      <c r="A483" s="84"/>
      <c r="B483" s="84"/>
      <c r="C483" s="85"/>
      <c r="D483" s="85"/>
      <c r="E483" s="85"/>
      <c r="F483" s="85"/>
      <c r="G483" s="85"/>
      <c r="H483" s="56"/>
      <c r="I483" s="83"/>
      <c r="J483" s="83"/>
      <c r="K483" s="83"/>
      <c r="L483" s="83"/>
      <c r="M483" s="83"/>
      <c r="N483" s="83"/>
      <c r="O483" s="83"/>
      <c r="P483" s="83"/>
      <c r="Q483" s="83"/>
      <c r="R483" s="83"/>
      <c r="S483" s="83"/>
      <c r="T483" s="83"/>
      <c r="U483" s="83"/>
      <c r="V483" s="83"/>
      <c r="W483" s="83"/>
      <c r="X483" s="83"/>
      <c r="Y483" s="83"/>
      <c r="Z483" s="83"/>
    </row>
    <row r="484" spans="1:26" ht="12.75" customHeight="1" x14ac:dyDescent="0.2">
      <c r="A484" s="86" t="s">
        <v>7</v>
      </c>
      <c r="B484" s="87" t="s">
        <v>376</v>
      </c>
      <c r="C484" s="88" t="s">
        <v>377</v>
      </c>
      <c r="D484" s="88"/>
      <c r="E484" s="89"/>
      <c r="F484" s="89"/>
      <c r="G484" s="90" t="s">
        <v>761</v>
      </c>
      <c r="H484" s="10"/>
      <c r="I484" s="83"/>
      <c r="J484" s="83"/>
      <c r="K484" s="114">
        <v>160</v>
      </c>
      <c r="L484" s="83">
        <v>0.3</v>
      </c>
      <c r="M484" s="83">
        <v>0.6</v>
      </c>
      <c r="N484" s="83"/>
      <c r="O484" s="83"/>
      <c r="P484" s="83"/>
      <c r="Q484" s="83"/>
      <c r="R484" s="83"/>
      <c r="S484" s="83"/>
      <c r="T484" s="83"/>
      <c r="U484" s="83"/>
      <c r="V484" s="83"/>
      <c r="W484" s="83"/>
      <c r="X484" s="83"/>
      <c r="Y484" s="83"/>
      <c r="Z484" s="83"/>
    </row>
    <row r="485" spans="1:26" ht="12.75" customHeight="1" x14ac:dyDescent="0.2">
      <c r="A485" s="295" t="str">
        <f>VLOOKUP(B484,'Pista 01'!$A$7:$H$197,3,FALSE)</f>
        <v>Tubo Ø 40 de PEAD PE-80 - PN10, fornecimento e instalação</v>
      </c>
      <c r="B485" s="296"/>
      <c r="C485" s="296"/>
      <c r="D485" s="296"/>
      <c r="E485" s="297"/>
      <c r="F485" s="91" t="s">
        <v>557</v>
      </c>
      <c r="G485" s="92" t="str">
        <f>VLOOKUP(B484,'Pista 01'!$A$7:$H$197,4,FALSE)</f>
        <v>m</v>
      </c>
      <c r="H485" s="10"/>
      <c r="I485" s="83"/>
      <c r="J485" s="83"/>
      <c r="K485" s="114">
        <v>200</v>
      </c>
      <c r="L485" s="83">
        <v>0.4</v>
      </c>
      <c r="M485" s="83">
        <v>0.8</v>
      </c>
      <c r="N485" s="83"/>
      <c r="O485" s="83"/>
      <c r="P485" s="83"/>
      <c r="Q485" s="83"/>
      <c r="R485" s="83"/>
      <c r="S485" s="83"/>
      <c r="T485" s="83"/>
      <c r="U485" s="83"/>
      <c r="V485" s="83"/>
      <c r="W485" s="83"/>
      <c r="X485" s="83"/>
      <c r="Y485" s="83"/>
      <c r="Z485" s="83"/>
    </row>
    <row r="486" spans="1:26" ht="12.75" customHeight="1" x14ac:dyDescent="0.2">
      <c r="A486" s="93"/>
      <c r="B486" s="94" t="s">
        <v>558</v>
      </c>
      <c r="C486" s="95" t="s">
        <v>559</v>
      </c>
      <c r="D486" s="95" t="s">
        <v>560</v>
      </c>
      <c r="E486" s="95" t="s">
        <v>561</v>
      </c>
      <c r="F486" s="96" t="s">
        <v>562</v>
      </c>
      <c r="G486" s="97" t="s">
        <v>563</v>
      </c>
      <c r="H486" s="10"/>
      <c r="I486" s="83"/>
      <c r="J486" s="83"/>
      <c r="K486" s="114">
        <v>40</v>
      </c>
      <c r="L486" s="83">
        <f>ROUND((K486/K484)*L484,2)</f>
        <v>0.08</v>
      </c>
      <c r="M486" s="83">
        <f>ROUND((K486/K484)*M484,2)</f>
        <v>0.15</v>
      </c>
      <c r="N486" s="83"/>
      <c r="O486" s="83"/>
      <c r="P486" s="83"/>
      <c r="Q486" s="83"/>
      <c r="R486" s="83"/>
      <c r="S486" s="83"/>
      <c r="T486" s="83"/>
      <c r="U486" s="83"/>
      <c r="V486" s="83"/>
      <c r="W486" s="83"/>
      <c r="X486" s="83"/>
      <c r="Y486" s="83"/>
      <c r="Z486" s="83"/>
    </row>
    <row r="487" spans="1:26" ht="12.75" customHeight="1" x14ac:dyDescent="0.2">
      <c r="A487" s="98">
        <v>88267</v>
      </c>
      <c r="B487" s="99" t="s">
        <v>568</v>
      </c>
      <c r="C487" s="56" t="s">
        <v>565</v>
      </c>
      <c r="D487" s="56" t="s">
        <v>566</v>
      </c>
      <c r="E487" s="182">
        <v>0.08</v>
      </c>
      <c r="F487" s="101">
        <v>18.86</v>
      </c>
      <c r="G487" s="102">
        <f t="shared" ref="G487:G489" si="37">ROUND(E487*F487,2)</f>
        <v>1.51</v>
      </c>
      <c r="H487" s="10"/>
      <c r="I487" s="83"/>
      <c r="J487" s="83"/>
      <c r="K487" s="83"/>
      <c r="L487" s="83"/>
      <c r="M487" s="83"/>
      <c r="N487" s="83"/>
      <c r="O487" s="83"/>
      <c r="P487" s="83"/>
      <c r="Q487" s="83"/>
      <c r="R487" s="83"/>
      <c r="S487" s="83"/>
      <c r="T487" s="83"/>
      <c r="U487" s="83"/>
      <c r="V487" s="83"/>
      <c r="W487" s="83"/>
      <c r="X487" s="83"/>
      <c r="Y487" s="83"/>
      <c r="Z487" s="83"/>
    </row>
    <row r="488" spans="1:26" ht="12.75" customHeight="1" x14ac:dyDescent="0.2">
      <c r="A488" s="98">
        <v>88248</v>
      </c>
      <c r="B488" s="99" t="s">
        <v>564</v>
      </c>
      <c r="C488" s="56" t="s">
        <v>565</v>
      </c>
      <c r="D488" s="56" t="s">
        <v>566</v>
      </c>
      <c r="E488" s="182">
        <v>0.15</v>
      </c>
      <c r="F488" s="101">
        <v>14.85</v>
      </c>
      <c r="G488" s="102">
        <f t="shared" si="37"/>
        <v>2.23</v>
      </c>
      <c r="H488" s="10"/>
      <c r="I488" s="83"/>
      <c r="J488" s="83"/>
      <c r="K488" s="83"/>
      <c r="L488" s="83"/>
      <c r="M488" s="83"/>
      <c r="N488" s="83"/>
      <c r="O488" s="83"/>
      <c r="P488" s="83"/>
      <c r="Q488" s="83"/>
      <c r="R488" s="83"/>
      <c r="S488" s="83"/>
      <c r="T488" s="83"/>
      <c r="U488" s="83"/>
      <c r="V488" s="83"/>
      <c r="W488" s="83"/>
      <c r="X488" s="83"/>
      <c r="Y488" s="83"/>
      <c r="Z488" s="83"/>
    </row>
    <row r="489" spans="1:26" ht="12.75" customHeight="1" x14ac:dyDescent="0.2">
      <c r="A489" s="98">
        <v>25883</v>
      </c>
      <c r="B489" s="99" t="s">
        <v>763</v>
      </c>
      <c r="C489" s="56" t="s">
        <v>577</v>
      </c>
      <c r="D489" s="56" t="s">
        <v>566</v>
      </c>
      <c r="E489" s="182">
        <v>1.02</v>
      </c>
      <c r="F489" s="101">
        <v>16.88</v>
      </c>
      <c r="G489" s="102">
        <f t="shared" si="37"/>
        <v>17.22</v>
      </c>
      <c r="H489" s="10"/>
      <c r="I489" s="83"/>
      <c r="J489" s="83"/>
      <c r="K489" s="83"/>
      <c r="L489" s="83"/>
      <c r="M489" s="83"/>
      <c r="N489" s="83"/>
      <c r="O489" s="83"/>
      <c r="P489" s="83"/>
      <c r="Q489" s="83"/>
      <c r="R489" s="83"/>
      <c r="S489" s="83"/>
      <c r="T489" s="83"/>
      <c r="U489" s="83"/>
      <c r="V489" s="83"/>
      <c r="W489" s="83"/>
      <c r="X489" s="83"/>
      <c r="Y489" s="83"/>
      <c r="Z489" s="83"/>
    </row>
    <row r="490" spans="1:26" ht="12.75" customHeight="1" x14ac:dyDescent="0.2">
      <c r="A490" s="104"/>
      <c r="B490" s="105"/>
      <c r="C490" s="106"/>
      <c r="D490" s="106"/>
      <c r="E490" s="89" t="s">
        <v>583</v>
      </c>
      <c r="F490" s="89"/>
      <c r="G490" s="107">
        <f>ROUND(SUM(G487:G489),2)</f>
        <v>20.96</v>
      </c>
      <c r="H490" s="10"/>
      <c r="I490" s="83"/>
      <c r="J490" s="83"/>
      <c r="K490" s="83"/>
      <c r="L490" s="83"/>
      <c r="M490" s="83"/>
      <c r="N490" s="83"/>
      <c r="O490" s="83"/>
      <c r="P490" s="83"/>
      <c r="Q490" s="83"/>
      <c r="R490" s="83"/>
      <c r="S490" s="83"/>
      <c r="T490" s="83"/>
      <c r="U490" s="83"/>
      <c r="V490" s="83"/>
      <c r="W490" s="83"/>
      <c r="X490" s="83"/>
      <c r="Y490" s="83"/>
      <c r="Z490" s="83"/>
    </row>
    <row r="491" spans="1:26" ht="12.75" customHeight="1" x14ac:dyDescent="0.2">
      <c r="A491" s="108"/>
      <c r="B491" s="109"/>
      <c r="C491" s="110"/>
      <c r="D491" s="111" t="s">
        <v>584</v>
      </c>
      <c r="E491" s="112">
        <f>BDI!D26</f>
        <v>0.18894704395755624</v>
      </c>
      <c r="F491" s="111"/>
      <c r="G491" s="113">
        <f>ROUND(G490*E491,2)</f>
        <v>3.96</v>
      </c>
      <c r="H491" s="10"/>
      <c r="I491" s="114"/>
      <c r="J491" s="83"/>
      <c r="K491" s="83"/>
      <c r="L491" s="83"/>
      <c r="M491" s="83"/>
      <c r="N491" s="83"/>
      <c r="O491" s="83"/>
      <c r="P491" s="83"/>
      <c r="Q491" s="83"/>
      <c r="R491" s="83"/>
      <c r="S491" s="83"/>
      <c r="T491" s="83"/>
      <c r="U491" s="83"/>
      <c r="V491" s="83"/>
      <c r="W491" s="83"/>
      <c r="X491" s="83"/>
      <c r="Y491" s="83"/>
      <c r="Z491" s="83"/>
    </row>
    <row r="492" spans="1:26" ht="12.75" customHeight="1" x14ac:dyDescent="0.2">
      <c r="A492" s="115"/>
      <c r="B492" s="116"/>
      <c r="C492" s="117"/>
      <c r="D492" s="117"/>
      <c r="E492" s="91" t="s">
        <v>15</v>
      </c>
      <c r="F492" s="91"/>
      <c r="G492" s="118">
        <f>ROUND(G490+G491,2)</f>
        <v>24.92</v>
      </c>
      <c r="H492" s="10"/>
      <c r="I492" s="83"/>
      <c r="J492" s="83"/>
      <c r="K492" s="83"/>
      <c r="L492" s="83"/>
      <c r="M492" s="83"/>
      <c r="N492" s="83"/>
      <c r="O492" s="83"/>
      <c r="P492" s="83"/>
      <c r="Q492" s="83"/>
      <c r="R492" s="83"/>
      <c r="S492" s="83"/>
      <c r="T492" s="83"/>
      <c r="U492" s="83"/>
      <c r="V492" s="83"/>
      <c r="W492" s="83"/>
      <c r="X492" s="83"/>
      <c r="Y492" s="83"/>
      <c r="Z492" s="83"/>
    </row>
    <row r="493" spans="1:26" ht="12.75" customHeight="1" x14ac:dyDescent="0.2">
      <c r="A493" s="83"/>
      <c r="B493" s="83"/>
      <c r="C493" s="83"/>
      <c r="D493" s="83"/>
      <c r="E493" s="83"/>
      <c r="F493" s="83"/>
      <c r="G493" s="83"/>
      <c r="H493" s="10"/>
      <c r="I493" s="83"/>
      <c r="J493" s="83"/>
      <c r="K493" s="83"/>
      <c r="L493" s="83"/>
      <c r="M493" s="83"/>
      <c r="N493" s="83"/>
      <c r="O493" s="83"/>
      <c r="P493" s="83"/>
      <c r="Q493" s="83"/>
      <c r="R493" s="83"/>
      <c r="S493" s="83"/>
      <c r="T493" s="83"/>
      <c r="U493" s="83"/>
      <c r="V493" s="83"/>
      <c r="W493" s="83"/>
      <c r="X493" s="83"/>
      <c r="Y493" s="83"/>
      <c r="Z493" s="83"/>
    </row>
    <row r="494" spans="1:26" ht="12.75" customHeight="1" x14ac:dyDescent="0.2">
      <c r="A494" s="84"/>
      <c r="B494" s="84"/>
      <c r="C494" s="85"/>
      <c r="D494" s="85"/>
      <c r="E494" s="85"/>
      <c r="F494" s="85"/>
      <c r="G494" s="85"/>
      <c r="H494" s="56"/>
      <c r="I494" s="83"/>
      <c r="J494" s="83"/>
      <c r="K494" s="83"/>
      <c r="L494" s="83"/>
      <c r="M494" s="83"/>
      <c r="N494" s="83"/>
      <c r="O494" s="83"/>
      <c r="P494" s="83"/>
      <c r="Q494" s="83"/>
      <c r="R494" s="83"/>
      <c r="S494" s="83"/>
      <c r="T494" s="83"/>
      <c r="U494" s="83"/>
      <c r="V494" s="83"/>
      <c r="W494" s="83"/>
      <c r="X494" s="83"/>
      <c r="Y494" s="83"/>
      <c r="Z494" s="83"/>
    </row>
    <row r="495" spans="1:26" ht="12.75" customHeight="1" x14ac:dyDescent="0.2">
      <c r="A495" s="86" t="s">
        <v>7</v>
      </c>
      <c r="B495" s="87" t="s">
        <v>379</v>
      </c>
      <c r="C495" s="88" t="s">
        <v>380</v>
      </c>
      <c r="D495" s="88"/>
      <c r="E495" s="89"/>
      <c r="F495" s="89"/>
      <c r="G495" s="90" t="s">
        <v>761</v>
      </c>
      <c r="H495" s="10"/>
      <c r="I495" s="83"/>
      <c r="J495" s="83"/>
      <c r="K495" s="114">
        <v>160</v>
      </c>
      <c r="L495" s="83">
        <v>0.3</v>
      </c>
      <c r="M495" s="83">
        <v>0.6</v>
      </c>
      <c r="N495" s="83"/>
      <c r="O495" s="83"/>
      <c r="P495" s="83"/>
      <c r="Q495" s="83"/>
      <c r="R495" s="83"/>
      <c r="S495" s="83"/>
      <c r="T495" s="83"/>
      <c r="U495" s="83"/>
      <c r="V495" s="83"/>
      <c r="W495" s="83"/>
      <c r="X495" s="83"/>
      <c r="Y495" s="83"/>
      <c r="Z495" s="83"/>
    </row>
    <row r="496" spans="1:26" ht="12.75" customHeight="1" x14ac:dyDescent="0.2">
      <c r="A496" s="295" t="str">
        <f>VLOOKUP(B495,'Pista 01'!$A$7:$H$197,3,FALSE)</f>
        <v>Tubo Ø 50 de PEAD PE-80 - PN10, fornecimento e instalação, inclusive conexões</v>
      </c>
      <c r="B496" s="296"/>
      <c r="C496" s="296"/>
      <c r="D496" s="296"/>
      <c r="E496" s="297"/>
      <c r="F496" s="91" t="s">
        <v>557</v>
      </c>
      <c r="G496" s="92" t="str">
        <f>VLOOKUP(B495,'Pista 01'!$A$7:$H$197,4,FALSE)</f>
        <v>m</v>
      </c>
      <c r="H496" s="10"/>
      <c r="I496" s="83"/>
      <c r="J496" s="83"/>
      <c r="K496" s="114">
        <v>200</v>
      </c>
      <c r="L496" s="83">
        <v>0.4</v>
      </c>
      <c r="M496" s="83">
        <v>0.8</v>
      </c>
      <c r="N496" s="83"/>
      <c r="O496" s="83"/>
      <c r="P496" s="83"/>
      <c r="Q496" s="83"/>
      <c r="R496" s="83"/>
      <c r="S496" s="83"/>
      <c r="T496" s="83"/>
      <c r="U496" s="83"/>
      <c r="V496" s="83"/>
      <c r="W496" s="83"/>
      <c r="X496" s="83"/>
      <c r="Y496" s="83"/>
      <c r="Z496" s="83"/>
    </row>
    <row r="497" spans="1:26" ht="12.75" customHeight="1" x14ac:dyDescent="0.2">
      <c r="A497" s="93"/>
      <c r="B497" s="94" t="s">
        <v>558</v>
      </c>
      <c r="C497" s="95" t="s">
        <v>559</v>
      </c>
      <c r="D497" s="95" t="s">
        <v>560</v>
      </c>
      <c r="E497" s="95" t="s">
        <v>561</v>
      </c>
      <c r="F497" s="96" t="s">
        <v>562</v>
      </c>
      <c r="G497" s="97" t="s">
        <v>563</v>
      </c>
      <c r="H497" s="10"/>
      <c r="I497" s="83"/>
      <c r="J497" s="83"/>
      <c r="K497" s="114">
        <v>50</v>
      </c>
      <c r="L497" s="83">
        <f>ROUND((K497/K495)*L495,2)</f>
        <v>0.09</v>
      </c>
      <c r="M497" s="83">
        <f>ROUND((K497/K495)*M495,2)</f>
        <v>0.19</v>
      </c>
      <c r="N497" s="83"/>
      <c r="O497" s="83"/>
      <c r="P497" s="83"/>
      <c r="Q497" s="83"/>
      <c r="R497" s="83"/>
      <c r="S497" s="83"/>
      <c r="T497" s="83"/>
      <c r="U497" s="83"/>
      <c r="V497" s="83"/>
      <c r="W497" s="83"/>
      <c r="X497" s="83"/>
      <c r="Y497" s="83"/>
      <c r="Z497" s="83"/>
    </row>
    <row r="498" spans="1:26" ht="12.75" customHeight="1" x14ac:dyDescent="0.2">
      <c r="A498" s="98">
        <v>88267</v>
      </c>
      <c r="B498" s="99" t="s">
        <v>568</v>
      </c>
      <c r="C498" s="56" t="s">
        <v>565</v>
      </c>
      <c r="D498" s="56" t="s">
        <v>566</v>
      </c>
      <c r="E498" s="182">
        <v>0.09</v>
      </c>
      <c r="F498" s="101">
        <v>18.86</v>
      </c>
      <c r="G498" s="102">
        <f t="shared" ref="G498:G500" si="38">ROUND(E498*F498,2)</f>
        <v>1.7</v>
      </c>
      <c r="H498" s="10"/>
      <c r="I498" s="83"/>
      <c r="J498" s="83"/>
      <c r="K498" s="83"/>
      <c r="L498" s="83"/>
      <c r="M498" s="83"/>
      <c r="N498" s="83"/>
      <c r="O498" s="83"/>
      <c r="P498" s="83"/>
      <c r="Q498" s="83"/>
      <c r="R498" s="83"/>
      <c r="S498" s="83"/>
      <c r="T498" s="83"/>
      <c r="U498" s="83"/>
      <c r="V498" s="83"/>
      <c r="W498" s="83"/>
      <c r="X498" s="83"/>
      <c r="Y498" s="83"/>
      <c r="Z498" s="83"/>
    </row>
    <row r="499" spans="1:26" ht="12.75" customHeight="1" x14ac:dyDescent="0.2">
      <c r="A499" s="98">
        <v>88248</v>
      </c>
      <c r="B499" s="99" t="s">
        <v>564</v>
      </c>
      <c r="C499" s="56" t="s">
        <v>565</v>
      </c>
      <c r="D499" s="56" t="s">
        <v>566</v>
      </c>
      <c r="E499" s="182">
        <v>0.19</v>
      </c>
      <c r="F499" s="101">
        <v>14.85</v>
      </c>
      <c r="G499" s="102">
        <f t="shared" si="38"/>
        <v>2.82</v>
      </c>
      <c r="H499" s="10"/>
      <c r="I499" s="83"/>
      <c r="J499" s="83"/>
      <c r="K499" s="83"/>
      <c r="L499" s="83"/>
      <c r="M499" s="83"/>
      <c r="N499" s="83"/>
      <c r="O499" s="83"/>
      <c r="P499" s="83"/>
      <c r="Q499" s="83"/>
      <c r="R499" s="83"/>
      <c r="S499" s="83"/>
      <c r="T499" s="83"/>
      <c r="U499" s="83"/>
      <c r="V499" s="83"/>
      <c r="W499" s="83"/>
      <c r="X499" s="83"/>
      <c r="Y499" s="83"/>
      <c r="Z499" s="83"/>
    </row>
    <row r="500" spans="1:26" ht="12.75" customHeight="1" x14ac:dyDescent="0.2">
      <c r="A500" s="98">
        <v>25883</v>
      </c>
      <c r="B500" s="99" t="s">
        <v>763</v>
      </c>
      <c r="C500" s="56" t="s">
        <v>577</v>
      </c>
      <c r="D500" s="56" t="s">
        <v>566</v>
      </c>
      <c r="E500" s="182">
        <v>1.02</v>
      </c>
      <c r="F500" s="101">
        <v>16.88</v>
      </c>
      <c r="G500" s="102">
        <f t="shared" si="38"/>
        <v>17.22</v>
      </c>
      <c r="H500" s="10"/>
      <c r="I500" s="83"/>
      <c r="J500" s="83"/>
      <c r="K500" s="83"/>
      <c r="L500" s="83"/>
      <c r="M500" s="83"/>
      <c r="N500" s="83"/>
      <c r="O500" s="83"/>
      <c r="P500" s="83"/>
      <c r="Q500" s="83"/>
      <c r="R500" s="83"/>
      <c r="S500" s="83"/>
      <c r="T500" s="83"/>
      <c r="U500" s="83"/>
      <c r="V500" s="83"/>
      <c r="W500" s="83"/>
      <c r="X500" s="83"/>
      <c r="Y500" s="83"/>
      <c r="Z500" s="83"/>
    </row>
    <row r="501" spans="1:26" ht="12.75" customHeight="1" x14ac:dyDescent="0.2">
      <c r="A501" s="104"/>
      <c r="B501" s="105"/>
      <c r="C501" s="106"/>
      <c r="D501" s="106"/>
      <c r="E501" s="89" t="s">
        <v>583</v>
      </c>
      <c r="F501" s="89"/>
      <c r="G501" s="107">
        <f>ROUND(SUM(G498:G500),2)</f>
        <v>21.74</v>
      </c>
      <c r="H501" s="10"/>
      <c r="I501" s="83"/>
      <c r="J501" s="83"/>
      <c r="K501" s="83"/>
      <c r="L501" s="83"/>
      <c r="M501" s="83"/>
      <c r="N501" s="83"/>
      <c r="O501" s="83"/>
      <c r="P501" s="83"/>
      <c r="Q501" s="83"/>
      <c r="R501" s="83"/>
      <c r="S501" s="83"/>
      <c r="T501" s="83"/>
      <c r="U501" s="83"/>
      <c r="V501" s="83"/>
      <c r="W501" s="83"/>
      <c r="X501" s="83"/>
      <c r="Y501" s="83"/>
      <c r="Z501" s="83"/>
    </row>
    <row r="502" spans="1:26" ht="12.75" customHeight="1" x14ac:dyDescent="0.2">
      <c r="A502" s="108"/>
      <c r="B502" s="109"/>
      <c r="C502" s="110"/>
      <c r="D502" s="111" t="s">
        <v>584</v>
      </c>
      <c r="E502" s="112">
        <f>BDI!D26</f>
        <v>0.18894704395755624</v>
      </c>
      <c r="F502" s="111"/>
      <c r="G502" s="113">
        <f>ROUND(G501*E502,2)</f>
        <v>4.1100000000000003</v>
      </c>
      <c r="H502" s="10"/>
      <c r="I502" s="114"/>
      <c r="J502" s="83"/>
      <c r="K502" s="83"/>
      <c r="L502" s="83"/>
      <c r="M502" s="83"/>
      <c r="N502" s="83"/>
      <c r="O502" s="83"/>
      <c r="P502" s="83"/>
      <c r="Q502" s="83"/>
      <c r="R502" s="83"/>
      <c r="S502" s="83"/>
      <c r="T502" s="83"/>
      <c r="U502" s="83"/>
      <c r="V502" s="83"/>
      <c r="W502" s="83"/>
      <c r="X502" s="83"/>
      <c r="Y502" s="83"/>
      <c r="Z502" s="83"/>
    </row>
    <row r="503" spans="1:26" ht="12.75" customHeight="1" x14ac:dyDescent="0.2">
      <c r="A503" s="115"/>
      <c r="B503" s="116"/>
      <c r="C503" s="117"/>
      <c r="D503" s="117"/>
      <c r="E503" s="91" t="s">
        <v>15</v>
      </c>
      <c r="F503" s="91"/>
      <c r="G503" s="118">
        <f>ROUND(G501+G502,2)</f>
        <v>25.85</v>
      </c>
      <c r="H503" s="10"/>
      <c r="I503" s="83"/>
      <c r="J503" s="83"/>
      <c r="K503" s="83"/>
      <c r="L503" s="83"/>
      <c r="M503" s="83"/>
      <c r="N503" s="83"/>
      <c r="O503" s="83"/>
      <c r="P503" s="83"/>
      <c r="Q503" s="83"/>
      <c r="R503" s="83"/>
      <c r="S503" s="83"/>
      <c r="T503" s="83"/>
      <c r="U503" s="83"/>
      <c r="V503" s="83"/>
      <c r="W503" s="83"/>
      <c r="X503" s="83"/>
      <c r="Y503" s="83"/>
      <c r="Z503" s="83"/>
    </row>
    <row r="504" spans="1:26" ht="12.75" customHeight="1" x14ac:dyDescent="0.2">
      <c r="A504" s="83"/>
      <c r="B504" s="83"/>
      <c r="C504" s="83"/>
      <c r="D504" s="83"/>
      <c r="E504" s="83"/>
      <c r="F504" s="83"/>
      <c r="G504" s="83"/>
      <c r="H504" s="10"/>
      <c r="I504" s="83"/>
      <c r="J504" s="83"/>
      <c r="K504" s="83"/>
      <c r="L504" s="83"/>
      <c r="M504" s="83"/>
      <c r="N504" s="83"/>
      <c r="O504" s="83"/>
      <c r="P504" s="83"/>
      <c r="Q504" s="83"/>
      <c r="R504" s="83"/>
      <c r="S504" s="83"/>
      <c r="T504" s="83"/>
      <c r="U504" s="83"/>
      <c r="V504" s="83"/>
      <c r="W504" s="83"/>
      <c r="X504" s="83"/>
      <c r="Y504" s="83"/>
      <c r="Z504" s="83"/>
    </row>
    <row r="505" spans="1:26" ht="12.75" customHeight="1" x14ac:dyDescent="0.2">
      <c r="A505" s="84"/>
      <c r="B505" s="84"/>
      <c r="C505" s="85"/>
      <c r="D505" s="85"/>
      <c r="E505" s="85"/>
      <c r="F505" s="85"/>
      <c r="G505" s="85"/>
      <c r="H505" s="56"/>
      <c r="I505" s="83"/>
      <c r="J505" s="83"/>
      <c r="K505" s="83"/>
      <c r="L505" s="83"/>
      <c r="M505" s="83"/>
      <c r="N505" s="83"/>
      <c r="O505" s="83"/>
      <c r="P505" s="83"/>
      <c r="Q505" s="83"/>
      <c r="R505" s="83"/>
      <c r="S505" s="83"/>
      <c r="T505" s="83"/>
      <c r="U505" s="83"/>
      <c r="V505" s="83"/>
      <c r="W505" s="83"/>
      <c r="X505" s="83"/>
      <c r="Y505" s="83"/>
      <c r="Z505" s="83"/>
    </row>
    <row r="506" spans="1:26" ht="12.75" customHeight="1" x14ac:dyDescent="0.2">
      <c r="A506" s="86" t="s">
        <v>7</v>
      </c>
      <c r="B506" s="87" t="s">
        <v>382</v>
      </c>
      <c r="C506" s="88" t="s">
        <v>383</v>
      </c>
      <c r="D506" s="88"/>
      <c r="E506" s="89"/>
      <c r="F506" s="89"/>
      <c r="G506" s="90" t="s">
        <v>761</v>
      </c>
      <c r="H506" s="10"/>
      <c r="I506" s="83"/>
      <c r="J506" s="83"/>
      <c r="K506" s="114">
        <v>160</v>
      </c>
      <c r="L506" s="83">
        <v>0.3</v>
      </c>
      <c r="M506" s="83">
        <v>0.6</v>
      </c>
      <c r="N506" s="83"/>
      <c r="O506" s="83"/>
      <c r="P506" s="83"/>
      <c r="Q506" s="83"/>
      <c r="R506" s="83"/>
      <c r="S506" s="83"/>
      <c r="T506" s="83"/>
      <c r="U506" s="83"/>
      <c r="V506" s="83"/>
      <c r="W506" s="83"/>
      <c r="X506" s="83"/>
      <c r="Y506" s="83"/>
      <c r="Z506" s="83"/>
    </row>
    <row r="507" spans="1:26" ht="12.75" customHeight="1" x14ac:dyDescent="0.2">
      <c r="A507" s="295" t="str">
        <f>VLOOKUP(B506,'Pista 01'!$A$7:$H$197,3,FALSE)</f>
        <v>Tubo Ø 63 de PEAD PE-80 - PN10, fornecimento e , inclusive conexões</v>
      </c>
      <c r="B507" s="296"/>
      <c r="C507" s="296"/>
      <c r="D507" s="296"/>
      <c r="E507" s="297"/>
      <c r="F507" s="91" t="s">
        <v>557</v>
      </c>
      <c r="G507" s="92" t="str">
        <f>VLOOKUP(B506,'Pista 01'!$A$7:$H$197,4,FALSE)</f>
        <v>m</v>
      </c>
      <c r="H507" s="10"/>
      <c r="I507" s="83"/>
      <c r="J507" s="83"/>
      <c r="K507" s="114">
        <v>200</v>
      </c>
      <c r="L507" s="83">
        <v>0.4</v>
      </c>
      <c r="M507" s="83">
        <v>0.8</v>
      </c>
      <c r="N507" s="83"/>
      <c r="O507" s="83"/>
      <c r="P507" s="83"/>
      <c r="Q507" s="83"/>
      <c r="R507" s="83"/>
      <c r="S507" s="83"/>
      <c r="T507" s="83"/>
      <c r="U507" s="83"/>
      <c r="V507" s="83"/>
      <c r="W507" s="83"/>
      <c r="X507" s="83"/>
      <c r="Y507" s="83"/>
      <c r="Z507" s="83"/>
    </row>
    <row r="508" spans="1:26" ht="12.75" customHeight="1" x14ac:dyDescent="0.2">
      <c r="A508" s="93"/>
      <c r="B508" s="94" t="s">
        <v>558</v>
      </c>
      <c r="C508" s="95" t="s">
        <v>559</v>
      </c>
      <c r="D508" s="95" t="s">
        <v>560</v>
      </c>
      <c r="E508" s="95" t="s">
        <v>561</v>
      </c>
      <c r="F508" s="96" t="s">
        <v>562</v>
      </c>
      <c r="G508" s="97" t="s">
        <v>563</v>
      </c>
      <c r="H508" s="10"/>
      <c r="I508" s="83"/>
      <c r="J508" s="83"/>
      <c r="K508" s="114">
        <v>63</v>
      </c>
      <c r="L508" s="83">
        <f>ROUND((K508/K506)*L506,2)</f>
        <v>0.12</v>
      </c>
      <c r="M508" s="83">
        <f>ROUND((K508/K506)*M506,2)</f>
        <v>0.24</v>
      </c>
      <c r="N508" s="83"/>
      <c r="O508" s="83"/>
      <c r="P508" s="83"/>
      <c r="Q508" s="83"/>
      <c r="R508" s="83"/>
      <c r="S508" s="83"/>
      <c r="T508" s="83"/>
      <c r="U508" s="83"/>
      <c r="V508" s="83"/>
      <c r="W508" s="83"/>
      <c r="X508" s="83"/>
      <c r="Y508" s="83"/>
      <c r="Z508" s="83"/>
    </row>
    <row r="509" spans="1:26" ht="12.75" customHeight="1" x14ac:dyDescent="0.2">
      <c r="A509" s="98">
        <v>88267</v>
      </c>
      <c r="B509" s="99" t="s">
        <v>568</v>
      </c>
      <c r="C509" s="56" t="s">
        <v>565</v>
      </c>
      <c r="D509" s="56" t="s">
        <v>566</v>
      </c>
      <c r="E509" s="182">
        <v>0.12</v>
      </c>
      <c r="F509" s="101">
        <v>18.86</v>
      </c>
      <c r="G509" s="102">
        <f t="shared" ref="G509:G511" si="39">ROUND(E509*F509,2)</f>
        <v>2.2599999999999998</v>
      </c>
      <c r="H509" s="10"/>
      <c r="I509" s="83"/>
      <c r="J509" s="83"/>
      <c r="K509" s="83"/>
      <c r="L509" s="83"/>
      <c r="M509" s="83"/>
      <c r="N509" s="83"/>
      <c r="O509" s="83"/>
      <c r="P509" s="83"/>
      <c r="Q509" s="83"/>
      <c r="R509" s="83"/>
      <c r="S509" s="83"/>
      <c r="T509" s="83"/>
      <c r="U509" s="83"/>
      <c r="V509" s="83"/>
      <c r="W509" s="83"/>
      <c r="X509" s="83"/>
      <c r="Y509" s="83"/>
      <c r="Z509" s="83"/>
    </row>
    <row r="510" spans="1:26" ht="12.75" customHeight="1" x14ac:dyDescent="0.2">
      <c r="A510" s="98">
        <v>88248</v>
      </c>
      <c r="B510" s="99" t="s">
        <v>564</v>
      </c>
      <c r="C510" s="56" t="s">
        <v>565</v>
      </c>
      <c r="D510" s="56" t="s">
        <v>566</v>
      </c>
      <c r="E510" s="182">
        <v>0.24</v>
      </c>
      <c r="F510" s="101">
        <v>14.85</v>
      </c>
      <c r="G510" s="102">
        <f t="shared" si="39"/>
        <v>3.56</v>
      </c>
      <c r="H510" s="10"/>
      <c r="I510" s="83"/>
      <c r="J510" s="83"/>
      <c r="K510" s="83"/>
      <c r="L510" s="83"/>
      <c r="M510" s="83"/>
      <c r="N510" s="83"/>
      <c r="O510" s="83"/>
      <c r="P510" s="83"/>
      <c r="Q510" s="83"/>
      <c r="R510" s="83"/>
      <c r="S510" s="83"/>
      <c r="T510" s="83"/>
      <c r="U510" s="83"/>
      <c r="V510" s="83"/>
      <c r="W510" s="83"/>
      <c r="X510" s="83"/>
      <c r="Y510" s="83"/>
      <c r="Z510" s="83"/>
    </row>
    <row r="511" spans="1:26" ht="12.75" customHeight="1" x14ac:dyDescent="0.2">
      <c r="A511" s="98">
        <v>25886</v>
      </c>
      <c r="B511" s="99" t="s">
        <v>764</v>
      </c>
      <c r="C511" s="56" t="s">
        <v>577</v>
      </c>
      <c r="D511" s="56" t="s">
        <v>566</v>
      </c>
      <c r="E511" s="182">
        <v>1.02</v>
      </c>
      <c r="F511" s="101">
        <v>37.75</v>
      </c>
      <c r="G511" s="102">
        <f t="shared" si="39"/>
        <v>38.51</v>
      </c>
      <c r="H511" s="10"/>
      <c r="I511" s="83"/>
      <c r="J511" s="83"/>
      <c r="K511" s="83"/>
      <c r="L511" s="83"/>
      <c r="M511" s="83"/>
      <c r="N511" s="83"/>
      <c r="O511" s="83"/>
      <c r="P511" s="83"/>
      <c r="Q511" s="83"/>
      <c r="R511" s="83"/>
      <c r="S511" s="83"/>
      <c r="T511" s="83"/>
      <c r="U511" s="83"/>
      <c r="V511" s="83"/>
      <c r="W511" s="83"/>
      <c r="X511" s="83"/>
      <c r="Y511" s="83"/>
      <c r="Z511" s="83"/>
    </row>
    <row r="512" spans="1:26" ht="12.75" customHeight="1" x14ac:dyDescent="0.2">
      <c r="A512" s="104"/>
      <c r="B512" s="105"/>
      <c r="C512" s="106"/>
      <c r="D512" s="106"/>
      <c r="E512" s="89" t="s">
        <v>583</v>
      </c>
      <c r="F512" s="89"/>
      <c r="G512" s="107">
        <f>ROUND(SUM(G509:G511),2)</f>
        <v>44.33</v>
      </c>
      <c r="H512" s="10"/>
      <c r="I512" s="83"/>
      <c r="J512" s="83"/>
      <c r="K512" s="83"/>
      <c r="L512" s="83"/>
      <c r="M512" s="83"/>
      <c r="N512" s="83"/>
      <c r="O512" s="83"/>
      <c r="P512" s="83"/>
      <c r="Q512" s="83"/>
      <c r="R512" s="83"/>
      <c r="S512" s="83"/>
      <c r="T512" s="83"/>
      <c r="U512" s="83"/>
      <c r="V512" s="83"/>
      <c r="W512" s="83"/>
      <c r="X512" s="83"/>
      <c r="Y512" s="83"/>
      <c r="Z512" s="83"/>
    </row>
    <row r="513" spans="1:26" ht="12.75" customHeight="1" x14ac:dyDescent="0.2">
      <c r="A513" s="108"/>
      <c r="B513" s="109"/>
      <c r="C513" s="110"/>
      <c r="D513" s="111" t="s">
        <v>584</v>
      </c>
      <c r="E513" s="112">
        <f>BDI!D26</f>
        <v>0.18894704395755624</v>
      </c>
      <c r="F513" s="111"/>
      <c r="G513" s="113">
        <f>ROUND(G512*E513,2)</f>
        <v>8.3800000000000008</v>
      </c>
      <c r="H513" s="10"/>
      <c r="I513" s="114"/>
      <c r="J513" s="83"/>
      <c r="K513" s="83"/>
      <c r="L513" s="83"/>
      <c r="M513" s="83"/>
      <c r="N513" s="83"/>
      <c r="O513" s="83"/>
      <c r="P513" s="83"/>
      <c r="Q513" s="83"/>
      <c r="R513" s="83"/>
      <c r="S513" s="83"/>
      <c r="T513" s="83"/>
      <c r="U513" s="83"/>
      <c r="V513" s="83"/>
      <c r="W513" s="83"/>
      <c r="X513" s="83"/>
      <c r="Y513" s="83"/>
      <c r="Z513" s="83"/>
    </row>
    <row r="514" spans="1:26" ht="12.75" customHeight="1" x14ac:dyDescent="0.2">
      <c r="A514" s="115"/>
      <c r="B514" s="116"/>
      <c r="C514" s="117"/>
      <c r="D514" s="117"/>
      <c r="E514" s="91" t="s">
        <v>15</v>
      </c>
      <c r="F514" s="91"/>
      <c r="G514" s="118">
        <f>ROUND(G512+G513,2)</f>
        <v>52.71</v>
      </c>
      <c r="H514" s="10"/>
      <c r="I514" s="83"/>
      <c r="J514" s="83"/>
      <c r="K514" s="83"/>
      <c r="L514" s="83"/>
      <c r="M514" s="83"/>
      <c r="N514" s="83"/>
      <c r="O514" s="83"/>
      <c r="P514" s="83"/>
      <c r="Q514" s="83"/>
      <c r="R514" s="83"/>
      <c r="S514" s="83"/>
      <c r="T514" s="83"/>
      <c r="U514" s="83"/>
      <c r="V514" s="83"/>
      <c r="W514" s="83"/>
      <c r="X514" s="83"/>
      <c r="Y514" s="83"/>
      <c r="Z514" s="83"/>
    </row>
    <row r="515" spans="1:26" ht="12.75" customHeight="1" x14ac:dyDescent="0.2">
      <c r="A515" s="83"/>
      <c r="B515" s="83"/>
      <c r="C515" s="83"/>
      <c r="D515" s="83"/>
      <c r="E515" s="83"/>
      <c r="F515" s="83"/>
      <c r="G515" s="83"/>
      <c r="H515" s="10"/>
      <c r="I515" s="83"/>
      <c r="J515" s="83"/>
      <c r="K515" s="83"/>
      <c r="L515" s="83"/>
      <c r="M515" s="83"/>
      <c r="N515" s="83"/>
      <c r="O515" s="83"/>
      <c r="P515" s="83"/>
      <c r="Q515" s="83"/>
      <c r="R515" s="83"/>
      <c r="S515" s="83"/>
      <c r="T515" s="83"/>
      <c r="U515" s="83"/>
      <c r="V515" s="83"/>
      <c r="W515" s="83"/>
      <c r="X515" s="83"/>
      <c r="Y515" s="83"/>
      <c r="Z515" s="83"/>
    </row>
    <row r="516" spans="1:26" ht="12.75" customHeight="1" x14ac:dyDescent="0.2">
      <c r="A516" s="84"/>
      <c r="B516" s="84"/>
      <c r="C516" s="85"/>
      <c r="D516" s="85"/>
      <c r="E516" s="85"/>
      <c r="F516" s="85"/>
      <c r="G516" s="85"/>
      <c r="H516" s="56"/>
      <c r="I516" s="83"/>
      <c r="J516" s="83"/>
      <c r="K516" s="83"/>
      <c r="L516" s="83"/>
      <c r="M516" s="83"/>
      <c r="N516" s="83"/>
      <c r="O516" s="83"/>
      <c r="P516" s="83"/>
      <c r="Q516" s="83"/>
      <c r="R516" s="83"/>
      <c r="S516" s="83"/>
      <c r="T516" s="83"/>
      <c r="U516" s="83"/>
      <c r="V516" s="83"/>
      <c r="W516" s="83"/>
      <c r="X516" s="83"/>
      <c r="Y516" s="83"/>
      <c r="Z516" s="83"/>
    </row>
    <row r="517" spans="1:26" ht="12.75" customHeight="1" x14ac:dyDescent="0.2">
      <c r="A517" s="86" t="s">
        <v>7</v>
      </c>
      <c r="B517" s="87" t="s">
        <v>385</v>
      </c>
      <c r="C517" s="88" t="s">
        <v>386</v>
      </c>
      <c r="D517" s="88"/>
      <c r="E517" s="89"/>
      <c r="F517" s="89"/>
      <c r="G517" s="90" t="s">
        <v>761</v>
      </c>
      <c r="H517" s="10"/>
      <c r="I517" s="83"/>
      <c r="J517" s="83"/>
      <c r="K517" s="114">
        <v>160</v>
      </c>
      <c r="L517" s="83">
        <v>0.3</v>
      </c>
      <c r="M517" s="83">
        <v>0.6</v>
      </c>
      <c r="N517" s="83"/>
      <c r="O517" s="83"/>
      <c r="P517" s="83"/>
      <c r="Q517" s="83"/>
      <c r="R517" s="83"/>
      <c r="S517" s="83"/>
      <c r="T517" s="83"/>
      <c r="U517" s="83"/>
      <c r="V517" s="83"/>
      <c r="W517" s="83"/>
      <c r="X517" s="83"/>
      <c r="Y517" s="83"/>
      <c r="Z517" s="83"/>
    </row>
    <row r="518" spans="1:26" ht="12.75" customHeight="1" x14ac:dyDescent="0.2">
      <c r="A518" s="295" t="str">
        <f>VLOOKUP(B517,'Pista 01'!$A$7:$H$197,3,FALSE)</f>
        <v>Tubo Ø 75 de PEAD PE-80 - PN10, fornecimento e instalação, inclusive conexões</v>
      </c>
      <c r="B518" s="296"/>
      <c r="C518" s="296"/>
      <c r="D518" s="296"/>
      <c r="E518" s="297"/>
      <c r="F518" s="91" t="s">
        <v>557</v>
      </c>
      <c r="G518" s="92" t="str">
        <f>VLOOKUP(B517,'Pista 01'!$A$7:$H$197,4,FALSE)</f>
        <v>m</v>
      </c>
      <c r="H518" s="10"/>
      <c r="I518" s="83"/>
      <c r="J518" s="83"/>
      <c r="K518" s="114">
        <v>200</v>
      </c>
      <c r="L518" s="83">
        <v>0.4</v>
      </c>
      <c r="M518" s="83">
        <v>0.8</v>
      </c>
      <c r="N518" s="83"/>
      <c r="O518" s="83"/>
      <c r="P518" s="83"/>
      <c r="Q518" s="83"/>
      <c r="R518" s="83"/>
      <c r="S518" s="83"/>
      <c r="T518" s="83"/>
      <c r="U518" s="83"/>
      <c r="V518" s="83"/>
      <c r="W518" s="83"/>
      <c r="X518" s="83"/>
      <c r="Y518" s="83"/>
      <c r="Z518" s="83"/>
    </row>
    <row r="519" spans="1:26" ht="12.75" customHeight="1" x14ac:dyDescent="0.2">
      <c r="A519" s="93"/>
      <c r="B519" s="94" t="s">
        <v>558</v>
      </c>
      <c r="C519" s="95" t="s">
        <v>559</v>
      </c>
      <c r="D519" s="95" t="s">
        <v>560</v>
      </c>
      <c r="E519" s="95" t="s">
        <v>561</v>
      </c>
      <c r="F519" s="96" t="s">
        <v>562</v>
      </c>
      <c r="G519" s="97" t="s">
        <v>563</v>
      </c>
      <c r="H519" s="10"/>
      <c r="I519" s="83"/>
      <c r="J519" s="83"/>
      <c r="K519" s="114">
        <v>75</v>
      </c>
      <c r="L519" s="83">
        <f>ROUND((K519/K517)*L517,2)</f>
        <v>0.14000000000000001</v>
      </c>
      <c r="M519" s="83">
        <f>ROUND((K519/K517)*M517,2)</f>
        <v>0.28000000000000003</v>
      </c>
      <c r="N519" s="83"/>
      <c r="O519" s="83"/>
      <c r="P519" s="83"/>
      <c r="Q519" s="83"/>
      <c r="R519" s="83"/>
      <c r="S519" s="83"/>
      <c r="T519" s="83"/>
      <c r="U519" s="83"/>
      <c r="V519" s="83"/>
      <c r="W519" s="83"/>
      <c r="X519" s="83"/>
      <c r="Y519" s="83"/>
      <c r="Z519" s="83"/>
    </row>
    <row r="520" spans="1:26" ht="12.75" customHeight="1" x14ac:dyDescent="0.2">
      <c r="A520" s="98">
        <v>88267</v>
      </c>
      <c r="B520" s="99" t="s">
        <v>568</v>
      </c>
      <c r="C520" s="56" t="s">
        <v>565</v>
      </c>
      <c r="D520" s="56" t="s">
        <v>566</v>
      </c>
      <c r="E520" s="182">
        <v>0.14000000000000001</v>
      </c>
      <c r="F520" s="101">
        <v>18.86</v>
      </c>
      <c r="G520" s="102">
        <f t="shared" ref="G520:G522" si="40">ROUND(E520*F520,2)</f>
        <v>2.64</v>
      </c>
      <c r="H520" s="10"/>
      <c r="I520" s="83"/>
      <c r="J520" s="83"/>
      <c r="K520" s="83"/>
      <c r="L520" s="83"/>
      <c r="M520" s="83"/>
      <c r="N520" s="83"/>
      <c r="O520" s="83"/>
      <c r="P520" s="83"/>
      <c r="Q520" s="83"/>
      <c r="R520" s="83"/>
      <c r="S520" s="83"/>
      <c r="T520" s="83"/>
      <c r="U520" s="83"/>
      <c r="V520" s="83"/>
      <c r="W520" s="83"/>
      <c r="X520" s="83"/>
      <c r="Y520" s="83"/>
      <c r="Z520" s="83"/>
    </row>
    <row r="521" spans="1:26" ht="12.75" customHeight="1" x14ac:dyDescent="0.2">
      <c r="A521" s="98">
        <v>88248</v>
      </c>
      <c r="B521" s="99" t="s">
        <v>564</v>
      </c>
      <c r="C521" s="56" t="s">
        <v>565</v>
      </c>
      <c r="D521" s="56" t="s">
        <v>566</v>
      </c>
      <c r="E521" s="182">
        <v>0.28000000000000003</v>
      </c>
      <c r="F521" s="101">
        <v>14.85</v>
      </c>
      <c r="G521" s="102">
        <f t="shared" si="40"/>
        <v>4.16</v>
      </c>
      <c r="H521" s="10"/>
      <c r="I521" s="83"/>
      <c r="J521" s="83"/>
      <c r="K521" s="83"/>
      <c r="L521" s="83"/>
      <c r="M521" s="83"/>
      <c r="N521" s="83"/>
      <c r="O521" s="83"/>
      <c r="P521" s="83"/>
      <c r="Q521" s="83"/>
      <c r="R521" s="83"/>
      <c r="S521" s="83"/>
      <c r="T521" s="83"/>
      <c r="U521" s="83"/>
      <c r="V521" s="83"/>
      <c r="W521" s="83"/>
      <c r="X521" s="83"/>
      <c r="Y521" s="83"/>
      <c r="Z521" s="83"/>
    </row>
    <row r="522" spans="1:26" ht="12.75" customHeight="1" x14ac:dyDescent="0.2">
      <c r="A522" s="98">
        <v>25886</v>
      </c>
      <c r="B522" s="99" t="s">
        <v>764</v>
      </c>
      <c r="C522" s="56" t="s">
        <v>577</v>
      </c>
      <c r="D522" s="56" t="s">
        <v>566</v>
      </c>
      <c r="E522" s="182">
        <v>1.02</v>
      </c>
      <c r="F522" s="101">
        <v>37.75</v>
      </c>
      <c r="G522" s="102">
        <f t="shared" si="40"/>
        <v>38.51</v>
      </c>
      <c r="H522" s="10"/>
      <c r="I522" s="83"/>
      <c r="J522" s="83"/>
      <c r="K522" s="83"/>
      <c r="L522" s="83"/>
      <c r="M522" s="83"/>
      <c r="N522" s="83"/>
      <c r="O522" s="83"/>
      <c r="P522" s="83"/>
      <c r="Q522" s="83"/>
      <c r="R522" s="83"/>
      <c r="S522" s="83"/>
      <c r="T522" s="83"/>
      <c r="U522" s="83"/>
      <c r="V522" s="83"/>
      <c r="W522" s="83"/>
      <c r="X522" s="83"/>
      <c r="Y522" s="83"/>
      <c r="Z522" s="83"/>
    </row>
    <row r="523" spans="1:26" ht="12.75" customHeight="1" x14ac:dyDescent="0.2">
      <c r="A523" s="104"/>
      <c r="B523" s="105"/>
      <c r="C523" s="106"/>
      <c r="D523" s="106"/>
      <c r="E523" s="89" t="s">
        <v>583</v>
      </c>
      <c r="F523" s="89"/>
      <c r="G523" s="107">
        <f>ROUND(SUM(G520:G522),2)</f>
        <v>45.31</v>
      </c>
      <c r="H523" s="10"/>
      <c r="I523" s="83"/>
      <c r="J523" s="83"/>
      <c r="K523" s="83"/>
      <c r="L523" s="83"/>
      <c r="M523" s="83"/>
      <c r="N523" s="83"/>
      <c r="O523" s="83"/>
      <c r="P523" s="83"/>
      <c r="Q523" s="83"/>
      <c r="R523" s="83"/>
      <c r="S523" s="83"/>
      <c r="T523" s="83"/>
      <c r="U523" s="83"/>
      <c r="V523" s="83"/>
      <c r="W523" s="83"/>
      <c r="X523" s="83"/>
      <c r="Y523" s="83"/>
      <c r="Z523" s="83"/>
    </row>
    <row r="524" spans="1:26" ht="12.75" customHeight="1" x14ac:dyDescent="0.2">
      <c r="A524" s="108"/>
      <c r="B524" s="109"/>
      <c r="C524" s="110"/>
      <c r="D524" s="111" t="s">
        <v>584</v>
      </c>
      <c r="E524" s="112">
        <f>BDI!D26</f>
        <v>0.18894704395755624</v>
      </c>
      <c r="F524" s="111"/>
      <c r="G524" s="113">
        <f>ROUND(G523*E524,2)</f>
        <v>8.56</v>
      </c>
      <c r="H524" s="10"/>
      <c r="I524" s="114"/>
      <c r="J524" s="83"/>
      <c r="K524" s="83"/>
      <c r="L524" s="83"/>
      <c r="M524" s="83"/>
      <c r="N524" s="83"/>
      <c r="O524" s="83"/>
      <c r="P524" s="83"/>
      <c r="Q524" s="83"/>
      <c r="R524" s="83"/>
      <c r="S524" s="83"/>
      <c r="T524" s="83"/>
      <c r="U524" s="83"/>
      <c r="V524" s="83"/>
      <c r="W524" s="83"/>
      <c r="X524" s="83"/>
      <c r="Y524" s="83"/>
      <c r="Z524" s="83"/>
    </row>
    <row r="525" spans="1:26" ht="12.75" customHeight="1" x14ac:dyDescent="0.2">
      <c r="A525" s="115"/>
      <c r="B525" s="116"/>
      <c r="C525" s="117"/>
      <c r="D525" s="117"/>
      <c r="E525" s="91" t="s">
        <v>15</v>
      </c>
      <c r="F525" s="91"/>
      <c r="G525" s="118">
        <f>ROUND(G523+G524,2)</f>
        <v>53.87</v>
      </c>
      <c r="H525" s="10"/>
      <c r="I525" s="83"/>
      <c r="J525" s="83"/>
      <c r="K525" s="83"/>
      <c r="L525" s="83"/>
      <c r="M525" s="83"/>
      <c r="N525" s="83"/>
      <c r="O525" s="83"/>
      <c r="P525" s="83"/>
      <c r="Q525" s="83"/>
      <c r="R525" s="83"/>
      <c r="S525" s="83"/>
      <c r="T525" s="83"/>
      <c r="U525" s="83"/>
      <c r="V525" s="83"/>
      <c r="W525" s="83"/>
      <c r="X525" s="83"/>
      <c r="Y525" s="83"/>
      <c r="Z525" s="83"/>
    </row>
    <row r="526" spans="1:26" ht="12.75" customHeight="1" x14ac:dyDescent="0.2">
      <c r="A526" s="84"/>
      <c r="B526" s="84"/>
      <c r="C526" s="85"/>
      <c r="D526" s="85"/>
      <c r="E526" s="85"/>
      <c r="F526" s="85"/>
      <c r="G526" s="85"/>
      <c r="H526" s="56"/>
      <c r="I526" s="83"/>
      <c r="J526" s="83"/>
      <c r="K526" s="83"/>
      <c r="L526" s="83"/>
      <c r="M526" s="83"/>
      <c r="N526" s="83"/>
      <c r="O526" s="83"/>
      <c r="P526" s="83"/>
      <c r="Q526" s="83"/>
      <c r="R526" s="83"/>
      <c r="S526" s="83"/>
      <c r="T526" s="83"/>
      <c r="U526" s="83"/>
      <c r="V526" s="83"/>
      <c r="W526" s="83"/>
      <c r="X526" s="83"/>
      <c r="Y526" s="83"/>
      <c r="Z526" s="83"/>
    </row>
    <row r="527" spans="1:26" ht="12.75" customHeight="1" x14ac:dyDescent="0.2">
      <c r="A527" s="86" t="s">
        <v>7</v>
      </c>
      <c r="B527" s="87" t="s">
        <v>397</v>
      </c>
      <c r="C527" s="88" t="s">
        <v>422</v>
      </c>
      <c r="D527" s="88"/>
      <c r="E527" s="89"/>
      <c r="F527" s="89"/>
      <c r="G527" s="90" t="s">
        <v>765</v>
      </c>
      <c r="H527" s="10"/>
      <c r="I527" s="83"/>
      <c r="J527" s="83"/>
      <c r="K527" s="83"/>
      <c r="L527" s="83"/>
      <c r="M527" s="83"/>
      <c r="N527" s="83"/>
      <c r="O527" s="83"/>
      <c r="P527" s="83"/>
      <c r="Q527" s="83"/>
      <c r="R527" s="83"/>
      <c r="S527" s="83"/>
      <c r="T527" s="83"/>
      <c r="U527" s="83"/>
      <c r="V527" s="83"/>
      <c r="W527" s="83"/>
      <c r="X527" s="83"/>
      <c r="Y527" s="83"/>
      <c r="Z527" s="83"/>
    </row>
    <row r="528" spans="1:26" ht="12.75" customHeight="1" x14ac:dyDescent="0.2">
      <c r="A528" s="295" t="str">
        <f>VLOOKUP(B527,'Pista 01'!$A$7:$H$197,3,FALSE)</f>
        <v>Curva ferro galvanizado 90° rosca 4"</v>
      </c>
      <c r="B528" s="296"/>
      <c r="C528" s="296"/>
      <c r="D528" s="296"/>
      <c r="E528" s="297"/>
      <c r="F528" s="91" t="s">
        <v>557</v>
      </c>
      <c r="G528" s="92" t="str">
        <f>VLOOKUP(B527,'Pista 01'!$A$7:$H$197,4,FALSE)</f>
        <v>un</v>
      </c>
      <c r="H528" s="10"/>
      <c r="I528" s="83"/>
      <c r="J528" s="83"/>
      <c r="K528" s="83"/>
      <c r="L528" s="83"/>
      <c r="M528" s="83"/>
      <c r="N528" s="83"/>
      <c r="O528" s="83"/>
      <c r="P528" s="83"/>
      <c r="Q528" s="83"/>
      <c r="R528" s="83"/>
      <c r="S528" s="83"/>
      <c r="T528" s="83"/>
      <c r="U528" s="83"/>
      <c r="V528" s="83"/>
      <c r="W528" s="83"/>
      <c r="X528" s="83"/>
      <c r="Y528" s="83"/>
      <c r="Z528" s="83"/>
    </row>
    <row r="529" spans="1:26" ht="12.75" customHeight="1" x14ac:dyDescent="0.2">
      <c r="A529" s="93"/>
      <c r="B529" s="94" t="s">
        <v>558</v>
      </c>
      <c r="C529" s="95" t="s">
        <v>559</v>
      </c>
      <c r="D529" s="95" t="s">
        <v>560</v>
      </c>
      <c r="E529" s="95" t="s">
        <v>561</v>
      </c>
      <c r="F529" s="96" t="s">
        <v>562</v>
      </c>
      <c r="G529" s="97" t="s">
        <v>563</v>
      </c>
      <c r="H529" s="10"/>
      <c r="I529" s="83"/>
      <c r="J529" s="83"/>
      <c r="K529" s="83"/>
      <c r="L529" s="83"/>
      <c r="M529" s="83"/>
      <c r="N529" s="83"/>
      <c r="O529" s="83"/>
      <c r="P529" s="83"/>
      <c r="Q529" s="83"/>
      <c r="R529" s="83"/>
      <c r="S529" s="83"/>
      <c r="T529" s="83"/>
      <c r="U529" s="83"/>
      <c r="V529" s="83"/>
      <c r="W529" s="83"/>
      <c r="X529" s="83"/>
      <c r="Y529" s="83"/>
      <c r="Z529" s="83"/>
    </row>
    <row r="530" spans="1:26" ht="12.75" customHeight="1" x14ac:dyDescent="0.2">
      <c r="A530" s="98">
        <v>88267</v>
      </c>
      <c r="B530" s="99" t="s">
        <v>568</v>
      </c>
      <c r="C530" s="56" t="s">
        <v>565</v>
      </c>
      <c r="D530" s="56" t="s">
        <v>566</v>
      </c>
      <c r="E530" s="182">
        <v>1.242</v>
      </c>
      <c r="F530" s="101">
        <v>18.86</v>
      </c>
      <c r="G530" s="102">
        <f t="shared" ref="G530:G534" si="41">ROUND(E530*F530,2)</f>
        <v>23.42</v>
      </c>
      <c r="H530" s="10"/>
      <c r="I530" s="83"/>
      <c r="J530" s="83"/>
      <c r="K530" s="83"/>
      <c r="L530" s="83"/>
      <c r="M530" s="83"/>
      <c r="N530" s="83"/>
      <c r="O530" s="83"/>
      <c r="P530" s="83"/>
      <c r="Q530" s="83"/>
      <c r="R530" s="83"/>
      <c r="S530" s="83"/>
      <c r="T530" s="83"/>
      <c r="U530" s="83"/>
      <c r="V530" s="83"/>
      <c r="W530" s="83"/>
      <c r="X530" s="83"/>
      <c r="Y530" s="83"/>
      <c r="Z530" s="83"/>
    </row>
    <row r="531" spans="1:26" ht="12.75" customHeight="1" x14ac:dyDescent="0.2">
      <c r="A531" s="98">
        <v>88248</v>
      </c>
      <c r="B531" s="99" t="s">
        <v>564</v>
      </c>
      <c r="C531" s="56" t="s">
        <v>565</v>
      </c>
      <c r="D531" s="56" t="s">
        <v>566</v>
      </c>
      <c r="E531" s="182">
        <v>1.242</v>
      </c>
      <c r="F531" s="101">
        <v>14.85</v>
      </c>
      <c r="G531" s="102">
        <f t="shared" si="41"/>
        <v>18.440000000000001</v>
      </c>
      <c r="H531" s="10"/>
      <c r="I531" s="83"/>
      <c r="J531" s="83"/>
      <c r="K531" s="83"/>
      <c r="L531" s="83"/>
      <c r="M531" s="83"/>
      <c r="N531" s="83"/>
      <c r="O531" s="83"/>
      <c r="P531" s="83"/>
      <c r="Q531" s="83"/>
      <c r="R531" s="83"/>
      <c r="S531" s="83"/>
      <c r="T531" s="83"/>
      <c r="U531" s="83"/>
      <c r="V531" s="83"/>
      <c r="W531" s="83"/>
      <c r="X531" s="83"/>
      <c r="Y531" s="83"/>
      <c r="Z531" s="83"/>
    </row>
    <row r="532" spans="1:26" ht="12.75" customHeight="1" x14ac:dyDescent="0.2">
      <c r="A532" s="98">
        <v>3148</v>
      </c>
      <c r="B532" s="99" t="s">
        <v>766</v>
      </c>
      <c r="C532" s="56" t="s">
        <v>575</v>
      </c>
      <c r="D532" s="56" t="s">
        <v>566</v>
      </c>
      <c r="E532" s="182">
        <v>3.5000000000000003E-2</v>
      </c>
      <c r="F532" s="101">
        <v>13.75</v>
      </c>
      <c r="G532" s="102">
        <f t="shared" si="41"/>
        <v>0.48</v>
      </c>
      <c r="H532" s="10"/>
      <c r="I532" s="83"/>
      <c r="J532" s="83"/>
      <c r="K532" s="83"/>
      <c r="L532" s="83"/>
      <c r="M532" s="83"/>
      <c r="N532" s="83"/>
      <c r="O532" s="83"/>
      <c r="P532" s="83"/>
      <c r="Q532" s="83"/>
      <c r="R532" s="83"/>
      <c r="S532" s="83"/>
      <c r="T532" s="83"/>
      <c r="U532" s="83"/>
      <c r="V532" s="83"/>
      <c r="W532" s="83"/>
      <c r="X532" s="83"/>
      <c r="Y532" s="83"/>
      <c r="Z532" s="83"/>
    </row>
    <row r="533" spans="1:26" ht="12.75" customHeight="1" x14ac:dyDescent="0.2">
      <c r="A533" s="98">
        <v>1793</v>
      </c>
      <c r="B533" s="99" t="s">
        <v>767</v>
      </c>
      <c r="C533" s="56" t="s">
        <v>575</v>
      </c>
      <c r="D533" s="56" t="s">
        <v>566</v>
      </c>
      <c r="E533" s="182">
        <v>1</v>
      </c>
      <c r="F533" s="101">
        <v>348.88</v>
      </c>
      <c r="G533" s="102">
        <f t="shared" si="41"/>
        <v>348.88</v>
      </c>
      <c r="H533" s="10"/>
      <c r="I533" s="83"/>
      <c r="J533" s="83"/>
      <c r="K533" s="83"/>
      <c r="L533" s="83"/>
      <c r="M533" s="83"/>
      <c r="N533" s="83"/>
      <c r="O533" s="83"/>
      <c r="P533" s="83"/>
      <c r="Q533" s="83"/>
      <c r="R533" s="83"/>
      <c r="S533" s="83"/>
      <c r="T533" s="83"/>
      <c r="U533" s="83"/>
      <c r="V533" s="83"/>
      <c r="W533" s="83"/>
      <c r="X533" s="83"/>
      <c r="Y533" s="83"/>
      <c r="Z533" s="83"/>
    </row>
    <row r="534" spans="1:26" ht="12.75" customHeight="1" x14ac:dyDescent="0.2">
      <c r="A534" s="98">
        <v>7307</v>
      </c>
      <c r="B534" s="99" t="s">
        <v>768</v>
      </c>
      <c r="C534" s="56" t="s">
        <v>769</v>
      </c>
      <c r="D534" s="56" t="s">
        <v>566</v>
      </c>
      <c r="E534" s="182">
        <v>8.0000000000000002E-3</v>
      </c>
      <c r="F534" s="101">
        <v>25.94</v>
      </c>
      <c r="G534" s="102">
        <f t="shared" si="41"/>
        <v>0.21</v>
      </c>
      <c r="H534" s="10"/>
      <c r="I534" s="83"/>
      <c r="J534" s="83"/>
      <c r="K534" s="83"/>
      <c r="L534" s="83"/>
      <c r="M534" s="83"/>
      <c r="N534" s="83"/>
      <c r="O534" s="83"/>
      <c r="P534" s="83"/>
      <c r="Q534" s="83"/>
      <c r="R534" s="83"/>
      <c r="S534" s="83"/>
      <c r="T534" s="83"/>
      <c r="U534" s="83"/>
      <c r="V534" s="83"/>
      <c r="W534" s="83"/>
      <c r="X534" s="83"/>
      <c r="Y534" s="83"/>
      <c r="Z534" s="83"/>
    </row>
    <row r="535" spans="1:26" ht="12.75" customHeight="1" x14ac:dyDescent="0.2">
      <c r="A535" s="104"/>
      <c r="B535" s="105"/>
      <c r="C535" s="106"/>
      <c r="D535" s="106"/>
      <c r="E535" s="89" t="s">
        <v>583</v>
      </c>
      <c r="F535" s="89"/>
      <c r="G535" s="107">
        <f>ROUND(SUM(G530:G534),2)</f>
        <v>391.43</v>
      </c>
      <c r="H535" s="10"/>
      <c r="I535" s="83"/>
      <c r="J535" s="83"/>
      <c r="K535" s="83"/>
      <c r="L535" s="83"/>
      <c r="M535" s="83"/>
      <c r="N535" s="83"/>
      <c r="O535" s="83"/>
      <c r="P535" s="83"/>
      <c r="Q535" s="83"/>
      <c r="R535" s="83"/>
      <c r="S535" s="83"/>
      <c r="T535" s="83"/>
      <c r="U535" s="83"/>
      <c r="V535" s="83"/>
      <c r="W535" s="83"/>
      <c r="X535" s="83"/>
      <c r="Y535" s="83"/>
      <c r="Z535" s="83"/>
    </row>
    <row r="536" spans="1:26" ht="12.75" customHeight="1" x14ac:dyDescent="0.2">
      <c r="A536" s="108"/>
      <c r="B536" s="109"/>
      <c r="C536" s="110"/>
      <c r="D536" s="111" t="s">
        <v>584</v>
      </c>
      <c r="E536" s="112">
        <f>BDI!D26</f>
        <v>0.18894704395755624</v>
      </c>
      <c r="F536" s="111"/>
      <c r="G536" s="113">
        <f>ROUND(G535*E536,2)</f>
        <v>73.959999999999994</v>
      </c>
      <c r="H536" s="10"/>
      <c r="I536" s="114"/>
      <c r="J536" s="83"/>
      <c r="K536" s="83"/>
      <c r="L536" s="83"/>
      <c r="M536" s="83"/>
      <c r="N536" s="83"/>
      <c r="O536" s="83"/>
      <c r="P536" s="83"/>
      <c r="Q536" s="83"/>
      <c r="R536" s="83"/>
      <c r="S536" s="83"/>
      <c r="T536" s="83"/>
      <c r="U536" s="83"/>
      <c r="V536" s="83"/>
      <c r="W536" s="83"/>
      <c r="X536" s="83"/>
      <c r="Y536" s="83"/>
      <c r="Z536" s="83"/>
    </row>
    <row r="537" spans="1:26" ht="12.75" customHeight="1" x14ac:dyDescent="0.2">
      <c r="A537" s="115"/>
      <c r="B537" s="116"/>
      <c r="C537" s="117"/>
      <c r="D537" s="117"/>
      <c r="E537" s="91" t="s">
        <v>15</v>
      </c>
      <c r="F537" s="91"/>
      <c r="G537" s="118">
        <f>ROUND(G535+G536,2)</f>
        <v>465.39</v>
      </c>
      <c r="H537" s="10"/>
      <c r="I537" s="83"/>
      <c r="J537" s="83"/>
      <c r="K537" s="83"/>
      <c r="L537" s="83"/>
      <c r="M537" s="83"/>
      <c r="N537" s="83"/>
      <c r="O537" s="83"/>
      <c r="P537" s="83"/>
      <c r="Q537" s="83"/>
      <c r="R537" s="83"/>
      <c r="S537" s="83"/>
      <c r="T537" s="83"/>
      <c r="U537" s="83"/>
      <c r="V537" s="83"/>
      <c r="W537" s="83"/>
      <c r="X537" s="83"/>
      <c r="Y537" s="83"/>
      <c r="Z537" s="83"/>
    </row>
    <row r="538" spans="1:26" ht="12.75" customHeight="1" x14ac:dyDescent="0.2">
      <c r="A538" s="83"/>
      <c r="B538" s="83"/>
      <c r="C538" s="83"/>
      <c r="D538" s="83"/>
      <c r="E538" s="83"/>
      <c r="F538" s="83"/>
      <c r="G538" s="83"/>
      <c r="H538" s="10"/>
      <c r="I538" s="83"/>
      <c r="J538" s="83"/>
      <c r="K538" s="83"/>
      <c r="L538" s="83"/>
      <c r="M538" s="83"/>
      <c r="N538" s="83"/>
      <c r="O538" s="83"/>
      <c r="P538" s="83"/>
      <c r="Q538" s="83"/>
      <c r="R538" s="83"/>
      <c r="S538" s="83"/>
      <c r="T538" s="83"/>
      <c r="U538" s="83"/>
      <c r="V538" s="83"/>
      <c r="W538" s="83"/>
      <c r="X538" s="83"/>
      <c r="Y538" s="83"/>
      <c r="Z538" s="83"/>
    </row>
    <row r="539" spans="1:26" ht="12.75" customHeight="1" x14ac:dyDescent="0.2">
      <c r="A539" s="84"/>
      <c r="B539" s="84"/>
      <c r="C539" s="85"/>
      <c r="D539" s="85"/>
      <c r="E539" s="85"/>
      <c r="F539" s="85"/>
      <c r="G539" s="85"/>
      <c r="H539" s="56"/>
      <c r="I539" s="83"/>
      <c r="J539" s="83"/>
      <c r="K539" s="83"/>
      <c r="L539" s="83"/>
      <c r="M539" s="83"/>
      <c r="N539" s="83"/>
      <c r="O539" s="83"/>
      <c r="P539" s="83"/>
      <c r="Q539" s="83"/>
      <c r="R539" s="83"/>
      <c r="S539" s="83"/>
      <c r="T539" s="83"/>
      <c r="U539" s="83"/>
      <c r="V539" s="83"/>
      <c r="W539" s="83"/>
      <c r="X539" s="83"/>
      <c r="Y539" s="83"/>
      <c r="Z539" s="83"/>
    </row>
    <row r="540" spans="1:26" ht="12.75" customHeight="1" x14ac:dyDescent="0.2">
      <c r="A540" s="86" t="s">
        <v>7</v>
      </c>
      <c r="B540" s="87" t="s">
        <v>407</v>
      </c>
      <c r="C540" s="88" t="s">
        <v>438</v>
      </c>
      <c r="D540" s="88"/>
      <c r="E540" s="89"/>
      <c r="F540" s="89"/>
      <c r="G540" s="90" t="s">
        <v>765</v>
      </c>
      <c r="H540" s="10"/>
      <c r="I540" s="83"/>
      <c r="J540" s="83"/>
      <c r="K540" s="83"/>
      <c r="L540" s="83"/>
      <c r="M540" s="83"/>
      <c r="N540" s="83"/>
      <c r="O540" s="83"/>
      <c r="P540" s="83"/>
      <c r="Q540" s="83"/>
      <c r="R540" s="83"/>
      <c r="S540" s="83"/>
      <c r="T540" s="83"/>
      <c r="U540" s="83"/>
      <c r="V540" s="83"/>
      <c r="W540" s="83"/>
      <c r="X540" s="83"/>
      <c r="Y540" s="83"/>
      <c r="Z540" s="83"/>
    </row>
    <row r="541" spans="1:26" ht="12.75" customHeight="1" x14ac:dyDescent="0.2">
      <c r="A541" s="295" t="str">
        <f>VLOOKUP(B540,'Pista 01'!$A$7:$H$197,3,FALSE)</f>
        <v>Curva ferro galvanizado 90° rosca 3"</v>
      </c>
      <c r="B541" s="296"/>
      <c r="C541" s="296"/>
      <c r="D541" s="296"/>
      <c r="E541" s="297"/>
      <c r="F541" s="91" t="s">
        <v>557</v>
      </c>
      <c r="G541" s="92" t="str">
        <f>VLOOKUP(B540,'Pista 01'!$A$7:$H$197,4,FALSE)</f>
        <v>un</v>
      </c>
      <c r="H541" s="10"/>
      <c r="I541" s="83"/>
      <c r="J541" s="83"/>
      <c r="K541" s="83"/>
      <c r="L541" s="83"/>
      <c r="M541" s="83"/>
      <c r="N541" s="83"/>
      <c r="O541" s="83"/>
      <c r="P541" s="83"/>
      <c r="Q541" s="83"/>
      <c r="R541" s="83"/>
      <c r="S541" s="83"/>
      <c r="T541" s="83"/>
      <c r="U541" s="83"/>
      <c r="V541" s="83"/>
      <c r="W541" s="83"/>
      <c r="X541" s="83"/>
      <c r="Y541" s="83"/>
      <c r="Z541" s="83"/>
    </row>
    <row r="542" spans="1:26" ht="12.75" customHeight="1" x14ac:dyDescent="0.2">
      <c r="A542" s="93"/>
      <c r="B542" s="94" t="s">
        <v>558</v>
      </c>
      <c r="C542" s="95" t="s">
        <v>559</v>
      </c>
      <c r="D542" s="95" t="s">
        <v>560</v>
      </c>
      <c r="E542" s="95" t="s">
        <v>561</v>
      </c>
      <c r="F542" s="96" t="s">
        <v>562</v>
      </c>
      <c r="G542" s="97" t="s">
        <v>563</v>
      </c>
      <c r="H542" s="10"/>
      <c r="I542" s="83"/>
      <c r="J542" s="83"/>
      <c r="K542" s="83"/>
      <c r="L542" s="83"/>
      <c r="M542" s="83"/>
      <c r="N542" s="83"/>
      <c r="O542" s="83"/>
      <c r="P542" s="83"/>
      <c r="Q542" s="83"/>
      <c r="R542" s="83"/>
      <c r="S542" s="83"/>
      <c r="T542" s="83"/>
      <c r="U542" s="83"/>
      <c r="V542" s="83"/>
      <c r="W542" s="83"/>
      <c r="X542" s="83"/>
      <c r="Y542" s="83"/>
      <c r="Z542" s="83"/>
    </row>
    <row r="543" spans="1:26" ht="12.75" customHeight="1" x14ac:dyDescent="0.2">
      <c r="A543" s="98">
        <v>88267</v>
      </c>
      <c r="B543" s="99" t="s">
        <v>568</v>
      </c>
      <c r="C543" s="56" t="s">
        <v>565</v>
      </c>
      <c r="D543" s="56" t="s">
        <v>566</v>
      </c>
      <c r="E543" s="182">
        <v>1.242</v>
      </c>
      <c r="F543" s="101">
        <v>18.86</v>
      </c>
      <c r="G543" s="102">
        <f t="shared" ref="G543:G547" si="42">ROUND(E543*F543,2)</f>
        <v>23.42</v>
      </c>
      <c r="H543" s="10"/>
      <c r="I543" s="83"/>
      <c r="J543" s="83"/>
      <c r="K543" s="83"/>
      <c r="L543" s="83"/>
      <c r="M543" s="83"/>
      <c r="N543" s="83"/>
      <c r="O543" s="83"/>
      <c r="P543" s="83"/>
      <c r="Q543" s="83"/>
      <c r="R543" s="83"/>
      <c r="S543" s="83"/>
      <c r="T543" s="83"/>
      <c r="U543" s="83"/>
      <c r="V543" s="83"/>
      <c r="W543" s="83"/>
      <c r="X543" s="83"/>
      <c r="Y543" s="83"/>
      <c r="Z543" s="83"/>
    </row>
    <row r="544" spans="1:26" ht="12.75" customHeight="1" x14ac:dyDescent="0.2">
      <c r="A544" s="98">
        <v>88248</v>
      </c>
      <c r="B544" s="99" t="s">
        <v>564</v>
      </c>
      <c r="C544" s="56" t="s">
        <v>565</v>
      </c>
      <c r="D544" s="56" t="s">
        <v>566</v>
      </c>
      <c r="E544" s="182">
        <v>1.242</v>
      </c>
      <c r="F544" s="101">
        <v>14.85</v>
      </c>
      <c r="G544" s="102">
        <f t="shared" si="42"/>
        <v>18.440000000000001</v>
      </c>
      <c r="H544" s="10"/>
      <c r="I544" s="83"/>
      <c r="J544" s="83"/>
      <c r="K544" s="83"/>
      <c r="L544" s="83"/>
      <c r="M544" s="83"/>
      <c r="N544" s="83"/>
      <c r="O544" s="83"/>
      <c r="P544" s="83"/>
      <c r="Q544" s="83"/>
      <c r="R544" s="83"/>
      <c r="S544" s="83"/>
      <c r="T544" s="83"/>
      <c r="U544" s="83"/>
      <c r="V544" s="83"/>
      <c r="W544" s="83"/>
      <c r="X544" s="83"/>
      <c r="Y544" s="83"/>
      <c r="Z544" s="83"/>
    </row>
    <row r="545" spans="1:26" ht="12.75" customHeight="1" x14ac:dyDescent="0.2">
      <c r="A545" s="98">
        <v>3148</v>
      </c>
      <c r="B545" s="99" t="s">
        <v>766</v>
      </c>
      <c r="C545" s="56" t="s">
        <v>575</v>
      </c>
      <c r="D545" s="56" t="s">
        <v>566</v>
      </c>
      <c r="E545" s="182">
        <v>3.5000000000000003E-2</v>
      </c>
      <c r="F545" s="101">
        <v>13.75</v>
      </c>
      <c r="G545" s="102">
        <f t="shared" si="42"/>
        <v>0.48</v>
      </c>
      <c r="H545" s="10"/>
      <c r="I545" s="83"/>
      <c r="J545" s="83"/>
      <c r="K545" s="83"/>
      <c r="L545" s="83"/>
      <c r="M545" s="83"/>
      <c r="N545" s="83"/>
      <c r="O545" s="83"/>
      <c r="P545" s="83"/>
      <c r="Q545" s="83"/>
      <c r="R545" s="83"/>
      <c r="S545" s="83"/>
      <c r="T545" s="83"/>
      <c r="U545" s="83"/>
      <c r="V545" s="83"/>
      <c r="W545" s="83"/>
      <c r="X545" s="83"/>
      <c r="Y545" s="83"/>
      <c r="Z545" s="83"/>
    </row>
    <row r="546" spans="1:26" ht="12.75" customHeight="1" x14ac:dyDescent="0.2">
      <c r="A546" s="98">
        <v>1792</v>
      </c>
      <c r="B546" s="99" t="s">
        <v>770</v>
      </c>
      <c r="C546" s="56" t="s">
        <v>575</v>
      </c>
      <c r="D546" s="56" t="s">
        <v>566</v>
      </c>
      <c r="E546" s="182">
        <v>1</v>
      </c>
      <c r="F546" s="101">
        <v>172.65</v>
      </c>
      <c r="G546" s="102">
        <f t="shared" si="42"/>
        <v>172.65</v>
      </c>
      <c r="H546" s="10"/>
      <c r="I546" s="83"/>
      <c r="J546" s="83"/>
      <c r="K546" s="83"/>
      <c r="L546" s="83"/>
      <c r="M546" s="83"/>
      <c r="N546" s="83"/>
      <c r="O546" s="83"/>
      <c r="P546" s="83"/>
      <c r="Q546" s="83"/>
      <c r="R546" s="83"/>
      <c r="S546" s="83"/>
      <c r="T546" s="83"/>
      <c r="U546" s="83"/>
      <c r="V546" s="83"/>
      <c r="W546" s="83"/>
      <c r="X546" s="83"/>
      <c r="Y546" s="83"/>
      <c r="Z546" s="83"/>
    </row>
    <row r="547" spans="1:26" ht="12.75" customHeight="1" x14ac:dyDescent="0.2">
      <c r="A547" s="98">
        <v>7307</v>
      </c>
      <c r="B547" s="99" t="s">
        <v>768</v>
      </c>
      <c r="C547" s="56" t="s">
        <v>769</v>
      </c>
      <c r="D547" s="56" t="s">
        <v>566</v>
      </c>
      <c r="E547" s="182">
        <v>8.0000000000000002E-3</v>
      </c>
      <c r="F547" s="101">
        <v>25.94</v>
      </c>
      <c r="G547" s="102">
        <f t="shared" si="42"/>
        <v>0.21</v>
      </c>
      <c r="H547" s="10"/>
      <c r="I547" s="83"/>
      <c r="J547" s="83"/>
      <c r="K547" s="83"/>
      <c r="L547" s="83"/>
      <c r="M547" s="83"/>
      <c r="N547" s="83"/>
      <c r="O547" s="83"/>
      <c r="P547" s="83"/>
      <c r="Q547" s="83"/>
      <c r="R547" s="83"/>
      <c r="S547" s="83"/>
      <c r="T547" s="83"/>
      <c r="U547" s="83"/>
      <c r="V547" s="83"/>
      <c r="W547" s="83"/>
      <c r="X547" s="83"/>
      <c r="Y547" s="83"/>
      <c r="Z547" s="83"/>
    </row>
    <row r="548" spans="1:26" ht="12.75" customHeight="1" x14ac:dyDescent="0.2">
      <c r="A548" s="104"/>
      <c r="B548" s="105"/>
      <c r="C548" s="106"/>
      <c r="D548" s="106"/>
      <c r="E548" s="89" t="s">
        <v>583</v>
      </c>
      <c r="F548" s="89"/>
      <c r="G548" s="107">
        <f>ROUND(SUM(G543:G547),2)</f>
        <v>215.2</v>
      </c>
      <c r="H548" s="10"/>
      <c r="I548" s="83"/>
      <c r="J548" s="83"/>
      <c r="K548" s="83"/>
      <c r="L548" s="83"/>
      <c r="M548" s="83"/>
      <c r="N548" s="83"/>
      <c r="O548" s="83"/>
      <c r="P548" s="83"/>
      <c r="Q548" s="83"/>
      <c r="R548" s="83"/>
      <c r="S548" s="83"/>
      <c r="T548" s="83"/>
      <c r="U548" s="83"/>
      <c r="V548" s="83"/>
      <c r="W548" s="83"/>
      <c r="X548" s="83"/>
      <c r="Y548" s="83"/>
      <c r="Z548" s="83"/>
    </row>
    <row r="549" spans="1:26" ht="12.75" customHeight="1" x14ac:dyDescent="0.2">
      <c r="A549" s="108"/>
      <c r="B549" s="109"/>
      <c r="C549" s="110"/>
      <c r="D549" s="111" t="s">
        <v>584</v>
      </c>
      <c r="E549" s="112">
        <f>BDI!D26</f>
        <v>0.18894704395755624</v>
      </c>
      <c r="F549" s="111"/>
      <c r="G549" s="113">
        <f>ROUND(G548*E549,2)</f>
        <v>40.659999999999997</v>
      </c>
      <c r="H549" s="10"/>
      <c r="I549" s="114"/>
      <c r="J549" s="83"/>
      <c r="K549" s="83"/>
      <c r="L549" s="83"/>
      <c r="M549" s="83"/>
      <c r="N549" s="83"/>
      <c r="O549" s="83"/>
      <c r="P549" s="83"/>
      <c r="Q549" s="83"/>
      <c r="R549" s="83"/>
      <c r="S549" s="83"/>
      <c r="T549" s="83"/>
      <c r="U549" s="83"/>
      <c r="V549" s="83"/>
      <c r="W549" s="83"/>
      <c r="X549" s="83"/>
      <c r="Y549" s="83"/>
      <c r="Z549" s="83"/>
    </row>
    <row r="550" spans="1:26" ht="12.75" customHeight="1" x14ac:dyDescent="0.2">
      <c r="A550" s="115"/>
      <c r="B550" s="116"/>
      <c r="C550" s="117"/>
      <c r="D550" s="117"/>
      <c r="E550" s="91" t="s">
        <v>15</v>
      </c>
      <c r="F550" s="91"/>
      <c r="G550" s="118">
        <f>ROUND(G548+G549,2)</f>
        <v>255.86</v>
      </c>
      <c r="H550" s="10"/>
      <c r="I550" s="83"/>
      <c r="J550" s="83"/>
      <c r="K550" s="83"/>
      <c r="L550" s="83"/>
      <c r="M550" s="83"/>
      <c r="N550" s="83"/>
      <c r="O550" s="83"/>
      <c r="P550" s="83"/>
      <c r="Q550" s="83"/>
      <c r="R550" s="83"/>
      <c r="S550" s="83"/>
      <c r="T550" s="83"/>
      <c r="U550" s="83"/>
      <c r="V550" s="83"/>
      <c r="W550" s="83"/>
      <c r="X550" s="83"/>
      <c r="Y550" s="83"/>
      <c r="Z550" s="83"/>
    </row>
    <row r="551" spans="1:26" ht="12.75" customHeight="1" x14ac:dyDescent="0.2">
      <c r="A551" s="83"/>
      <c r="B551" s="83"/>
      <c r="C551" s="83"/>
      <c r="D551" s="83"/>
      <c r="E551" s="83"/>
      <c r="F551" s="83"/>
      <c r="G551" s="83"/>
      <c r="H551" s="10"/>
      <c r="I551" s="83"/>
      <c r="J551" s="83"/>
      <c r="K551" s="83"/>
      <c r="L551" s="83"/>
      <c r="M551" s="83"/>
      <c r="N551" s="83"/>
      <c r="O551" s="83"/>
      <c r="P551" s="83"/>
      <c r="Q551" s="83"/>
      <c r="R551" s="83"/>
      <c r="S551" s="83"/>
      <c r="T551" s="83"/>
      <c r="U551" s="83"/>
      <c r="V551" s="83"/>
      <c r="W551" s="83"/>
      <c r="X551" s="83"/>
      <c r="Y551" s="83"/>
      <c r="Z551" s="83"/>
    </row>
    <row r="552" spans="1:26" ht="12.75" customHeight="1" x14ac:dyDescent="0.2">
      <c r="A552" s="84"/>
      <c r="B552" s="84"/>
      <c r="C552" s="85"/>
      <c r="D552" s="85"/>
      <c r="E552" s="85"/>
      <c r="F552" s="85"/>
      <c r="G552" s="85"/>
      <c r="H552" s="56"/>
      <c r="I552" s="83"/>
      <c r="J552" s="83"/>
      <c r="K552" s="83"/>
      <c r="L552" s="83"/>
      <c r="M552" s="83"/>
      <c r="N552" s="83"/>
      <c r="O552" s="83"/>
      <c r="P552" s="83"/>
      <c r="Q552" s="83"/>
      <c r="R552" s="83"/>
      <c r="S552" s="83"/>
      <c r="T552" s="83"/>
      <c r="U552" s="83"/>
      <c r="V552" s="83"/>
      <c r="W552" s="83"/>
      <c r="X552" s="83"/>
      <c r="Y552" s="83"/>
      <c r="Z552" s="83"/>
    </row>
    <row r="553" spans="1:26" ht="12.75" customHeight="1" x14ac:dyDescent="0.2">
      <c r="A553" s="86" t="s">
        <v>7</v>
      </c>
      <c r="B553" s="87" t="s">
        <v>414</v>
      </c>
      <c r="C553" s="88" t="s">
        <v>446</v>
      </c>
      <c r="D553" s="88"/>
      <c r="E553" s="89"/>
      <c r="F553" s="89"/>
      <c r="G553" s="90" t="s">
        <v>771</v>
      </c>
      <c r="H553" s="10"/>
      <c r="I553" s="83"/>
      <c r="J553" s="83"/>
      <c r="K553" s="83"/>
      <c r="L553" s="83"/>
      <c r="M553" s="83"/>
      <c r="N553" s="83"/>
      <c r="O553" s="83"/>
      <c r="P553" s="83"/>
      <c r="Q553" s="83"/>
      <c r="R553" s="83"/>
      <c r="S553" s="83"/>
      <c r="T553" s="83"/>
      <c r="U553" s="83"/>
      <c r="V553" s="83"/>
      <c r="W553" s="83"/>
      <c r="X553" s="83"/>
      <c r="Y553" s="83"/>
      <c r="Z553" s="83"/>
    </row>
    <row r="554" spans="1:26" ht="12.75" customHeight="1" x14ac:dyDescent="0.2">
      <c r="A554" s="295" t="str">
        <f>VLOOKUP(B553,'Pista 01'!$A$7:$H$197,3,FALSE)</f>
        <v>Tê redução em ferro galvanizado, 90° rosca 3" X 2"</v>
      </c>
      <c r="B554" s="296"/>
      <c r="C554" s="296"/>
      <c r="D554" s="296"/>
      <c r="E554" s="297"/>
      <c r="F554" s="91" t="s">
        <v>557</v>
      </c>
      <c r="G554" s="92" t="str">
        <f>VLOOKUP(B553,'Pista 01'!$A$7:$H$197,4,FALSE)</f>
        <v>un</v>
      </c>
      <c r="H554" s="10"/>
      <c r="I554" s="83"/>
      <c r="J554" s="83"/>
      <c r="K554" s="83"/>
      <c r="L554" s="83"/>
      <c r="M554" s="83"/>
      <c r="N554" s="83"/>
      <c r="O554" s="83"/>
      <c r="P554" s="83"/>
      <c r="Q554" s="83"/>
      <c r="R554" s="83"/>
      <c r="S554" s="83"/>
      <c r="T554" s="83"/>
      <c r="U554" s="83"/>
      <c r="V554" s="83"/>
      <c r="W554" s="83"/>
      <c r="X554" s="83"/>
      <c r="Y554" s="83"/>
      <c r="Z554" s="83"/>
    </row>
    <row r="555" spans="1:26" ht="12.75" customHeight="1" x14ac:dyDescent="0.2">
      <c r="A555" s="93"/>
      <c r="B555" s="94" t="s">
        <v>558</v>
      </c>
      <c r="C555" s="95" t="s">
        <v>559</v>
      </c>
      <c r="D555" s="95" t="s">
        <v>560</v>
      </c>
      <c r="E555" s="95" t="s">
        <v>561</v>
      </c>
      <c r="F555" s="96" t="s">
        <v>562</v>
      </c>
      <c r="G555" s="97" t="s">
        <v>563</v>
      </c>
      <c r="H555" s="10"/>
      <c r="I555" s="83"/>
      <c r="J555" s="83"/>
      <c r="K555" s="83"/>
      <c r="L555" s="83"/>
      <c r="M555" s="83"/>
      <c r="N555" s="83"/>
      <c r="O555" s="83"/>
      <c r="P555" s="83"/>
      <c r="Q555" s="83"/>
      <c r="R555" s="83"/>
      <c r="S555" s="83"/>
      <c r="T555" s="83"/>
      <c r="U555" s="83"/>
      <c r="V555" s="83"/>
      <c r="W555" s="83"/>
      <c r="X555" s="83"/>
      <c r="Y555" s="83"/>
      <c r="Z555" s="83"/>
    </row>
    <row r="556" spans="1:26" ht="12.75" customHeight="1" x14ac:dyDescent="0.2">
      <c r="A556" s="98">
        <v>88267</v>
      </c>
      <c r="B556" s="99" t="s">
        <v>568</v>
      </c>
      <c r="C556" s="56" t="s">
        <v>565</v>
      </c>
      <c r="D556" s="56" t="s">
        <v>566</v>
      </c>
      <c r="E556" s="182">
        <v>1.6559999999999999</v>
      </c>
      <c r="F556" s="101">
        <v>18.86</v>
      </c>
      <c r="G556" s="102">
        <f t="shared" ref="G556:G560" si="43">ROUND(E556*F556,2)</f>
        <v>31.23</v>
      </c>
      <c r="H556" s="10"/>
      <c r="I556" s="83"/>
      <c r="J556" s="83"/>
      <c r="K556" s="83"/>
      <c r="L556" s="83"/>
      <c r="M556" s="83"/>
      <c r="N556" s="83"/>
      <c r="O556" s="83"/>
      <c r="P556" s="83"/>
      <c r="Q556" s="83"/>
      <c r="R556" s="83"/>
      <c r="S556" s="83"/>
      <c r="T556" s="83"/>
      <c r="U556" s="83"/>
      <c r="V556" s="83"/>
      <c r="W556" s="83"/>
      <c r="X556" s="83"/>
      <c r="Y556" s="83"/>
      <c r="Z556" s="83"/>
    </row>
    <row r="557" spans="1:26" ht="12.75" customHeight="1" x14ac:dyDescent="0.2">
      <c r="A557" s="98">
        <v>88248</v>
      </c>
      <c r="B557" s="99" t="s">
        <v>564</v>
      </c>
      <c r="C557" s="56" t="s">
        <v>565</v>
      </c>
      <c r="D557" s="56" t="s">
        <v>566</v>
      </c>
      <c r="E557" s="182">
        <v>1.6559999999999999</v>
      </c>
      <c r="F557" s="101">
        <v>14.85</v>
      </c>
      <c r="G557" s="102">
        <f t="shared" si="43"/>
        <v>24.59</v>
      </c>
      <c r="H557" s="10"/>
      <c r="I557" s="83"/>
      <c r="J557" s="83"/>
      <c r="K557" s="83"/>
      <c r="L557" s="83"/>
      <c r="M557" s="83"/>
      <c r="N557" s="83"/>
      <c r="O557" s="83"/>
      <c r="P557" s="83"/>
      <c r="Q557" s="83"/>
      <c r="R557" s="83"/>
      <c r="S557" s="83"/>
      <c r="T557" s="83"/>
      <c r="U557" s="83"/>
      <c r="V557" s="83"/>
      <c r="W557" s="83"/>
      <c r="X557" s="83"/>
      <c r="Y557" s="83"/>
      <c r="Z557" s="83"/>
    </row>
    <row r="558" spans="1:26" ht="12.75" customHeight="1" x14ac:dyDescent="0.2">
      <c r="A558" s="98">
        <v>3148</v>
      </c>
      <c r="B558" s="99" t="s">
        <v>766</v>
      </c>
      <c r="C558" s="56" t="s">
        <v>575</v>
      </c>
      <c r="D558" s="56" t="s">
        <v>566</v>
      </c>
      <c r="E558" s="182">
        <v>5.2999999999999999E-2</v>
      </c>
      <c r="F558" s="101">
        <v>13.75</v>
      </c>
      <c r="G558" s="102">
        <f t="shared" si="43"/>
        <v>0.73</v>
      </c>
      <c r="H558" s="10"/>
      <c r="I558" s="83"/>
      <c r="J558" s="83"/>
      <c r="K558" s="83"/>
      <c r="L558" s="83"/>
      <c r="M558" s="83"/>
      <c r="N558" s="83"/>
      <c r="O558" s="83"/>
      <c r="P558" s="83"/>
      <c r="Q558" s="83"/>
      <c r="R558" s="83"/>
      <c r="S558" s="83"/>
      <c r="T558" s="83"/>
      <c r="U558" s="83"/>
      <c r="V558" s="83"/>
      <c r="W558" s="83"/>
      <c r="X558" s="83"/>
      <c r="Y558" s="83"/>
      <c r="Z558" s="83"/>
    </row>
    <row r="559" spans="1:26" ht="12.75" customHeight="1" x14ac:dyDescent="0.2">
      <c r="A559" s="98">
        <v>6313</v>
      </c>
      <c r="B559" s="99" t="s">
        <v>772</v>
      </c>
      <c r="C559" s="56" t="s">
        <v>575</v>
      </c>
      <c r="D559" s="56" t="s">
        <v>566</v>
      </c>
      <c r="E559" s="182">
        <v>1</v>
      </c>
      <c r="F559" s="101">
        <v>109.21</v>
      </c>
      <c r="G559" s="102">
        <f t="shared" si="43"/>
        <v>109.21</v>
      </c>
      <c r="H559" s="10"/>
      <c r="I559" s="83"/>
      <c r="J559" s="83"/>
      <c r="K559" s="83"/>
      <c r="L559" s="83"/>
      <c r="M559" s="83"/>
      <c r="N559" s="83"/>
      <c r="O559" s="83"/>
      <c r="P559" s="83"/>
      <c r="Q559" s="83"/>
      <c r="R559" s="83"/>
      <c r="S559" s="83"/>
      <c r="T559" s="83"/>
      <c r="U559" s="83"/>
      <c r="V559" s="83"/>
      <c r="W559" s="83"/>
      <c r="X559" s="83"/>
      <c r="Y559" s="83"/>
      <c r="Z559" s="83"/>
    </row>
    <row r="560" spans="1:26" ht="12.75" customHeight="1" x14ac:dyDescent="0.2">
      <c r="A560" s="98">
        <v>7307</v>
      </c>
      <c r="B560" s="99" t="s">
        <v>768</v>
      </c>
      <c r="C560" s="56" t="s">
        <v>769</v>
      </c>
      <c r="D560" s="56" t="s">
        <v>566</v>
      </c>
      <c r="E560" s="182">
        <v>1.2999999999999999E-2</v>
      </c>
      <c r="F560" s="101">
        <v>25.94</v>
      </c>
      <c r="G560" s="102">
        <f t="shared" si="43"/>
        <v>0.34</v>
      </c>
      <c r="H560" s="10"/>
      <c r="I560" s="83"/>
      <c r="J560" s="83"/>
      <c r="K560" s="83"/>
      <c r="L560" s="83"/>
      <c r="M560" s="83"/>
      <c r="N560" s="83"/>
      <c r="O560" s="83"/>
      <c r="P560" s="83"/>
      <c r="Q560" s="83"/>
      <c r="R560" s="83"/>
      <c r="S560" s="83"/>
      <c r="T560" s="83"/>
      <c r="U560" s="83"/>
      <c r="V560" s="83"/>
      <c r="W560" s="83"/>
      <c r="X560" s="83"/>
      <c r="Y560" s="83"/>
      <c r="Z560" s="83"/>
    </row>
    <row r="561" spans="1:26" ht="12.75" customHeight="1" x14ac:dyDescent="0.2">
      <c r="A561" s="104"/>
      <c r="B561" s="105"/>
      <c r="C561" s="106"/>
      <c r="D561" s="106"/>
      <c r="E561" s="89" t="s">
        <v>583</v>
      </c>
      <c r="F561" s="89"/>
      <c r="G561" s="107">
        <f>ROUND(SUM(G556:G560),2)</f>
        <v>166.1</v>
      </c>
      <c r="H561" s="10"/>
      <c r="I561" s="83"/>
      <c r="J561" s="83"/>
      <c r="K561" s="83"/>
      <c r="L561" s="83"/>
      <c r="M561" s="83"/>
      <c r="N561" s="83"/>
      <c r="O561" s="83"/>
      <c r="P561" s="83"/>
      <c r="Q561" s="83"/>
      <c r="R561" s="83"/>
      <c r="S561" s="83"/>
      <c r="T561" s="83"/>
      <c r="U561" s="83"/>
      <c r="V561" s="83"/>
      <c r="W561" s="83"/>
      <c r="X561" s="83"/>
      <c r="Y561" s="83"/>
      <c r="Z561" s="83"/>
    </row>
    <row r="562" spans="1:26" ht="12.75" customHeight="1" x14ac:dyDescent="0.2">
      <c r="A562" s="108"/>
      <c r="B562" s="109"/>
      <c r="C562" s="110"/>
      <c r="D562" s="111" t="s">
        <v>584</v>
      </c>
      <c r="E562" s="112">
        <f>BDI!D26</f>
        <v>0.18894704395755624</v>
      </c>
      <c r="F562" s="111"/>
      <c r="G562" s="113">
        <f>ROUND(G561*E562,2)</f>
        <v>31.38</v>
      </c>
      <c r="H562" s="10"/>
      <c r="I562" s="114"/>
      <c r="J562" s="83"/>
      <c r="K562" s="83"/>
      <c r="L562" s="83"/>
      <c r="M562" s="83"/>
      <c r="N562" s="83"/>
      <c r="O562" s="83"/>
      <c r="P562" s="83"/>
      <c r="Q562" s="83"/>
      <c r="R562" s="83"/>
      <c r="S562" s="83"/>
      <c r="T562" s="83"/>
      <c r="U562" s="83"/>
      <c r="V562" s="83"/>
      <c r="W562" s="83"/>
      <c r="X562" s="83"/>
      <c r="Y562" s="83"/>
      <c r="Z562" s="83"/>
    </row>
    <row r="563" spans="1:26" ht="12.75" customHeight="1" x14ac:dyDescent="0.2">
      <c r="A563" s="115"/>
      <c r="B563" s="116"/>
      <c r="C563" s="117"/>
      <c r="D563" s="117"/>
      <c r="E563" s="91" t="s">
        <v>15</v>
      </c>
      <c r="F563" s="91"/>
      <c r="G563" s="118">
        <f>ROUND(G561+G562,2)</f>
        <v>197.48</v>
      </c>
      <c r="H563" s="10"/>
      <c r="I563" s="83"/>
      <c r="J563" s="83"/>
      <c r="K563" s="83"/>
      <c r="L563" s="83"/>
      <c r="M563" s="83"/>
      <c r="N563" s="83"/>
      <c r="O563" s="83"/>
      <c r="P563" s="83"/>
      <c r="Q563" s="83"/>
      <c r="R563" s="83"/>
      <c r="S563" s="83"/>
      <c r="T563" s="83"/>
      <c r="U563" s="83"/>
      <c r="V563" s="83"/>
      <c r="W563" s="83"/>
      <c r="X563" s="83"/>
      <c r="Y563" s="83"/>
      <c r="Z563" s="83"/>
    </row>
    <row r="564" spans="1:26" ht="12.75" customHeight="1" x14ac:dyDescent="0.2">
      <c r="A564" s="83"/>
      <c r="B564" s="83"/>
      <c r="C564" s="83"/>
      <c r="D564" s="83"/>
      <c r="E564" s="83"/>
      <c r="F564" s="83"/>
      <c r="G564" s="83"/>
      <c r="H564" s="10"/>
      <c r="I564" s="83"/>
      <c r="J564" s="83"/>
      <c r="K564" s="83"/>
      <c r="L564" s="83"/>
      <c r="M564" s="83"/>
      <c r="N564" s="83"/>
      <c r="O564" s="83"/>
      <c r="P564" s="83"/>
      <c r="Q564" s="83"/>
      <c r="R564" s="83"/>
      <c r="S564" s="83"/>
      <c r="T564" s="83"/>
      <c r="U564" s="83"/>
      <c r="V564" s="83"/>
      <c r="W564" s="83"/>
      <c r="X564" s="83"/>
      <c r="Y564" s="83"/>
      <c r="Z564" s="83"/>
    </row>
    <row r="565" spans="1:26" ht="12.75" customHeight="1" x14ac:dyDescent="0.2">
      <c r="A565" s="84"/>
      <c r="B565" s="84"/>
      <c r="C565" s="85"/>
      <c r="D565" s="85"/>
      <c r="E565" s="85"/>
      <c r="F565" s="85"/>
      <c r="G565" s="85"/>
      <c r="H565" s="56"/>
      <c r="I565" s="83"/>
      <c r="J565" s="83"/>
      <c r="K565" s="83"/>
      <c r="L565" s="83"/>
      <c r="M565" s="83"/>
      <c r="N565" s="83"/>
      <c r="O565" s="83"/>
      <c r="P565" s="83"/>
      <c r="Q565" s="83"/>
      <c r="R565" s="83"/>
      <c r="S565" s="83"/>
      <c r="T565" s="83"/>
      <c r="U565" s="83"/>
      <c r="V565" s="83"/>
      <c r="W565" s="83"/>
      <c r="X565" s="83"/>
      <c r="Y565" s="83"/>
      <c r="Z565" s="83"/>
    </row>
    <row r="566" spans="1:26" ht="12.75" customHeight="1" x14ac:dyDescent="0.2">
      <c r="A566" s="86" t="s">
        <v>7</v>
      </c>
      <c r="B566" s="87" t="s">
        <v>427</v>
      </c>
      <c r="C566" s="88">
        <v>84892</v>
      </c>
      <c r="D566" s="88"/>
      <c r="E566" s="89"/>
      <c r="F566" s="89"/>
      <c r="G566" s="90" t="s">
        <v>773</v>
      </c>
      <c r="H566" s="10"/>
      <c r="I566" s="83"/>
      <c r="J566" s="83"/>
      <c r="K566" s="83"/>
      <c r="L566" s="83"/>
      <c r="M566" s="83"/>
      <c r="N566" s="83"/>
      <c r="O566" s="83"/>
      <c r="P566" s="83"/>
      <c r="Q566" s="83"/>
      <c r="R566" s="83"/>
      <c r="S566" s="83"/>
      <c r="T566" s="83"/>
      <c r="U566" s="83"/>
      <c r="V566" s="83"/>
      <c r="W566" s="83"/>
      <c r="X566" s="83"/>
      <c r="Y566" s="83"/>
      <c r="Z566" s="83"/>
    </row>
    <row r="567" spans="1:26" ht="12.75" customHeight="1" x14ac:dyDescent="0.2">
      <c r="A567" s="295" t="str">
        <f>VLOOKUP(B566,'Pista 01'!$A$7:$H$197,3,FALSE)</f>
        <v>Levantador em latão fundido cromado e borboleta em ferro cromado, para janela tipo guilhotina</v>
      </c>
      <c r="B567" s="296"/>
      <c r="C567" s="296"/>
      <c r="D567" s="296"/>
      <c r="E567" s="297"/>
      <c r="F567" s="91" t="s">
        <v>557</v>
      </c>
      <c r="G567" s="92" t="str">
        <f>VLOOKUP(B566,'Pista 01'!$A$7:$H$197,4,FALSE)</f>
        <v>un</v>
      </c>
      <c r="H567" s="10"/>
      <c r="I567" s="83"/>
      <c r="J567" s="83"/>
      <c r="K567" s="83"/>
      <c r="L567" s="83"/>
      <c r="M567" s="83"/>
      <c r="N567" s="83"/>
      <c r="O567" s="83"/>
      <c r="P567" s="83"/>
      <c r="Q567" s="83"/>
      <c r="R567" s="83"/>
      <c r="S567" s="83"/>
      <c r="T567" s="83"/>
      <c r="U567" s="83"/>
      <c r="V567" s="83"/>
      <c r="W567" s="83"/>
      <c r="X567" s="83"/>
      <c r="Y567" s="83"/>
      <c r="Z567" s="83"/>
    </row>
    <row r="568" spans="1:26" ht="12.75" customHeight="1" x14ac:dyDescent="0.2">
      <c r="A568" s="93"/>
      <c r="B568" s="94" t="s">
        <v>558</v>
      </c>
      <c r="C568" s="95" t="s">
        <v>559</v>
      </c>
      <c r="D568" s="95" t="s">
        <v>560</v>
      </c>
      <c r="E568" s="95" t="s">
        <v>561</v>
      </c>
      <c r="F568" s="96" t="s">
        <v>562</v>
      </c>
      <c r="G568" s="97" t="s">
        <v>563</v>
      </c>
      <c r="H568" s="10"/>
      <c r="I568" s="83"/>
      <c r="J568" s="83"/>
      <c r="K568" s="83"/>
      <c r="L568" s="83"/>
      <c r="M568" s="83"/>
      <c r="N568" s="83"/>
      <c r="O568" s="83"/>
      <c r="P568" s="83"/>
      <c r="Q568" s="83"/>
      <c r="R568" s="83"/>
      <c r="S568" s="83"/>
      <c r="T568" s="83"/>
      <c r="U568" s="83"/>
      <c r="V568" s="83"/>
      <c r="W568" s="83"/>
      <c r="X568" s="83"/>
      <c r="Y568" s="83"/>
      <c r="Z568" s="83"/>
    </row>
    <row r="569" spans="1:26" ht="12.75" customHeight="1" x14ac:dyDescent="0.2">
      <c r="A569" s="98">
        <v>88239</v>
      </c>
      <c r="B569" s="99" t="s">
        <v>591</v>
      </c>
      <c r="C569" s="56" t="s">
        <v>565</v>
      </c>
      <c r="D569" s="56" t="s">
        <v>566</v>
      </c>
      <c r="E569" s="182">
        <v>1.6</v>
      </c>
      <c r="F569" s="101">
        <v>16.239999999999998</v>
      </c>
      <c r="G569" s="102">
        <f t="shared" ref="G569:G572" si="44">ROUND(E569*F569,2)</f>
        <v>25.98</v>
      </c>
      <c r="H569" s="10"/>
      <c r="I569" s="83"/>
      <c r="J569" s="83"/>
      <c r="K569" s="83"/>
      <c r="L569" s="83"/>
      <c r="M569" s="83"/>
      <c r="N569" s="83"/>
      <c r="O569" s="83"/>
      <c r="P569" s="83"/>
      <c r="Q569" s="83"/>
      <c r="R569" s="83"/>
      <c r="S569" s="83"/>
      <c r="T569" s="83"/>
      <c r="U569" s="83"/>
      <c r="V569" s="83"/>
      <c r="W569" s="83"/>
      <c r="X569" s="83"/>
      <c r="Y569" s="83"/>
      <c r="Z569" s="83"/>
    </row>
    <row r="570" spans="1:26" ht="12.75" customHeight="1" x14ac:dyDescent="0.2">
      <c r="A570" s="98">
        <v>88261</v>
      </c>
      <c r="B570" s="99" t="s">
        <v>774</v>
      </c>
      <c r="C570" s="56" t="s">
        <v>565</v>
      </c>
      <c r="D570" s="56" t="s">
        <v>566</v>
      </c>
      <c r="E570" s="182">
        <v>1.6</v>
      </c>
      <c r="F570" s="101">
        <v>19.16</v>
      </c>
      <c r="G570" s="102">
        <f t="shared" si="44"/>
        <v>30.66</v>
      </c>
      <c r="H570" s="10"/>
      <c r="I570" s="83"/>
      <c r="J570" s="83"/>
      <c r="K570" s="83"/>
      <c r="L570" s="83"/>
      <c r="M570" s="83"/>
      <c r="N570" s="83"/>
      <c r="O570" s="83"/>
      <c r="P570" s="83"/>
      <c r="Q570" s="83"/>
      <c r="R570" s="83"/>
      <c r="S570" s="83"/>
      <c r="T570" s="83"/>
      <c r="U570" s="83"/>
      <c r="V570" s="83"/>
      <c r="W570" s="83"/>
      <c r="X570" s="83"/>
      <c r="Y570" s="83"/>
      <c r="Z570" s="83"/>
    </row>
    <row r="571" spans="1:26" ht="12.75" customHeight="1" x14ac:dyDescent="0.2">
      <c r="A571" s="98">
        <v>5081</v>
      </c>
      <c r="B571" s="99" t="s">
        <v>775</v>
      </c>
      <c r="C571" s="56" t="s">
        <v>776</v>
      </c>
      <c r="D571" s="56" t="s">
        <v>566</v>
      </c>
      <c r="E571" s="182">
        <v>1</v>
      </c>
      <c r="F571" s="101">
        <v>19.260000000000002</v>
      </c>
      <c r="G571" s="102">
        <f t="shared" si="44"/>
        <v>19.260000000000002</v>
      </c>
      <c r="H571" s="10"/>
      <c r="I571" s="83"/>
      <c r="J571" s="83"/>
      <c r="K571" s="83"/>
      <c r="L571" s="83"/>
      <c r="M571" s="83"/>
      <c r="N571" s="83"/>
      <c r="O571" s="83"/>
      <c r="P571" s="83"/>
      <c r="Q571" s="83"/>
      <c r="R571" s="83"/>
      <c r="S571" s="83"/>
      <c r="T571" s="83"/>
      <c r="U571" s="83"/>
      <c r="V571" s="83"/>
      <c r="W571" s="83"/>
      <c r="X571" s="83"/>
      <c r="Y571" s="83"/>
      <c r="Z571" s="83"/>
    </row>
    <row r="572" spans="1:26" ht="12.75" customHeight="1" x14ac:dyDescent="0.2">
      <c r="A572" s="98">
        <v>5093</v>
      </c>
      <c r="B572" s="99" t="s">
        <v>777</v>
      </c>
      <c r="C572" s="56" t="s">
        <v>776</v>
      </c>
      <c r="D572" s="56" t="s">
        <v>566</v>
      </c>
      <c r="E572" s="182">
        <v>1</v>
      </c>
      <c r="F572" s="101">
        <v>13.29</v>
      </c>
      <c r="G572" s="102">
        <f t="shared" si="44"/>
        <v>13.29</v>
      </c>
      <c r="H572" s="10"/>
      <c r="I572" s="83"/>
      <c r="J572" s="83"/>
      <c r="K572" s="83"/>
      <c r="L572" s="83"/>
      <c r="M572" s="83"/>
      <c r="N572" s="83"/>
      <c r="O572" s="83"/>
      <c r="P572" s="83"/>
      <c r="Q572" s="83"/>
      <c r="R572" s="83"/>
      <c r="S572" s="83"/>
      <c r="T572" s="83"/>
      <c r="U572" s="83"/>
      <c r="V572" s="83"/>
      <c r="W572" s="83"/>
      <c r="X572" s="83"/>
      <c r="Y572" s="83"/>
      <c r="Z572" s="83"/>
    </row>
    <row r="573" spans="1:26" ht="12.75" customHeight="1" x14ac:dyDescent="0.2">
      <c r="A573" s="104"/>
      <c r="B573" s="105"/>
      <c r="C573" s="106"/>
      <c r="D573" s="106"/>
      <c r="E573" s="89" t="s">
        <v>583</v>
      </c>
      <c r="F573" s="89"/>
      <c r="G573" s="107">
        <f>ROUND(SUM(G569:G572),2)</f>
        <v>89.19</v>
      </c>
      <c r="H573" s="10"/>
      <c r="I573" s="83"/>
      <c r="J573" s="83"/>
      <c r="K573" s="83"/>
      <c r="L573" s="83"/>
      <c r="M573" s="83"/>
      <c r="N573" s="83"/>
      <c r="O573" s="83"/>
      <c r="P573" s="83"/>
      <c r="Q573" s="83"/>
      <c r="R573" s="83"/>
      <c r="S573" s="83"/>
      <c r="T573" s="83"/>
      <c r="U573" s="83"/>
      <c r="V573" s="83"/>
      <c r="W573" s="83"/>
      <c r="X573" s="83"/>
      <c r="Y573" s="83"/>
      <c r="Z573" s="83"/>
    </row>
    <row r="574" spans="1:26" ht="12.75" customHeight="1" x14ac:dyDescent="0.2">
      <c r="A574" s="108"/>
      <c r="B574" s="109"/>
      <c r="C574" s="110"/>
      <c r="D574" s="111" t="s">
        <v>584</v>
      </c>
      <c r="E574" s="112">
        <f>BDI!D26</f>
        <v>0.18894704395755624</v>
      </c>
      <c r="F574" s="111"/>
      <c r="G574" s="113">
        <f>ROUND(G573*E574,2)</f>
        <v>16.850000000000001</v>
      </c>
      <c r="H574" s="10"/>
      <c r="I574" s="114"/>
      <c r="J574" s="83"/>
      <c r="K574" s="83"/>
      <c r="L574" s="83"/>
      <c r="M574" s="83"/>
      <c r="N574" s="83"/>
      <c r="O574" s="83"/>
      <c r="P574" s="83"/>
      <c r="Q574" s="83"/>
      <c r="R574" s="83"/>
      <c r="S574" s="83"/>
      <c r="T574" s="83"/>
      <c r="U574" s="83"/>
      <c r="V574" s="83"/>
      <c r="W574" s="83"/>
      <c r="X574" s="83"/>
      <c r="Y574" s="83"/>
      <c r="Z574" s="83"/>
    </row>
    <row r="575" spans="1:26" ht="12.75" customHeight="1" x14ac:dyDescent="0.2">
      <c r="A575" s="115"/>
      <c r="B575" s="116"/>
      <c r="C575" s="117"/>
      <c r="D575" s="117"/>
      <c r="E575" s="91" t="s">
        <v>15</v>
      </c>
      <c r="F575" s="91"/>
      <c r="G575" s="118">
        <f>ROUND(G573+G574,2)</f>
        <v>106.04</v>
      </c>
      <c r="H575" s="10"/>
      <c r="I575" s="83"/>
      <c r="J575" s="83"/>
      <c r="K575" s="83"/>
      <c r="L575" s="83"/>
      <c r="M575" s="83"/>
      <c r="N575" s="83"/>
      <c r="O575" s="83"/>
      <c r="P575" s="83"/>
      <c r="Q575" s="83"/>
      <c r="R575" s="83"/>
      <c r="S575" s="83"/>
      <c r="T575" s="83"/>
      <c r="U575" s="83"/>
      <c r="V575" s="83"/>
      <c r="W575" s="83"/>
      <c r="X575" s="83"/>
      <c r="Y575" s="83"/>
      <c r="Z575" s="83"/>
    </row>
    <row r="576" spans="1:26" ht="12.75" customHeight="1" x14ac:dyDescent="0.2">
      <c r="A576" s="83"/>
      <c r="B576" s="83"/>
      <c r="C576" s="83"/>
      <c r="D576" s="83"/>
      <c r="E576" s="83"/>
      <c r="F576" s="83"/>
      <c r="G576" s="83"/>
      <c r="H576" s="10"/>
      <c r="I576" s="83"/>
      <c r="J576" s="83"/>
      <c r="K576" s="83"/>
      <c r="L576" s="83"/>
      <c r="M576" s="83"/>
      <c r="N576" s="83"/>
      <c r="O576" s="83"/>
      <c r="P576" s="83"/>
      <c r="Q576" s="83"/>
      <c r="R576" s="83"/>
      <c r="S576" s="83"/>
      <c r="T576" s="83"/>
      <c r="U576" s="83"/>
      <c r="V576" s="83"/>
      <c r="W576" s="83"/>
      <c r="X576" s="83"/>
      <c r="Y576" s="83"/>
      <c r="Z576" s="83"/>
    </row>
    <row r="577" spans="1:26" ht="12.75" customHeight="1" x14ac:dyDescent="0.2">
      <c r="A577" s="84"/>
      <c r="B577" s="84"/>
      <c r="C577" s="85"/>
      <c r="D577" s="85"/>
      <c r="E577" s="85"/>
      <c r="F577" s="85"/>
      <c r="G577" s="85"/>
      <c r="H577" s="56"/>
      <c r="I577" s="83"/>
      <c r="J577" s="83"/>
      <c r="K577" s="83"/>
      <c r="L577" s="83"/>
      <c r="M577" s="83"/>
      <c r="N577" s="83"/>
      <c r="O577" s="83"/>
      <c r="P577" s="83"/>
      <c r="Q577" s="83"/>
      <c r="R577" s="83"/>
      <c r="S577" s="83"/>
      <c r="T577" s="83"/>
      <c r="U577" s="83"/>
      <c r="V577" s="83"/>
      <c r="W577" s="83"/>
      <c r="X577" s="83"/>
      <c r="Y577" s="83"/>
      <c r="Z577" s="83"/>
    </row>
    <row r="578" spans="1:26" ht="12.75" customHeight="1" x14ac:dyDescent="0.2">
      <c r="A578" s="86" t="s">
        <v>7</v>
      </c>
      <c r="B578" s="87" t="s">
        <v>465</v>
      </c>
      <c r="C578" s="88" t="s">
        <v>467</v>
      </c>
      <c r="D578" s="88"/>
      <c r="E578" s="89"/>
      <c r="F578" s="89"/>
      <c r="G578" s="90" t="s">
        <v>778</v>
      </c>
      <c r="H578" s="10"/>
      <c r="I578" s="83"/>
      <c r="J578" s="83"/>
      <c r="K578" s="83"/>
      <c r="L578" s="83"/>
      <c r="M578" s="83"/>
      <c r="N578" s="83"/>
      <c r="O578" s="83"/>
      <c r="P578" s="83"/>
      <c r="Q578" s="83"/>
      <c r="R578" s="83"/>
      <c r="S578" s="83"/>
      <c r="T578" s="83"/>
      <c r="U578" s="83"/>
      <c r="V578" s="83"/>
      <c r="W578" s="83"/>
      <c r="X578" s="83"/>
      <c r="Y578" s="83"/>
      <c r="Z578" s="83"/>
    </row>
    <row r="579" spans="1:26" ht="12.75" customHeight="1" x14ac:dyDescent="0.2">
      <c r="A579" s="295" t="str">
        <f>VLOOKUP(B578,'Pista 01'!$A$7:$H$197,3,FALSE)</f>
        <v>Manômetro escala 10 kgf/cm², caixa e anel em aço estampado 1020, acabamento em pintura eletrostática em epóxi preto, DN = 100 mm conexão de 1/2"</v>
      </c>
      <c r="B579" s="296"/>
      <c r="C579" s="296"/>
      <c r="D579" s="296"/>
      <c r="E579" s="297"/>
      <c r="F579" s="91" t="s">
        <v>557</v>
      </c>
      <c r="G579" s="92" t="str">
        <f>VLOOKUP(B578,'Pista 01'!$A$7:$H$197,4,FALSE)</f>
        <v>un</v>
      </c>
      <c r="H579" s="10"/>
      <c r="I579" s="83"/>
      <c r="J579" s="83"/>
      <c r="K579" s="83"/>
      <c r="L579" s="83"/>
      <c r="M579" s="83"/>
      <c r="N579" s="83"/>
      <c r="O579" s="83"/>
      <c r="P579" s="83"/>
      <c r="Q579" s="83"/>
      <c r="R579" s="83"/>
      <c r="S579" s="83"/>
      <c r="T579" s="83"/>
      <c r="U579" s="83"/>
      <c r="V579" s="83"/>
      <c r="W579" s="83"/>
      <c r="X579" s="83"/>
      <c r="Y579" s="83"/>
      <c r="Z579" s="83"/>
    </row>
    <row r="580" spans="1:26" ht="12.75" customHeight="1" x14ac:dyDescent="0.2">
      <c r="A580" s="93"/>
      <c r="B580" s="94" t="s">
        <v>558</v>
      </c>
      <c r="C580" s="95" t="s">
        <v>559</v>
      </c>
      <c r="D580" s="95" t="s">
        <v>560</v>
      </c>
      <c r="E580" s="95" t="s">
        <v>561</v>
      </c>
      <c r="F580" s="96" t="s">
        <v>562</v>
      </c>
      <c r="G580" s="97" t="s">
        <v>563</v>
      </c>
      <c r="H580" s="10"/>
      <c r="I580" s="83"/>
      <c r="J580" s="83"/>
      <c r="K580" s="83"/>
      <c r="L580" s="83"/>
      <c r="M580" s="83"/>
      <c r="N580" s="83"/>
      <c r="O580" s="83"/>
      <c r="P580" s="83"/>
      <c r="Q580" s="83"/>
      <c r="R580" s="83"/>
      <c r="S580" s="83"/>
      <c r="T580" s="83"/>
      <c r="U580" s="83"/>
      <c r="V580" s="83"/>
      <c r="W580" s="83"/>
      <c r="X580" s="83"/>
      <c r="Y580" s="83"/>
      <c r="Z580" s="83"/>
    </row>
    <row r="581" spans="1:26" ht="12.75" customHeight="1" x14ac:dyDescent="0.2">
      <c r="A581" s="98">
        <v>88267</v>
      </c>
      <c r="B581" s="99" t="s">
        <v>568</v>
      </c>
      <c r="C581" s="56" t="s">
        <v>565</v>
      </c>
      <c r="D581" s="56" t="s">
        <v>566</v>
      </c>
      <c r="E581" s="182">
        <v>0.65</v>
      </c>
      <c r="F581" s="101">
        <v>18.86</v>
      </c>
      <c r="G581" s="102">
        <f t="shared" ref="G581:G584" si="45">ROUND(E581*F581,2)</f>
        <v>12.26</v>
      </c>
      <c r="H581" s="10"/>
      <c r="I581" s="83"/>
      <c r="J581" s="83"/>
      <c r="K581" s="83"/>
      <c r="L581" s="83"/>
      <c r="M581" s="83"/>
      <c r="N581" s="83"/>
      <c r="O581" s="83"/>
      <c r="P581" s="83"/>
      <c r="Q581" s="83"/>
      <c r="R581" s="83"/>
      <c r="S581" s="83"/>
      <c r="T581" s="83"/>
      <c r="U581" s="83"/>
      <c r="V581" s="83"/>
      <c r="W581" s="83"/>
      <c r="X581" s="83"/>
      <c r="Y581" s="83"/>
      <c r="Z581" s="83"/>
    </row>
    <row r="582" spans="1:26" ht="12.75" customHeight="1" x14ac:dyDescent="0.2">
      <c r="A582" s="98">
        <v>88248</v>
      </c>
      <c r="B582" s="99" t="s">
        <v>564</v>
      </c>
      <c r="C582" s="56" t="s">
        <v>565</v>
      </c>
      <c r="D582" s="56" t="s">
        <v>566</v>
      </c>
      <c r="E582" s="182">
        <v>0.65</v>
      </c>
      <c r="F582" s="101">
        <v>14.85</v>
      </c>
      <c r="G582" s="102">
        <f t="shared" si="45"/>
        <v>9.65</v>
      </c>
      <c r="H582" s="10"/>
      <c r="I582" s="83"/>
      <c r="J582" s="83"/>
      <c r="K582" s="83"/>
      <c r="L582" s="83"/>
      <c r="M582" s="83"/>
      <c r="N582" s="83"/>
      <c r="O582" s="83"/>
      <c r="P582" s="83"/>
      <c r="Q582" s="83"/>
      <c r="R582" s="83"/>
      <c r="S582" s="83"/>
      <c r="T582" s="83"/>
      <c r="U582" s="83"/>
      <c r="V582" s="83"/>
      <c r="W582" s="83"/>
      <c r="X582" s="83"/>
      <c r="Y582" s="83"/>
      <c r="Z582" s="83"/>
    </row>
    <row r="583" spans="1:26" ht="12.75" customHeight="1" x14ac:dyDescent="0.2">
      <c r="A583" s="98">
        <v>3146</v>
      </c>
      <c r="B583" s="99" t="s">
        <v>779</v>
      </c>
      <c r="C583" s="56" t="s">
        <v>575</v>
      </c>
      <c r="D583" s="56" t="s">
        <v>573</v>
      </c>
      <c r="E583" s="182">
        <v>0.02</v>
      </c>
      <c r="F583" s="101">
        <v>3.73</v>
      </c>
      <c r="G583" s="102">
        <f t="shared" si="45"/>
        <v>7.0000000000000007E-2</v>
      </c>
      <c r="H583" s="10"/>
      <c r="I583" s="83"/>
      <c r="J583" s="83"/>
      <c r="K583" s="83"/>
      <c r="L583" s="83"/>
      <c r="M583" s="83"/>
      <c r="N583" s="83"/>
      <c r="O583" s="83"/>
      <c r="P583" s="83"/>
      <c r="Q583" s="83"/>
      <c r="R583" s="83"/>
      <c r="S583" s="83"/>
      <c r="T583" s="83"/>
      <c r="U583" s="83"/>
      <c r="V583" s="83"/>
      <c r="W583" s="83"/>
      <c r="X583" s="83"/>
      <c r="Y583" s="83"/>
      <c r="Z583" s="83"/>
    </row>
    <row r="584" spans="1:26" ht="12.75" customHeight="1" x14ac:dyDescent="0.2">
      <c r="A584" s="98">
        <v>12898</v>
      </c>
      <c r="B584" s="99" t="s">
        <v>780</v>
      </c>
      <c r="C584" s="56" t="s">
        <v>575</v>
      </c>
      <c r="D584" s="56" t="s">
        <v>573</v>
      </c>
      <c r="E584" s="182">
        <v>1</v>
      </c>
      <c r="F584" s="101">
        <v>159.18</v>
      </c>
      <c r="G584" s="102">
        <f t="shared" si="45"/>
        <v>159.18</v>
      </c>
      <c r="H584" s="10"/>
      <c r="I584" s="83"/>
      <c r="J584" s="83"/>
      <c r="K584" s="83"/>
      <c r="L584" s="83"/>
      <c r="M584" s="83"/>
      <c r="N584" s="83"/>
      <c r="O584" s="83"/>
      <c r="P584" s="83"/>
      <c r="Q584" s="83"/>
      <c r="R584" s="83"/>
      <c r="S584" s="83"/>
      <c r="T584" s="83"/>
      <c r="U584" s="83"/>
      <c r="V584" s="83"/>
      <c r="W584" s="83"/>
      <c r="X584" s="83"/>
      <c r="Y584" s="83"/>
      <c r="Z584" s="83"/>
    </row>
    <row r="585" spans="1:26" ht="12.75" customHeight="1" x14ac:dyDescent="0.2">
      <c r="A585" s="104"/>
      <c r="B585" s="105"/>
      <c r="C585" s="106"/>
      <c r="D585" s="106"/>
      <c r="E585" s="89" t="s">
        <v>583</v>
      </c>
      <c r="F585" s="89"/>
      <c r="G585" s="107">
        <f>ROUND(SUM(G581:G584),2)</f>
        <v>181.16</v>
      </c>
      <c r="H585" s="10"/>
      <c r="I585" s="83"/>
      <c r="J585" s="83"/>
      <c r="K585" s="83"/>
      <c r="L585" s="83"/>
      <c r="M585" s="83"/>
      <c r="N585" s="83"/>
      <c r="O585" s="83"/>
      <c r="P585" s="83"/>
      <c r="Q585" s="83"/>
      <c r="R585" s="83"/>
      <c r="S585" s="83"/>
      <c r="T585" s="83"/>
      <c r="U585" s="83"/>
      <c r="V585" s="83"/>
      <c r="W585" s="83"/>
      <c r="X585" s="83"/>
      <c r="Y585" s="83"/>
      <c r="Z585" s="83"/>
    </row>
    <row r="586" spans="1:26" ht="12.75" customHeight="1" x14ac:dyDescent="0.2">
      <c r="A586" s="108"/>
      <c r="B586" s="109"/>
      <c r="C586" s="110"/>
      <c r="D586" s="111" t="s">
        <v>584</v>
      </c>
      <c r="E586" s="112">
        <f>BDI!D26</f>
        <v>0.18894704395755624</v>
      </c>
      <c r="F586" s="111"/>
      <c r="G586" s="113">
        <f>ROUND(G585*E586,2)</f>
        <v>34.229999999999997</v>
      </c>
      <c r="H586" s="10"/>
      <c r="I586" s="114"/>
      <c r="J586" s="83"/>
      <c r="K586" s="83"/>
      <c r="L586" s="83"/>
      <c r="M586" s="83"/>
      <c r="N586" s="83"/>
      <c r="O586" s="83"/>
      <c r="P586" s="83"/>
      <c r="Q586" s="83"/>
      <c r="R586" s="83"/>
      <c r="S586" s="83"/>
      <c r="T586" s="83"/>
      <c r="U586" s="83"/>
      <c r="V586" s="83"/>
      <c r="W586" s="83"/>
      <c r="X586" s="83"/>
      <c r="Y586" s="83"/>
      <c r="Z586" s="83"/>
    </row>
    <row r="587" spans="1:26" ht="12.75" customHeight="1" x14ac:dyDescent="0.2">
      <c r="A587" s="115"/>
      <c r="B587" s="116"/>
      <c r="C587" s="117"/>
      <c r="D587" s="117"/>
      <c r="E587" s="91" t="s">
        <v>15</v>
      </c>
      <c r="F587" s="91"/>
      <c r="G587" s="118">
        <f>ROUND(G585+G586,2)</f>
        <v>215.39</v>
      </c>
      <c r="H587" s="10"/>
      <c r="I587" s="83"/>
      <c r="J587" s="83"/>
      <c r="K587" s="83"/>
      <c r="L587" s="83"/>
      <c r="M587" s="83"/>
      <c r="N587" s="83"/>
      <c r="O587" s="83"/>
      <c r="P587" s="83"/>
      <c r="Q587" s="83"/>
      <c r="R587" s="83"/>
      <c r="S587" s="83"/>
      <c r="T587" s="83"/>
      <c r="U587" s="83"/>
      <c r="V587" s="83"/>
      <c r="W587" s="83"/>
      <c r="X587" s="83"/>
      <c r="Y587" s="83"/>
      <c r="Z587" s="83"/>
    </row>
    <row r="588" spans="1:26" ht="12.75" customHeight="1" x14ac:dyDescent="0.2">
      <c r="A588" s="83"/>
      <c r="B588" s="83"/>
      <c r="C588" s="83"/>
      <c r="D588" s="83"/>
      <c r="E588" s="83"/>
      <c r="F588" s="83"/>
      <c r="G588" s="83"/>
      <c r="H588" s="10"/>
      <c r="I588" s="83"/>
      <c r="J588" s="83"/>
      <c r="K588" s="83"/>
      <c r="L588" s="83"/>
      <c r="M588" s="83"/>
      <c r="N588" s="83"/>
      <c r="O588" s="83"/>
      <c r="P588" s="83"/>
      <c r="Q588" s="83"/>
      <c r="R588" s="83"/>
      <c r="S588" s="83"/>
      <c r="T588" s="83"/>
      <c r="U588" s="83"/>
      <c r="V588" s="83"/>
      <c r="W588" s="83"/>
      <c r="X588" s="83"/>
      <c r="Y588" s="83"/>
      <c r="Z588" s="83"/>
    </row>
    <row r="589" spans="1:26" ht="12.75" customHeight="1" x14ac:dyDescent="0.2">
      <c r="A589" s="84"/>
      <c r="B589" s="84"/>
      <c r="C589" s="85"/>
      <c r="D589" s="85"/>
      <c r="E589" s="85"/>
      <c r="F589" s="85"/>
      <c r="G589" s="85"/>
      <c r="H589" s="56"/>
      <c r="I589" s="83"/>
      <c r="J589" s="83"/>
      <c r="K589" s="83"/>
      <c r="L589" s="83"/>
      <c r="M589" s="83"/>
      <c r="N589" s="83"/>
      <c r="O589" s="83"/>
      <c r="P589" s="83"/>
      <c r="Q589" s="83"/>
      <c r="R589" s="83"/>
      <c r="S589" s="83"/>
      <c r="T589" s="83"/>
      <c r="U589" s="83"/>
      <c r="V589" s="83"/>
      <c r="W589" s="83"/>
      <c r="X589" s="83"/>
      <c r="Y589" s="83"/>
      <c r="Z589" s="83"/>
    </row>
    <row r="590" spans="1:26" ht="12.75" customHeight="1" x14ac:dyDescent="0.2">
      <c r="A590" s="86" t="s">
        <v>7</v>
      </c>
      <c r="B590" s="87" t="s">
        <v>477</v>
      </c>
      <c r="C590" s="88" t="s">
        <v>389</v>
      </c>
      <c r="D590" s="88"/>
      <c r="E590" s="89"/>
      <c r="F590" s="89"/>
      <c r="G590" s="90" t="s">
        <v>781</v>
      </c>
      <c r="H590" s="10"/>
      <c r="I590" s="83"/>
      <c r="J590" s="83"/>
      <c r="K590" s="83"/>
      <c r="L590" s="83"/>
      <c r="M590" s="83"/>
      <c r="N590" s="83"/>
      <c r="O590" s="83"/>
      <c r="P590" s="83"/>
      <c r="Q590" s="83"/>
      <c r="R590" s="83"/>
      <c r="S590" s="83"/>
      <c r="T590" s="83"/>
      <c r="U590" s="83"/>
      <c r="V590" s="83"/>
      <c r="W590" s="83"/>
      <c r="X590" s="83"/>
      <c r="Y590" s="83"/>
      <c r="Z590" s="83"/>
    </row>
    <row r="591" spans="1:26" ht="12.75" customHeight="1" x14ac:dyDescent="0.2">
      <c r="A591" s="295" t="str">
        <f>VLOOKUP(B590,'Pista 01'!$A$7:$H$197,3,FALSE)</f>
        <v>Colar de tomada 25mm x 3/4”</v>
      </c>
      <c r="B591" s="296"/>
      <c r="C591" s="296"/>
      <c r="D591" s="296"/>
      <c r="E591" s="297"/>
      <c r="F591" s="91" t="s">
        <v>557</v>
      </c>
      <c r="G591" s="92" t="str">
        <f>VLOOKUP(B590,'Pista 01'!$A$7:$H$197,4,FALSE)</f>
        <v>un</v>
      </c>
      <c r="H591" s="10"/>
      <c r="I591" s="83"/>
      <c r="J591" s="83"/>
      <c r="K591" s="83"/>
      <c r="L591" s="83"/>
      <c r="M591" s="83"/>
      <c r="N591" s="83"/>
      <c r="O591" s="83"/>
      <c r="P591" s="83"/>
      <c r="Q591" s="83"/>
      <c r="R591" s="83"/>
      <c r="S591" s="83"/>
      <c r="T591" s="83"/>
      <c r="U591" s="83"/>
      <c r="V591" s="83"/>
      <c r="W591" s="83"/>
      <c r="X591" s="83"/>
      <c r="Y591" s="83"/>
      <c r="Z591" s="83"/>
    </row>
    <row r="592" spans="1:26" ht="12.75" customHeight="1" x14ac:dyDescent="0.2">
      <c r="A592" s="93"/>
      <c r="B592" s="94" t="s">
        <v>558</v>
      </c>
      <c r="C592" s="95" t="s">
        <v>559</v>
      </c>
      <c r="D592" s="95" t="s">
        <v>560</v>
      </c>
      <c r="E592" s="95" t="s">
        <v>561</v>
      </c>
      <c r="F592" s="96" t="s">
        <v>562</v>
      </c>
      <c r="G592" s="97" t="s">
        <v>563</v>
      </c>
      <c r="H592" s="10"/>
      <c r="I592" s="83"/>
      <c r="J592" s="83"/>
      <c r="K592" s="83"/>
      <c r="L592" s="83"/>
      <c r="M592" s="83"/>
      <c r="N592" s="83"/>
      <c r="O592" s="83"/>
      <c r="P592" s="83"/>
      <c r="Q592" s="83"/>
      <c r="R592" s="83"/>
      <c r="S592" s="83"/>
      <c r="T592" s="83"/>
      <c r="U592" s="83"/>
      <c r="V592" s="83"/>
      <c r="W592" s="83"/>
      <c r="X592" s="83"/>
      <c r="Y592" s="83"/>
      <c r="Z592" s="83"/>
    </row>
    <row r="593" spans="1:26" ht="12.75" customHeight="1" x14ac:dyDescent="0.2">
      <c r="A593" s="98">
        <v>88267</v>
      </c>
      <c r="B593" s="99" t="s">
        <v>568</v>
      </c>
      <c r="C593" s="56" t="s">
        <v>565</v>
      </c>
      <c r="D593" s="56" t="s">
        <v>566</v>
      </c>
      <c r="E593" s="182">
        <v>0.2</v>
      </c>
      <c r="F593" s="101">
        <v>18.86</v>
      </c>
      <c r="G593" s="102">
        <f t="shared" ref="G593:G595" si="46">ROUND(E593*F593,2)</f>
        <v>3.77</v>
      </c>
      <c r="H593" s="10"/>
      <c r="I593" s="83"/>
      <c r="J593" s="83"/>
      <c r="K593" s="83"/>
      <c r="L593" s="83"/>
      <c r="M593" s="83"/>
      <c r="N593" s="83"/>
      <c r="O593" s="83"/>
      <c r="P593" s="83"/>
      <c r="Q593" s="83"/>
      <c r="R593" s="83"/>
      <c r="S593" s="83"/>
      <c r="T593" s="83"/>
      <c r="U593" s="83"/>
      <c r="V593" s="83"/>
      <c r="W593" s="83"/>
      <c r="X593" s="83"/>
      <c r="Y593" s="83"/>
      <c r="Z593" s="83"/>
    </row>
    <row r="594" spans="1:26" ht="12.75" customHeight="1" x14ac:dyDescent="0.2">
      <c r="A594" s="98">
        <v>88248</v>
      </c>
      <c r="B594" s="99" t="s">
        <v>564</v>
      </c>
      <c r="C594" s="56" t="s">
        <v>565</v>
      </c>
      <c r="D594" s="56" t="s">
        <v>566</v>
      </c>
      <c r="E594" s="182">
        <v>0.2</v>
      </c>
      <c r="F594" s="101">
        <v>14.85</v>
      </c>
      <c r="G594" s="102">
        <f t="shared" si="46"/>
        <v>2.97</v>
      </c>
      <c r="H594" s="10"/>
      <c r="I594" s="83"/>
      <c r="J594" s="83"/>
      <c r="K594" s="83"/>
      <c r="L594" s="83"/>
      <c r="M594" s="83"/>
      <c r="N594" s="83"/>
      <c r="O594" s="83"/>
      <c r="P594" s="83"/>
      <c r="Q594" s="83"/>
      <c r="R594" s="83"/>
      <c r="S594" s="83"/>
      <c r="T594" s="83"/>
      <c r="U594" s="83"/>
      <c r="V594" s="83"/>
      <c r="W594" s="83"/>
      <c r="X594" s="83"/>
      <c r="Y594" s="83"/>
      <c r="Z594" s="83"/>
    </row>
    <row r="595" spans="1:26" ht="12.75" customHeight="1" x14ac:dyDescent="0.2">
      <c r="A595" s="98">
        <v>1402</v>
      </c>
      <c r="B595" s="99" t="s">
        <v>782</v>
      </c>
      <c r="C595" s="56" t="s">
        <v>575</v>
      </c>
      <c r="D595" s="56" t="s">
        <v>566</v>
      </c>
      <c r="E595" s="182">
        <v>1</v>
      </c>
      <c r="F595" s="101">
        <v>4.91</v>
      </c>
      <c r="G595" s="102">
        <f t="shared" si="46"/>
        <v>4.91</v>
      </c>
      <c r="H595" s="10"/>
      <c r="I595" s="83"/>
      <c r="J595" s="83"/>
      <c r="K595" s="188"/>
      <c r="L595" s="83"/>
      <c r="M595" s="83"/>
      <c r="N595" s="83"/>
      <c r="O595" s="83"/>
      <c r="P595" s="83"/>
      <c r="Q595" s="83"/>
      <c r="R595" s="83"/>
      <c r="S595" s="83"/>
      <c r="T595" s="83"/>
      <c r="U595" s="83"/>
      <c r="V595" s="83"/>
      <c r="W595" s="83"/>
      <c r="X595" s="83"/>
      <c r="Y595" s="83"/>
      <c r="Z595" s="83"/>
    </row>
    <row r="596" spans="1:26" ht="12.75" customHeight="1" x14ac:dyDescent="0.2">
      <c r="A596" s="104"/>
      <c r="B596" s="105"/>
      <c r="C596" s="106"/>
      <c r="D596" s="106"/>
      <c r="E596" s="89" t="s">
        <v>583</v>
      </c>
      <c r="F596" s="89"/>
      <c r="G596" s="107">
        <f>ROUND(SUM(G593:G595),2)</f>
        <v>11.65</v>
      </c>
      <c r="H596" s="10"/>
      <c r="I596" s="83"/>
      <c r="J596" s="83"/>
      <c r="K596" s="83"/>
      <c r="L596" s="83"/>
      <c r="M596" s="83"/>
      <c r="N596" s="83"/>
      <c r="O596" s="83"/>
      <c r="P596" s="83"/>
      <c r="Q596" s="83"/>
      <c r="R596" s="83"/>
      <c r="S596" s="83"/>
      <c r="T596" s="83"/>
      <c r="U596" s="83"/>
      <c r="V596" s="83"/>
      <c r="W596" s="83"/>
      <c r="X596" s="83"/>
      <c r="Y596" s="83"/>
      <c r="Z596" s="83"/>
    </row>
    <row r="597" spans="1:26" ht="12.75" customHeight="1" x14ac:dyDescent="0.2">
      <c r="A597" s="108"/>
      <c r="B597" s="109"/>
      <c r="C597" s="110"/>
      <c r="D597" s="111" t="s">
        <v>584</v>
      </c>
      <c r="E597" s="112">
        <f>BDI!D26</f>
        <v>0.18894704395755624</v>
      </c>
      <c r="F597" s="111"/>
      <c r="G597" s="113">
        <f>ROUND(G596*E597,2)</f>
        <v>2.2000000000000002</v>
      </c>
      <c r="H597" s="10"/>
      <c r="I597" s="114"/>
      <c r="J597" s="83"/>
      <c r="K597" s="83"/>
      <c r="L597" s="83"/>
      <c r="M597" s="83"/>
      <c r="N597" s="83"/>
      <c r="O597" s="83"/>
      <c r="P597" s="83"/>
      <c r="Q597" s="83"/>
      <c r="R597" s="83"/>
      <c r="S597" s="83"/>
      <c r="T597" s="83"/>
      <c r="U597" s="83"/>
      <c r="V597" s="83"/>
      <c r="W597" s="83"/>
      <c r="X597" s="83"/>
      <c r="Y597" s="83"/>
      <c r="Z597" s="83"/>
    </row>
    <row r="598" spans="1:26" ht="12.75" customHeight="1" x14ac:dyDescent="0.2">
      <c r="A598" s="115"/>
      <c r="B598" s="116"/>
      <c r="C598" s="117"/>
      <c r="D598" s="117"/>
      <c r="E598" s="91" t="s">
        <v>15</v>
      </c>
      <c r="F598" s="91"/>
      <c r="G598" s="118">
        <f>ROUND(G596+G597,2)</f>
        <v>13.85</v>
      </c>
      <c r="H598" s="10"/>
      <c r="I598" s="83"/>
      <c r="J598" s="83"/>
      <c r="K598" s="83"/>
      <c r="L598" s="83"/>
      <c r="M598" s="83"/>
      <c r="N598" s="83"/>
      <c r="O598" s="83"/>
      <c r="P598" s="83"/>
      <c r="Q598" s="83"/>
      <c r="R598" s="83"/>
      <c r="S598" s="83"/>
      <c r="T598" s="83"/>
      <c r="U598" s="83"/>
      <c r="V598" s="83"/>
      <c r="W598" s="83"/>
      <c r="X598" s="83"/>
      <c r="Y598" s="83"/>
      <c r="Z598" s="83"/>
    </row>
    <row r="599" spans="1:26" ht="12.75" customHeight="1" x14ac:dyDescent="0.2">
      <c r="A599" s="83"/>
      <c r="B599" s="83"/>
      <c r="C599" s="83"/>
      <c r="D599" s="83"/>
      <c r="E599" s="83"/>
      <c r="F599" s="83"/>
      <c r="G599" s="83"/>
      <c r="H599" s="10"/>
      <c r="I599" s="83"/>
      <c r="J599" s="83"/>
      <c r="K599" s="83"/>
      <c r="L599" s="83"/>
      <c r="M599" s="83"/>
      <c r="N599" s="83"/>
      <c r="O599" s="83"/>
      <c r="P599" s="83"/>
      <c r="Q599" s="83"/>
      <c r="R599" s="83"/>
      <c r="S599" s="83"/>
      <c r="T599" s="83"/>
      <c r="U599" s="83"/>
      <c r="V599" s="83"/>
      <c r="W599" s="83"/>
      <c r="X599" s="83"/>
      <c r="Y599" s="83"/>
      <c r="Z599" s="83"/>
    </row>
    <row r="600" spans="1:26" ht="12.75" customHeight="1" x14ac:dyDescent="0.2">
      <c r="A600" s="84"/>
      <c r="B600" s="84"/>
      <c r="C600" s="85"/>
      <c r="D600" s="85"/>
      <c r="E600" s="85"/>
      <c r="F600" s="85"/>
      <c r="G600" s="85"/>
      <c r="H600" s="56"/>
      <c r="I600" s="83"/>
      <c r="J600" s="83"/>
      <c r="K600" s="83"/>
      <c r="L600" s="83"/>
      <c r="M600" s="83"/>
      <c r="N600" s="83"/>
      <c r="O600" s="83"/>
      <c r="P600" s="83"/>
      <c r="Q600" s="83"/>
      <c r="R600" s="83"/>
      <c r="S600" s="83"/>
      <c r="T600" s="83"/>
      <c r="U600" s="83"/>
      <c r="V600" s="83"/>
      <c r="W600" s="83"/>
      <c r="X600" s="83"/>
      <c r="Y600" s="83"/>
      <c r="Z600" s="83"/>
    </row>
    <row r="601" spans="1:26" ht="12.75" customHeight="1" x14ac:dyDescent="0.2">
      <c r="A601" s="86" t="s">
        <v>7</v>
      </c>
      <c r="B601" s="87" t="s">
        <v>479</v>
      </c>
      <c r="C601" s="88" t="s">
        <v>392</v>
      </c>
      <c r="D601" s="88"/>
      <c r="E601" s="89"/>
      <c r="F601" s="89"/>
      <c r="G601" s="90" t="s">
        <v>781</v>
      </c>
      <c r="H601" s="10"/>
      <c r="I601" s="83"/>
      <c r="J601" s="83"/>
      <c r="K601" s="83"/>
      <c r="L601" s="83"/>
      <c r="M601" s="83"/>
      <c r="N601" s="83"/>
      <c r="O601" s="83"/>
      <c r="P601" s="83"/>
      <c r="Q601" s="83"/>
      <c r="R601" s="83"/>
      <c r="S601" s="83"/>
      <c r="T601" s="83"/>
      <c r="U601" s="83"/>
      <c r="V601" s="83"/>
      <c r="W601" s="83"/>
      <c r="X601" s="83"/>
      <c r="Y601" s="83"/>
      <c r="Z601" s="83"/>
    </row>
    <row r="602" spans="1:26" ht="12.75" customHeight="1" x14ac:dyDescent="0.2">
      <c r="A602" s="295" t="str">
        <f>VLOOKUP(B601,'Pista 01'!$A$7:$H$197,3,FALSE)</f>
        <v>Colar de tomada 32mm x 1”</v>
      </c>
      <c r="B602" s="296"/>
      <c r="C602" s="296"/>
      <c r="D602" s="296"/>
      <c r="E602" s="297"/>
      <c r="F602" s="91" t="s">
        <v>557</v>
      </c>
      <c r="G602" s="92" t="str">
        <f>VLOOKUP(B601,'Pista 01'!$A$7:$H$197,4,FALSE)</f>
        <v>un</v>
      </c>
      <c r="H602" s="10"/>
      <c r="I602" s="83"/>
      <c r="J602" s="83"/>
      <c r="K602" s="83"/>
      <c r="L602" s="83"/>
      <c r="M602" s="83"/>
      <c r="N602" s="83"/>
      <c r="O602" s="83"/>
      <c r="P602" s="83"/>
      <c r="Q602" s="83"/>
      <c r="R602" s="83"/>
      <c r="S602" s="83"/>
      <c r="T602" s="83"/>
      <c r="U602" s="83"/>
      <c r="V602" s="83"/>
      <c r="W602" s="83"/>
      <c r="X602" s="83"/>
      <c r="Y602" s="83"/>
      <c r="Z602" s="83"/>
    </row>
    <row r="603" spans="1:26" ht="12.75" customHeight="1" x14ac:dyDescent="0.2">
      <c r="A603" s="93"/>
      <c r="B603" s="94" t="s">
        <v>558</v>
      </c>
      <c r="C603" s="95" t="s">
        <v>559</v>
      </c>
      <c r="D603" s="95" t="s">
        <v>560</v>
      </c>
      <c r="E603" s="95" t="s">
        <v>561</v>
      </c>
      <c r="F603" s="96" t="s">
        <v>562</v>
      </c>
      <c r="G603" s="97" t="s">
        <v>563</v>
      </c>
      <c r="H603" s="10"/>
      <c r="I603" s="83"/>
      <c r="J603" s="83"/>
      <c r="K603" s="83"/>
      <c r="L603" s="83"/>
      <c r="M603" s="83"/>
      <c r="N603" s="83"/>
      <c r="O603" s="83"/>
      <c r="P603" s="83"/>
      <c r="Q603" s="83"/>
      <c r="R603" s="83"/>
      <c r="S603" s="83"/>
      <c r="T603" s="83"/>
      <c r="U603" s="83"/>
      <c r="V603" s="83"/>
      <c r="W603" s="83"/>
      <c r="X603" s="83"/>
      <c r="Y603" s="83"/>
      <c r="Z603" s="83"/>
    </row>
    <row r="604" spans="1:26" ht="12.75" customHeight="1" x14ac:dyDescent="0.2">
      <c r="A604" s="98">
        <v>88267</v>
      </c>
      <c r="B604" s="99" t="s">
        <v>568</v>
      </c>
      <c r="C604" s="56" t="s">
        <v>565</v>
      </c>
      <c r="D604" s="56" t="s">
        <v>566</v>
      </c>
      <c r="E604" s="182">
        <v>0.26</v>
      </c>
      <c r="F604" s="101">
        <v>18.86</v>
      </c>
      <c r="G604" s="102">
        <f t="shared" ref="G604:G606" si="47">ROUND(E604*F604,2)</f>
        <v>4.9000000000000004</v>
      </c>
      <c r="H604" s="10"/>
      <c r="I604" s="83"/>
      <c r="J604" s="83"/>
      <c r="K604" s="83"/>
      <c r="L604" s="83"/>
      <c r="M604" s="83"/>
      <c r="N604" s="83"/>
      <c r="O604" s="83"/>
      <c r="P604" s="83"/>
      <c r="Q604" s="83"/>
      <c r="R604" s="83"/>
      <c r="S604" s="83"/>
      <c r="T604" s="83"/>
      <c r="U604" s="83"/>
      <c r="V604" s="83"/>
      <c r="W604" s="83"/>
      <c r="X604" s="83"/>
      <c r="Y604" s="83"/>
      <c r="Z604" s="83"/>
    </row>
    <row r="605" spans="1:26" ht="12.75" customHeight="1" x14ac:dyDescent="0.2">
      <c r="A605" s="98">
        <v>88248</v>
      </c>
      <c r="B605" s="99" t="s">
        <v>564</v>
      </c>
      <c r="C605" s="56" t="s">
        <v>565</v>
      </c>
      <c r="D605" s="56" t="s">
        <v>566</v>
      </c>
      <c r="E605" s="182">
        <v>0.26</v>
      </c>
      <c r="F605" s="101">
        <v>14.85</v>
      </c>
      <c r="G605" s="102">
        <f t="shared" si="47"/>
        <v>3.86</v>
      </c>
      <c r="H605" s="10"/>
      <c r="I605" s="83"/>
      <c r="J605" s="83"/>
      <c r="K605" s="83"/>
      <c r="L605" s="83"/>
      <c r="M605" s="83"/>
      <c r="N605" s="83"/>
      <c r="O605" s="83"/>
      <c r="P605" s="83"/>
      <c r="Q605" s="83"/>
      <c r="R605" s="83"/>
      <c r="S605" s="83"/>
      <c r="T605" s="83"/>
      <c r="U605" s="83"/>
      <c r="V605" s="83"/>
      <c r="W605" s="83"/>
      <c r="X605" s="83"/>
      <c r="Y605" s="83"/>
      <c r="Z605" s="83"/>
    </row>
    <row r="606" spans="1:26" ht="12.75" customHeight="1" x14ac:dyDescent="0.2">
      <c r="A606" s="98">
        <v>1402</v>
      </c>
      <c r="B606" s="99" t="s">
        <v>782</v>
      </c>
      <c r="C606" s="56" t="s">
        <v>575</v>
      </c>
      <c r="D606" s="56" t="s">
        <v>566</v>
      </c>
      <c r="E606" s="182">
        <v>1</v>
      </c>
      <c r="F606" s="101">
        <v>4.91</v>
      </c>
      <c r="G606" s="102">
        <f t="shared" si="47"/>
        <v>4.91</v>
      </c>
      <c r="H606" s="10"/>
      <c r="I606" s="83"/>
      <c r="J606" s="83"/>
      <c r="K606" s="188"/>
      <c r="L606" s="83"/>
      <c r="M606" s="83"/>
      <c r="N606" s="83"/>
      <c r="O606" s="83"/>
      <c r="P606" s="83"/>
      <c r="Q606" s="83"/>
      <c r="R606" s="83"/>
      <c r="S606" s="83"/>
      <c r="T606" s="83"/>
      <c r="U606" s="83"/>
      <c r="V606" s="83"/>
      <c r="W606" s="83"/>
      <c r="X606" s="83"/>
      <c r="Y606" s="83"/>
      <c r="Z606" s="83"/>
    </row>
    <row r="607" spans="1:26" ht="12.75" customHeight="1" x14ac:dyDescent="0.2">
      <c r="A607" s="104"/>
      <c r="B607" s="105"/>
      <c r="C607" s="106"/>
      <c r="D607" s="106"/>
      <c r="E607" s="89" t="s">
        <v>583</v>
      </c>
      <c r="F607" s="89"/>
      <c r="G607" s="107">
        <f>ROUND(SUM(G604:G606),2)</f>
        <v>13.67</v>
      </c>
      <c r="H607" s="10"/>
      <c r="I607" s="83"/>
      <c r="J607" s="83"/>
      <c r="K607" s="83"/>
      <c r="L607" s="83"/>
      <c r="M607" s="83"/>
      <c r="N607" s="83"/>
      <c r="O607" s="83"/>
      <c r="P607" s="83"/>
      <c r="Q607" s="83"/>
      <c r="R607" s="83"/>
      <c r="S607" s="83"/>
      <c r="T607" s="83"/>
      <c r="U607" s="83"/>
      <c r="V607" s="83"/>
      <c r="W607" s="83"/>
      <c r="X607" s="83"/>
      <c r="Y607" s="83"/>
      <c r="Z607" s="83"/>
    </row>
    <row r="608" spans="1:26" ht="12.75" customHeight="1" x14ac:dyDescent="0.2">
      <c r="A608" s="108"/>
      <c r="B608" s="109"/>
      <c r="C608" s="110"/>
      <c r="D608" s="111" t="s">
        <v>584</v>
      </c>
      <c r="E608" s="112">
        <f>BDI!D26</f>
        <v>0.18894704395755624</v>
      </c>
      <c r="F608" s="111"/>
      <c r="G608" s="113">
        <f>ROUND(G607*E608,2)</f>
        <v>2.58</v>
      </c>
      <c r="H608" s="10"/>
      <c r="I608" s="114"/>
      <c r="J608" s="83"/>
      <c r="K608" s="83"/>
      <c r="L608" s="83"/>
      <c r="M608" s="83"/>
      <c r="N608" s="83"/>
      <c r="O608" s="83"/>
      <c r="P608" s="83"/>
      <c r="Q608" s="83"/>
      <c r="R608" s="83"/>
      <c r="S608" s="83"/>
      <c r="T608" s="83"/>
      <c r="U608" s="83"/>
      <c r="V608" s="83"/>
      <c r="W608" s="83"/>
      <c r="X608" s="83"/>
      <c r="Y608" s="83"/>
      <c r="Z608" s="83"/>
    </row>
    <row r="609" spans="1:26" ht="12.75" customHeight="1" x14ac:dyDescent="0.2">
      <c r="A609" s="115"/>
      <c r="B609" s="116"/>
      <c r="C609" s="117"/>
      <c r="D609" s="117"/>
      <c r="E609" s="91" t="s">
        <v>15</v>
      </c>
      <c r="F609" s="91"/>
      <c r="G609" s="118">
        <f>ROUND(G607+G608,2)</f>
        <v>16.25</v>
      </c>
      <c r="H609" s="10"/>
      <c r="I609" s="83"/>
      <c r="J609" s="83"/>
      <c r="K609" s="83"/>
      <c r="L609" s="83"/>
      <c r="M609" s="83"/>
      <c r="N609" s="83"/>
      <c r="O609" s="83"/>
      <c r="P609" s="83"/>
      <c r="Q609" s="83"/>
      <c r="R609" s="83"/>
      <c r="S609" s="83"/>
      <c r="T609" s="83"/>
      <c r="U609" s="83"/>
      <c r="V609" s="83"/>
      <c r="W609" s="83"/>
      <c r="X609" s="83"/>
      <c r="Y609" s="83"/>
      <c r="Z609" s="83"/>
    </row>
    <row r="610" spans="1:26" ht="12.75" customHeight="1" x14ac:dyDescent="0.2">
      <c r="A610" s="83"/>
      <c r="B610" s="83"/>
      <c r="C610" s="83"/>
      <c r="D610" s="83"/>
      <c r="E610" s="83"/>
      <c r="F610" s="83"/>
      <c r="G610" s="83"/>
      <c r="H610" s="10"/>
      <c r="I610" s="83"/>
      <c r="J610" s="83"/>
      <c r="K610" s="83"/>
      <c r="L610" s="83"/>
      <c r="M610" s="83"/>
      <c r="N610" s="83"/>
      <c r="O610" s="83"/>
      <c r="P610" s="83"/>
      <c r="Q610" s="83"/>
      <c r="R610" s="83"/>
      <c r="S610" s="83"/>
      <c r="T610" s="83"/>
      <c r="U610" s="83"/>
      <c r="V610" s="83"/>
      <c r="W610" s="83"/>
      <c r="X610" s="83"/>
      <c r="Y610" s="83"/>
      <c r="Z610" s="83"/>
    </row>
    <row r="611" spans="1:26" ht="12.75" customHeight="1" x14ac:dyDescent="0.2">
      <c r="A611" s="84"/>
      <c r="B611" s="84"/>
      <c r="C611" s="85"/>
      <c r="D611" s="85"/>
      <c r="E611" s="85"/>
      <c r="F611" s="85"/>
      <c r="G611" s="85"/>
      <c r="H611" s="56"/>
      <c r="I611" s="83"/>
      <c r="J611" s="83"/>
      <c r="K611" s="83"/>
      <c r="L611" s="83"/>
      <c r="M611" s="83"/>
      <c r="N611" s="83"/>
      <c r="O611" s="83"/>
      <c r="P611" s="83"/>
      <c r="Q611" s="83"/>
      <c r="R611" s="83"/>
      <c r="S611" s="83"/>
      <c r="T611" s="83"/>
      <c r="U611" s="83"/>
      <c r="V611" s="83"/>
      <c r="W611" s="83"/>
      <c r="X611" s="83"/>
      <c r="Y611" s="83"/>
      <c r="Z611" s="83"/>
    </row>
    <row r="612" spans="1:26" ht="12.75" customHeight="1" x14ac:dyDescent="0.2">
      <c r="A612" s="86" t="s">
        <v>7</v>
      </c>
      <c r="B612" s="87" t="s">
        <v>482</v>
      </c>
      <c r="C612" s="88" t="s">
        <v>395</v>
      </c>
      <c r="D612" s="88"/>
      <c r="E612" s="89"/>
      <c r="F612" s="89"/>
      <c r="G612" s="90" t="s">
        <v>781</v>
      </c>
      <c r="H612" s="10"/>
      <c r="I612" s="83"/>
      <c r="J612" s="83"/>
      <c r="K612" s="83"/>
      <c r="L612" s="83"/>
      <c r="M612" s="83"/>
      <c r="N612" s="83"/>
      <c r="O612" s="83"/>
      <c r="P612" s="83"/>
      <c r="Q612" s="83"/>
      <c r="R612" s="83"/>
      <c r="S612" s="83"/>
      <c r="T612" s="83"/>
      <c r="U612" s="83"/>
      <c r="V612" s="83"/>
      <c r="W612" s="83"/>
      <c r="X612" s="83"/>
      <c r="Y612" s="83"/>
      <c r="Z612" s="83"/>
    </row>
    <row r="613" spans="1:26" ht="12.75" customHeight="1" x14ac:dyDescent="0.2">
      <c r="A613" s="295" t="str">
        <f>VLOOKUP(B612,'Pista 01'!$A$7:$H$197,3,FALSE)</f>
        <v>Colar de tomada 40mm x 1”</v>
      </c>
      <c r="B613" s="296"/>
      <c r="C613" s="296"/>
      <c r="D613" s="296"/>
      <c r="E613" s="297"/>
      <c r="F613" s="91" t="s">
        <v>557</v>
      </c>
      <c r="G613" s="92" t="str">
        <f>VLOOKUP(B612,'Pista 01'!$A$7:$H$197,4,FALSE)</f>
        <v>un</v>
      </c>
      <c r="H613" s="10"/>
      <c r="I613" s="83"/>
      <c r="J613" s="83"/>
      <c r="K613" s="83"/>
      <c r="L613" s="83"/>
      <c r="M613" s="83"/>
      <c r="N613" s="83"/>
      <c r="O613" s="83"/>
      <c r="P613" s="83"/>
      <c r="Q613" s="83"/>
      <c r="R613" s="83"/>
      <c r="S613" s="83"/>
      <c r="T613" s="83"/>
      <c r="U613" s="83"/>
      <c r="V613" s="83"/>
      <c r="W613" s="83"/>
      <c r="X613" s="83"/>
      <c r="Y613" s="83"/>
      <c r="Z613" s="83"/>
    </row>
    <row r="614" spans="1:26" ht="12.75" customHeight="1" x14ac:dyDescent="0.2">
      <c r="A614" s="93"/>
      <c r="B614" s="94" t="s">
        <v>558</v>
      </c>
      <c r="C614" s="95" t="s">
        <v>559</v>
      </c>
      <c r="D614" s="95" t="s">
        <v>560</v>
      </c>
      <c r="E614" s="95" t="s">
        <v>561</v>
      </c>
      <c r="F614" s="96" t="s">
        <v>562</v>
      </c>
      <c r="G614" s="97" t="s">
        <v>563</v>
      </c>
      <c r="H614" s="10"/>
      <c r="I614" s="83"/>
      <c r="J614" s="83"/>
      <c r="K614" s="83"/>
      <c r="L614" s="83"/>
      <c r="M614" s="83"/>
      <c r="N614" s="83"/>
      <c r="O614" s="83"/>
      <c r="P614" s="83"/>
      <c r="Q614" s="83"/>
      <c r="R614" s="83"/>
      <c r="S614" s="83"/>
      <c r="T614" s="83"/>
      <c r="U614" s="83"/>
      <c r="V614" s="83"/>
      <c r="W614" s="83"/>
      <c r="X614" s="83"/>
      <c r="Y614" s="83"/>
      <c r="Z614" s="83"/>
    </row>
    <row r="615" spans="1:26" ht="12.75" customHeight="1" x14ac:dyDescent="0.2">
      <c r="A615" s="98">
        <v>88267</v>
      </c>
      <c r="B615" s="99" t="s">
        <v>568</v>
      </c>
      <c r="C615" s="56" t="s">
        <v>565</v>
      </c>
      <c r="D615" s="56" t="s">
        <v>566</v>
      </c>
      <c r="E615" s="182">
        <v>0.32</v>
      </c>
      <c r="F615" s="101">
        <v>18.86</v>
      </c>
      <c r="G615" s="102">
        <f t="shared" ref="G615:G617" si="48">ROUND(E615*F615,2)</f>
        <v>6.04</v>
      </c>
      <c r="H615" s="10"/>
      <c r="I615" s="83"/>
      <c r="J615" s="83"/>
      <c r="K615" s="83"/>
      <c r="L615" s="83"/>
      <c r="M615" s="83"/>
      <c r="N615" s="83"/>
      <c r="O615" s="83"/>
      <c r="P615" s="83"/>
      <c r="Q615" s="83"/>
      <c r="R615" s="83"/>
      <c r="S615" s="83"/>
      <c r="T615" s="83"/>
      <c r="U615" s="83"/>
      <c r="V615" s="83"/>
      <c r="W615" s="83"/>
      <c r="X615" s="83"/>
      <c r="Y615" s="83"/>
      <c r="Z615" s="83"/>
    </row>
    <row r="616" spans="1:26" ht="12.75" customHeight="1" x14ac:dyDescent="0.2">
      <c r="A616" s="98">
        <v>88248</v>
      </c>
      <c r="B616" s="99" t="s">
        <v>564</v>
      </c>
      <c r="C616" s="56" t="s">
        <v>565</v>
      </c>
      <c r="D616" s="56" t="s">
        <v>566</v>
      </c>
      <c r="E616" s="182">
        <v>0.32</v>
      </c>
      <c r="F616" s="101">
        <v>14.85</v>
      </c>
      <c r="G616" s="102">
        <f t="shared" si="48"/>
        <v>4.75</v>
      </c>
      <c r="H616" s="10"/>
      <c r="I616" s="83"/>
      <c r="J616" s="83"/>
      <c r="K616" s="83"/>
      <c r="L616" s="83"/>
      <c r="M616" s="83"/>
      <c r="N616" s="83"/>
      <c r="O616" s="83"/>
      <c r="P616" s="83"/>
      <c r="Q616" s="83"/>
      <c r="R616" s="83"/>
      <c r="S616" s="83"/>
      <c r="T616" s="83"/>
      <c r="U616" s="83"/>
      <c r="V616" s="83"/>
      <c r="W616" s="83"/>
      <c r="X616" s="83"/>
      <c r="Y616" s="83"/>
      <c r="Z616" s="83"/>
    </row>
    <row r="617" spans="1:26" ht="12.75" customHeight="1" x14ac:dyDescent="0.2">
      <c r="A617" s="98">
        <v>1420</v>
      </c>
      <c r="B617" s="99" t="s">
        <v>790</v>
      </c>
      <c r="C617" s="56" t="s">
        <v>575</v>
      </c>
      <c r="D617" s="56" t="s">
        <v>566</v>
      </c>
      <c r="E617" s="182">
        <v>1</v>
      </c>
      <c r="F617" s="101">
        <v>6.31</v>
      </c>
      <c r="G617" s="102">
        <f t="shared" si="48"/>
        <v>6.31</v>
      </c>
      <c r="H617" s="10"/>
      <c r="I617" s="83"/>
      <c r="J617" s="83"/>
      <c r="K617" s="188"/>
      <c r="L617" s="83"/>
      <c r="M617" s="83"/>
      <c r="N617" s="83"/>
      <c r="O617" s="83"/>
      <c r="P617" s="83"/>
      <c r="Q617" s="83"/>
      <c r="R617" s="83"/>
      <c r="S617" s="83"/>
      <c r="T617" s="83"/>
      <c r="U617" s="83"/>
      <c r="V617" s="83"/>
      <c r="W617" s="83"/>
      <c r="X617" s="83"/>
      <c r="Y617" s="83"/>
      <c r="Z617" s="83"/>
    </row>
    <row r="618" spans="1:26" ht="12.75" customHeight="1" x14ac:dyDescent="0.2">
      <c r="A618" s="104"/>
      <c r="B618" s="105"/>
      <c r="C618" s="106"/>
      <c r="D618" s="106"/>
      <c r="E618" s="89" t="s">
        <v>583</v>
      </c>
      <c r="F618" s="89"/>
      <c r="G618" s="107">
        <f>ROUND(SUM(G615:G617),2)</f>
        <v>17.100000000000001</v>
      </c>
      <c r="H618" s="10"/>
      <c r="I618" s="83"/>
      <c r="J618" s="83"/>
      <c r="K618" s="83"/>
      <c r="L618" s="83"/>
      <c r="M618" s="83"/>
      <c r="N618" s="83"/>
      <c r="O618" s="83"/>
      <c r="P618" s="83"/>
      <c r="Q618" s="83"/>
      <c r="R618" s="83"/>
      <c r="S618" s="83"/>
      <c r="T618" s="83"/>
      <c r="U618" s="83"/>
      <c r="V618" s="83"/>
      <c r="W618" s="83"/>
      <c r="X618" s="83"/>
      <c r="Y618" s="83"/>
      <c r="Z618" s="83"/>
    </row>
    <row r="619" spans="1:26" ht="12.75" customHeight="1" x14ac:dyDescent="0.2">
      <c r="A619" s="108"/>
      <c r="B619" s="109"/>
      <c r="C619" s="110"/>
      <c r="D619" s="111" t="s">
        <v>584</v>
      </c>
      <c r="E619" s="112">
        <f>BDI!D26</f>
        <v>0.18894704395755624</v>
      </c>
      <c r="F619" s="111"/>
      <c r="G619" s="113">
        <f>ROUND(G618*E619,2)</f>
        <v>3.23</v>
      </c>
      <c r="H619" s="10"/>
      <c r="I619" s="114"/>
      <c r="J619" s="83"/>
      <c r="K619" s="83"/>
      <c r="L619" s="83"/>
      <c r="M619" s="83"/>
      <c r="N619" s="83"/>
      <c r="O619" s="83"/>
      <c r="P619" s="83"/>
      <c r="Q619" s="83"/>
      <c r="R619" s="83"/>
      <c r="S619" s="83"/>
      <c r="T619" s="83"/>
      <c r="U619" s="83"/>
      <c r="V619" s="83"/>
      <c r="W619" s="83"/>
      <c r="X619" s="83"/>
      <c r="Y619" s="83"/>
      <c r="Z619" s="83"/>
    </row>
    <row r="620" spans="1:26" ht="12.75" customHeight="1" x14ac:dyDescent="0.2">
      <c r="A620" s="115"/>
      <c r="B620" s="116"/>
      <c r="C620" s="117"/>
      <c r="D620" s="117"/>
      <c r="E620" s="91" t="s">
        <v>15</v>
      </c>
      <c r="F620" s="91"/>
      <c r="G620" s="118">
        <f>ROUND(G618+G619,2)</f>
        <v>20.329999999999998</v>
      </c>
      <c r="H620" s="10"/>
      <c r="I620" s="83"/>
      <c r="J620" s="83"/>
      <c r="K620" s="83"/>
      <c r="L620" s="83"/>
      <c r="M620" s="83"/>
      <c r="N620" s="83"/>
      <c r="O620" s="83"/>
      <c r="P620" s="83"/>
      <c r="Q620" s="83"/>
      <c r="R620" s="83"/>
      <c r="S620" s="83"/>
      <c r="T620" s="83"/>
      <c r="U620" s="83"/>
      <c r="V620" s="83"/>
      <c r="W620" s="83"/>
      <c r="X620" s="83"/>
      <c r="Y620" s="83"/>
      <c r="Z620" s="83"/>
    </row>
    <row r="621" spans="1:26" ht="12.75" customHeight="1" x14ac:dyDescent="0.2">
      <c r="A621" s="83"/>
      <c r="B621" s="83"/>
      <c r="C621" s="83"/>
      <c r="D621" s="83"/>
      <c r="E621" s="83"/>
      <c r="F621" s="83"/>
      <c r="G621" s="83"/>
      <c r="H621" s="10"/>
      <c r="I621" s="83"/>
      <c r="J621" s="83"/>
      <c r="K621" s="83"/>
      <c r="L621" s="83"/>
      <c r="M621" s="83"/>
      <c r="N621" s="83"/>
      <c r="O621" s="83"/>
      <c r="P621" s="83"/>
      <c r="Q621" s="83"/>
      <c r="R621" s="83"/>
      <c r="S621" s="83"/>
      <c r="T621" s="83"/>
      <c r="U621" s="83"/>
      <c r="V621" s="83"/>
      <c r="W621" s="83"/>
      <c r="X621" s="83"/>
      <c r="Y621" s="83"/>
      <c r="Z621" s="83"/>
    </row>
    <row r="622" spans="1:26" ht="12.75" customHeight="1" x14ac:dyDescent="0.2">
      <c r="A622" s="84"/>
      <c r="B622" s="84"/>
      <c r="C622" s="85"/>
      <c r="D622" s="85"/>
      <c r="E622" s="85"/>
      <c r="F622" s="85"/>
      <c r="G622" s="85"/>
      <c r="H622" s="56"/>
      <c r="I622" s="83"/>
      <c r="J622" s="83"/>
      <c r="K622" s="83"/>
      <c r="L622" s="83"/>
      <c r="M622" s="83"/>
      <c r="N622" s="83"/>
      <c r="O622" s="83"/>
      <c r="P622" s="83"/>
      <c r="Q622" s="83"/>
      <c r="R622" s="83"/>
      <c r="S622" s="83"/>
      <c r="T622" s="83"/>
      <c r="U622" s="83"/>
      <c r="V622" s="83"/>
      <c r="W622" s="83"/>
      <c r="X622" s="83"/>
      <c r="Y622" s="83"/>
      <c r="Z622" s="83"/>
    </row>
    <row r="623" spans="1:26" ht="12.75" customHeight="1" x14ac:dyDescent="0.2">
      <c r="A623" s="86" t="s">
        <v>7</v>
      </c>
      <c r="B623" s="87" t="s">
        <v>487</v>
      </c>
      <c r="C623" s="88" t="s">
        <v>398</v>
      </c>
      <c r="D623" s="88"/>
      <c r="E623" s="89"/>
      <c r="F623" s="89"/>
      <c r="G623" s="90" t="s">
        <v>781</v>
      </c>
      <c r="H623" s="10"/>
      <c r="I623" s="83"/>
      <c r="J623" s="83"/>
      <c r="K623" s="83"/>
      <c r="L623" s="83"/>
      <c r="M623" s="83"/>
      <c r="N623" s="83"/>
      <c r="O623" s="83"/>
      <c r="P623" s="83"/>
      <c r="Q623" s="83"/>
      <c r="R623" s="83"/>
      <c r="S623" s="83"/>
      <c r="T623" s="83"/>
      <c r="U623" s="83"/>
      <c r="V623" s="83"/>
      <c r="W623" s="83"/>
      <c r="X623" s="83"/>
      <c r="Y623" s="83"/>
      <c r="Z623" s="83"/>
    </row>
    <row r="624" spans="1:26" ht="12.75" customHeight="1" x14ac:dyDescent="0.2">
      <c r="A624" s="295" t="str">
        <f>VLOOKUP(B623,'Pista 01'!$A$7:$H$197,3,FALSE)</f>
        <v>Colar de tomada 50mm x 1”</v>
      </c>
      <c r="B624" s="296"/>
      <c r="C624" s="296"/>
      <c r="D624" s="296"/>
      <c r="E624" s="297"/>
      <c r="F624" s="91" t="s">
        <v>557</v>
      </c>
      <c r="G624" s="92" t="str">
        <f>VLOOKUP(B623,'Pista 01'!$A$7:$H$197,4,FALSE)</f>
        <v>un</v>
      </c>
      <c r="H624" s="10"/>
      <c r="I624" s="83"/>
      <c r="J624" s="83"/>
      <c r="K624" s="83"/>
      <c r="L624" s="83"/>
      <c r="M624" s="83"/>
      <c r="N624" s="83"/>
      <c r="O624" s="83"/>
      <c r="P624" s="83"/>
      <c r="Q624" s="83"/>
      <c r="R624" s="83"/>
      <c r="S624" s="83"/>
      <c r="T624" s="83"/>
      <c r="U624" s="83"/>
      <c r="V624" s="83"/>
      <c r="W624" s="83"/>
      <c r="X624" s="83"/>
      <c r="Y624" s="83"/>
      <c r="Z624" s="83"/>
    </row>
    <row r="625" spans="1:26" ht="12.75" customHeight="1" x14ac:dyDescent="0.2">
      <c r="A625" s="93"/>
      <c r="B625" s="94" t="s">
        <v>558</v>
      </c>
      <c r="C625" s="95" t="s">
        <v>559</v>
      </c>
      <c r="D625" s="95" t="s">
        <v>560</v>
      </c>
      <c r="E625" s="95" t="s">
        <v>561</v>
      </c>
      <c r="F625" s="96" t="s">
        <v>562</v>
      </c>
      <c r="G625" s="97" t="s">
        <v>563</v>
      </c>
      <c r="H625" s="10"/>
      <c r="I625" s="83"/>
      <c r="J625" s="83"/>
      <c r="K625" s="83"/>
      <c r="L625" s="83"/>
      <c r="M625" s="83"/>
      <c r="N625" s="83"/>
      <c r="O625" s="83"/>
      <c r="P625" s="83"/>
      <c r="Q625" s="83"/>
      <c r="R625" s="83"/>
      <c r="S625" s="83"/>
      <c r="T625" s="83"/>
      <c r="U625" s="83"/>
      <c r="V625" s="83"/>
      <c r="W625" s="83"/>
      <c r="X625" s="83"/>
      <c r="Y625" s="83"/>
      <c r="Z625" s="83"/>
    </row>
    <row r="626" spans="1:26" ht="12.75" customHeight="1" x14ac:dyDescent="0.2">
      <c r="A626" s="98">
        <v>88267</v>
      </c>
      <c r="B626" s="99" t="s">
        <v>568</v>
      </c>
      <c r="C626" s="56" t="s">
        <v>565</v>
      </c>
      <c r="D626" s="56" t="s">
        <v>566</v>
      </c>
      <c r="E626" s="182">
        <v>0.4</v>
      </c>
      <c r="F626" s="101">
        <v>18.86</v>
      </c>
      <c r="G626" s="102">
        <f t="shared" ref="G626:G628" si="49">ROUND(E626*F626,2)</f>
        <v>7.54</v>
      </c>
      <c r="H626" s="10"/>
      <c r="I626" s="83"/>
      <c r="J626" s="83"/>
      <c r="K626" s="83"/>
      <c r="L626" s="83"/>
      <c r="M626" s="83"/>
      <c r="N626" s="83"/>
      <c r="O626" s="83"/>
      <c r="P626" s="83"/>
      <c r="Q626" s="83"/>
      <c r="R626" s="83"/>
      <c r="S626" s="83"/>
      <c r="T626" s="83"/>
      <c r="U626" s="83"/>
      <c r="V626" s="83"/>
      <c r="W626" s="83"/>
      <c r="X626" s="83"/>
      <c r="Y626" s="83"/>
      <c r="Z626" s="83"/>
    </row>
    <row r="627" spans="1:26" ht="12.75" customHeight="1" x14ac:dyDescent="0.2">
      <c r="A627" s="98">
        <v>88248</v>
      </c>
      <c r="B627" s="99" t="s">
        <v>564</v>
      </c>
      <c r="C627" s="56" t="s">
        <v>565</v>
      </c>
      <c r="D627" s="56" t="s">
        <v>566</v>
      </c>
      <c r="E627" s="182">
        <v>0.4</v>
      </c>
      <c r="F627" s="101">
        <v>14.85</v>
      </c>
      <c r="G627" s="102">
        <f t="shared" si="49"/>
        <v>5.94</v>
      </c>
      <c r="H627" s="10"/>
      <c r="I627" s="83"/>
      <c r="J627" s="83"/>
      <c r="K627" s="83"/>
      <c r="L627" s="83"/>
      <c r="M627" s="83"/>
      <c r="N627" s="83"/>
      <c r="O627" s="83"/>
      <c r="P627" s="83"/>
      <c r="Q627" s="83"/>
      <c r="R627" s="83"/>
      <c r="S627" s="83"/>
      <c r="T627" s="83"/>
      <c r="U627" s="83"/>
      <c r="V627" s="83"/>
      <c r="W627" s="83"/>
      <c r="X627" s="83"/>
      <c r="Y627" s="83"/>
      <c r="Z627" s="83"/>
    </row>
    <row r="628" spans="1:26" ht="12.75" customHeight="1" x14ac:dyDescent="0.2">
      <c r="A628" s="98">
        <v>1419</v>
      </c>
      <c r="B628" s="99" t="s">
        <v>810</v>
      </c>
      <c r="C628" s="56" t="s">
        <v>575</v>
      </c>
      <c r="D628" s="56" t="s">
        <v>566</v>
      </c>
      <c r="E628" s="182">
        <v>1</v>
      </c>
      <c r="F628" s="101">
        <v>7.63</v>
      </c>
      <c r="G628" s="102">
        <f t="shared" si="49"/>
        <v>7.63</v>
      </c>
      <c r="H628" s="10"/>
      <c r="I628" s="83"/>
      <c r="J628" s="83"/>
      <c r="K628" s="188"/>
      <c r="L628" s="83"/>
      <c r="M628" s="83"/>
      <c r="N628" s="83"/>
      <c r="O628" s="83"/>
      <c r="P628" s="83"/>
      <c r="Q628" s="83"/>
      <c r="R628" s="83"/>
      <c r="S628" s="83"/>
      <c r="T628" s="83"/>
      <c r="U628" s="83"/>
      <c r="V628" s="83"/>
      <c r="W628" s="83"/>
      <c r="X628" s="83"/>
      <c r="Y628" s="83"/>
      <c r="Z628" s="83"/>
    </row>
    <row r="629" spans="1:26" ht="12.75" customHeight="1" x14ac:dyDescent="0.2">
      <c r="A629" s="104"/>
      <c r="B629" s="105"/>
      <c r="C629" s="106"/>
      <c r="D629" s="106"/>
      <c r="E629" s="89" t="s">
        <v>583</v>
      </c>
      <c r="F629" s="89"/>
      <c r="G629" s="107">
        <f>ROUND(SUM(G626:G628),2)</f>
        <v>21.11</v>
      </c>
      <c r="H629" s="10"/>
      <c r="I629" s="83"/>
      <c r="J629" s="83"/>
      <c r="K629" s="83"/>
      <c r="L629" s="83"/>
      <c r="M629" s="83"/>
      <c r="N629" s="83"/>
      <c r="O629" s="83"/>
      <c r="P629" s="83"/>
      <c r="Q629" s="83"/>
      <c r="R629" s="83"/>
      <c r="S629" s="83"/>
      <c r="T629" s="83"/>
      <c r="U629" s="83"/>
      <c r="V629" s="83"/>
      <c r="W629" s="83"/>
      <c r="X629" s="83"/>
      <c r="Y629" s="83"/>
      <c r="Z629" s="83"/>
    </row>
    <row r="630" spans="1:26" ht="12.75" customHeight="1" x14ac:dyDescent="0.2">
      <c r="A630" s="108"/>
      <c r="B630" s="109"/>
      <c r="C630" s="110"/>
      <c r="D630" s="111" t="s">
        <v>584</v>
      </c>
      <c r="E630" s="112">
        <f>BDI!D26</f>
        <v>0.18894704395755624</v>
      </c>
      <c r="F630" s="111"/>
      <c r="G630" s="113">
        <f>ROUND(G629*E630,2)</f>
        <v>3.99</v>
      </c>
      <c r="H630" s="10"/>
      <c r="I630" s="114"/>
      <c r="J630" s="83"/>
      <c r="K630" s="83"/>
      <c r="L630" s="83"/>
      <c r="M630" s="83"/>
      <c r="N630" s="83"/>
      <c r="O630" s="83"/>
      <c r="P630" s="83"/>
      <c r="Q630" s="83"/>
      <c r="R630" s="83"/>
      <c r="S630" s="83"/>
      <c r="T630" s="83"/>
      <c r="U630" s="83"/>
      <c r="V630" s="83"/>
      <c r="W630" s="83"/>
      <c r="X630" s="83"/>
      <c r="Y630" s="83"/>
      <c r="Z630" s="83"/>
    </row>
    <row r="631" spans="1:26" ht="12.75" customHeight="1" x14ac:dyDescent="0.2">
      <c r="A631" s="115"/>
      <c r="B631" s="116"/>
      <c r="C631" s="117"/>
      <c r="D631" s="117"/>
      <c r="E631" s="91" t="s">
        <v>15</v>
      </c>
      <c r="F631" s="91"/>
      <c r="G631" s="118">
        <f>ROUND(G629+G630,2)</f>
        <v>25.1</v>
      </c>
      <c r="H631" s="10"/>
      <c r="I631" s="83"/>
      <c r="J631" s="83"/>
      <c r="K631" s="83"/>
      <c r="L631" s="83"/>
      <c r="M631" s="83"/>
      <c r="N631" s="83"/>
      <c r="O631" s="83"/>
      <c r="P631" s="83"/>
      <c r="Q631" s="83"/>
      <c r="R631" s="83"/>
      <c r="S631" s="83"/>
      <c r="T631" s="83"/>
      <c r="U631" s="83"/>
      <c r="V631" s="83"/>
      <c r="W631" s="83"/>
      <c r="X631" s="83"/>
      <c r="Y631" s="83"/>
      <c r="Z631" s="83"/>
    </row>
    <row r="632" spans="1:26" ht="12.75" customHeight="1" x14ac:dyDescent="0.2">
      <c r="A632" s="83"/>
      <c r="B632" s="83"/>
      <c r="C632" s="83"/>
      <c r="D632" s="83"/>
      <c r="E632" s="83"/>
      <c r="F632" s="83"/>
      <c r="G632" s="83"/>
      <c r="H632" s="10"/>
      <c r="I632" s="83"/>
      <c r="J632" s="83"/>
      <c r="K632" s="83"/>
      <c r="L632" s="83"/>
      <c r="M632" s="83"/>
      <c r="N632" s="83"/>
      <c r="O632" s="83"/>
      <c r="P632" s="83"/>
      <c r="Q632" s="83"/>
      <c r="R632" s="83"/>
      <c r="S632" s="83"/>
      <c r="T632" s="83"/>
      <c r="U632" s="83"/>
      <c r="V632" s="83"/>
      <c r="W632" s="83"/>
      <c r="X632" s="83"/>
      <c r="Y632" s="83"/>
      <c r="Z632" s="83"/>
    </row>
    <row r="633" spans="1:26" ht="12.75" customHeight="1" x14ac:dyDescent="0.2">
      <c r="A633" s="84"/>
      <c r="B633" s="84"/>
      <c r="C633" s="85"/>
      <c r="D633" s="85"/>
      <c r="E633" s="85"/>
      <c r="F633" s="85"/>
      <c r="G633" s="85"/>
      <c r="H633" s="56"/>
      <c r="I633" s="83"/>
      <c r="J633" s="83"/>
      <c r="K633" s="83"/>
      <c r="L633" s="83"/>
      <c r="M633" s="83"/>
      <c r="N633" s="83"/>
      <c r="O633" s="83"/>
      <c r="P633" s="83"/>
      <c r="Q633" s="83"/>
      <c r="R633" s="83"/>
      <c r="S633" s="83"/>
      <c r="T633" s="83"/>
      <c r="U633" s="83"/>
      <c r="V633" s="83"/>
      <c r="W633" s="83"/>
      <c r="X633" s="83"/>
      <c r="Y633" s="83"/>
      <c r="Z633" s="83"/>
    </row>
    <row r="634" spans="1:26" ht="12.75" customHeight="1" x14ac:dyDescent="0.2">
      <c r="A634" s="86" t="s">
        <v>7</v>
      </c>
      <c r="B634" s="87" t="s">
        <v>490</v>
      </c>
      <c r="C634" s="88" t="s">
        <v>401</v>
      </c>
      <c r="D634" s="88"/>
      <c r="E634" s="89"/>
      <c r="F634" s="89"/>
      <c r="G634" s="90" t="s">
        <v>781</v>
      </c>
      <c r="H634" s="10"/>
      <c r="I634" s="83"/>
      <c r="J634" s="83"/>
      <c r="K634" s="83"/>
      <c r="L634" s="83"/>
      <c r="M634" s="83"/>
      <c r="N634" s="83"/>
      <c r="O634" s="83"/>
      <c r="P634" s="83"/>
      <c r="Q634" s="83"/>
      <c r="R634" s="83"/>
      <c r="S634" s="83"/>
      <c r="T634" s="83"/>
      <c r="U634" s="83"/>
      <c r="V634" s="83"/>
      <c r="W634" s="83"/>
      <c r="X634" s="83"/>
      <c r="Y634" s="83"/>
      <c r="Z634" s="83"/>
    </row>
    <row r="635" spans="1:26" ht="12.75" customHeight="1" x14ac:dyDescent="0.2">
      <c r="A635" s="295" t="str">
        <f>VLOOKUP(B634,'Pista 01'!$A$7:$H$197,3,FALSE)</f>
        <v>Colar de tomada 63mm x 1”</v>
      </c>
      <c r="B635" s="296"/>
      <c r="C635" s="296"/>
      <c r="D635" s="296"/>
      <c r="E635" s="297"/>
      <c r="F635" s="91" t="s">
        <v>557</v>
      </c>
      <c r="G635" s="92" t="str">
        <f>VLOOKUP(B634,'Pista 01'!$A$7:$H$197,4,FALSE)</f>
        <v>un</v>
      </c>
      <c r="H635" s="10"/>
      <c r="I635" s="83"/>
      <c r="J635" s="83"/>
      <c r="K635" s="83"/>
      <c r="L635" s="83"/>
      <c r="M635" s="83"/>
      <c r="N635" s="83"/>
      <c r="O635" s="83"/>
      <c r="P635" s="83"/>
      <c r="Q635" s="83"/>
      <c r="R635" s="83"/>
      <c r="S635" s="83"/>
      <c r="T635" s="83"/>
      <c r="U635" s="83"/>
      <c r="V635" s="83"/>
      <c r="W635" s="83"/>
      <c r="X635" s="83"/>
      <c r="Y635" s="83"/>
      <c r="Z635" s="83"/>
    </row>
    <row r="636" spans="1:26" ht="12.75" customHeight="1" x14ac:dyDescent="0.2">
      <c r="A636" s="93"/>
      <c r="B636" s="94" t="s">
        <v>558</v>
      </c>
      <c r="C636" s="95" t="s">
        <v>559</v>
      </c>
      <c r="D636" s="95" t="s">
        <v>560</v>
      </c>
      <c r="E636" s="95" t="s">
        <v>561</v>
      </c>
      <c r="F636" s="96" t="s">
        <v>562</v>
      </c>
      <c r="G636" s="97" t="s">
        <v>563</v>
      </c>
      <c r="H636" s="10"/>
      <c r="I636" s="83"/>
      <c r="J636" s="83"/>
      <c r="K636" s="83"/>
      <c r="L636" s="83"/>
      <c r="M636" s="83"/>
      <c r="N636" s="83"/>
      <c r="O636" s="83"/>
      <c r="P636" s="83"/>
      <c r="Q636" s="83"/>
      <c r="R636" s="83"/>
      <c r="S636" s="83"/>
      <c r="T636" s="83"/>
      <c r="U636" s="83"/>
      <c r="V636" s="83"/>
      <c r="W636" s="83"/>
      <c r="X636" s="83"/>
      <c r="Y636" s="83"/>
      <c r="Z636" s="83"/>
    </row>
    <row r="637" spans="1:26" ht="12.75" customHeight="1" x14ac:dyDescent="0.2">
      <c r="A637" s="98">
        <v>88267</v>
      </c>
      <c r="B637" s="99" t="s">
        <v>568</v>
      </c>
      <c r="C637" s="56" t="s">
        <v>565</v>
      </c>
      <c r="D637" s="56" t="s">
        <v>566</v>
      </c>
      <c r="E637" s="182">
        <v>0.48</v>
      </c>
      <c r="F637" s="101">
        <v>18.86</v>
      </c>
      <c r="G637" s="102">
        <f t="shared" ref="G637:G639" si="50">ROUND(E637*F637,2)</f>
        <v>9.0500000000000007</v>
      </c>
      <c r="H637" s="10"/>
      <c r="I637" s="83"/>
      <c r="J637" s="83"/>
      <c r="K637" s="83"/>
      <c r="L637" s="83"/>
      <c r="M637" s="83"/>
      <c r="N637" s="83"/>
      <c r="O637" s="83"/>
      <c r="P637" s="83"/>
      <c r="Q637" s="83"/>
      <c r="R637" s="83"/>
      <c r="S637" s="83"/>
      <c r="T637" s="83"/>
      <c r="U637" s="83"/>
      <c r="V637" s="83"/>
      <c r="W637" s="83"/>
      <c r="X637" s="83"/>
      <c r="Y637" s="83"/>
      <c r="Z637" s="83"/>
    </row>
    <row r="638" spans="1:26" ht="12.75" customHeight="1" x14ac:dyDescent="0.2">
      <c r="A638" s="98">
        <v>88248</v>
      </c>
      <c r="B638" s="99" t="s">
        <v>564</v>
      </c>
      <c r="C638" s="56" t="s">
        <v>565</v>
      </c>
      <c r="D638" s="56" t="s">
        <v>566</v>
      </c>
      <c r="E638" s="182">
        <v>0.48</v>
      </c>
      <c r="F638" s="101">
        <v>14.85</v>
      </c>
      <c r="G638" s="102">
        <f t="shared" si="50"/>
        <v>7.13</v>
      </c>
      <c r="H638" s="10"/>
      <c r="I638" s="83"/>
      <c r="J638" s="83"/>
      <c r="K638" s="83"/>
      <c r="L638" s="83"/>
      <c r="M638" s="83"/>
      <c r="N638" s="83"/>
      <c r="O638" s="83"/>
      <c r="P638" s="83"/>
      <c r="Q638" s="83"/>
      <c r="R638" s="83"/>
      <c r="S638" s="83"/>
      <c r="T638" s="83"/>
      <c r="U638" s="83"/>
      <c r="V638" s="83"/>
      <c r="W638" s="83"/>
      <c r="X638" s="83"/>
      <c r="Y638" s="83"/>
      <c r="Z638" s="83"/>
    </row>
    <row r="639" spans="1:26" ht="12.75" customHeight="1" x14ac:dyDescent="0.2">
      <c r="A639" s="98">
        <v>1413</v>
      </c>
      <c r="B639" s="99" t="s">
        <v>812</v>
      </c>
      <c r="C639" s="56" t="s">
        <v>575</v>
      </c>
      <c r="D639" s="56" t="s">
        <v>566</v>
      </c>
      <c r="E639" s="182">
        <v>1</v>
      </c>
      <c r="F639" s="101">
        <v>11.02</v>
      </c>
      <c r="G639" s="102">
        <f t="shared" si="50"/>
        <v>11.02</v>
      </c>
      <c r="H639" s="10"/>
      <c r="I639" s="83"/>
      <c r="J639" s="83"/>
      <c r="K639" s="188"/>
      <c r="L639" s="83"/>
      <c r="M639" s="83"/>
      <c r="N639" s="83"/>
      <c r="O639" s="83"/>
      <c r="P639" s="83"/>
      <c r="Q639" s="83"/>
      <c r="R639" s="83"/>
      <c r="S639" s="83"/>
      <c r="T639" s="83"/>
      <c r="U639" s="83"/>
      <c r="V639" s="83"/>
      <c r="W639" s="83"/>
      <c r="X639" s="83"/>
      <c r="Y639" s="83"/>
      <c r="Z639" s="83"/>
    </row>
    <row r="640" spans="1:26" ht="12.75" customHeight="1" x14ac:dyDescent="0.2">
      <c r="A640" s="104"/>
      <c r="B640" s="105"/>
      <c r="C640" s="106"/>
      <c r="D640" s="106"/>
      <c r="E640" s="89" t="s">
        <v>583</v>
      </c>
      <c r="F640" s="89"/>
      <c r="G640" s="107">
        <f>ROUND(SUM(G637:G639),2)</f>
        <v>27.2</v>
      </c>
      <c r="H640" s="10"/>
      <c r="I640" s="83"/>
      <c r="J640" s="83"/>
      <c r="K640" s="83"/>
      <c r="L640" s="83"/>
      <c r="M640" s="83"/>
      <c r="N640" s="83"/>
      <c r="O640" s="83"/>
      <c r="P640" s="83"/>
      <c r="Q640" s="83"/>
      <c r="R640" s="83"/>
      <c r="S640" s="83"/>
      <c r="T640" s="83"/>
      <c r="U640" s="83"/>
      <c r="V640" s="83"/>
      <c r="W640" s="83"/>
      <c r="X640" s="83"/>
      <c r="Y640" s="83"/>
      <c r="Z640" s="83"/>
    </row>
    <row r="641" spans="1:26" ht="12.75" customHeight="1" x14ac:dyDescent="0.2">
      <c r="A641" s="108"/>
      <c r="B641" s="109"/>
      <c r="C641" s="110"/>
      <c r="D641" s="111" t="s">
        <v>584</v>
      </c>
      <c r="E641" s="112">
        <f>BDI!D26</f>
        <v>0.18894704395755624</v>
      </c>
      <c r="F641" s="111"/>
      <c r="G641" s="113">
        <f>ROUND(G640*E641,2)</f>
        <v>5.14</v>
      </c>
      <c r="H641" s="10"/>
      <c r="I641" s="114"/>
      <c r="J641" s="83"/>
      <c r="K641" s="83"/>
      <c r="L641" s="83"/>
      <c r="M641" s="83"/>
      <c r="N641" s="83"/>
      <c r="O641" s="83"/>
      <c r="P641" s="83"/>
      <c r="Q641" s="83"/>
      <c r="R641" s="83"/>
      <c r="S641" s="83"/>
      <c r="T641" s="83"/>
      <c r="U641" s="83"/>
      <c r="V641" s="83"/>
      <c r="W641" s="83"/>
      <c r="X641" s="83"/>
      <c r="Y641" s="83"/>
      <c r="Z641" s="83"/>
    </row>
    <row r="642" spans="1:26" ht="12.75" customHeight="1" x14ac:dyDescent="0.2">
      <c r="A642" s="115"/>
      <c r="B642" s="116"/>
      <c r="C642" s="117"/>
      <c r="D642" s="117"/>
      <c r="E642" s="91" t="s">
        <v>15</v>
      </c>
      <c r="F642" s="91"/>
      <c r="G642" s="118">
        <f>ROUND(G640+G641,2)</f>
        <v>32.340000000000003</v>
      </c>
      <c r="H642" s="10"/>
      <c r="I642" s="83"/>
      <c r="J642" s="83"/>
      <c r="K642" s="83"/>
      <c r="L642" s="83"/>
      <c r="M642" s="83"/>
      <c r="N642" s="83"/>
      <c r="O642" s="83"/>
      <c r="P642" s="83"/>
      <c r="Q642" s="83"/>
      <c r="R642" s="83"/>
      <c r="S642" s="83"/>
      <c r="T642" s="83"/>
      <c r="U642" s="83"/>
      <c r="V642" s="83"/>
      <c r="W642" s="83"/>
      <c r="X642" s="83"/>
      <c r="Y642" s="83"/>
      <c r="Z642" s="83"/>
    </row>
    <row r="643" spans="1:26" ht="12.75" customHeight="1" x14ac:dyDescent="0.2">
      <c r="A643" s="83"/>
      <c r="B643" s="83"/>
      <c r="C643" s="83"/>
      <c r="D643" s="83"/>
      <c r="E643" s="83"/>
      <c r="F643" s="83"/>
      <c r="G643" s="83"/>
      <c r="H643" s="10"/>
      <c r="I643" s="83"/>
      <c r="J643" s="83"/>
      <c r="K643" s="83"/>
      <c r="L643" s="83"/>
      <c r="M643" s="83"/>
      <c r="N643" s="83"/>
      <c r="O643" s="83"/>
      <c r="P643" s="83"/>
      <c r="Q643" s="83"/>
      <c r="R643" s="83"/>
      <c r="S643" s="83"/>
      <c r="T643" s="83"/>
      <c r="U643" s="83"/>
      <c r="V643" s="83"/>
      <c r="W643" s="83"/>
      <c r="X643" s="83"/>
      <c r="Y643" s="83"/>
      <c r="Z643" s="83"/>
    </row>
    <row r="644" spans="1:26" ht="12.75" customHeight="1" x14ac:dyDescent="0.2">
      <c r="A644" s="84"/>
      <c r="B644" s="84"/>
      <c r="C644" s="85"/>
      <c r="D644" s="85"/>
      <c r="E644" s="85"/>
      <c r="F644" s="85"/>
      <c r="G644" s="85"/>
      <c r="H644" s="56"/>
      <c r="I644" s="83"/>
      <c r="J644" s="83"/>
      <c r="K644" s="83"/>
      <c r="L644" s="83"/>
      <c r="M644" s="83"/>
      <c r="N644" s="83"/>
      <c r="O644" s="83"/>
      <c r="P644" s="83"/>
      <c r="Q644" s="83"/>
      <c r="R644" s="83"/>
      <c r="S644" s="83"/>
      <c r="T644" s="83"/>
      <c r="U644" s="83"/>
      <c r="V644" s="83"/>
      <c r="W644" s="83"/>
      <c r="X644" s="83"/>
      <c r="Y644" s="83"/>
      <c r="Z644" s="83"/>
    </row>
    <row r="645" spans="1:26" ht="12.75" customHeight="1" x14ac:dyDescent="0.2">
      <c r="A645" s="86" t="s">
        <v>7</v>
      </c>
      <c r="B645" s="87" t="s">
        <v>492</v>
      </c>
      <c r="C645" s="88" t="s">
        <v>404</v>
      </c>
      <c r="D645" s="88"/>
      <c r="E645" s="89"/>
      <c r="F645" s="89"/>
      <c r="G645" s="90" t="s">
        <v>813</v>
      </c>
      <c r="H645" s="10"/>
      <c r="I645" s="83"/>
      <c r="J645" s="83"/>
      <c r="K645" s="83"/>
      <c r="L645" s="83"/>
      <c r="M645" s="83"/>
      <c r="N645" s="83"/>
      <c r="O645" s="83"/>
      <c r="P645" s="83"/>
      <c r="Q645" s="83"/>
      <c r="R645" s="83"/>
      <c r="S645" s="83"/>
      <c r="T645" s="83"/>
      <c r="U645" s="83"/>
      <c r="V645" s="83"/>
      <c r="W645" s="83"/>
      <c r="X645" s="83"/>
      <c r="Y645" s="83"/>
      <c r="Z645" s="83"/>
    </row>
    <row r="646" spans="1:26" ht="12.75" customHeight="1" x14ac:dyDescent="0.2">
      <c r="A646" s="295" t="str">
        <f>VLOOKUP(B645,'Pista 01'!$A$7:$H$197,3,FALSE)</f>
        <v>Conexão Flexível Swing Joint 1" x 1" 30,5 cm Rain Bird</v>
      </c>
      <c r="B646" s="296"/>
      <c r="C646" s="296"/>
      <c r="D646" s="296"/>
      <c r="E646" s="297"/>
      <c r="F646" s="91" t="s">
        <v>557</v>
      </c>
      <c r="G646" s="92" t="str">
        <f>VLOOKUP(B645,'Pista 01'!$A$7:$H$197,4,FALSE)</f>
        <v>un</v>
      </c>
      <c r="H646" s="10"/>
      <c r="I646" s="83"/>
      <c r="J646" s="83"/>
      <c r="K646" s="83"/>
      <c r="L646" s="83"/>
      <c r="M646" s="83"/>
      <c r="N646" s="83"/>
      <c r="O646" s="83"/>
      <c r="P646" s="83"/>
      <c r="Q646" s="83"/>
      <c r="R646" s="83"/>
      <c r="S646" s="83"/>
      <c r="T646" s="83"/>
      <c r="U646" s="83"/>
      <c r="V646" s="83"/>
      <c r="W646" s="83"/>
      <c r="X646" s="83"/>
      <c r="Y646" s="83"/>
      <c r="Z646" s="83"/>
    </row>
    <row r="647" spans="1:26" ht="12.75" customHeight="1" x14ac:dyDescent="0.2">
      <c r="A647" s="93"/>
      <c r="B647" s="94" t="s">
        <v>558</v>
      </c>
      <c r="C647" s="95" t="s">
        <v>559</v>
      </c>
      <c r="D647" s="95" t="s">
        <v>560</v>
      </c>
      <c r="E647" s="95" t="s">
        <v>561</v>
      </c>
      <c r="F647" s="96" t="s">
        <v>562</v>
      </c>
      <c r="G647" s="97" t="s">
        <v>563</v>
      </c>
      <c r="H647" s="10"/>
      <c r="I647" s="83"/>
      <c r="J647" s="83"/>
      <c r="K647" s="83"/>
      <c r="L647" s="83"/>
      <c r="M647" s="83"/>
      <c r="N647" s="83"/>
      <c r="O647" s="83"/>
      <c r="P647" s="83"/>
      <c r="Q647" s="83"/>
      <c r="R647" s="83"/>
      <c r="S647" s="83"/>
      <c r="T647" s="83"/>
      <c r="U647" s="83"/>
      <c r="V647" s="83"/>
      <c r="W647" s="83"/>
      <c r="X647" s="83"/>
      <c r="Y647" s="83"/>
      <c r="Z647" s="83"/>
    </row>
    <row r="648" spans="1:26" ht="12.75" customHeight="1" x14ac:dyDescent="0.2">
      <c r="A648" s="98">
        <v>88267</v>
      </c>
      <c r="B648" s="99" t="s">
        <v>568</v>
      </c>
      <c r="C648" s="56" t="s">
        <v>565</v>
      </c>
      <c r="D648" s="56" t="s">
        <v>566</v>
      </c>
      <c r="E648" s="182">
        <v>0.11899999999999999</v>
      </c>
      <c r="F648" s="101">
        <v>18.86</v>
      </c>
      <c r="G648" s="102">
        <f t="shared" ref="G648:G651" si="51">ROUND(E648*F648,2)</f>
        <v>2.2400000000000002</v>
      </c>
      <c r="H648" s="10"/>
      <c r="I648" s="83"/>
      <c r="J648" s="83"/>
      <c r="K648" s="83"/>
      <c r="L648" s="83"/>
      <c r="M648" s="83"/>
      <c r="N648" s="83"/>
      <c r="O648" s="83"/>
      <c r="P648" s="83"/>
      <c r="Q648" s="83"/>
      <c r="R648" s="83"/>
      <c r="S648" s="83"/>
      <c r="T648" s="83"/>
      <c r="U648" s="83"/>
      <c r="V648" s="83"/>
      <c r="W648" s="83"/>
      <c r="X648" s="83"/>
      <c r="Y648" s="83"/>
      <c r="Z648" s="83"/>
    </row>
    <row r="649" spans="1:26" ht="12.75" customHeight="1" x14ac:dyDescent="0.2">
      <c r="A649" s="98">
        <v>88248</v>
      </c>
      <c r="B649" s="99" t="s">
        <v>564</v>
      </c>
      <c r="C649" s="56" t="s">
        <v>565</v>
      </c>
      <c r="D649" s="56" t="s">
        <v>566</v>
      </c>
      <c r="E649" s="182">
        <v>0.11899999999999999</v>
      </c>
      <c r="F649" s="101">
        <v>14.85</v>
      </c>
      <c r="G649" s="102">
        <f t="shared" si="51"/>
        <v>1.77</v>
      </c>
      <c r="H649" s="10"/>
      <c r="I649" s="83"/>
      <c r="J649" s="83"/>
      <c r="K649" s="83"/>
      <c r="L649" s="83"/>
      <c r="M649" s="83"/>
      <c r="N649" s="83"/>
      <c r="O649" s="83"/>
      <c r="P649" s="83"/>
      <c r="Q649" s="83"/>
      <c r="R649" s="83"/>
      <c r="S649" s="83"/>
      <c r="T649" s="83"/>
      <c r="U649" s="83"/>
      <c r="V649" s="83"/>
      <c r="W649" s="83"/>
      <c r="X649" s="83"/>
      <c r="Y649" s="83"/>
      <c r="Z649" s="83"/>
    </row>
    <row r="650" spans="1:26" ht="12.75" customHeight="1" x14ac:dyDescent="0.2">
      <c r="A650" s="98" t="s">
        <v>474</v>
      </c>
      <c r="B650" s="99" t="s">
        <v>405</v>
      </c>
      <c r="C650" s="56" t="s">
        <v>559</v>
      </c>
      <c r="D650" s="56"/>
      <c r="E650" s="182">
        <v>1</v>
      </c>
      <c r="F650" s="101">
        <v>152.96</v>
      </c>
      <c r="G650" s="102">
        <f t="shared" si="51"/>
        <v>152.96</v>
      </c>
      <c r="H650" s="10"/>
      <c r="I650" s="83"/>
      <c r="J650" s="83"/>
      <c r="K650" s="83"/>
      <c r="L650" s="83"/>
      <c r="M650" s="83"/>
      <c r="N650" s="83"/>
      <c r="O650" s="83"/>
      <c r="P650" s="83"/>
      <c r="Q650" s="83"/>
      <c r="R650" s="83"/>
      <c r="S650" s="83"/>
      <c r="T650" s="83"/>
      <c r="U650" s="83"/>
      <c r="V650" s="83"/>
      <c r="W650" s="83"/>
      <c r="X650" s="83"/>
      <c r="Y650" s="83"/>
      <c r="Z650" s="83"/>
    </row>
    <row r="651" spans="1:26" ht="12.75" customHeight="1" x14ac:dyDescent="0.2">
      <c r="A651" s="98">
        <v>20083</v>
      </c>
      <c r="B651" s="99" t="s">
        <v>814</v>
      </c>
      <c r="C651" s="56" t="s">
        <v>575</v>
      </c>
      <c r="D651" s="56" t="s">
        <v>566</v>
      </c>
      <c r="E651" s="182">
        <v>1.0999999999999999E-2</v>
      </c>
      <c r="F651" s="101">
        <v>48.48</v>
      </c>
      <c r="G651" s="102">
        <f t="shared" si="51"/>
        <v>0.53</v>
      </c>
      <c r="H651" s="10"/>
      <c r="I651" s="83"/>
      <c r="J651" s="83"/>
      <c r="K651" s="83"/>
      <c r="L651" s="83"/>
      <c r="M651" s="83"/>
      <c r="N651" s="83"/>
      <c r="O651" s="83"/>
      <c r="P651" s="83"/>
      <c r="Q651" s="83"/>
      <c r="R651" s="83"/>
      <c r="S651" s="83"/>
      <c r="T651" s="83"/>
      <c r="U651" s="83"/>
      <c r="V651" s="83"/>
      <c r="W651" s="83"/>
      <c r="X651" s="83"/>
      <c r="Y651" s="83"/>
      <c r="Z651" s="83"/>
    </row>
    <row r="652" spans="1:26" ht="12.75" customHeight="1" x14ac:dyDescent="0.2">
      <c r="A652" s="104"/>
      <c r="B652" s="105"/>
      <c r="C652" s="106"/>
      <c r="D652" s="106"/>
      <c r="E652" s="89" t="s">
        <v>583</v>
      </c>
      <c r="F652" s="89"/>
      <c r="G652" s="107">
        <f>ROUND(SUM(G648:G651),2)</f>
        <v>157.5</v>
      </c>
      <c r="H652" s="10"/>
      <c r="I652" s="83"/>
      <c r="J652" s="83"/>
      <c r="K652" s="83"/>
      <c r="L652" s="83"/>
      <c r="M652" s="83"/>
      <c r="N652" s="83"/>
      <c r="O652" s="83"/>
      <c r="P652" s="83"/>
      <c r="Q652" s="83"/>
      <c r="R652" s="83"/>
      <c r="S652" s="83"/>
      <c r="T652" s="83"/>
      <c r="U652" s="83"/>
      <c r="V652" s="83"/>
      <c r="W652" s="83"/>
      <c r="X652" s="83"/>
      <c r="Y652" s="83"/>
      <c r="Z652" s="83"/>
    </row>
    <row r="653" spans="1:26" ht="12.75" customHeight="1" x14ac:dyDescent="0.2">
      <c r="A653" s="108"/>
      <c r="B653" s="109"/>
      <c r="C653" s="110"/>
      <c r="D653" s="111" t="s">
        <v>584</v>
      </c>
      <c r="E653" s="112">
        <f>BDI!D26</f>
        <v>0.18894704395755624</v>
      </c>
      <c r="F653" s="111"/>
      <c r="G653" s="113">
        <f>ROUND(G652*E653,2)</f>
        <v>29.76</v>
      </c>
      <c r="H653" s="10"/>
      <c r="I653" s="114"/>
      <c r="J653" s="83"/>
      <c r="K653" s="83"/>
      <c r="L653" s="83"/>
      <c r="M653" s="83"/>
      <c r="N653" s="83"/>
      <c r="O653" s="83"/>
      <c r="P653" s="83"/>
      <c r="Q653" s="83"/>
      <c r="R653" s="83"/>
      <c r="S653" s="83"/>
      <c r="T653" s="83"/>
      <c r="U653" s="83"/>
      <c r="V653" s="83"/>
      <c r="W653" s="83"/>
      <c r="X653" s="83"/>
      <c r="Y653" s="83"/>
      <c r="Z653" s="83"/>
    </row>
    <row r="654" spans="1:26" ht="12.75" customHeight="1" x14ac:dyDescent="0.2">
      <c r="A654" s="115"/>
      <c r="B654" s="116"/>
      <c r="C654" s="117"/>
      <c r="D654" s="117"/>
      <c r="E654" s="91" t="s">
        <v>15</v>
      </c>
      <c r="F654" s="91"/>
      <c r="G654" s="118">
        <f>ROUND(G652+G653,2)</f>
        <v>187.26</v>
      </c>
      <c r="H654" s="10"/>
      <c r="I654" s="83"/>
      <c r="J654" s="83"/>
      <c r="K654" s="83"/>
      <c r="L654" s="83"/>
      <c r="M654" s="83"/>
      <c r="N654" s="83"/>
      <c r="O654" s="83"/>
      <c r="P654" s="83"/>
      <c r="Q654" s="83"/>
      <c r="R654" s="83"/>
      <c r="S654" s="83"/>
      <c r="T654" s="83"/>
      <c r="U654" s="83"/>
      <c r="V654" s="83"/>
      <c r="W654" s="83"/>
      <c r="X654" s="83"/>
      <c r="Y654" s="83"/>
      <c r="Z654" s="83"/>
    </row>
    <row r="655" spans="1:26" ht="12.75" customHeight="1" x14ac:dyDescent="0.2">
      <c r="A655" s="83"/>
      <c r="B655" s="83"/>
      <c r="C655" s="83"/>
      <c r="D655" s="83"/>
      <c r="E655" s="83"/>
      <c r="F655" s="83"/>
      <c r="G655" s="83"/>
      <c r="H655" s="10"/>
      <c r="I655" s="83"/>
      <c r="J655" s="83"/>
      <c r="K655" s="83"/>
      <c r="L655" s="83"/>
      <c r="M655" s="83"/>
      <c r="N655" s="83"/>
      <c r="O655" s="83"/>
      <c r="P655" s="83"/>
      <c r="Q655" s="83"/>
      <c r="R655" s="83"/>
      <c r="S655" s="83"/>
      <c r="T655" s="83"/>
      <c r="U655" s="83"/>
      <c r="V655" s="83"/>
      <c r="W655" s="83"/>
      <c r="X655" s="83"/>
      <c r="Y655" s="83"/>
      <c r="Z655" s="83"/>
    </row>
    <row r="656" spans="1:26" ht="12.75" customHeight="1" x14ac:dyDescent="0.2">
      <c r="A656" s="84"/>
      <c r="B656" s="84"/>
      <c r="C656" s="85"/>
      <c r="D656" s="85"/>
      <c r="E656" s="85"/>
      <c r="F656" s="85"/>
      <c r="G656" s="85"/>
      <c r="H656" s="56"/>
      <c r="I656" s="83"/>
      <c r="J656" s="83"/>
      <c r="K656" s="83"/>
      <c r="L656" s="83"/>
      <c r="M656" s="83"/>
      <c r="N656" s="83"/>
      <c r="O656" s="83"/>
      <c r="P656" s="83"/>
      <c r="Q656" s="83"/>
      <c r="R656" s="83"/>
      <c r="S656" s="83"/>
      <c r="T656" s="83"/>
      <c r="U656" s="83"/>
      <c r="V656" s="83"/>
      <c r="W656" s="83"/>
      <c r="X656" s="83"/>
      <c r="Y656" s="83"/>
      <c r="Z656" s="83"/>
    </row>
    <row r="657" spans="1:26" ht="12.75" customHeight="1" x14ac:dyDescent="0.2">
      <c r="A657" s="86" t="s">
        <v>7</v>
      </c>
      <c r="B657" s="87" t="s">
        <v>494</v>
      </c>
      <c r="C657" s="88" t="s">
        <v>408</v>
      </c>
      <c r="D657" s="88"/>
      <c r="E657" s="89"/>
      <c r="F657" s="89"/>
      <c r="G657" s="90" t="s">
        <v>815</v>
      </c>
      <c r="H657" s="10"/>
      <c r="I657" s="83"/>
      <c r="J657" s="83"/>
      <c r="K657" s="83"/>
      <c r="L657" s="83"/>
      <c r="M657" s="83"/>
      <c r="N657" s="83"/>
      <c r="O657" s="83"/>
      <c r="P657" s="83"/>
      <c r="Q657" s="83"/>
      <c r="R657" s="83"/>
      <c r="S657" s="83"/>
      <c r="T657" s="83"/>
      <c r="U657" s="83"/>
      <c r="V657" s="83"/>
      <c r="W657" s="83"/>
      <c r="X657" s="83"/>
      <c r="Y657" s="83"/>
      <c r="Z657" s="83"/>
    </row>
    <row r="658" spans="1:26" ht="12.75" customHeight="1" x14ac:dyDescent="0.2">
      <c r="A658" s="295" t="str">
        <f>VLOOKUP(B657,'Pista 01'!$A$7:$H$197,3,FALSE)</f>
        <v>Caixa de válvula, modelo VB-STD-H da Rain Bird, com tampa verde</v>
      </c>
      <c r="B658" s="296"/>
      <c r="C658" s="296"/>
      <c r="D658" s="296"/>
      <c r="E658" s="297"/>
      <c r="F658" s="91" t="s">
        <v>557</v>
      </c>
      <c r="G658" s="92" t="str">
        <f>VLOOKUP(B657,'Pista 01'!$A$7:$H$197,4,FALSE)</f>
        <v>un</v>
      </c>
      <c r="H658" s="10"/>
      <c r="I658" s="83"/>
      <c r="J658" s="83"/>
      <c r="K658" s="83"/>
      <c r="L658" s="83"/>
      <c r="M658" s="83"/>
      <c r="N658" s="83"/>
      <c r="O658" s="83"/>
      <c r="P658" s="83"/>
      <c r="Q658" s="83"/>
      <c r="R658" s="83"/>
      <c r="S658" s="83"/>
      <c r="T658" s="83"/>
      <c r="U658" s="83"/>
      <c r="V658" s="83"/>
      <c r="W658" s="83"/>
      <c r="X658" s="83"/>
      <c r="Y658" s="83"/>
      <c r="Z658" s="83"/>
    </row>
    <row r="659" spans="1:26" ht="12.75" customHeight="1" x14ac:dyDescent="0.2">
      <c r="A659" s="93"/>
      <c r="B659" s="94" t="s">
        <v>558</v>
      </c>
      <c r="C659" s="95" t="s">
        <v>559</v>
      </c>
      <c r="D659" s="95" t="s">
        <v>560</v>
      </c>
      <c r="E659" s="95" t="s">
        <v>561</v>
      </c>
      <c r="F659" s="96" t="s">
        <v>562</v>
      </c>
      <c r="G659" s="97" t="s">
        <v>563</v>
      </c>
      <c r="H659" s="10"/>
      <c r="I659" s="83"/>
      <c r="J659" s="83"/>
      <c r="K659" s="83"/>
      <c r="L659" s="83"/>
      <c r="M659" s="83"/>
      <c r="N659" s="83"/>
      <c r="O659" s="83"/>
      <c r="P659" s="83"/>
      <c r="Q659" s="83"/>
      <c r="R659" s="83"/>
      <c r="S659" s="83"/>
      <c r="T659" s="83"/>
      <c r="U659" s="83"/>
      <c r="V659" s="83"/>
      <c r="W659" s="83"/>
      <c r="X659" s="83"/>
      <c r="Y659" s="83"/>
      <c r="Z659" s="83"/>
    </row>
    <row r="660" spans="1:26" ht="12.75" customHeight="1" x14ac:dyDescent="0.2">
      <c r="A660" s="98">
        <v>88309</v>
      </c>
      <c r="B660" s="99" t="s">
        <v>569</v>
      </c>
      <c r="C660" s="56" t="s">
        <v>565</v>
      </c>
      <c r="D660" s="56" t="s">
        <v>566</v>
      </c>
      <c r="E660" s="182">
        <v>0.16930000000000001</v>
      </c>
      <c r="F660" s="101">
        <v>19.27</v>
      </c>
      <c r="G660" s="102">
        <f t="shared" ref="G660:G662" si="52">ROUND(E660*F660,2)</f>
        <v>3.26</v>
      </c>
      <c r="H660" s="10"/>
      <c r="I660" s="83"/>
      <c r="J660" s="83"/>
      <c r="K660" s="83"/>
      <c r="L660" s="83"/>
      <c r="M660" s="83"/>
      <c r="N660" s="83"/>
      <c r="O660" s="83"/>
      <c r="P660" s="83"/>
      <c r="Q660" s="83"/>
      <c r="R660" s="83"/>
      <c r="S660" s="83"/>
      <c r="T660" s="83"/>
      <c r="U660" s="83"/>
      <c r="V660" s="83"/>
      <c r="W660" s="83"/>
      <c r="X660" s="83"/>
      <c r="Y660" s="83"/>
      <c r="Z660" s="83"/>
    </row>
    <row r="661" spans="1:26" ht="12.75" customHeight="1" x14ac:dyDescent="0.2">
      <c r="A661" s="98">
        <v>88316</v>
      </c>
      <c r="B661" s="99" t="s">
        <v>570</v>
      </c>
      <c r="C661" s="56" t="s">
        <v>565</v>
      </c>
      <c r="D661" s="56" t="s">
        <v>566</v>
      </c>
      <c r="E661" s="182">
        <v>0.16930000000000001</v>
      </c>
      <c r="F661" s="101">
        <v>14.36</v>
      </c>
      <c r="G661" s="102">
        <f t="shared" si="52"/>
        <v>2.4300000000000002</v>
      </c>
      <c r="H661" s="10"/>
      <c r="I661" s="83"/>
      <c r="J661" s="83"/>
      <c r="K661" s="83"/>
      <c r="L661" s="83"/>
      <c r="M661" s="83"/>
      <c r="N661" s="83"/>
      <c r="O661" s="83"/>
      <c r="P661" s="83"/>
      <c r="Q661" s="83"/>
      <c r="R661" s="83"/>
      <c r="S661" s="83"/>
      <c r="T661" s="83"/>
      <c r="U661" s="83"/>
      <c r="V661" s="83"/>
      <c r="W661" s="83"/>
      <c r="X661" s="83"/>
      <c r="Y661" s="83"/>
      <c r="Z661" s="83"/>
    </row>
    <row r="662" spans="1:26" ht="12.75" customHeight="1" x14ac:dyDescent="0.2">
      <c r="A662" s="98" t="s">
        <v>816</v>
      </c>
      <c r="B662" s="99" t="s">
        <v>817</v>
      </c>
      <c r="C662" s="56" t="s">
        <v>559</v>
      </c>
      <c r="D662" s="56"/>
      <c r="E662" s="182">
        <v>1</v>
      </c>
      <c r="F662" s="101">
        <v>127.95</v>
      </c>
      <c r="G662" s="102">
        <f t="shared" si="52"/>
        <v>127.95</v>
      </c>
      <c r="H662" s="10"/>
      <c r="I662" s="83"/>
      <c r="J662" s="83"/>
      <c r="K662" s="83"/>
      <c r="L662" s="83"/>
      <c r="M662" s="83"/>
      <c r="N662" s="83"/>
      <c r="O662" s="83"/>
      <c r="P662" s="83"/>
      <c r="Q662" s="83"/>
      <c r="R662" s="83"/>
      <c r="S662" s="83"/>
      <c r="T662" s="83"/>
      <c r="U662" s="83"/>
      <c r="V662" s="83"/>
      <c r="W662" s="83"/>
      <c r="X662" s="83"/>
      <c r="Y662" s="83"/>
      <c r="Z662" s="83"/>
    </row>
    <row r="663" spans="1:26" ht="12.75" customHeight="1" x14ac:dyDescent="0.2">
      <c r="A663" s="104"/>
      <c r="B663" s="105"/>
      <c r="C663" s="106"/>
      <c r="D663" s="106"/>
      <c r="E663" s="89" t="s">
        <v>583</v>
      </c>
      <c r="F663" s="89"/>
      <c r="G663" s="107">
        <f>ROUND(SUM(G660:G662),2)</f>
        <v>133.63999999999999</v>
      </c>
      <c r="H663" s="10"/>
      <c r="I663" s="83"/>
      <c r="J663" s="83"/>
      <c r="K663" s="83"/>
      <c r="L663" s="83"/>
      <c r="M663" s="83"/>
      <c r="N663" s="83"/>
      <c r="O663" s="83"/>
      <c r="P663" s="83"/>
      <c r="Q663" s="83"/>
      <c r="R663" s="83"/>
      <c r="S663" s="83"/>
      <c r="T663" s="83"/>
      <c r="U663" s="83"/>
      <c r="V663" s="83"/>
      <c r="W663" s="83"/>
      <c r="X663" s="83"/>
      <c r="Y663" s="83"/>
      <c r="Z663" s="83"/>
    </row>
    <row r="664" spans="1:26" ht="12.75" customHeight="1" x14ac:dyDescent="0.2">
      <c r="A664" s="108"/>
      <c r="B664" s="109"/>
      <c r="C664" s="110"/>
      <c r="D664" s="111" t="s">
        <v>584</v>
      </c>
      <c r="E664" s="112">
        <f>BDI!D26</f>
        <v>0.18894704395755624</v>
      </c>
      <c r="F664" s="111"/>
      <c r="G664" s="113">
        <f>ROUND(G663*E664,2)</f>
        <v>25.25</v>
      </c>
      <c r="H664" s="10"/>
      <c r="I664" s="114"/>
      <c r="J664" s="83"/>
      <c r="K664" s="83"/>
      <c r="L664" s="83"/>
      <c r="M664" s="83"/>
      <c r="N664" s="83"/>
      <c r="O664" s="83"/>
      <c r="P664" s="83"/>
      <c r="Q664" s="83"/>
      <c r="R664" s="83"/>
      <c r="S664" s="83"/>
      <c r="T664" s="83"/>
      <c r="U664" s="83"/>
      <c r="V664" s="83"/>
      <c r="W664" s="83"/>
      <c r="X664" s="83"/>
      <c r="Y664" s="83"/>
      <c r="Z664" s="83"/>
    </row>
    <row r="665" spans="1:26" ht="12.75" customHeight="1" x14ac:dyDescent="0.2">
      <c r="A665" s="115"/>
      <c r="B665" s="116"/>
      <c r="C665" s="117"/>
      <c r="D665" s="117"/>
      <c r="E665" s="91" t="s">
        <v>15</v>
      </c>
      <c r="F665" s="91"/>
      <c r="G665" s="118">
        <f>ROUND(G663+G664,2)</f>
        <v>158.88999999999999</v>
      </c>
      <c r="H665" s="10"/>
      <c r="I665" s="83"/>
      <c r="J665" s="83"/>
      <c r="K665" s="83"/>
      <c r="L665" s="83"/>
      <c r="M665" s="83"/>
      <c r="N665" s="83"/>
      <c r="O665" s="83"/>
      <c r="P665" s="83"/>
      <c r="Q665" s="83"/>
      <c r="R665" s="83"/>
      <c r="S665" s="83"/>
      <c r="T665" s="83"/>
      <c r="U665" s="83"/>
      <c r="V665" s="83"/>
      <c r="W665" s="83"/>
      <c r="X665" s="83"/>
      <c r="Y665" s="83"/>
      <c r="Z665" s="83"/>
    </row>
    <row r="666" spans="1:26" ht="12.75" customHeight="1" x14ac:dyDescent="0.2">
      <c r="A666" s="83"/>
      <c r="B666" s="83"/>
      <c r="C666" s="83"/>
      <c r="D666" s="83"/>
      <c r="E666" s="83"/>
      <c r="F666" s="83"/>
      <c r="G666" s="83"/>
      <c r="H666" s="10"/>
      <c r="I666" s="83"/>
      <c r="J666" s="83"/>
      <c r="K666" s="83"/>
      <c r="L666" s="83"/>
      <c r="M666" s="83"/>
      <c r="N666" s="83"/>
      <c r="O666" s="83"/>
      <c r="P666" s="83"/>
      <c r="Q666" s="83"/>
      <c r="R666" s="83"/>
      <c r="S666" s="83"/>
      <c r="T666" s="83"/>
      <c r="U666" s="83"/>
      <c r="V666" s="83"/>
      <c r="W666" s="83"/>
      <c r="X666" s="83"/>
      <c r="Y666" s="83"/>
      <c r="Z666" s="83"/>
    </row>
    <row r="667" spans="1:26" ht="12.75" customHeight="1" x14ac:dyDescent="0.2">
      <c r="A667" s="84"/>
      <c r="B667" s="84"/>
      <c r="C667" s="85"/>
      <c r="D667" s="85"/>
      <c r="E667" s="85"/>
      <c r="F667" s="85"/>
      <c r="G667" s="85"/>
      <c r="H667" s="56"/>
      <c r="I667" s="83"/>
      <c r="J667" s="83"/>
      <c r="K667" s="83"/>
      <c r="L667" s="83"/>
      <c r="M667" s="83"/>
      <c r="N667" s="83"/>
      <c r="O667" s="83"/>
      <c r="P667" s="83"/>
      <c r="Q667" s="83"/>
      <c r="R667" s="83"/>
      <c r="S667" s="83"/>
      <c r="T667" s="83"/>
      <c r="U667" s="83"/>
      <c r="V667" s="83"/>
      <c r="W667" s="83"/>
      <c r="X667" s="83"/>
      <c r="Y667" s="83"/>
      <c r="Z667" s="83"/>
    </row>
    <row r="668" spans="1:26" ht="12.75" customHeight="1" x14ac:dyDescent="0.2">
      <c r="A668" s="86" t="s">
        <v>7</v>
      </c>
      <c r="B668" s="87" t="s">
        <v>495</v>
      </c>
      <c r="C668" s="88" t="s">
        <v>412</v>
      </c>
      <c r="D668" s="88"/>
      <c r="E668" s="89"/>
      <c r="F668" s="89"/>
      <c r="G668" s="90" t="s">
        <v>818</v>
      </c>
      <c r="H668" s="10"/>
      <c r="I668" s="83"/>
      <c r="J668" s="83"/>
      <c r="K668" s="83"/>
      <c r="L668" s="83"/>
      <c r="M668" s="83"/>
      <c r="N668" s="83"/>
      <c r="O668" s="83"/>
      <c r="P668" s="83"/>
      <c r="Q668" s="83"/>
      <c r="R668" s="83"/>
      <c r="S668" s="83"/>
      <c r="T668" s="83"/>
      <c r="U668" s="83"/>
      <c r="V668" s="83"/>
      <c r="W668" s="83"/>
      <c r="X668" s="83"/>
      <c r="Y668" s="83"/>
      <c r="Z668" s="83"/>
    </row>
    <row r="669" spans="1:26" ht="12.75" customHeight="1" x14ac:dyDescent="0.2">
      <c r="A669" s="295" t="str">
        <f>'Pista 01'!C153</f>
        <v>Válvula solenóide 200PEB  de 2" da Rain Bird</v>
      </c>
      <c r="B669" s="296"/>
      <c r="C669" s="296"/>
      <c r="D669" s="296"/>
      <c r="E669" s="297"/>
      <c r="F669" s="91" t="s">
        <v>557</v>
      </c>
      <c r="G669" s="92" t="str">
        <f>VLOOKUP(B668,'Pista 01'!$A$7:$H$197,4,FALSE)</f>
        <v>un</v>
      </c>
      <c r="H669" s="10"/>
      <c r="I669" s="83"/>
      <c r="J669" s="83"/>
      <c r="K669" s="83"/>
      <c r="L669" s="83"/>
      <c r="M669" s="83"/>
      <c r="N669" s="83"/>
      <c r="O669" s="83"/>
      <c r="P669" s="83"/>
      <c r="Q669" s="83"/>
      <c r="R669" s="83"/>
      <c r="S669" s="83"/>
      <c r="T669" s="83"/>
      <c r="U669" s="83"/>
      <c r="V669" s="83"/>
      <c r="W669" s="83"/>
      <c r="X669" s="83"/>
      <c r="Y669" s="83"/>
      <c r="Z669" s="83"/>
    </row>
    <row r="670" spans="1:26" ht="12.75" customHeight="1" x14ac:dyDescent="0.2">
      <c r="A670" s="93"/>
      <c r="B670" s="94" t="s">
        <v>558</v>
      </c>
      <c r="C670" s="95" t="s">
        <v>559</v>
      </c>
      <c r="D670" s="95" t="s">
        <v>560</v>
      </c>
      <c r="E670" s="95" t="s">
        <v>561</v>
      </c>
      <c r="F670" s="96" t="s">
        <v>562</v>
      </c>
      <c r="G670" s="97" t="s">
        <v>563</v>
      </c>
      <c r="H670" s="10"/>
      <c r="I670" s="83"/>
      <c r="J670" s="83"/>
      <c r="K670" s="83"/>
      <c r="L670" s="83"/>
      <c r="M670" s="83"/>
      <c r="N670" s="83"/>
      <c r="O670" s="83"/>
      <c r="P670" s="83"/>
      <c r="Q670" s="83"/>
      <c r="R670" s="83"/>
      <c r="S670" s="83"/>
      <c r="T670" s="83"/>
      <c r="U670" s="83"/>
      <c r="V670" s="83"/>
      <c r="W670" s="83"/>
      <c r="X670" s="83"/>
      <c r="Y670" s="83"/>
      <c r="Z670" s="83"/>
    </row>
    <row r="671" spans="1:26" ht="12.75" customHeight="1" x14ac:dyDescent="0.2">
      <c r="A671" s="98">
        <v>88267</v>
      </c>
      <c r="B671" s="99" t="s">
        <v>568</v>
      </c>
      <c r="C671" s="56" t="s">
        <v>565</v>
      </c>
      <c r="D671" s="56" t="s">
        <v>566</v>
      </c>
      <c r="E671" s="182">
        <v>0.7</v>
      </c>
      <c r="F671" s="101">
        <v>18.86</v>
      </c>
      <c r="G671" s="102">
        <f t="shared" ref="G671:G673" si="53">ROUND(E671*F671,2)</f>
        <v>13.2</v>
      </c>
      <c r="H671" s="10"/>
      <c r="I671" s="83"/>
      <c r="J671" s="83"/>
      <c r="K671" s="83"/>
      <c r="L671" s="83"/>
      <c r="M671" s="83"/>
      <c r="N671" s="83"/>
      <c r="O671" s="83"/>
      <c r="P671" s="83"/>
      <c r="Q671" s="83"/>
      <c r="R671" s="83"/>
      <c r="S671" s="83"/>
      <c r="T671" s="83"/>
      <c r="U671" s="83"/>
      <c r="V671" s="83"/>
      <c r="W671" s="83"/>
      <c r="X671" s="83"/>
      <c r="Y671" s="83"/>
      <c r="Z671" s="83"/>
    </row>
    <row r="672" spans="1:26" ht="12.75" customHeight="1" x14ac:dyDescent="0.2">
      <c r="A672" s="98">
        <v>88248</v>
      </c>
      <c r="B672" s="99" t="s">
        <v>564</v>
      </c>
      <c r="C672" s="56" t="s">
        <v>565</v>
      </c>
      <c r="D672" s="56" t="s">
        <v>566</v>
      </c>
      <c r="E672" s="182">
        <v>0.7</v>
      </c>
      <c r="F672" s="101">
        <v>14.85</v>
      </c>
      <c r="G672" s="102">
        <f t="shared" si="53"/>
        <v>10.4</v>
      </c>
      <c r="H672" s="10"/>
      <c r="I672" s="83"/>
      <c r="J672" s="83"/>
      <c r="K672" s="83"/>
      <c r="L672" s="83"/>
      <c r="M672" s="83"/>
      <c r="N672" s="83"/>
      <c r="O672" s="83"/>
      <c r="P672" s="83"/>
      <c r="Q672" s="83"/>
      <c r="R672" s="83"/>
      <c r="S672" s="83"/>
      <c r="T672" s="83"/>
      <c r="U672" s="83"/>
      <c r="V672" s="83"/>
      <c r="W672" s="83"/>
      <c r="X672" s="83"/>
      <c r="Y672" s="83"/>
      <c r="Z672" s="83"/>
    </row>
    <row r="673" spans="1:26" ht="12.75" customHeight="1" x14ac:dyDescent="0.2">
      <c r="A673" s="98" t="s">
        <v>474</v>
      </c>
      <c r="B673" s="99" t="s">
        <v>819</v>
      </c>
      <c r="C673" s="56" t="s">
        <v>559</v>
      </c>
      <c r="D673" s="56"/>
      <c r="E673" s="182">
        <v>1</v>
      </c>
      <c r="F673" s="101">
        <v>635.51</v>
      </c>
      <c r="G673" s="102">
        <f t="shared" si="53"/>
        <v>635.51</v>
      </c>
      <c r="H673" s="10" t="s">
        <v>820</v>
      </c>
      <c r="I673" s="83"/>
      <c r="J673" s="83"/>
      <c r="K673" s="83"/>
      <c r="L673" s="83"/>
      <c r="M673" s="83"/>
      <c r="N673" s="83"/>
      <c r="O673" s="83"/>
      <c r="P673" s="83"/>
      <c r="Q673" s="83"/>
      <c r="R673" s="83"/>
      <c r="S673" s="83"/>
      <c r="T673" s="83"/>
      <c r="U673" s="83"/>
      <c r="V673" s="83"/>
      <c r="W673" s="83"/>
      <c r="X673" s="83"/>
      <c r="Y673" s="83"/>
      <c r="Z673" s="83"/>
    </row>
    <row r="674" spans="1:26" ht="12.75" customHeight="1" x14ac:dyDescent="0.2">
      <c r="A674" s="104"/>
      <c r="B674" s="105"/>
      <c r="C674" s="106"/>
      <c r="D674" s="106"/>
      <c r="E674" s="89" t="s">
        <v>583</v>
      </c>
      <c r="F674" s="89"/>
      <c r="G674" s="107">
        <f>ROUND(SUM(G671:G673),2)</f>
        <v>659.11</v>
      </c>
      <c r="H674" s="10"/>
      <c r="I674" s="83"/>
      <c r="J674" s="83"/>
      <c r="K674" s="83"/>
      <c r="L674" s="83"/>
      <c r="M674" s="83"/>
      <c r="N674" s="83"/>
      <c r="O674" s="83"/>
      <c r="P674" s="83"/>
      <c r="Q674" s="83"/>
      <c r="R674" s="83"/>
      <c r="S674" s="83"/>
      <c r="T674" s="83"/>
      <c r="U674" s="83"/>
      <c r="V674" s="83"/>
      <c r="W674" s="83"/>
      <c r="X674" s="83"/>
      <c r="Y674" s="83"/>
      <c r="Z674" s="83"/>
    </row>
    <row r="675" spans="1:26" ht="12.75" customHeight="1" x14ac:dyDescent="0.2">
      <c r="A675" s="108"/>
      <c r="B675" s="109"/>
      <c r="C675" s="110"/>
      <c r="D675" s="111" t="s">
        <v>584</v>
      </c>
      <c r="E675" s="112">
        <f>BDI!D26</f>
        <v>0.18894704395755624</v>
      </c>
      <c r="F675" s="111"/>
      <c r="G675" s="113">
        <f>ROUND(G674*E675,2)</f>
        <v>124.54</v>
      </c>
      <c r="H675" s="10"/>
      <c r="I675" s="114"/>
      <c r="J675" s="83"/>
      <c r="K675" s="83"/>
      <c r="L675" s="83"/>
      <c r="M675" s="83"/>
      <c r="N675" s="83"/>
      <c r="O675" s="83"/>
      <c r="P675" s="83"/>
      <c r="Q675" s="83"/>
      <c r="R675" s="83"/>
      <c r="S675" s="83"/>
      <c r="T675" s="83"/>
      <c r="U675" s="83"/>
      <c r="V675" s="83"/>
      <c r="W675" s="83"/>
      <c r="X675" s="83"/>
      <c r="Y675" s="83"/>
      <c r="Z675" s="83"/>
    </row>
    <row r="676" spans="1:26" ht="12.75" customHeight="1" x14ac:dyDescent="0.2">
      <c r="A676" s="115"/>
      <c r="B676" s="116"/>
      <c r="C676" s="117"/>
      <c r="D676" s="117"/>
      <c r="E676" s="91" t="s">
        <v>15</v>
      </c>
      <c r="F676" s="91"/>
      <c r="G676" s="118">
        <f>ROUND(G674+G675,2)</f>
        <v>783.65</v>
      </c>
      <c r="H676" s="10"/>
      <c r="I676" s="83"/>
      <c r="J676" s="83"/>
      <c r="K676" s="83"/>
      <c r="L676" s="83"/>
      <c r="M676" s="83"/>
      <c r="N676" s="83"/>
      <c r="O676" s="83"/>
      <c r="P676" s="83"/>
      <c r="Q676" s="83"/>
      <c r="R676" s="83"/>
      <c r="S676" s="83"/>
      <c r="T676" s="83"/>
      <c r="U676" s="83"/>
      <c r="V676" s="83"/>
      <c r="W676" s="83"/>
      <c r="X676" s="83"/>
      <c r="Y676" s="83"/>
      <c r="Z676" s="83"/>
    </row>
    <row r="677" spans="1:26" ht="12.75" customHeight="1" x14ac:dyDescent="0.2">
      <c r="A677" s="83"/>
      <c r="B677" s="83"/>
      <c r="C677" s="83"/>
      <c r="D677" s="83"/>
      <c r="E677" s="83"/>
      <c r="F677" s="83"/>
      <c r="G677" s="83"/>
      <c r="H677" s="10"/>
      <c r="I677" s="83"/>
      <c r="J677" s="83"/>
      <c r="K677" s="83"/>
      <c r="L677" s="83"/>
      <c r="M677" s="83"/>
      <c r="N677" s="83"/>
      <c r="O677" s="83"/>
      <c r="P677" s="83"/>
      <c r="Q677" s="83"/>
      <c r="R677" s="83"/>
      <c r="S677" s="83"/>
      <c r="T677" s="83"/>
      <c r="U677" s="83"/>
      <c r="V677" s="83"/>
      <c r="W677" s="83"/>
      <c r="X677" s="83"/>
      <c r="Y677" s="83"/>
      <c r="Z677" s="83"/>
    </row>
    <row r="678" spans="1:26" ht="12.75" customHeight="1" x14ac:dyDescent="0.2">
      <c r="A678" s="84"/>
      <c r="B678" s="84"/>
      <c r="C678" s="85"/>
      <c r="D678" s="85"/>
      <c r="E678" s="85"/>
      <c r="F678" s="85"/>
      <c r="G678" s="85"/>
      <c r="H678" s="56"/>
      <c r="I678" s="83"/>
      <c r="J678" s="83"/>
      <c r="K678" s="83"/>
      <c r="L678" s="83"/>
      <c r="M678" s="83"/>
      <c r="N678" s="83"/>
      <c r="O678" s="83"/>
      <c r="P678" s="83"/>
      <c r="Q678" s="83"/>
      <c r="R678" s="83"/>
      <c r="S678" s="83"/>
      <c r="T678" s="83"/>
      <c r="U678" s="83"/>
      <c r="V678" s="83"/>
      <c r="W678" s="83"/>
      <c r="X678" s="83"/>
      <c r="Y678" s="83"/>
      <c r="Z678" s="83"/>
    </row>
    <row r="679" spans="1:26" ht="12.75" customHeight="1" x14ac:dyDescent="0.2">
      <c r="A679" s="86" t="s">
        <v>7</v>
      </c>
      <c r="B679" s="87" t="s">
        <v>498</v>
      </c>
      <c r="C679" s="88" t="s">
        <v>415</v>
      </c>
      <c r="D679" s="88"/>
      <c r="E679" s="89"/>
      <c r="F679" s="89"/>
      <c r="G679" s="90" t="s">
        <v>821</v>
      </c>
      <c r="H679" s="10"/>
      <c r="I679" s="83"/>
      <c r="J679" s="83"/>
      <c r="K679" s="83"/>
      <c r="L679" s="83"/>
      <c r="M679" s="83"/>
      <c r="N679" s="83"/>
      <c r="O679" s="83"/>
      <c r="P679" s="83"/>
      <c r="Q679" s="83"/>
      <c r="R679" s="83"/>
      <c r="S679" s="83"/>
      <c r="T679" s="83"/>
      <c r="U679" s="83"/>
      <c r="V679" s="83"/>
      <c r="W679" s="83"/>
      <c r="X679" s="83"/>
      <c r="Y679" s="83"/>
      <c r="Z679" s="83"/>
    </row>
    <row r="680" spans="1:26" ht="12.75" customHeight="1" x14ac:dyDescent="0.2">
      <c r="A680" s="295" t="str">
        <f>VLOOKUP(B679,'Pista 01'!$A$7:$H$197,3,FALSE)</f>
        <v xml:space="preserve">Aspersor tipo Falcon modelo F4-FC-SS  (círculo completo)  da Rain Bird,   com altura de elevação 10 cm, com raio de alcance de12,5 ,  pressão de serviço de 35 mca. </v>
      </c>
      <c r="B680" s="296"/>
      <c r="C680" s="296"/>
      <c r="D680" s="296"/>
      <c r="E680" s="297"/>
      <c r="F680" s="91" t="s">
        <v>557</v>
      </c>
      <c r="G680" s="92" t="str">
        <f>VLOOKUP(B679,'Pista 01'!$A$7:$H$197,4,FALSE)</f>
        <v>un</v>
      </c>
      <c r="H680" s="10"/>
      <c r="I680" s="83"/>
      <c r="J680" s="83"/>
      <c r="K680" s="83"/>
      <c r="L680" s="83"/>
      <c r="M680" s="83"/>
      <c r="N680" s="83"/>
      <c r="O680" s="83"/>
      <c r="P680" s="83"/>
      <c r="Q680" s="83"/>
      <c r="R680" s="83"/>
      <c r="S680" s="83"/>
      <c r="T680" s="83"/>
      <c r="U680" s="83"/>
      <c r="V680" s="83"/>
      <c r="W680" s="83"/>
      <c r="X680" s="83"/>
      <c r="Y680" s="83"/>
      <c r="Z680" s="83"/>
    </row>
    <row r="681" spans="1:26" ht="12.75" customHeight="1" x14ac:dyDescent="0.2">
      <c r="A681" s="93"/>
      <c r="B681" s="94" t="s">
        <v>558</v>
      </c>
      <c r="C681" s="95" t="s">
        <v>559</v>
      </c>
      <c r="D681" s="95" t="s">
        <v>560</v>
      </c>
      <c r="E681" s="95" t="s">
        <v>561</v>
      </c>
      <c r="F681" s="96" t="s">
        <v>562</v>
      </c>
      <c r="G681" s="97" t="s">
        <v>563</v>
      </c>
      <c r="H681" s="10"/>
      <c r="I681" s="83"/>
      <c r="J681" s="83"/>
      <c r="K681" s="83"/>
      <c r="L681" s="83"/>
      <c r="M681" s="83"/>
      <c r="N681" s="83"/>
      <c r="O681" s="83"/>
      <c r="P681" s="83"/>
      <c r="Q681" s="83"/>
      <c r="R681" s="83"/>
      <c r="S681" s="83"/>
      <c r="T681" s="83"/>
      <c r="U681" s="83"/>
      <c r="V681" s="83"/>
      <c r="W681" s="83"/>
      <c r="X681" s="83"/>
      <c r="Y681" s="83"/>
      <c r="Z681" s="83"/>
    </row>
    <row r="682" spans="1:26" ht="12.75" customHeight="1" x14ac:dyDescent="0.2">
      <c r="A682" s="98">
        <v>88267</v>
      </c>
      <c r="B682" s="99" t="s">
        <v>568</v>
      </c>
      <c r="C682" s="56" t="s">
        <v>565</v>
      </c>
      <c r="D682" s="56" t="s">
        <v>566</v>
      </c>
      <c r="E682" s="182">
        <v>0.15</v>
      </c>
      <c r="F682" s="101">
        <v>18.86</v>
      </c>
      <c r="G682" s="102">
        <f t="shared" ref="G682:G684" si="54">ROUND(E682*F682,2)</f>
        <v>2.83</v>
      </c>
      <c r="H682" s="10"/>
      <c r="I682" s="83"/>
      <c r="J682" s="83"/>
      <c r="K682" s="83"/>
      <c r="L682" s="83"/>
      <c r="M682" s="83"/>
      <c r="N682" s="83"/>
      <c r="O682" s="83"/>
      <c r="P682" s="83"/>
      <c r="Q682" s="83"/>
      <c r="R682" s="83"/>
      <c r="S682" s="83"/>
      <c r="T682" s="83"/>
      <c r="U682" s="83"/>
      <c r="V682" s="83"/>
      <c r="W682" s="83"/>
      <c r="X682" s="83"/>
      <c r="Y682" s="83"/>
      <c r="Z682" s="83"/>
    </row>
    <row r="683" spans="1:26" ht="12.75" customHeight="1" x14ac:dyDescent="0.2">
      <c r="A683" s="98">
        <v>88248</v>
      </c>
      <c r="B683" s="99" t="s">
        <v>564</v>
      </c>
      <c r="C683" s="56" t="s">
        <v>565</v>
      </c>
      <c r="D683" s="56" t="s">
        <v>566</v>
      </c>
      <c r="E683" s="182">
        <v>0.15</v>
      </c>
      <c r="F683" s="101">
        <v>14.85</v>
      </c>
      <c r="G683" s="102">
        <f t="shared" si="54"/>
        <v>2.23</v>
      </c>
      <c r="H683" s="10"/>
      <c r="I683" s="83"/>
      <c r="J683" s="83"/>
      <c r="K683" s="83"/>
      <c r="L683" s="83"/>
      <c r="M683" s="83"/>
      <c r="N683" s="83"/>
      <c r="O683" s="83"/>
      <c r="P683" s="83"/>
      <c r="Q683" s="83"/>
      <c r="R683" s="83"/>
      <c r="S683" s="83"/>
      <c r="T683" s="83"/>
      <c r="U683" s="83"/>
      <c r="V683" s="83"/>
      <c r="W683" s="83"/>
      <c r="X683" s="83"/>
      <c r="Y683" s="83"/>
      <c r="Z683" s="83"/>
    </row>
    <row r="684" spans="1:26" ht="12.75" customHeight="1" x14ac:dyDescent="0.2">
      <c r="A684" s="98" t="s">
        <v>474</v>
      </c>
      <c r="B684" s="99" t="s">
        <v>822</v>
      </c>
      <c r="C684" s="56" t="s">
        <v>559</v>
      </c>
      <c r="D684" s="56"/>
      <c r="E684" s="182">
        <v>1</v>
      </c>
      <c r="F684" s="101">
        <v>304.88</v>
      </c>
      <c r="G684" s="102">
        <f t="shared" si="54"/>
        <v>304.88</v>
      </c>
      <c r="H684" s="10" t="s">
        <v>820</v>
      </c>
      <c r="I684" s="83"/>
      <c r="J684" s="83"/>
      <c r="K684" s="83"/>
      <c r="L684" s="83"/>
      <c r="M684" s="83"/>
      <c r="N684" s="83"/>
      <c r="O684" s="83"/>
      <c r="P684" s="83"/>
      <c r="Q684" s="83"/>
      <c r="R684" s="83"/>
      <c r="S684" s="83"/>
      <c r="T684" s="83"/>
      <c r="U684" s="83"/>
      <c r="V684" s="83"/>
      <c r="W684" s="83"/>
      <c r="X684" s="83"/>
      <c r="Y684" s="83"/>
      <c r="Z684" s="83"/>
    </row>
    <row r="685" spans="1:26" ht="12.75" customHeight="1" x14ac:dyDescent="0.2">
      <c r="A685" s="104"/>
      <c r="B685" s="105"/>
      <c r="C685" s="106"/>
      <c r="D685" s="106"/>
      <c r="E685" s="89" t="s">
        <v>583</v>
      </c>
      <c r="F685" s="89"/>
      <c r="G685" s="107">
        <f>ROUND(SUM(G682:G684),2)</f>
        <v>309.94</v>
      </c>
      <c r="H685" s="10"/>
      <c r="I685" s="83"/>
      <c r="J685" s="83"/>
      <c r="K685" s="83"/>
      <c r="L685" s="83"/>
      <c r="M685" s="83"/>
      <c r="N685" s="83"/>
      <c r="O685" s="83"/>
      <c r="P685" s="83"/>
      <c r="Q685" s="83"/>
      <c r="R685" s="83"/>
      <c r="S685" s="83"/>
      <c r="T685" s="83"/>
      <c r="U685" s="83"/>
      <c r="V685" s="83"/>
      <c r="W685" s="83"/>
      <c r="X685" s="83"/>
      <c r="Y685" s="83"/>
      <c r="Z685" s="83"/>
    </row>
    <row r="686" spans="1:26" ht="12.75" customHeight="1" x14ac:dyDescent="0.2">
      <c r="A686" s="108"/>
      <c r="B686" s="109"/>
      <c r="C686" s="110"/>
      <c r="D686" s="111" t="s">
        <v>584</v>
      </c>
      <c r="E686" s="112">
        <f>BDI!D26</f>
        <v>0.18894704395755624</v>
      </c>
      <c r="F686" s="111"/>
      <c r="G686" s="113">
        <f>ROUND(G685*E686,2)</f>
        <v>58.56</v>
      </c>
      <c r="H686" s="10"/>
      <c r="I686" s="114"/>
      <c r="J686" s="83"/>
      <c r="K686" s="83"/>
      <c r="L686" s="83"/>
      <c r="M686" s="83"/>
      <c r="N686" s="83"/>
      <c r="O686" s="83"/>
      <c r="P686" s="83"/>
      <c r="Q686" s="83"/>
      <c r="R686" s="83"/>
      <c r="S686" s="83"/>
      <c r="T686" s="83"/>
      <c r="U686" s="83"/>
      <c r="V686" s="83"/>
      <c r="W686" s="83"/>
      <c r="X686" s="83"/>
      <c r="Y686" s="83"/>
      <c r="Z686" s="83"/>
    </row>
    <row r="687" spans="1:26" ht="12.75" customHeight="1" x14ac:dyDescent="0.2">
      <c r="A687" s="115"/>
      <c r="B687" s="116"/>
      <c r="C687" s="117"/>
      <c r="D687" s="117"/>
      <c r="E687" s="91" t="s">
        <v>15</v>
      </c>
      <c r="F687" s="91"/>
      <c r="G687" s="118">
        <f>ROUND(G685+G686,2)</f>
        <v>368.5</v>
      </c>
      <c r="H687" s="10"/>
      <c r="I687" s="83"/>
      <c r="J687" s="83"/>
      <c r="K687" s="83"/>
      <c r="L687" s="83"/>
      <c r="M687" s="83"/>
      <c r="N687" s="83"/>
      <c r="O687" s="83"/>
      <c r="P687" s="83"/>
      <c r="Q687" s="83"/>
      <c r="R687" s="83"/>
      <c r="S687" s="83"/>
      <c r="T687" s="83"/>
      <c r="U687" s="83"/>
      <c r="V687" s="83"/>
      <c r="W687" s="83"/>
      <c r="X687" s="83"/>
      <c r="Y687" s="83"/>
      <c r="Z687" s="83"/>
    </row>
    <row r="688" spans="1:26" ht="12.75" customHeight="1" x14ac:dyDescent="0.2">
      <c r="A688" s="83"/>
      <c r="B688" s="83"/>
      <c r="C688" s="83"/>
      <c r="D688" s="83"/>
      <c r="E688" s="83"/>
      <c r="F688" s="83"/>
      <c r="G688" s="83"/>
      <c r="H688" s="10"/>
      <c r="I688" s="83"/>
      <c r="J688" s="83"/>
      <c r="K688" s="83"/>
      <c r="L688" s="83"/>
      <c r="M688" s="83"/>
      <c r="N688" s="83"/>
      <c r="O688" s="83"/>
      <c r="P688" s="83"/>
      <c r="Q688" s="83"/>
      <c r="R688" s="83"/>
      <c r="S688" s="83"/>
      <c r="T688" s="83"/>
      <c r="U688" s="83"/>
      <c r="V688" s="83"/>
      <c r="W688" s="83"/>
      <c r="X688" s="83"/>
      <c r="Y688" s="83"/>
      <c r="Z688" s="83"/>
    </row>
    <row r="689" spans="1:26" ht="12.75" customHeight="1" x14ac:dyDescent="0.2">
      <c r="A689" s="84"/>
      <c r="B689" s="84"/>
      <c r="C689" s="85"/>
      <c r="D689" s="85"/>
      <c r="E689" s="85"/>
      <c r="F689" s="85"/>
      <c r="G689" s="85"/>
      <c r="H689" s="56"/>
      <c r="I689" s="83"/>
      <c r="J689" s="83"/>
      <c r="K689" s="83"/>
      <c r="L689" s="83"/>
      <c r="M689" s="83"/>
      <c r="N689" s="83"/>
      <c r="O689" s="83"/>
      <c r="P689" s="83"/>
      <c r="Q689" s="83"/>
      <c r="R689" s="83"/>
      <c r="S689" s="83"/>
      <c r="T689" s="83"/>
      <c r="U689" s="83"/>
      <c r="V689" s="83"/>
      <c r="W689" s="83"/>
      <c r="X689" s="83"/>
      <c r="Y689" s="83"/>
      <c r="Z689" s="83"/>
    </row>
    <row r="690" spans="1:26" ht="12.75" customHeight="1" x14ac:dyDescent="0.2">
      <c r="A690" s="86" t="s">
        <v>7</v>
      </c>
      <c r="B690" s="87" t="s">
        <v>500</v>
      </c>
      <c r="C690" s="88" t="s">
        <v>420</v>
      </c>
      <c r="D690" s="88"/>
      <c r="E690" s="89"/>
      <c r="F690" s="89"/>
      <c r="G690" s="90" t="s">
        <v>821</v>
      </c>
      <c r="H690" s="10"/>
      <c r="I690" s="83"/>
      <c r="J690" s="83"/>
      <c r="K690" s="83"/>
      <c r="L690" s="83"/>
      <c r="M690" s="83"/>
      <c r="N690" s="83"/>
      <c r="O690" s="83"/>
      <c r="P690" s="83"/>
      <c r="Q690" s="83"/>
      <c r="R690" s="83"/>
      <c r="S690" s="83"/>
      <c r="T690" s="83"/>
      <c r="U690" s="83"/>
      <c r="V690" s="83"/>
      <c r="W690" s="83"/>
      <c r="X690" s="83"/>
      <c r="Y690" s="83"/>
      <c r="Z690" s="83"/>
    </row>
    <row r="691" spans="1:26" ht="12.75" customHeight="1" x14ac:dyDescent="0.2">
      <c r="A691" s="295" t="str">
        <f>VLOOKUP(B690,'Pista 01'!$A$7:$H$197,3,FALSE)</f>
        <v xml:space="preserve">Aspersor tipo Falcon modelo F4-PC-SS (círculo parcial) da Rain Bird,   com altura de elevação 10 cm, com raio de alcance de 16,8 m,  pressão de serviço de 35 mca. </v>
      </c>
      <c r="B691" s="296"/>
      <c r="C691" s="296"/>
      <c r="D691" s="296"/>
      <c r="E691" s="297"/>
      <c r="F691" s="91" t="s">
        <v>557</v>
      </c>
      <c r="G691" s="92" t="str">
        <f>VLOOKUP(B690,'Pista 01'!$A$7:$H$197,4,FALSE)</f>
        <v>un</v>
      </c>
      <c r="H691" s="10"/>
      <c r="I691" s="83"/>
      <c r="J691" s="83"/>
      <c r="K691" s="83"/>
      <c r="L691" s="83"/>
      <c r="M691" s="83"/>
      <c r="N691" s="83"/>
      <c r="O691" s="83"/>
      <c r="P691" s="83"/>
      <c r="Q691" s="83"/>
      <c r="R691" s="83"/>
      <c r="S691" s="83"/>
      <c r="T691" s="83"/>
      <c r="U691" s="83"/>
      <c r="V691" s="83"/>
      <c r="W691" s="83"/>
      <c r="X691" s="83"/>
      <c r="Y691" s="83"/>
      <c r="Z691" s="83"/>
    </row>
    <row r="692" spans="1:26" ht="12.75" customHeight="1" x14ac:dyDescent="0.2">
      <c r="A692" s="93"/>
      <c r="B692" s="94" t="s">
        <v>558</v>
      </c>
      <c r="C692" s="95" t="s">
        <v>559</v>
      </c>
      <c r="D692" s="95" t="s">
        <v>560</v>
      </c>
      <c r="E692" s="95" t="s">
        <v>561</v>
      </c>
      <c r="F692" s="96" t="s">
        <v>562</v>
      </c>
      <c r="G692" s="97" t="s">
        <v>563</v>
      </c>
      <c r="H692" s="10"/>
      <c r="I692" s="83"/>
      <c r="J692" s="83"/>
      <c r="K692" s="83"/>
      <c r="L692" s="83"/>
      <c r="M692" s="83"/>
      <c r="N692" s="83"/>
      <c r="O692" s="83"/>
      <c r="P692" s="83"/>
      <c r="Q692" s="83"/>
      <c r="R692" s="83"/>
      <c r="S692" s="83"/>
      <c r="T692" s="83"/>
      <c r="U692" s="83"/>
      <c r="V692" s="83"/>
      <c r="W692" s="83"/>
      <c r="X692" s="83"/>
      <c r="Y692" s="83"/>
      <c r="Z692" s="83"/>
    </row>
    <row r="693" spans="1:26" ht="12.75" customHeight="1" x14ac:dyDescent="0.2">
      <c r="A693" s="98">
        <v>88267</v>
      </c>
      <c r="B693" s="99" t="s">
        <v>568</v>
      </c>
      <c r="C693" s="56" t="s">
        <v>565</v>
      </c>
      <c r="D693" s="56" t="s">
        <v>566</v>
      </c>
      <c r="E693" s="182">
        <v>0.15</v>
      </c>
      <c r="F693" s="101">
        <v>18.86</v>
      </c>
      <c r="G693" s="102">
        <f t="shared" ref="G693:G695" si="55">ROUND(E693*F693,2)</f>
        <v>2.83</v>
      </c>
      <c r="H693" s="10"/>
      <c r="I693" s="83"/>
      <c r="J693" s="83"/>
      <c r="K693" s="83"/>
      <c r="L693" s="83"/>
      <c r="M693" s="83"/>
      <c r="N693" s="83"/>
      <c r="O693" s="83"/>
      <c r="P693" s="83"/>
      <c r="Q693" s="83"/>
      <c r="R693" s="83"/>
      <c r="S693" s="83"/>
      <c r="T693" s="83"/>
      <c r="U693" s="83"/>
      <c r="V693" s="83"/>
      <c r="W693" s="83"/>
      <c r="X693" s="83"/>
      <c r="Y693" s="83"/>
      <c r="Z693" s="83"/>
    </row>
    <row r="694" spans="1:26" ht="12.75" customHeight="1" x14ac:dyDescent="0.2">
      <c r="A694" s="98">
        <v>88248</v>
      </c>
      <c r="B694" s="99" t="s">
        <v>564</v>
      </c>
      <c r="C694" s="56" t="s">
        <v>565</v>
      </c>
      <c r="D694" s="56" t="s">
        <v>566</v>
      </c>
      <c r="E694" s="182">
        <v>0.15</v>
      </c>
      <c r="F694" s="101">
        <v>14.85</v>
      </c>
      <c r="G694" s="102">
        <f t="shared" si="55"/>
        <v>2.23</v>
      </c>
      <c r="H694" s="10"/>
      <c r="I694" s="83"/>
      <c r="J694" s="83"/>
      <c r="K694" s="83"/>
      <c r="L694" s="83"/>
      <c r="M694" s="83"/>
      <c r="N694" s="83"/>
      <c r="O694" s="83"/>
      <c r="P694" s="83"/>
      <c r="Q694" s="83"/>
      <c r="R694" s="83"/>
      <c r="S694" s="83"/>
      <c r="T694" s="83"/>
      <c r="U694" s="83"/>
      <c r="V694" s="83"/>
      <c r="W694" s="83"/>
      <c r="X694" s="83"/>
      <c r="Y694" s="83"/>
      <c r="Z694" s="83"/>
    </row>
    <row r="695" spans="1:26" ht="12.75" customHeight="1" x14ac:dyDescent="0.2">
      <c r="A695" s="98" t="s">
        <v>474</v>
      </c>
      <c r="B695" s="99" t="s">
        <v>823</v>
      </c>
      <c r="C695" s="56" t="s">
        <v>559</v>
      </c>
      <c r="D695" s="56"/>
      <c r="E695" s="182">
        <v>1</v>
      </c>
      <c r="F695" s="101">
        <v>304.88</v>
      </c>
      <c r="G695" s="102">
        <f t="shared" si="55"/>
        <v>304.88</v>
      </c>
      <c r="H695" s="10" t="s">
        <v>820</v>
      </c>
      <c r="I695" s="83"/>
      <c r="J695" s="83"/>
      <c r="K695" s="83"/>
      <c r="L695" s="83"/>
      <c r="M695" s="83"/>
      <c r="N695" s="83"/>
      <c r="O695" s="83"/>
      <c r="P695" s="83"/>
      <c r="Q695" s="83"/>
      <c r="R695" s="83"/>
      <c r="S695" s="83"/>
      <c r="T695" s="83"/>
      <c r="U695" s="83"/>
      <c r="V695" s="83"/>
      <c r="W695" s="83"/>
      <c r="X695" s="83"/>
      <c r="Y695" s="83"/>
      <c r="Z695" s="83"/>
    </row>
    <row r="696" spans="1:26" ht="12.75" customHeight="1" x14ac:dyDescent="0.2">
      <c r="A696" s="104"/>
      <c r="B696" s="105"/>
      <c r="C696" s="106"/>
      <c r="D696" s="106"/>
      <c r="E696" s="89" t="s">
        <v>583</v>
      </c>
      <c r="F696" s="89"/>
      <c r="G696" s="107">
        <f>ROUND(SUM(G693:G695),2)</f>
        <v>309.94</v>
      </c>
      <c r="H696" s="10"/>
      <c r="I696" s="83"/>
      <c r="J696" s="83"/>
      <c r="K696" s="83"/>
      <c r="L696" s="83"/>
      <c r="M696" s="83"/>
      <c r="N696" s="83"/>
      <c r="O696" s="83"/>
      <c r="P696" s="83"/>
      <c r="Q696" s="83"/>
      <c r="R696" s="83"/>
      <c r="S696" s="83"/>
      <c r="T696" s="83"/>
      <c r="U696" s="83"/>
      <c r="V696" s="83"/>
      <c r="W696" s="83"/>
      <c r="X696" s="83"/>
      <c r="Y696" s="83"/>
      <c r="Z696" s="83"/>
    </row>
    <row r="697" spans="1:26" ht="12.75" customHeight="1" x14ac:dyDescent="0.2">
      <c r="A697" s="108"/>
      <c r="B697" s="109"/>
      <c r="C697" s="110"/>
      <c r="D697" s="111" t="s">
        <v>584</v>
      </c>
      <c r="E697" s="112">
        <f>BDI!D26</f>
        <v>0.18894704395755624</v>
      </c>
      <c r="F697" s="111"/>
      <c r="G697" s="113">
        <f>ROUND(G696*E697,2)</f>
        <v>58.56</v>
      </c>
      <c r="H697" s="10"/>
      <c r="I697" s="114"/>
      <c r="J697" s="83"/>
      <c r="K697" s="83"/>
      <c r="L697" s="83"/>
      <c r="M697" s="83"/>
      <c r="N697" s="83"/>
      <c r="O697" s="83"/>
      <c r="P697" s="83"/>
      <c r="Q697" s="83"/>
      <c r="R697" s="83"/>
      <c r="S697" s="83"/>
      <c r="T697" s="83"/>
      <c r="U697" s="83"/>
      <c r="V697" s="83"/>
      <c r="W697" s="83"/>
      <c r="X697" s="83"/>
      <c r="Y697" s="83"/>
      <c r="Z697" s="83"/>
    </row>
    <row r="698" spans="1:26" ht="12.75" customHeight="1" x14ac:dyDescent="0.2">
      <c r="A698" s="115"/>
      <c r="B698" s="116"/>
      <c r="C698" s="117"/>
      <c r="D698" s="117"/>
      <c r="E698" s="91" t="s">
        <v>15</v>
      </c>
      <c r="F698" s="91"/>
      <c r="G698" s="118">
        <f>ROUND(G696+G697,2)</f>
        <v>368.5</v>
      </c>
      <c r="H698" s="10"/>
      <c r="I698" s="83"/>
      <c r="J698" s="83"/>
      <c r="K698" s="83"/>
      <c r="L698" s="83"/>
      <c r="M698" s="83"/>
      <c r="N698" s="83"/>
      <c r="O698" s="83"/>
      <c r="P698" s="83"/>
      <c r="Q698" s="83"/>
      <c r="R698" s="83"/>
      <c r="S698" s="83"/>
      <c r="T698" s="83"/>
      <c r="U698" s="83"/>
      <c r="V698" s="83"/>
      <c r="W698" s="83"/>
      <c r="X698" s="83"/>
      <c r="Y698" s="83"/>
      <c r="Z698" s="83"/>
    </row>
    <row r="699" spans="1:26" ht="12.75" customHeight="1" x14ac:dyDescent="0.2">
      <c r="A699" s="83"/>
      <c r="B699" s="83"/>
      <c r="C699" s="83"/>
      <c r="D699" s="83"/>
      <c r="E699" s="83"/>
      <c r="F699" s="83"/>
      <c r="G699" s="83"/>
      <c r="H699" s="10"/>
      <c r="I699" s="83"/>
      <c r="J699" s="83"/>
      <c r="K699" s="83"/>
      <c r="L699" s="83"/>
      <c r="M699" s="83"/>
      <c r="N699" s="83"/>
      <c r="O699" s="83"/>
      <c r="P699" s="83"/>
      <c r="Q699" s="83"/>
      <c r="R699" s="83"/>
      <c r="S699" s="83"/>
      <c r="T699" s="83"/>
      <c r="U699" s="83"/>
      <c r="V699" s="83"/>
      <c r="W699" s="83"/>
      <c r="X699" s="83"/>
      <c r="Y699" s="83"/>
      <c r="Z699" s="83"/>
    </row>
    <row r="700" spans="1:26" ht="12.75" customHeight="1" x14ac:dyDescent="0.2">
      <c r="A700" s="84"/>
      <c r="B700" s="84"/>
      <c r="C700" s="85"/>
      <c r="D700" s="85"/>
      <c r="E700" s="85"/>
      <c r="F700" s="85"/>
      <c r="G700" s="85"/>
      <c r="H700" s="56"/>
      <c r="I700" s="83"/>
      <c r="J700" s="83"/>
      <c r="K700" s="83"/>
      <c r="L700" s="83"/>
      <c r="M700" s="83"/>
      <c r="N700" s="83"/>
      <c r="O700" s="83"/>
      <c r="P700" s="83"/>
      <c r="Q700" s="83"/>
      <c r="R700" s="83"/>
      <c r="S700" s="83"/>
      <c r="T700" s="83"/>
      <c r="U700" s="83"/>
      <c r="V700" s="83"/>
      <c r="W700" s="83"/>
      <c r="X700" s="83"/>
      <c r="Y700" s="83"/>
      <c r="Z700" s="83"/>
    </row>
    <row r="701" spans="1:26" ht="12.75" customHeight="1" x14ac:dyDescent="0.2">
      <c r="A701" s="86" t="s">
        <v>7</v>
      </c>
      <c r="B701" s="87" t="s">
        <v>508</v>
      </c>
      <c r="C701" s="88" t="s">
        <v>428</v>
      </c>
      <c r="D701" s="88"/>
      <c r="E701" s="89"/>
      <c r="F701" s="89"/>
      <c r="G701" s="90"/>
      <c r="H701" s="10"/>
      <c r="I701" s="83"/>
      <c r="J701" s="83"/>
      <c r="K701" s="83"/>
      <c r="L701" s="83"/>
      <c r="M701" s="83"/>
      <c r="N701" s="83"/>
      <c r="O701" s="83"/>
      <c r="P701" s="83"/>
      <c r="Q701" s="83"/>
      <c r="R701" s="83"/>
      <c r="S701" s="83"/>
      <c r="T701" s="83"/>
      <c r="U701" s="83"/>
      <c r="V701" s="83"/>
      <c r="W701" s="83"/>
      <c r="X701" s="83"/>
      <c r="Y701" s="83"/>
      <c r="Z701" s="83"/>
    </row>
    <row r="702" spans="1:26" ht="12.75" customHeight="1" x14ac:dyDescent="0.2">
      <c r="A702" s="295" t="str">
        <f>VLOOKUP(B701,'Pista 01'!$A$7:$H$197,3,FALSE)</f>
        <v>Eletroduto corrugado em polietileno de alta densidade, DN= 40 mm, com acessórios</v>
      </c>
      <c r="B702" s="296"/>
      <c r="C702" s="296"/>
      <c r="D702" s="296"/>
      <c r="E702" s="297"/>
      <c r="F702" s="91" t="s">
        <v>557</v>
      </c>
      <c r="G702" s="92" t="str">
        <f>VLOOKUP(B701,'Pista 01'!$A$7:$H$197,4,FALSE)</f>
        <v>m</v>
      </c>
      <c r="H702" s="10"/>
      <c r="I702" s="83"/>
      <c r="J702" s="83"/>
      <c r="K702" s="83"/>
      <c r="L702" s="83"/>
      <c r="M702" s="83"/>
      <c r="N702" s="83"/>
      <c r="O702" s="83"/>
      <c r="P702" s="83"/>
      <c r="Q702" s="83"/>
      <c r="R702" s="83"/>
      <c r="S702" s="83"/>
      <c r="T702" s="83"/>
      <c r="U702" s="83"/>
      <c r="V702" s="83"/>
      <c r="W702" s="83"/>
      <c r="X702" s="83"/>
      <c r="Y702" s="83"/>
      <c r="Z702" s="83"/>
    </row>
    <row r="703" spans="1:26" ht="12.75" customHeight="1" x14ac:dyDescent="0.2">
      <c r="A703" s="93"/>
      <c r="B703" s="94" t="s">
        <v>558</v>
      </c>
      <c r="C703" s="95" t="s">
        <v>559</v>
      </c>
      <c r="D703" s="95" t="s">
        <v>560</v>
      </c>
      <c r="E703" s="95"/>
      <c r="F703" s="96" t="s">
        <v>562</v>
      </c>
      <c r="G703" s="97" t="s">
        <v>563</v>
      </c>
      <c r="H703" s="10"/>
      <c r="I703" s="83"/>
      <c r="J703" s="83"/>
      <c r="K703" s="83"/>
      <c r="L703" s="83"/>
      <c r="M703" s="83"/>
      <c r="N703" s="83"/>
      <c r="O703" s="83"/>
      <c r="P703" s="83"/>
      <c r="Q703" s="83"/>
      <c r="R703" s="83"/>
      <c r="S703" s="83"/>
      <c r="T703" s="83"/>
      <c r="U703" s="83"/>
      <c r="V703" s="83"/>
      <c r="W703" s="83"/>
      <c r="X703" s="83"/>
      <c r="Y703" s="83"/>
      <c r="Z703" s="83"/>
    </row>
    <row r="704" spans="1:26" ht="12.75" customHeight="1" x14ac:dyDescent="0.2">
      <c r="A704" s="98">
        <v>88264</v>
      </c>
      <c r="B704" s="99" t="s">
        <v>824</v>
      </c>
      <c r="C704" s="56" t="s">
        <v>565</v>
      </c>
      <c r="D704" s="56" t="s">
        <v>566</v>
      </c>
      <c r="E704" s="182">
        <v>0.04</v>
      </c>
      <c r="F704" s="101">
        <v>19.48</v>
      </c>
      <c r="G704" s="102">
        <f t="shared" ref="G704:G706" si="56">ROUND(E704*F704,2)</f>
        <v>0.78</v>
      </c>
      <c r="H704" s="10"/>
      <c r="I704" s="83"/>
      <c r="J704" s="83"/>
      <c r="K704" s="83"/>
      <c r="L704" s="83"/>
      <c r="M704" s="83"/>
      <c r="N704" s="83"/>
      <c r="O704" s="83"/>
      <c r="P704" s="83"/>
      <c r="Q704" s="83"/>
      <c r="R704" s="83"/>
      <c r="S704" s="83"/>
      <c r="T704" s="83"/>
      <c r="U704" s="83"/>
      <c r="V704" s="83"/>
      <c r="W704" s="83"/>
      <c r="X704" s="83"/>
      <c r="Y704" s="83"/>
      <c r="Z704" s="83"/>
    </row>
    <row r="705" spans="1:26" ht="12.75" customHeight="1" x14ac:dyDescent="0.2">
      <c r="A705" s="98">
        <v>88247</v>
      </c>
      <c r="B705" s="99" t="s">
        <v>825</v>
      </c>
      <c r="C705" s="56" t="s">
        <v>565</v>
      </c>
      <c r="D705" s="56" t="s">
        <v>566</v>
      </c>
      <c r="E705" s="182">
        <v>0.04</v>
      </c>
      <c r="F705" s="101">
        <v>15.34</v>
      </c>
      <c r="G705" s="102">
        <f t="shared" si="56"/>
        <v>0.61</v>
      </c>
      <c r="H705" s="10"/>
      <c r="I705" s="83"/>
      <c r="J705" s="83"/>
      <c r="K705" s="83"/>
      <c r="L705" s="83"/>
      <c r="M705" s="83"/>
      <c r="N705" s="83"/>
      <c r="O705" s="83"/>
      <c r="P705" s="83"/>
      <c r="Q705" s="83"/>
      <c r="R705" s="83"/>
      <c r="S705" s="83"/>
      <c r="T705" s="83"/>
      <c r="U705" s="83"/>
      <c r="V705" s="83"/>
      <c r="W705" s="83"/>
      <c r="X705" s="83"/>
      <c r="Y705" s="83"/>
      <c r="Z705" s="83"/>
    </row>
    <row r="706" spans="1:26" ht="12.75" customHeight="1" x14ac:dyDescent="0.2">
      <c r="A706" s="98" t="s">
        <v>826</v>
      </c>
      <c r="B706" s="99" t="s">
        <v>827</v>
      </c>
      <c r="C706" s="56"/>
      <c r="D706" s="56" t="s">
        <v>566</v>
      </c>
      <c r="E706" s="182">
        <v>1.03</v>
      </c>
      <c r="F706" s="101">
        <v>7.34</v>
      </c>
      <c r="G706" s="102">
        <f t="shared" si="56"/>
        <v>7.56</v>
      </c>
      <c r="H706" s="10"/>
      <c r="I706" s="83"/>
      <c r="J706" s="83"/>
      <c r="K706" s="83"/>
      <c r="L706" s="83"/>
      <c r="M706" s="83"/>
      <c r="N706" s="83"/>
      <c r="O706" s="83"/>
      <c r="P706" s="83"/>
      <c r="Q706" s="83"/>
      <c r="R706" s="83"/>
      <c r="S706" s="83"/>
      <c r="T706" s="83"/>
      <c r="U706" s="83"/>
      <c r="V706" s="83"/>
      <c r="W706" s="83"/>
      <c r="X706" s="83"/>
      <c r="Y706" s="83"/>
      <c r="Z706" s="83"/>
    </row>
    <row r="707" spans="1:26" ht="12.75" customHeight="1" x14ac:dyDescent="0.2">
      <c r="A707" s="104"/>
      <c r="B707" s="105"/>
      <c r="C707" s="106"/>
      <c r="D707" s="106"/>
      <c r="E707" s="89" t="s">
        <v>583</v>
      </c>
      <c r="F707" s="89"/>
      <c r="G707" s="107">
        <f>ROUND(SUM(G704:G706),2)</f>
        <v>8.9499999999999993</v>
      </c>
      <c r="H707" s="10"/>
      <c r="I707" s="83"/>
      <c r="J707" s="83"/>
      <c r="K707" s="83"/>
      <c r="L707" s="83"/>
      <c r="M707" s="83"/>
      <c r="N707" s="83"/>
      <c r="O707" s="83"/>
      <c r="P707" s="83"/>
      <c r="Q707" s="83"/>
      <c r="R707" s="83"/>
      <c r="S707" s="83"/>
      <c r="T707" s="83"/>
      <c r="U707" s="83"/>
      <c r="V707" s="83"/>
      <c r="W707" s="83"/>
      <c r="X707" s="83"/>
      <c r="Y707" s="83"/>
      <c r="Z707" s="83"/>
    </row>
    <row r="708" spans="1:26" ht="12.75" customHeight="1" x14ac:dyDescent="0.2">
      <c r="A708" s="108"/>
      <c r="B708" s="109"/>
      <c r="C708" s="110"/>
      <c r="D708" s="111" t="s">
        <v>584</v>
      </c>
      <c r="E708" s="112">
        <f>BDI!D26</f>
        <v>0.18894704395755624</v>
      </c>
      <c r="F708" s="111"/>
      <c r="G708" s="113">
        <f>ROUND(G707*E708,2)</f>
        <v>1.69</v>
      </c>
      <c r="H708" s="10"/>
      <c r="I708" s="114"/>
      <c r="J708" s="83"/>
      <c r="K708" s="83"/>
      <c r="L708" s="83"/>
      <c r="M708" s="83"/>
      <c r="N708" s="83"/>
      <c r="O708" s="83"/>
      <c r="P708" s="83"/>
      <c r="Q708" s="83"/>
      <c r="R708" s="83"/>
      <c r="S708" s="83"/>
      <c r="T708" s="83"/>
      <c r="U708" s="83"/>
      <c r="V708" s="83"/>
      <c r="W708" s="83"/>
      <c r="X708" s="83"/>
      <c r="Y708" s="83"/>
      <c r="Z708" s="83"/>
    </row>
    <row r="709" spans="1:26" ht="12.75" customHeight="1" x14ac:dyDescent="0.2">
      <c r="A709" s="115"/>
      <c r="B709" s="116"/>
      <c r="C709" s="117"/>
      <c r="D709" s="117"/>
      <c r="E709" s="91" t="s">
        <v>15</v>
      </c>
      <c r="F709" s="91"/>
      <c r="G709" s="118">
        <f>ROUND(G707+G708,2)</f>
        <v>10.64</v>
      </c>
      <c r="H709" s="10"/>
      <c r="I709" s="83"/>
      <c r="J709" s="83"/>
      <c r="K709" s="83"/>
      <c r="L709" s="83"/>
      <c r="M709" s="83"/>
      <c r="N709" s="83"/>
      <c r="O709" s="83"/>
      <c r="P709" s="83"/>
      <c r="Q709" s="83"/>
      <c r="R709" s="83"/>
      <c r="S709" s="83"/>
      <c r="T709" s="83"/>
      <c r="U709" s="83"/>
      <c r="V709" s="83"/>
      <c r="W709" s="83"/>
      <c r="X709" s="83"/>
      <c r="Y709" s="83"/>
      <c r="Z709" s="83"/>
    </row>
    <row r="710" spans="1:26" ht="12.75" customHeight="1" x14ac:dyDescent="0.2">
      <c r="A710" s="84"/>
      <c r="B710" s="84"/>
      <c r="C710" s="85"/>
      <c r="D710" s="85"/>
      <c r="E710" s="85"/>
      <c r="F710" s="85"/>
      <c r="G710" s="85"/>
      <c r="H710" s="56"/>
      <c r="I710" s="83"/>
      <c r="J710" s="83"/>
      <c r="K710" s="83"/>
      <c r="L710" s="83"/>
      <c r="M710" s="83"/>
      <c r="N710" s="83"/>
      <c r="O710" s="83"/>
      <c r="P710" s="83"/>
      <c r="Q710" s="83"/>
      <c r="R710" s="83"/>
      <c r="S710" s="83"/>
      <c r="T710" s="83"/>
      <c r="U710" s="83"/>
      <c r="V710" s="83"/>
      <c r="W710" s="83"/>
      <c r="X710" s="83"/>
      <c r="Y710" s="83"/>
      <c r="Z710" s="83"/>
    </row>
    <row r="711" spans="1:26" ht="12.75" customHeight="1" x14ac:dyDescent="0.2">
      <c r="A711" s="86" t="s">
        <v>7</v>
      </c>
      <c r="B711" s="87" t="s">
        <v>504</v>
      </c>
      <c r="C711" s="88" t="s">
        <v>425</v>
      </c>
      <c r="D711" s="88"/>
      <c r="E711" s="89"/>
      <c r="F711" s="89"/>
      <c r="G711" s="90" t="s">
        <v>771</v>
      </c>
      <c r="H711" s="10"/>
      <c r="I711" s="83"/>
      <c r="J711" s="83"/>
      <c r="K711" s="83"/>
      <c r="L711" s="83"/>
      <c r="M711" s="83"/>
      <c r="N711" s="83"/>
      <c r="O711" s="83"/>
      <c r="P711" s="83"/>
      <c r="Q711" s="83"/>
      <c r="R711" s="83"/>
      <c r="S711" s="83"/>
      <c r="T711" s="83"/>
      <c r="U711" s="83"/>
      <c r="V711" s="83"/>
      <c r="W711" s="83"/>
      <c r="X711" s="83"/>
      <c r="Y711" s="83"/>
      <c r="Z711" s="83"/>
    </row>
    <row r="712" spans="1:26" ht="12.75" customHeight="1" x14ac:dyDescent="0.2">
      <c r="A712" s="295" t="str">
        <f>VLOOKUP(B711,'Pista 01'!$A$7:$H$197,3,FALSE)</f>
        <v>Controlador central RZX- Rain Bird, com sensor de chuva</v>
      </c>
      <c r="B712" s="296"/>
      <c r="C712" s="296"/>
      <c r="D712" s="296"/>
      <c r="E712" s="297"/>
      <c r="F712" s="91" t="s">
        <v>557</v>
      </c>
      <c r="G712" s="92" t="str">
        <f>VLOOKUP(B711,'Pista 01'!$A$7:$H$197,4,FALSE)</f>
        <v>un</v>
      </c>
      <c r="H712" s="10"/>
      <c r="I712" s="83"/>
      <c r="J712" s="83"/>
      <c r="K712" s="83"/>
      <c r="L712" s="83"/>
      <c r="M712" s="83"/>
      <c r="N712" s="83"/>
      <c r="O712" s="83"/>
      <c r="P712" s="83"/>
      <c r="Q712" s="83"/>
      <c r="R712" s="83"/>
      <c r="S712" s="83"/>
      <c r="T712" s="83"/>
      <c r="U712" s="83"/>
      <c r="V712" s="83"/>
      <c r="W712" s="83"/>
      <c r="X712" s="83"/>
      <c r="Y712" s="83"/>
      <c r="Z712" s="83"/>
    </row>
    <row r="713" spans="1:26" ht="12.75" customHeight="1" x14ac:dyDescent="0.2">
      <c r="A713" s="93"/>
      <c r="B713" s="94" t="s">
        <v>558</v>
      </c>
      <c r="C713" s="95" t="s">
        <v>559</v>
      </c>
      <c r="D713" s="95" t="s">
        <v>560</v>
      </c>
      <c r="E713" s="95" t="s">
        <v>561</v>
      </c>
      <c r="F713" s="96" t="s">
        <v>562</v>
      </c>
      <c r="G713" s="97" t="s">
        <v>563</v>
      </c>
      <c r="H713" s="10"/>
      <c r="I713" s="83"/>
      <c r="J713" s="83"/>
      <c r="K713" s="83"/>
      <c r="L713" s="83"/>
      <c r="M713" s="83"/>
      <c r="N713" s="83"/>
      <c r="O713" s="83"/>
      <c r="P713" s="83"/>
      <c r="Q713" s="83"/>
      <c r="R713" s="83"/>
      <c r="S713" s="83"/>
      <c r="T713" s="83"/>
      <c r="U713" s="83"/>
      <c r="V713" s="83"/>
      <c r="W713" s="83"/>
      <c r="X713" s="83"/>
      <c r="Y713" s="83"/>
      <c r="Z713" s="83"/>
    </row>
    <row r="714" spans="1:26" ht="12.75" customHeight="1" x14ac:dyDescent="0.2">
      <c r="A714" s="98">
        <v>88264</v>
      </c>
      <c r="B714" s="99" t="s">
        <v>824</v>
      </c>
      <c r="C714" s="56" t="s">
        <v>565</v>
      </c>
      <c r="D714" s="56" t="s">
        <v>566</v>
      </c>
      <c r="E714" s="182">
        <v>6</v>
      </c>
      <c r="F714" s="101">
        <v>19.48</v>
      </c>
      <c r="G714" s="102">
        <f t="shared" ref="G714:G716" si="57">ROUND(E714*F714,2)</f>
        <v>116.88</v>
      </c>
      <c r="H714" s="10"/>
      <c r="I714" s="83"/>
      <c r="J714" s="83"/>
      <c r="K714" s="83"/>
      <c r="L714" s="83"/>
      <c r="M714" s="83"/>
      <c r="N714" s="83"/>
      <c r="O714" s="83"/>
      <c r="P714" s="83"/>
      <c r="Q714" s="83"/>
      <c r="R714" s="83"/>
      <c r="S714" s="83"/>
      <c r="T714" s="83"/>
      <c r="U714" s="83"/>
      <c r="V714" s="83"/>
      <c r="W714" s="83"/>
      <c r="X714" s="83"/>
      <c r="Y714" s="83"/>
      <c r="Z714" s="83"/>
    </row>
    <row r="715" spans="1:26" ht="12.75" customHeight="1" x14ac:dyDescent="0.2">
      <c r="A715" s="98" t="s">
        <v>474</v>
      </c>
      <c r="B715" s="99" t="s">
        <v>828</v>
      </c>
      <c r="C715" s="56" t="s">
        <v>559</v>
      </c>
      <c r="D715" s="56"/>
      <c r="E715" s="182">
        <v>1</v>
      </c>
      <c r="F715" s="101">
        <v>349.48</v>
      </c>
      <c r="G715" s="102">
        <f t="shared" si="57"/>
        <v>349.48</v>
      </c>
      <c r="H715" s="10" t="s">
        <v>820</v>
      </c>
      <c r="I715" s="83"/>
      <c r="J715" s="83"/>
      <c r="K715" s="83"/>
      <c r="L715" s="83"/>
      <c r="M715" s="83"/>
      <c r="N715" s="83"/>
      <c r="O715" s="83"/>
      <c r="P715" s="83"/>
      <c r="Q715" s="83"/>
      <c r="R715" s="83"/>
      <c r="S715" s="83"/>
      <c r="T715" s="83"/>
      <c r="U715" s="83"/>
      <c r="V715" s="83"/>
      <c r="W715" s="83"/>
      <c r="X715" s="83"/>
      <c r="Y715" s="83"/>
      <c r="Z715" s="83"/>
    </row>
    <row r="716" spans="1:26" ht="12.75" customHeight="1" x14ac:dyDescent="0.2">
      <c r="A716" s="98" t="s">
        <v>829</v>
      </c>
      <c r="B716" s="99" t="s">
        <v>830</v>
      </c>
      <c r="C716" s="56" t="s">
        <v>559</v>
      </c>
      <c r="D716" s="56"/>
      <c r="E716" s="182">
        <v>1</v>
      </c>
      <c r="F716" s="101">
        <v>279.61</v>
      </c>
      <c r="G716" s="102">
        <f t="shared" si="57"/>
        <v>279.61</v>
      </c>
      <c r="H716" s="10"/>
      <c r="I716" s="83"/>
      <c r="J716" s="83"/>
      <c r="K716" s="83"/>
      <c r="L716" s="83"/>
      <c r="M716" s="83"/>
      <c r="N716" s="83"/>
      <c r="O716" s="83"/>
      <c r="P716" s="83"/>
      <c r="Q716" s="83"/>
      <c r="R716" s="83"/>
      <c r="S716" s="83"/>
      <c r="T716" s="83"/>
      <c r="U716" s="83"/>
      <c r="V716" s="83"/>
      <c r="W716" s="83"/>
      <c r="X716" s="83"/>
      <c r="Y716" s="83"/>
      <c r="Z716" s="83"/>
    </row>
    <row r="717" spans="1:26" ht="12.75" customHeight="1" x14ac:dyDescent="0.2">
      <c r="A717" s="104"/>
      <c r="B717" s="105"/>
      <c r="C717" s="106"/>
      <c r="D717" s="106"/>
      <c r="E717" s="89" t="s">
        <v>583</v>
      </c>
      <c r="F717" s="89"/>
      <c r="G717" s="107">
        <f>ROUND(SUM(G714:G716),2)</f>
        <v>745.97</v>
      </c>
      <c r="H717" s="10"/>
      <c r="I717" s="83"/>
      <c r="J717" s="83"/>
      <c r="K717" s="83"/>
      <c r="L717" s="83"/>
      <c r="M717" s="83"/>
      <c r="N717" s="83"/>
      <c r="O717" s="83"/>
      <c r="P717" s="83"/>
      <c r="Q717" s="83"/>
      <c r="R717" s="83"/>
      <c r="S717" s="83"/>
      <c r="T717" s="83"/>
      <c r="U717" s="83"/>
      <c r="V717" s="83"/>
      <c r="W717" s="83"/>
      <c r="X717" s="83"/>
      <c r="Y717" s="83"/>
      <c r="Z717" s="83"/>
    </row>
    <row r="718" spans="1:26" ht="12.75" customHeight="1" x14ac:dyDescent="0.2">
      <c r="A718" s="108"/>
      <c r="B718" s="109"/>
      <c r="C718" s="110"/>
      <c r="D718" s="111" t="s">
        <v>584</v>
      </c>
      <c r="E718" s="112">
        <f>BDI!D26</f>
        <v>0.18894704395755624</v>
      </c>
      <c r="F718" s="111"/>
      <c r="G718" s="113">
        <f>ROUND(G717*E718,2)</f>
        <v>140.94999999999999</v>
      </c>
      <c r="H718" s="10"/>
      <c r="I718" s="114"/>
      <c r="J718" s="83"/>
      <c r="K718" s="83"/>
      <c r="L718" s="83"/>
      <c r="M718" s="83"/>
      <c r="N718" s="83"/>
      <c r="O718" s="83"/>
      <c r="P718" s="83"/>
      <c r="Q718" s="83"/>
      <c r="R718" s="83"/>
      <c r="S718" s="83"/>
      <c r="T718" s="83"/>
      <c r="U718" s="83"/>
      <c r="V718" s="83"/>
      <c r="W718" s="83"/>
      <c r="X718" s="83"/>
      <c r="Y718" s="83"/>
      <c r="Z718" s="83"/>
    </row>
    <row r="719" spans="1:26" ht="12.75" customHeight="1" x14ac:dyDescent="0.2">
      <c r="A719" s="115"/>
      <c r="B719" s="116"/>
      <c r="C719" s="117"/>
      <c r="D719" s="117"/>
      <c r="E719" s="91" t="s">
        <v>15</v>
      </c>
      <c r="F719" s="91"/>
      <c r="G719" s="118">
        <f>ROUND(G717+G718,2)</f>
        <v>886.92</v>
      </c>
      <c r="H719" s="10"/>
      <c r="I719" s="83"/>
      <c r="J719" s="83"/>
      <c r="K719" s="83"/>
      <c r="L719" s="83"/>
      <c r="M719" s="83"/>
      <c r="N719" s="83"/>
      <c r="O719" s="83"/>
      <c r="P719" s="83"/>
      <c r="Q719" s="83"/>
      <c r="R719" s="83"/>
      <c r="S719" s="83"/>
      <c r="T719" s="83"/>
      <c r="U719" s="83"/>
      <c r="V719" s="83"/>
      <c r="W719" s="83"/>
      <c r="X719" s="83"/>
      <c r="Y719" s="83"/>
      <c r="Z719" s="83"/>
    </row>
    <row r="720" spans="1:26" ht="12.75" customHeight="1" x14ac:dyDescent="0.2">
      <c r="A720" s="83"/>
      <c r="B720" s="83"/>
      <c r="C720" s="83"/>
      <c r="D720" s="83"/>
      <c r="E720" s="83"/>
      <c r="F720" s="83"/>
      <c r="G720" s="83"/>
      <c r="H720" s="10"/>
      <c r="I720" s="83"/>
      <c r="J720" s="83"/>
      <c r="K720" s="83"/>
      <c r="L720" s="83"/>
      <c r="M720" s="83"/>
      <c r="N720" s="83"/>
      <c r="O720" s="83"/>
      <c r="P720" s="83"/>
      <c r="Q720" s="83"/>
      <c r="R720" s="83"/>
      <c r="S720" s="83"/>
      <c r="T720" s="83"/>
      <c r="U720" s="83"/>
      <c r="V720" s="83"/>
      <c r="W720" s="83"/>
      <c r="X720" s="83"/>
      <c r="Y720" s="83"/>
      <c r="Z720" s="83"/>
    </row>
    <row r="721" spans="1:26" ht="12.75" customHeight="1" x14ac:dyDescent="0.2">
      <c r="A721" s="84"/>
      <c r="B721" s="84"/>
      <c r="C721" s="85"/>
      <c r="D721" s="85"/>
      <c r="E721" s="85"/>
      <c r="F721" s="85"/>
      <c r="G721" s="85"/>
      <c r="H721" s="56"/>
      <c r="I721" s="83"/>
      <c r="J721" s="83"/>
      <c r="K721" s="83"/>
      <c r="L721" s="83"/>
      <c r="M721" s="83"/>
      <c r="N721" s="83"/>
      <c r="O721" s="83"/>
      <c r="P721" s="83"/>
      <c r="Q721" s="83"/>
      <c r="R721" s="83"/>
      <c r="S721" s="83"/>
      <c r="T721" s="83"/>
      <c r="U721" s="83"/>
      <c r="V721" s="83"/>
      <c r="W721" s="83"/>
      <c r="X721" s="83"/>
      <c r="Y721" s="83"/>
      <c r="Z721" s="83"/>
    </row>
    <row r="722" spans="1:26" ht="12.75" customHeight="1" x14ac:dyDescent="0.2">
      <c r="A722" s="86" t="s">
        <v>7</v>
      </c>
      <c r="B722" s="87" t="s">
        <v>516</v>
      </c>
      <c r="C722" s="88" t="s">
        <v>517</v>
      </c>
      <c r="D722" s="88"/>
      <c r="E722" s="89"/>
      <c r="F722" s="89"/>
      <c r="G722" s="90"/>
      <c r="H722" s="10"/>
      <c r="I722" s="83"/>
      <c r="J722" s="83"/>
      <c r="K722" s="83"/>
      <c r="L722" s="83"/>
      <c r="M722" s="83"/>
      <c r="N722" s="83"/>
      <c r="O722" s="83"/>
      <c r="P722" s="83"/>
      <c r="Q722" s="83"/>
      <c r="R722" s="83"/>
      <c r="S722" s="83"/>
      <c r="T722" s="83"/>
      <c r="U722" s="83"/>
      <c r="V722" s="83"/>
      <c r="W722" s="83"/>
      <c r="X722" s="83"/>
      <c r="Y722" s="83"/>
      <c r="Z722" s="83"/>
    </row>
    <row r="723" spans="1:26" ht="12.75" customHeight="1" x14ac:dyDescent="0.2">
      <c r="A723" s="295" t="str">
        <f>VLOOKUP(B722,'Pista 01'!$A$7:$H$197,3,FALSE)</f>
        <v>Conjunto moto bomba centrifuga horizontal, monobloco, múltiplos estágios, rotação 600LPM, Q=24m³/h, h. man.= 80mca, trifásica pot.15cv, com conexões, fornecimento e instalação</v>
      </c>
      <c r="B723" s="296"/>
      <c r="C723" s="296"/>
      <c r="D723" s="296"/>
      <c r="E723" s="297"/>
      <c r="F723" s="91" t="s">
        <v>557</v>
      </c>
      <c r="G723" s="92" t="str">
        <f>VLOOKUP(B722,'Pista 01'!$A$7:$H$197,4,FALSE)</f>
        <v>un</v>
      </c>
      <c r="H723" s="10"/>
      <c r="I723" s="83"/>
      <c r="J723" s="83"/>
      <c r="K723" s="83"/>
      <c r="L723" s="83"/>
      <c r="M723" s="83"/>
      <c r="N723" s="83"/>
      <c r="O723" s="83"/>
      <c r="P723" s="83"/>
      <c r="Q723" s="83"/>
      <c r="R723" s="83"/>
      <c r="S723" s="83"/>
      <c r="T723" s="83"/>
      <c r="U723" s="83"/>
      <c r="V723" s="83"/>
      <c r="W723" s="83"/>
      <c r="X723" s="83"/>
      <c r="Y723" s="83"/>
      <c r="Z723" s="83"/>
    </row>
    <row r="724" spans="1:26" ht="12.75" customHeight="1" x14ac:dyDescent="0.2">
      <c r="A724" s="93"/>
      <c r="B724" s="94" t="s">
        <v>558</v>
      </c>
      <c r="C724" s="95" t="s">
        <v>559</v>
      </c>
      <c r="D724" s="95" t="s">
        <v>560</v>
      </c>
      <c r="E724" s="95" t="s">
        <v>561</v>
      </c>
      <c r="F724" s="96" t="s">
        <v>562</v>
      </c>
      <c r="G724" s="97" t="s">
        <v>563</v>
      </c>
      <c r="H724" s="10"/>
      <c r="I724" s="83"/>
      <c r="J724" s="83"/>
      <c r="K724" s="83"/>
      <c r="L724" s="83"/>
      <c r="M724" s="83"/>
      <c r="N724" s="83"/>
      <c r="O724" s="83"/>
      <c r="P724" s="83"/>
      <c r="Q724" s="83"/>
      <c r="R724" s="83"/>
      <c r="S724" s="83"/>
      <c r="T724" s="83"/>
      <c r="U724" s="83"/>
      <c r="V724" s="83"/>
      <c r="W724" s="83"/>
      <c r="X724" s="83"/>
      <c r="Y724" s="83"/>
      <c r="Z724" s="83"/>
    </row>
    <row r="725" spans="1:26" ht="12.75" customHeight="1" x14ac:dyDescent="0.2">
      <c r="A725" s="98">
        <v>88267</v>
      </c>
      <c r="B725" s="99" t="s">
        <v>568</v>
      </c>
      <c r="C725" s="56" t="s">
        <v>565</v>
      </c>
      <c r="D725" s="56" t="s">
        <v>566</v>
      </c>
      <c r="E725" s="182">
        <v>0.48</v>
      </c>
      <c r="F725" s="101">
        <v>18.86</v>
      </c>
      <c r="G725" s="102">
        <f t="shared" ref="G725:G731" si="58">ROUND(E725*F725,2)</f>
        <v>9.0500000000000007</v>
      </c>
      <c r="H725" s="10"/>
      <c r="I725" s="83"/>
      <c r="J725" s="83"/>
      <c r="K725" s="83"/>
      <c r="L725" s="83"/>
      <c r="M725" s="83"/>
      <c r="N725" s="83"/>
      <c r="O725" s="83"/>
      <c r="P725" s="83"/>
      <c r="Q725" s="83"/>
      <c r="R725" s="83"/>
      <c r="S725" s="83"/>
      <c r="T725" s="83"/>
      <c r="U725" s="83"/>
      <c r="V725" s="83"/>
      <c r="W725" s="83"/>
      <c r="X725" s="83"/>
      <c r="Y725" s="83"/>
      <c r="Z725" s="83"/>
    </row>
    <row r="726" spans="1:26" ht="12.75" customHeight="1" x14ac:dyDescent="0.2">
      <c r="A726" s="98">
        <v>88248</v>
      </c>
      <c r="B726" s="99" t="s">
        <v>564</v>
      </c>
      <c r="C726" s="56" t="s">
        <v>565</v>
      </c>
      <c r="D726" s="56" t="s">
        <v>566</v>
      </c>
      <c r="E726" s="182">
        <v>0.48</v>
      </c>
      <c r="F726" s="101">
        <v>14.85</v>
      </c>
      <c r="G726" s="102">
        <f t="shared" si="58"/>
        <v>7.13</v>
      </c>
      <c r="H726" s="10"/>
      <c r="I726" s="83"/>
      <c r="J726" s="83"/>
      <c r="K726" s="83"/>
      <c r="L726" s="83"/>
      <c r="M726" s="83"/>
      <c r="N726" s="83"/>
      <c r="O726" s="83"/>
      <c r="P726" s="83"/>
      <c r="Q726" s="83"/>
      <c r="R726" s="83"/>
      <c r="S726" s="83"/>
      <c r="T726" s="83"/>
      <c r="U726" s="83"/>
      <c r="V726" s="83"/>
      <c r="W726" s="83"/>
      <c r="X726" s="83"/>
      <c r="Y726" s="83"/>
      <c r="Z726" s="83"/>
    </row>
    <row r="727" spans="1:26" ht="12.75" customHeight="1" x14ac:dyDescent="0.2">
      <c r="A727" s="98">
        <v>88264</v>
      </c>
      <c r="B727" s="99" t="s">
        <v>824</v>
      </c>
      <c r="C727" s="56" t="s">
        <v>565</v>
      </c>
      <c r="D727" s="56" t="s">
        <v>566</v>
      </c>
      <c r="E727" s="182">
        <v>6</v>
      </c>
      <c r="F727" s="101">
        <v>19.48</v>
      </c>
      <c r="G727" s="102">
        <f t="shared" si="58"/>
        <v>116.88</v>
      </c>
      <c r="H727" s="10"/>
      <c r="I727" s="83"/>
      <c r="J727" s="83"/>
      <c r="K727" s="83"/>
      <c r="L727" s="83"/>
      <c r="M727" s="83"/>
      <c r="N727" s="83"/>
      <c r="O727" s="83"/>
      <c r="P727" s="83"/>
      <c r="Q727" s="83"/>
      <c r="R727" s="83"/>
      <c r="S727" s="83"/>
      <c r="T727" s="83"/>
      <c r="U727" s="83"/>
      <c r="V727" s="83"/>
      <c r="W727" s="83"/>
      <c r="X727" s="83"/>
      <c r="Y727" s="83"/>
      <c r="Z727" s="83"/>
    </row>
    <row r="728" spans="1:26" ht="12.75" customHeight="1" x14ac:dyDescent="0.2">
      <c r="A728" s="98" t="s">
        <v>831</v>
      </c>
      <c r="B728" s="99" t="s">
        <v>832</v>
      </c>
      <c r="C728" s="56" t="s">
        <v>833</v>
      </c>
      <c r="D728" s="56" t="s">
        <v>566</v>
      </c>
      <c r="E728" s="182">
        <v>2</v>
      </c>
      <c r="F728" s="101">
        <v>507.91</v>
      </c>
      <c r="G728" s="102">
        <f t="shared" si="58"/>
        <v>1015.82</v>
      </c>
      <c r="H728" s="10"/>
      <c r="I728" s="83"/>
      <c r="J728" s="83"/>
      <c r="K728" s="83"/>
      <c r="L728" s="83"/>
      <c r="M728" s="83"/>
      <c r="N728" s="83"/>
      <c r="O728" s="83"/>
      <c r="P728" s="83"/>
      <c r="Q728" s="83"/>
      <c r="R728" s="83"/>
      <c r="S728" s="83"/>
      <c r="T728" s="83"/>
      <c r="U728" s="83"/>
      <c r="V728" s="83"/>
      <c r="W728" s="83"/>
      <c r="X728" s="83"/>
      <c r="Y728" s="83"/>
      <c r="Z728" s="83"/>
    </row>
    <row r="729" spans="1:26" ht="12.75" customHeight="1" x14ac:dyDescent="0.2">
      <c r="A729" s="98" t="s">
        <v>834</v>
      </c>
      <c r="B729" s="99" t="s">
        <v>835</v>
      </c>
      <c r="C729" s="56" t="s">
        <v>559</v>
      </c>
      <c r="D729" s="56"/>
      <c r="E729" s="182">
        <v>1</v>
      </c>
      <c r="F729" s="101">
        <v>140</v>
      </c>
      <c r="G729" s="102">
        <f t="shared" si="58"/>
        <v>140</v>
      </c>
      <c r="H729" s="10"/>
      <c r="I729" s="83"/>
      <c r="J729" s="83"/>
      <c r="K729" s="83"/>
      <c r="L729" s="83"/>
      <c r="M729" s="83"/>
      <c r="N729" s="83"/>
      <c r="O729" s="83"/>
      <c r="P729" s="83"/>
      <c r="Q729" s="83"/>
      <c r="R729" s="83"/>
      <c r="S729" s="83"/>
      <c r="T729" s="83"/>
      <c r="U729" s="83"/>
      <c r="V729" s="83"/>
      <c r="W729" s="83"/>
      <c r="X729" s="83"/>
      <c r="Y729" s="83"/>
      <c r="Z729" s="83"/>
    </row>
    <row r="730" spans="1:26" ht="12.75" customHeight="1" x14ac:dyDescent="0.2">
      <c r="A730" s="98">
        <v>6019</v>
      </c>
      <c r="B730" s="99" t="s">
        <v>836</v>
      </c>
      <c r="C730" s="56" t="s">
        <v>575</v>
      </c>
      <c r="D730" s="56" t="s">
        <v>566</v>
      </c>
      <c r="E730" s="182">
        <v>2</v>
      </c>
      <c r="F730" s="101">
        <v>33.58</v>
      </c>
      <c r="G730" s="102">
        <f t="shared" si="58"/>
        <v>67.16</v>
      </c>
      <c r="H730" s="10"/>
      <c r="I730" s="83"/>
      <c r="J730" s="83"/>
      <c r="K730" s="83"/>
      <c r="L730" s="83"/>
      <c r="M730" s="83"/>
      <c r="N730" s="83"/>
      <c r="O730" s="83"/>
      <c r="P730" s="83"/>
      <c r="Q730" s="83"/>
      <c r="R730" s="83"/>
      <c r="S730" s="83"/>
      <c r="T730" s="83"/>
      <c r="U730" s="83"/>
      <c r="V730" s="83"/>
      <c r="W730" s="83"/>
      <c r="X730" s="83"/>
      <c r="Y730" s="83"/>
      <c r="Z730" s="83"/>
    </row>
    <row r="731" spans="1:26" ht="12.75" customHeight="1" x14ac:dyDescent="0.2">
      <c r="A731" s="98">
        <v>737</v>
      </c>
      <c r="B731" s="99" t="s">
        <v>837</v>
      </c>
      <c r="C731" s="56" t="s">
        <v>575</v>
      </c>
      <c r="D731" s="56" t="s">
        <v>566</v>
      </c>
      <c r="E731" s="182">
        <v>2</v>
      </c>
      <c r="F731" s="101">
        <v>5243.9</v>
      </c>
      <c r="G731" s="102">
        <f t="shared" si="58"/>
        <v>10487.8</v>
      </c>
      <c r="H731" s="10"/>
      <c r="I731" s="83"/>
      <c r="J731" s="83"/>
      <c r="K731" s="83"/>
      <c r="L731" s="83"/>
      <c r="M731" s="83"/>
      <c r="N731" s="83"/>
      <c r="O731" s="83"/>
      <c r="P731" s="83"/>
      <c r="Q731" s="83"/>
      <c r="R731" s="83"/>
      <c r="S731" s="83"/>
      <c r="T731" s="83"/>
      <c r="U731" s="83"/>
      <c r="V731" s="83"/>
      <c r="W731" s="83"/>
      <c r="X731" s="83"/>
      <c r="Y731" s="83"/>
      <c r="Z731" s="83"/>
    </row>
    <row r="732" spans="1:26" ht="12.75" customHeight="1" x14ac:dyDescent="0.2">
      <c r="A732" s="104"/>
      <c r="B732" s="105"/>
      <c r="C732" s="106"/>
      <c r="D732" s="106"/>
      <c r="E732" s="89" t="s">
        <v>583</v>
      </c>
      <c r="F732" s="89"/>
      <c r="G732" s="107">
        <f>ROUND(SUM(G725:G731),2)</f>
        <v>11843.84</v>
      </c>
      <c r="H732" s="10"/>
      <c r="I732" s="83"/>
      <c r="J732" s="83"/>
      <c r="K732" s="83"/>
      <c r="L732" s="83"/>
      <c r="M732" s="83"/>
      <c r="N732" s="83"/>
      <c r="O732" s="83"/>
      <c r="P732" s="83"/>
      <c r="Q732" s="83"/>
      <c r="R732" s="83"/>
      <c r="S732" s="83"/>
      <c r="T732" s="83"/>
      <c r="U732" s="83"/>
      <c r="V732" s="83"/>
      <c r="W732" s="83"/>
      <c r="X732" s="83"/>
      <c r="Y732" s="83"/>
      <c r="Z732" s="83"/>
    </row>
    <row r="733" spans="1:26" ht="12.75" customHeight="1" x14ac:dyDescent="0.2">
      <c r="A733" s="108"/>
      <c r="B733" s="109"/>
      <c r="C733" s="110"/>
      <c r="D733" s="111" t="s">
        <v>584</v>
      </c>
      <c r="E733" s="112">
        <f>BDI!D26</f>
        <v>0.18894704395755624</v>
      </c>
      <c r="F733" s="111"/>
      <c r="G733" s="113">
        <f>ROUND(G732*E733,2)</f>
        <v>2237.86</v>
      </c>
      <c r="H733" s="10"/>
      <c r="I733" s="114"/>
      <c r="J733" s="83"/>
      <c r="K733" s="83"/>
      <c r="L733" s="83"/>
      <c r="M733" s="83"/>
      <c r="N733" s="83"/>
      <c r="O733" s="83"/>
      <c r="P733" s="83"/>
      <c r="Q733" s="83"/>
      <c r="R733" s="83"/>
      <c r="S733" s="83"/>
      <c r="T733" s="83"/>
      <c r="U733" s="83"/>
      <c r="V733" s="83"/>
      <c r="W733" s="83"/>
      <c r="X733" s="83"/>
      <c r="Y733" s="83"/>
      <c r="Z733" s="83"/>
    </row>
    <row r="734" spans="1:26" ht="12.75" customHeight="1" x14ac:dyDescent="0.2">
      <c r="A734" s="115"/>
      <c r="B734" s="116"/>
      <c r="C734" s="117"/>
      <c r="D734" s="117"/>
      <c r="E734" s="91" t="s">
        <v>15</v>
      </c>
      <c r="F734" s="91"/>
      <c r="G734" s="118">
        <f>ROUND(G732+G733,2)</f>
        <v>14081.7</v>
      </c>
      <c r="H734" s="10"/>
      <c r="I734" s="83"/>
      <c r="J734" s="83"/>
      <c r="K734" s="83"/>
      <c r="L734" s="83"/>
      <c r="M734" s="83"/>
      <c r="N734" s="83"/>
      <c r="O734" s="83"/>
      <c r="P734" s="83"/>
      <c r="Q734" s="83"/>
      <c r="R734" s="83"/>
      <c r="S734" s="83"/>
      <c r="T734" s="83"/>
      <c r="U734" s="83"/>
      <c r="V734" s="83"/>
      <c r="W734" s="83"/>
      <c r="X734" s="83"/>
      <c r="Y734" s="83"/>
      <c r="Z734" s="83"/>
    </row>
    <row r="735" spans="1:26" ht="12.75" customHeight="1" x14ac:dyDescent="0.2">
      <c r="A735" s="83"/>
      <c r="B735" s="83"/>
      <c r="C735" s="83"/>
      <c r="D735" s="83"/>
      <c r="E735" s="83"/>
      <c r="F735" s="83"/>
      <c r="G735" s="83"/>
      <c r="H735" s="10"/>
      <c r="I735" s="83"/>
      <c r="J735" s="83"/>
      <c r="K735" s="83"/>
      <c r="L735" s="83"/>
      <c r="M735" s="83"/>
      <c r="N735" s="83"/>
      <c r="O735" s="83"/>
      <c r="P735" s="83"/>
      <c r="Q735" s="83"/>
      <c r="R735" s="83"/>
      <c r="S735" s="83"/>
      <c r="T735" s="83"/>
      <c r="U735" s="83"/>
      <c r="V735" s="83"/>
      <c r="W735" s="83"/>
      <c r="X735" s="83"/>
      <c r="Y735" s="83"/>
      <c r="Z735" s="83"/>
    </row>
    <row r="736" spans="1:26" ht="12.75" customHeight="1" x14ac:dyDescent="0.2">
      <c r="A736" s="84"/>
      <c r="B736" s="84"/>
      <c r="C736" s="85"/>
      <c r="D736" s="85"/>
      <c r="E736" s="85"/>
      <c r="F736" s="85"/>
      <c r="G736" s="85"/>
      <c r="H736" s="56"/>
      <c r="I736" s="83"/>
      <c r="J736" s="83"/>
      <c r="K736" s="83"/>
      <c r="L736" s="83"/>
      <c r="M736" s="83"/>
      <c r="N736" s="83"/>
      <c r="O736" s="83"/>
      <c r="P736" s="83"/>
      <c r="Q736" s="83"/>
      <c r="R736" s="83"/>
      <c r="S736" s="83"/>
      <c r="T736" s="83"/>
      <c r="U736" s="83"/>
      <c r="V736" s="83"/>
      <c r="W736" s="83"/>
      <c r="X736" s="83"/>
      <c r="Y736" s="83"/>
      <c r="Z736" s="83"/>
    </row>
    <row r="737" spans="1:26" ht="12.75" customHeight="1" x14ac:dyDescent="0.2">
      <c r="A737" s="86" t="s">
        <v>7</v>
      </c>
      <c r="B737" s="87" t="s">
        <v>459</v>
      </c>
      <c r="C737" s="88" t="s">
        <v>524</v>
      </c>
      <c r="D737" s="88"/>
      <c r="E737" s="89"/>
      <c r="F737" s="89"/>
      <c r="G737" s="90"/>
      <c r="H737" s="10"/>
      <c r="I737" s="83"/>
      <c r="J737" s="83"/>
      <c r="K737" s="83"/>
      <c r="L737" s="83"/>
      <c r="M737" s="83"/>
      <c r="N737" s="83"/>
      <c r="O737" s="83"/>
      <c r="P737" s="83"/>
      <c r="Q737" s="83"/>
      <c r="R737" s="83"/>
      <c r="S737" s="83"/>
      <c r="T737" s="83"/>
      <c r="U737" s="83"/>
      <c r="V737" s="83"/>
      <c r="W737" s="83"/>
      <c r="X737" s="83"/>
      <c r="Y737" s="83"/>
      <c r="Z737" s="83"/>
    </row>
    <row r="738" spans="1:26" ht="12.75" customHeight="1" x14ac:dyDescent="0.2">
      <c r="A738" s="295" t="str">
        <f>VLOOKUP(B737,'Pista 01'!$A$7:$H$197,3,FALSE)</f>
        <v>Quadro de entrada barramento geral (QGBT) conforme projeto, fornecimento e instalação</v>
      </c>
      <c r="B738" s="296"/>
      <c r="C738" s="296"/>
      <c r="D738" s="296"/>
      <c r="E738" s="297"/>
      <c r="F738" s="91" t="s">
        <v>557</v>
      </c>
      <c r="G738" s="92" t="str">
        <f>VLOOKUP(B737,'Pista 01'!$A$7:$H$197,4,FALSE)</f>
        <v>un</v>
      </c>
      <c r="H738" s="10"/>
      <c r="I738" s="83"/>
      <c r="J738" s="83"/>
      <c r="K738" s="83"/>
      <c r="L738" s="83"/>
      <c r="M738" s="83"/>
      <c r="N738" s="83"/>
      <c r="O738" s="83"/>
      <c r="P738" s="83"/>
      <c r="Q738" s="83"/>
      <c r="R738" s="83"/>
      <c r="S738" s="83"/>
      <c r="T738" s="83"/>
      <c r="U738" s="83"/>
      <c r="V738" s="83"/>
      <c r="W738" s="83"/>
      <c r="X738" s="83"/>
      <c r="Y738" s="83"/>
      <c r="Z738" s="83"/>
    </row>
    <row r="739" spans="1:26" ht="12.75" customHeight="1" x14ac:dyDescent="0.2">
      <c r="A739" s="93"/>
      <c r="B739" s="94" t="s">
        <v>558</v>
      </c>
      <c r="C739" s="95" t="s">
        <v>559</v>
      </c>
      <c r="D739" s="95" t="s">
        <v>560</v>
      </c>
      <c r="E739" s="95"/>
      <c r="F739" s="96" t="s">
        <v>562</v>
      </c>
      <c r="G739" s="97" t="s">
        <v>563</v>
      </c>
      <c r="H739" s="10"/>
      <c r="I739" s="83"/>
      <c r="J739" s="83"/>
      <c r="K739" s="83"/>
      <c r="L739" s="83"/>
      <c r="M739" s="83"/>
      <c r="N739" s="83"/>
      <c r="O739" s="83"/>
      <c r="P739" s="83"/>
      <c r="Q739" s="83"/>
      <c r="R739" s="83"/>
      <c r="S739" s="83"/>
      <c r="T739" s="83"/>
      <c r="U739" s="83"/>
      <c r="V739" s="83"/>
      <c r="W739" s="83"/>
      <c r="X739" s="83"/>
      <c r="Y739" s="83"/>
      <c r="Z739" s="83"/>
    </row>
    <row r="740" spans="1:26" ht="12.75" customHeight="1" x14ac:dyDescent="0.2">
      <c r="A740" s="98">
        <v>88264</v>
      </c>
      <c r="B740" s="99" t="s">
        <v>824</v>
      </c>
      <c r="C740" s="56" t="s">
        <v>565</v>
      </c>
      <c r="D740" s="56" t="s">
        <v>566</v>
      </c>
      <c r="E740" s="182">
        <v>18</v>
      </c>
      <c r="F740" s="101">
        <v>19.48</v>
      </c>
      <c r="G740" s="102">
        <f t="shared" ref="G740:G745" si="59">ROUND(E740*F740,2)</f>
        <v>350.64</v>
      </c>
      <c r="H740" s="10"/>
      <c r="I740" s="83"/>
      <c r="J740" s="83"/>
      <c r="K740" s="83"/>
      <c r="L740" s="83"/>
      <c r="M740" s="83"/>
      <c r="N740" s="83"/>
      <c r="O740" s="83"/>
      <c r="P740" s="83"/>
      <c r="Q740" s="83"/>
      <c r="R740" s="83"/>
      <c r="S740" s="83"/>
      <c r="T740" s="83"/>
      <c r="U740" s="83"/>
      <c r="V740" s="83"/>
      <c r="W740" s="83"/>
      <c r="X740" s="83"/>
      <c r="Y740" s="83"/>
      <c r="Z740" s="83"/>
    </row>
    <row r="741" spans="1:26" ht="12.75" customHeight="1" x14ac:dyDescent="0.2">
      <c r="A741" s="98">
        <v>88247</v>
      </c>
      <c r="B741" s="99" t="s">
        <v>825</v>
      </c>
      <c r="C741" s="56" t="s">
        <v>565</v>
      </c>
      <c r="D741" s="56" t="s">
        <v>566</v>
      </c>
      <c r="E741" s="182">
        <v>18</v>
      </c>
      <c r="F741" s="101">
        <v>15.34</v>
      </c>
      <c r="G741" s="102">
        <f t="shared" si="59"/>
        <v>276.12</v>
      </c>
      <c r="H741" s="10"/>
      <c r="I741" s="83"/>
      <c r="J741" s="83"/>
      <c r="K741" s="83"/>
      <c r="L741" s="83"/>
      <c r="M741" s="83"/>
      <c r="N741" s="83"/>
      <c r="O741" s="83"/>
      <c r="P741" s="83"/>
      <c r="Q741" s="83"/>
      <c r="R741" s="83"/>
      <c r="S741" s="83"/>
      <c r="T741" s="83"/>
      <c r="U741" s="83"/>
      <c r="V741" s="83"/>
      <c r="W741" s="83"/>
      <c r="X741" s="83"/>
      <c r="Y741" s="83"/>
      <c r="Z741" s="83"/>
    </row>
    <row r="742" spans="1:26" ht="12.75" customHeight="1" x14ac:dyDescent="0.2">
      <c r="A742" s="98">
        <v>12043</v>
      </c>
      <c r="B742" s="99" t="s">
        <v>838</v>
      </c>
      <c r="C742" s="56" t="s">
        <v>575</v>
      </c>
      <c r="D742" s="56" t="s">
        <v>566</v>
      </c>
      <c r="E742" s="182">
        <v>1</v>
      </c>
      <c r="F742" s="101">
        <v>1302.69</v>
      </c>
      <c r="G742" s="102">
        <f t="shared" si="59"/>
        <v>1302.69</v>
      </c>
      <c r="H742" s="10"/>
      <c r="I742" s="83"/>
      <c r="J742" s="83"/>
      <c r="K742" s="83"/>
      <c r="L742" s="83"/>
      <c r="M742" s="83"/>
      <c r="N742" s="83"/>
      <c r="O742" s="83"/>
      <c r="P742" s="83"/>
      <c r="Q742" s="83"/>
      <c r="R742" s="83"/>
      <c r="S742" s="83"/>
      <c r="T742" s="83"/>
      <c r="U742" s="83"/>
      <c r="V742" s="83"/>
      <c r="W742" s="83"/>
      <c r="X742" s="83"/>
      <c r="Y742" s="83"/>
      <c r="Z742" s="83"/>
    </row>
    <row r="743" spans="1:26" ht="12.75" customHeight="1" x14ac:dyDescent="0.2">
      <c r="A743" s="98" t="s">
        <v>839</v>
      </c>
      <c r="B743" s="99" t="s">
        <v>840</v>
      </c>
      <c r="C743" s="56" t="s">
        <v>833</v>
      </c>
      <c r="D743" s="56" t="s">
        <v>566</v>
      </c>
      <c r="E743" s="182">
        <v>1</v>
      </c>
      <c r="F743" s="101">
        <v>858.51</v>
      </c>
      <c r="G743" s="102">
        <f t="shared" si="59"/>
        <v>858.51</v>
      </c>
      <c r="H743" s="10"/>
      <c r="I743" s="83"/>
      <c r="J743" s="83"/>
      <c r="K743" s="83"/>
      <c r="L743" s="83"/>
      <c r="M743" s="83"/>
      <c r="N743" s="83"/>
      <c r="O743" s="83"/>
      <c r="P743" s="83"/>
      <c r="Q743" s="83"/>
      <c r="R743" s="83"/>
      <c r="S743" s="83"/>
      <c r="T743" s="83"/>
      <c r="U743" s="83"/>
      <c r="V743" s="83"/>
      <c r="W743" s="83"/>
      <c r="X743" s="83"/>
      <c r="Y743" s="83"/>
      <c r="Z743" s="83"/>
    </row>
    <row r="744" spans="1:26" ht="12.75" customHeight="1" x14ac:dyDescent="0.2">
      <c r="A744" s="98" t="s">
        <v>841</v>
      </c>
      <c r="B744" s="99" t="s">
        <v>842</v>
      </c>
      <c r="C744" s="56" t="s">
        <v>833</v>
      </c>
      <c r="D744" s="56" t="s">
        <v>566</v>
      </c>
      <c r="E744" s="182">
        <v>2</v>
      </c>
      <c r="F744" s="101">
        <v>330.69</v>
      </c>
      <c r="G744" s="102">
        <f t="shared" si="59"/>
        <v>661.38</v>
      </c>
      <c r="H744" s="10"/>
      <c r="I744" s="83"/>
      <c r="J744" s="83"/>
      <c r="K744" s="83"/>
      <c r="L744" s="83"/>
      <c r="M744" s="83"/>
      <c r="N744" s="83"/>
      <c r="O744" s="83"/>
      <c r="P744" s="83"/>
      <c r="Q744" s="83"/>
      <c r="R744" s="83"/>
      <c r="S744" s="83"/>
      <c r="T744" s="83"/>
      <c r="U744" s="83"/>
      <c r="V744" s="83"/>
      <c r="W744" s="83"/>
      <c r="X744" s="83"/>
      <c r="Y744" s="83"/>
      <c r="Z744" s="83"/>
    </row>
    <row r="745" spans="1:26" ht="12.75" customHeight="1" x14ac:dyDescent="0.2">
      <c r="A745" s="98" t="s">
        <v>843</v>
      </c>
      <c r="B745" s="99" t="s">
        <v>844</v>
      </c>
      <c r="C745" s="56" t="s">
        <v>833</v>
      </c>
      <c r="D745" s="56" t="s">
        <v>566</v>
      </c>
      <c r="E745" s="182">
        <v>2</v>
      </c>
      <c r="F745" s="101">
        <v>85.81</v>
      </c>
      <c r="G745" s="102">
        <f t="shared" si="59"/>
        <v>171.62</v>
      </c>
      <c r="H745" s="10"/>
      <c r="I745" s="83"/>
      <c r="J745" s="83"/>
      <c r="K745" s="83"/>
      <c r="L745" s="83"/>
      <c r="M745" s="83"/>
      <c r="N745" s="83"/>
      <c r="O745" s="83"/>
      <c r="P745" s="83"/>
      <c r="Q745" s="83"/>
      <c r="R745" s="83"/>
      <c r="S745" s="83"/>
      <c r="T745" s="83"/>
      <c r="U745" s="83"/>
      <c r="V745" s="83"/>
      <c r="W745" s="83"/>
      <c r="X745" s="83"/>
      <c r="Y745" s="83"/>
      <c r="Z745" s="83"/>
    </row>
    <row r="746" spans="1:26" ht="12.75" customHeight="1" x14ac:dyDescent="0.2">
      <c r="A746" s="104"/>
      <c r="B746" s="105"/>
      <c r="C746" s="106"/>
      <c r="D746" s="106"/>
      <c r="E746" s="89" t="s">
        <v>583</v>
      </c>
      <c r="F746" s="89"/>
      <c r="G746" s="107">
        <f>ROUND(SUM(G740:G745),2)</f>
        <v>3620.96</v>
      </c>
      <c r="H746" s="10"/>
      <c r="I746" s="83"/>
      <c r="J746" s="83"/>
      <c r="K746" s="83"/>
      <c r="L746" s="83"/>
      <c r="M746" s="83"/>
      <c r="N746" s="83"/>
      <c r="O746" s="83"/>
      <c r="P746" s="83"/>
      <c r="Q746" s="83"/>
      <c r="R746" s="83"/>
      <c r="S746" s="83"/>
      <c r="T746" s="83"/>
      <c r="U746" s="83"/>
      <c r="V746" s="83"/>
      <c r="W746" s="83"/>
      <c r="X746" s="83"/>
      <c r="Y746" s="83"/>
      <c r="Z746" s="83"/>
    </row>
    <row r="747" spans="1:26" ht="12.75" customHeight="1" x14ac:dyDescent="0.2">
      <c r="A747" s="108"/>
      <c r="B747" s="109"/>
      <c r="C747" s="110"/>
      <c r="D747" s="111" t="s">
        <v>584</v>
      </c>
      <c r="E747" s="112">
        <f>BDI!D26</f>
        <v>0.18894704395755624</v>
      </c>
      <c r="F747" s="111"/>
      <c r="G747" s="113">
        <f>ROUND(G746*E747,2)</f>
        <v>684.17</v>
      </c>
      <c r="H747" s="10"/>
      <c r="I747" s="114"/>
      <c r="J747" s="83"/>
      <c r="K747" s="83"/>
      <c r="L747" s="83"/>
      <c r="M747" s="83"/>
      <c r="N747" s="83"/>
      <c r="O747" s="83"/>
      <c r="P747" s="83"/>
      <c r="Q747" s="83"/>
      <c r="R747" s="83"/>
      <c r="S747" s="83"/>
      <c r="T747" s="83"/>
      <c r="U747" s="83"/>
      <c r="V747" s="83"/>
      <c r="W747" s="83"/>
      <c r="X747" s="83"/>
      <c r="Y747" s="83"/>
      <c r="Z747" s="83"/>
    </row>
    <row r="748" spans="1:26" ht="12.75" customHeight="1" x14ac:dyDescent="0.2">
      <c r="A748" s="115"/>
      <c r="B748" s="116"/>
      <c r="C748" s="117"/>
      <c r="D748" s="117"/>
      <c r="E748" s="91" t="s">
        <v>15</v>
      </c>
      <c r="F748" s="91"/>
      <c r="G748" s="118">
        <f>ROUND(G746+G747,2)</f>
        <v>4305.13</v>
      </c>
      <c r="H748" s="10"/>
      <c r="I748" s="83"/>
      <c r="J748" s="83"/>
      <c r="K748" s="83"/>
      <c r="L748" s="83"/>
      <c r="M748" s="83"/>
      <c r="N748" s="83"/>
      <c r="O748" s="83"/>
      <c r="P748" s="83"/>
      <c r="Q748" s="83"/>
      <c r="R748" s="83"/>
      <c r="S748" s="83"/>
      <c r="T748" s="83"/>
      <c r="U748" s="83"/>
      <c r="V748" s="83"/>
      <c r="W748" s="83"/>
      <c r="X748" s="83"/>
      <c r="Y748" s="83"/>
      <c r="Z748" s="83"/>
    </row>
    <row r="749" spans="1:26" ht="12.75" customHeight="1" x14ac:dyDescent="0.2">
      <c r="A749" s="83"/>
      <c r="B749" s="83"/>
      <c r="C749" s="83"/>
      <c r="D749" s="83"/>
      <c r="E749" s="83"/>
      <c r="F749" s="83"/>
      <c r="G749" s="83"/>
      <c r="H749" s="10"/>
      <c r="I749" s="83"/>
      <c r="J749" s="83"/>
      <c r="K749" s="83"/>
      <c r="L749" s="83"/>
      <c r="M749" s="83"/>
      <c r="N749" s="83"/>
      <c r="O749" s="83"/>
      <c r="P749" s="83"/>
      <c r="Q749" s="83"/>
      <c r="R749" s="83"/>
      <c r="S749" s="83"/>
      <c r="T749" s="83"/>
      <c r="U749" s="83"/>
      <c r="V749" s="83"/>
      <c r="W749" s="83"/>
      <c r="X749" s="83"/>
      <c r="Y749" s="83"/>
      <c r="Z749" s="83"/>
    </row>
    <row r="750" spans="1:26" ht="12.75" customHeight="1" x14ac:dyDescent="0.2">
      <c r="A750" s="84"/>
      <c r="B750" s="84"/>
      <c r="C750" s="85"/>
      <c r="D750" s="85"/>
      <c r="E750" s="85"/>
      <c r="F750" s="85"/>
      <c r="G750" s="85"/>
      <c r="H750" s="56"/>
      <c r="I750" s="83"/>
      <c r="J750" s="83"/>
      <c r="K750" s="83"/>
      <c r="L750" s="83"/>
      <c r="M750" s="83"/>
      <c r="N750" s="83"/>
      <c r="O750" s="83"/>
      <c r="P750" s="83"/>
      <c r="Q750" s="83"/>
      <c r="R750" s="83"/>
      <c r="S750" s="83"/>
      <c r="T750" s="83"/>
      <c r="U750" s="83"/>
      <c r="V750" s="83"/>
      <c r="W750" s="83"/>
      <c r="X750" s="83"/>
      <c r="Y750" s="83"/>
      <c r="Z750" s="83"/>
    </row>
    <row r="751" spans="1:26" ht="12.75" customHeight="1" x14ac:dyDescent="0.2">
      <c r="A751" s="86" t="s">
        <v>7</v>
      </c>
      <c r="B751" s="87" t="s">
        <v>531</v>
      </c>
      <c r="C751" s="88" t="s">
        <v>532</v>
      </c>
      <c r="D751" s="88"/>
      <c r="E751" s="89"/>
      <c r="F751" s="89"/>
      <c r="G751" s="90" t="s">
        <v>845</v>
      </c>
      <c r="H751" s="10"/>
      <c r="I751" s="83"/>
      <c r="J751" s="83"/>
      <c r="K751" s="83"/>
      <c r="L751" s="83"/>
      <c r="M751" s="83"/>
      <c r="N751" s="83"/>
      <c r="O751" s="83"/>
      <c r="P751" s="83"/>
      <c r="Q751" s="83"/>
      <c r="R751" s="83"/>
      <c r="S751" s="83"/>
      <c r="T751" s="83"/>
      <c r="U751" s="83"/>
      <c r="V751" s="83"/>
      <c r="W751" s="83"/>
      <c r="X751" s="83"/>
      <c r="Y751" s="83"/>
      <c r="Z751" s="83"/>
    </row>
    <row r="752" spans="1:26" ht="12.75" customHeight="1" x14ac:dyDescent="0.2">
      <c r="A752" s="295" t="str">
        <f>'Pista 01'!C176</f>
        <v>Quadro elétrico para ligação comando e sinalização das motobombas de irrigação das pistas de atletismo 01 e 02, fornecimento e instalação</v>
      </c>
      <c r="B752" s="296"/>
      <c r="C752" s="296"/>
      <c r="D752" s="296"/>
      <c r="E752" s="297"/>
      <c r="F752" s="91" t="s">
        <v>557</v>
      </c>
      <c r="G752" s="92" t="str">
        <f>'Pista 01'!D176</f>
        <v>un</v>
      </c>
      <c r="H752" s="10"/>
      <c r="I752" s="83"/>
      <c r="J752" s="83"/>
      <c r="K752" s="83"/>
      <c r="L752" s="83"/>
      <c r="M752" s="83"/>
      <c r="N752" s="83"/>
      <c r="O752" s="83"/>
      <c r="P752" s="83"/>
      <c r="Q752" s="83"/>
      <c r="R752" s="83"/>
      <c r="S752" s="83"/>
      <c r="T752" s="83"/>
      <c r="U752" s="83"/>
      <c r="V752" s="83"/>
      <c r="W752" s="83"/>
      <c r="X752" s="83"/>
      <c r="Y752" s="83"/>
      <c r="Z752" s="83"/>
    </row>
    <row r="753" spans="1:26" ht="12.75" customHeight="1" x14ac:dyDescent="0.2">
      <c r="A753" s="93"/>
      <c r="B753" s="94" t="s">
        <v>558</v>
      </c>
      <c r="C753" s="95" t="s">
        <v>559</v>
      </c>
      <c r="D753" s="95" t="s">
        <v>560</v>
      </c>
      <c r="E753" s="95"/>
      <c r="F753" s="96" t="s">
        <v>562</v>
      </c>
      <c r="G753" s="97" t="s">
        <v>563</v>
      </c>
      <c r="H753" s="10"/>
      <c r="I753" s="83"/>
      <c r="J753" s="83"/>
      <c r="K753" s="83"/>
      <c r="L753" s="83"/>
      <c r="M753" s="83"/>
      <c r="N753" s="83"/>
      <c r="O753" s="83"/>
      <c r="P753" s="83"/>
      <c r="Q753" s="83"/>
      <c r="R753" s="83"/>
      <c r="S753" s="83"/>
      <c r="T753" s="83"/>
      <c r="U753" s="83"/>
      <c r="V753" s="83"/>
      <c r="W753" s="83"/>
      <c r="X753" s="83"/>
      <c r="Y753" s="83"/>
      <c r="Z753" s="83"/>
    </row>
    <row r="754" spans="1:26" ht="12.75" customHeight="1" x14ac:dyDescent="0.2">
      <c r="A754" s="98">
        <v>88264</v>
      </c>
      <c r="B754" s="99" t="s">
        <v>824</v>
      </c>
      <c r="C754" s="56" t="s">
        <v>565</v>
      </c>
      <c r="D754" s="56" t="s">
        <v>566</v>
      </c>
      <c r="E754" s="182">
        <v>3.5</v>
      </c>
      <c r="F754" s="101">
        <v>19.48</v>
      </c>
      <c r="G754" s="102">
        <f t="shared" ref="G754:G761" si="60">ROUND(E754*F754,2)</f>
        <v>68.180000000000007</v>
      </c>
      <c r="H754" s="10"/>
      <c r="I754" s="83"/>
      <c r="J754" s="83"/>
      <c r="K754" s="83"/>
      <c r="L754" s="83"/>
      <c r="M754" s="83"/>
      <c r="N754" s="83"/>
      <c r="O754" s="83"/>
      <c r="P754" s="83"/>
      <c r="Q754" s="83"/>
      <c r="R754" s="83"/>
      <c r="S754" s="83"/>
      <c r="T754" s="83"/>
      <c r="U754" s="83"/>
      <c r="V754" s="83"/>
      <c r="W754" s="83"/>
      <c r="X754" s="83"/>
      <c r="Y754" s="83"/>
      <c r="Z754" s="83"/>
    </row>
    <row r="755" spans="1:26" ht="12.75" customHeight="1" x14ac:dyDescent="0.2">
      <c r="A755" s="98">
        <v>88247</v>
      </c>
      <c r="B755" s="99" t="s">
        <v>825</v>
      </c>
      <c r="C755" s="56" t="s">
        <v>565</v>
      </c>
      <c r="D755" s="56" t="s">
        <v>566</v>
      </c>
      <c r="E755" s="182">
        <v>3.5</v>
      </c>
      <c r="F755" s="101">
        <v>15.34</v>
      </c>
      <c r="G755" s="102">
        <f t="shared" si="60"/>
        <v>53.69</v>
      </c>
      <c r="H755" s="10"/>
      <c r="I755" s="83"/>
      <c r="J755" s="83"/>
      <c r="K755" s="83"/>
      <c r="L755" s="83"/>
      <c r="M755" s="83"/>
      <c r="N755" s="83"/>
      <c r="O755" s="83"/>
      <c r="P755" s="83"/>
      <c r="Q755" s="83"/>
      <c r="R755" s="83"/>
      <c r="S755" s="83"/>
      <c r="T755" s="83"/>
      <c r="U755" s="83"/>
      <c r="V755" s="83"/>
      <c r="W755" s="83"/>
      <c r="X755" s="83"/>
      <c r="Y755" s="83"/>
      <c r="Z755" s="83"/>
    </row>
    <row r="756" spans="1:26" ht="12.75" customHeight="1" x14ac:dyDescent="0.2">
      <c r="A756" s="98" t="s">
        <v>846</v>
      </c>
      <c r="B756" s="99" t="s">
        <v>847</v>
      </c>
      <c r="C756" s="56"/>
      <c r="D756" s="56" t="s">
        <v>559</v>
      </c>
      <c r="E756" s="182">
        <v>1</v>
      </c>
      <c r="F756" s="101">
        <v>24.88</v>
      </c>
      <c r="G756" s="102">
        <f t="shared" si="60"/>
        <v>24.88</v>
      </c>
      <c r="H756" s="10"/>
      <c r="I756" s="83"/>
      <c r="J756" s="83"/>
      <c r="K756" s="83"/>
      <c r="L756" s="83"/>
      <c r="M756" s="83"/>
      <c r="N756" s="83"/>
      <c r="O756" s="83"/>
      <c r="P756" s="83"/>
      <c r="Q756" s="83"/>
      <c r="R756" s="83"/>
      <c r="S756" s="83"/>
      <c r="T756" s="83"/>
      <c r="U756" s="83"/>
      <c r="V756" s="83"/>
      <c r="W756" s="83"/>
      <c r="X756" s="83"/>
      <c r="Y756" s="83"/>
      <c r="Z756" s="83"/>
    </row>
    <row r="757" spans="1:26" ht="12.75" customHeight="1" x14ac:dyDescent="0.2">
      <c r="A757" s="98" t="s">
        <v>848</v>
      </c>
      <c r="B757" s="99" t="s">
        <v>849</v>
      </c>
      <c r="C757" s="56"/>
      <c r="D757" s="56" t="s">
        <v>559</v>
      </c>
      <c r="E757" s="182">
        <v>2</v>
      </c>
      <c r="F757" s="101">
        <v>27.97</v>
      </c>
      <c r="G757" s="102">
        <f t="shared" si="60"/>
        <v>55.94</v>
      </c>
      <c r="H757" s="10"/>
      <c r="I757" s="83"/>
      <c r="J757" s="83"/>
      <c r="K757" s="83"/>
      <c r="L757" s="83"/>
      <c r="M757" s="83"/>
      <c r="N757" s="83"/>
      <c r="O757" s="83"/>
      <c r="P757" s="83"/>
      <c r="Q757" s="83"/>
      <c r="R757" s="83"/>
      <c r="S757" s="83"/>
      <c r="T757" s="83"/>
      <c r="U757" s="83"/>
      <c r="V757" s="83"/>
      <c r="W757" s="83"/>
      <c r="X757" s="83"/>
      <c r="Y757" s="83"/>
      <c r="Z757" s="83"/>
    </row>
    <row r="758" spans="1:26" ht="12.75" customHeight="1" x14ac:dyDescent="0.2">
      <c r="A758" s="98" t="s">
        <v>850</v>
      </c>
      <c r="B758" s="99" t="s">
        <v>851</v>
      </c>
      <c r="C758" s="56"/>
      <c r="D758" s="56" t="s">
        <v>559</v>
      </c>
      <c r="E758" s="182">
        <v>3</v>
      </c>
      <c r="F758" s="101">
        <v>74.31</v>
      </c>
      <c r="G758" s="102">
        <f t="shared" si="60"/>
        <v>222.93</v>
      </c>
      <c r="H758" s="10"/>
      <c r="I758" s="83"/>
      <c r="J758" s="83"/>
      <c r="K758" s="83"/>
      <c r="L758" s="83"/>
      <c r="M758" s="83"/>
      <c r="N758" s="83"/>
      <c r="O758" s="83"/>
      <c r="P758" s="83"/>
      <c r="Q758" s="83"/>
      <c r="R758" s="83"/>
      <c r="S758" s="83"/>
      <c r="T758" s="83"/>
      <c r="U758" s="83"/>
      <c r="V758" s="83"/>
      <c r="W758" s="83"/>
      <c r="X758" s="83"/>
      <c r="Y758" s="83"/>
      <c r="Z758" s="83"/>
    </row>
    <row r="759" spans="1:26" ht="12.75" customHeight="1" x14ac:dyDescent="0.2">
      <c r="A759" s="98" t="s">
        <v>852</v>
      </c>
      <c r="B759" s="99" t="s">
        <v>853</v>
      </c>
      <c r="C759" s="56"/>
      <c r="D759" s="56" t="s">
        <v>559</v>
      </c>
      <c r="E759" s="182">
        <v>4</v>
      </c>
      <c r="F759" s="101">
        <v>45.6</v>
      </c>
      <c r="G759" s="102">
        <f t="shared" si="60"/>
        <v>182.4</v>
      </c>
      <c r="H759" s="10"/>
      <c r="I759" s="83"/>
      <c r="J759" s="83"/>
      <c r="K759" s="83"/>
      <c r="L759" s="83"/>
      <c r="M759" s="83"/>
      <c r="N759" s="83"/>
      <c r="O759" s="83"/>
      <c r="P759" s="83"/>
      <c r="Q759" s="83"/>
      <c r="R759" s="83"/>
      <c r="S759" s="83"/>
      <c r="T759" s="83"/>
      <c r="U759" s="83"/>
      <c r="V759" s="83"/>
      <c r="W759" s="83"/>
      <c r="X759" s="83"/>
      <c r="Y759" s="83"/>
      <c r="Z759" s="83"/>
    </row>
    <row r="760" spans="1:26" ht="12.75" customHeight="1" x14ac:dyDescent="0.2">
      <c r="A760" s="98" t="s">
        <v>854</v>
      </c>
      <c r="B760" s="99" t="s">
        <v>855</v>
      </c>
      <c r="C760" s="56"/>
      <c r="D760" s="56" t="s">
        <v>559</v>
      </c>
      <c r="E760" s="182">
        <v>5</v>
      </c>
      <c r="F760" s="101">
        <v>3.87</v>
      </c>
      <c r="G760" s="102">
        <f t="shared" si="60"/>
        <v>19.350000000000001</v>
      </c>
      <c r="H760" s="10"/>
      <c r="I760" s="83"/>
      <c r="J760" s="83"/>
      <c r="K760" s="83"/>
      <c r="L760" s="83"/>
      <c r="M760" s="83"/>
      <c r="N760" s="83"/>
      <c r="O760" s="83"/>
      <c r="P760" s="83"/>
      <c r="Q760" s="83"/>
      <c r="R760" s="83"/>
      <c r="S760" s="83"/>
      <c r="T760" s="83"/>
      <c r="U760" s="83"/>
      <c r="V760" s="83"/>
      <c r="W760" s="83"/>
      <c r="X760" s="83"/>
      <c r="Y760" s="83"/>
      <c r="Z760" s="83"/>
    </row>
    <row r="761" spans="1:26" ht="12.75" customHeight="1" x14ac:dyDescent="0.2">
      <c r="A761" s="98" t="s">
        <v>856</v>
      </c>
      <c r="B761" s="99" t="s">
        <v>857</v>
      </c>
      <c r="C761" s="56"/>
      <c r="D761" s="56" t="s">
        <v>559</v>
      </c>
      <c r="E761" s="182">
        <v>6</v>
      </c>
      <c r="F761" s="101">
        <v>9.02</v>
      </c>
      <c r="G761" s="102">
        <f t="shared" si="60"/>
        <v>54.12</v>
      </c>
      <c r="H761" s="10"/>
      <c r="I761" s="83"/>
      <c r="J761" s="83"/>
      <c r="K761" s="83"/>
      <c r="L761" s="83"/>
      <c r="M761" s="83"/>
      <c r="N761" s="83"/>
      <c r="O761" s="83"/>
      <c r="P761" s="83"/>
      <c r="Q761" s="83"/>
      <c r="R761" s="83"/>
      <c r="S761" s="83"/>
      <c r="T761" s="83"/>
      <c r="U761" s="83"/>
      <c r="V761" s="83"/>
      <c r="W761" s="83"/>
      <c r="X761" s="83"/>
      <c r="Y761" s="83"/>
      <c r="Z761" s="83"/>
    </row>
    <row r="762" spans="1:26" ht="12.75" customHeight="1" x14ac:dyDescent="0.2">
      <c r="A762" s="104"/>
      <c r="B762" s="105"/>
      <c r="C762" s="106"/>
      <c r="D762" s="106"/>
      <c r="E762" s="89" t="s">
        <v>583</v>
      </c>
      <c r="F762" s="89"/>
      <c r="G762" s="107">
        <f>ROUND(SUM(G754:G761),2)</f>
        <v>681.49</v>
      </c>
      <c r="H762" s="10"/>
      <c r="I762" s="83"/>
      <c r="J762" s="83"/>
      <c r="K762" s="83"/>
      <c r="L762" s="83"/>
      <c r="M762" s="83"/>
      <c r="N762" s="83"/>
      <c r="O762" s="83"/>
      <c r="P762" s="83"/>
      <c r="Q762" s="83"/>
      <c r="R762" s="83"/>
      <c r="S762" s="83"/>
      <c r="T762" s="83"/>
      <c r="U762" s="83"/>
      <c r="V762" s="83"/>
      <c r="W762" s="83"/>
      <c r="X762" s="83"/>
      <c r="Y762" s="83"/>
      <c r="Z762" s="83"/>
    </row>
    <row r="763" spans="1:26" ht="12.75" customHeight="1" x14ac:dyDescent="0.2">
      <c r="A763" s="108"/>
      <c r="B763" s="109"/>
      <c r="C763" s="110"/>
      <c r="D763" s="111" t="s">
        <v>584</v>
      </c>
      <c r="E763" s="112">
        <f>BDI!D26</f>
        <v>0.18894704395755624</v>
      </c>
      <c r="F763" s="111"/>
      <c r="G763" s="113">
        <f>ROUND(G762*E763,2)</f>
        <v>128.77000000000001</v>
      </c>
      <c r="H763" s="10"/>
      <c r="I763" s="114"/>
      <c r="J763" s="83"/>
      <c r="K763" s="83"/>
      <c r="L763" s="83"/>
      <c r="M763" s="83"/>
      <c r="N763" s="83"/>
      <c r="O763" s="83"/>
      <c r="P763" s="83"/>
      <c r="Q763" s="83"/>
      <c r="R763" s="83"/>
      <c r="S763" s="83"/>
      <c r="T763" s="83"/>
      <c r="U763" s="83"/>
      <c r="V763" s="83"/>
      <c r="W763" s="83"/>
      <c r="X763" s="83"/>
      <c r="Y763" s="83"/>
      <c r="Z763" s="83"/>
    </row>
    <row r="764" spans="1:26" ht="12.75" customHeight="1" x14ac:dyDescent="0.2">
      <c r="A764" s="115"/>
      <c r="B764" s="116"/>
      <c r="C764" s="117"/>
      <c r="D764" s="117"/>
      <c r="E764" s="91" t="s">
        <v>15</v>
      </c>
      <c r="F764" s="91"/>
      <c r="G764" s="118">
        <f>ROUND(G762+G763,2)</f>
        <v>810.26</v>
      </c>
      <c r="H764" s="10"/>
      <c r="I764" s="83"/>
      <c r="J764" s="83"/>
      <c r="K764" s="83"/>
      <c r="L764" s="83"/>
      <c r="M764" s="83"/>
      <c r="N764" s="83"/>
      <c r="O764" s="83"/>
      <c r="P764" s="83"/>
      <c r="Q764" s="83"/>
      <c r="R764" s="83"/>
      <c r="S764" s="83"/>
      <c r="T764" s="83"/>
      <c r="U764" s="83"/>
      <c r="V764" s="83"/>
      <c r="W764" s="83"/>
      <c r="X764" s="83"/>
      <c r="Y764" s="83"/>
      <c r="Z764" s="83"/>
    </row>
    <row r="765" spans="1:26" ht="12.75" customHeight="1" x14ac:dyDescent="0.2">
      <c r="A765" s="84"/>
      <c r="B765" s="84"/>
      <c r="C765" s="85"/>
      <c r="D765" s="85"/>
      <c r="E765" s="85"/>
      <c r="F765" s="85"/>
      <c r="G765" s="85"/>
      <c r="H765" s="56"/>
      <c r="I765" s="83"/>
      <c r="J765" s="83"/>
      <c r="K765" s="83"/>
      <c r="L765" s="83"/>
      <c r="M765" s="83"/>
      <c r="N765" s="83"/>
      <c r="O765" s="83"/>
      <c r="P765" s="83"/>
      <c r="Q765" s="83"/>
      <c r="R765" s="83"/>
      <c r="S765" s="83"/>
      <c r="T765" s="83"/>
      <c r="U765" s="83"/>
      <c r="V765" s="83"/>
      <c r="W765" s="83"/>
      <c r="X765" s="83"/>
      <c r="Y765" s="83"/>
      <c r="Z765" s="83"/>
    </row>
    <row r="766" spans="1:26" ht="12.75" customHeight="1" x14ac:dyDescent="0.2">
      <c r="A766" s="86" t="s">
        <v>7</v>
      </c>
      <c r="B766" s="87" t="s">
        <v>534</v>
      </c>
      <c r="C766" s="88" t="s">
        <v>535</v>
      </c>
      <c r="D766" s="88"/>
      <c r="E766" s="89"/>
      <c r="F766" s="89"/>
      <c r="G766" s="90"/>
      <c r="H766" s="10"/>
      <c r="I766" s="83"/>
      <c r="J766" s="83"/>
      <c r="K766" s="83"/>
      <c r="L766" s="83"/>
      <c r="M766" s="83"/>
      <c r="N766" s="83"/>
      <c r="O766" s="83"/>
      <c r="P766" s="83"/>
      <c r="Q766" s="83"/>
      <c r="R766" s="83"/>
      <c r="S766" s="83"/>
      <c r="T766" s="83"/>
      <c r="U766" s="83"/>
      <c r="V766" s="83"/>
      <c r="W766" s="83"/>
      <c r="X766" s="83"/>
      <c r="Y766" s="83"/>
      <c r="Z766" s="83"/>
    </row>
    <row r="767" spans="1:26" ht="12.75" customHeight="1" x14ac:dyDescent="0.2">
      <c r="A767" s="295" t="str">
        <f>VLOOKUP(B766,'Pista 01'!$A$7:$H$197,3,FALSE)</f>
        <v>Mureta em alvenaria de tijolos cerâmico, revestido com reboco, selador e pintura aclílica, conforme projeto</v>
      </c>
      <c r="B767" s="296"/>
      <c r="C767" s="296"/>
      <c r="D767" s="296"/>
      <c r="E767" s="297"/>
      <c r="F767" s="91" t="s">
        <v>557</v>
      </c>
      <c r="G767" s="92" t="str">
        <f>VLOOKUP(B766,'Pista 01'!$A$7:$H$197,4,FALSE)</f>
        <v>un</v>
      </c>
      <c r="H767" s="10"/>
      <c r="I767" s="83"/>
      <c r="J767" s="83"/>
      <c r="K767" s="83"/>
      <c r="L767" s="83"/>
      <c r="M767" s="83"/>
      <c r="N767" s="83"/>
      <c r="O767" s="83"/>
      <c r="P767" s="83"/>
      <c r="Q767" s="83"/>
      <c r="R767" s="83"/>
      <c r="S767" s="83"/>
      <c r="T767" s="83"/>
      <c r="U767" s="83"/>
      <c r="V767" s="83"/>
      <c r="W767" s="83"/>
      <c r="X767" s="83"/>
      <c r="Y767" s="83"/>
      <c r="Z767" s="83"/>
    </row>
    <row r="768" spans="1:26" ht="12.75" customHeight="1" x14ac:dyDescent="0.2">
      <c r="A768" s="93"/>
      <c r="B768" s="94" t="s">
        <v>558</v>
      </c>
      <c r="C768" s="95" t="s">
        <v>559</v>
      </c>
      <c r="D768" s="95" t="s">
        <v>560</v>
      </c>
      <c r="E768" s="95"/>
      <c r="F768" s="96" t="s">
        <v>562</v>
      </c>
      <c r="G768" s="97" t="s">
        <v>563</v>
      </c>
      <c r="H768" s="10"/>
      <c r="I768" s="83"/>
      <c r="J768" s="83"/>
      <c r="K768" s="83"/>
      <c r="L768" s="83"/>
      <c r="M768" s="83"/>
      <c r="N768" s="83"/>
      <c r="O768" s="83"/>
      <c r="P768" s="83"/>
      <c r="Q768" s="83"/>
      <c r="R768" s="83"/>
      <c r="S768" s="83"/>
      <c r="T768" s="83"/>
      <c r="U768" s="83"/>
      <c r="V768" s="83"/>
      <c r="W768" s="83"/>
      <c r="X768" s="83"/>
      <c r="Y768" s="83"/>
      <c r="Z768" s="83"/>
    </row>
    <row r="769" spans="1:26" ht="12.75" customHeight="1" x14ac:dyDescent="0.2">
      <c r="A769" s="98">
        <v>94097</v>
      </c>
      <c r="B769" s="99" t="s">
        <v>756</v>
      </c>
      <c r="C769" s="56" t="s">
        <v>648</v>
      </c>
      <c r="D769" s="56" t="s">
        <v>566</v>
      </c>
      <c r="E769" s="182">
        <f>1.6*3.9</f>
        <v>6.24</v>
      </c>
      <c r="F769" s="101">
        <v>4.33</v>
      </c>
      <c r="G769" s="102">
        <f t="shared" ref="G769:G778" si="61">ROUND(E769*F769,2)</f>
        <v>27.02</v>
      </c>
      <c r="H769" s="10"/>
      <c r="I769" s="83"/>
      <c r="J769" s="83"/>
      <c r="K769" s="83"/>
      <c r="L769" s="83"/>
      <c r="M769" s="83"/>
      <c r="N769" s="83"/>
      <c r="O769" s="83"/>
      <c r="P769" s="83"/>
      <c r="Q769" s="83"/>
      <c r="R769" s="83"/>
      <c r="S769" s="83"/>
      <c r="T769" s="83"/>
      <c r="U769" s="83"/>
      <c r="V769" s="83"/>
      <c r="W769" s="83"/>
      <c r="X769" s="83"/>
      <c r="Y769" s="83"/>
      <c r="Z769" s="83"/>
    </row>
    <row r="770" spans="1:26" ht="12.75" customHeight="1" x14ac:dyDescent="0.2">
      <c r="A770" s="98">
        <v>83534</v>
      </c>
      <c r="B770" s="99" t="s">
        <v>757</v>
      </c>
      <c r="C770" s="56" t="s">
        <v>694</v>
      </c>
      <c r="D770" s="56" t="s">
        <v>566</v>
      </c>
      <c r="E770" s="182">
        <f>(1.6*3.9)*0.05</f>
        <v>0.31200000000000006</v>
      </c>
      <c r="F770" s="101">
        <v>491.11</v>
      </c>
      <c r="G770" s="102">
        <f t="shared" si="61"/>
        <v>153.22999999999999</v>
      </c>
      <c r="H770" s="10"/>
      <c r="I770" s="83"/>
      <c r="J770" s="83"/>
      <c r="K770" s="83"/>
      <c r="L770" s="83"/>
      <c r="M770" s="83"/>
      <c r="N770" s="83"/>
      <c r="O770" s="83"/>
      <c r="P770" s="83"/>
      <c r="Q770" s="83"/>
      <c r="R770" s="83"/>
      <c r="S770" s="83"/>
      <c r="T770" s="83"/>
      <c r="U770" s="83"/>
      <c r="V770" s="83"/>
      <c r="W770" s="83"/>
      <c r="X770" s="83"/>
      <c r="Y770" s="83"/>
      <c r="Z770" s="83"/>
    </row>
    <row r="771" spans="1:26" ht="12.75" customHeight="1" x14ac:dyDescent="0.2">
      <c r="A771" s="98">
        <v>98680</v>
      </c>
      <c r="B771" s="99" t="s">
        <v>858</v>
      </c>
      <c r="C771" s="56" t="s">
        <v>648</v>
      </c>
      <c r="D771" s="56" t="s">
        <v>566</v>
      </c>
      <c r="E771" s="182">
        <f>1.6*3.9</f>
        <v>6.24</v>
      </c>
      <c r="F771" s="101">
        <v>30.36</v>
      </c>
      <c r="G771" s="102">
        <f t="shared" si="61"/>
        <v>189.45</v>
      </c>
      <c r="H771" s="10"/>
      <c r="I771" s="83"/>
      <c r="J771" s="83"/>
      <c r="K771" s="83"/>
      <c r="L771" s="83"/>
      <c r="M771" s="83"/>
      <c r="N771" s="83"/>
      <c r="O771" s="83"/>
      <c r="P771" s="83"/>
      <c r="Q771" s="83"/>
      <c r="R771" s="83"/>
      <c r="S771" s="83"/>
      <c r="T771" s="83"/>
      <c r="U771" s="83"/>
      <c r="V771" s="83"/>
      <c r="W771" s="83"/>
      <c r="X771" s="83"/>
      <c r="Y771" s="83"/>
      <c r="Z771" s="83"/>
    </row>
    <row r="772" spans="1:26" ht="12.75" customHeight="1" x14ac:dyDescent="0.2">
      <c r="A772" s="98">
        <v>89168</v>
      </c>
      <c r="B772" s="99" t="s">
        <v>859</v>
      </c>
      <c r="C772" s="56" t="s">
        <v>648</v>
      </c>
      <c r="D772" s="56" t="s">
        <v>566</v>
      </c>
      <c r="E772" s="182">
        <f>(1.9*1*3)+(3.65*1.9*2)</f>
        <v>19.57</v>
      </c>
      <c r="F772" s="101">
        <v>62.48</v>
      </c>
      <c r="G772" s="102">
        <f t="shared" si="61"/>
        <v>1222.73</v>
      </c>
      <c r="H772" s="10"/>
      <c r="I772" s="83"/>
      <c r="J772" s="83"/>
      <c r="K772" s="83"/>
      <c r="L772" s="83"/>
      <c r="M772" s="83"/>
      <c r="N772" s="83"/>
      <c r="O772" s="83"/>
      <c r="P772" s="83"/>
      <c r="Q772" s="83"/>
      <c r="R772" s="83"/>
      <c r="S772" s="83"/>
      <c r="T772" s="83"/>
      <c r="U772" s="83"/>
      <c r="V772" s="83"/>
      <c r="W772" s="83"/>
      <c r="X772" s="83"/>
      <c r="Y772" s="83"/>
      <c r="Z772" s="83"/>
    </row>
    <row r="773" spans="1:26" ht="12.75" customHeight="1" x14ac:dyDescent="0.2">
      <c r="A773" s="98">
        <v>92484</v>
      </c>
      <c r="B773" s="99" t="s">
        <v>860</v>
      </c>
      <c r="C773" s="56" t="s">
        <v>648</v>
      </c>
      <c r="D773" s="56" t="s">
        <v>566</v>
      </c>
      <c r="E773" s="182">
        <f>1.7*3.9</f>
        <v>6.63</v>
      </c>
      <c r="F773" s="101">
        <v>137.97</v>
      </c>
      <c r="G773" s="102">
        <f t="shared" si="61"/>
        <v>914.74</v>
      </c>
      <c r="H773" s="10"/>
      <c r="I773" s="83"/>
      <c r="J773" s="83"/>
      <c r="K773" s="83"/>
      <c r="L773" s="83"/>
      <c r="M773" s="83"/>
      <c r="N773" s="83"/>
      <c r="O773" s="83"/>
      <c r="P773" s="83"/>
      <c r="Q773" s="83"/>
      <c r="R773" s="83"/>
      <c r="S773" s="83"/>
      <c r="T773" s="83"/>
      <c r="U773" s="83"/>
      <c r="V773" s="83"/>
      <c r="W773" s="83"/>
      <c r="X773" s="83"/>
      <c r="Y773" s="83"/>
      <c r="Z773" s="83"/>
    </row>
    <row r="774" spans="1:26" ht="12.75" customHeight="1" x14ac:dyDescent="0.2">
      <c r="A774" s="98">
        <v>92776</v>
      </c>
      <c r="B774" s="99" t="s">
        <v>861</v>
      </c>
      <c r="C774" s="56" t="s">
        <v>650</v>
      </c>
      <c r="D774" s="56" t="s">
        <v>566</v>
      </c>
      <c r="E774" s="182">
        <v>44.75</v>
      </c>
      <c r="F774" s="101">
        <v>10.36</v>
      </c>
      <c r="G774" s="102">
        <f t="shared" si="61"/>
        <v>463.61</v>
      </c>
      <c r="H774" s="10"/>
      <c r="I774" s="83"/>
      <c r="J774" s="83"/>
      <c r="K774" s="83"/>
      <c r="L774" s="83"/>
      <c r="M774" s="83"/>
      <c r="N774" s="83"/>
      <c r="O774" s="83"/>
      <c r="P774" s="83"/>
      <c r="Q774" s="83"/>
      <c r="R774" s="83"/>
      <c r="S774" s="83"/>
      <c r="T774" s="83"/>
      <c r="U774" s="83"/>
      <c r="V774" s="83"/>
      <c r="W774" s="83"/>
      <c r="X774" s="83"/>
      <c r="Y774" s="83"/>
      <c r="Z774" s="83"/>
    </row>
    <row r="775" spans="1:26" ht="12.75" customHeight="1" x14ac:dyDescent="0.2">
      <c r="A775" s="98">
        <v>1527</v>
      </c>
      <c r="B775" s="99" t="s">
        <v>593</v>
      </c>
      <c r="C775" s="56" t="s">
        <v>572</v>
      </c>
      <c r="D775" s="56" t="s">
        <v>566</v>
      </c>
      <c r="E775" s="182">
        <f>E773*0.09</f>
        <v>0.59670000000000001</v>
      </c>
      <c r="F775" s="101">
        <v>291.77999999999997</v>
      </c>
      <c r="G775" s="102">
        <f t="shared" si="61"/>
        <v>174.11</v>
      </c>
      <c r="H775" s="10"/>
      <c r="I775" s="83"/>
      <c r="J775" s="186"/>
      <c r="K775" s="83"/>
      <c r="L775" s="83"/>
      <c r="M775" s="83"/>
      <c r="N775" s="83"/>
      <c r="O775" s="83"/>
      <c r="P775" s="83"/>
      <c r="Q775" s="83"/>
      <c r="R775" s="83"/>
      <c r="S775" s="83"/>
      <c r="T775" s="83"/>
      <c r="U775" s="83"/>
      <c r="V775" s="83"/>
      <c r="W775" s="83"/>
      <c r="X775" s="83"/>
      <c r="Y775" s="83"/>
      <c r="Z775" s="83"/>
    </row>
    <row r="776" spans="1:26" ht="12.75" customHeight="1" x14ac:dyDescent="0.2">
      <c r="A776" s="98">
        <v>87775</v>
      </c>
      <c r="B776" s="99" t="s">
        <v>862</v>
      </c>
      <c r="C776" s="56" t="s">
        <v>648</v>
      </c>
      <c r="D776" s="56" t="s">
        <v>566</v>
      </c>
      <c r="E776" s="182">
        <f>(E772*2)</f>
        <v>39.14</v>
      </c>
      <c r="F776" s="101">
        <v>40.590000000000003</v>
      </c>
      <c r="G776" s="102">
        <f t="shared" si="61"/>
        <v>1588.69</v>
      </c>
      <c r="H776" s="10"/>
      <c r="I776" s="83"/>
      <c r="J776" s="83"/>
      <c r="K776" s="83"/>
      <c r="L776" s="83"/>
      <c r="M776" s="83"/>
      <c r="N776" s="83"/>
      <c r="O776" s="83"/>
      <c r="P776" s="83"/>
      <c r="Q776" s="83"/>
      <c r="R776" s="83"/>
      <c r="S776" s="83"/>
      <c r="T776" s="83"/>
      <c r="U776" s="83"/>
      <c r="V776" s="83"/>
      <c r="W776" s="83"/>
      <c r="X776" s="83"/>
      <c r="Y776" s="83"/>
      <c r="Z776" s="83"/>
    </row>
    <row r="777" spans="1:26" ht="12.75" customHeight="1" x14ac:dyDescent="0.2">
      <c r="A777" s="98">
        <v>88484</v>
      </c>
      <c r="B777" s="99" t="s">
        <v>863</v>
      </c>
      <c r="C777" s="56" t="s">
        <v>648</v>
      </c>
      <c r="D777" s="56" t="s">
        <v>566</v>
      </c>
      <c r="E777" s="182">
        <f t="shared" ref="E777:E778" si="62">E776</f>
        <v>39.14</v>
      </c>
      <c r="F777" s="101">
        <v>2.52</v>
      </c>
      <c r="G777" s="102">
        <f t="shared" si="61"/>
        <v>98.63</v>
      </c>
      <c r="H777" s="10"/>
      <c r="I777" s="83"/>
      <c r="J777" s="83"/>
      <c r="K777" s="83"/>
      <c r="L777" s="83"/>
      <c r="M777" s="83"/>
      <c r="N777" s="83"/>
      <c r="O777" s="83"/>
      <c r="P777" s="83"/>
      <c r="Q777" s="83"/>
      <c r="R777" s="83"/>
      <c r="S777" s="83"/>
      <c r="T777" s="83"/>
      <c r="U777" s="83"/>
      <c r="V777" s="83"/>
      <c r="W777" s="83"/>
      <c r="X777" s="83"/>
      <c r="Y777" s="83"/>
      <c r="Z777" s="83"/>
    </row>
    <row r="778" spans="1:26" ht="12.75" customHeight="1" x14ac:dyDescent="0.2">
      <c r="A778" s="98">
        <v>88489</v>
      </c>
      <c r="B778" s="99" t="s">
        <v>864</v>
      </c>
      <c r="C778" s="56" t="s">
        <v>648</v>
      </c>
      <c r="D778" s="56" t="s">
        <v>566</v>
      </c>
      <c r="E778" s="182">
        <f t="shared" si="62"/>
        <v>39.14</v>
      </c>
      <c r="F778" s="101">
        <v>11.69</v>
      </c>
      <c r="G778" s="102">
        <f t="shared" si="61"/>
        <v>457.55</v>
      </c>
      <c r="H778" s="10"/>
      <c r="I778" s="83"/>
      <c r="J778" s="83"/>
      <c r="K778" s="83"/>
      <c r="L778" s="83"/>
      <c r="M778" s="83"/>
      <c r="N778" s="83"/>
      <c r="O778" s="83"/>
      <c r="P778" s="83"/>
      <c r="Q778" s="83"/>
      <c r="R778" s="83"/>
      <c r="S778" s="83"/>
      <c r="T778" s="83"/>
      <c r="U778" s="83"/>
      <c r="V778" s="83"/>
      <c r="W778" s="83"/>
      <c r="X778" s="83"/>
      <c r="Y778" s="83"/>
      <c r="Z778" s="83"/>
    </row>
    <row r="779" spans="1:26" ht="12.75" customHeight="1" x14ac:dyDescent="0.2">
      <c r="A779" s="104"/>
      <c r="B779" s="105"/>
      <c r="C779" s="106"/>
      <c r="D779" s="106"/>
      <c r="E779" s="89" t="s">
        <v>583</v>
      </c>
      <c r="F779" s="89"/>
      <c r="G779" s="107">
        <f>ROUND(SUM(G769:G778),2)</f>
        <v>5289.76</v>
      </c>
      <c r="H779" s="10"/>
      <c r="I779" s="83"/>
      <c r="J779" s="83"/>
      <c r="K779" s="83"/>
      <c r="L779" s="83"/>
      <c r="M779" s="83"/>
      <c r="N779" s="83"/>
      <c r="O779" s="83"/>
      <c r="P779" s="83"/>
      <c r="Q779" s="83"/>
      <c r="R779" s="83"/>
      <c r="S779" s="83"/>
      <c r="T779" s="83"/>
      <c r="U779" s="83"/>
      <c r="V779" s="83"/>
      <c r="W779" s="83"/>
      <c r="X779" s="83"/>
      <c r="Y779" s="83"/>
      <c r="Z779" s="83"/>
    </row>
    <row r="780" spans="1:26" ht="12.75" customHeight="1" x14ac:dyDescent="0.2">
      <c r="A780" s="108"/>
      <c r="B780" s="109"/>
      <c r="C780" s="110"/>
      <c r="D780" s="111" t="s">
        <v>584</v>
      </c>
      <c r="E780" s="112">
        <f>BDI!D26</f>
        <v>0.18894704395755624</v>
      </c>
      <c r="F780" s="111"/>
      <c r="G780" s="113">
        <f>ROUND(G779*E780,2)</f>
        <v>999.48</v>
      </c>
      <c r="H780" s="10"/>
      <c r="I780" s="114"/>
      <c r="J780" s="83"/>
      <c r="K780" s="83"/>
      <c r="L780" s="83"/>
      <c r="M780" s="83"/>
      <c r="N780" s="83"/>
      <c r="O780" s="83"/>
      <c r="P780" s="83"/>
      <c r="Q780" s="83"/>
      <c r="R780" s="83"/>
      <c r="S780" s="83"/>
      <c r="T780" s="83"/>
      <c r="U780" s="83"/>
      <c r="V780" s="83"/>
      <c r="W780" s="83"/>
      <c r="X780" s="83"/>
      <c r="Y780" s="83"/>
      <c r="Z780" s="83"/>
    </row>
    <row r="781" spans="1:26" ht="12.75" customHeight="1" x14ac:dyDescent="0.2">
      <c r="A781" s="115"/>
      <c r="B781" s="116"/>
      <c r="C781" s="117"/>
      <c r="D781" s="117"/>
      <c r="E781" s="91" t="s">
        <v>15</v>
      </c>
      <c r="F781" s="91"/>
      <c r="G781" s="118">
        <f>ROUND(G779+G780,2)</f>
        <v>6289.24</v>
      </c>
      <c r="H781" s="10"/>
      <c r="I781" s="83"/>
      <c r="J781" s="83"/>
      <c r="K781" s="83"/>
      <c r="L781" s="83"/>
      <c r="M781" s="83"/>
      <c r="N781" s="83"/>
      <c r="O781" s="83"/>
      <c r="P781" s="83"/>
      <c r="Q781" s="83"/>
      <c r="R781" s="83"/>
      <c r="S781" s="83"/>
      <c r="T781" s="83"/>
      <c r="U781" s="83"/>
      <c r="V781" s="83"/>
      <c r="W781" s="83"/>
      <c r="X781" s="83"/>
      <c r="Y781" s="83"/>
      <c r="Z781" s="83"/>
    </row>
    <row r="782" spans="1:26" ht="12.75" customHeight="1" x14ac:dyDescent="0.2">
      <c r="A782" s="84"/>
      <c r="B782" s="84"/>
      <c r="C782" s="85"/>
      <c r="D782" s="85"/>
      <c r="E782" s="85"/>
      <c r="F782" s="85"/>
      <c r="G782" s="85"/>
      <c r="H782" s="56"/>
      <c r="I782" s="83"/>
      <c r="J782" s="83"/>
      <c r="K782" s="83"/>
      <c r="L782" s="83"/>
      <c r="M782" s="83"/>
      <c r="N782" s="83"/>
      <c r="O782" s="83"/>
      <c r="P782" s="83"/>
      <c r="Q782" s="83"/>
      <c r="R782" s="83"/>
      <c r="S782" s="83"/>
      <c r="T782" s="83"/>
      <c r="U782" s="83"/>
      <c r="V782" s="83"/>
      <c r="W782" s="83"/>
      <c r="X782" s="83"/>
      <c r="Y782" s="83"/>
      <c r="Z782" s="83"/>
    </row>
    <row r="783" spans="1:26" ht="12.75" customHeight="1" x14ac:dyDescent="0.2">
      <c r="A783" s="86" t="s">
        <v>7</v>
      </c>
      <c r="B783" s="87" t="s">
        <v>537</v>
      </c>
      <c r="C783" s="88" t="s">
        <v>538</v>
      </c>
      <c r="D783" s="88"/>
      <c r="E783" s="89"/>
      <c r="F783" s="89"/>
      <c r="G783" s="90"/>
      <c r="H783" s="10"/>
      <c r="I783" s="83"/>
      <c r="J783" s="83"/>
      <c r="K783" s="83"/>
      <c r="L783" s="83"/>
      <c r="M783" s="83"/>
      <c r="N783" s="83"/>
      <c r="O783" s="83"/>
      <c r="P783" s="83"/>
      <c r="Q783" s="83"/>
      <c r="R783" s="83"/>
      <c r="S783" s="83"/>
      <c r="T783" s="83"/>
      <c r="U783" s="83"/>
      <c r="V783" s="83"/>
      <c r="W783" s="83"/>
      <c r="X783" s="83"/>
      <c r="Y783" s="83"/>
      <c r="Z783" s="83"/>
    </row>
    <row r="784" spans="1:26" ht="12.75" customHeight="1" x14ac:dyDescent="0.2">
      <c r="A784" s="295" t="str">
        <f>VLOOKUP(B783,'Pista 01'!$A$7:$H$197,3,FALSE)</f>
        <v>Conjunto de subestação aérea de 150KVa, transformador trifásico 150 KVa /15 KV - TAP's primários para 13.800/13.200/12.600v, 380/220 v, em poste 11/600, incluso conjunto de medição, conjunto TR completo, com Cx.B, TR, e 2 P4 fornecimento e instalação</v>
      </c>
      <c r="B784" s="296"/>
      <c r="C784" s="296"/>
      <c r="D784" s="296"/>
      <c r="E784" s="297"/>
      <c r="F784" s="91" t="s">
        <v>557</v>
      </c>
      <c r="G784" s="92" t="str">
        <f>VLOOKUP(B783,'Pista 01'!$A$7:$H$197,4,FALSE)</f>
        <v>un</v>
      </c>
      <c r="H784" s="10"/>
      <c r="I784" s="83"/>
      <c r="J784" s="83"/>
      <c r="K784" s="83"/>
      <c r="L784" s="83"/>
      <c r="M784" s="83"/>
      <c r="N784" s="83"/>
      <c r="O784" s="83"/>
      <c r="P784" s="83"/>
      <c r="Q784" s="83"/>
      <c r="R784" s="83"/>
      <c r="S784" s="83"/>
      <c r="T784" s="83"/>
      <c r="U784" s="83"/>
      <c r="V784" s="83"/>
      <c r="W784" s="83"/>
      <c r="X784" s="83"/>
      <c r="Y784" s="83"/>
      <c r="Z784" s="83"/>
    </row>
    <row r="785" spans="1:26" ht="12.75" customHeight="1" x14ac:dyDescent="0.2">
      <c r="A785" s="93"/>
      <c r="B785" s="94" t="s">
        <v>558</v>
      </c>
      <c r="C785" s="95" t="s">
        <v>559</v>
      </c>
      <c r="D785" s="95" t="s">
        <v>560</v>
      </c>
      <c r="E785" s="95"/>
      <c r="F785" s="96" t="s">
        <v>562</v>
      </c>
      <c r="G785" s="97" t="s">
        <v>563</v>
      </c>
      <c r="H785" s="10"/>
      <c r="I785" s="83"/>
      <c r="J785" s="83"/>
      <c r="K785" s="83"/>
      <c r="L785" s="83"/>
      <c r="M785" s="83"/>
      <c r="N785" s="83"/>
      <c r="O785" s="83"/>
      <c r="P785" s="83"/>
      <c r="Q785" s="83"/>
      <c r="R785" s="83"/>
      <c r="S785" s="83"/>
      <c r="T785" s="83"/>
      <c r="U785" s="83"/>
      <c r="V785" s="83"/>
      <c r="W785" s="83"/>
      <c r="X785" s="83"/>
      <c r="Y785" s="83"/>
      <c r="Z785" s="83"/>
    </row>
    <row r="786" spans="1:26" ht="12.75" customHeight="1" x14ac:dyDescent="0.2">
      <c r="A786" s="98">
        <v>88264</v>
      </c>
      <c r="B786" s="99" t="s">
        <v>824</v>
      </c>
      <c r="C786" s="56" t="s">
        <v>565</v>
      </c>
      <c r="D786" s="56" t="s">
        <v>566</v>
      </c>
      <c r="E786" s="182">
        <v>22</v>
      </c>
      <c r="F786" s="101">
        <v>19.48</v>
      </c>
      <c r="G786" s="102">
        <f t="shared" ref="G786:G820" si="63">ROUND(E786*F786,2)</f>
        <v>428.56</v>
      </c>
      <c r="H786" s="10"/>
      <c r="I786" s="83"/>
      <c r="J786" s="83"/>
      <c r="K786" s="83"/>
      <c r="L786" s="83"/>
      <c r="M786" s="83"/>
      <c r="N786" s="83"/>
      <c r="O786" s="83"/>
      <c r="P786" s="83"/>
      <c r="Q786" s="83"/>
      <c r="R786" s="83"/>
      <c r="S786" s="83"/>
      <c r="T786" s="83"/>
      <c r="U786" s="83"/>
      <c r="V786" s="83"/>
      <c r="W786" s="83"/>
      <c r="X786" s="83"/>
      <c r="Y786" s="83"/>
      <c r="Z786" s="83"/>
    </row>
    <row r="787" spans="1:26" ht="12.75" customHeight="1" x14ac:dyDescent="0.2">
      <c r="A787" s="98">
        <v>88247</v>
      </c>
      <c r="B787" s="99" t="s">
        <v>825</v>
      </c>
      <c r="C787" s="56" t="s">
        <v>565</v>
      </c>
      <c r="D787" s="56" t="s">
        <v>566</v>
      </c>
      <c r="E787" s="182">
        <v>22</v>
      </c>
      <c r="F787" s="101">
        <v>15.34</v>
      </c>
      <c r="G787" s="102">
        <f t="shared" si="63"/>
        <v>337.48</v>
      </c>
      <c r="H787" s="10"/>
      <c r="I787" s="83"/>
      <c r="J787" s="83"/>
      <c r="K787" s="83"/>
      <c r="L787" s="83"/>
      <c r="M787" s="83"/>
      <c r="N787" s="83"/>
      <c r="O787" s="83"/>
      <c r="P787" s="83"/>
      <c r="Q787" s="83"/>
      <c r="R787" s="83"/>
      <c r="S787" s="83"/>
      <c r="T787" s="83"/>
      <c r="U787" s="83"/>
      <c r="V787" s="83"/>
      <c r="W787" s="83"/>
      <c r="X787" s="83"/>
      <c r="Y787" s="83"/>
      <c r="Z787" s="83"/>
    </row>
    <row r="788" spans="1:26" ht="12.75" customHeight="1" x14ac:dyDescent="0.2">
      <c r="A788" s="98">
        <v>88316</v>
      </c>
      <c r="B788" s="99" t="s">
        <v>570</v>
      </c>
      <c r="C788" s="56" t="s">
        <v>565</v>
      </c>
      <c r="D788" s="56" t="s">
        <v>566</v>
      </c>
      <c r="E788" s="182">
        <v>22</v>
      </c>
      <c r="F788" s="101">
        <v>14.36</v>
      </c>
      <c r="G788" s="102">
        <f t="shared" si="63"/>
        <v>315.92</v>
      </c>
      <c r="H788" s="10"/>
      <c r="I788" s="83"/>
      <c r="J788" s="83"/>
      <c r="K788" s="83"/>
      <c r="L788" s="83"/>
      <c r="M788" s="83"/>
      <c r="N788" s="83"/>
      <c r="O788" s="83"/>
      <c r="P788" s="83"/>
      <c r="Q788" s="83"/>
      <c r="R788" s="83"/>
      <c r="S788" s="83"/>
      <c r="T788" s="83"/>
      <c r="U788" s="83"/>
      <c r="V788" s="83"/>
      <c r="W788" s="83"/>
      <c r="X788" s="83"/>
      <c r="Y788" s="83"/>
      <c r="Z788" s="83"/>
    </row>
    <row r="789" spans="1:26" ht="12.75" customHeight="1" x14ac:dyDescent="0.2">
      <c r="A789" s="98">
        <v>91634</v>
      </c>
      <c r="B789" s="99" t="s">
        <v>865</v>
      </c>
      <c r="C789" s="56" t="s">
        <v>596</v>
      </c>
      <c r="D789" s="56" t="s">
        <v>566</v>
      </c>
      <c r="E789" s="182">
        <v>4</v>
      </c>
      <c r="F789" s="101">
        <v>122.26</v>
      </c>
      <c r="G789" s="102">
        <f t="shared" si="63"/>
        <v>489.04</v>
      </c>
      <c r="H789" s="10"/>
      <c r="I789" s="83"/>
      <c r="J789" s="83"/>
      <c r="K789" s="83"/>
      <c r="L789" s="83"/>
      <c r="M789" s="83"/>
      <c r="N789" s="83"/>
      <c r="O789" s="83"/>
      <c r="P789" s="83"/>
      <c r="Q789" s="83"/>
      <c r="R789" s="83"/>
      <c r="S789" s="83"/>
      <c r="T789" s="83"/>
      <c r="U789" s="83"/>
      <c r="V789" s="83"/>
      <c r="W789" s="83"/>
      <c r="X789" s="83"/>
      <c r="Y789" s="83"/>
      <c r="Z789" s="83"/>
    </row>
    <row r="790" spans="1:26" ht="12.75" customHeight="1" x14ac:dyDescent="0.2">
      <c r="A790" s="98">
        <v>3406</v>
      </c>
      <c r="B790" s="99" t="s">
        <v>866</v>
      </c>
      <c r="C790" s="56" t="s">
        <v>833</v>
      </c>
      <c r="D790" s="56" t="s">
        <v>702</v>
      </c>
      <c r="E790" s="182">
        <v>6</v>
      </c>
      <c r="F790" s="101">
        <v>19.3</v>
      </c>
      <c r="G790" s="102">
        <f t="shared" si="63"/>
        <v>115.8</v>
      </c>
      <c r="H790" s="10"/>
      <c r="I790" s="83"/>
      <c r="J790" s="83"/>
      <c r="K790" s="83"/>
      <c r="L790" s="83"/>
      <c r="M790" s="83"/>
      <c r="N790" s="83"/>
      <c r="O790" s="83"/>
      <c r="P790" s="83"/>
      <c r="Q790" s="83"/>
      <c r="R790" s="83"/>
      <c r="S790" s="83"/>
      <c r="T790" s="83"/>
      <c r="U790" s="83"/>
      <c r="V790" s="83"/>
      <c r="W790" s="83"/>
      <c r="X790" s="83"/>
      <c r="Y790" s="83"/>
      <c r="Z790" s="83"/>
    </row>
    <row r="791" spans="1:26" ht="12.75" customHeight="1" x14ac:dyDescent="0.2">
      <c r="A791" s="98">
        <v>3405</v>
      </c>
      <c r="B791" s="99" t="s">
        <v>867</v>
      </c>
      <c r="C791" s="56" t="s">
        <v>575</v>
      </c>
      <c r="D791" s="56" t="s">
        <v>702</v>
      </c>
      <c r="E791" s="182">
        <v>6</v>
      </c>
      <c r="F791" s="101">
        <v>63.05</v>
      </c>
      <c r="G791" s="102">
        <f t="shared" si="63"/>
        <v>378.3</v>
      </c>
      <c r="H791" s="10"/>
      <c r="I791" s="83"/>
      <c r="J791" s="83"/>
      <c r="K791" s="83"/>
      <c r="L791" s="83"/>
      <c r="M791" s="83"/>
      <c r="N791" s="83"/>
      <c r="O791" s="83"/>
      <c r="P791" s="83"/>
      <c r="Q791" s="83"/>
      <c r="R791" s="83"/>
      <c r="S791" s="83"/>
      <c r="T791" s="83"/>
      <c r="U791" s="83"/>
      <c r="V791" s="83"/>
      <c r="W791" s="83"/>
      <c r="X791" s="83"/>
      <c r="Y791" s="83"/>
      <c r="Z791" s="83"/>
    </row>
    <row r="792" spans="1:26" ht="12.75" customHeight="1" x14ac:dyDescent="0.2">
      <c r="A792" s="98">
        <v>444</v>
      </c>
      <c r="B792" s="99" t="s">
        <v>868</v>
      </c>
      <c r="C792" s="56" t="s">
        <v>575</v>
      </c>
      <c r="D792" s="56" t="s">
        <v>566</v>
      </c>
      <c r="E792" s="182">
        <v>6</v>
      </c>
      <c r="F792" s="101">
        <v>17.920000000000002</v>
      </c>
      <c r="G792" s="102">
        <f t="shared" si="63"/>
        <v>107.52</v>
      </c>
      <c r="H792" s="10"/>
      <c r="I792" s="83"/>
      <c r="J792" s="83"/>
      <c r="K792" s="83"/>
      <c r="L792" s="83"/>
      <c r="M792" s="83"/>
      <c r="N792" s="83"/>
      <c r="O792" s="83"/>
      <c r="P792" s="83"/>
      <c r="Q792" s="83"/>
      <c r="R792" s="83"/>
      <c r="S792" s="83"/>
      <c r="T792" s="83"/>
      <c r="U792" s="83"/>
      <c r="V792" s="83"/>
      <c r="W792" s="83"/>
      <c r="X792" s="83"/>
      <c r="Y792" s="83"/>
      <c r="Z792" s="83"/>
    </row>
    <row r="793" spans="1:26" ht="12.75" customHeight="1" x14ac:dyDescent="0.2">
      <c r="A793" s="98" t="s">
        <v>869</v>
      </c>
      <c r="B793" s="99" t="s">
        <v>870</v>
      </c>
      <c r="C793" s="56" t="s">
        <v>871</v>
      </c>
      <c r="D793" s="56"/>
      <c r="E793" s="182">
        <v>11</v>
      </c>
      <c r="F793" s="101">
        <v>98.966666666666654</v>
      </c>
      <c r="G793" s="102">
        <f t="shared" si="63"/>
        <v>1088.6300000000001</v>
      </c>
      <c r="H793" s="10"/>
      <c r="I793" s="83"/>
      <c r="J793" s="83"/>
      <c r="K793" s="83"/>
      <c r="L793" s="83"/>
      <c r="M793" s="83"/>
      <c r="N793" s="83"/>
      <c r="O793" s="83"/>
      <c r="P793" s="83"/>
      <c r="Q793" s="83"/>
      <c r="R793" s="83"/>
      <c r="S793" s="83"/>
      <c r="T793" s="83"/>
      <c r="U793" s="83"/>
      <c r="V793" s="83"/>
      <c r="W793" s="83"/>
      <c r="X793" s="83"/>
      <c r="Y793" s="83"/>
      <c r="Z793" s="83"/>
    </row>
    <row r="794" spans="1:26" ht="12.75" customHeight="1" x14ac:dyDescent="0.2">
      <c r="A794" s="98">
        <v>2628</v>
      </c>
      <c r="B794" s="99" t="s">
        <v>872</v>
      </c>
      <c r="C794" s="56" t="s">
        <v>575</v>
      </c>
      <c r="D794" s="56" t="s">
        <v>566</v>
      </c>
      <c r="E794" s="182">
        <v>1</v>
      </c>
      <c r="F794" s="101">
        <v>197.89</v>
      </c>
      <c r="G794" s="102">
        <f t="shared" si="63"/>
        <v>197.89</v>
      </c>
      <c r="H794" s="10"/>
      <c r="I794" s="83"/>
      <c r="J794" s="83"/>
      <c r="K794" s="83"/>
      <c r="L794" s="83"/>
      <c r="M794" s="83"/>
      <c r="N794" s="83"/>
      <c r="O794" s="83"/>
      <c r="P794" s="83"/>
      <c r="Q794" s="83"/>
      <c r="R794" s="83"/>
      <c r="S794" s="83"/>
      <c r="T794" s="83"/>
      <c r="U794" s="83"/>
      <c r="V794" s="83"/>
      <c r="W794" s="83"/>
      <c r="X794" s="83"/>
      <c r="Y794" s="83"/>
      <c r="Z794" s="83"/>
    </row>
    <row r="795" spans="1:26" ht="12.75" customHeight="1" x14ac:dyDescent="0.2">
      <c r="A795" s="98">
        <v>1800</v>
      </c>
      <c r="B795" s="99" t="s">
        <v>873</v>
      </c>
      <c r="C795" s="56" t="s">
        <v>575</v>
      </c>
      <c r="D795" s="56" t="s">
        <v>566</v>
      </c>
      <c r="E795" s="182">
        <v>2</v>
      </c>
      <c r="F795" s="101">
        <v>396.2</v>
      </c>
      <c r="G795" s="102">
        <f t="shared" si="63"/>
        <v>792.4</v>
      </c>
      <c r="H795" s="10"/>
      <c r="I795" s="83"/>
      <c r="J795" s="83"/>
      <c r="K795" s="83"/>
      <c r="L795" s="83"/>
      <c r="M795" s="83"/>
      <c r="N795" s="83"/>
      <c r="O795" s="83"/>
      <c r="P795" s="83"/>
      <c r="Q795" s="83"/>
      <c r="R795" s="83"/>
      <c r="S795" s="83"/>
      <c r="T795" s="83"/>
      <c r="U795" s="83"/>
      <c r="V795" s="83"/>
      <c r="W795" s="83"/>
      <c r="X795" s="83"/>
      <c r="Y795" s="83"/>
      <c r="Z795" s="83"/>
    </row>
    <row r="796" spans="1:26" ht="12.75" customHeight="1" x14ac:dyDescent="0.2">
      <c r="A796" s="98">
        <v>3915</v>
      </c>
      <c r="B796" s="99" t="s">
        <v>874</v>
      </c>
      <c r="C796" s="56" t="s">
        <v>575</v>
      </c>
      <c r="D796" s="56" t="s">
        <v>566</v>
      </c>
      <c r="E796" s="182">
        <v>4</v>
      </c>
      <c r="F796" s="101">
        <v>85.01</v>
      </c>
      <c r="G796" s="102">
        <f t="shared" si="63"/>
        <v>340.04</v>
      </c>
      <c r="H796" s="10"/>
      <c r="I796" s="83"/>
      <c r="J796" s="83"/>
      <c r="K796" s="83"/>
      <c r="L796" s="83"/>
      <c r="M796" s="83"/>
      <c r="N796" s="83"/>
      <c r="O796" s="83"/>
      <c r="P796" s="83"/>
      <c r="Q796" s="83"/>
      <c r="R796" s="83"/>
      <c r="S796" s="83"/>
      <c r="T796" s="83"/>
      <c r="U796" s="83"/>
      <c r="V796" s="83"/>
      <c r="W796" s="83"/>
      <c r="X796" s="83"/>
      <c r="Y796" s="83"/>
      <c r="Z796" s="83"/>
    </row>
    <row r="797" spans="1:26" ht="12.75" customHeight="1" x14ac:dyDescent="0.2">
      <c r="A797" s="98">
        <v>868</v>
      </c>
      <c r="B797" s="99" t="s">
        <v>875</v>
      </c>
      <c r="C797" s="56" t="s">
        <v>577</v>
      </c>
      <c r="D797" s="56" t="s">
        <v>566</v>
      </c>
      <c r="E797" s="182">
        <v>37.200000000000003</v>
      </c>
      <c r="F797" s="101">
        <v>11.13</v>
      </c>
      <c r="G797" s="102">
        <f t="shared" si="63"/>
        <v>414.04</v>
      </c>
      <c r="H797" s="10"/>
      <c r="I797" s="83"/>
      <c r="J797" s="83"/>
      <c r="K797" s="83"/>
      <c r="L797" s="83"/>
      <c r="M797" s="83"/>
      <c r="N797" s="83"/>
      <c r="O797" s="83"/>
      <c r="P797" s="83"/>
      <c r="Q797" s="83"/>
      <c r="R797" s="83"/>
      <c r="S797" s="83"/>
      <c r="T797" s="83"/>
      <c r="U797" s="83"/>
      <c r="V797" s="83"/>
      <c r="W797" s="83"/>
      <c r="X797" s="83"/>
      <c r="Y797" s="83"/>
      <c r="Z797" s="83"/>
    </row>
    <row r="798" spans="1:26" ht="12.75" customHeight="1" x14ac:dyDescent="0.2">
      <c r="A798" s="98">
        <v>5047</v>
      </c>
      <c r="B798" s="99" t="s">
        <v>876</v>
      </c>
      <c r="C798" s="56" t="s">
        <v>575</v>
      </c>
      <c r="D798" s="56" t="s">
        <v>702</v>
      </c>
      <c r="E798" s="182">
        <v>3</v>
      </c>
      <c r="F798" s="101">
        <v>302.69</v>
      </c>
      <c r="G798" s="102">
        <f t="shared" si="63"/>
        <v>908.07</v>
      </c>
      <c r="H798" s="10"/>
      <c r="I798" s="83"/>
      <c r="J798" s="83"/>
      <c r="K798" s="83"/>
      <c r="L798" s="83"/>
      <c r="M798" s="83"/>
      <c r="N798" s="83"/>
      <c r="O798" s="83"/>
      <c r="P798" s="83"/>
      <c r="Q798" s="83"/>
      <c r="R798" s="83"/>
      <c r="S798" s="83"/>
      <c r="T798" s="83"/>
      <c r="U798" s="83"/>
      <c r="V798" s="83"/>
      <c r="W798" s="83"/>
      <c r="X798" s="83"/>
      <c r="Y798" s="83"/>
      <c r="Z798" s="83"/>
    </row>
    <row r="799" spans="1:26" ht="12.75" customHeight="1" x14ac:dyDescent="0.2">
      <c r="A799" s="98">
        <v>4276</v>
      </c>
      <c r="B799" s="99" t="s">
        <v>877</v>
      </c>
      <c r="C799" s="56" t="s">
        <v>575</v>
      </c>
      <c r="D799" s="56" t="s">
        <v>566</v>
      </c>
      <c r="E799" s="182">
        <v>3</v>
      </c>
      <c r="F799" s="101">
        <v>241.4</v>
      </c>
      <c r="G799" s="102">
        <f t="shared" si="63"/>
        <v>724.2</v>
      </c>
      <c r="H799" s="10"/>
      <c r="I799" s="83"/>
      <c r="J799" s="83"/>
      <c r="K799" s="83"/>
      <c r="L799" s="83"/>
      <c r="M799" s="83"/>
      <c r="N799" s="83"/>
      <c r="O799" s="83"/>
      <c r="P799" s="83"/>
      <c r="Q799" s="83"/>
      <c r="R799" s="83"/>
      <c r="S799" s="83"/>
      <c r="T799" s="83"/>
      <c r="U799" s="83"/>
      <c r="V799" s="83"/>
      <c r="W799" s="83"/>
      <c r="X799" s="83"/>
      <c r="Y799" s="83"/>
      <c r="Z799" s="83"/>
    </row>
    <row r="800" spans="1:26" ht="12.75" customHeight="1" x14ac:dyDescent="0.2">
      <c r="A800" s="98">
        <v>11862</v>
      </c>
      <c r="B800" s="99" t="s">
        <v>878</v>
      </c>
      <c r="C800" s="56" t="s">
        <v>575</v>
      </c>
      <c r="D800" s="56" t="s">
        <v>566</v>
      </c>
      <c r="E800" s="182">
        <v>3</v>
      </c>
      <c r="F800" s="101">
        <v>7.95</v>
      </c>
      <c r="G800" s="102">
        <f t="shared" si="63"/>
        <v>23.85</v>
      </c>
      <c r="H800" s="10"/>
      <c r="I800" s="83"/>
      <c r="J800" s="83"/>
      <c r="K800" s="83"/>
      <c r="L800" s="83"/>
      <c r="M800" s="83"/>
      <c r="N800" s="83"/>
      <c r="O800" s="83"/>
      <c r="P800" s="83"/>
      <c r="Q800" s="83"/>
      <c r="R800" s="83"/>
      <c r="S800" s="83"/>
      <c r="T800" s="83"/>
      <c r="U800" s="83"/>
      <c r="V800" s="83"/>
      <c r="W800" s="83"/>
      <c r="X800" s="83"/>
      <c r="Y800" s="83"/>
      <c r="Z800" s="83"/>
    </row>
    <row r="801" spans="1:26" ht="12.75" customHeight="1" x14ac:dyDescent="0.2">
      <c r="A801" s="98">
        <v>421</v>
      </c>
      <c r="B801" s="99" t="s">
        <v>879</v>
      </c>
      <c r="C801" s="56" t="s">
        <v>575</v>
      </c>
      <c r="D801" s="56" t="s">
        <v>702</v>
      </c>
      <c r="E801" s="182">
        <v>6</v>
      </c>
      <c r="F801" s="101">
        <v>10.73</v>
      </c>
      <c r="G801" s="102">
        <f t="shared" si="63"/>
        <v>64.38</v>
      </c>
      <c r="H801" s="10"/>
      <c r="I801" s="83"/>
      <c r="J801" s="83"/>
      <c r="K801" s="83"/>
      <c r="L801" s="83"/>
      <c r="M801" s="83"/>
      <c r="N801" s="83"/>
      <c r="O801" s="83"/>
      <c r="P801" s="83"/>
      <c r="Q801" s="83"/>
      <c r="R801" s="83"/>
      <c r="S801" s="83"/>
      <c r="T801" s="83"/>
      <c r="U801" s="83"/>
      <c r="V801" s="83"/>
      <c r="W801" s="83"/>
      <c r="X801" s="83"/>
      <c r="Y801" s="83"/>
      <c r="Z801" s="83"/>
    </row>
    <row r="802" spans="1:26" ht="12.75" customHeight="1" x14ac:dyDescent="0.2">
      <c r="A802" s="98">
        <v>11272</v>
      </c>
      <c r="B802" s="99" t="s">
        <v>880</v>
      </c>
      <c r="C802" s="56" t="s">
        <v>575</v>
      </c>
      <c r="D802" s="56" t="s">
        <v>566</v>
      </c>
      <c r="E802" s="182">
        <v>6</v>
      </c>
      <c r="F802" s="101">
        <v>4.3099999999999996</v>
      </c>
      <c r="G802" s="102">
        <f t="shared" si="63"/>
        <v>25.86</v>
      </c>
      <c r="H802" s="10"/>
      <c r="I802" s="83"/>
      <c r="J802" s="83"/>
      <c r="K802" s="83"/>
      <c r="L802" s="83"/>
      <c r="M802" s="83"/>
      <c r="N802" s="83"/>
      <c r="O802" s="83"/>
      <c r="P802" s="83"/>
      <c r="Q802" s="83"/>
      <c r="R802" s="83"/>
      <c r="S802" s="83"/>
      <c r="T802" s="83"/>
      <c r="U802" s="83"/>
      <c r="V802" s="83"/>
      <c r="W802" s="83"/>
      <c r="X802" s="83"/>
      <c r="Y802" s="83"/>
      <c r="Z802" s="83"/>
    </row>
    <row r="803" spans="1:26" ht="12.75" customHeight="1" x14ac:dyDescent="0.2">
      <c r="A803" s="98">
        <v>11837</v>
      </c>
      <c r="B803" s="99" t="s">
        <v>881</v>
      </c>
      <c r="C803" s="56" t="s">
        <v>575</v>
      </c>
      <c r="D803" s="56" t="s">
        <v>566</v>
      </c>
      <c r="E803" s="182">
        <v>6</v>
      </c>
      <c r="F803" s="101">
        <v>42.35</v>
      </c>
      <c r="G803" s="102">
        <f t="shared" si="63"/>
        <v>254.1</v>
      </c>
      <c r="H803" s="10"/>
      <c r="I803" s="83"/>
      <c r="J803" s="83"/>
      <c r="K803" s="83"/>
      <c r="L803" s="83"/>
      <c r="M803" s="83"/>
      <c r="N803" s="83"/>
      <c r="O803" s="83"/>
      <c r="P803" s="83"/>
      <c r="Q803" s="83"/>
      <c r="R803" s="83"/>
      <c r="S803" s="83"/>
      <c r="T803" s="83"/>
      <c r="U803" s="83"/>
      <c r="V803" s="83"/>
      <c r="W803" s="83"/>
      <c r="X803" s="83"/>
      <c r="Y803" s="83"/>
      <c r="Z803" s="83"/>
    </row>
    <row r="804" spans="1:26" ht="12.75" customHeight="1" x14ac:dyDescent="0.2">
      <c r="A804" s="98">
        <v>402</v>
      </c>
      <c r="B804" s="99" t="s">
        <v>882</v>
      </c>
      <c r="C804" s="56" t="s">
        <v>575</v>
      </c>
      <c r="D804" s="56" t="s">
        <v>566</v>
      </c>
      <c r="E804" s="182">
        <v>6</v>
      </c>
      <c r="F804" s="101">
        <v>9.0399999999999991</v>
      </c>
      <c r="G804" s="102">
        <f t="shared" si="63"/>
        <v>54.24</v>
      </c>
      <c r="H804" s="10"/>
      <c r="I804" s="83"/>
      <c r="J804" s="83"/>
      <c r="K804" s="83"/>
      <c r="L804" s="83"/>
      <c r="M804" s="83"/>
      <c r="N804" s="83"/>
      <c r="O804" s="83"/>
      <c r="P804" s="83"/>
      <c r="Q804" s="83"/>
      <c r="R804" s="83"/>
      <c r="S804" s="83"/>
      <c r="T804" s="83"/>
      <c r="U804" s="83"/>
      <c r="V804" s="83"/>
      <c r="W804" s="83"/>
      <c r="X804" s="83"/>
      <c r="Y804" s="83"/>
      <c r="Z804" s="83"/>
    </row>
    <row r="805" spans="1:26" ht="12.75" customHeight="1" x14ac:dyDescent="0.2">
      <c r="A805" s="98">
        <v>3380</v>
      </c>
      <c r="B805" s="99" t="s">
        <v>883</v>
      </c>
      <c r="C805" s="56" t="s">
        <v>575</v>
      </c>
      <c r="D805" s="56" t="s">
        <v>566</v>
      </c>
      <c r="E805" s="182">
        <v>9</v>
      </c>
      <c r="F805" s="101">
        <v>43.03</v>
      </c>
      <c r="G805" s="102">
        <f t="shared" si="63"/>
        <v>387.27</v>
      </c>
      <c r="H805" s="10"/>
      <c r="I805" s="83"/>
      <c r="J805" s="83"/>
      <c r="K805" s="83"/>
      <c r="L805" s="83"/>
      <c r="M805" s="83"/>
      <c r="N805" s="83"/>
      <c r="O805" s="83"/>
      <c r="P805" s="83"/>
      <c r="Q805" s="83"/>
      <c r="R805" s="83"/>
      <c r="S805" s="83"/>
      <c r="T805" s="83"/>
      <c r="U805" s="83"/>
      <c r="V805" s="83"/>
      <c r="W805" s="83"/>
      <c r="X805" s="83"/>
      <c r="Y805" s="83"/>
      <c r="Z805" s="83"/>
    </row>
    <row r="806" spans="1:26" ht="12.75" customHeight="1" x14ac:dyDescent="0.2">
      <c r="A806" s="98">
        <v>439</v>
      </c>
      <c r="B806" s="99" t="s">
        <v>884</v>
      </c>
      <c r="C806" s="56" t="s">
        <v>575</v>
      </c>
      <c r="D806" s="56" t="s">
        <v>702</v>
      </c>
      <c r="E806" s="182">
        <v>2</v>
      </c>
      <c r="F806" s="101">
        <v>9.2899999999999991</v>
      </c>
      <c r="G806" s="102">
        <f t="shared" si="63"/>
        <v>18.579999999999998</v>
      </c>
      <c r="H806" s="10"/>
      <c r="I806" s="83"/>
      <c r="J806" s="83"/>
      <c r="K806" s="83"/>
      <c r="L806" s="83"/>
      <c r="M806" s="83"/>
      <c r="N806" s="83"/>
      <c r="O806" s="83"/>
      <c r="P806" s="83"/>
      <c r="Q806" s="83"/>
      <c r="R806" s="83"/>
      <c r="S806" s="83"/>
      <c r="T806" s="83"/>
      <c r="U806" s="83"/>
      <c r="V806" s="83"/>
      <c r="W806" s="83"/>
      <c r="X806" s="83"/>
      <c r="Y806" s="83"/>
      <c r="Z806" s="83"/>
    </row>
    <row r="807" spans="1:26" ht="12.75" customHeight="1" x14ac:dyDescent="0.2">
      <c r="A807" s="98">
        <v>1008</v>
      </c>
      <c r="B807" s="99" t="s">
        <v>885</v>
      </c>
      <c r="C807" s="56" t="s">
        <v>577</v>
      </c>
      <c r="D807" s="56" t="s">
        <v>566</v>
      </c>
      <c r="E807" s="182">
        <v>6</v>
      </c>
      <c r="F807" s="101">
        <v>3.87</v>
      </c>
      <c r="G807" s="102">
        <f t="shared" si="63"/>
        <v>23.22</v>
      </c>
      <c r="H807" s="10"/>
      <c r="I807" s="83"/>
      <c r="J807" s="83"/>
      <c r="K807" s="83"/>
      <c r="L807" s="83"/>
      <c r="M807" s="83"/>
      <c r="N807" s="83"/>
      <c r="O807" s="83"/>
      <c r="P807" s="83"/>
      <c r="Q807" s="83"/>
      <c r="R807" s="83"/>
      <c r="S807" s="83"/>
      <c r="T807" s="83"/>
      <c r="U807" s="83"/>
      <c r="V807" s="83"/>
      <c r="W807" s="83"/>
      <c r="X807" s="83"/>
      <c r="Y807" s="83"/>
      <c r="Z807" s="83"/>
    </row>
    <row r="808" spans="1:26" ht="12.75" customHeight="1" x14ac:dyDescent="0.2">
      <c r="A808" s="98">
        <v>863</v>
      </c>
      <c r="B808" s="99" t="s">
        <v>886</v>
      </c>
      <c r="C808" s="56" t="s">
        <v>577</v>
      </c>
      <c r="D808" s="56" t="s">
        <v>566</v>
      </c>
      <c r="E808" s="182">
        <v>33</v>
      </c>
      <c r="F808" s="101">
        <v>15.38</v>
      </c>
      <c r="G808" s="102">
        <f t="shared" si="63"/>
        <v>507.54</v>
      </c>
      <c r="H808" s="10"/>
      <c r="I808" s="83"/>
      <c r="J808" s="83"/>
      <c r="K808" s="83"/>
      <c r="L808" s="83"/>
      <c r="M808" s="83"/>
      <c r="N808" s="83"/>
      <c r="O808" s="83"/>
      <c r="P808" s="83"/>
      <c r="Q808" s="83"/>
      <c r="R808" s="83"/>
      <c r="S808" s="83"/>
      <c r="T808" s="83"/>
      <c r="U808" s="83"/>
      <c r="V808" s="83"/>
      <c r="W808" s="83"/>
      <c r="X808" s="83"/>
      <c r="Y808" s="83"/>
      <c r="Z808" s="83"/>
    </row>
    <row r="809" spans="1:26" ht="12.75" customHeight="1" x14ac:dyDescent="0.2">
      <c r="A809" s="98">
        <v>342</v>
      </c>
      <c r="B809" s="99" t="s">
        <v>887</v>
      </c>
      <c r="C809" s="56" t="s">
        <v>589</v>
      </c>
      <c r="D809" s="56" t="s">
        <v>566</v>
      </c>
      <c r="E809" s="182">
        <v>2</v>
      </c>
      <c r="F809" s="101">
        <v>13.53</v>
      </c>
      <c r="G809" s="102">
        <f t="shared" si="63"/>
        <v>27.06</v>
      </c>
      <c r="H809" s="10"/>
      <c r="I809" s="83"/>
      <c r="J809" s="83"/>
      <c r="K809" s="83"/>
      <c r="L809" s="83"/>
      <c r="M809" s="83"/>
      <c r="N809" s="83"/>
      <c r="O809" s="83"/>
      <c r="P809" s="83"/>
      <c r="Q809" s="83"/>
      <c r="R809" s="83"/>
      <c r="S809" s="83"/>
      <c r="T809" s="83"/>
      <c r="U809" s="83"/>
      <c r="V809" s="83"/>
      <c r="W809" s="83"/>
      <c r="X809" s="83"/>
      <c r="Y809" s="83"/>
      <c r="Z809" s="83"/>
    </row>
    <row r="810" spans="1:26" ht="12.75" customHeight="1" x14ac:dyDescent="0.2">
      <c r="A810" s="98">
        <v>432</v>
      </c>
      <c r="B810" s="99" t="s">
        <v>888</v>
      </c>
      <c r="C810" s="56" t="s">
        <v>575</v>
      </c>
      <c r="D810" s="56" t="s">
        <v>702</v>
      </c>
      <c r="E810" s="182">
        <v>4</v>
      </c>
      <c r="F810" s="101">
        <v>8.08</v>
      </c>
      <c r="G810" s="102">
        <f t="shared" si="63"/>
        <v>32.32</v>
      </c>
      <c r="H810" s="10"/>
      <c r="I810" s="83"/>
      <c r="J810" s="83"/>
      <c r="K810" s="83"/>
      <c r="L810" s="83"/>
      <c r="M810" s="83"/>
      <c r="N810" s="83"/>
      <c r="O810" s="83"/>
      <c r="P810" s="83"/>
      <c r="Q810" s="83"/>
      <c r="R810" s="83"/>
      <c r="S810" s="83"/>
      <c r="T810" s="83"/>
      <c r="U810" s="83"/>
      <c r="V810" s="83"/>
      <c r="W810" s="83"/>
      <c r="X810" s="83"/>
      <c r="Y810" s="83"/>
      <c r="Z810" s="83"/>
    </row>
    <row r="811" spans="1:26" ht="12.75" customHeight="1" x14ac:dyDescent="0.2">
      <c r="A811" s="98">
        <v>4337</v>
      </c>
      <c r="B811" s="99" t="s">
        <v>889</v>
      </c>
      <c r="C811" s="56" t="s">
        <v>575</v>
      </c>
      <c r="D811" s="56" t="s">
        <v>566</v>
      </c>
      <c r="E811" s="182">
        <v>14</v>
      </c>
      <c r="F811" s="101">
        <v>1.85</v>
      </c>
      <c r="G811" s="102">
        <f t="shared" si="63"/>
        <v>25.9</v>
      </c>
      <c r="H811" s="10"/>
      <c r="I811" s="83"/>
      <c r="J811" s="83"/>
      <c r="K811" s="83"/>
      <c r="L811" s="83"/>
      <c r="M811" s="83"/>
      <c r="N811" s="83"/>
      <c r="O811" s="83"/>
      <c r="P811" s="83"/>
      <c r="Q811" s="83"/>
      <c r="R811" s="83"/>
      <c r="S811" s="83"/>
      <c r="T811" s="83"/>
      <c r="U811" s="83"/>
      <c r="V811" s="83"/>
      <c r="W811" s="83"/>
      <c r="X811" s="83"/>
      <c r="Y811" s="83"/>
      <c r="Z811" s="83"/>
    </row>
    <row r="812" spans="1:26" ht="12.75" customHeight="1" x14ac:dyDescent="0.2">
      <c r="A812" s="98">
        <v>11838</v>
      </c>
      <c r="B812" s="99" t="s">
        <v>890</v>
      </c>
      <c r="C812" s="56" t="s">
        <v>575</v>
      </c>
      <c r="D812" s="56" t="s">
        <v>566</v>
      </c>
      <c r="E812" s="182">
        <v>9</v>
      </c>
      <c r="F812" s="101">
        <v>21.03</v>
      </c>
      <c r="G812" s="102">
        <f t="shared" si="63"/>
        <v>189.27</v>
      </c>
      <c r="H812" s="10"/>
      <c r="I812" s="83"/>
      <c r="J812" s="83"/>
      <c r="K812" s="83"/>
      <c r="L812" s="83"/>
      <c r="M812" s="83"/>
      <c r="N812" s="83"/>
      <c r="O812" s="83"/>
      <c r="P812" s="83"/>
      <c r="Q812" s="83"/>
      <c r="R812" s="83"/>
      <c r="S812" s="83"/>
      <c r="T812" s="83"/>
      <c r="U812" s="83"/>
      <c r="V812" s="83"/>
      <c r="W812" s="83"/>
      <c r="X812" s="83"/>
      <c r="Y812" s="83"/>
      <c r="Z812" s="83"/>
    </row>
    <row r="813" spans="1:26" ht="12.75" customHeight="1" x14ac:dyDescent="0.2">
      <c r="A813" s="98" t="s">
        <v>891</v>
      </c>
      <c r="B813" s="99" t="s">
        <v>892</v>
      </c>
      <c r="C813" s="56" t="s">
        <v>893</v>
      </c>
      <c r="D813" s="56"/>
      <c r="E813" s="182">
        <v>1</v>
      </c>
      <c r="F813" s="101">
        <v>1740.3</v>
      </c>
      <c r="G813" s="102">
        <f t="shared" si="63"/>
        <v>1740.3</v>
      </c>
      <c r="H813" s="10"/>
      <c r="I813" s="83"/>
      <c r="J813" s="83"/>
      <c r="K813" s="83"/>
      <c r="L813" s="83"/>
      <c r="M813" s="83"/>
      <c r="N813" s="83"/>
      <c r="O813" s="83"/>
      <c r="P813" s="83"/>
      <c r="Q813" s="83"/>
      <c r="R813" s="83"/>
      <c r="S813" s="83"/>
      <c r="T813" s="83"/>
      <c r="U813" s="83"/>
      <c r="V813" s="83"/>
      <c r="W813" s="83"/>
      <c r="X813" s="83"/>
      <c r="Y813" s="83"/>
      <c r="Z813" s="83"/>
    </row>
    <row r="814" spans="1:26" ht="12.75" customHeight="1" x14ac:dyDescent="0.2">
      <c r="A814" s="98">
        <v>1062</v>
      </c>
      <c r="B814" s="99" t="s">
        <v>894</v>
      </c>
      <c r="C814" s="56" t="s">
        <v>575</v>
      </c>
      <c r="D814" s="56" t="s">
        <v>573</v>
      </c>
      <c r="E814" s="182">
        <v>2</v>
      </c>
      <c r="F814" s="101">
        <v>199.9</v>
      </c>
      <c r="G814" s="102">
        <f t="shared" si="63"/>
        <v>399.8</v>
      </c>
      <c r="H814" s="10"/>
      <c r="I814" s="83"/>
      <c r="J814" s="83"/>
      <c r="K814" s="83"/>
      <c r="L814" s="83"/>
      <c r="M814" s="83"/>
      <c r="N814" s="83"/>
      <c r="O814" s="83"/>
      <c r="P814" s="83"/>
      <c r="Q814" s="83"/>
      <c r="R814" s="83"/>
      <c r="S814" s="83"/>
      <c r="T814" s="83"/>
      <c r="U814" s="83"/>
      <c r="V814" s="83"/>
      <c r="W814" s="83"/>
      <c r="X814" s="83"/>
      <c r="Y814" s="83"/>
      <c r="Z814" s="83"/>
    </row>
    <row r="815" spans="1:26" ht="12.75" customHeight="1" x14ac:dyDescent="0.2">
      <c r="A815" s="98">
        <v>5034</v>
      </c>
      <c r="B815" s="99" t="s">
        <v>895</v>
      </c>
      <c r="C815" s="56" t="s">
        <v>575</v>
      </c>
      <c r="D815" s="56" t="s">
        <v>566</v>
      </c>
      <c r="E815" s="182">
        <v>1</v>
      </c>
      <c r="F815" s="101">
        <v>1036.0999999999999</v>
      </c>
      <c r="G815" s="102">
        <f t="shared" si="63"/>
        <v>1036.0999999999999</v>
      </c>
      <c r="H815" s="10"/>
      <c r="I815" s="83"/>
      <c r="J815" s="83"/>
      <c r="K815" s="83"/>
      <c r="L815" s="83"/>
      <c r="M815" s="83"/>
      <c r="N815" s="83"/>
      <c r="O815" s="83"/>
      <c r="P815" s="83"/>
      <c r="Q815" s="83"/>
      <c r="R815" s="83"/>
      <c r="S815" s="83"/>
      <c r="T815" s="83"/>
      <c r="U815" s="83"/>
      <c r="V815" s="83"/>
      <c r="W815" s="83"/>
      <c r="X815" s="83"/>
      <c r="Y815" s="83"/>
      <c r="Z815" s="83"/>
    </row>
    <row r="816" spans="1:26" ht="12.75" customHeight="1" x14ac:dyDescent="0.2">
      <c r="A816" s="98">
        <v>7614</v>
      </c>
      <c r="B816" s="99" t="s">
        <v>896</v>
      </c>
      <c r="C816" s="56" t="s">
        <v>575</v>
      </c>
      <c r="D816" s="56" t="s">
        <v>702</v>
      </c>
      <c r="E816" s="182">
        <v>1</v>
      </c>
      <c r="F816" s="101">
        <v>10139.08</v>
      </c>
      <c r="G816" s="102">
        <f t="shared" si="63"/>
        <v>10139.08</v>
      </c>
      <c r="H816" s="10"/>
      <c r="I816" s="83"/>
      <c r="J816" s="83"/>
      <c r="K816" s="83"/>
      <c r="L816" s="83"/>
      <c r="M816" s="83"/>
      <c r="N816" s="83"/>
      <c r="O816" s="83"/>
      <c r="P816" s="83"/>
      <c r="Q816" s="83"/>
      <c r="R816" s="83"/>
      <c r="S816" s="83"/>
      <c r="T816" s="83"/>
      <c r="U816" s="83"/>
      <c r="V816" s="83"/>
      <c r="W816" s="83"/>
      <c r="X816" s="83"/>
      <c r="Y816" s="83"/>
      <c r="Z816" s="83"/>
    </row>
    <row r="817" spans="1:26" ht="12.75" customHeight="1" x14ac:dyDescent="0.2">
      <c r="A817" s="98">
        <v>11272</v>
      </c>
      <c r="B817" s="99" t="s">
        <v>880</v>
      </c>
      <c r="C817" s="56" t="s">
        <v>575</v>
      </c>
      <c r="D817" s="56"/>
      <c r="E817" s="182">
        <v>3</v>
      </c>
      <c r="F817" s="101">
        <v>4.3099999999999996</v>
      </c>
      <c r="G817" s="102">
        <f t="shared" si="63"/>
        <v>12.93</v>
      </c>
      <c r="H817" s="10"/>
      <c r="I817" s="83"/>
      <c r="J817" s="83"/>
      <c r="K817" s="83"/>
      <c r="L817" s="83"/>
      <c r="M817" s="83"/>
      <c r="N817" s="83"/>
      <c r="O817" s="83"/>
      <c r="P817" s="83"/>
      <c r="Q817" s="83"/>
      <c r="R817" s="83"/>
      <c r="S817" s="83"/>
      <c r="T817" s="83"/>
      <c r="U817" s="83"/>
      <c r="V817" s="83"/>
      <c r="W817" s="83"/>
      <c r="X817" s="83"/>
      <c r="Y817" s="83"/>
      <c r="Z817" s="83"/>
    </row>
    <row r="818" spans="1:26" ht="12.75" customHeight="1" x14ac:dyDescent="0.2">
      <c r="A818" s="98">
        <v>34519</v>
      </c>
      <c r="B818" s="99" t="s">
        <v>897</v>
      </c>
      <c r="C818" s="56" t="s">
        <v>575</v>
      </c>
      <c r="D818" s="56"/>
      <c r="E818" s="182">
        <v>2</v>
      </c>
      <c r="F818" s="101">
        <v>71.819999999999993</v>
      </c>
      <c r="G818" s="102">
        <f t="shared" si="63"/>
        <v>143.63999999999999</v>
      </c>
      <c r="H818" s="10"/>
      <c r="I818" s="83"/>
      <c r="J818" s="83"/>
      <c r="K818" s="83"/>
      <c r="L818" s="83"/>
      <c r="M818" s="83"/>
      <c r="N818" s="83"/>
      <c r="O818" s="83"/>
      <c r="P818" s="83"/>
      <c r="Q818" s="83"/>
      <c r="R818" s="83"/>
      <c r="S818" s="83"/>
      <c r="T818" s="83"/>
      <c r="U818" s="83"/>
      <c r="V818" s="83"/>
      <c r="W818" s="83"/>
      <c r="X818" s="83"/>
      <c r="Y818" s="83"/>
      <c r="Z818" s="83"/>
    </row>
    <row r="819" spans="1:26" ht="12.75" customHeight="1" x14ac:dyDescent="0.2">
      <c r="A819" s="98">
        <v>421</v>
      </c>
      <c r="B819" s="99" t="s">
        <v>879</v>
      </c>
      <c r="C819" s="56" t="s">
        <v>575</v>
      </c>
      <c r="D819" s="56"/>
      <c r="E819" s="182">
        <v>6</v>
      </c>
      <c r="F819" s="101">
        <v>10.73</v>
      </c>
      <c r="G819" s="102">
        <f t="shared" si="63"/>
        <v>64.38</v>
      </c>
      <c r="H819" s="10"/>
      <c r="I819" s="83"/>
      <c r="J819" s="83"/>
      <c r="K819" s="83"/>
      <c r="L819" s="83"/>
      <c r="M819" s="83"/>
      <c r="N819" s="83"/>
      <c r="O819" s="83"/>
      <c r="P819" s="83"/>
      <c r="Q819" s="83"/>
      <c r="R819" s="83"/>
      <c r="S819" s="83"/>
      <c r="T819" s="83"/>
      <c r="U819" s="83"/>
      <c r="V819" s="83"/>
      <c r="W819" s="83"/>
      <c r="X819" s="83"/>
      <c r="Y819" s="83"/>
      <c r="Z819" s="83"/>
    </row>
    <row r="820" spans="1:26" ht="12.75" customHeight="1" x14ac:dyDescent="0.2">
      <c r="A820" s="98">
        <v>379</v>
      </c>
      <c r="B820" s="99" t="s">
        <v>898</v>
      </c>
      <c r="C820" s="56" t="s">
        <v>575</v>
      </c>
      <c r="D820" s="56"/>
      <c r="E820" s="182">
        <v>18</v>
      </c>
      <c r="F820" s="101">
        <v>0.73</v>
      </c>
      <c r="G820" s="102">
        <f t="shared" si="63"/>
        <v>13.14</v>
      </c>
      <c r="H820" s="10"/>
      <c r="I820" s="83"/>
      <c r="J820" s="83"/>
      <c r="K820" s="83"/>
      <c r="L820" s="83"/>
      <c r="M820" s="83"/>
      <c r="N820" s="83"/>
      <c r="O820" s="83"/>
      <c r="P820" s="83"/>
      <c r="Q820" s="83"/>
      <c r="R820" s="83"/>
      <c r="S820" s="83"/>
      <c r="T820" s="83"/>
      <c r="U820" s="83"/>
      <c r="V820" s="83"/>
      <c r="W820" s="83"/>
      <c r="X820" s="83"/>
      <c r="Y820" s="83"/>
      <c r="Z820" s="83"/>
    </row>
    <row r="821" spans="1:26" ht="12.75" customHeight="1" x14ac:dyDescent="0.2">
      <c r="A821" s="104"/>
      <c r="B821" s="105"/>
      <c r="C821" s="106"/>
      <c r="D821" s="106"/>
      <c r="E821" s="89" t="s">
        <v>583</v>
      </c>
      <c r="F821" s="89"/>
      <c r="G821" s="107">
        <f>ROUND(SUM(G786:G820),2)</f>
        <v>21820.85</v>
      </c>
      <c r="H821" s="10"/>
      <c r="I821" s="83"/>
      <c r="J821" s="83"/>
      <c r="K821" s="83"/>
      <c r="L821" s="83"/>
      <c r="M821" s="83"/>
      <c r="N821" s="83"/>
      <c r="O821" s="83"/>
      <c r="P821" s="83"/>
      <c r="Q821" s="83"/>
      <c r="R821" s="83"/>
      <c r="S821" s="83"/>
      <c r="T821" s="83"/>
      <c r="U821" s="83"/>
      <c r="V821" s="83"/>
      <c r="W821" s="83"/>
      <c r="X821" s="83"/>
      <c r="Y821" s="83"/>
      <c r="Z821" s="83"/>
    </row>
    <row r="822" spans="1:26" ht="12.75" customHeight="1" x14ac:dyDescent="0.2">
      <c r="A822" s="108"/>
      <c r="B822" s="109"/>
      <c r="C822" s="110"/>
      <c r="D822" s="111" t="s">
        <v>584</v>
      </c>
      <c r="E822" s="112">
        <f>BDI!D26</f>
        <v>0.18894704395755624</v>
      </c>
      <c r="F822" s="111"/>
      <c r="G822" s="113">
        <f>ROUND(G821*E822,2)</f>
        <v>4122.99</v>
      </c>
      <c r="H822" s="10"/>
      <c r="I822" s="114"/>
      <c r="J822" s="83"/>
      <c r="K822" s="83"/>
      <c r="L822" s="83"/>
      <c r="M822" s="83"/>
      <c r="N822" s="83"/>
      <c r="O822" s="83"/>
      <c r="P822" s="83"/>
      <c r="Q822" s="83"/>
      <c r="R822" s="83"/>
      <c r="S822" s="83"/>
      <c r="T822" s="83"/>
      <c r="U822" s="83"/>
      <c r="V822" s="83"/>
      <c r="W822" s="83"/>
      <c r="X822" s="83"/>
      <c r="Y822" s="83"/>
      <c r="Z822" s="83"/>
    </row>
    <row r="823" spans="1:26" ht="12.75" customHeight="1" x14ac:dyDescent="0.2">
      <c r="A823" s="115"/>
      <c r="B823" s="116"/>
      <c r="C823" s="117"/>
      <c r="D823" s="117"/>
      <c r="E823" s="91" t="s">
        <v>15</v>
      </c>
      <c r="F823" s="91"/>
      <c r="G823" s="118">
        <f>ROUND(G821+G822,2)</f>
        <v>25943.84</v>
      </c>
      <c r="H823" s="10"/>
      <c r="I823" s="83"/>
      <c r="J823" s="83"/>
      <c r="K823" s="83"/>
      <c r="L823" s="83"/>
      <c r="M823" s="83"/>
      <c r="N823" s="83"/>
      <c r="O823" s="83"/>
      <c r="P823" s="83"/>
      <c r="Q823" s="83"/>
      <c r="R823" s="83"/>
      <c r="S823" s="83"/>
      <c r="T823" s="83"/>
      <c r="U823" s="83"/>
      <c r="V823" s="83"/>
      <c r="W823" s="83"/>
      <c r="X823" s="83"/>
      <c r="Y823" s="83"/>
      <c r="Z823" s="83"/>
    </row>
    <row r="824" spans="1:26" ht="12.75" customHeight="1" x14ac:dyDescent="0.2">
      <c r="A824" s="84"/>
      <c r="B824" s="84"/>
      <c r="C824" s="85"/>
      <c r="D824" s="85"/>
      <c r="E824" s="85"/>
      <c r="F824" s="85"/>
      <c r="G824" s="85"/>
      <c r="H824" s="56"/>
      <c r="I824" s="83"/>
      <c r="J824" s="83"/>
      <c r="K824" s="83"/>
      <c r="L824" s="83"/>
      <c r="M824" s="83"/>
      <c r="N824" s="83"/>
      <c r="O824" s="83"/>
      <c r="P824" s="83"/>
      <c r="Q824" s="83"/>
      <c r="R824" s="83"/>
      <c r="S824" s="83"/>
      <c r="T824" s="83"/>
      <c r="U824" s="83"/>
      <c r="V824" s="83"/>
      <c r="W824" s="83"/>
      <c r="X824" s="83"/>
      <c r="Y824" s="83"/>
      <c r="Z824" s="83"/>
    </row>
    <row r="825" spans="1:26" ht="12.75" customHeight="1" x14ac:dyDescent="0.2">
      <c r="A825" s="86" t="s">
        <v>7</v>
      </c>
      <c r="B825" s="87" t="s">
        <v>476</v>
      </c>
      <c r="C825" s="88" t="s">
        <v>460</v>
      </c>
      <c r="D825" s="88"/>
      <c r="E825" s="89"/>
      <c r="F825" s="89"/>
      <c r="G825" s="90"/>
      <c r="H825" s="10"/>
      <c r="I825" s="83"/>
      <c r="J825" s="83"/>
      <c r="K825" s="83"/>
      <c r="L825" s="83"/>
      <c r="M825" s="83"/>
      <c r="N825" s="83"/>
      <c r="O825" s="83"/>
      <c r="P825" s="83"/>
      <c r="Q825" s="83"/>
      <c r="R825" s="83"/>
      <c r="S825" s="83"/>
      <c r="T825" s="83"/>
      <c r="U825" s="83"/>
      <c r="V825" s="83"/>
      <c r="W825" s="83"/>
      <c r="X825" s="83"/>
      <c r="Y825" s="83"/>
      <c r="Z825" s="83"/>
    </row>
    <row r="826" spans="1:26" ht="12.75" customHeight="1" x14ac:dyDescent="0.2">
      <c r="A826" s="295" t="str">
        <f>VLOOKUP(B825,'Pista 01'!$A$7:$H$197,3,FALSE)</f>
        <v>Eletroduto corrugado em polietileno de alta densidade, DN= 100 mm, com acessórios</v>
      </c>
      <c r="B826" s="296"/>
      <c r="C826" s="296"/>
      <c r="D826" s="296"/>
      <c r="E826" s="297"/>
      <c r="F826" s="91" t="s">
        <v>557</v>
      </c>
      <c r="G826" s="92" t="str">
        <f>VLOOKUP(B825,'Pista 01'!$A$7:$H$197,4,FALSE)</f>
        <v>m</v>
      </c>
      <c r="H826" s="10"/>
      <c r="I826" s="83"/>
      <c r="J826" s="83"/>
      <c r="K826" s="83"/>
      <c r="L826" s="83"/>
      <c r="M826" s="83"/>
      <c r="N826" s="83"/>
      <c r="O826" s="83"/>
      <c r="P826" s="83"/>
      <c r="Q826" s="83"/>
      <c r="R826" s="83"/>
      <c r="S826" s="83"/>
      <c r="T826" s="83"/>
      <c r="U826" s="83"/>
      <c r="V826" s="83"/>
      <c r="W826" s="83"/>
      <c r="X826" s="83"/>
      <c r="Y826" s="83"/>
      <c r="Z826" s="83"/>
    </row>
    <row r="827" spans="1:26" ht="12.75" customHeight="1" x14ac:dyDescent="0.2">
      <c r="A827" s="93"/>
      <c r="B827" s="94" t="s">
        <v>558</v>
      </c>
      <c r="C827" s="95" t="s">
        <v>559</v>
      </c>
      <c r="D827" s="95" t="s">
        <v>560</v>
      </c>
      <c r="E827" s="95"/>
      <c r="F827" s="96" t="s">
        <v>562</v>
      </c>
      <c r="G827" s="97" t="s">
        <v>563</v>
      </c>
      <c r="H827" s="10"/>
      <c r="I827" s="83"/>
      <c r="J827" s="83"/>
      <c r="K827" s="83"/>
      <c r="L827" s="83"/>
      <c r="M827" s="83"/>
      <c r="N827" s="83"/>
      <c r="O827" s="83"/>
      <c r="P827" s="83"/>
      <c r="Q827" s="83"/>
      <c r="R827" s="83"/>
      <c r="S827" s="83"/>
      <c r="T827" s="83"/>
      <c r="U827" s="83"/>
      <c r="V827" s="83"/>
      <c r="W827" s="83"/>
      <c r="X827" s="83"/>
      <c r="Y827" s="83"/>
      <c r="Z827" s="83"/>
    </row>
    <row r="828" spans="1:26" ht="12.75" customHeight="1" x14ac:dyDescent="0.2">
      <c r="A828" s="98">
        <v>88264</v>
      </c>
      <c r="B828" s="99" t="s">
        <v>824</v>
      </c>
      <c r="C828" s="56" t="s">
        <v>565</v>
      </c>
      <c r="D828" s="56" t="s">
        <v>566</v>
      </c>
      <c r="E828" s="182">
        <v>0.04</v>
      </c>
      <c r="F828" s="101">
        <v>19.48</v>
      </c>
      <c r="G828" s="102">
        <f t="shared" ref="G828:G830" si="64">ROUND(E828*F828,2)</f>
        <v>0.78</v>
      </c>
      <c r="H828" s="10"/>
      <c r="I828" s="83"/>
      <c r="J828" s="83"/>
      <c r="K828" s="83"/>
      <c r="L828" s="83"/>
      <c r="M828" s="83"/>
      <c r="N828" s="83"/>
      <c r="O828" s="83"/>
      <c r="P828" s="83"/>
      <c r="Q828" s="83"/>
      <c r="R828" s="83"/>
      <c r="S828" s="83"/>
      <c r="T828" s="83"/>
      <c r="U828" s="83"/>
      <c r="V828" s="83"/>
      <c r="W828" s="83"/>
      <c r="X828" s="83"/>
      <c r="Y828" s="83"/>
      <c r="Z828" s="83"/>
    </row>
    <row r="829" spans="1:26" ht="12.75" customHeight="1" x14ac:dyDescent="0.2">
      <c r="A829" s="98">
        <v>88247</v>
      </c>
      <c r="B829" s="99" t="s">
        <v>825</v>
      </c>
      <c r="C829" s="56" t="s">
        <v>565</v>
      </c>
      <c r="D829" s="56" t="s">
        <v>566</v>
      </c>
      <c r="E829" s="182">
        <v>0.04</v>
      </c>
      <c r="F829" s="101">
        <v>15.34</v>
      </c>
      <c r="G829" s="102">
        <f t="shared" si="64"/>
        <v>0.61</v>
      </c>
      <c r="H829" s="10"/>
      <c r="I829" s="83"/>
      <c r="J829" s="83"/>
      <c r="K829" s="83"/>
      <c r="L829" s="83"/>
      <c r="M829" s="83"/>
      <c r="N829" s="83"/>
      <c r="O829" s="83"/>
      <c r="P829" s="83"/>
      <c r="Q829" s="83"/>
      <c r="R829" s="83"/>
      <c r="S829" s="83"/>
      <c r="T829" s="83"/>
      <c r="U829" s="83"/>
      <c r="V829" s="83"/>
      <c r="W829" s="83"/>
      <c r="X829" s="83"/>
      <c r="Y829" s="83"/>
      <c r="Z829" s="83"/>
    </row>
    <row r="830" spans="1:26" ht="12.75" customHeight="1" x14ac:dyDescent="0.2">
      <c r="A830" s="98" t="s">
        <v>899</v>
      </c>
      <c r="B830" s="99" t="s">
        <v>900</v>
      </c>
      <c r="C830" s="56"/>
      <c r="D830" s="56" t="s">
        <v>566</v>
      </c>
      <c r="E830" s="182">
        <v>1.03</v>
      </c>
      <c r="F830" s="101">
        <v>16.829999999999998</v>
      </c>
      <c r="G830" s="102">
        <f t="shared" si="64"/>
        <v>17.329999999999998</v>
      </c>
      <c r="H830" s="10"/>
      <c r="I830" s="83"/>
      <c r="J830" s="83"/>
      <c r="K830" s="83"/>
      <c r="L830" s="83"/>
      <c r="M830" s="83"/>
      <c r="N830" s="83"/>
      <c r="O830" s="83"/>
      <c r="P830" s="83"/>
      <c r="Q830" s="83"/>
      <c r="R830" s="83"/>
      <c r="S830" s="83"/>
      <c r="T830" s="83"/>
      <c r="U830" s="83"/>
      <c r="V830" s="83"/>
      <c r="W830" s="83"/>
      <c r="X830" s="83"/>
      <c r="Y830" s="83"/>
      <c r="Z830" s="83"/>
    </row>
    <row r="831" spans="1:26" ht="12.75" customHeight="1" x14ac:dyDescent="0.2">
      <c r="A831" s="104"/>
      <c r="B831" s="105"/>
      <c r="C831" s="106"/>
      <c r="D831" s="106"/>
      <c r="E831" s="89" t="s">
        <v>583</v>
      </c>
      <c r="F831" s="89"/>
      <c r="G831" s="107">
        <f>ROUND(SUM(G828:G830),2)</f>
        <v>18.72</v>
      </c>
      <c r="H831" s="10"/>
      <c r="I831" s="83"/>
      <c r="J831" s="83"/>
      <c r="K831" s="83"/>
      <c r="L831" s="83"/>
      <c r="M831" s="83"/>
      <c r="N831" s="83"/>
      <c r="O831" s="83"/>
      <c r="P831" s="83"/>
      <c r="Q831" s="83"/>
      <c r="R831" s="83"/>
      <c r="S831" s="83"/>
      <c r="T831" s="83"/>
      <c r="U831" s="83"/>
      <c r="V831" s="83"/>
      <c r="W831" s="83"/>
      <c r="X831" s="83"/>
      <c r="Y831" s="83"/>
      <c r="Z831" s="83"/>
    </row>
    <row r="832" spans="1:26" ht="12.75" customHeight="1" x14ac:dyDescent="0.2">
      <c r="A832" s="108"/>
      <c r="B832" s="109"/>
      <c r="C832" s="110"/>
      <c r="D832" s="111" t="s">
        <v>584</v>
      </c>
      <c r="E832" s="112">
        <f>BDI!D26</f>
        <v>0.18894704395755624</v>
      </c>
      <c r="F832" s="111"/>
      <c r="G832" s="113">
        <f>ROUND(G831*E832,2)</f>
        <v>3.54</v>
      </c>
      <c r="H832" s="10"/>
      <c r="I832" s="114"/>
      <c r="J832" s="83"/>
      <c r="K832" s="83"/>
      <c r="L832" s="83"/>
      <c r="M832" s="83"/>
      <c r="N832" s="83"/>
      <c r="O832" s="83"/>
      <c r="P832" s="83"/>
      <c r="Q832" s="83"/>
      <c r="R832" s="83"/>
      <c r="S832" s="83"/>
      <c r="T832" s="83"/>
      <c r="U832" s="83"/>
      <c r="V832" s="83"/>
      <c r="W832" s="83"/>
      <c r="X832" s="83"/>
      <c r="Y832" s="83"/>
      <c r="Z832" s="83"/>
    </row>
    <row r="833" spans="1:26" ht="12.75" customHeight="1" x14ac:dyDescent="0.2">
      <c r="A833" s="115"/>
      <c r="B833" s="116"/>
      <c r="C833" s="117"/>
      <c r="D833" s="117"/>
      <c r="E833" s="91" t="s">
        <v>15</v>
      </c>
      <c r="F833" s="91"/>
      <c r="G833" s="118">
        <f>ROUND(G831+G832,2)</f>
        <v>22.26</v>
      </c>
      <c r="H833" s="10"/>
      <c r="I833" s="83"/>
      <c r="J833" s="83"/>
      <c r="K833" s="83"/>
      <c r="L833" s="83"/>
      <c r="M833" s="83"/>
      <c r="N833" s="83"/>
      <c r="O833" s="83"/>
      <c r="P833" s="83"/>
      <c r="Q833" s="83"/>
      <c r="R833" s="83"/>
      <c r="S833" s="83"/>
      <c r="T833" s="83"/>
      <c r="U833" s="83"/>
      <c r="V833" s="83"/>
      <c r="W833" s="83"/>
      <c r="X833" s="83"/>
      <c r="Y833" s="83"/>
      <c r="Z833" s="83"/>
    </row>
    <row r="834" spans="1:26" ht="12.75" customHeight="1" x14ac:dyDescent="0.2">
      <c r="A834" s="84"/>
      <c r="B834" s="84"/>
      <c r="C834" s="85"/>
      <c r="D834" s="85"/>
      <c r="E834" s="85"/>
      <c r="F834" s="85"/>
      <c r="G834" s="85"/>
      <c r="H834" s="56"/>
      <c r="I834" s="83"/>
      <c r="J834" s="83"/>
      <c r="K834" s="83"/>
      <c r="L834" s="83"/>
      <c r="M834" s="83"/>
      <c r="N834" s="83"/>
      <c r="O834" s="83"/>
      <c r="P834" s="83"/>
      <c r="Q834" s="83"/>
      <c r="R834" s="83"/>
      <c r="S834" s="83"/>
      <c r="T834" s="83"/>
      <c r="U834" s="83"/>
      <c r="V834" s="83"/>
      <c r="W834" s="83"/>
      <c r="X834" s="83"/>
      <c r="Y834" s="83"/>
      <c r="Z834" s="83"/>
    </row>
    <row r="835" spans="1:26" ht="12.75" customHeight="1" x14ac:dyDescent="0.2">
      <c r="A835" s="86" t="s">
        <v>7</v>
      </c>
      <c r="B835" s="87" t="s">
        <v>545</v>
      </c>
      <c r="C835" s="88">
        <v>83450</v>
      </c>
      <c r="D835" s="88"/>
      <c r="E835" s="89"/>
      <c r="F835" s="89"/>
      <c r="G835" s="90" t="s">
        <v>728</v>
      </c>
      <c r="H835" s="10"/>
      <c r="I835" s="83"/>
      <c r="J835" s="83"/>
      <c r="K835" s="83"/>
      <c r="L835" s="83"/>
      <c r="M835" s="83"/>
      <c r="N835" s="83"/>
      <c r="O835" s="83"/>
      <c r="P835" s="83"/>
      <c r="Q835" s="83"/>
      <c r="R835" s="83"/>
      <c r="S835" s="83"/>
      <c r="T835" s="83"/>
      <c r="U835" s="83"/>
      <c r="V835" s="83"/>
      <c r="W835" s="83"/>
      <c r="X835" s="83"/>
      <c r="Y835" s="83"/>
      <c r="Z835" s="83"/>
    </row>
    <row r="836" spans="1:26" ht="12.75" customHeight="1" x14ac:dyDescent="0.2">
      <c r="A836" s="295" t="str">
        <f>VLOOKUP(B835,'Pista 01'!$A$7:$H$197,3,FALSE)</f>
        <v>Caixa de passagem 80x80x80 em alvenaria com fundo brita, conforme projeto</v>
      </c>
      <c r="B836" s="296"/>
      <c r="C836" s="296"/>
      <c r="D836" s="296"/>
      <c r="E836" s="297"/>
      <c r="F836" s="91" t="s">
        <v>557</v>
      </c>
      <c r="G836" s="92" t="str">
        <f>VLOOKUP(B835,'Pista 01'!$A$7:$H$197,4,FALSE)</f>
        <v>un</v>
      </c>
      <c r="H836" s="10"/>
      <c r="I836" s="83"/>
      <c r="J836" s="83"/>
      <c r="K836" s="83"/>
      <c r="L836" s="83"/>
      <c r="M836" s="83"/>
      <c r="N836" s="83"/>
      <c r="O836" s="83"/>
      <c r="P836" s="83"/>
      <c r="Q836" s="83"/>
      <c r="R836" s="83"/>
      <c r="S836" s="83"/>
      <c r="T836" s="83"/>
      <c r="U836" s="83"/>
      <c r="V836" s="83"/>
      <c r="W836" s="83"/>
      <c r="X836" s="83"/>
      <c r="Y836" s="83"/>
      <c r="Z836" s="83"/>
    </row>
    <row r="837" spans="1:26" ht="12.75" customHeight="1" x14ac:dyDescent="0.2">
      <c r="A837" s="93"/>
      <c r="B837" s="94" t="s">
        <v>558</v>
      </c>
      <c r="C837" s="95" t="s">
        <v>559</v>
      </c>
      <c r="D837" s="95" t="s">
        <v>560</v>
      </c>
      <c r="E837" s="95"/>
      <c r="F837" s="96" t="s">
        <v>562</v>
      </c>
      <c r="G837" s="97" t="s">
        <v>563</v>
      </c>
      <c r="H837" s="10"/>
      <c r="I837" s="83"/>
      <c r="J837" s="83"/>
      <c r="K837" s="83"/>
      <c r="L837" s="83"/>
      <c r="M837" s="83"/>
      <c r="N837" s="83"/>
      <c r="O837" s="83"/>
      <c r="P837" s="83"/>
      <c r="Q837" s="83"/>
      <c r="R837" s="83"/>
      <c r="S837" s="83"/>
      <c r="T837" s="83"/>
      <c r="U837" s="83"/>
      <c r="V837" s="83"/>
      <c r="W837" s="83"/>
      <c r="X837" s="83"/>
      <c r="Y837" s="83"/>
      <c r="Z837" s="83"/>
    </row>
    <row r="838" spans="1:26" ht="12.75" customHeight="1" x14ac:dyDescent="0.2">
      <c r="A838" s="98">
        <v>39</v>
      </c>
      <c r="B838" s="99" t="s">
        <v>729</v>
      </c>
      <c r="C838" s="56" t="s">
        <v>589</v>
      </c>
      <c r="D838" s="56"/>
      <c r="E838" s="182">
        <v>2.2400000000000002</v>
      </c>
      <c r="F838" s="101">
        <v>4.7300000000000004</v>
      </c>
      <c r="G838" s="102">
        <f t="shared" ref="G838:G848" si="65">ROUND(E838*F838,2)</f>
        <v>10.6</v>
      </c>
      <c r="H838" s="10"/>
      <c r="I838" s="83"/>
      <c r="J838" s="83"/>
      <c r="K838" s="83"/>
      <c r="L838" s="83"/>
      <c r="M838" s="83"/>
      <c r="N838" s="83"/>
      <c r="O838" s="83"/>
      <c r="P838" s="83"/>
      <c r="Q838" s="83"/>
      <c r="R838" s="83"/>
      <c r="S838" s="83"/>
      <c r="T838" s="83"/>
      <c r="U838" s="83"/>
      <c r="V838" s="83"/>
      <c r="W838" s="83"/>
      <c r="X838" s="83"/>
      <c r="Y838" s="83"/>
      <c r="Z838" s="83"/>
    </row>
    <row r="839" spans="1:26" ht="12.75" customHeight="1" x14ac:dyDescent="0.2">
      <c r="A839" s="98">
        <v>367</v>
      </c>
      <c r="B839" s="99" t="s">
        <v>698</v>
      </c>
      <c r="C839" s="56" t="s">
        <v>572</v>
      </c>
      <c r="D839" s="56"/>
      <c r="E839" s="182">
        <v>2.0199999999999999E-2</v>
      </c>
      <c r="F839" s="101">
        <v>116.35</v>
      </c>
      <c r="G839" s="102">
        <f t="shared" si="65"/>
        <v>2.35</v>
      </c>
      <c r="H839" s="10"/>
      <c r="I839" s="83"/>
      <c r="J839" s="83"/>
      <c r="K839" s="83"/>
      <c r="L839" s="83"/>
      <c r="M839" s="83"/>
      <c r="N839" s="83"/>
      <c r="O839" s="83"/>
      <c r="P839" s="83"/>
      <c r="Q839" s="83"/>
      <c r="R839" s="83"/>
      <c r="S839" s="83"/>
      <c r="T839" s="83"/>
      <c r="U839" s="83"/>
      <c r="V839" s="83"/>
      <c r="W839" s="83"/>
      <c r="X839" s="83"/>
      <c r="Y839" s="83"/>
      <c r="Z839" s="83"/>
    </row>
    <row r="840" spans="1:26" ht="12.75" customHeight="1" x14ac:dyDescent="0.2">
      <c r="A840" s="98">
        <v>370</v>
      </c>
      <c r="B840" s="99" t="s">
        <v>571</v>
      </c>
      <c r="C840" s="56" t="s">
        <v>572</v>
      </c>
      <c r="D840" s="56"/>
      <c r="E840" s="182">
        <v>0.17</v>
      </c>
      <c r="F840" s="101">
        <v>89.17</v>
      </c>
      <c r="G840" s="102">
        <f t="shared" si="65"/>
        <v>15.16</v>
      </c>
      <c r="H840" s="10"/>
      <c r="I840" s="83"/>
      <c r="J840" s="83"/>
      <c r="K840" s="83"/>
      <c r="L840" s="83"/>
      <c r="M840" s="83"/>
      <c r="N840" s="83"/>
      <c r="O840" s="83"/>
      <c r="P840" s="83"/>
      <c r="Q840" s="83"/>
      <c r="R840" s="83"/>
      <c r="S840" s="83"/>
      <c r="T840" s="83"/>
      <c r="U840" s="83"/>
      <c r="V840" s="83"/>
      <c r="W840" s="83"/>
      <c r="X840" s="83"/>
      <c r="Y840" s="83"/>
      <c r="Z840" s="83"/>
    </row>
    <row r="841" spans="1:26" ht="12.75" customHeight="1" x14ac:dyDescent="0.2">
      <c r="A841" s="98">
        <v>1106</v>
      </c>
      <c r="B841" s="99" t="s">
        <v>730</v>
      </c>
      <c r="C841" s="56" t="s">
        <v>589</v>
      </c>
      <c r="D841" s="56"/>
      <c r="E841" s="182">
        <v>12.4</v>
      </c>
      <c r="F841" s="101">
        <v>0.74</v>
      </c>
      <c r="G841" s="102">
        <f t="shared" si="65"/>
        <v>9.18</v>
      </c>
      <c r="H841" s="10"/>
      <c r="I841" s="83"/>
      <c r="J841" s="83"/>
      <c r="K841" s="83"/>
      <c r="L841" s="83"/>
      <c r="M841" s="83"/>
      <c r="N841" s="83"/>
      <c r="O841" s="83"/>
      <c r="P841" s="83"/>
      <c r="Q841" s="83"/>
      <c r="R841" s="83"/>
      <c r="S841" s="83"/>
      <c r="T841" s="83"/>
      <c r="U841" s="83"/>
      <c r="V841" s="83"/>
      <c r="W841" s="83"/>
      <c r="X841" s="83"/>
      <c r="Y841" s="83"/>
      <c r="Z841" s="83"/>
    </row>
    <row r="842" spans="1:26" ht="12.75" customHeight="1" x14ac:dyDescent="0.2">
      <c r="A842" s="98">
        <v>1358</v>
      </c>
      <c r="B842" s="99" t="s">
        <v>731</v>
      </c>
      <c r="C842" s="56" t="s">
        <v>704</v>
      </c>
      <c r="D842" s="56"/>
      <c r="E842" s="182">
        <v>0.16</v>
      </c>
      <c r="F842" s="101">
        <v>24.45</v>
      </c>
      <c r="G842" s="102">
        <f t="shared" si="65"/>
        <v>3.91</v>
      </c>
      <c r="H842" s="10"/>
      <c r="I842" s="83"/>
      <c r="J842" s="83"/>
      <c r="K842" s="83"/>
      <c r="L842" s="83"/>
      <c r="M842" s="83"/>
      <c r="N842" s="83"/>
      <c r="O842" s="83"/>
      <c r="P842" s="83"/>
      <c r="Q842" s="83"/>
      <c r="R842" s="83"/>
      <c r="S842" s="83"/>
      <c r="T842" s="83"/>
      <c r="U842" s="83"/>
      <c r="V842" s="83"/>
      <c r="W842" s="83"/>
      <c r="X842" s="83"/>
      <c r="Y842" s="83"/>
      <c r="Z842" s="83"/>
    </row>
    <row r="843" spans="1:26" ht="12.75" customHeight="1" x14ac:dyDescent="0.2">
      <c r="A843" s="98">
        <v>1379</v>
      </c>
      <c r="B843" s="99" t="s">
        <v>732</v>
      </c>
      <c r="C843" s="56" t="s">
        <v>589</v>
      </c>
      <c r="D843" s="56"/>
      <c r="E843" s="182">
        <v>43.5</v>
      </c>
      <c r="F843" s="101">
        <v>0.41</v>
      </c>
      <c r="G843" s="102">
        <f t="shared" si="65"/>
        <v>17.84</v>
      </c>
      <c r="H843" s="10"/>
      <c r="I843" s="83"/>
      <c r="J843" s="83"/>
      <c r="K843" s="83"/>
      <c r="L843" s="83"/>
      <c r="M843" s="83"/>
      <c r="N843" s="83"/>
      <c r="O843" s="83"/>
      <c r="P843" s="83"/>
      <c r="Q843" s="83"/>
      <c r="R843" s="83"/>
      <c r="S843" s="83"/>
      <c r="T843" s="83"/>
      <c r="U843" s="83"/>
      <c r="V843" s="83"/>
      <c r="W843" s="83"/>
      <c r="X843" s="83"/>
      <c r="Y843" s="83"/>
      <c r="Z843" s="83"/>
    </row>
    <row r="844" spans="1:26" ht="12.75" customHeight="1" x14ac:dyDescent="0.2">
      <c r="A844" s="98">
        <v>4718</v>
      </c>
      <c r="B844" s="99" t="s">
        <v>733</v>
      </c>
      <c r="C844" s="56" t="s">
        <v>572</v>
      </c>
      <c r="D844" s="56"/>
      <c r="E844" s="182">
        <v>2.3400000000000001E-2</v>
      </c>
      <c r="F844" s="101">
        <v>81.67</v>
      </c>
      <c r="G844" s="102">
        <f t="shared" si="65"/>
        <v>1.91</v>
      </c>
      <c r="H844" s="10"/>
      <c r="I844" s="83"/>
      <c r="J844" s="83"/>
      <c r="K844" s="83"/>
      <c r="L844" s="83"/>
      <c r="M844" s="83"/>
      <c r="N844" s="83"/>
      <c r="O844" s="83"/>
      <c r="P844" s="83"/>
      <c r="Q844" s="83"/>
      <c r="R844" s="83"/>
      <c r="S844" s="83"/>
      <c r="T844" s="83"/>
      <c r="U844" s="83"/>
      <c r="V844" s="83"/>
      <c r="W844" s="83"/>
      <c r="X844" s="83"/>
      <c r="Y844" s="83"/>
      <c r="Z844" s="83"/>
    </row>
    <row r="845" spans="1:26" ht="12.75" customHeight="1" x14ac:dyDescent="0.2">
      <c r="A845" s="98">
        <v>4722</v>
      </c>
      <c r="B845" s="99" t="s">
        <v>734</v>
      </c>
      <c r="C845" s="56" t="s">
        <v>572</v>
      </c>
      <c r="D845" s="56"/>
      <c r="E845" s="182">
        <v>0.02</v>
      </c>
      <c r="F845" s="101">
        <v>81.67</v>
      </c>
      <c r="G845" s="102">
        <f t="shared" si="65"/>
        <v>1.63</v>
      </c>
      <c r="H845" s="10"/>
      <c r="I845" s="83"/>
      <c r="J845" s="83"/>
      <c r="K845" s="83"/>
      <c r="L845" s="83"/>
      <c r="M845" s="83"/>
      <c r="N845" s="83"/>
      <c r="O845" s="83"/>
      <c r="P845" s="83"/>
      <c r="Q845" s="83"/>
      <c r="R845" s="83"/>
      <c r="S845" s="83"/>
      <c r="T845" s="83"/>
      <c r="U845" s="83"/>
      <c r="V845" s="83"/>
      <c r="W845" s="83"/>
      <c r="X845" s="83"/>
      <c r="Y845" s="83"/>
      <c r="Z845" s="83"/>
    </row>
    <row r="846" spans="1:26" ht="12.75" customHeight="1" x14ac:dyDescent="0.2">
      <c r="A846" s="98">
        <v>7258</v>
      </c>
      <c r="B846" s="99" t="s">
        <v>579</v>
      </c>
      <c r="C846" s="56" t="s">
        <v>575</v>
      </c>
      <c r="D846" s="56"/>
      <c r="E846" s="182">
        <v>230</v>
      </c>
      <c r="F846" s="101">
        <v>0.31</v>
      </c>
      <c r="G846" s="102">
        <f t="shared" si="65"/>
        <v>71.3</v>
      </c>
      <c r="H846" s="10"/>
      <c r="I846" s="83"/>
      <c r="J846" s="83"/>
      <c r="K846" s="83"/>
      <c r="L846" s="83"/>
      <c r="M846" s="83"/>
      <c r="N846" s="83"/>
      <c r="O846" s="83"/>
      <c r="P846" s="83"/>
      <c r="Q846" s="83"/>
      <c r="R846" s="83"/>
      <c r="S846" s="83"/>
      <c r="T846" s="83"/>
      <c r="U846" s="83"/>
      <c r="V846" s="83"/>
      <c r="W846" s="83"/>
      <c r="X846" s="83"/>
      <c r="Y846" s="83"/>
      <c r="Z846" s="83"/>
    </row>
    <row r="847" spans="1:26" ht="12.75" customHeight="1" x14ac:dyDescent="0.2">
      <c r="A847" s="98">
        <v>88309</v>
      </c>
      <c r="B847" s="99" t="s">
        <v>569</v>
      </c>
      <c r="C847" s="56" t="s">
        <v>565</v>
      </c>
      <c r="D847" s="56"/>
      <c r="E847" s="182">
        <v>5.7</v>
      </c>
      <c r="F847" s="101">
        <v>19.27</v>
      </c>
      <c r="G847" s="102">
        <f t="shared" si="65"/>
        <v>109.84</v>
      </c>
      <c r="H847" s="10"/>
      <c r="I847" s="83"/>
      <c r="J847" s="83"/>
      <c r="K847" s="83"/>
      <c r="L847" s="83"/>
      <c r="M847" s="83"/>
      <c r="N847" s="83"/>
      <c r="O847" s="83"/>
      <c r="P847" s="83"/>
      <c r="Q847" s="83"/>
      <c r="R847" s="83"/>
      <c r="S847" s="83"/>
      <c r="T847" s="83"/>
      <c r="U847" s="83"/>
      <c r="V847" s="83"/>
      <c r="W847" s="83"/>
      <c r="X847" s="83"/>
      <c r="Y847" s="83"/>
      <c r="Z847" s="83"/>
    </row>
    <row r="848" spans="1:26" ht="12.75" customHeight="1" x14ac:dyDescent="0.2">
      <c r="A848" s="98">
        <v>88316</v>
      </c>
      <c r="B848" s="99" t="s">
        <v>570</v>
      </c>
      <c r="C848" s="56" t="s">
        <v>565</v>
      </c>
      <c r="D848" s="56"/>
      <c r="E848" s="182">
        <v>10.7</v>
      </c>
      <c r="F848" s="101">
        <v>14.36</v>
      </c>
      <c r="G848" s="102">
        <f t="shared" si="65"/>
        <v>153.65</v>
      </c>
      <c r="H848" s="10"/>
      <c r="I848" s="83"/>
      <c r="J848" s="83"/>
      <c r="K848" s="83"/>
      <c r="L848" s="83"/>
      <c r="M848" s="83"/>
      <c r="N848" s="83"/>
      <c r="O848" s="83"/>
      <c r="P848" s="83"/>
      <c r="Q848" s="83"/>
      <c r="R848" s="83"/>
      <c r="S848" s="83"/>
      <c r="T848" s="83"/>
      <c r="U848" s="83"/>
      <c r="V848" s="83"/>
      <c r="W848" s="83"/>
      <c r="X848" s="83"/>
      <c r="Y848" s="83"/>
      <c r="Z848" s="83"/>
    </row>
    <row r="849" spans="1:26" ht="12.75" customHeight="1" x14ac:dyDescent="0.2">
      <c r="A849" s="104"/>
      <c r="B849" s="105"/>
      <c r="C849" s="106"/>
      <c r="D849" s="106"/>
      <c r="E849" s="89" t="s">
        <v>583</v>
      </c>
      <c r="F849" s="89"/>
      <c r="G849" s="107">
        <f>ROUND(SUM(G838:G848),2)</f>
        <v>397.37</v>
      </c>
      <c r="H849" s="10"/>
      <c r="I849" s="83"/>
      <c r="J849" s="83"/>
      <c r="K849" s="83"/>
      <c r="L849" s="83"/>
      <c r="M849" s="83"/>
      <c r="N849" s="83"/>
      <c r="O849" s="83"/>
      <c r="P849" s="83"/>
      <c r="Q849" s="83"/>
      <c r="R849" s="83"/>
      <c r="S849" s="83"/>
      <c r="T849" s="83"/>
      <c r="U849" s="83"/>
      <c r="V849" s="83"/>
      <c r="W849" s="83"/>
      <c r="X849" s="83"/>
      <c r="Y849" s="83"/>
      <c r="Z849" s="83"/>
    </row>
    <row r="850" spans="1:26" ht="12.75" customHeight="1" x14ac:dyDescent="0.2">
      <c r="A850" s="108"/>
      <c r="B850" s="109"/>
      <c r="C850" s="110"/>
      <c r="D850" s="111" t="s">
        <v>584</v>
      </c>
      <c r="E850" s="112">
        <f>BDI!D26</f>
        <v>0.18894704395755624</v>
      </c>
      <c r="F850" s="111"/>
      <c r="G850" s="113">
        <f>ROUND(G849*E850,2)</f>
        <v>75.08</v>
      </c>
      <c r="H850" s="10"/>
      <c r="I850" s="114"/>
      <c r="J850" s="83"/>
      <c r="K850" s="83"/>
      <c r="L850" s="83"/>
      <c r="M850" s="83"/>
      <c r="N850" s="83"/>
      <c r="O850" s="83"/>
      <c r="P850" s="83"/>
      <c r="Q850" s="83"/>
      <c r="R850" s="83"/>
      <c r="S850" s="83"/>
      <c r="T850" s="83"/>
      <c r="U850" s="83"/>
      <c r="V850" s="83"/>
      <c r="W850" s="83"/>
      <c r="X850" s="83"/>
      <c r="Y850" s="83"/>
      <c r="Z850" s="83"/>
    </row>
    <row r="851" spans="1:26" ht="12.75" customHeight="1" x14ac:dyDescent="0.2">
      <c r="A851" s="115"/>
      <c r="B851" s="116"/>
      <c r="C851" s="117"/>
      <c r="D851" s="117"/>
      <c r="E851" s="91" t="s">
        <v>15</v>
      </c>
      <c r="F851" s="91"/>
      <c r="G851" s="118">
        <f>ROUND(G849+G850,2)</f>
        <v>472.45</v>
      </c>
      <c r="H851" s="10"/>
      <c r="I851" s="83"/>
      <c r="J851" s="83"/>
      <c r="K851" s="83"/>
      <c r="L851" s="83"/>
      <c r="M851" s="83"/>
      <c r="N851" s="83"/>
      <c r="O851" s="83"/>
      <c r="P851" s="83"/>
      <c r="Q851" s="83"/>
      <c r="R851" s="83"/>
      <c r="S851" s="83"/>
      <c r="T851" s="83"/>
      <c r="U851" s="83"/>
      <c r="V851" s="83"/>
      <c r="W851" s="83"/>
      <c r="X851" s="83"/>
      <c r="Y851" s="83"/>
      <c r="Z851" s="83"/>
    </row>
    <row r="852" spans="1:26" ht="12.75" customHeight="1" x14ac:dyDescent="0.2">
      <c r="A852" s="84"/>
      <c r="B852" s="84"/>
      <c r="C852" s="85"/>
      <c r="D852" s="85"/>
      <c r="E852" s="85"/>
      <c r="F852" s="85"/>
      <c r="G852" s="85"/>
      <c r="H852" s="56"/>
      <c r="I852" s="83"/>
      <c r="J852" s="83"/>
      <c r="K852" s="83"/>
      <c r="L852" s="83"/>
      <c r="M852" s="83"/>
      <c r="N852" s="83"/>
      <c r="O852" s="83"/>
      <c r="P852" s="83"/>
      <c r="Q852" s="83"/>
      <c r="R852" s="83"/>
      <c r="S852" s="83"/>
      <c r="T852" s="83"/>
      <c r="U852" s="83"/>
      <c r="V852" s="83"/>
      <c r="W852" s="83"/>
      <c r="X852" s="83"/>
      <c r="Y852" s="83"/>
      <c r="Z852" s="83"/>
    </row>
    <row r="853" spans="1:26" ht="12.75" customHeight="1" x14ac:dyDescent="0.2">
      <c r="A853" s="86" t="s">
        <v>7</v>
      </c>
      <c r="B853" s="87" t="s">
        <v>549</v>
      </c>
      <c r="C853" s="88" t="s">
        <v>489</v>
      </c>
      <c r="D853" s="88"/>
      <c r="E853" s="89"/>
      <c r="F853" s="89"/>
      <c r="G853" s="90" t="s">
        <v>728</v>
      </c>
      <c r="H853" s="10"/>
      <c r="I853" s="83"/>
      <c r="J853" s="83"/>
      <c r="K853" s="83"/>
      <c r="L853" s="83"/>
      <c r="M853" s="83"/>
      <c r="N853" s="83"/>
      <c r="O853" s="83"/>
      <c r="P853" s="83"/>
      <c r="Q853" s="83"/>
      <c r="R853" s="83"/>
      <c r="S853" s="83"/>
      <c r="T853" s="83"/>
      <c r="U853" s="83"/>
      <c r="V853" s="83"/>
      <c r="W853" s="83"/>
      <c r="X853" s="83"/>
      <c r="Y853" s="83"/>
      <c r="Z853" s="83"/>
    </row>
    <row r="854" spans="1:26" ht="12.75" customHeight="1" x14ac:dyDescent="0.2">
      <c r="A854" s="295" t="str">
        <f>VLOOKUP(B853,'Pista 01'!$A$7:$H$197,3,FALSE)</f>
        <v>Escavação manual de valas em terra compacta, profundidade de 0 m &lt; h &lt;= 1 m</v>
      </c>
      <c r="B854" s="296"/>
      <c r="C854" s="296"/>
      <c r="D854" s="296"/>
      <c r="E854" s="297"/>
      <c r="F854" s="91" t="s">
        <v>557</v>
      </c>
      <c r="G854" s="92" t="str">
        <f>VLOOKUP(B853,'Pista 01'!$A$7:$H$197,4,FALSE)</f>
        <v>m³</v>
      </c>
      <c r="H854" s="10"/>
      <c r="I854" s="83"/>
      <c r="J854" s="83"/>
      <c r="K854" s="83"/>
      <c r="L854" s="83"/>
      <c r="M854" s="83"/>
      <c r="N854" s="83"/>
      <c r="O854" s="83"/>
      <c r="P854" s="83"/>
      <c r="Q854" s="83"/>
      <c r="R854" s="83"/>
      <c r="S854" s="83"/>
      <c r="T854" s="83"/>
      <c r="U854" s="83"/>
      <c r="V854" s="83"/>
      <c r="W854" s="83"/>
      <c r="X854" s="83"/>
      <c r="Y854" s="83"/>
      <c r="Z854" s="83"/>
    </row>
    <row r="855" spans="1:26" ht="12.75" customHeight="1" x14ac:dyDescent="0.2">
      <c r="A855" s="93"/>
      <c r="B855" s="94" t="s">
        <v>558</v>
      </c>
      <c r="C855" s="95" t="s">
        <v>559</v>
      </c>
      <c r="D855" s="95" t="s">
        <v>560</v>
      </c>
      <c r="E855" s="95"/>
      <c r="F855" s="96" t="s">
        <v>562</v>
      </c>
      <c r="G855" s="97" t="s">
        <v>563</v>
      </c>
      <c r="H855" s="10"/>
      <c r="I855" s="83"/>
      <c r="J855" s="83"/>
      <c r="K855" s="83"/>
      <c r="L855" s="83"/>
      <c r="M855" s="83"/>
      <c r="N855" s="83"/>
      <c r="O855" s="83"/>
      <c r="P855" s="83"/>
      <c r="Q855" s="83"/>
      <c r="R855" s="83"/>
      <c r="S855" s="83"/>
      <c r="T855" s="83"/>
      <c r="U855" s="83"/>
      <c r="V855" s="83"/>
      <c r="W855" s="83"/>
      <c r="X855" s="83"/>
      <c r="Y855" s="83"/>
      <c r="Z855" s="83"/>
    </row>
    <row r="856" spans="1:26" ht="12.75" customHeight="1" x14ac:dyDescent="0.2">
      <c r="A856" s="98">
        <v>88316</v>
      </c>
      <c r="B856" s="99" t="s">
        <v>570</v>
      </c>
      <c r="C856" s="56" t="s">
        <v>565</v>
      </c>
      <c r="D856" s="56"/>
      <c r="E856" s="182">
        <v>3.5</v>
      </c>
      <c r="F856" s="101">
        <v>14.36</v>
      </c>
      <c r="G856" s="102">
        <f>ROUND(E856*F856,2)</f>
        <v>50.26</v>
      </c>
      <c r="H856" s="10"/>
      <c r="I856" s="83"/>
      <c r="J856" s="83"/>
      <c r="K856" s="83"/>
      <c r="L856" s="83"/>
      <c r="M856" s="83"/>
      <c r="N856" s="83"/>
      <c r="O856" s="83"/>
      <c r="P856" s="83"/>
      <c r="Q856" s="83"/>
      <c r="R856" s="83"/>
      <c r="S856" s="83"/>
      <c r="T856" s="83"/>
      <c r="U856" s="83"/>
      <c r="V856" s="83"/>
      <c r="W856" s="83"/>
      <c r="X856" s="83"/>
      <c r="Y856" s="83"/>
      <c r="Z856" s="83"/>
    </row>
    <row r="857" spans="1:26" ht="12.75" customHeight="1" x14ac:dyDescent="0.2">
      <c r="A857" s="104"/>
      <c r="B857" s="105"/>
      <c r="C857" s="106"/>
      <c r="D857" s="106"/>
      <c r="E857" s="89" t="s">
        <v>583</v>
      </c>
      <c r="F857" s="89"/>
      <c r="G857" s="107">
        <f>ROUND(SUM(G856),2)</f>
        <v>50.26</v>
      </c>
      <c r="H857" s="10"/>
      <c r="I857" s="83"/>
      <c r="J857" s="83"/>
      <c r="K857" s="83"/>
      <c r="L857" s="83"/>
      <c r="M857" s="83"/>
      <c r="N857" s="83"/>
      <c r="O857" s="83"/>
      <c r="P857" s="83"/>
      <c r="Q857" s="83"/>
      <c r="R857" s="83"/>
      <c r="S857" s="83"/>
      <c r="T857" s="83"/>
      <c r="U857" s="83"/>
      <c r="V857" s="83"/>
      <c r="W857" s="83"/>
      <c r="X857" s="83"/>
      <c r="Y857" s="83"/>
      <c r="Z857" s="83"/>
    </row>
    <row r="858" spans="1:26" ht="12.75" customHeight="1" x14ac:dyDescent="0.2">
      <c r="A858" s="108"/>
      <c r="B858" s="109"/>
      <c r="C858" s="110"/>
      <c r="D858" s="111" t="s">
        <v>584</v>
      </c>
      <c r="E858" s="112">
        <f>BDI!D26</f>
        <v>0.18894704395755624</v>
      </c>
      <c r="F858" s="111"/>
      <c r="G858" s="113">
        <f>ROUND(G857*E858,2)</f>
        <v>9.5</v>
      </c>
      <c r="H858" s="10"/>
      <c r="I858" s="114"/>
      <c r="J858" s="83"/>
      <c r="K858" s="83"/>
      <c r="L858" s="83"/>
      <c r="M858" s="83"/>
      <c r="N858" s="83"/>
      <c r="O858" s="83"/>
      <c r="P858" s="83"/>
      <c r="Q858" s="83"/>
      <c r="R858" s="83"/>
      <c r="S858" s="83"/>
      <c r="T858" s="83"/>
      <c r="U858" s="83"/>
      <c r="V858" s="83"/>
      <c r="W858" s="83"/>
      <c r="X858" s="83"/>
      <c r="Y858" s="83"/>
      <c r="Z858" s="83"/>
    </row>
    <row r="859" spans="1:26" ht="12.75" customHeight="1" x14ac:dyDescent="0.2">
      <c r="A859" s="115"/>
      <c r="B859" s="116"/>
      <c r="C859" s="117"/>
      <c r="D859" s="117"/>
      <c r="E859" s="91" t="s">
        <v>15</v>
      </c>
      <c r="F859" s="91"/>
      <c r="G859" s="118">
        <f>ROUND(G857+G858,2)</f>
        <v>59.76</v>
      </c>
      <c r="H859" s="10"/>
      <c r="I859" s="83"/>
      <c r="J859" s="83"/>
      <c r="K859" s="83"/>
      <c r="L859" s="83"/>
      <c r="M859" s="83"/>
      <c r="N859" s="83"/>
      <c r="O859" s="83"/>
      <c r="P859" s="83"/>
      <c r="Q859" s="83"/>
      <c r="R859" s="83"/>
      <c r="S859" s="83"/>
      <c r="T859" s="83"/>
      <c r="U859" s="83"/>
      <c r="V859" s="83"/>
      <c r="W859" s="83"/>
      <c r="X859" s="83"/>
      <c r="Y859" s="83"/>
      <c r="Z859" s="83"/>
    </row>
    <row r="860" spans="1:26" ht="12.75" customHeight="1" x14ac:dyDescent="0.2">
      <c r="A860" s="84"/>
      <c r="B860" s="84"/>
      <c r="C860" s="85"/>
      <c r="D860" s="85"/>
      <c r="E860" s="85"/>
      <c r="F860" s="85"/>
      <c r="G860" s="85"/>
      <c r="H860" s="56"/>
      <c r="I860" s="83"/>
      <c r="J860" s="83"/>
      <c r="K860" s="83"/>
      <c r="L860" s="83"/>
      <c r="M860" s="83"/>
      <c r="N860" s="83"/>
      <c r="O860" s="83"/>
      <c r="P860" s="83"/>
      <c r="Q860" s="83"/>
      <c r="R860" s="83"/>
      <c r="S860" s="83"/>
      <c r="T860" s="83"/>
      <c r="U860" s="83"/>
      <c r="V860" s="83"/>
      <c r="W860" s="83"/>
      <c r="X860" s="83"/>
      <c r="Y860" s="83"/>
      <c r="Z860" s="83"/>
    </row>
    <row r="861" spans="1:26" ht="12.75" customHeight="1" x14ac:dyDescent="0.2">
      <c r="A861" s="86" t="s">
        <v>7</v>
      </c>
      <c r="B861" s="87" t="s">
        <v>82</v>
      </c>
      <c r="C861" s="88" t="s">
        <v>83</v>
      </c>
      <c r="D861" s="88"/>
      <c r="E861" s="89"/>
      <c r="F861" s="89"/>
      <c r="G861" s="90"/>
      <c r="H861" s="10"/>
      <c r="I861" s="83"/>
      <c r="J861" s="83"/>
      <c r="K861" s="83"/>
      <c r="L861" s="83"/>
      <c r="M861" s="83"/>
      <c r="N861" s="83"/>
      <c r="O861" s="83"/>
      <c r="P861" s="83"/>
      <c r="Q861" s="83"/>
      <c r="R861" s="83"/>
      <c r="S861" s="83"/>
      <c r="T861" s="83"/>
      <c r="U861" s="83"/>
      <c r="V861" s="83"/>
      <c r="W861" s="83"/>
      <c r="X861" s="83"/>
      <c r="Y861" s="83"/>
      <c r="Z861" s="83"/>
    </row>
    <row r="862" spans="1:26" ht="12.75" customHeight="1" x14ac:dyDescent="0.2">
      <c r="A862" s="295" t="str">
        <f>VLOOKUP(B861,'Canteiro+Adm. Local'!$A$7:$H$31,3,FALSE)</f>
        <v>Limpeza permanente de obra</v>
      </c>
      <c r="B862" s="296"/>
      <c r="C862" s="296"/>
      <c r="D862" s="296"/>
      <c r="E862" s="297"/>
      <c r="F862" s="91" t="s">
        <v>557</v>
      </c>
      <c r="G862" s="92" t="str">
        <f>VLOOKUP(B861,'Canteiro+Adm. Local'!$A$7:$H$31,4,FALSE)</f>
        <v>mês</v>
      </c>
      <c r="H862" s="10"/>
      <c r="I862" s="83"/>
      <c r="J862" s="83"/>
      <c r="K862" s="83"/>
      <c r="L862" s="83"/>
      <c r="M862" s="83"/>
      <c r="N862" s="83"/>
      <c r="O862" s="83"/>
      <c r="P862" s="83"/>
      <c r="Q862" s="83"/>
      <c r="R862" s="83"/>
      <c r="S862" s="83"/>
      <c r="T862" s="83"/>
      <c r="U862" s="83"/>
      <c r="V862" s="83"/>
      <c r="W862" s="83"/>
      <c r="X862" s="83"/>
      <c r="Y862" s="83"/>
      <c r="Z862" s="83"/>
    </row>
    <row r="863" spans="1:26" ht="12.75" customHeight="1" x14ac:dyDescent="0.2">
      <c r="A863" s="93"/>
      <c r="B863" s="94" t="s">
        <v>558</v>
      </c>
      <c r="C863" s="95" t="s">
        <v>559</v>
      </c>
      <c r="D863" s="95" t="s">
        <v>560</v>
      </c>
      <c r="E863" s="95"/>
      <c r="F863" s="96" t="s">
        <v>562</v>
      </c>
      <c r="G863" s="97" t="s">
        <v>563</v>
      </c>
      <c r="H863" s="10"/>
      <c r="I863" s="83"/>
      <c r="J863" s="83"/>
      <c r="K863" s="83"/>
      <c r="L863" s="83"/>
      <c r="M863" s="83"/>
      <c r="N863" s="83"/>
      <c r="O863" s="83"/>
      <c r="P863" s="83"/>
      <c r="Q863" s="83"/>
      <c r="R863" s="83"/>
      <c r="S863" s="83"/>
      <c r="T863" s="83"/>
      <c r="U863" s="83"/>
      <c r="V863" s="83"/>
      <c r="W863" s="83"/>
      <c r="X863" s="83"/>
      <c r="Y863" s="83"/>
      <c r="Z863" s="83"/>
    </row>
    <row r="864" spans="1:26" ht="12.75" customHeight="1" x14ac:dyDescent="0.2">
      <c r="A864" s="98">
        <v>88316</v>
      </c>
      <c r="B864" s="99" t="s">
        <v>570</v>
      </c>
      <c r="C864" s="56" t="s">
        <v>565</v>
      </c>
      <c r="D864" s="56"/>
      <c r="E864" s="182">
        <v>120</v>
      </c>
      <c r="F864" s="101">
        <v>14.36</v>
      </c>
      <c r="G864" s="102">
        <f>ROUND(E864*F864,2)</f>
        <v>1723.2</v>
      </c>
      <c r="H864" s="10"/>
      <c r="I864" s="83"/>
      <c r="J864" s="83"/>
      <c r="K864" s="83"/>
      <c r="L864" s="83"/>
      <c r="M864" s="83"/>
      <c r="N864" s="83"/>
      <c r="O864" s="83"/>
      <c r="P864" s="83"/>
      <c r="Q864" s="83"/>
      <c r="R864" s="83"/>
      <c r="S864" s="83"/>
      <c r="T864" s="83"/>
      <c r="U864" s="83"/>
      <c r="V864" s="83"/>
      <c r="W864" s="83"/>
      <c r="X864" s="83"/>
      <c r="Y864" s="83"/>
      <c r="Z864" s="83"/>
    </row>
    <row r="865" spans="1:26" ht="12.75" customHeight="1" x14ac:dyDescent="0.2">
      <c r="A865" s="104"/>
      <c r="B865" s="105"/>
      <c r="C865" s="106"/>
      <c r="D865" s="106"/>
      <c r="E865" s="89" t="s">
        <v>583</v>
      </c>
      <c r="F865" s="89"/>
      <c r="G865" s="107">
        <f>ROUND(SUM(G864),2)</f>
        <v>1723.2</v>
      </c>
      <c r="H865" s="10"/>
      <c r="I865" s="83"/>
      <c r="J865" s="83"/>
      <c r="K865" s="83"/>
      <c r="L865" s="83"/>
      <c r="M865" s="83"/>
      <c r="N865" s="83"/>
      <c r="O865" s="83"/>
      <c r="P865" s="83"/>
      <c r="Q865" s="83"/>
      <c r="R865" s="83"/>
      <c r="S865" s="83"/>
      <c r="T865" s="83"/>
      <c r="U865" s="83"/>
      <c r="V865" s="83"/>
      <c r="W865" s="83"/>
      <c r="X865" s="83"/>
      <c r="Y865" s="83"/>
      <c r="Z865" s="83"/>
    </row>
    <row r="866" spans="1:26" ht="12.75" customHeight="1" x14ac:dyDescent="0.2">
      <c r="A866" s="108"/>
      <c r="B866" s="109"/>
      <c r="C866" s="110"/>
      <c r="D866" s="111" t="s">
        <v>584</v>
      </c>
      <c r="E866" s="112">
        <f>BDI!D26</f>
        <v>0.18894704395755624</v>
      </c>
      <c r="F866" s="111"/>
      <c r="G866" s="113">
        <f>ROUND(G865*E866,2)</f>
        <v>325.58999999999997</v>
      </c>
      <c r="H866" s="10"/>
      <c r="I866" s="114"/>
      <c r="J866" s="83"/>
      <c r="K866" s="83"/>
      <c r="L866" s="83"/>
      <c r="M866" s="83"/>
      <c r="N866" s="83"/>
      <c r="O866" s="83"/>
      <c r="P866" s="83"/>
      <c r="Q866" s="83"/>
      <c r="R866" s="83"/>
      <c r="S866" s="83"/>
      <c r="T866" s="83"/>
      <c r="U866" s="83"/>
      <c r="V866" s="83"/>
      <c r="W866" s="83"/>
      <c r="X866" s="83"/>
      <c r="Y866" s="83"/>
      <c r="Z866" s="83"/>
    </row>
    <row r="867" spans="1:26" ht="12.75" customHeight="1" x14ac:dyDescent="0.2">
      <c r="A867" s="115"/>
      <c r="B867" s="116"/>
      <c r="C867" s="117"/>
      <c r="D867" s="117"/>
      <c r="E867" s="91" t="s">
        <v>15</v>
      </c>
      <c r="F867" s="91"/>
      <c r="G867" s="118">
        <f>ROUND(G865+G866,2)</f>
        <v>2048.79</v>
      </c>
      <c r="H867" s="10"/>
      <c r="I867" s="83"/>
      <c r="J867" s="83"/>
      <c r="K867" s="83"/>
      <c r="L867" s="83"/>
      <c r="M867" s="83"/>
      <c r="N867" s="83"/>
      <c r="O867" s="83"/>
      <c r="P867" s="83"/>
      <c r="Q867" s="83"/>
      <c r="R867" s="83"/>
      <c r="S867" s="83"/>
      <c r="T867" s="83"/>
      <c r="U867" s="83"/>
      <c r="V867" s="83"/>
      <c r="W867" s="83"/>
      <c r="X867" s="83"/>
      <c r="Y867" s="83"/>
      <c r="Z867" s="83"/>
    </row>
    <row r="868" spans="1:26" ht="12.75" customHeight="1" x14ac:dyDescent="0.2">
      <c r="A868" s="84"/>
      <c r="B868" s="84"/>
      <c r="C868" s="85"/>
      <c r="D868" s="85"/>
      <c r="E868" s="85"/>
      <c r="F868" s="85"/>
      <c r="G868" s="85"/>
      <c r="H868" s="56"/>
      <c r="I868" s="83"/>
      <c r="J868" s="83"/>
      <c r="K868" s="83"/>
      <c r="L868" s="83"/>
      <c r="M868" s="83"/>
      <c r="N868" s="83"/>
      <c r="O868" s="83"/>
      <c r="P868" s="83"/>
      <c r="Q868" s="83"/>
      <c r="R868" s="83"/>
      <c r="S868" s="83"/>
      <c r="T868" s="83"/>
      <c r="U868" s="83"/>
      <c r="V868" s="83"/>
      <c r="W868" s="83"/>
      <c r="X868" s="83"/>
      <c r="Y868" s="83"/>
      <c r="Z868" s="83"/>
    </row>
    <row r="869" spans="1:26" ht="12.75" customHeight="1" x14ac:dyDescent="0.2">
      <c r="A869" s="86" t="s">
        <v>7</v>
      </c>
      <c r="B869" s="87" t="s">
        <v>95</v>
      </c>
      <c r="C869" s="88" t="s">
        <v>97</v>
      </c>
      <c r="D869" s="88"/>
      <c r="E869" s="89"/>
      <c r="F869" s="89"/>
      <c r="G869" s="90"/>
      <c r="H869" s="10"/>
      <c r="I869" s="83"/>
      <c r="J869" s="83"/>
      <c r="K869" s="83"/>
      <c r="L869" s="83"/>
      <c r="M869" s="83"/>
      <c r="N869" s="83"/>
      <c r="O869" s="83"/>
      <c r="P869" s="83"/>
      <c r="Q869" s="83"/>
      <c r="R869" s="83"/>
      <c r="S869" s="83"/>
      <c r="T869" s="83"/>
      <c r="U869" s="83"/>
      <c r="V869" s="83"/>
      <c r="W869" s="83"/>
      <c r="X869" s="83"/>
      <c r="Y869" s="83"/>
      <c r="Z869" s="83"/>
    </row>
    <row r="870" spans="1:26" ht="12.75" customHeight="1" x14ac:dyDescent="0.2">
      <c r="A870" s="295" t="str">
        <f>VLOOKUP(B869,'Canteiro+Adm. Local'!$A$7:$H$31,3,FALSE)</f>
        <v>AS BUILT, do Projeto de Arquitetura, Estrutural,  Instalações Elétricas, Irrigação e Drenagem</v>
      </c>
      <c r="B870" s="296"/>
      <c r="C870" s="296"/>
      <c r="D870" s="296"/>
      <c r="E870" s="297"/>
      <c r="F870" s="91" t="s">
        <v>557</v>
      </c>
      <c r="G870" s="92" t="str">
        <f>VLOOKUP(B869,'Canteiro+Adm. Local'!$A$7:$H$31,4,FALSE)</f>
        <v>m²</v>
      </c>
      <c r="H870" s="10"/>
      <c r="I870" s="83"/>
      <c r="J870" s="83"/>
      <c r="K870" s="83"/>
      <c r="L870" s="83"/>
      <c r="M870" s="83"/>
      <c r="N870" s="83"/>
      <c r="O870" s="83"/>
      <c r="P870" s="83"/>
      <c r="Q870" s="83"/>
      <c r="R870" s="83"/>
      <c r="S870" s="83"/>
      <c r="T870" s="83"/>
      <c r="U870" s="83"/>
      <c r="V870" s="83"/>
      <c r="W870" s="83"/>
      <c r="X870" s="83"/>
      <c r="Y870" s="83"/>
      <c r="Z870" s="83"/>
    </row>
    <row r="871" spans="1:26" ht="12.75" customHeight="1" x14ac:dyDescent="0.2">
      <c r="A871" s="93"/>
      <c r="B871" s="94" t="s">
        <v>558</v>
      </c>
      <c r="C871" s="95" t="s">
        <v>559</v>
      </c>
      <c r="D871" s="95" t="s">
        <v>560</v>
      </c>
      <c r="E871" s="95"/>
      <c r="F871" s="96" t="s">
        <v>562</v>
      </c>
      <c r="G871" s="97" t="s">
        <v>563</v>
      </c>
      <c r="H871" s="10"/>
      <c r="I871" s="83"/>
      <c r="J871" s="83"/>
      <c r="K871" s="83"/>
      <c r="L871" s="83"/>
      <c r="M871" s="83"/>
      <c r="N871" s="83"/>
      <c r="O871" s="83"/>
      <c r="P871" s="83"/>
      <c r="Q871" s="83"/>
      <c r="R871" s="83"/>
      <c r="S871" s="83"/>
      <c r="T871" s="83"/>
      <c r="U871" s="83"/>
      <c r="V871" s="83"/>
      <c r="W871" s="83"/>
      <c r="X871" s="83"/>
      <c r="Y871" s="83"/>
      <c r="Z871" s="83"/>
    </row>
    <row r="872" spans="1:26" ht="12.75" customHeight="1" x14ac:dyDescent="0.2">
      <c r="A872" s="98">
        <v>90773</v>
      </c>
      <c r="B872" s="99" t="s">
        <v>901</v>
      </c>
      <c r="C872" s="56" t="s">
        <v>565</v>
      </c>
      <c r="D872" s="56"/>
      <c r="E872" s="182">
        <v>3.9E-2</v>
      </c>
      <c r="F872" s="101">
        <v>14.75</v>
      </c>
      <c r="G872" s="102">
        <f>ROUND(E872*F872,2)</f>
        <v>0.57999999999999996</v>
      </c>
      <c r="H872" s="10"/>
      <c r="I872" s="83"/>
      <c r="J872" s="83"/>
      <c r="K872" s="83"/>
      <c r="L872" s="83"/>
      <c r="M872" s="83"/>
      <c r="N872" s="83"/>
      <c r="O872" s="83"/>
      <c r="P872" s="83"/>
      <c r="Q872" s="83"/>
      <c r="R872" s="83"/>
      <c r="S872" s="83"/>
      <c r="T872" s="83"/>
      <c r="U872" s="83"/>
      <c r="V872" s="83"/>
      <c r="W872" s="83"/>
      <c r="X872" s="83"/>
      <c r="Y872" s="83"/>
      <c r="Z872" s="83"/>
    </row>
    <row r="873" spans="1:26" ht="12.75" customHeight="1" x14ac:dyDescent="0.2">
      <c r="A873" s="104"/>
      <c r="B873" s="105"/>
      <c r="C873" s="106"/>
      <c r="D873" s="106"/>
      <c r="E873" s="89" t="s">
        <v>583</v>
      </c>
      <c r="F873" s="89"/>
      <c r="G873" s="107">
        <f>ROUND(SUM(G872),2)</f>
        <v>0.57999999999999996</v>
      </c>
      <c r="H873" s="10"/>
      <c r="I873" s="83"/>
      <c r="J873" s="83"/>
      <c r="K873" s="83"/>
      <c r="L873" s="83"/>
      <c r="M873" s="83"/>
      <c r="N873" s="83"/>
      <c r="O873" s="83"/>
      <c r="P873" s="83"/>
      <c r="Q873" s="83"/>
      <c r="R873" s="83"/>
      <c r="S873" s="83"/>
      <c r="T873" s="83"/>
      <c r="U873" s="83"/>
      <c r="V873" s="83"/>
      <c r="W873" s="83"/>
      <c r="X873" s="83"/>
      <c r="Y873" s="83"/>
      <c r="Z873" s="83"/>
    </row>
    <row r="874" spans="1:26" ht="12.75" customHeight="1" x14ac:dyDescent="0.2">
      <c r="A874" s="108"/>
      <c r="B874" s="109"/>
      <c r="C874" s="110"/>
      <c r="D874" s="111" t="s">
        <v>584</v>
      </c>
      <c r="E874" s="112">
        <f>BDI!D26</f>
        <v>0.18894704395755624</v>
      </c>
      <c r="F874" s="111"/>
      <c r="G874" s="113">
        <f>ROUND(G873*E874,2)</f>
        <v>0.11</v>
      </c>
      <c r="H874" s="10"/>
      <c r="I874" s="114"/>
      <c r="J874" s="83"/>
      <c r="K874" s="83"/>
      <c r="L874" s="83"/>
      <c r="M874" s="83"/>
      <c r="N874" s="83"/>
      <c r="O874" s="83"/>
      <c r="P874" s="83"/>
      <c r="Q874" s="83"/>
      <c r="R874" s="83"/>
      <c r="S874" s="83"/>
      <c r="T874" s="83"/>
      <c r="U874" s="83"/>
      <c r="V874" s="83"/>
      <c r="W874" s="83"/>
      <c r="X874" s="83"/>
      <c r="Y874" s="83"/>
      <c r="Z874" s="83"/>
    </row>
    <row r="875" spans="1:26" ht="12.75" customHeight="1" x14ac:dyDescent="0.2">
      <c r="A875" s="115"/>
      <c r="B875" s="116"/>
      <c r="C875" s="117"/>
      <c r="D875" s="117"/>
      <c r="E875" s="91" t="s">
        <v>15</v>
      </c>
      <c r="F875" s="91"/>
      <c r="G875" s="118">
        <f>ROUND(G873+G874,2)</f>
        <v>0.69</v>
      </c>
      <c r="H875" s="10"/>
      <c r="I875" s="83"/>
      <c r="J875" s="83"/>
      <c r="K875" s="83"/>
      <c r="L875" s="83"/>
      <c r="M875" s="83"/>
      <c r="N875" s="83"/>
      <c r="O875" s="83"/>
      <c r="P875" s="83"/>
      <c r="Q875" s="83"/>
      <c r="R875" s="83"/>
      <c r="S875" s="83"/>
      <c r="T875" s="83"/>
      <c r="U875" s="83"/>
      <c r="V875" s="83"/>
      <c r="W875" s="83"/>
      <c r="X875" s="83"/>
      <c r="Y875" s="83"/>
      <c r="Z875" s="83"/>
    </row>
    <row r="876" spans="1:26" ht="12.75" customHeight="1" x14ac:dyDescent="0.2">
      <c r="A876" s="84"/>
      <c r="B876" s="84"/>
      <c r="C876" s="85"/>
      <c r="D876" s="85"/>
      <c r="E876" s="85"/>
      <c r="F876" s="85"/>
      <c r="G876" s="85"/>
      <c r="H876" s="56"/>
      <c r="I876" s="83"/>
      <c r="J876" s="83"/>
      <c r="K876" s="83"/>
      <c r="L876" s="83"/>
      <c r="M876" s="83"/>
      <c r="N876" s="83"/>
      <c r="O876" s="83"/>
      <c r="P876" s="83"/>
      <c r="Q876" s="83"/>
      <c r="R876" s="83"/>
      <c r="S876" s="83"/>
      <c r="T876" s="83"/>
      <c r="U876" s="83"/>
      <c r="V876" s="83"/>
      <c r="W876" s="83"/>
      <c r="X876" s="83"/>
      <c r="Y876" s="83"/>
      <c r="Z876" s="83"/>
    </row>
    <row r="877" spans="1:26" ht="12.75" customHeight="1" x14ac:dyDescent="0.2">
      <c r="A877" s="86" t="s">
        <v>7</v>
      </c>
      <c r="B877" s="87" t="s">
        <v>499</v>
      </c>
      <c r="C877" s="88" t="s">
        <v>501</v>
      </c>
      <c r="D877" s="88"/>
      <c r="E877" s="89"/>
      <c r="F877" s="89"/>
      <c r="G877" s="90" t="s">
        <v>728</v>
      </c>
      <c r="H877" s="10"/>
      <c r="I877" s="83"/>
      <c r="J877" s="83"/>
      <c r="K877" s="83"/>
      <c r="L877" s="83"/>
      <c r="M877" s="83"/>
      <c r="N877" s="83"/>
      <c r="O877" s="83"/>
      <c r="P877" s="83"/>
      <c r="Q877" s="83"/>
      <c r="R877" s="83"/>
      <c r="S877" s="83"/>
      <c r="T877" s="83"/>
      <c r="U877" s="83"/>
      <c r="V877" s="83"/>
      <c r="W877" s="83"/>
      <c r="X877" s="83"/>
      <c r="Y877" s="83"/>
      <c r="Z877" s="83"/>
    </row>
    <row r="878" spans="1:26" ht="12.75" customHeight="1" x14ac:dyDescent="0.2">
      <c r="A878" s="295" t="str">
        <f>VLOOKUP(B877,'Pista 01'!$A$7:$H$197,3,FALSE)</f>
        <v>Ensaio de resistência a compressão simples com 4 corpos de prova, inclusive moldagem/ruptura/laudo</v>
      </c>
      <c r="B878" s="296"/>
      <c r="C878" s="296"/>
      <c r="D878" s="296"/>
      <c r="E878" s="297"/>
      <c r="F878" s="91" t="s">
        <v>557</v>
      </c>
      <c r="G878" s="92" t="str">
        <f>VLOOKUP(B877,'Pista 01'!$A$7:$H$197,4,FALSE)</f>
        <v>cj</v>
      </c>
      <c r="H878" s="10"/>
      <c r="I878" s="83"/>
      <c r="J878" s="83"/>
      <c r="K878" s="83"/>
      <c r="L878" s="83"/>
      <c r="M878" s="83"/>
      <c r="N878" s="83"/>
      <c r="O878" s="83"/>
      <c r="P878" s="83"/>
      <c r="Q878" s="83"/>
      <c r="R878" s="83"/>
      <c r="S878" s="83"/>
      <c r="T878" s="83"/>
      <c r="U878" s="83"/>
      <c r="V878" s="83"/>
      <c r="W878" s="83"/>
      <c r="X878" s="83"/>
      <c r="Y878" s="83"/>
      <c r="Z878" s="83"/>
    </row>
    <row r="879" spans="1:26" ht="12.75" customHeight="1" x14ac:dyDescent="0.2">
      <c r="A879" s="93"/>
      <c r="B879" s="94" t="s">
        <v>558</v>
      </c>
      <c r="C879" s="95" t="s">
        <v>559</v>
      </c>
      <c r="D879" s="95" t="s">
        <v>560</v>
      </c>
      <c r="E879" s="95"/>
      <c r="F879" s="96" t="s">
        <v>562</v>
      </c>
      <c r="G879" s="97" t="s">
        <v>563</v>
      </c>
      <c r="H879" s="10"/>
      <c r="I879" s="83"/>
      <c r="J879" s="83"/>
      <c r="K879" s="83"/>
      <c r="L879" s="83"/>
      <c r="M879" s="83"/>
      <c r="N879" s="83"/>
      <c r="O879" s="83"/>
      <c r="P879" s="83"/>
      <c r="Q879" s="83"/>
      <c r="R879" s="83"/>
      <c r="S879" s="83"/>
      <c r="T879" s="83"/>
      <c r="U879" s="83"/>
      <c r="V879" s="83"/>
      <c r="W879" s="83"/>
      <c r="X879" s="83"/>
      <c r="Y879" s="83"/>
      <c r="Z879" s="83"/>
    </row>
    <row r="880" spans="1:26" ht="12.75" customHeight="1" x14ac:dyDescent="0.2">
      <c r="A880" s="98">
        <v>88249</v>
      </c>
      <c r="B880" s="99" t="s">
        <v>902</v>
      </c>
      <c r="C880" s="56" t="s">
        <v>565</v>
      </c>
      <c r="D880" s="56" t="s">
        <v>566</v>
      </c>
      <c r="E880" s="182">
        <v>3.6</v>
      </c>
      <c r="F880" s="101">
        <v>30.15</v>
      </c>
      <c r="G880" s="102">
        <f t="shared" ref="G880:G881" si="66">ROUND(E880*F880,2)</f>
        <v>108.54</v>
      </c>
      <c r="H880" s="10"/>
      <c r="I880" s="83"/>
      <c r="J880" s="83"/>
      <c r="K880" s="83"/>
      <c r="L880" s="83"/>
      <c r="M880" s="83"/>
      <c r="N880" s="83"/>
      <c r="O880" s="83"/>
      <c r="P880" s="83"/>
      <c r="Q880" s="83"/>
      <c r="R880" s="83"/>
      <c r="S880" s="83"/>
      <c r="T880" s="83"/>
      <c r="U880" s="83"/>
      <c r="V880" s="83"/>
      <c r="W880" s="83"/>
      <c r="X880" s="83"/>
      <c r="Y880" s="83"/>
      <c r="Z880" s="83"/>
    </row>
    <row r="881" spans="1:26" ht="12.75" customHeight="1" x14ac:dyDescent="0.2">
      <c r="A881" s="98">
        <v>88321</v>
      </c>
      <c r="B881" s="99" t="s">
        <v>903</v>
      </c>
      <c r="C881" s="56" t="s">
        <v>565</v>
      </c>
      <c r="D881" s="56" t="s">
        <v>566</v>
      </c>
      <c r="E881" s="182">
        <v>1.8</v>
      </c>
      <c r="F881" s="101">
        <v>45.4</v>
      </c>
      <c r="G881" s="102">
        <f t="shared" si="66"/>
        <v>81.72</v>
      </c>
      <c r="H881" s="10"/>
      <c r="I881" s="83"/>
      <c r="J881" s="83"/>
      <c r="K881" s="83"/>
      <c r="L881" s="83"/>
      <c r="M881" s="83"/>
      <c r="N881" s="83"/>
      <c r="O881" s="83"/>
      <c r="P881" s="83"/>
      <c r="Q881" s="83"/>
      <c r="R881" s="83"/>
      <c r="S881" s="83"/>
      <c r="T881" s="83"/>
      <c r="U881" s="83"/>
      <c r="V881" s="83"/>
      <c r="W881" s="83"/>
      <c r="X881" s="83"/>
      <c r="Y881" s="83"/>
      <c r="Z881" s="83"/>
    </row>
    <row r="882" spans="1:26" ht="12.75" customHeight="1" x14ac:dyDescent="0.2">
      <c r="A882" s="104"/>
      <c r="B882" s="105"/>
      <c r="C882" s="106"/>
      <c r="D882" s="106"/>
      <c r="E882" s="89" t="s">
        <v>583</v>
      </c>
      <c r="F882" s="89"/>
      <c r="G882" s="107">
        <f>ROUND(SUM(G880:G881),2)</f>
        <v>190.26</v>
      </c>
      <c r="H882" s="10"/>
      <c r="I882" s="83"/>
      <c r="J882" s="83"/>
      <c r="K882" s="83"/>
      <c r="L882" s="83"/>
      <c r="M882" s="83"/>
      <c r="N882" s="83"/>
      <c r="O882" s="83"/>
      <c r="P882" s="83"/>
      <c r="Q882" s="83"/>
      <c r="R882" s="83"/>
      <c r="S882" s="83"/>
      <c r="T882" s="83"/>
      <c r="U882" s="83"/>
      <c r="V882" s="83"/>
      <c r="W882" s="83"/>
      <c r="X882" s="83"/>
      <c r="Y882" s="83"/>
      <c r="Z882" s="83"/>
    </row>
    <row r="883" spans="1:26" ht="12.75" customHeight="1" x14ac:dyDescent="0.2">
      <c r="A883" s="108"/>
      <c r="B883" s="109"/>
      <c r="C883" s="110"/>
      <c r="D883" s="111" t="s">
        <v>584</v>
      </c>
      <c r="E883" s="112">
        <f>BDI!D26</f>
        <v>0.18894704395755624</v>
      </c>
      <c r="F883" s="111"/>
      <c r="G883" s="113">
        <f>ROUND(G882*E883,2)</f>
        <v>35.950000000000003</v>
      </c>
      <c r="H883" s="10"/>
      <c r="I883" s="114"/>
      <c r="J883" s="83"/>
      <c r="K883" s="83"/>
      <c r="L883" s="83"/>
      <c r="M883" s="83"/>
      <c r="N883" s="83"/>
      <c r="O883" s="83"/>
      <c r="P883" s="83"/>
      <c r="Q883" s="83"/>
      <c r="R883" s="83"/>
      <c r="S883" s="83"/>
      <c r="T883" s="83"/>
      <c r="U883" s="83"/>
      <c r="V883" s="83"/>
      <c r="W883" s="83"/>
      <c r="X883" s="83"/>
      <c r="Y883" s="83"/>
      <c r="Z883" s="83"/>
    </row>
    <row r="884" spans="1:26" ht="12.75" customHeight="1" x14ac:dyDescent="0.2">
      <c r="A884" s="115"/>
      <c r="B884" s="116"/>
      <c r="C884" s="117"/>
      <c r="D884" s="117"/>
      <c r="E884" s="91" t="s">
        <v>15</v>
      </c>
      <c r="F884" s="91"/>
      <c r="G884" s="118">
        <f>ROUND(G882+G883,2)</f>
        <v>226.21</v>
      </c>
      <c r="H884" s="10"/>
      <c r="I884" s="83"/>
      <c r="J884" s="83"/>
      <c r="K884" s="83"/>
      <c r="L884" s="83"/>
      <c r="M884" s="83"/>
      <c r="N884" s="83"/>
      <c r="O884" s="83"/>
      <c r="P884" s="83"/>
      <c r="Q884" s="83"/>
      <c r="R884" s="83"/>
      <c r="S884" s="83"/>
      <c r="T884" s="83"/>
      <c r="U884" s="83"/>
      <c r="V884" s="83"/>
      <c r="W884" s="83"/>
      <c r="X884" s="83"/>
      <c r="Y884" s="83"/>
      <c r="Z884" s="83"/>
    </row>
    <row r="885" spans="1:26" ht="12.75" customHeight="1" x14ac:dyDescent="0.2">
      <c r="A885" s="84"/>
      <c r="B885" s="84"/>
      <c r="C885" s="85"/>
      <c r="D885" s="85"/>
      <c r="E885" s="85"/>
      <c r="F885" s="85"/>
      <c r="G885" s="85"/>
      <c r="H885" s="56"/>
      <c r="I885" s="83"/>
      <c r="J885" s="83"/>
      <c r="K885" s="83"/>
      <c r="L885" s="83"/>
      <c r="M885" s="83"/>
      <c r="N885" s="83"/>
      <c r="O885" s="83"/>
      <c r="P885" s="83"/>
      <c r="Q885" s="83"/>
      <c r="R885" s="83"/>
      <c r="S885" s="83"/>
      <c r="T885" s="83"/>
      <c r="U885" s="83"/>
      <c r="V885" s="83"/>
      <c r="W885" s="83"/>
      <c r="X885" s="83"/>
      <c r="Y885" s="83"/>
      <c r="Z885" s="83"/>
    </row>
    <row r="886" spans="1:26" ht="12.75" customHeight="1" x14ac:dyDescent="0.2">
      <c r="A886" s="86" t="s">
        <v>7</v>
      </c>
      <c r="B886" s="87" t="s">
        <v>505</v>
      </c>
      <c r="C886" s="88" t="s">
        <v>506</v>
      </c>
      <c r="D886" s="88"/>
      <c r="E886" s="89"/>
      <c r="F886" s="89"/>
      <c r="G886" s="90" t="s">
        <v>728</v>
      </c>
      <c r="H886" s="10"/>
      <c r="I886" s="83"/>
      <c r="J886" s="83"/>
      <c r="K886" s="83"/>
      <c r="L886" s="83"/>
      <c r="M886" s="83"/>
      <c r="N886" s="83"/>
      <c r="O886" s="83"/>
      <c r="P886" s="83"/>
      <c r="Q886" s="83"/>
      <c r="R886" s="83"/>
      <c r="S886" s="83"/>
      <c r="T886" s="83"/>
      <c r="U886" s="83"/>
      <c r="V886" s="83"/>
      <c r="W886" s="83"/>
      <c r="X886" s="83"/>
      <c r="Y886" s="83"/>
      <c r="Z886" s="83"/>
    </row>
    <row r="887" spans="1:26" ht="12.75" customHeight="1" x14ac:dyDescent="0.2">
      <c r="A887" s="295" t="str">
        <f>VLOOKUP(B886,'Pista 01'!$A$7:$H$197,3,FALSE)</f>
        <v>Ensaio de compactação - amostras trabalhadas - solos</v>
      </c>
      <c r="B887" s="296"/>
      <c r="C887" s="296"/>
      <c r="D887" s="296"/>
      <c r="E887" s="297"/>
      <c r="F887" s="91" t="s">
        <v>557</v>
      </c>
      <c r="G887" s="92" t="str">
        <f>VLOOKUP(B886,'Pista 01'!$A$7:$H$197,4,FALSE)</f>
        <v xml:space="preserve">un </v>
      </c>
      <c r="H887" s="10"/>
      <c r="I887" s="83"/>
      <c r="J887" s="83"/>
      <c r="K887" s="83"/>
      <c r="L887" s="83"/>
      <c r="M887" s="83"/>
      <c r="N887" s="83"/>
      <c r="O887" s="83"/>
      <c r="P887" s="83"/>
      <c r="Q887" s="83"/>
      <c r="R887" s="83"/>
      <c r="S887" s="83"/>
      <c r="T887" s="83"/>
      <c r="U887" s="83"/>
      <c r="V887" s="83"/>
      <c r="W887" s="83"/>
      <c r="X887" s="83"/>
      <c r="Y887" s="83"/>
      <c r="Z887" s="83"/>
    </row>
    <row r="888" spans="1:26" ht="12.75" customHeight="1" x14ac:dyDescent="0.2">
      <c r="A888" s="93"/>
      <c r="B888" s="94" t="s">
        <v>558</v>
      </c>
      <c r="C888" s="95" t="s">
        <v>559</v>
      </c>
      <c r="D888" s="95" t="s">
        <v>560</v>
      </c>
      <c r="E888" s="95"/>
      <c r="F888" s="96" t="s">
        <v>562</v>
      </c>
      <c r="G888" s="97" t="s">
        <v>563</v>
      </c>
      <c r="H888" s="10"/>
      <c r="I888" s="83"/>
      <c r="J888" s="83"/>
      <c r="K888" s="83"/>
      <c r="L888" s="83"/>
      <c r="M888" s="83"/>
      <c r="N888" s="83"/>
      <c r="O888" s="83"/>
      <c r="P888" s="83"/>
      <c r="Q888" s="83"/>
      <c r="R888" s="83"/>
      <c r="S888" s="83"/>
      <c r="T888" s="83"/>
      <c r="U888" s="83"/>
      <c r="V888" s="83"/>
      <c r="W888" s="83"/>
      <c r="X888" s="83"/>
      <c r="Y888" s="83"/>
      <c r="Z888" s="83"/>
    </row>
    <row r="889" spans="1:26" ht="12.75" customHeight="1" x14ac:dyDescent="0.2">
      <c r="A889" s="98">
        <v>88249</v>
      </c>
      <c r="B889" s="99" t="s">
        <v>902</v>
      </c>
      <c r="C889" s="56" t="s">
        <v>565</v>
      </c>
      <c r="D889" s="56" t="s">
        <v>566</v>
      </c>
      <c r="E889" s="182">
        <v>4</v>
      </c>
      <c r="F889" s="101">
        <v>30.15</v>
      </c>
      <c r="G889" s="102">
        <f t="shared" ref="G889:G890" si="67">ROUND(E889*F889,2)</f>
        <v>120.6</v>
      </c>
      <c r="H889" s="10"/>
      <c r="I889" s="83"/>
      <c r="J889" s="83"/>
      <c r="K889" s="83"/>
      <c r="L889" s="83"/>
      <c r="M889" s="83"/>
      <c r="N889" s="83"/>
      <c r="O889" s="83"/>
      <c r="P889" s="83"/>
      <c r="Q889" s="83"/>
      <c r="R889" s="83"/>
      <c r="S889" s="83"/>
      <c r="T889" s="83"/>
      <c r="U889" s="83"/>
      <c r="V889" s="83"/>
      <c r="W889" s="83"/>
      <c r="X889" s="83"/>
      <c r="Y889" s="83"/>
      <c r="Z889" s="83"/>
    </row>
    <row r="890" spans="1:26" ht="12.75" customHeight="1" x14ac:dyDescent="0.2">
      <c r="A890" s="98">
        <v>88321</v>
      </c>
      <c r="B890" s="99" t="s">
        <v>903</v>
      </c>
      <c r="C890" s="56" t="s">
        <v>565</v>
      </c>
      <c r="D890" s="56" t="s">
        <v>566</v>
      </c>
      <c r="E890" s="182">
        <v>2</v>
      </c>
      <c r="F890" s="101">
        <v>45.4</v>
      </c>
      <c r="G890" s="102">
        <f t="shared" si="67"/>
        <v>90.8</v>
      </c>
      <c r="H890" s="10"/>
      <c r="I890" s="83"/>
      <c r="J890" s="83"/>
      <c r="K890" s="83"/>
      <c r="L890" s="83"/>
      <c r="M890" s="83"/>
      <c r="N890" s="83"/>
      <c r="O890" s="83"/>
      <c r="P890" s="83"/>
      <c r="Q890" s="83"/>
      <c r="R890" s="83"/>
      <c r="S890" s="83"/>
      <c r="T890" s="83"/>
      <c r="U890" s="83"/>
      <c r="V890" s="83"/>
      <c r="W890" s="83"/>
      <c r="X890" s="83"/>
      <c r="Y890" s="83"/>
      <c r="Z890" s="83"/>
    </row>
    <row r="891" spans="1:26" ht="12.75" customHeight="1" x14ac:dyDescent="0.2">
      <c r="A891" s="104"/>
      <c r="B891" s="105"/>
      <c r="C891" s="106"/>
      <c r="D891" s="106"/>
      <c r="E891" s="89" t="s">
        <v>583</v>
      </c>
      <c r="F891" s="89"/>
      <c r="G891" s="107">
        <f>ROUND(SUM(G889:G890),2)</f>
        <v>211.4</v>
      </c>
      <c r="H891" s="10"/>
      <c r="I891" s="83"/>
      <c r="J891" s="83"/>
      <c r="K891" s="83"/>
      <c r="L891" s="83"/>
      <c r="M891" s="83"/>
      <c r="N891" s="83"/>
      <c r="O891" s="83"/>
      <c r="P891" s="83"/>
      <c r="Q891" s="83"/>
      <c r="R891" s="83"/>
      <c r="S891" s="83"/>
      <c r="T891" s="83"/>
      <c r="U891" s="83"/>
      <c r="V891" s="83"/>
      <c r="W891" s="83"/>
      <c r="X891" s="83"/>
      <c r="Y891" s="83"/>
      <c r="Z891" s="83"/>
    </row>
    <row r="892" spans="1:26" ht="12.75" customHeight="1" x14ac:dyDescent="0.2">
      <c r="A892" s="108"/>
      <c r="B892" s="109"/>
      <c r="C892" s="110"/>
      <c r="D892" s="111" t="s">
        <v>584</v>
      </c>
      <c r="E892" s="112">
        <f>BDI!D26</f>
        <v>0.18894704395755624</v>
      </c>
      <c r="F892" s="111"/>
      <c r="G892" s="113">
        <f>ROUND(G891*E892,2)</f>
        <v>39.94</v>
      </c>
      <c r="H892" s="10"/>
      <c r="I892" s="114"/>
      <c r="J892" s="83"/>
      <c r="K892" s="83"/>
      <c r="L892" s="83"/>
      <c r="M892" s="83"/>
      <c r="N892" s="83"/>
      <c r="O892" s="83"/>
      <c r="P892" s="83"/>
      <c r="Q892" s="83"/>
      <c r="R892" s="83"/>
      <c r="S892" s="83"/>
      <c r="T892" s="83"/>
      <c r="U892" s="83"/>
      <c r="V892" s="83"/>
      <c r="W892" s="83"/>
      <c r="X892" s="83"/>
      <c r="Y892" s="83"/>
      <c r="Z892" s="83"/>
    </row>
    <row r="893" spans="1:26" ht="12.75" customHeight="1" x14ac:dyDescent="0.2">
      <c r="A893" s="115"/>
      <c r="B893" s="116"/>
      <c r="C893" s="117"/>
      <c r="D893" s="117"/>
      <c r="E893" s="91" t="s">
        <v>15</v>
      </c>
      <c r="F893" s="91"/>
      <c r="G893" s="118">
        <f>ROUND(G891+G892,2)</f>
        <v>251.34</v>
      </c>
      <c r="H893" s="10"/>
      <c r="I893" s="83"/>
      <c r="J893" s="83"/>
      <c r="K893" s="83"/>
      <c r="L893" s="83"/>
      <c r="M893" s="83"/>
      <c r="N893" s="83"/>
      <c r="O893" s="83"/>
      <c r="P893" s="83"/>
      <c r="Q893" s="83"/>
      <c r="R893" s="83"/>
      <c r="S893" s="83"/>
      <c r="T893" s="83"/>
      <c r="U893" s="83"/>
      <c r="V893" s="83"/>
      <c r="W893" s="83"/>
      <c r="X893" s="83"/>
      <c r="Y893" s="83"/>
      <c r="Z893" s="83"/>
    </row>
    <row r="894" spans="1:26" ht="12.75" customHeight="1" x14ac:dyDescent="0.2">
      <c r="A894" s="84"/>
      <c r="B894" s="84"/>
      <c r="C894" s="85"/>
      <c r="D894" s="85"/>
      <c r="E894" s="85"/>
      <c r="F894" s="85"/>
      <c r="G894" s="85"/>
      <c r="H894" s="56"/>
      <c r="I894" s="83"/>
      <c r="J894" s="83"/>
      <c r="K894" s="83"/>
      <c r="L894" s="83"/>
      <c r="M894" s="83"/>
      <c r="N894" s="83"/>
      <c r="O894" s="83"/>
      <c r="P894" s="83"/>
      <c r="Q894" s="83"/>
      <c r="R894" s="83"/>
      <c r="S894" s="83"/>
      <c r="T894" s="83"/>
      <c r="U894" s="83"/>
      <c r="V894" s="83"/>
      <c r="W894" s="83"/>
      <c r="X894" s="83"/>
      <c r="Y894" s="83"/>
      <c r="Z894" s="83"/>
    </row>
    <row r="895" spans="1:26" ht="12.75" customHeight="1" x14ac:dyDescent="0.2">
      <c r="A895" s="83"/>
      <c r="B895" s="83"/>
      <c r="C895" s="83"/>
      <c r="D895" s="83"/>
      <c r="E895" s="83"/>
      <c r="F895" s="83"/>
      <c r="G895" s="83"/>
      <c r="H895" s="10"/>
      <c r="I895" s="83"/>
      <c r="J895" s="83"/>
      <c r="K895" s="83"/>
      <c r="L895" s="83"/>
      <c r="M895" s="83"/>
      <c r="N895" s="83"/>
      <c r="O895" s="83"/>
      <c r="P895" s="83"/>
      <c r="Q895" s="83"/>
      <c r="R895" s="83"/>
      <c r="S895" s="83"/>
      <c r="T895" s="83"/>
      <c r="U895" s="83"/>
      <c r="V895" s="83"/>
      <c r="W895" s="83"/>
      <c r="X895" s="83"/>
      <c r="Y895" s="83"/>
      <c r="Z895" s="83"/>
    </row>
    <row r="896" spans="1:26" ht="12.75" customHeight="1" x14ac:dyDescent="0.2">
      <c r="A896" s="86" t="s">
        <v>7</v>
      </c>
      <c r="B896" s="87" t="s">
        <v>29</v>
      </c>
      <c r="C896" s="88" t="s">
        <v>30</v>
      </c>
      <c r="D896" s="88"/>
      <c r="E896" s="89"/>
      <c r="F896" s="89"/>
      <c r="G896" s="90" t="s">
        <v>904</v>
      </c>
      <c r="H896" s="10"/>
      <c r="I896" s="83"/>
      <c r="J896" s="83"/>
      <c r="K896" s="83"/>
      <c r="L896" s="83"/>
      <c r="M896" s="83"/>
      <c r="N896" s="83"/>
      <c r="O896" s="83"/>
      <c r="P896" s="83"/>
      <c r="Q896" s="83"/>
      <c r="R896" s="83"/>
      <c r="S896" s="83"/>
      <c r="T896" s="83"/>
      <c r="U896" s="83"/>
      <c r="V896" s="83"/>
      <c r="W896" s="83"/>
      <c r="X896" s="83"/>
      <c r="Y896" s="83"/>
      <c r="Z896" s="83"/>
    </row>
    <row r="897" spans="1:26" ht="12.75" customHeight="1" x14ac:dyDescent="0.2">
      <c r="A897" s="295" t="str">
        <f>VLOOKUP(B896,'Pista 01'!$A$7:$H$197,3,FALSE)</f>
        <v xml:space="preserve">Remoção das placas do piso emborrachado existente </v>
      </c>
      <c r="B897" s="296"/>
      <c r="C897" s="296"/>
      <c r="D897" s="296"/>
      <c r="E897" s="297"/>
      <c r="F897" s="91" t="s">
        <v>557</v>
      </c>
      <c r="G897" s="92" t="str">
        <f>VLOOKUP(B896,'Pista 01'!$A$7:$H$197,4,FALSE)</f>
        <v>m²</v>
      </c>
      <c r="H897" s="10"/>
      <c r="I897" s="83"/>
      <c r="J897" s="83"/>
      <c r="K897" s="83"/>
      <c r="L897" s="83"/>
      <c r="M897" s="83"/>
      <c r="N897" s="83"/>
      <c r="O897" s="83"/>
      <c r="P897" s="83"/>
      <c r="Q897" s="83"/>
      <c r="R897" s="83"/>
      <c r="S897" s="83"/>
      <c r="T897" s="83"/>
      <c r="U897" s="83"/>
      <c r="V897" s="83"/>
      <c r="W897" s="83"/>
      <c r="X897" s="83"/>
      <c r="Y897" s="83"/>
      <c r="Z897" s="83"/>
    </row>
    <row r="898" spans="1:26" ht="12.75" customHeight="1" x14ac:dyDescent="0.2">
      <c r="A898" s="93"/>
      <c r="B898" s="94" t="s">
        <v>558</v>
      </c>
      <c r="C898" s="95" t="s">
        <v>559</v>
      </c>
      <c r="D898" s="95" t="s">
        <v>560</v>
      </c>
      <c r="E898" s="95" t="s">
        <v>561</v>
      </c>
      <c r="F898" s="96" t="s">
        <v>562</v>
      </c>
      <c r="G898" s="97" t="s">
        <v>563</v>
      </c>
      <c r="H898" s="10"/>
      <c r="I898" s="83"/>
      <c r="J898" s="83"/>
      <c r="K898" s="83"/>
      <c r="L898" s="83"/>
      <c r="M898" s="83"/>
      <c r="N898" s="83"/>
      <c r="O898" s="83"/>
      <c r="P898" s="83"/>
      <c r="Q898" s="83"/>
      <c r="R898" s="83"/>
      <c r="S898" s="83"/>
      <c r="T898" s="83"/>
      <c r="U898" s="83"/>
      <c r="V898" s="83"/>
      <c r="W898" s="83"/>
      <c r="X898" s="83"/>
      <c r="Y898" s="83"/>
      <c r="Z898" s="83"/>
    </row>
    <row r="899" spans="1:26" ht="12.75" customHeight="1" x14ac:dyDescent="0.2">
      <c r="A899" s="98">
        <v>88316</v>
      </c>
      <c r="B899" s="99" t="s">
        <v>570</v>
      </c>
      <c r="C899" s="56" t="s">
        <v>565</v>
      </c>
      <c r="D899" s="56" t="s">
        <v>566</v>
      </c>
      <c r="E899" s="100">
        <v>0.03</v>
      </c>
      <c r="F899" s="101">
        <v>14.36</v>
      </c>
      <c r="G899" s="102">
        <f>ROUND(E899*F899,2)</f>
        <v>0.43</v>
      </c>
      <c r="H899" s="10"/>
      <c r="I899" s="83"/>
      <c r="J899" s="83"/>
      <c r="K899" s="83"/>
      <c r="L899" s="83"/>
      <c r="M899" s="83"/>
      <c r="N899" s="83"/>
      <c r="O899" s="83"/>
      <c r="P899" s="83"/>
      <c r="Q899" s="83"/>
      <c r="R899" s="83"/>
      <c r="S899" s="83"/>
      <c r="T899" s="83"/>
      <c r="U899" s="83"/>
      <c r="V899" s="83"/>
      <c r="W899" s="83"/>
      <c r="X899" s="83"/>
      <c r="Y899" s="83"/>
      <c r="Z899" s="83"/>
    </row>
    <row r="900" spans="1:26" ht="12.75" customHeight="1" x14ac:dyDescent="0.2">
      <c r="A900" s="104"/>
      <c r="B900" s="105"/>
      <c r="C900" s="106"/>
      <c r="D900" s="106"/>
      <c r="E900" s="89" t="s">
        <v>583</v>
      </c>
      <c r="F900" s="89"/>
      <c r="G900" s="107">
        <f>ROUND(SUM(G899),2)</f>
        <v>0.43</v>
      </c>
      <c r="H900" s="10"/>
      <c r="I900" s="83"/>
      <c r="J900" s="83"/>
      <c r="K900" s="83"/>
      <c r="L900" s="83"/>
      <c r="M900" s="83"/>
      <c r="N900" s="83"/>
      <c r="O900" s="83"/>
      <c r="P900" s="83"/>
      <c r="Q900" s="83"/>
      <c r="R900" s="83"/>
      <c r="S900" s="83"/>
      <c r="T900" s="83"/>
      <c r="U900" s="83"/>
      <c r="V900" s="83"/>
      <c r="W900" s="83"/>
      <c r="X900" s="83"/>
      <c r="Y900" s="83"/>
      <c r="Z900" s="83"/>
    </row>
    <row r="901" spans="1:26" ht="12.75" customHeight="1" x14ac:dyDescent="0.2">
      <c r="A901" s="108"/>
      <c r="B901" s="109"/>
      <c r="C901" s="110"/>
      <c r="D901" s="111" t="s">
        <v>584</v>
      </c>
      <c r="E901" s="112">
        <f>BDI!D26</f>
        <v>0.18894704395755624</v>
      </c>
      <c r="F901" s="111"/>
      <c r="G901" s="113">
        <f>ROUND(G900*E901,2)</f>
        <v>0.08</v>
      </c>
      <c r="H901" s="10"/>
      <c r="I901" s="114"/>
      <c r="J901" s="83"/>
      <c r="K901" s="83"/>
      <c r="L901" s="83"/>
      <c r="M901" s="83"/>
      <c r="N901" s="83"/>
      <c r="O901" s="83"/>
      <c r="P901" s="83"/>
      <c r="Q901" s="83"/>
      <c r="R901" s="83"/>
      <c r="S901" s="83"/>
      <c r="T901" s="83"/>
      <c r="U901" s="83"/>
      <c r="V901" s="83"/>
      <c r="W901" s="83"/>
      <c r="X901" s="83"/>
      <c r="Y901" s="83"/>
      <c r="Z901" s="83"/>
    </row>
    <row r="902" spans="1:26" ht="12.75" customHeight="1" x14ac:dyDescent="0.2">
      <c r="A902" s="115"/>
      <c r="B902" s="116"/>
      <c r="C902" s="117"/>
      <c r="D902" s="117"/>
      <c r="E902" s="91" t="s">
        <v>15</v>
      </c>
      <c r="F902" s="91"/>
      <c r="G902" s="118">
        <f>ROUND(G900+G901,2)</f>
        <v>0.51</v>
      </c>
      <c r="H902" s="10"/>
      <c r="I902" s="83"/>
      <c r="J902" s="83"/>
      <c r="K902" s="83"/>
      <c r="L902" s="83"/>
      <c r="M902" s="83"/>
      <c r="N902" s="83"/>
      <c r="O902" s="83"/>
      <c r="P902" s="83"/>
      <c r="Q902" s="83"/>
      <c r="R902" s="83"/>
      <c r="S902" s="83"/>
      <c r="T902" s="83"/>
      <c r="U902" s="83"/>
      <c r="V902" s="83"/>
      <c r="W902" s="83"/>
      <c r="X902" s="83"/>
      <c r="Y902" s="83"/>
      <c r="Z902" s="83"/>
    </row>
    <row r="903" spans="1:26" ht="12.75" customHeight="1" x14ac:dyDescent="0.2">
      <c r="A903" s="83"/>
      <c r="B903" s="83"/>
      <c r="C903" s="83"/>
      <c r="D903" s="83"/>
      <c r="E903" s="83"/>
      <c r="F903" s="83"/>
      <c r="G903" s="83"/>
      <c r="H903" s="10"/>
      <c r="I903" s="83"/>
      <c r="J903" s="83"/>
      <c r="K903" s="83"/>
      <c r="L903" s="83"/>
      <c r="M903" s="83"/>
      <c r="N903" s="83"/>
      <c r="O903" s="83"/>
      <c r="P903" s="83"/>
      <c r="Q903" s="83"/>
      <c r="R903" s="83"/>
      <c r="S903" s="83"/>
      <c r="T903" s="83"/>
      <c r="U903" s="83"/>
      <c r="V903" s="83"/>
      <c r="W903" s="83"/>
      <c r="X903" s="83"/>
      <c r="Y903" s="83"/>
      <c r="Z903" s="83"/>
    </row>
    <row r="904" spans="1:26" ht="12.75" customHeight="1" x14ac:dyDescent="0.2">
      <c r="A904" s="84"/>
      <c r="B904" s="84"/>
      <c r="C904" s="85"/>
      <c r="D904" s="85"/>
      <c r="E904" s="85"/>
      <c r="F904" s="85"/>
      <c r="G904" s="85"/>
      <c r="H904" s="56"/>
      <c r="I904" s="83"/>
      <c r="J904" s="83"/>
      <c r="K904" s="83"/>
      <c r="L904" s="83"/>
      <c r="M904" s="83"/>
      <c r="N904" s="83"/>
      <c r="O904" s="83"/>
      <c r="P904" s="83"/>
      <c r="Q904" s="83"/>
      <c r="R904" s="83"/>
      <c r="S904" s="83"/>
      <c r="T904" s="83"/>
      <c r="U904" s="83"/>
      <c r="V904" s="83"/>
      <c r="W904" s="83"/>
      <c r="X904" s="83"/>
      <c r="Y904" s="83"/>
      <c r="Z904" s="83"/>
    </row>
    <row r="905" spans="1:26" ht="12.75" customHeight="1" x14ac:dyDescent="0.2">
      <c r="A905" s="86" t="s">
        <v>7</v>
      </c>
      <c r="B905" s="87" t="s">
        <v>367</v>
      </c>
      <c r="C905" s="88" t="s">
        <v>368</v>
      </c>
      <c r="D905" s="88"/>
      <c r="E905" s="89"/>
      <c r="F905" s="89"/>
      <c r="G905" s="90" t="s">
        <v>700</v>
      </c>
      <c r="H905" s="10"/>
      <c r="I905" s="83"/>
      <c r="J905" s="83"/>
      <c r="K905" s="83"/>
      <c r="L905" s="83"/>
      <c r="M905" s="83"/>
      <c r="N905" s="83"/>
      <c r="O905" s="83"/>
      <c r="P905" s="83"/>
      <c r="Q905" s="83"/>
      <c r="R905" s="83"/>
      <c r="S905" s="83"/>
      <c r="T905" s="83"/>
      <c r="U905" s="83"/>
      <c r="V905" s="83"/>
      <c r="W905" s="83"/>
      <c r="X905" s="83"/>
      <c r="Y905" s="83"/>
      <c r="Z905" s="83"/>
    </row>
    <row r="906" spans="1:26" ht="12.75" customHeight="1" x14ac:dyDescent="0.2">
      <c r="A906" s="295" t="str">
        <f>VLOOKUP(B905,'Pista 01'!$A$7:$H$197,3,FALSE)</f>
        <v>Bloco em concreto, conforme detalhamento CP1 e CP2</v>
      </c>
      <c r="B906" s="296"/>
      <c r="C906" s="296"/>
      <c r="D906" s="296"/>
      <c r="E906" s="297"/>
      <c r="F906" s="91" t="s">
        <v>557</v>
      </c>
      <c r="G906" s="92" t="str">
        <f>VLOOKUP(B905,'Pista 01'!$A$7:$H$197,4,FALSE)</f>
        <v>un</v>
      </c>
      <c r="H906" s="10"/>
      <c r="I906" s="83"/>
      <c r="J906" s="83"/>
      <c r="K906" s="83"/>
      <c r="L906" s="83"/>
      <c r="M906" s="83"/>
      <c r="N906" s="83"/>
      <c r="O906" s="83"/>
      <c r="P906" s="83"/>
      <c r="Q906" s="83"/>
      <c r="R906" s="83"/>
      <c r="S906" s="83"/>
      <c r="T906" s="83"/>
      <c r="U906" s="83"/>
      <c r="V906" s="83"/>
      <c r="W906" s="83"/>
      <c r="X906" s="83"/>
      <c r="Y906" s="83"/>
      <c r="Z906" s="83"/>
    </row>
    <row r="907" spans="1:26" ht="12.75" customHeight="1" x14ac:dyDescent="0.2">
      <c r="A907" s="93"/>
      <c r="B907" s="94" t="s">
        <v>558</v>
      </c>
      <c r="C907" s="95" t="s">
        <v>559</v>
      </c>
      <c r="D907" s="95" t="s">
        <v>560</v>
      </c>
      <c r="E907" s="95" t="s">
        <v>561</v>
      </c>
      <c r="F907" s="96" t="s">
        <v>562</v>
      </c>
      <c r="G907" s="97" t="s">
        <v>563</v>
      </c>
      <c r="H907" s="10"/>
      <c r="I907" s="83"/>
      <c r="J907" s="83"/>
      <c r="K907" s="83"/>
      <c r="L907" s="83"/>
      <c r="M907" s="83"/>
      <c r="N907" s="83"/>
      <c r="O907" s="83"/>
      <c r="P907" s="83"/>
      <c r="Q907" s="83"/>
      <c r="R907" s="83"/>
      <c r="S907" s="83"/>
      <c r="T907" s="83"/>
      <c r="U907" s="83"/>
      <c r="V907" s="83"/>
      <c r="W907" s="83"/>
      <c r="X907" s="83"/>
      <c r="Y907" s="83"/>
      <c r="Z907" s="83"/>
    </row>
    <row r="908" spans="1:26" ht="12.75" customHeight="1" x14ac:dyDescent="0.2">
      <c r="A908" s="98">
        <v>88309</v>
      </c>
      <c r="B908" s="99" t="s">
        <v>569</v>
      </c>
      <c r="C908" s="56" t="s">
        <v>565</v>
      </c>
      <c r="D908" s="56" t="s">
        <v>566</v>
      </c>
      <c r="E908" s="182">
        <v>0.5</v>
      </c>
      <c r="F908" s="101">
        <v>19.27</v>
      </c>
      <c r="G908" s="102">
        <f t="shared" ref="G908:G915" si="68">ROUND(E908*F908,2)</f>
        <v>9.64</v>
      </c>
      <c r="H908" s="10"/>
      <c r="I908" s="83"/>
      <c r="J908" s="83"/>
      <c r="K908" s="83"/>
      <c r="L908" s="83"/>
      <c r="M908" s="83"/>
      <c r="N908" s="83"/>
      <c r="O908" s="83"/>
      <c r="P908" s="83"/>
      <c r="Q908" s="83"/>
      <c r="R908" s="83"/>
      <c r="S908" s="83"/>
      <c r="T908" s="83"/>
      <c r="U908" s="83"/>
      <c r="V908" s="83"/>
      <c r="W908" s="83"/>
      <c r="X908" s="83"/>
      <c r="Y908" s="83"/>
      <c r="Z908" s="83"/>
    </row>
    <row r="909" spans="1:26" ht="12.75" customHeight="1" x14ac:dyDescent="0.2">
      <c r="A909" s="98">
        <v>88316</v>
      </c>
      <c r="B909" s="99" t="s">
        <v>570</v>
      </c>
      <c r="C909" s="56" t="s">
        <v>565</v>
      </c>
      <c r="D909" s="56" t="s">
        <v>566</v>
      </c>
      <c r="E909" s="182">
        <v>0.5</v>
      </c>
      <c r="F909" s="101">
        <v>14.36</v>
      </c>
      <c r="G909" s="102">
        <f t="shared" si="68"/>
        <v>7.18</v>
      </c>
      <c r="H909" s="10"/>
      <c r="I909" s="83"/>
      <c r="J909" s="83"/>
      <c r="K909" s="83"/>
      <c r="L909" s="83"/>
      <c r="M909" s="83"/>
      <c r="N909" s="83"/>
      <c r="O909" s="83"/>
      <c r="P909" s="83"/>
      <c r="Q909" s="83"/>
      <c r="R909" s="83"/>
      <c r="S909" s="83"/>
      <c r="T909" s="83"/>
      <c r="U909" s="83"/>
      <c r="V909" s="83"/>
      <c r="W909" s="83"/>
      <c r="X909" s="83"/>
      <c r="Y909" s="83"/>
      <c r="Z909" s="83"/>
    </row>
    <row r="910" spans="1:26" ht="12.75" customHeight="1" x14ac:dyDescent="0.2">
      <c r="A910" s="98">
        <v>93358</v>
      </c>
      <c r="B910" s="99" t="s">
        <v>755</v>
      </c>
      <c r="C910" s="56" t="s">
        <v>694</v>
      </c>
      <c r="D910" s="56" t="s">
        <v>566</v>
      </c>
      <c r="E910" s="182">
        <f>0.8*0.8*0.6</f>
        <v>0.38400000000000006</v>
      </c>
      <c r="F910" s="101">
        <v>56.8</v>
      </c>
      <c r="G910" s="102">
        <f t="shared" si="68"/>
        <v>21.81</v>
      </c>
      <c r="H910" s="10"/>
      <c r="I910" s="83"/>
      <c r="J910" s="83"/>
      <c r="K910" s="83"/>
      <c r="L910" s="83"/>
      <c r="M910" s="83"/>
      <c r="N910" s="83"/>
      <c r="O910" s="83"/>
      <c r="P910" s="83"/>
      <c r="Q910" s="83"/>
      <c r="R910" s="83"/>
      <c r="S910" s="83"/>
      <c r="T910" s="83"/>
      <c r="U910" s="83"/>
      <c r="V910" s="83"/>
      <c r="W910" s="83"/>
      <c r="X910" s="83"/>
      <c r="Y910" s="83"/>
      <c r="Z910" s="83"/>
    </row>
    <row r="911" spans="1:26" ht="12.75" customHeight="1" x14ac:dyDescent="0.2">
      <c r="A911" s="98">
        <v>94097</v>
      </c>
      <c r="B911" s="99" t="s">
        <v>756</v>
      </c>
      <c r="C911" s="56" t="s">
        <v>648</v>
      </c>
      <c r="D911" s="56" t="s">
        <v>566</v>
      </c>
      <c r="E911" s="182">
        <f>0.8*0.8</f>
        <v>0.64000000000000012</v>
      </c>
      <c r="F911" s="101">
        <v>4.33</v>
      </c>
      <c r="G911" s="102">
        <f t="shared" si="68"/>
        <v>2.77</v>
      </c>
      <c r="H911" s="10"/>
      <c r="I911" s="83"/>
      <c r="J911" s="83"/>
      <c r="K911" s="83"/>
      <c r="L911" s="83"/>
      <c r="M911" s="83"/>
      <c r="N911" s="83"/>
      <c r="O911" s="83"/>
      <c r="P911" s="83"/>
      <c r="Q911" s="83"/>
      <c r="R911" s="83"/>
      <c r="S911" s="83"/>
      <c r="T911" s="83"/>
      <c r="U911" s="83"/>
      <c r="V911" s="83"/>
      <c r="W911" s="83"/>
      <c r="X911" s="83"/>
      <c r="Y911" s="83"/>
      <c r="Z911" s="83"/>
    </row>
    <row r="912" spans="1:26" ht="12.75" customHeight="1" x14ac:dyDescent="0.2">
      <c r="A912" s="98">
        <v>83534</v>
      </c>
      <c r="B912" s="99" t="s">
        <v>757</v>
      </c>
      <c r="C912" s="56" t="s">
        <v>694</v>
      </c>
      <c r="D912" s="56" t="s">
        <v>566</v>
      </c>
      <c r="E912" s="182">
        <f>E911*0.05</f>
        <v>3.2000000000000008E-2</v>
      </c>
      <c r="F912" s="101">
        <v>491.11</v>
      </c>
      <c r="G912" s="102">
        <f t="shared" si="68"/>
        <v>15.72</v>
      </c>
      <c r="H912" s="10"/>
      <c r="I912" s="83"/>
      <c r="J912" s="83"/>
      <c r="K912" s="83"/>
      <c r="L912" s="83"/>
      <c r="M912" s="83"/>
      <c r="N912" s="83"/>
      <c r="O912" s="83"/>
      <c r="P912" s="83"/>
      <c r="Q912" s="83"/>
      <c r="R912" s="83"/>
      <c r="S912" s="83"/>
      <c r="T912" s="83"/>
      <c r="U912" s="83"/>
      <c r="V912" s="83"/>
      <c r="W912" s="83"/>
      <c r="X912" s="83"/>
      <c r="Y912" s="83"/>
      <c r="Z912" s="83"/>
    </row>
    <row r="913" spans="1:26" ht="12.75" customHeight="1" x14ac:dyDescent="0.2">
      <c r="A913" s="98">
        <v>96536</v>
      </c>
      <c r="B913" s="99" t="s">
        <v>647</v>
      </c>
      <c r="C913" s="56" t="s">
        <v>648</v>
      </c>
      <c r="D913" s="56" t="s">
        <v>566</v>
      </c>
      <c r="E913" s="182">
        <f>0.4*0.4*4</f>
        <v>0.64000000000000012</v>
      </c>
      <c r="F913" s="101">
        <v>48.82</v>
      </c>
      <c r="G913" s="102">
        <f t="shared" si="68"/>
        <v>31.24</v>
      </c>
      <c r="H913" s="10"/>
      <c r="I913" s="83"/>
      <c r="J913" s="83"/>
      <c r="K913" s="83"/>
      <c r="L913" s="83"/>
      <c r="M913" s="83"/>
      <c r="N913" s="83"/>
      <c r="O913" s="83"/>
      <c r="P913" s="83"/>
      <c r="Q913" s="83"/>
      <c r="R913" s="83"/>
      <c r="S913" s="83"/>
      <c r="T913" s="83"/>
      <c r="U913" s="83"/>
      <c r="V913" s="83"/>
      <c r="W913" s="83"/>
      <c r="X913" s="83"/>
      <c r="Y913" s="83"/>
      <c r="Z913" s="83"/>
    </row>
    <row r="914" spans="1:26" ht="12.75" customHeight="1" x14ac:dyDescent="0.2">
      <c r="A914" s="98" t="s">
        <v>905</v>
      </c>
      <c r="B914" s="99" t="s">
        <v>906</v>
      </c>
      <c r="C914" s="56" t="s">
        <v>871</v>
      </c>
      <c r="D914" s="56" t="s">
        <v>566</v>
      </c>
      <c r="E914" s="182">
        <v>0.6</v>
      </c>
      <c r="F914" s="101">
        <v>16.73</v>
      </c>
      <c r="G914" s="102">
        <f t="shared" si="68"/>
        <v>10.039999999999999</v>
      </c>
      <c r="H914" s="10"/>
      <c r="I914" s="83"/>
      <c r="J914" s="83"/>
      <c r="K914" s="83"/>
      <c r="L914" s="83"/>
      <c r="M914" s="83"/>
      <c r="N914" s="83"/>
      <c r="O914" s="83"/>
      <c r="P914" s="83"/>
      <c r="Q914" s="83"/>
      <c r="R914" s="83"/>
      <c r="S914" s="83"/>
      <c r="T914" s="83"/>
      <c r="U914" s="83"/>
      <c r="V914" s="83"/>
      <c r="W914" s="83"/>
      <c r="X914" s="83"/>
      <c r="Y914" s="83"/>
      <c r="Z914" s="83"/>
    </row>
    <row r="915" spans="1:26" ht="12.75" customHeight="1" x14ac:dyDescent="0.2">
      <c r="A915" s="98">
        <v>1527</v>
      </c>
      <c r="B915" s="99" t="s">
        <v>593</v>
      </c>
      <c r="C915" s="56" t="s">
        <v>572</v>
      </c>
      <c r="D915" s="56" t="s">
        <v>566</v>
      </c>
      <c r="E915" s="182">
        <f>0.4*0.4*0.4</f>
        <v>6.4000000000000015E-2</v>
      </c>
      <c r="F915" s="101">
        <v>291.77999999999997</v>
      </c>
      <c r="G915" s="102">
        <f t="shared" si="68"/>
        <v>18.670000000000002</v>
      </c>
      <c r="H915" s="10"/>
      <c r="I915" s="83"/>
      <c r="J915" s="83"/>
      <c r="K915" s="83"/>
      <c r="L915" s="83"/>
      <c r="M915" s="83"/>
      <c r="N915" s="83"/>
      <c r="O915" s="83"/>
      <c r="P915" s="83"/>
      <c r="Q915" s="83"/>
      <c r="R915" s="83"/>
      <c r="S915" s="83"/>
      <c r="T915" s="83"/>
      <c r="U915" s="83"/>
      <c r="V915" s="83"/>
      <c r="W915" s="83"/>
      <c r="X915" s="83"/>
      <c r="Y915" s="83"/>
      <c r="Z915" s="83"/>
    </row>
    <row r="916" spans="1:26" ht="12.75" customHeight="1" x14ac:dyDescent="0.2">
      <c r="A916" s="104"/>
      <c r="B916" s="105"/>
      <c r="C916" s="106"/>
      <c r="D916" s="106"/>
      <c r="E916" s="89" t="s">
        <v>583</v>
      </c>
      <c r="F916" s="89"/>
      <c r="G916" s="107">
        <f>ROUND(SUM(G908:G915),2)</f>
        <v>117.07</v>
      </c>
      <c r="H916" s="10"/>
      <c r="I916" s="83"/>
      <c r="J916" s="83"/>
      <c r="K916" s="83"/>
      <c r="L916" s="83"/>
      <c r="M916" s="83"/>
      <c r="N916" s="83"/>
      <c r="O916" s="83"/>
      <c r="P916" s="83"/>
      <c r="Q916" s="83"/>
      <c r="R916" s="83"/>
      <c r="S916" s="83"/>
      <c r="T916" s="83"/>
      <c r="U916" s="83"/>
      <c r="V916" s="83"/>
      <c r="W916" s="83"/>
      <c r="X916" s="83"/>
      <c r="Y916" s="83"/>
      <c r="Z916" s="83"/>
    </row>
    <row r="917" spans="1:26" ht="12.75" customHeight="1" x14ac:dyDescent="0.2">
      <c r="A917" s="108"/>
      <c r="B917" s="109"/>
      <c r="C917" s="110"/>
      <c r="D917" s="111" t="s">
        <v>584</v>
      </c>
      <c r="E917" s="112">
        <f>BDI!D26</f>
        <v>0.18894704395755624</v>
      </c>
      <c r="F917" s="111"/>
      <c r="G917" s="113">
        <f>ROUND(G916*E917,2)</f>
        <v>22.12</v>
      </c>
      <c r="H917" s="10"/>
      <c r="I917" s="114"/>
      <c r="J917" s="83"/>
      <c r="K917" s="83"/>
      <c r="L917" s="83"/>
      <c r="M917" s="83"/>
      <c r="N917" s="83"/>
      <c r="O917" s="83"/>
      <c r="P917" s="83"/>
      <c r="Q917" s="83"/>
      <c r="R917" s="83"/>
      <c r="S917" s="83"/>
      <c r="T917" s="83"/>
      <c r="U917" s="83"/>
      <c r="V917" s="83"/>
      <c r="W917" s="83"/>
      <c r="X917" s="83"/>
      <c r="Y917" s="83"/>
      <c r="Z917" s="83"/>
    </row>
    <row r="918" spans="1:26" ht="12.75" customHeight="1" x14ac:dyDescent="0.2">
      <c r="A918" s="115"/>
      <c r="B918" s="116"/>
      <c r="C918" s="117"/>
      <c r="D918" s="117"/>
      <c r="E918" s="91" t="s">
        <v>15</v>
      </c>
      <c r="F918" s="91"/>
      <c r="G918" s="118">
        <f>ROUND(G916+G917,2)</f>
        <v>139.19</v>
      </c>
      <c r="H918" s="10"/>
      <c r="I918" s="83"/>
      <c r="J918" s="83"/>
      <c r="K918" s="83"/>
      <c r="L918" s="83"/>
      <c r="M918" s="83"/>
      <c r="N918" s="83"/>
      <c r="O918" s="83"/>
      <c r="P918" s="83"/>
      <c r="Q918" s="83"/>
      <c r="R918" s="83"/>
      <c r="S918" s="83"/>
      <c r="T918" s="83"/>
      <c r="U918" s="83"/>
      <c r="V918" s="83"/>
      <c r="W918" s="83"/>
      <c r="X918" s="83"/>
      <c r="Y918" s="83"/>
      <c r="Z918" s="83"/>
    </row>
    <row r="919" spans="1:26" ht="12.75" customHeight="1" x14ac:dyDescent="0.2">
      <c r="A919" s="83"/>
      <c r="B919" s="83"/>
      <c r="C919" s="83"/>
      <c r="D919" s="83"/>
      <c r="E919" s="83"/>
      <c r="F919" s="83"/>
      <c r="G919" s="83"/>
      <c r="H919" s="10"/>
      <c r="I919" s="83"/>
      <c r="J919" s="83"/>
      <c r="K919" s="83"/>
      <c r="L919" s="83"/>
      <c r="M919" s="83"/>
      <c r="N919" s="83"/>
      <c r="O919" s="83"/>
      <c r="P919" s="83"/>
      <c r="Q919" s="83"/>
      <c r="R919" s="83"/>
      <c r="S919" s="83"/>
      <c r="T919" s="83"/>
      <c r="U919" s="83"/>
      <c r="V919" s="83"/>
      <c r="W919" s="83"/>
      <c r="X919" s="83"/>
      <c r="Y919" s="83"/>
      <c r="Z919" s="83"/>
    </row>
    <row r="920" spans="1:26" ht="12.75" customHeight="1" x14ac:dyDescent="0.2">
      <c r="A920" s="84"/>
      <c r="B920" s="84"/>
      <c r="C920" s="85"/>
      <c r="D920" s="85"/>
      <c r="E920" s="85"/>
      <c r="F920" s="85"/>
      <c r="G920" s="85"/>
      <c r="H920" s="56"/>
      <c r="I920" s="83"/>
      <c r="J920" s="83"/>
      <c r="K920" s="83"/>
      <c r="L920" s="83"/>
      <c r="M920" s="83"/>
      <c r="N920" s="83"/>
      <c r="O920" s="83"/>
      <c r="P920" s="83"/>
      <c r="Q920" s="83"/>
      <c r="R920" s="83"/>
      <c r="S920" s="83"/>
      <c r="T920" s="83"/>
      <c r="U920" s="83"/>
      <c r="V920" s="83"/>
      <c r="W920" s="83"/>
      <c r="X920" s="83"/>
      <c r="Y920" s="83"/>
      <c r="Z920" s="83"/>
    </row>
    <row r="921" spans="1:26" ht="12.75" customHeight="1" x14ac:dyDescent="0.2">
      <c r="A921" s="86" t="s">
        <v>7</v>
      </c>
      <c r="B921" s="87" t="s">
        <v>342</v>
      </c>
      <c r="C921" s="88" t="s">
        <v>343</v>
      </c>
      <c r="D921" s="88"/>
      <c r="E921" s="89"/>
      <c r="F921" s="89"/>
      <c r="G921" s="90" t="s">
        <v>907</v>
      </c>
      <c r="H921" s="10"/>
      <c r="I921" s="83"/>
      <c r="J921" s="83"/>
      <c r="K921" s="83"/>
      <c r="L921" s="83"/>
      <c r="M921" s="83"/>
      <c r="N921" s="83"/>
      <c r="O921" s="83"/>
      <c r="P921" s="83"/>
      <c r="Q921" s="83"/>
      <c r="R921" s="83"/>
      <c r="S921" s="83"/>
      <c r="T921" s="83"/>
      <c r="U921" s="83"/>
      <c r="V921" s="83"/>
      <c r="W921" s="83"/>
      <c r="X921" s="83"/>
      <c r="Y921" s="83"/>
      <c r="Z921" s="83"/>
    </row>
    <row r="922" spans="1:26" ht="12.75" customHeight="1" x14ac:dyDescent="0.2">
      <c r="A922" s="295" t="str">
        <f>VLOOKUP(B921,'Pista 01'!$A$7:$H$197,3,FALSE)</f>
        <v xml:space="preserve">	Grelha metálica em ferro fundido, 50x50cm</v>
      </c>
      <c r="B922" s="296"/>
      <c r="C922" s="296"/>
      <c r="D922" s="296"/>
      <c r="E922" s="297"/>
      <c r="F922" s="91" t="s">
        <v>557</v>
      </c>
      <c r="G922" s="92" t="str">
        <f>VLOOKUP(B921,'Pista 01'!$A$7:$H$197,4,FALSE)</f>
        <v>un</v>
      </c>
      <c r="H922" s="10"/>
      <c r="I922" s="83"/>
      <c r="J922" s="83"/>
      <c r="K922" s="83"/>
      <c r="L922" s="83"/>
      <c r="M922" s="83"/>
      <c r="N922" s="83"/>
      <c r="O922" s="83"/>
      <c r="P922" s="83"/>
      <c r="Q922" s="83"/>
      <c r="R922" s="83"/>
      <c r="S922" s="83"/>
      <c r="T922" s="83"/>
      <c r="U922" s="83"/>
      <c r="V922" s="83"/>
      <c r="W922" s="83"/>
      <c r="X922" s="83"/>
      <c r="Y922" s="83"/>
      <c r="Z922" s="83"/>
    </row>
    <row r="923" spans="1:26" ht="12.75" customHeight="1" x14ac:dyDescent="0.2">
      <c r="A923" s="93"/>
      <c r="B923" s="94" t="s">
        <v>558</v>
      </c>
      <c r="C923" s="95" t="s">
        <v>559</v>
      </c>
      <c r="D923" s="95" t="s">
        <v>560</v>
      </c>
      <c r="E923" s="95" t="s">
        <v>561</v>
      </c>
      <c r="F923" s="96" t="s">
        <v>562</v>
      </c>
      <c r="G923" s="97" t="s">
        <v>563</v>
      </c>
      <c r="H923" s="10"/>
      <c r="I923" s="83"/>
      <c r="J923" s="83"/>
      <c r="K923" s="83"/>
      <c r="L923" s="83"/>
      <c r="M923" s="83"/>
      <c r="N923" s="83"/>
      <c r="O923" s="83"/>
      <c r="P923" s="83"/>
      <c r="Q923" s="83"/>
      <c r="R923" s="83"/>
      <c r="S923" s="83"/>
      <c r="T923" s="83"/>
      <c r="U923" s="83"/>
      <c r="V923" s="83"/>
      <c r="W923" s="83"/>
      <c r="X923" s="83"/>
      <c r="Y923" s="83"/>
      <c r="Z923" s="83"/>
    </row>
    <row r="924" spans="1:26" ht="12.75" customHeight="1" x14ac:dyDescent="0.2">
      <c r="A924" s="98">
        <v>88309</v>
      </c>
      <c r="B924" s="99" t="s">
        <v>569</v>
      </c>
      <c r="C924" s="56" t="s">
        <v>565</v>
      </c>
      <c r="D924" s="56" t="s">
        <v>566</v>
      </c>
      <c r="E924" s="182">
        <v>0.15</v>
      </c>
      <c r="F924" s="101">
        <v>19.27</v>
      </c>
      <c r="G924" s="102">
        <f t="shared" ref="G924:G926" si="69">ROUND(E924*F924,2)</f>
        <v>2.89</v>
      </c>
      <c r="H924" s="10"/>
      <c r="I924" s="83"/>
      <c r="J924" s="83"/>
      <c r="K924" s="83"/>
      <c r="L924" s="83"/>
      <c r="M924" s="83"/>
      <c r="N924" s="83"/>
      <c r="O924" s="83"/>
      <c r="P924" s="83"/>
      <c r="Q924" s="83"/>
      <c r="R924" s="83"/>
      <c r="S924" s="83"/>
      <c r="T924" s="83"/>
      <c r="U924" s="83"/>
      <c r="V924" s="83"/>
      <c r="W924" s="83"/>
      <c r="X924" s="83"/>
      <c r="Y924" s="83"/>
      <c r="Z924" s="83"/>
    </row>
    <row r="925" spans="1:26" ht="12.75" customHeight="1" x14ac:dyDescent="0.2">
      <c r="A925" s="98">
        <v>88316</v>
      </c>
      <c r="B925" s="99" t="s">
        <v>570</v>
      </c>
      <c r="C925" s="56" t="s">
        <v>565</v>
      </c>
      <c r="D925" s="56" t="s">
        <v>566</v>
      </c>
      <c r="E925" s="182">
        <v>0.15</v>
      </c>
      <c r="F925" s="101">
        <v>14.36</v>
      </c>
      <c r="G925" s="102">
        <f t="shared" si="69"/>
        <v>2.15</v>
      </c>
      <c r="H925" s="10"/>
      <c r="I925" s="83"/>
      <c r="J925" s="83"/>
      <c r="K925" s="83"/>
      <c r="L925" s="83"/>
      <c r="M925" s="83"/>
      <c r="N925" s="83"/>
      <c r="O925" s="83"/>
      <c r="P925" s="83"/>
      <c r="Q925" s="83"/>
      <c r="R925" s="83"/>
      <c r="S925" s="83"/>
      <c r="T925" s="83"/>
      <c r="U925" s="83"/>
      <c r="V925" s="83"/>
      <c r="W925" s="83"/>
      <c r="X925" s="83"/>
      <c r="Y925" s="83"/>
      <c r="Z925" s="83"/>
    </row>
    <row r="926" spans="1:26" ht="12.75" customHeight="1" x14ac:dyDescent="0.2">
      <c r="A926" s="98" t="s">
        <v>908</v>
      </c>
      <c r="B926" s="99" t="s">
        <v>909</v>
      </c>
      <c r="C926" s="56" t="s">
        <v>559</v>
      </c>
      <c r="D926" s="56" t="s">
        <v>566</v>
      </c>
      <c r="E926" s="182">
        <v>1</v>
      </c>
      <c r="F926" s="101">
        <v>87.57</v>
      </c>
      <c r="G926" s="102">
        <f t="shared" si="69"/>
        <v>87.57</v>
      </c>
      <c r="H926" s="10"/>
      <c r="I926" s="83"/>
      <c r="J926" s="83"/>
      <c r="K926" s="83"/>
      <c r="L926" s="83"/>
      <c r="M926" s="83"/>
      <c r="N926" s="83"/>
      <c r="O926" s="83"/>
      <c r="P926" s="83"/>
      <c r="Q926" s="83"/>
      <c r="R926" s="83"/>
      <c r="S926" s="83"/>
      <c r="T926" s="83"/>
      <c r="U926" s="83"/>
      <c r="V926" s="83"/>
      <c r="W926" s="83"/>
      <c r="X926" s="83"/>
      <c r="Y926" s="83"/>
      <c r="Z926" s="83"/>
    </row>
    <row r="927" spans="1:26" ht="12.75" customHeight="1" x14ac:dyDescent="0.2">
      <c r="A927" s="98"/>
      <c r="B927" s="99"/>
      <c r="C927" s="56"/>
      <c r="D927" s="56"/>
      <c r="E927" s="182"/>
      <c r="F927" s="101"/>
      <c r="G927" s="102"/>
      <c r="H927" s="10"/>
      <c r="I927" s="83"/>
      <c r="J927" s="83"/>
      <c r="K927" s="83"/>
      <c r="L927" s="83"/>
      <c r="M927" s="83"/>
      <c r="N927" s="83"/>
      <c r="O927" s="83"/>
      <c r="P927" s="83"/>
      <c r="Q927" s="83"/>
      <c r="R927" s="83"/>
      <c r="S927" s="83"/>
      <c r="T927" s="83"/>
      <c r="U927" s="83"/>
      <c r="V927" s="83"/>
      <c r="W927" s="83"/>
      <c r="X927" s="83"/>
      <c r="Y927" s="83"/>
      <c r="Z927" s="83"/>
    </row>
    <row r="928" spans="1:26" ht="12.75" customHeight="1" x14ac:dyDescent="0.2">
      <c r="A928" s="104"/>
      <c r="B928" s="105"/>
      <c r="C928" s="106"/>
      <c r="D928" s="106"/>
      <c r="E928" s="89" t="s">
        <v>583</v>
      </c>
      <c r="F928" s="89"/>
      <c r="G928" s="107">
        <f>ROUND(SUM(G924:G927),2)</f>
        <v>92.61</v>
      </c>
      <c r="H928" s="10"/>
      <c r="I928" s="83"/>
      <c r="J928" s="83"/>
      <c r="K928" s="83"/>
      <c r="L928" s="83"/>
      <c r="M928" s="83"/>
      <c r="N928" s="83"/>
      <c r="O928" s="83"/>
      <c r="P928" s="83"/>
      <c r="Q928" s="83"/>
      <c r="R928" s="83"/>
      <c r="S928" s="83"/>
      <c r="T928" s="83"/>
      <c r="U928" s="83"/>
      <c r="V928" s="83"/>
      <c r="W928" s="83"/>
      <c r="X928" s="83"/>
      <c r="Y928" s="83"/>
      <c r="Z928" s="83"/>
    </row>
    <row r="929" spans="1:26" ht="12.75" customHeight="1" x14ac:dyDescent="0.2">
      <c r="A929" s="108"/>
      <c r="B929" s="109"/>
      <c r="C929" s="110"/>
      <c r="D929" s="111" t="s">
        <v>584</v>
      </c>
      <c r="E929" s="112">
        <f>BDI!D26</f>
        <v>0.18894704395755624</v>
      </c>
      <c r="F929" s="111"/>
      <c r="G929" s="113">
        <f>ROUND(G928*E929,2)</f>
        <v>17.5</v>
      </c>
      <c r="H929" s="10"/>
      <c r="I929" s="114"/>
      <c r="J929" s="83"/>
      <c r="K929" s="83"/>
      <c r="L929" s="83"/>
      <c r="M929" s="83"/>
      <c r="N929" s="83"/>
      <c r="O929" s="83"/>
      <c r="P929" s="83"/>
      <c r="Q929" s="83"/>
      <c r="R929" s="83"/>
      <c r="S929" s="83"/>
      <c r="T929" s="83"/>
      <c r="U929" s="83"/>
      <c r="V929" s="83"/>
      <c r="W929" s="83"/>
      <c r="X929" s="83"/>
      <c r="Y929" s="83"/>
      <c r="Z929" s="83"/>
    </row>
    <row r="930" spans="1:26" ht="12.75" customHeight="1" x14ac:dyDescent="0.2">
      <c r="A930" s="115"/>
      <c r="B930" s="116"/>
      <c r="C930" s="117"/>
      <c r="D930" s="117"/>
      <c r="E930" s="91" t="s">
        <v>15</v>
      </c>
      <c r="F930" s="91"/>
      <c r="G930" s="118">
        <f>ROUND(G928+G929,2)</f>
        <v>110.11</v>
      </c>
      <c r="H930" s="10"/>
      <c r="I930" s="83"/>
      <c r="J930" s="83"/>
      <c r="K930" s="83"/>
      <c r="L930" s="83"/>
      <c r="M930" s="83"/>
      <c r="N930" s="83"/>
      <c r="O930" s="83"/>
      <c r="P930" s="83"/>
      <c r="Q930" s="83"/>
      <c r="R930" s="83"/>
      <c r="S930" s="83"/>
      <c r="T930" s="83"/>
      <c r="U930" s="83"/>
      <c r="V930" s="83"/>
      <c r="W930" s="83"/>
      <c r="X930" s="83"/>
      <c r="Y930" s="83"/>
      <c r="Z930" s="83"/>
    </row>
    <row r="931" spans="1:26" ht="12.75" customHeight="1" x14ac:dyDescent="0.2">
      <c r="A931" s="83"/>
      <c r="B931" s="83"/>
      <c r="C931" s="83"/>
      <c r="D931" s="83"/>
      <c r="E931" s="83"/>
      <c r="F931" s="83"/>
      <c r="G931" s="83"/>
      <c r="H931" s="10"/>
      <c r="I931" s="83"/>
      <c r="J931" s="83"/>
      <c r="K931" s="83"/>
      <c r="L931" s="83"/>
      <c r="M931" s="83"/>
      <c r="N931" s="83"/>
      <c r="O931" s="83"/>
      <c r="P931" s="83"/>
      <c r="Q931" s="83"/>
      <c r="R931" s="83"/>
      <c r="S931" s="83"/>
      <c r="T931" s="83"/>
      <c r="U931" s="83"/>
      <c r="V931" s="83"/>
      <c r="W931" s="83"/>
      <c r="X931" s="83"/>
      <c r="Y931" s="83"/>
      <c r="Z931" s="83"/>
    </row>
    <row r="932" spans="1:26" ht="12.75" customHeight="1" x14ac:dyDescent="0.2">
      <c r="A932" s="83"/>
      <c r="B932" s="83"/>
      <c r="C932" s="83"/>
      <c r="D932" s="83"/>
      <c r="E932" s="83"/>
      <c r="F932" s="83"/>
      <c r="G932" s="6"/>
      <c r="H932" s="10"/>
      <c r="I932" s="83"/>
      <c r="J932" s="83"/>
      <c r="K932" s="83"/>
      <c r="L932" s="83"/>
      <c r="M932" s="83"/>
      <c r="N932" s="83"/>
      <c r="O932" s="83"/>
      <c r="P932" s="83"/>
      <c r="Q932" s="83"/>
      <c r="R932" s="83"/>
      <c r="S932" s="83"/>
      <c r="T932" s="83"/>
      <c r="U932" s="83"/>
      <c r="V932" s="83"/>
      <c r="W932" s="83"/>
      <c r="X932" s="83"/>
      <c r="Y932" s="83"/>
      <c r="Z932" s="83"/>
    </row>
    <row r="933" spans="1:26" ht="12.75" customHeight="1" x14ac:dyDescent="0.2">
      <c r="A933" s="83"/>
      <c r="B933" s="83"/>
      <c r="C933" s="83"/>
      <c r="D933" s="83"/>
      <c r="E933" s="83"/>
      <c r="F933" s="83"/>
      <c r="G933" s="83"/>
      <c r="H933" s="10"/>
      <c r="I933" s="83"/>
      <c r="J933" s="83"/>
      <c r="K933" s="83"/>
      <c r="L933" s="83"/>
      <c r="M933" s="83"/>
      <c r="N933" s="83"/>
      <c r="O933" s="83"/>
      <c r="P933" s="83"/>
      <c r="Q933" s="83"/>
      <c r="R933" s="83"/>
      <c r="S933" s="83"/>
      <c r="T933" s="83"/>
      <c r="U933" s="83"/>
      <c r="V933" s="83"/>
      <c r="W933" s="83"/>
      <c r="X933" s="83"/>
      <c r="Y933" s="83"/>
      <c r="Z933" s="83"/>
    </row>
    <row r="934" spans="1:26" ht="12.75" customHeight="1" x14ac:dyDescent="0.2">
      <c r="A934" s="83"/>
      <c r="B934" s="83"/>
      <c r="C934" s="83"/>
      <c r="D934" s="83"/>
      <c r="E934" s="83"/>
      <c r="F934" s="83"/>
      <c r="G934" s="83"/>
      <c r="H934" s="10"/>
      <c r="I934" s="83"/>
      <c r="J934" s="83"/>
      <c r="K934" s="83"/>
      <c r="L934" s="83"/>
      <c r="M934" s="83"/>
      <c r="N934" s="83"/>
      <c r="O934" s="83"/>
      <c r="P934" s="83"/>
      <c r="Q934" s="83"/>
      <c r="R934" s="83"/>
      <c r="S934" s="83"/>
      <c r="T934" s="83"/>
      <c r="U934" s="83"/>
      <c r="V934" s="83"/>
      <c r="W934" s="83"/>
      <c r="X934" s="83"/>
      <c r="Y934" s="83"/>
      <c r="Z934" s="83"/>
    </row>
    <row r="935" spans="1:26" ht="12.75" customHeight="1" x14ac:dyDescent="0.2">
      <c r="A935" s="371" t="s">
        <v>13471</v>
      </c>
      <c r="B935" s="371"/>
      <c r="C935" s="374"/>
      <c r="D935" s="375" t="s">
        <v>13472</v>
      </c>
      <c r="E935" s="375"/>
      <c r="F935" s="69"/>
      <c r="G935" s="6"/>
      <c r="H935" s="10"/>
      <c r="I935" s="83"/>
      <c r="J935" s="83"/>
      <c r="K935" s="83"/>
      <c r="L935" s="83"/>
      <c r="M935" s="83"/>
      <c r="N935" s="83"/>
      <c r="O935" s="83"/>
      <c r="P935" s="83"/>
      <c r="Q935" s="83"/>
      <c r="R935" s="83"/>
      <c r="S935" s="83"/>
      <c r="T935" s="83"/>
      <c r="U935" s="83"/>
      <c r="V935" s="83"/>
      <c r="W935" s="83"/>
      <c r="X935" s="83"/>
      <c r="Y935" s="83"/>
      <c r="Z935" s="83"/>
    </row>
    <row r="936" spans="1:26" ht="12.75" customHeight="1" x14ac:dyDescent="0.2">
      <c r="A936" s="373" t="s">
        <v>13473</v>
      </c>
      <c r="B936" s="373"/>
      <c r="C936" s="373"/>
      <c r="D936" s="373" t="s">
        <v>13474</v>
      </c>
      <c r="E936" s="373"/>
      <c r="F936" s="18"/>
      <c r="G936" s="18"/>
      <c r="H936" s="10"/>
      <c r="I936" s="83"/>
      <c r="J936" s="83"/>
      <c r="K936" s="83"/>
      <c r="L936" s="83"/>
      <c r="M936" s="83"/>
      <c r="N936" s="83"/>
      <c r="O936" s="83"/>
      <c r="P936" s="83"/>
      <c r="Q936" s="83"/>
      <c r="R936" s="83"/>
      <c r="S936" s="83"/>
      <c r="T936" s="83"/>
      <c r="U936" s="83"/>
      <c r="V936" s="83"/>
      <c r="W936" s="83"/>
      <c r="X936" s="83"/>
      <c r="Y936" s="83"/>
      <c r="Z936" s="83"/>
    </row>
    <row r="937" spans="1:26" ht="12.75" customHeight="1" x14ac:dyDescent="0.2">
      <c r="A937" s="83"/>
      <c r="B937" s="83"/>
      <c r="C937" s="83"/>
      <c r="D937" s="83"/>
      <c r="E937" s="83"/>
      <c r="F937" s="83"/>
      <c r="G937" s="83"/>
      <c r="H937" s="10"/>
      <c r="I937" s="83"/>
      <c r="J937" s="83"/>
      <c r="K937" s="83"/>
      <c r="L937" s="83"/>
      <c r="M937" s="83"/>
      <c r="N937" s="83"/>
      <c r="O937" s="83"/>
      <c r="P937" s="83"/>
      <c r="Q937" s="83"/>
      <c r="R937" s="83"/>
      <c r="S937" s="83"/>
      <c r="T937" s="83"/>
      <c r="U937" s="83"/>
      <c r="V937" s="83"/>
      <c r="W937" s="83"/>
      <c r="X937" s="83"/>
      <c r="Y937" s="83"/>
      <c r="Z937" s="83"/>
    </row>
    <row r="938" spans="1:26" ht="12.75" customHeight="1" x14ac:dyDescent="0.2">
      <c r="A938" s="83"/>
      <c r="B938" s="83"/>
      <c r="C938" s="83"/>
      <c r="D938" s="83"/>
      <c r="E938" s="83"/>
      <c r="F938" s="83"/>
      <c r="G938" s="83"/>
      <c r="H938" s="10"/>
      <c r="I938" s="83"/>
      <c r="J938" s="83"/>
      <c r="K938" s="83"/>
      <c r="L938" s="83"/>
      <c r="M938" s="83"/>
      <c r="N938" s="83"/>
      <c r="O938" s="83"/>
      <c r="P938" s="83"/>
      <c r="Q938" s="83"/>
      <c r="R938" s="83"/>
      <c r="S938" s="83"/>
      <c r="T938" s="83"/>
      <c r="U938" s="83"/>
      <c r="V938" s="83"/>
      <c r="W938" s="83"/>
      <c r="X938" s="83"/>
      <c r="Y938" s="83"/>
      <c r="Z938" s="83"/>
    </row>
    <row r="939" spans="1:26" ht="12.75" customHeight="1" x14ac:dyDescent="0.2">
      <c r="A939" s="83"/>
      <c r="B939" s="83"/>
      <c r="C939" s="83"/>
      <c r="D939" s="83"/>
      <c r="E939" s="83"/>
      <c r="F939" s="83"/>
      <c r="G939" s="83"/>
      <c r="H939" s="10"/>
      <c r="I939" s="83"/>
      <c r="J939" s="83"/>
      <c r="K939" s="83"/>
      <c r="L939" s="83"/>
      <c r="M939" s="83"/>
      <c r="N939" s="83"/>
      <c r="O939" s="83"/>
      <c r="P939" s="83"/>
      <c r="Q939" s="83"/>
      <c r="R939" s="83"/>
      <c r="S939" s="83"/>
      <c r="T939" s="83"/>
      <c r="U939" s="83"/>
      <c r="V939" s="83"/>
      <c r="W939" s="83"/>
      <c r="X939" s="83"/>
      <c r="Y939" s="83"/>
      <c r="Z939" s="83"/>
    </row>
    <row r="940" spans="1:26" ht="12.75" customHeight="1" x14ac:dyDescent="0.2">
      <c r="A940" s="83"/>
      <c r="B940" s="83"/>
      <c r="C940" s="83"/>
      <c r="D940" s="83"/>
      <c r="E940" s="83"/>
      <c r="F940" s="83"/>
      <c r="G940" s="83"/>
      <c r="H940" s="10"/>
      <c r="I940" s="83"/>
      <c r="J940" s="83"/>
      <c r="K940" s="83"/>
      <c r="L940" s="83"/>
      <c r="M940" s="83"/>
      <c r="N940" s="83"/>
      <c r="O940" s="83"/>
      <c r="P940" s="83"/>
      <c r="Q940" s="83"/>
      <c r="R940" s="83"/>
      <c r="S940" s="83"/>
      <c r="T940" s="83"/>
      <c r="U940" s="83"/>
      <c r="V940" s="83"/>
      <c r="W940" s="83"/>
      <c r="X940" s="83"/>
      <c r="Y940" s="83"/>
      <c r="Z940" s="83"/>
    </row>
    <row r="941" spans="1:26" ht="12.75" customHeight="1" x14ac:dyDescent="0.2">
      <c r="A941" s="83"/>
      <c r="B941" s="83"/>
      <c r="C941" s="83"/>
      <c r="D941" s="83"/>
      <c r="E941" s="83"/>
      <c r="F941" s="83"/>
      <c r="G941" s="83"/>
      <c r="H941" s="10"/>
      <c r="I941" s="83"/>
      <c r="J941" s="83"/>
      <c r="K941" s="83"/>
      <c r="L941" s="83"/>
      <c r="M941" s="83"/>
      <c r="N941" s="83"/>
      <c r="O941" s="83"/>
      <c r="P941" s="83"/>
      <c r="Q941" s="83"/>
      <c r="R941" s="83"/>
      <c r="S941" s="83"/>
      <c r="T941" s="83"/>
      <c r="U941" s="83"/>
      <c r="V941" s="83"/>
      <c r="W941" s="83"/>
      <c r="X941" s="83"/>
      <c r="Y941" s="83"/>
      <c r="Z941" s="83"/>
    </row>
    <row r="942" spans="1:26" ht="12.75" customHeight="1" x14ac:dyDescent="0.2">
      <c r="A942" s="83"/>
      <c r="B942" s="83"/>
      <c r="C942" s="83"/>
      <c r="D942" s="83"/>
      <c r="E942" s="83"/>
      <c r="F942" s="83"/>
      <c r="G942" s="83"/>
      <c r="H942" s="10"/>
      <c r="I942" s="83"/>
      <c r="J942" s="83"/>
      <c r="K942" s="83"/>
      <c r="L942" s="83"/>
      <c r="M942" s="83"/>
      <c r="N942" s="83"/>
      <c r="O942" s="83"/>
      <c r="P942" s="83"/>
      <c r="Q942" s="83"/>
      <c r="R942" s="83"/>
      <c r="S942" s="83"/>
      <c r="T942" s="83"/>
      <c r="U942" s="83"/>
      <c r="V942" s="83"/>
      <c r="W942" s="83"/>
      <c r="X942" s="83"/>
      <c r="Y942" s="83"/>
      <c r="Z942" s="83"/>
    </row>
    <row r="943" spans="1:26" ht="12.75" customHeight="1" x14ac:dyDescent="0.2">
      <c r="A943" s="83"/>
      <c r="B943" s="83"/>
      <c r="C943" s="83"/>
      <c r="D943" s="83"/>
      <c r="E943" s="83"/>
      <c r="F943" s="83"/>
      <c r="G943" s="83"/>
      <c r="H943" s="10"/>
      <c r="I943" s="83"/>
      <c r="J943" s="83"/>
      <c r="K943" s="83"/>
      <c r="L943" s="83"/>
      <c r="M943" s="83"/>
      <c r="N943" s="83"/>
      <c r="O943" s="83"/>
      <c r="P943" s="83"/>
      <c r="Q943" s="83"/>
      <c r="R943" s="83"/>
      <c r="S943" s="83"/>
      <c r="T943" s="83"/>
      <c r="U943" s="83"/>
      <c r="V943" s="83"/>
      <c r="W943" s="83"/>
      <c r="X943" s="83"/>
      <c r="Y943" s="83"/>
      <c r="Z943" s="83"/>
    </row>
    <row r="944" spans="1:26" ht="12.75" customHeight="1" x14ac:dyDescent="0.2">
      <c r="A944" s="83"/>
      <c r="B944" s="83"/>
      <c r="C944" s="83"/>
      <c r="D944" s="83"/>
      <c r="E944" s="83"/>
      <c r="F944" s="83"/>
      <c r="G944" s="83"/>
      <c r="H944" s="10"/>
      <c r="I944" s="83"/>
      <c r="J944" s="83"/>
      <c r="K944" s="83"/>
      <c r="L944" s="83"/>
      <c r="M944" s="83"/>
      <c r="N944" s="83"/>
      <c r="O944" s="83"/>
      <c r="P944" s="83"/>
      <c r="Q944" s="83"/>
      <c r="R944" s="83"/>
      <c r="S944" s="83"/>
      <c r="T944" s="83"/>
      <c r="U944" s="83"/>
      <c r="V944" s="83"/>
      <c r="W944" s="83"/>
      <c r="X944" s="83"/>
      <c r="Y944" s="83"/>
      <c r="Z944" s="83"/>
    </row>
    <row r="945" spans="1:26" ht="12.75" customHeight="1" x14ac:dyDescent="0.2">
      <c r="A945" s="83"/>
      <c r="B945" s="83"/>
      <c r="C945" s="83"/>
      <c r="D945" s="83"/>
      <c r="E945" s="83"/>
      <c r="F945" s="83"/>
      <c r="G945" s="83"/>
      <c r="H945" s="10"/>
      <c r="I945" s="83"/>
      <c r="J945" s="83"/>
      <c r="K945" s="83"/>
      <c r="L945" s="83"/>
      <c r="M945" s="83"/>
      <c r="N945" s="83"/>
      <c r="O945" s="83"/>
      <c r="P945" s="83"/>
      <c r="Q945" s="83"/>
      <c r="R945" s="83"/>
      <c r="S945" s="83"/>
      <c r="T945" s="83"/>
      <c r="U945" s="83"/>
      <c r="V945" s="83"/>
      <c r="W945" s="83"/>
      <c r="X945" s="83"/>
      <c r="Y945" s="83"/>
      <c r="Z945" s="83"/>
    </row>
    <row r="946" spans="1:26" ht="12.75" customHeight="1" x14ac:dyDescent="0.2">
      <c r="A946" s="83"/>
      <c r="B946" s="83"/>
      <c r="C946" s="83"/>
      <c r="D946" s="83"/>
      <c r="E946" s="83"/>
      <c r="F946" s="83"/>
      <c r="G946" s="83"/>
      <c r="H946" s="10"/>
      <c r="I946" s="83"/>
      <c r="J946" s="83"/>
      <c r="K946" s="83"/>
      <c r="L946" s="83"/>
      <c r="M946" s="83"/>
      <c r="N946" s="83"/>
      <c r="O946" s="83"/>
      <c r="P946" s="83"/>
      <c r="Q946" s="83"/>
      <c r="R946" s="83"/>
      <c r="S946" s="83"/>
      <c r="T946" s="83"/>
      <c r="U946" s="83"/>
      <c r="V946" s="83"/>
      <c r="W946" s="83"/>
      <c r="X946" s="83"/>
      <c r="Y946" s="83"/>
      <c r="Z946" s="83"/>
    </row>
    <row r="947" spans="1:26" ht="12.75" customHeight="1" x14ac:dyDescent="0.2">
      <c r="A947" s="83"/>
      <c r="B947" s="83"/>
      <c r="C947" s="83"/>
      <c r="D947" s="83"/>
      <c r="E947" s="83"/>
      <c r="F947" s="83"/>
      <c r="G947" s="83"/>
      <c r="H947" s="10"/>
      <c r="I947" s="83"/>
      <c r="J947" s="83"/>
      <c r="K947" s="83"/>
      <c r="L947" s="83"/>
      <c r="M947" s="83"/>
      <c r="N947" s="83"/>
      <c r="O947" s="83"/>
      <c r="P947" s="83"/>
      <c r="Q947" s="83"/>
      <c r="R947" s="83"/>
      <c r="S947" s="83"/>
      <c r="T947" s="83"/>
      <c r="U947" s="83"/>
      <c r="V947" s="83"/>
      <c r="W947" s="83"/>
      <c r="X947" s="83"/>
      <c r="Y947" s="83"/>
      <c r="Z947" s="83"/>
    </row>
    <row r="948" spans="1:26" ht="12.75" customHeight="1" x14ac:dyDescent="0.2">
      <c r="A948" s="83"/>
      <c r="B948" s="83"/>
      <c r="C948" s="83"/>
      <c r="D948" s="83"/>
      <c r="E948" s="83"/>
      <c r="F948" s="83"/>
      <c r="G948" s="83"/>
      <c r="H948" s="10"/>
      <c r="I948" s="83"/>
      <c r="J948" s="83"/>
      <c r="K948" s="83"/>
      <c r="L948" s="83"/>
      <c r="M948" s="83"/>
      <c r="N948" s="83"/>
      <c r="O948" s="83"/>
      <c r="P948" s="83"/>
      <c r="Q948" s="83"/>
      <c r="R948" s="83"/>
      <c r="S948" s="83"/>
      <c r="T948" s="83"/>
      <c r="U948" s="83"/>
      <c r="V948" s="83"/>
      <c r="W948" s="83"/>
      <c r="X948" s="83"/>
      <c r="Y948" s="83"/>
      <c r="Z948" s="83"/>
    </row>
    <row r="949" spans="1:26" ht="12.75" customHeight="1" x14ac:dyDescent="0.2">
      <c r="A949" s="83"/>
      <c r="B949" s="83"/>
      <c r="C949" s="83"/>
      <c r="D949" s="83"/>
      <c r="E949" s="83"/>
      <c r="F949" s="83"/>
      <c r="G949" s="83"/>
      <c r="H949" s="10"/>
      <c r="I949" s="83"/>
      <c r="J949" s="83"/>
      <c r="K949" s="83"/>
      <c r="L949" s="83"/>
      <c r="M949" s="83"/>
      <c r="N949" s="83"/>
      <c r="O949" s="83"/>
      <c r="P949" s="83"/>
      <c r="Q949" s="83"/>
      <c r="R949" s="83"/>
      <c r="S949" s="83"/>
      <c r="T949" s="83"/>
      <c r="U949" s="83"/>
      <c r="V949" s="83"/>
      <c r="W949" s="83"/>
      <c r="X949" s="83"/>
      <c r="Y949" s="83"/>
      <c r="Z949" s="83"/>
    </row>
    <row r="950" spans="1:26" ht="12.75" customHeight="1" x14ac:dyDescent="0.2">
      <c r="A950" s="83"/>
      <c r="B950" s="83"/>
      <c r="C950" s="83"/>
      <c r="D950" s="83"/>
      <c r="E950" s="83"/>
      <c r="F950" s="83"/>
      <c r="G950" s="83"/>
      <c r="H950" s="10"/>
      <c r="I950" s="83"/>
      <c r="J950" s="83"/>
      <c r="K950" s="83"/>
      <c r="L950" s="83"/>
      <c r="M950" s="83"/>
      <c r="N950" s="83"/>
      <c r="O950" s="83"/>
      <c r="P950" s="83"/>
      <c r="Q950" s="83"/>
      <c r="R950" s="83"/>
      <c r="S950" s="83"/>
      <c r="T950" s="83"/>
      <c r="U950" s="83"/>
      <c r="V950" s="83"/>
      <c r="W950" s="83"/>
      <c r="X950" s="83"/>
      <c r="Y950" s="83"/>
      <c r="Z950" s="83"/>
    </row>
    <row r="951" spans="1:26" ht="12.75" customHeight="1" x14ac:dyDescent="0.2">
      <c r="A951" s="83"/>
      <c r="B951" s="83"/>
      <c r="C951" s="83"/>
      <c r="D951" s="83"/>
      <c r="E951" s="83"/>
      <c r="F951" s="83"/>
      <c r="G951" s="83"/>
      <c r="H951" s="10"/>
      <c r="I951" s="83"/>
      <c r="J951" s="83"/>
      <c r="K951" s="83"/>
      <c r="L951" s="83"/>
      <c r="M951" s="83"/>
      <c r="N951" s="83"/>
      <c r="O951" s="83"/>
      <c r="P951" s="83"/>
      <c r="Q951" s="83"/>
      <c r="R951" s="83"/>
      <c r="S951" s="83"/>
      <c r="T951" s="83"/>
      <c r="U951" s="83"/>
      <c r="V951" s="83"/>
      <c r="W951" s="83"/>
      <c r="X951" s="83"/>
      <c r="Y951" s="83"/>
      <c r="Z951" s="83"/>
    </row>
    <row r="952" spans="1:26" ht="12.75" customHeight="1" x14ac:dyDescent="0.2">
      <c r="A952" s="83"/>
      <c r="B952" s="83"/>
      <c r="C952" s="83"/>
      <c r="D952" s="83"/>
      <c r="E952" s="83"/>
      <c r="F952" s="83"/>
      <c r="G952" s="83"/>
      <c r="H952" s="10"/>
      <c r="I952" s="83"/>
      <c r="J952" s="83"/>
      <c r="K952" s="83"/>
      <c r="L952" s="83"/>
      <c r="M952" s="83"/>
      <c r="N952" s="83"/>
      <c r="O952" s="83"/>
      <c r="P952" s="83"/>
      <c r="Q952" s="83"/>
      <c r="R952" s="83"/>
      <c r="S952" s="83"/>
      <c r="T952" s="83"/>
      <c r="U952" s="83"/>
      <c r="V952" s="83"/>
      <c r="W952" s="83"/>
      <c r="X952" s="83"/>
      <c r="Y952" s="83"/>
      <c r="Z952" s="83"/>
    </row>
    <row r="953" spans="1:26" ht="12.75" customHeight="1" x14ac:dyDescent="0.2">
      <c r="A953" s="83"/>
      <c r="B953" s="83"/>
      <c r="C953" s="83"/>
      <c r="D953" s="83"/>
      <c r="E953" s="83"/>
      <c r="F953" s="83"/>
      <c r="G953" s="83"/>
      <c r="H953" s="10"/>
      <c r="I953" s="83"/>
      <c r="J953" s="83"/>
      <c r="K953" s="83"/>
      <c r="L953" s="83"/>
      <c r="M953" s="83"/>
      <c r="N953" s="83"/>
      <c r="O953" s="83"/>
      <c r="P953" s="83"/>
      <c r="Q953" s="83"/>
      <c r="R953" s="83"/>
      <c r="S953" s="83"/>
      <c r="T953" s="83"/>
      <c r="U953" s="83"/>
      <c r="V953" s="83"/>
      <c r="W953" s="83"/>
      <c r="X953" s="83"/>
      <c r="Y953" s="83"/>
      <c r="Z953" s="83"/>
    </row>
    <row r="954" spans="1:26" ht="12.75" customHeight="1" x14ac:dyDescent="0.2">
      <c r="A954" s="83"/>
      <c r="B954" s="83"/>
      <c r="C954" s="83"/>
      <c r="D954" s="83"/>
      <c r="E954" s="83"/>
      <c r="F954" s="83"/>
      <c r="G954" s="83"/>
      <c r="H954" s="10"/>
      <c r="I954" s="83"/>
      <c r="J954" s="83"/>
      <c r="K954" s="83"/>
      <c r="L954" s="83"/>
      <c r="M954" s="83"/>
      <c r="N954" s="83"/>
      <c r="O954" s="83"/>
      <c r="P954" s="83"/>
      <c r="Q954" s="83"/>
      <c r="R954" s="83"/>
      <c r="S954" s="83"/>
      <c r="T954" s="83"/>
      <c r="U954" s="83"/>
      <c r="V954" s="83"/>
      <c r="W954" s="83"/>
      <c r="X954" s="83"/>
      <c r="Y954" s="83"/>
      <c r="Z954" s="83"/>
    </row>
    <row r="955" spans="1:26" ht="12.75" customHeight="1" x14ac:dyDescent="0.2">
      <c r="A955" s="83"/>
      <c r="B955" s="83"/>
      <c r="C955" s="83"/>
      <c r="D955" s="83"/>
      <c r="E955" s="83"/>
      <c r="F955" s="83"/>
      <c r="G955" s="83"/>
      <c r="H955" s="10"/>
      <c r="I955" s="83"/>
      <c r="J955" s="83"/>
      <c r="K955" s="83"/>
      <c r="L955" s="83"/>
      <c r="M955" s="83"/>
      <c r="N955" s="83"/>
      <c r="O955" s="83"/>
      <c r="P955" s="83"/>
      <c r="Q955" s="83"/>
      <c r="R955" s="83"/>
      <c r="S955" s="83"/>
      <c r="T955" s="83"/>
      <c r="U955" s="83"/>
      <c r="V955" s="83"/>
      <c r="W955" s="83"/>
      <c r="X955" s="83"/>
      <c r="Y955" s="83"/>
      <c r="Z955" s="83"/>
    </row>
    <row r="956" spans="1:26" ht="12.75" customHeight="1" x14ac:dyDescent="0.2">
      <c r="A956" s="83"/>
      <c r="B956" s="83"/>
      <c r="C956" s="83"/>
      <c r="D956" s="83"/>
      <c r="E956" s="83"/>
      <c r="F956" s="83"/>
      <c r="G956" s="83"/>
      <c r="H956" s="10"/>
      <c r="I956" s="83"/>
      <c r="J956" s="83"/>
      <c r="K956" s="83"/>
      <c r="L956" s="83"/>
      <c r="M956" s="83"/>
      <c r="N956" s="83"/>
      <c r="O956" s="83"/>
      <c r="P956" s="83"/>
      <c r="Q956" s="83"/>
      <c r="R956" s="83"/>
      <c r="S956" s="83"/>
      <c r="T956" s="83"/>
      <c r="U956" s="83"/>
      <c r="V956" s="83"/>
      <c r="W956" s="83"/>
      <c r="X956" s="83"/>
      <c r="Y956" s="83"/>
      <c r="Z956" s="83"/>
    </row>
    <row r="957" spans="1:26" ht="12.75" customHeight="1" x14ac:dyDescent="0.2">
      <c r="A957" s="83"/>
      <c r="B957" s="83"/>
      <c r="C957" s="83"/>
      <c r="D957" s="83"/>
      <c r="E957" s="83"/>
      <c r="F957" s="83"/>
      <c r="G957" s="83"/>
      <c r="H957" s="10"/>
      <c r="I957" s="83"/>
      <c r="J957" s="83"/>
      <c r="K957" s="83"/>
      <c r="L957" s="83"/>
      <c r="M957" s="83"/>
      <c r="N957" s="83"/>
      <c r="O957" s="83"/>
      <c r="P957" s="83"/>
      <c r="Q957" s="83"/>
      <c r="R957" s="83"/>
      <c r="S957" s="83"/>
      <c r="T957" s="83"/>
      <c r="U957" s="83"/>
      <c r="V957" s="83"/>
      <c r="W957" s="83"/>
      <c r="X957" s="83"/>
      <c r="Y957" s="83"/>
      <c r="Z957" s="83"/>
    </row>
    <row r="958" spans="1:26" ht="12.75" customHeight="1" x14ac:dyDescent="0.2">
      <c r="A958" s="83"/>
      <c r="B958" s="83"/>
      <c r="C958" s="83"/>
      <c r="D958" s="83"/>
      <c r="E958" s="83"/>
      <c r="F958" s="83"/>
      <c r="G958" s="83"/>
      <c r="H958" s="10"/>
      <c r="I958" s="83"/>
      <c r="J958" s="83"/>
      <c r="K958" s="83"/>
      <c r="L958" s="83"/>
      <c r="M958" s="83"/>
      <c r="N958" s="83"/>
      <c r="O958" s="83"/>
      <c r="P958" s="83"/>
      <c r="Q958" s="83"/>
      <c r="R958" s="83"/>
      <c r="S958" s="83"/>
      <c r="T958" s="83"/>
      <c r="U958" s="83"/>
      <c r="V958" s="83"/>
      <c r="W958" s="83"/>
      <c r="X958" s="83"/>
      <c r="Y958" s="83"/>
      <c r="Z958" s="83"/>
    </row>
    <row r="959" spans="1:26" ht="12.75" customHeight="1" x14ac:dyDescent="0.2">
      <c r="A959" s="83"/>
      <c r="B959" s="83"/>
      <c r="C959" s="83"/>
      <c r="D959" s="83"/>
      <c r="E959" s="83"/>
      <c r="F959" s="83"/>
      <c r="G959" s="83"/>
      <c r="H959" s="10"/>
      <c r="I959" s="83"/>
      <c r="J959" s="83"/>
      <c r="K959" s="83"/>
      <c r="L959" s="83"/>
      <c r="M959" s="83"/>
      <c r="N959" s="83"/>
      <c r="O959" s="83"/>
      <c r="P959" s="83"/>
      <c r="Q959" s="83"/>
      <c r="R959" s="83"/>
      <c r="S959" s="83"/>
      <c r="T959" s="83"/>
      <c r="U959" s="83"/>
      <c r="V959" s="83"/>
      <c r="W959" s="83"/>
      <c r="X959" s="83"/>
      <c r="Y959" s="83"/>
      <c r="Z959" s="83"/>
    </row>
    <row r="960" spans="1:26" ht="12.75" customHeight="1" x14ac:dyDescent="0.2">
      <c r="A960" s="83"/>
      <c r="B960" s="83"/>
      <c r="C960" s="83"/>
      <c r="D960" s="83"/>
      <c r="E960" s="83"/>
      <c r="F960" s="83"/>
      <c r="G960" s="83"/>
      <c r="H960" s="10"/>
      <c r="I960" s="83"/>
      <c r="J960" s="83"/>
      <c r="K960" s="83"/>
      <c r="L960" s="83"/>
      <c r="M960" s="83"/>
      <c r="N960" s="83"/>
      <c r="O960" s="83"/>
      <c r="P960" s="83"/>
      <c r="Q960" s="83"/>
      <c r="R960" s="83"/>
      <c r="S960" s="83"/>
      <c r="T960" s="83"/>
      <c r="U960" s="83"/>
      <c r="V960" s="83"/>
      <c r="W960" s="83"/>
      <c r="X960" s="83"/>
      <c r="Y960" s="83"/>
      <c r="Z960" s="83"/>
    </row>
    <row r="961" spans="1:26" ht="12.75" customHeight="1" x14ac:dyDescent="0.2">
      <c r="A961" s="83"/>
      <c r="B961" s="83"/>
      <c r="C961" s="83"/>
      <c r="D961" s="83"/>
      <c r="E961" s="83"/>
      <c r="F961" s="83"/>
      <c r="G961" s="83"/>
      <c r="H961" s="10"/>
      <c r="I961" s="83"/>
      <c r="J961" s="83"/>
      <c r="K961" s="83"/>
      <c r="L961" s="83"/>
      <c r="M961" s="83"/>
      <c r="N961" s="83"/>
      <c r="O961" s="83"/>
      <c r="P961" s="83"/>
      <c r="Q961" s="83"/>
      <c r="R961" s="83"/>
      <c r="S961" s="83"/>
      <c r="T961" s="83"/>
      <c r="U961" s="83"/>
      <c r="V961" s="83"/>
      <c r="W961" s="83"/>
      <c r="X961" s="83"/>
      <c r="Y961" s="83"/>
      <c r="Z961" s="83"/>
    </row>
    <row r="962" spans="1:26" ht="12.75" customHeight="1" x14ac:dyDescent="0.2">
      <c r="A962" s="83"/>
      <c r="B962" s="83"/>
      <c r="C962" s="83"/>
      <c r="D962" s="83"/>
      <c r="E962" s="83"/>
      <c r="F962" s="83"/>
      <c r="G962" s="83"/>
      <c r="H962" s="10"/>
      <c r="I962" s="83"/>
      <c r="J962" s="83"/>
      <c r="K962" s="83"/>
      <c r="L962" s="83"/>
      <c r="M962" s="83"/>
      <c r="N962" s="83"/>
      <c r="O962" s="83"/>
      <c r="P962" s="83"/>
      <c r="Q962" s="83"/>
      <c r="R962" s="83"/>
      <c r="S962" s="83"/>
      <c r="T962" s="83"/>
      <c r="U962" s="83"/>
      <c r="V962" s="83"/>
      <c r="W962" s="83"/>
      <c r="X962" s="83"/>
      <c r="Y962" s="83"/>
      <c r="Z962" s="83"/>
    </row>
    <row r="963" spans="1:26" ht="12.75" customHeight="1" x14ac:dyDescent="0.2">
      <c r="A963" s="83"/>
      <c r="B963" s="83"/>
      <c r="C963" s="83"/>
      <c r="D963" s="83"/>
      <c r="E963" s="83"/>
      <c r="F963" s="83"/>
      <c r="G963" s="83"/>
      <c r="H963" s="10"/>
      <c r="I963" s="83"/>
      <c r="J963" s="83"/>
      <c r="K963" s="83"/>
      <c r="L963" s="83"/>
      <c r="M963" s="83"/>
      <c r="N963" s="83"/>
      <c r="O963" s="83"/>
      <c r="P963" s="83"/>
      <c r="Q963" s="83"/>
      <c r="R963" s="83"/>
      <c r="S963" s="83"/>
      <c r="T963" s="83"/>
      <c r="U963" s="83"/>
      <c r="V963" s="83"/>
      <c r="W963" s="83"/>
      <c r="X963" s="83"/>
      <c r="Y963" s="83"/>
      <c r="Z963" s="83"/>
    </row>
    <row r="964" spans="1:26" ht="12.75" customHeight="1" x14ac:dyDescent="0.2">
      <c r="A964" s="83"/>
      <c r="B964" s="83"/>
      <c r="C964" s="83"/>
      <c r="D964" s="83"/>
      <c r="E964" s="83"/>
      <c r="F964" s="83"/>
      <c r="G964" s="83"/>
      <c r="H964" s="10"/>
      <c r="I964" s="83"/>
      <c r="J964" s="83"/>
      <c r="K964" s="83"/>
      <c r="L964" s="83"/>
      <c r="M964" s="83"/>
      <c r="N964" s="83"/>
      <c r="O964" s="83"/>
      <c r="P964" s="83"/>
      <c r="Q964" s="83"/>
      <c r="R964" s="83"/>
      <c r="S964" s="83"/>
      <c r="T964" s="83"/>
      <c r="U964" s="83"/>
      <c r="V964" s="83"/>
      <c r="W964" s="83"/>
      <c r="X964" s="83"/>
      <c r="Y964" s="83"/>
      <c r="Z964" s="83"/>
    </row>
    <row r="965" spans="1:26" ht="12.75" customHeight="1" x14ac:dyDescent="0.2">
      <c r="A965" s="83"/>
      <c r="B965" s="83"/>
      <c r="C965" s="83"/>
      <c r="D965" s="83"/>
      <c r="E965" s="83"/>
      <c r="F965" s="83"/>
      <c r="G965" s="83"/>
      <c r="H965" s="10"/>
      <c r="I965" s="83"/>
      <c r="J965" s="83"/>
      <c r="K965" s="83"/>
      <c r="L965" s="83"/>
      <c r="M965" s="83"/>
      <c r="N965" s="83"/>
      <c r="O965" s="83"/>
      <c r="P965" s="83"/>
      <c r="Q965" s="83"/>
      <c r="R965" s="83"/>
      <c r="S965" s="83"/>
      <c r="T965" s="83"/>
      <c r="U965" s="83"/>
      <c r="V965" s="83"/>
      <c r="W965" s="83"/>
      <c r="X965" s="83"/>
      <c r="Y965" s="83"/>
      <c r="Z965" s="83"/>
    </row>
    <row r="966" spans="1:26" ht="12.75" customHeight="1" x14ac:dyDescent="0.2">
      <c r="A966" s="83"/>
      <c r="B966" s="83"/>
      <c r="C966" s="83"/>
      <c r="D966" s="83"/>
      <c r="E966" s="83"/>
      <c r="F966" s="83"/>
      <c r="G966" s="83"/>
      <c r="H966" s="10"/>
      <c r="I966" s="83"/>
      <c r="J966" s="83"/>
      <c r="K966" s="83"/>
      <c r="L966" s="83"/>
      <c r="M966" s="83"/>
      <c r="N966" s="83"/>
      <c r="O966" s="83"/>
      <c r="P966" s="83"/>
      <c r="Q966" s="83"/>
      <c r="R966" s="83"/>
      <c r="S966" s="83"/>
      <c r="T966" s="83"/>
      <c r="U966" s="83"/>
      <c r="V966" s="83"/>
      <c r="W966" s="83"/>
      <c r="X966" s="83"/>
      <c r="Y966" s="83"/>
      <c r="Z966" s="83"/>
    </row>
    <row r="967" spans="1:26" ht="12.75" customHeight="1" x14ac:dyDescent="0.2">
      <c r="A967" s="83"/>
      <c r="B967" s="83"/>
      <c r="C967" s="83"/>
      <c r="D967" s="83"/>
      <c r="E967" s="83"/>
      <c r="F967" s="83"/>
      <c r="G967" s="83"/>
      <c r="H967" s="10"/>
      <c r="I967" s="83"/>
      <c r="J967" s="83"/>
      <c r="K967" s="83"/>
      <c r="L967" s="83"/>
      <c r="M967" s="83"/>
      <c r="N967" s="83"/>
      <c r="O967" s="83"/>
      <c r="P967" s="83"/>
      <c r="Q967" s="83"/>
      <c r="R967" s="83"/>
      <c r="S967" s="83"/>
      <c r="T967" s="83"/>
      <c r="U967" s="83"/>
      <c r="V967" s="83"/>
      <c r="W967" s="83"/>
      <c r="X967" s="83"/>
      <c r="Y967" s="83"/>
      <c r="Z967" s="83"/>
    </row>
    <row r="968" spans="1:26" ht="12.75" customHeight="1" x14ac:dyDescent="0.2">
      <c r="A968" s="83"/>
      <c r="B968" s="83"/>
      <c r="C968" s="83"/>
      <c r="D968" s="83"/>
      <c r="E968" s="83"/>
      <c r="F968" s="83"/>
      <c r="G968" s="83"/>
      <c r="H968" s="10"/>
      <c r="I968" s="83"/>
      <c r="J968" s="83"/>
      <c r="K968" s="83"/>
      <c r="L968" s="83"/>
      <c r="M968" s="83"/>
      <c r="N968" s="83"/>
      <c r="O968" s="83"/>
      <c r="P968" s="83"/>
      <c r="Q968" s="83"/>
      <c r="R968" s="83"/>
      <c r="S968" s="83"/>
      <c r="T968" s="83"/>
      <c r="U968" s="83"/>
      <c r="V968" s="83"/>
      <c r="W968" s="83"/>
      <c r="X968" s="83"/>
      <c r="Y968" s="83"/>
      <c r="Z968" s="83"/>
    </row>
    <row r="969" spans="1:26" ht="12.75" customHeight="1" x14ac:dyDescent="0.2">
      <c r="A969" s="83"/>
      <c r="B969" s="83"/>
      <c r="C969" s="83"/>
      <c r="D969" s="83"/>
      <c r="E969" s="83"/>
      <c r="F969" s="83"/>
      <c r="G969" s="83"/>
      <c r="H969" s="10"/>
      <c r="I969" s="83"/>
      <c r="J969" s="83"/>
      <c r="K969" s="83"/>
      <c r="L969" s="83"/>
      <c r="M969" s="83"/>
      <c r="N969" s="83"/>
      <c r="O969" s="83"/>
      <c r="P969" s="83"/>
      <c r="Q969" s="83"/>
      <c r="R969" s="83"/>
      <c r="S969" s="83"/>
      <c r="T969" s="83"/>
      <c r="U969" s="83"/>
      <c r="V969" s="83"/>
      <c r="W969" s="83"/>
      <c r="X969" s="83"/>
      <c r="Y969" s="83"/>
      <c r="Z969" s="83"/>
    </row>
    <row r="970" spans="1:26" ht="12.75" customHeight="1" x14ac:dyDescent="0.2">
      <c r="A970" s="83"/>
      <c r="B970" s="83"/>
      <c r="C970" s="83"/>
      <c r="D970" s="83"/>
      <c r="E970" s="83"/>
      <c r="F970" s="83"/>
      <c r="G970" s="83"/>
      <c r="H970" s="10"/>
      <c r="I970" s="83"/>
      <c r="J970" s="83"/>
      <c r="K970" s="83"/>
      <c r="L970" s="83"/>
      <c r="M970" s="83"/>
      <c r="N970" s="83"/>
      <c r="O970" s="83"/>
      <c r="P970" s="83"/>
      <c r="Q970" s="83"/>
      <c r="R970" s="83"/>
      <c r="S970" s="83"/>
      <c r="T970" s="83"/>
      <c r="U970" s="83"/>
      <c r="V970" s="83"/>
      <c r="W970" s="83"/>
      <c r="X970" s="83"/>
      <c r="Y970" s="83"/>
      <c r="Z970" s="83"/>
    </row>
    <row r="971" spans="1:26" ht="12.75" customHeight="1" x14ac:dyDescent="0.2">
      <c r="A971" s="83"/>
      <c r="B971" s="83"/>
      <c r="C971" s="83"/>
      <c r="D971" s="83"/>
      <c r="E971" s="83"/>
      <c r="F971" s="83"/>
      <c r="G971" s="83"/>
      <c r="H971" s="10"/>
      <c r="I971" s="83"/>
      <c r="J971" s="83"/>
      <c r="K971" s="83"/>
      <c r="L971" s="83"/>
      <c r="M971" s="83"/>
      <c r="N971" s="83"/>
      <c r="O971" s="83"/>
      <c r="P971" s="83"/>
      <c r="Q971" s="83"/>
      <c r="R971" s="83"/>
      <c r="S971" s="83"/>
      <c r="T971" s="83"/>
      <c r="U971" s="83"/>
      <c r="V971" s="83"/>
      <c r="W971" s="83"/>
      <c r="X971" s="83"/>
      <c r="Y971" s="83"/>
      <c r="Z971" s="83"/>
    </row>
    <row r="972" spans="1:26" ht="12.75" customHeight="1" x14ac:dyDescent="0.2">
      <c r="A972" s="83"/>
      <c r="B972" s="83"/>
      <c r="C972" s="83"/>
      <c r="D972" s="83"/>
      <c r="E972" s="83"/>
      <c r="F972" s="83"/>
      <c r="G972" s="83"/>
      <c r="H972" s="10"/>
      <c r="I972" s="83"/>
      <c r="J972" s="83"/>
      <c r="K972" s="83"/>
      <c r="L972" s="83"/>
      <c r="M972" s="83"/>
      <c r="N972" s="83"/>
      <c r="O972" s="83"/>
      <c r="P972" s="83"/>
      <c r="Q972" s="83"/>
      <c r="R972" s="83"/>
      <c r="S972" s="83"/>
      <c r="T972" s="83"/>
      <c r="U972" s="83"/>
      <c r="V972" s="83"/>
      <c r="W972" s="83"/>
      <c r="X972" s="83"/>
      <c r="Y972" s="83"/>
      <c r="Z972" s="83"/>
    </row>
    <row r="973" spans="1:26" ht="12.75" customHeight="1" x14ac:dyDescent="0.2">
      <c r="A973" s="83"/>
      <c r="B973" s="83"/>
      <c r="C973" s="83"/>
      <c r="D973" s="83"/>
      <c r="E973" s="83"/>
      <c r="F973" s="83"/>
      <c r="G973" s="83"/>
      <c r="H973" s="10"/>
      <c r="I973" s="83"/>
      <c r="J973" s="83"/>
      <c r="K973" s="83"/>
      <c r="L973" s="83"/>
      <c r="M973" s="83"/>
      <c r="N973" s="83"/>
      <c r="O973" s="83"/>
      <c r="P973" s="83"/>
      <c r="Q973" s="83"/>
      <c r="R973" s="83"/>
      <c r="S973" s="83"/>
      <c r="T973" s="83"/>
      <c r="U973" s="83"/>
      <c r="V973" s="83"/>
      <c r="W973" s="83"/>
      <c r="X973" s="83"/>
      <c r="Y973" s="83"/>
      <c r="Z973" s="83"/>
    </row>
    <row r="974" spans="1:26" ht="12.75" customHeight="1" x14ac:dyDescent="0.2">
      <c r="A974" s="83"/>
      <c r="B974" s="83"/>
      <c r="C974" s="83"/>
      <c r="D974" s="83"/>
      <c r="E974" s="83"/>
      <c r="F974" s="83"/>
      <c r="G974" s="83"/>
      <c r="H974" s="10"/>
      <c r="I974" s="83"/>
      <c r="J974" s="83"/>
      <c r="K974" s="83"/>
      <c r="L974" s="83"/>
      <c r="M974" s="83"/>
      <c r="N974" s="83"/>
      <c r="O974" s="83"/>
      <c r="P974" s="83"/>
      <c r="Q974" s="83"/>
      <c r="R974" s="83"/>
      <c r="S974" s="83"/>
      <c r="T974" s="83"/>
      <c r="U974" s="83"/>
      <c r="V974" s="83"/>
      <c r="W974" s="83"/>
      <c r="X974" s="83"/>
      <c r="Y974" s="83"/>
      <c r="Z974" s="83"/>
    </row>
    <row r="975" spans="1:26" ht="12.75" customHeight="1" x14ac:dyDescent="0.2">
      <c r="A975" s="83"/>
      <c r="B975" s="83"/>
      <c r="C975" s="83"/>
      <c r="D975" s="83"/>
      <c r="E975" s="83"/>
      <c r="F975" s="83"/>
      <c r="G975" s="83"/>
      <c r="H975" s="10"/>
      <c r="I975" s="83"/>
      <c r="J975" s="83"/>
      <c r="K975" s="83"/>
      <c r="L975" s="83"/>
      <c r="M975" s="83"/>
      <c r="N975" s="83"/>
      <c r="O975" s="83"/>
      <c r="P975" s="83"/>
      <c r="Q975" s="83"/>
      <c r="R975" s="83"/>
      <c r="S975" s="83"/>
      <c r="T975" s="83"/>
      <c r="U975" s="83"/>
      <c r="V975" s="83"/>
      <c r="W975" s="83"/>
      <c r="X975" s="83"/>
      <c r="Y975" s="83"/>
      <c r="Z975" s="83"/>
    </row>
    <row r="976" spans="1:26" ht="12.75" customHeight="1" x14ac:dyDescent="0.2">
      <c r="A976" s="83"/>
      <c r="B976" s="83"/>
      <c r="C976" s="83"/>
      <c r="D976" s="83"/>
      <c r="E976" s="83"/>
      <c r="F976" s="83"/>
      <c r="G976" s="83"/>
      <c r="H976" s="10"/>
      <c r="I976" s="83"/>
      <c r="J976" s="83"/>
      <c r="K976" s="83"/>
      <c r="L976" s="83"/>
      <c r="M976" s="83"/>
      <c r="N976" s="83"/>
      <c r="O976" s="83"/>
      <c r="P976" s="83"/>
      <c r="Q976" s="83"/>
      <c r="R976" s="83"/>
      <c r="S976" s="83"/>
      <c r="T976" s="83"/>
      <c r="U976" s="83"/>
      <c r="V976" s="83"/>
      <c r="W976" s="83"/>
      <c r="X976" s="83"/>
      <c r="Y976" s="83"/>
      <c r="Z976" s="83"/>
    </row>
    <row r="977" spans="1:26" ht="12.75" customHeight="1" x14ac:dyDescent="0.2">
      <c r="A977" s="83"/>
      <c r="B977" s="83"/>
      <c r="C977" s="83"/>
      <c r="D977" s="83"/>
      <c r="E977" s="83"/>
      <c r="F977" s="83"/>
      <c r="G977" s="83"/>
      <c r="H977" s="10"/>
      <c r="I977" s="83"/>
      <c r="J977" s="83"/>
      <c r="K977" s="83"/>
      <c r="L977" s="83"/>
      <c r="M977" s="83"/>
      <c r="N977" s="83"/>
      <c r="O977" s="83"/>
      <c r="P977" s="83"/>
      <c r="Q977" s="83"/>
      <c r="R977" s="83"/>
      <c r="S977" s="83"/>
      <c r="T977" s="83"/>
      <c r="U977" s="83"/>
      <c r="V977" s="83"/>
      <c r="W977" s="83"/>
      <c r="X977" s="83"/>
      <c r="Y977" s="83"/>
      <c r="Z977" s="83"/>
    </row>
    <row r="978" spans="1:26" ht="12.75" customHeight="1" x14ac:dyDescent="0.2">
      <c r="A978" s="83"/>
      <c r="B978" s="83"/>
      <c r="C978" s="83"/>
      <c r="D978" s="83"/>
      <c r="E978" s="83"/>
      <c r="F978" s="83"/>
      <c r="G978" s="83"/>
      <c r="H978" s="10"/>
      <c r="I978" s="83"/>
      <c r="J978" s="83"/>
      <c r="K978" s="83"/>
      <c r="L978" s="83"/>
      <c r="M978" s="83"/>
      <c r="N978" s="83"/>
      <c r="O978" s="83"/>
      <c r="P978" s="83"/>
      <c r="Q978" s="83"/>
      <c r="R978" s="83"/>
      <c r="S978" s="83"/>
      <c r="T978" s="83"/>
      <c r="U978" s="83"/>
      <c r="V978" s="83"/>
      <c r="W978" s="83"/>
      <c r="X978" s="83"/>
      <c r="Y978" s="83"/>
      <c r="Z978" s="83"/>
    </row>
    <row r="979" spans="1:26" ht="12.75" customHeight="1" x14ac:dyDescent="0.2">
      <c r="A979" s="83"/>
      <c r="B979" s="83"/>
      <c r="C979" s="83"/>
      <c r="D979" s="83"/>
      <c r="E979" s="83"/>
      <c r="F979" s="83"/>
      <c r="G979" s="83"/>
      <c r="H979" s="10"/>
      <c r="I979" s="83"/>
      <c r="J979" s="83"/>
      <c r="K979" s="83"/>
      <c r="L979" s="83"/>
      <c r="M979" s="83"/>
      <c r="N979" s="83"/>
      <c r="O979" s="83"/>
      <c r="P979" s="83"/>
      <c r="Q979" s="83"/>
      <c r="R979" s="83"/>
      <c r="S979" s="83"/>
      <c r="T979" s="83"/>
      <c r="U979" s="83"/>
      <c r="V979" s="83"/>
      <c r="W979" s="83"/>
      <c r="X979" s="83"/>
      <c r="Y979" s="83"/>
      <c r="Z979" s="83"/>
    </row>
    <row r="980" spans="1:26" ht="12.75" customHeight="1" x14ac:dyDescent="0.2">
      <c r="A980" s="83"/>
      <c r="B980" s="83"/>
      <c r="C980" s="83"/>
      <c r="D980" s="83"/>
      <c r="E980" s="83"/>
      <c r="F980" s="83"/>
      <c r="G980" s="83"/>
      <c r="H980" s="10"/>
      <c r="I980" s="83"/>
      <c r="J980" s="83"/>
      <c r="K980" s="83"/>
      <c r="L980" s="83"/>
      <c r="M980" s="83"/>
      <c r="N980" s="83"/>
      <c r="O980" s="83"/>
      <c r="P980" s="83"/>
      <c r="Q980" s="83"/>
      <c r="R980" s="83"/>
      <c r="S980" s="83"/>
      <c r="T980" s="83"/>
      <c r="U980" s="83"/>
      <c r="V980" s="83"/>
      <c r="W980" s="83"/>
      <c r="X980" s="83"/>
      <c r="Y980" s="83"/>
      <c r="Z980" s="83"/>
    </row>
    <row r="981" spans="1:26" ht="12.75" customHeight="1" x14ac:dyDescent="0.2">
      <c r="A981" s="83"/>
      <c r="B981" s="83"/>
      <c r="C981" s="83"/>
      <c r="D981" s="83"/>
      <c r="E981" s="83"/>
      <c r="F981" s="83"/>
      <c r="G981" s="83"/>
      <c r="H981" s="10"/>
      <c r="I981" s="83"/>
      <c r="J981" s="83"/>
      <c r="K981" s="83"/>
      <c r="L981" s="83"/>
      <c r="M981" s="83"/>
      <c r="N981" s="83"/>
      <c r="O981" s="83"/>
      <c r="P981" s="83"/>
      <c r="Q981" s="83"/>
      <c r="R981" s="83"/>
      <c r="S981" s="83"/>
      <c r="T981" s="83"/>
      <c r="U981" s="83"/>
      <c r="V981" s="83"/>
      <c r="W981" s="83"/>
      <c r="X981" s="83"/>
      <c r="Y981" s="83"/>
      <c r="Z981" s="83"/>
    </row>
    <row r="982" spans="1:26" ht="12.75" customHeight="1" x14ac:dyDescent="0.2">
      <c r="A982" s="83"/>
      <c r="B982" s="83"/>
      <c r="C982" s="83"/>
      <c r="D982" s="83"/>
      <c r="E982" s="83"/>
      <c r="F982" s="83"/>
      <c r="G982" s="83"/>
      <c r="H982" s="10"/>
      <c r="I982" s="83"/>
      <c r="J982" s="83"/>
      <c r="K982" s="83"/>
      <c r="L982" s="83"/>
      <c r="M982" s="83"/>
      <c r="N982" s="83"/>
      <c r="O982" s="83"/>
      <c r="P982" s="83"/>
      <c r="Q982" s="83"/>
      <c r="R982" s="83"/>
      <c r="S982" s="83"/>
      <c r="T982" s="83"/>
      <c r="U982" s="83"/>
      <c r="V982" s="83"/>
      <c r="W982" s="83"/>
      <c r="X982" s="83"/>
      <c r="Y982" s="83"/>
      <c r="Z982" s="83"/>
    </row>
    <row r="983" spans="1:26" ht="12.75" customHeight="1" x14ac:dyDescent="0.2">
      <c r="A983" s="83"/>
      <c r="B983" s="83"/>
      <c r="C983" s="83"/>
      <c r="D983" s="83"/>
      <c r="E983" s="83"/>
      <c r="F983" s="83"/>
      <c r="G983" s="83"/>
      <c r="H983" s="10"/>
      <c r="I983" s="83"/>
      <c r="J983" s="83"/>
      <c r="K983" s="83"/>
      <c r="L983" s="83"/>
      <c r="M983" s="83"/>
      <c r="N983" s="83"/>
      <c r="O983" s="83"/>
      <c r="P983" s="83"/>
      <c r="Q983" s="83"/>
      <c r="R983" s="83"/>
      <c r="S983" s="83"/>
      <c r="T983" s="83"/>
      <c r="U983" s="83"/>
      <c r="V983" s="83"/>
      <c r="W983" s="83"/>
      <c r="X983" s="83"/>
      <c r="Y983" s="83"/>
      <c r="Z983" s="83"/>
    </row>
    <row r="984" spans="1:26" ht="12.75" customHeight="1" x14ac:dyDescent="0.2">
      <c r="A984" s="83"/>
      <c r="B984" s="83"/>
      <c r="C984" s="83"/>
      <c r="D984" s="83"/>
      <c r="E984" s="83"/>
      <c r="F984" s="83"/>
      <c r="G984" s="83"/>
      <c r="H984" s="10"/>
      <c r="I984" s="83"/>
      <c r="J984" s="83"/>
      <c r="K984" s="83"/>
      <c r="L984" s="83"/>
      <c r="M984" s="83"/>
      <c r="N984" s="83"/>
      <c r="O984" s="83"/>
      <c r="P984" s="83"/>
      <c r="Q984" s="83"/>
      <c r="R984" s="83"/>
      <c r="S984" s="83"/>
      <c r="T984" s="83"/>
      <c r="U984" s="83"/>
      <c r="V984" s="83"/>
      <c r="W984" s="83"/>
      <c r="X984" s="83"/>
      <c r="Y984" s="83"/>
      <c r="Z984" s="83"/>
    </row>
    <row r="985" spans="1:26" ht="12.75" customHeight="1" x14ac:dyDescent="0.2">
      <c r="A985" s="83"/>
      <c r="B985" s="83"/>
      <c r="C985" s="83"/>
      <c r="D985" s="83"/>
      <c r="E985" s="83"/>
      <c r="F985" s="83"/>
      <c r="G985" s="83"/>
      <c r="H985" s="10"/>
      <c r="I985" s="83"/>
      <c r="J985" s="83"/>
      <c r="K985" s="83"/>
      <c r="L985" s="83"/>
      <c r="M985" s="83"/>
      <c r="N985" s="83"/>
      <c r="O985" s="83"/>
      <c r="P985" s="83"/>
      <c r="Q985" s="83"/>
      <c r="R985" s="83"/>
      <c r="S985" s="83"/>
      <c r="T985" s="83"/>
      <c r="U985" s="83"/>
      <c r="V985" s="83"/>
      <c r="W985" s="83"/>
      <c r="X985" s="83"/>
      <c r="Y985" s="83"/>
      <c r="Z985" s="83"/>
    </row>
    <row r="986" spans="1:26" ht="12.75" customHeight="1" x14ac:dyDescent="0.2">
      <c r="A986" s="83"/>
      <c r="B986" s="83"/>
      <c r="C986" s="83"/>
      <c r="D986" s="83"/>
      <c r="E986" s="83"/>
      <c r="F986" s="83"/>
      <c r="G986" s="83"/>
      <c r="H986" s="10"/>
      <c r="I986" s="83"/>
      <c r="J986" s="83"/>
      <c r="K986" s="83"/>
      <c r="L986" s="83"/>
      <c r="M986" s="83"/>
      <c r="N986" s="83"/>
      <c r="O986" s="83"/>
      <c r="P986" s="83"/>
      <c r="Q986" s="83"/>
      <c r="R986" s="83"/>
      <c r="S986" s="83"/>
      <c r="T986" s="83"/>
      <c r="U986" s="83"/>
      <c r="V986" s="83"/>
      <c r="W986" s="83"/>
      <c r="X986" s="83"/>
      <c r="Y986" s="83"/>
      <c r="Z986" s="83"/>
    </row>
    <row r="987" spans="1:26" ht="12.75" customHeight="1" x14ac:dyDescent="0.2">
      <c r="A987" s="83"/>
      <c r="B987" s="83"/>
      <c r="C987" s="83"/>
      <c r="D987" s="83"/>
      <c r="E987" s="83"/>
      <c r="F987" s="83"/>
      <c r="G987" s="83"/>
      <c r="H987" s="10"/>
      <c r="I987" s="83"/>
      <c r="J987" s="83"/>
      <c r="K987" s="83"/>
      <c r="L987" s="83"/>
      <c r="M987" s="83"/>
      <c r="N987" s="83"/>
      <c r="O987" s="83"/>
      <c r="P987" s="83"/>
      <c r="Q987" s="83"/>
      <c r="R987" s="83"/>
      <c r="S987" s="83"/>
      <c r="T987" s="83"/>
      <c r="U987" s="83"/>
      <c r="V987" s="83"/>
      <c r="W987" s="83"/>
      <c r="X987" s="83"/>
      <c r="Y987" s="83"/>
      <c r="Z987" s="83"/>
    </row>
    <row r="988" spans="1:26" ht="12.75" customHeight="1" x14ac:dyDescent="0.2">
      <c r="A988" s="83"/>
      <c r="B988" s="83"/>
      <c r="C988" s="83"/>
      <c r="D988" s="83"/>
      <c r="E988" s="83"/>
      <c r="F988" s="83"/>
      <c r="G988" s="83"/>
      <c r="H988" s="10"/>
      <c r="I988" s="83"/>
      <c r="J988" s="83"/>
      <c r="K988" s="83"/>
      <c r="L988" s="83"/>
      <c r="M988" s="83"/>
      <c r="N988" s="83"/>
      <c r="O988" s="83"/>
      <c r="P988" s="83"/>
      <c r="Q988" s="83"/>
      <c r="R988" s="83"/>
      <c r="S988" s="83"/>
      <c r="T988" s="83"/>
      <c r="U988" s="83"/>
      <c r="V988" s="83"/>
      <c r="W988" s="83"/>
      <c r="X988" s="83"/>
      <c r="Y988" s="83"/>
      <c r="Z988" s="83"/>
    </row>
    <row r="989" spans="1:26" ht="12.75" customHeight="1" x14ac:dyDescent="0.2">
      <c r="A989" s="83"/>
      <c r="B989" s="83"/>
      <c r="C989" s="83"/>
      <c r="D989" s="83"/>
      <c r="E989" s="83"/>
      <c r="F989" s="83"/>
      <c r="G989" s="83"/>
      <c r="H989" s="10"/>
      <c r="I989" s="83"/>
      <c r="J989" s="83"/>
      <c r="K989" s="83"/>
      <c r="L989" s="83"/>
      <c r="M989" s="83"/>
      <c r="N989" s="83"/>
      <c r="O989" s="83"/>
      <c r="P989" s="83"/>
      <c r="Q989" s="83"/>
      <c r="R989" s="83"/>
      <c r="S989" s="83"/>
      <c r="T989" s="83"/>
      <c r="U989" s="83"/>
      <c r="V989" s="83"/>
      <c r="W989" s="83"/>
      <c r="X989" s="83"/>
      <c r="Y989" s="83"/>
      <c r="Z989" s="83"/>
    </row>
    <row r="990" spans="1:26" ht="12.75" customHeight="1" x14ac:dyDescent="0.2">
      <c r="A990" s="83"/>
      <c r="B990" s="83"/>
      <c r="C990" s="83"/>
      <c r="D990" s="83"/>
      <c r="E990" s="83"/>
      <c r="F990" s="83"/>
      <c r="G990" s="83"/>
      <c r="H990" s="10"/>
      <c r="I990" s="83"/>
      <c r="J990" s="83"/>
      <c r="K990" s="83"/>
      <c r="L990" s="83"/>
      <c r="M990" s="83"/>
      <c r="N990" s="83"/>
      <c r="O990" s="83"/>
      <c r="P990" s="83"/>
      <c r="Q990" s="83"/>
      <c r="R990" s="83"/>
      <c r="S990" s="83"/>
      <c r="T990" s="83"/>
      <c r="U990" s="83"/>
      <c r="V990" s="83"/>
      <c r="W990" s="83"/>
      <c r="X990" s="83"/>
      <c r="Y990" s="83"/>
      <c r="Z990" s="83"/>
    </row>
    <row r="991" spans="1:26" ht="12.75" customHeight="1" x14ac:dyDescent="0.2">
      <c r="A991" s="83"/>
      <c r="B991" s="83"/>
      <c r="C991" s="83"/>
      <c r="D991" s="83"/>
      <c r="E991" s="83"/>
      <c r="F991" s="83"/>
      <c r="G991" s="83"/>
      <c r="H991" s="10"/>
      <c r="I991" s="83"/>
      <c r="J991" s="83"/>
      <c r="K991" s="83"/>
      <c r="L991" s="83"/>
      <c r="M991" s="83"/>
      <c r="N991" s="83"/>
      <c r="O991" s="83"/>
      <c r="P991" s="83"/>
      <c r="Q991" s="83"/>
      <c r="R991" s="83"/>
      <c r="S991" s="83"/>
      <c r="T991" s="83"/>
      <c r="U991" s="83"/>
      <c r="V991" s="83"/>
      <c r="W991" s="83"/>
      <c r="X991" s="83"/>
      <c r="Y991" s="83"/>
      <c r="Z991" s="83"/>
    </row>
    <row r="992" spans="1:26" ht="12.75" customHeight="1" x14ac:dyDescent="0.2">
      <c r="A992" s="83"/>
      <c r="B992" s="83"/>
      <c r="C992" s="83"/>
      <c r="D992" s="83"/>
      <c r="E992" s="83"/>
      <c r="F992" s="83"/>
      <c r="G992" s="83"/>
      <c r="H992" s="10"/>
      <c r="I992" s="83"/>
      <c r="J992" s="83"/>
      <c r="K992" s="83"/>
      <c r="L992" s="83"/>
      <c r="M992" s="83"/>
      <c r="N992" s="83"/>
      <c r="O992" s="83"/>
      <c r="P992" s="83"/>
      <c r="Q992" s="83"/>
      <c r="R992" s="83"/>
      <c r="S992" s="83"/>
      <c r="T992" s="83"/>
      <c r="U992" s="83"/>
      <c r="V992" s="83"/>
      <c r="W992" s="83"/>
      <c r="X992" s="83"/>
      <c r="Y992" s="83"/>
      <c r="Z992" s="83"/>
    </row>
    <row r="993" spans="1:26" ht="12.75" customHeight="1" x14ac:dyDescent="0.2">
      <c r="A993" s="83"/>
      <c r="B993" s="83"/>
      <c r="C993" s="83"/>
      <c r="D993" s="83"/>
      <c r="E993" s="83"/>
      <c r="F993" s="83"/>
      <c r="G993" s="83"/>
      <c r="H993" s="10"/>
      <c r="I993" s="83"/>
      <c r="J993" s="83"/>
      <c r="K993" s="83"/>
      <c r="L993" s="83"/>
      <c r="M993" s="83"/>
      <c r="N993" s="83"/>
      <c r="O993" s="83"/>
      <c r="P993" s="83"/>
      <c r="Q993" s="83"/>
      <c r="R993" s="83"/>
      <c r="S993" s="83"/>
      <c r="T993" s="83"/>
      <c r="U993" s="83"/>
      <c r="V993" s="83"/>
      <c r="W993" s="83"/>
      <c r="X993" s="83"/>
      <c r="Y993" s="83"/>
      <c r="Z993" s="83"/>
    </row>
    <row r="994" spans="1:26" ht="12.75" customHeight="1" x14ac:dyDescent="0.2">
      <c r="A994" s="83"/>
      <c r="B994" s="83"/>
      <c r="C994" s="83"/>
      <c r="D994" s="83"/>
      <c r="E994" s="83"/>
      <c r="F994" s="83"/>
      <c r="G994" s="83"/>
      <c r="H994" s="10"/>
      <c r="I994" s="83"/>
      <c r="J994" s="83"/>
      <c r="K994" s="83"/>
      <c r="L994" s="83"/>
      <c r="M994" s="83"/>
      <c r="N994" s="83"/>
      <c r="O994" s="83"/>
      <c r="P994" s="83"/>
      <c r="Q994" s="83"/>
      <c r="R994" s="83"/>
      <c r="S994" s="83"/>
      <c r="T994" s="83"/>
      <c r="U994" s="83"/>
      <c r="V994" s="83"/>
      <c r="W994" s="83"/>
      <c r="X994" s="83"/>
      <c r="Y994" s="83"/>
      <c r="Z994" s="83"/>
    </row>
    <row r="995" spans="1:26" ht="12.75" customHeight="1" x14ac:dyDescent="0.2">
      <c r="A995" s="83"/>
      <c r="B995" s="83"/>
      <c r="C995" s="83"/>
      <c r="D995" s="83"/>
      <c r="E995" s="83"/>
      <c r="F995" s="83"/>
      <c r="G995" s="83"/>
      <c r="H995" s="10"/>
      <c r="I995" s="83"/>
      <c r="J995" s="83"/>
      <c r="K995" s="83"/>
      <c r="L995" s="83"/>
      <c r="M995" s="83"/>
      <c r="N995" s="83"/>
      <c r="O995" s="83"/>
      <c r="P995" s="83"/>
      <c r="Q995" s="83"/>
      <c r="R995" s="83"/>
      <c r="S995" s="83"/>
      <c r="T995" s="83"/>
      <c r="U995" s="83"/>
      <c r="V995" s="83"/>
      <c r="W995" s="83"/>
      <c r="X995" s="83"/>
      <c r="Y995" s="83"/>
      <c r="Z995" s="83"/>
    </row>
    <row r="996" spans="1:26" ht="12.75" customHeight="1" x14ac:dyDescent="0.2">
      <c r="A996" s="83"/>
      <c r="B996" s="83"/>
      <c r="C996" s="83"/>
      <c r="D996" s="83"/>
      <c r="E996" s="83"/>
      <c r="F996" s="83"/>
      <c r="G996" s="83"/>
      <c r="H996" s="10"/>
      <c r="I996" s="83"/>
      <c r="J996" s="83"/>
      <c r="K996" s="83"/>
      <c r="L996" s="83"/>
      <c r="M996" s="83"/>
      <c r="N996" s="83"/>
      <c r="O996" s="83"/>
      <c r="P996" s="83"/>
      <c r="Q996" s="83"/>
      <c r="R996" s="83"/>
      <c r="S996" s="83"/>
      <c r="T996" s="83"/>
      <c r="U996" s="83"/>
      <c r="V996" s="83"/>
      <c r="W996" s="83"/>
      <c r="X996" s="83"/>
      <c r="Y996" s="83"/>
      <c r="Z996" s="83"/>
    </row>
    <row r="997" spans="1:26" ht="12.75" customHeight="1" x14ac:dyDescent="0.2">
      <c r="A997" s="83"/>
      <c r="B997" s="83"/>
      <c r="C997" s="83"/>
      <c r="D997" s="83"/>
      <c r="E997" s="83"/>
      <c r="F997" s="83"/>
      <c r="G997" s="83"/>
      <c r="H997" s="10"/>
      <c r="I997" s="83"/>
      <c r="J997" s="83"/>
      <c r="K997" s="83"/>
      <c r="L997" s="83"/>
      <c r="M997" s="83"/>
      <c r="N997" s="83"/>
      <c r="O997" s="83"/>
      <c r="P997" s="83"/>
      <c r="Q997" s="83"/>
      <c r="R997" s="83"/>
      <c r="S997" s="83"/>
      <c r="T997" s="83"/>
      <c r="U997" s="83"/>
      <c r="V997" s="83"/>
      <c r="W997" s="83"/>
      <c r="X997" s="83"/>
      <c r="Y997" s="83"/>
      <c r="Z997" s="83"/>
    </row>
    <row r="998" spans="1:26" ht="12.75" customHeight="1" x14ac:dyDescent="0.2">
      <c r="A998" s="83"/>
      <c r="B998" s="83"/>
      <c r="C998" s="83"/>
      <c r="D998" s="83"/>
      <c r="E998" s="83"/>
      <c r="F998" s="83"/>
      <c r="G998" s="83"/>
      <c r="H998" s="10"/>
      <c r="I998" s="83"/>
      <c r="J998" s="83"/>
      <c r="K998" s="83"/>
      <c r="L998" s="83"/>
      <c r="M998" s="83"/>
      <c r="N998" s="83"/>
      <c r="O998" s="83"/>
      <c r="P998" s="83"/>
      <c r="Q998" s="83"/>
      <c r="R998" s="83"/>
      <c r="S998" s="83"/>
      <c r="T998" s="83"/>
      <c r="U998" s="83"/>
      <c r="V998" s="83"/>
      <c r="W998" s="83"/>
      <c r="X998" s="83"/>
      <c r="Y998" s="83"/>
      <c r="Z998" s="83"/>
    </row>
    <row r="999" spans="1:26" ht="12.75" customHeight="1" x14ac:dyDescent="0.2">
      <c r="A999" s="83"/>
      <c r="B999" s="83"/>
      <c r="C999" s="83"/>
      <c r="D999" s="83"/>
      <c r="E999" s="83"/>
      <c r="F999" s="83"/>
      <c r="G999" s="83"/>
      <c r="H999" s="10"/>
      <c r="I999" s="83"/>
      <c r="J999" s="83"/>
      <c r="K999" s="83"/>
      <c r="L999" s="83"/>
      <c r="M999" s="83"/>
      <c r="N999" s="83"/>
      <c r="O999" s="83"/>
      <c r="P999" s="83"/>
      <c r="Q999" s="83"/>
      <c r="R999" s="83"/>
      <c r="S999" s="83"/>
      <c r="T999" s="83"/>
      <c r="U999" s="83"/>
      <c r="V999" s="83"/>
      <c r="W999" s="83"/>
      <c r="X999" s="83"/>
      <c r="Y999" s="83"/>
      <c r="Z999" s="83"/>
    </row>
    <row r="1000" spans="1:26" ht="12.75" customHeight="1" x14ac:dyDescent="0.2">
      <c r="A1000" s="83"/>
      <c r="B1000" s="83"/>
      <c r="C1000" s="83"/>
      <c r="D1000" s="83"/>
      <c r="E1000" s="83"/>
      <c r="F1000" s="83"/>
      <c r="G1000" s="83"/>
      <c r="H1000" s="10"/>
      <c r="I1000" s="83"/>
      <c r="J1000" s="83"/>
      <c r="K1000" s="83"/>
      <c r="L1000" s="83"/>
      <c r="M1000" s="83"/>
      <c r="N1000" s="83"/>
      <c r="O1000" s="83"/>
      <c r="P1000" s="83"/>
      <c r="Q1000" s="83"/>
      <c r="R1000" s="83"/>
      <c r="S1000" s="83"/>
      <c r="T1000" s="83"/>
      <c r="U1000" s="83"/>
      <c r="V1000" s="83"/>
      <c r="W1000" s="83"/>
      <c r="X1000" s="83"/>
      <c r="Y1000" s="83"/>
      <c r="Z1000" s="83"/>
    </row>
  </sheetData>
  <mergeCells count="76">
    <mergeCell ref="A935:B935"/>
    <mergeCell ref="A936:C936"/>
    <mergeCell ref="D936:E936"/>
    <mergeCell ref="A496:E496"/>
    <mergeCell ref="A507:E507"/>
    <mergeCell ref="A591:E591"/>
    <mergeCell ref="A528:E528"/>
    <mergeCell ref="A658:E658"/>
    <mergeCell ref="A669:E669"/>
    <mergeCell ref="A646:E646"/>
    <mergeCell ref="A541:E541"/>
    <mergeCell ref="A518:E518"/>
    <mergeCell ref="A613:E613"/>
    <mergeCell ref="A602:E602"/>
    <mergeCell ref="A624:E624"/>
    <mergeCell ref="A635:E635"/>
    <mergeCell ref="A579:E579"/>
    <mergeCell ref="A567:E567"/>
    <mergeCell ref="A554:E554"/>
    <mergeCell ref="A738:E738"/>
    <mergeCell ref="A680:E680"/>
    <mergeCell ref="A691:E691"/>
    <mergeCell ref="A702:E702"/>
    <mergeCell ref="A878:E878"/>
    <mergeCell ref="A826:E826"/>
    <mergeCell ref="A836:E836"/>
    <mergeCell ref="A870:E870"/>
    <mergeCell ref="A854:E854"/>
    <mergeCell ref="A862:E862"/>
    <mergeCell ref="A922:E922"/>
    <mergeCell ref="A887:E887"/>
    <mergeCell ref="A784:E784"/>
    <mergeCell ref="A767:E767"/>
    <mergeCell ref="A103:E103"/>
    <mergeCell ref="A159:E159"/>
    <mergeCell ref="A169:E169"/>
    <mergeCell ref="A181:E181"/>
    <mergeCell ref="A195:E195"/>
    <mergeCell ref="A206:E206"/>
    <mergeCell ref="A145:E145"/>
    <mergeCell ref="A222:E222"/>
    <mergeCell ref="A238:E238"/>
    <mergeCell ref="A249:E249"/>
    <mergeCell ref="A260:E260"/>
    <mergeCell ref="A271:E271"/>
    <mergeCell ref="A39:E39"/>
    <mergeCell ref="A49:E49"/>
    <mergeCell ref="A117:E117"/>
    <mergeCell ref="A131:E131"/>
    <mergeCell ref="A4:G4"/>
    <mergeCell ref="A8:E8"/>
    <mergeCell ref="A29:E29"/>
    <mergeCell ref="A72:E72"/>
    <mergeCell ref="A85:E85"/>
    <mergeCell ref="A59:E59"/>
    <mergeCell ref="A282:E282"/>
    <mergeCell ref="A304:E304"/>
    <mergeCell ref="A906:E906"/>
    <mergeCell ref="A897:E897"/>
    <mergeCell ref="A712:E712"/>
    <mergeCell ref="A723:E723"/>
    <mergeCell ref="A412:E412"/>
    <mergeCell ref="A426:E426"/>
    <mergeCell ref="A444:E444"/>
    <mergeCell ref="A463:E463"/>
    <mergeCell ref="A474:E474"/>
    <mergeCell ref="A485:E485"/>
    <mergeCell ref="A315:E315"/>
    <mergeCell ref="A326:E326"/>
    <mergeCell ref="A337:E337"/>
    <mergeCell ref="A752:E752"/>
    <mergeCell ref="A350:E350"/>
    <mergeCell ref="A360:E360"/>
    <mergeCell ref="A379:E379"/>
    <mergeCell ref="A399:E399"/>
    <mergeCell ref="A293:E293"/>
  </mergeCells>
  <printOptions horizontalCentered="1"/>
  <pageMargins left="0.70866141732283472" right="0.70866141732283472" top="0.78740157480314965" bottom="1.7219827586206897"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13" manualBreakCount="13">
    <brk id="417" man="1"/>
    <brk id="834" man="1"/>
    <brk id="516" man="1"/>
    <brk id="678" man="1"/>
    <brk id="199" man="1"/>
    <brk id="167" man="1"/>
    <brk id="552" man="1"/>
    <brk id="876" man="1"/>
    <brk id="782" man="1"/>
    <brk id="914" man="1"/>
    <brk id="83" man="1"/>
    <brk id="313" man="1"/>
    <brk id="348"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000"/>
  <sheetViews>
    <sheetView topLeftCell="A35" workbookViewId="0">
      <selection activeCell="AG56" sqref="AG54:AV56"/>
    </sheetView>
  </sheetViews>
  <sheetFormatPr defaultColWidth="14.42578125" defaultRowHeight="15" customHeight="1" x14ac:dyDescent="0.2"/>
  <cols>
    <col min="1" max="1" width="7.7109375" customWidth="1"/>
    <col min="2" max="8" width="2.42578125" customWidth="1"/>
    <col min="9" max="68" width="3.140625" customWidth="1"/>
    <col min="69" max="71" width="15.42578125" customWidth="1"/>
    <col min="72" max="72" width="16.140625" customWidth="1"/>
    <col min="73" max="73" width="7.42578125" customWidth="1"/>
    <col min="74" max="74" width="9.140625" customWidth="1"/>
    <col min="75" max="75" width="16.42578125" customWidth="1"/>
    <col min="76" max="76" width="13.28515625" customWidth="1"/>
  </cols>
  <sheetData>
    <row r="1" spans="1:76" ht="12.75" customHeight="1" x14ac:dyDescent="0.2">
      <c r="A1" s="83" t="str">
        <f>'Pista 01'!A1</f>
        <v>Obra: REFORMA DA PISTA DE ATLETISMO 01 DO CENTRO OLÍMPICO</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120"/>
      <c r="BR1" s="120"/>
      <c r="BS1" s="120"/>
      <c r="BT1" s="120"/>
      <c r="BU1" s="83"/>
      <c r="BV1" s="83"/>
      <c r="BW1" s="83"/>
      <c r="BX1" s="83"/>
    </row>
    <row r="2" spans="1:76" ht="12.75" customHeight="1" x14ac:dyDescent="0.2">
      <c r="A2" s="83" t="str">
        <f>'Pista 01'!A2</f>
        <v>Local: CENTRO OLÍMPICO - CAMPUS DARCY RIBEIRO - UnB</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120"/>
      <c r="BR2" s="120"/>
      <c r="BS2" s="120"/>
      <c r="BT2" s="120"/>
      <c r="BU2" s="83"/>
      <c r="BV2" s="83"/>
      <c r="BW2" s="83"/>
      <c r="BX2" s="83"/>
    </row>
    <row r="3" spans="1:76" ht="12.75" customHeight="1" x14ac:dyDescent="0.2">
      <c r="A3" s="282" t="s">
        <v>13468</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3"/>
      <c r="BR3" s="123"/>
      <c r="BS3" s="123"/>
      <c r="BT3" s="123"/>
      <c r="BU3" s="124"/>
      <c r="BV3" s="83"/>
      <c r="BW3" s="83"/>
      <c r="BX3" s="83"/>
    </row>
    <row r="4" spans="1:76" ht="12.75" customHeight="1" x14ac:dyDescent="0.2">
      <c r="A4" s="292" t="s">
        <v>602</v>
      </c>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4"/>
      <c r="BV4" s="83"/>
      <c r="BW4" s="83"/>
      <c r="BX4" s="83"/>
    </row>
    <row r="5" spans="1:76" ht="12.75" customHeight="1" x14ac:dyDescent="0.2">
      <c r="A5" s="346"/>
      <c r="B5" s="318"/>
      <c r="C5" s="318"/>
      <c r="D5" s="318"/>
      <c r="E5" s="318"/>
      <c r="F5" s="318"/>
      <c r="G5" s="318"/>
      <c r="H5" s="318"/>
      <c r="I5" s="318"/>
      <c r="J5" s="318"/>
      <c r="K5" s="318"/>
      <c r="L5" s="318"/>
      <c r="M5" s="318"/>
      <c r="N5" s="318"/>
      <c r="O5" s="318"/>
      <c r="P5" s="318"/>
      <c r="Q5" s="318"/>
      <c r="R5" s="319"/>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6"/>
      <c r="BR5" s="126"/>
      <c r="BS5" s="126"/>
      <c r="BT5" s="126"/>
      <c r="BU5" s="127"/>
      <c r="BV5" s="83"/>
      <c r="BW5" s="83"/>
      <c r="BX5" s="83"/>
    </row>
    <row r="6" spans="1:76" ht="12.75" customHeight="1" x14ac:dyDescent="0.2">
      <c r="A6" s="348" t="s">
        <v>7</v>
      </c>
      <c r="B6" s="333" t="s">
        <v>611</v>
      </c>
      <c r="C6" s="309"/>
      <c r="D6" s="309"/>
      <c r="E6" s="309"/>
      <c r="F6" s="309"/>
      <c r="G6" s="309"/>
      <c r="H6" s="310"/>
      <c r="I6" s="344" t="s">
        <v>612</v>
      </c>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324"/>
      <c r="BQ6" s="128"/>
      <c r="BR6" s="129"/>
      <c r="BS6" s="130"/>
      <c r="BT6" s="333" t="s">
        <v>613</v>
      </c>
      <c r="BU6" s="310"/>
      <c r="BV6" s="83"/>
      <c r="BW6" s="83"/>
      <c r="BX6" s="83"/>
    </row>
    <row r="7" spans="1:76" ht="12.75" customHeight="1" x14ac:dyDescent="0.2">
      <c r="A7" s="307"/>
      <c r="B7" s="314"/>
      <c r="C7" s="315"/>
      <c r="D7" s="315"/>
      <c r="E7" s="315"/>
      <c r="F7" s="315"/>
      <c r="G7" s="315"/>
      <c r="H7" s="316"/>
      <c r="I7" s="343" t="s">
        <v>614</v>
      </c>
      <c r="J7" s="296"/>
      <c r="K7" s="296"/>
      <c r="L7" s="296"/>
      <c r="M7" s="322"/>
      <c r="N7" s="349" t="s">
        <v>615</v>
      </c>
      <c r="O7" s="302"/>
      <c r="P7" s="302"/>
      <c r="Q7" s="302"/>
      <c r="R7" s="339"/>
      <c r="S7" s="343" t="s">
        <v>616</v>
      </c>
      <c r="T7" s="296"/>
      <c r="U7" s="296"/>
      <c r="V7" s="296"/>
      <c r="W7" s="322"/>
      <c r="X7" s="343" t="s">
        <v>617</v>
      </c>
      <c r="Y7" s="296"/>
      <c r="Z7" s="296"/>
      <c r="AA7" s="296"/>
      <c r="AB7" s="322"/>
      <c r="AC7" s="343" t="s">
        <v>618</v>
      </c>
      <c r="AD7" s="296"/>
      <c r="AE7" s="296"/>
      <c r="AF7" s="296"/>
      <c r="AG7" s="322"/>
      <c r="AH7" s="343" t="s">
        <v>619</v>
      </c>
      <c r="AI7" s="296"/>
      <c r="AJ7" s="296"/>
      <c r="AK7" s="296"/>
      <c r="AL7" s="322"/>
      <c r="AM7" s="343" t="s">
        <v>620</v>
      </c>
      <c r="AN7" s="296"/>
      <c r="AO7" s="296"/>
      <c r="AP7" s="296"/>
      <c r="AQ7" s="322"/>
      <c r="AR7" s="343" t="s">
        <v>621</v>
      </c>
      <c r="AS7" s="296"/>
      <c r="AT7" s="296"/>
      <c r="AU7" s="296"/>
      <c r="AV7" s="322"/>
      <c r="AW7" s="343" t="s">
        <v>623</v>
      </c>
      <c r="AX7" s="296"/>
      <c r="AY7" s="296"/>
      <c r="AZ7" s="296"/>
      <c r="BA7" s="322"/>
      <c r="BB7" s="343" t="s">
        <v>624</v>
      </c>
      <c r="BC7" s="296"/>
      <c r="BD7" s="296"/>
      <c r="BE7" s="296"/>
      <c r="BF7" s="322"/>
      <c r="BG7" s="343" t="s">
        <v>625</v>
      </c>
      <c r="BH7" s="296"/>
      <c r="BI7" s="296"/>
      <c r="BJ7" s="296"/>
      <c r="BK7" s="322"/>
      <c r="BL7" s="343" t="s">
        <v>626</v>
      </c>
      <c r="BM7" s="296"/>
      <c r="BN7" s="296"/>
      <c r="BO7" s="296"/>
      <c r="BP7" s="322"/>
      <c r="BQ7" s="131" t="s">
        <v>627</v>
      </c>
      <c r="BR7" s="131" t="s">
        <v>628</v>
      </c>
      <c r="BS7" s="131" t="s">
        <v>629</v>
      </c>
      <c r="BT7" s="314"/>
      <c r="BU7" s="316"/>
      <c r="BV7" s="83"/>
      <c r="BW7" s="83"/>
      <c r="BX7" s="83"/>
    </row>
    <row r="8" spans="1:76" ht="12.75" customHeight="1" x14ac:dyDescent="0.2">
      <c r="A8" s="305">
        <v>1</v>
      </c>
      <c r="B8" s="308" t="str">
        <f>VLOOKUP(A8,'Canteiro+Adm. Local'!$A$7:$H$31,3,FALSE)</f>
        <v xml:space="preserve">SERVIÇOS PRELIMINARES  </v>
      </c>
      <c r="C8" s="309"/>
      <c r="D8" s="309"/>
      <c r="E8" s="309"/>
      <c r="F8" s="309"/>
      <c r="G8" s="309"/>
      <c r="H8" s="310"/>
      <c r="I8" s="347">
        <v>0.6</v>
      </c>
      <c r="J8" s="309"/>
      <c r="K8" s="309"/>
      <c r="L8" s="309"/>
      <c r="M8" s="310"/>
      <c r="N8" s="347">
        <v>0.4</v>
      </c>
      <c r="O8" s="309"/>
      <c r="P8" s="309"/>
      <c r="Q8" s="309"/>
      <c r="R8" s="310"/>
      <c r="S8" s="341"/>
      <c r="T8" s="302"/>
      <c r="U8" s="302"/>
      <c r="V8" s="302"/>
      <c r="W8" s="339"/>
      <c r="X8" s="341"/>
      <c r="Y8" s="302"/>
      <c r="Z8" s="302"/>
      <c r="AA8" s="302"/>
      <c r="AB8" s="339"/>
      <c r="AC8" s="341"/>
      <c r="AD8" s="302"/>
      <c r="AE8" s="302"/>
      <c r="AF8" s="302"/>
      <c r="AG8" s="339"/>
      <c r="AH8" s="317"/>
      <c r="AI8" s="318"/>
      <c r="AJ8" s="318"/>
      <c r="AK8" s="318"/>
      <c r="AL8" s="319"/>
      <c r="AM8" s="341"/>
      <c r="AN8" s="302"/>
      <c r="AO8" s="302"/>
      <c r="AP8" s="302"/>
      <c r="AQ8" s="339"/>
      <c r="AR8" s="317"/>
      <c r="AS8" s="318"/>
      <c r="AT8" s="318"/>
      <c r="AU8" s="318"/>
      <c r="AV8" s="319"/>
      <c r="AW8" s="341"/>
      <c r="AX8" s="302"/>
      <c r="AY8" s="302"/>
      <c r="AZ8" s="302"/>
      <c r="BA8" s="339"/>
      <c r="BB8" s="317"/>
      <c r="BC8" s="318"/>
      <c r="BD8" s="318"/>
      <c r="BE8" s="318"/>
      <c r="BF8" s="319"/>
      <c r="BG8" s="341"/>
      <c r="BH8" s="302"/>
      <c r="BI8" s="302"/>
      <c r="BJ8" s="302"/>
      <c r="BK8" s="339"/>
      <c r="BL8" s="341"/>
      <c r="BM8" s="302"/>
      <c r="BN8" s="302"/>
      <c r="BO8" s="302"/>
      <c r="BP8" s="339"/>
      <c r="BQ8" s="335">
        <f>VLOOKUP(A8,'Canteiro+Adm. Local'!$A$7:$H$31,8,FALSE)</f>
        <v>155862.72</v>
      </c>
      <c r="BR8" s="335">
        <f>VLOOKUP(A8,'Pista 01'!$A$7:$H$197,8,FALSE)</f>
        <v>141949.04</v>
      </c>
      <c r="BS8" s="335">
        <f>VLOOKUP(A8,'Pista 02'!$A$7:$H$127,8,FALSE)</f>
        <v>261410.95</v>
      </c>
      <c r="BT8" s="335">
        <f>SUM(BQ8:BS10)</f>
        <v>559222.71</v>
      </c>
      <c r="BU8" s="340">
        <f>BT8/$BT$34</f>
        <v>0.13783700700829582</v>
      </c>
      <c r="BV8" s="83"/>
      <c r="BW8" s="143"/>
      <c r="BX8" s="83"/>
    </row>
    <row r="9" spans="1:76" ht="12.75" customHeight="1" x14ac:dyDescent="0.2">
      <c r="A9" s="306"/>
      <c r="B9" s="311"/>
      <c r="C9" s="312"/>
      <c r="D9" s="312"/>
      <c r="E9" s="312"/>
      <c r="F9" s="312"/>
      <c r="G9" s="312"/>
      <c r="H9" s="313"/>
      <c r="I9" s="301">
        <f>ROUND(($BT8*I8),2)</f>
        <v>335533.63</v>
      </c>
      <c r="J9" s="302"/>
      <c r="K9" s="302"/>
      <c r="L9" s="302"/>
      <c r="M9" s="303"/>
      <c r="N9" s="301">
        <f>ROUND(($BT8*N8),2)</f>
        <v>223689.08</v>
      </c>
      <c r="O9" s="302"/>
      <c r="P9" s="302"/>
      <c r="Q9" s="302"/>
      <c r="R9" s="303"/>
      <c r="S9" s="301"/>
      <c r="T9" s="302"/>
      <c r="U9" s="302"/>
      <c r="V9" s="302"/>
      <c r="W9" s="339"/>
      <c r="X9" s="301"/>
      <c r="Y9" s="302"/>
      <c r="Z9" s="302"/>
      <c r="AA9" s="302"/>
      <c r="AB9" s="339"/>
      <c r="AC9" s="301"/>
      <c r="AD9" s="302"/>
      <c r="AE9" s="302"/>
      <c r="AF9" s="302"/>
      <c r="AG9" s="339"/>
      <c r="AH9" s="301"/>
      <c r="AI9" s="302"/>
      <c r="AJ9" s="302"/>
      <c r="AK9" s="302"/>
      <c r="AL9" s="303"/>
      <c r="AM9" s="301"/>
      <c r="AN9" s="302"/>
      <c r="AO9" s="302"/>
      <c r="AP9" s="302"/>
      <c r="AQ9" s="339"/>
      <c r="AR9" s="301"/>
      <c r="AS9" s="302"/>
      <c r="AT9" s="302"/>
      <c r="AU9" s="302"/>
      <c r="AV9" s="303"/>
      <c r="AW9" s="301"/>
      <c r="AX9" s="302"/>
      <c r="AY9" s="302"/>
      <c r="AZ9" s="302"/>
      <c r="BA9" s="339"/>
      <c r="BB9" s="301"/>
      <c r="BC9" s="302"/>
      <c r="BD9" s="302"/>
      <c r="BE9" s="302"/>
      <c r="BF9" s="303"/>
      <c r="BG9" s="301"/>
      <c r="BH9" s="302"/>
      <c r="BI9" s="302"/>
      <c r="BJ9" s="302"/>
      <c r="BK9" s="339"/>
      <c r="BL9" s="301"/>
      <c r="BM9" s="302"/>
      <c r="BN9" s="302"/>
      <c r="BO9" s="302"/>
      <c r="BP9" s="339"/>
      <c r="BQ9" s="306"/>
      <c r="BR9" s="306"/>
      <c r="BS9" s="306"/>
      <c r="BT9" s="306"/>
      <c r="BU9" s="313"/>
      <c r="BV9" s="83"/>
      <c r="BW9" s="120">
        <f>SUM(I9:BP9)</f>
        <v>559222.71</v>
      </c>
      <c r="BX9" s="83" t="b">
        <f>BT8=BW9</f>
        <v>1</v>
      </c>
    </row>
    <row r="10" spans="1:76" ht="12.75" customHeight="1" x14ac:dyDescent="0.2">
      <c r="A10" s="307"/>
      <c r="B10" s="314"/>
      <c r="C10" s="315"/>
      <c r="D10" s="315"/>
      <c r="E10" s="315"/>
      <c r="F10" s="315"/>
      <c r="G10" s="315"/>
      <c r="H10" s="316"/>
      <c r="I10" s="323"/>
      <c r="J10" s="293"/>
      <c r="K10" s="293"/>
      <c r="L10" s="293"/>
      <c r="M10" s="324"/>
      <c r="N10" s="323"/>
      <c r="O10" s="293"/>
      <c r="P10" s="293"/>
      <c r="Q10" s="293"/>
      <c r="R10" s="324"/>
      <c r="S10" s="304"/>
      <c r="T10" s="296"/>
      <c r="U10" s="296"/>
      <c r="V10" s="296"/>
      <c r="W10" s="322"/>
      <c r="X10" s="304"/>
      <c r="Y10" s="296"/>
      <c r="Z10" s="296"/>
      <c r="AA10" s="296"/>
      <c r="AB10" s="322"/>
      <c r="AC10" s="304"/>
      <c r="AD10" s="296"/>
      <c r="AE10" s="296"/>
      <c r="AF10" s="296"/>
      <c r="AG10" s="322"/>
      <c r="AH10" s="304"/>
      <c r="AI10" s="296"/>
      <c r="AJ10" s="296"/>
      <c r="AK10" s="296"/>
      <c r="AL10" s="297"/>
      <c r="AM10" s="304"/>
      <c r="AN10" s="296"/>
      <c r="AO10" s="296"/>
      <c r="AP10" s="296"/>
      <c r="AQ10" s="322"/>
      <c r="AR10" s="304"/>
      <c r="AS10" s="296"/>
      <c r="AT10" s="296"/>
      <c r="AU10" s="296"/>
      <c r="AV10" s="297"/>
      <c r="AW10" s="304"/>
      <c r="AX10" s="296"/>
      <c r="AY10" s="296"/>
      <c r="AZ10" s="296"/>
      <c r="BA10" s="322"/>
      <c r="BB10" s="304"/>
      <c r="BC10" s="296"/>
      <c r="BD10" s="296"/>
      <c r="BE10" s="296"/>
      <c r="BF10" s="297"/>
      <c r="BG10" s="304"/>
      <c r="BH10" s="296"/>
      <c r="BI10" s="296"/>
      <c r="BJ10" s="296"/>
      <c r="BK10" s="322"/>
      <c r="BL10" s="304"/>
      <c r="BM10" s="296"/>
      <c r="BN10" s="296"/>
      <c r="BO10" s="296"/>
      <c r="BP10" s="322"/>
      <c r="BQ10" s="307"/>
      <c r="BR10" s="307"/>
      <c r="BS10" s="307"/>
      <c r="BT10" s="307"/>
      <c r="BU10" s="316"/>
      <c r="BV10" s="83"/>
      <c r="BW10" s="83"/>
      <c r="BX10" s="83"/>
    </row>
    <row r="11" spans="1:76" ht="12.75" customHeight="1" x14ac:dyDescent="0.2">
      <c r="A11" s="305">
        <v>2</v>
      </c>
      <c r="B11" s="308" t="str">
        <f>VLOOKUP(A11,'Pista 01'!$A$8:$H$197,3,FALSE)</f>
        <v>ESTRUTURAS DE CONCRETO</v>
      </c>
      <c r="C11" s="309"/>
      <c r="D11" s="309"/>
      <c r="E11" s="309"/>
      <c r="F11" s="309"/>
      <c r="G11" s="309"/>
      <c r="H11" s="310"/>
      <c r="I11" s="341"/>
      <c r="J11" s="302"/>
      <c r="K11" s="302"/>
      <c r="L11" s="302"/>
      <c r="M11" s="339"/>
      <c r="N11" s="341">
        <v>0.1</v>
      </c>
      <c r="O11" s="302"/>
      <c r="P11" s="302"/>
      <c r="Q11" s="302"/>
      <c r="R11" s="339"/>
      <c r="S11" s="341">
        <v>0.1</v>
      </c>
      <c r="T11" s="302"/>
      <c r="U11" s="302"/>
      <c r="V11" s="302"/>
      <c r="W11" s="339"/>
      <c r="X11" s="341">
        <v>0.1</v>
      </c>
      <c r="Y11" s="302"/>
      <c r="Z11" s="302"/>
      <c r="AA11" s="302"/>
      <c r="AB11" s="339"/>
      <c r="AC11" s="341">
        <v>0.15</v>
      </c>
      <c r="AD11" s="302"/>
      <c r="AE11" s="302"/>
      <c r="AF11" s="302"/>
      <c r="AG11" s="339"/>
      <c r="AH11" s="341">
        <v>0.15</v>
      </c>
      <c r="AI11" s="302"/>
      <c r="AJ11" s="302"/>
      <c r="AK11" s="302"/>
      <c r="AL11" s="339"/>
      <c r="AM11" s="341">
        <v>0.15</v>
      </c>
      <c r="AN11" s="302"/>
      <c r="AO11" s="302"/>
      <c r="AP11" s="302"/>
      <c r="AQ11" s="339"/>
      <c r="AR11" s="341">
        <v>0.25</v>
      </c>
      <c r="AS11" s="302"/>
      <c r="AT11" s="302"/>
      <c r="AU11" s="302"/>
      <c r="AV11" s="339"/>
      <c r="AW11" s="317"/>
      <c r="AX11" s="318"/>
      <c r="AY11" s="318"/>
      <c r="AZ11" s="318"/>
      <c r="BA11" s="319"/>
      <c r="BB11" s="317"/>
      <c r="BC11" s="318"/>
      <c r="BD11" s="318"/>
      <c r="BE11" s="318"/>
      <c r="BF11" s="319"/>
      <c r="BG11" s="317"/>
      <c r="BH11" s="318"/>
      <c r="BI11" s="318"/>
      <c r="BJ11" s="318"/>
      <c r="BK11" s="319"/>
      <c r="BL11" s="341"/>
      <c r="BM11" s="302"/>
      <c r="BN11" s="302"/>
      <c r="BO11" s="302"/>
      <c r="BP11" s="339"/>
      <c r="BQ11" s="335"/>
      <c r="BR11" s="335">
        <f>VLOOKUP(A11,'Pista 01'!$A$7:$H$197,8,FALSE)</f>
        <v>554048.89</v>
      </c>
      <c r="BS11" s="335">
        <f>VLOOKUP(A11,'Pista 02'!$A$7:$H$127,8,FALSE)</f>
        <v>295410.94</v>
      </c>
      <c r="BT11" s="335">
        <f>SUM(BQ11:BS13)</f>
        <v>849459.83000000007</v>
      </c>
      <c r="BU11" s="336">
        <f>BT11/$BT$34</f>
        <v>0.20937454514494913</v>
      </c>
      <c r="BV11" s="83"/>
      <c r="BW11" s="83"/>
      <c r="BX11" s="83"/>
    </row>
    <row r="12" spans="1:76" ht="12.75" customHeight="1" x14ac:dyDescent="0.2">
      <c r="A12" s="306"/>
      <c r="B12" s="311"/>
      <c r="C12" s="312"/>
      <c r="D12" s="312"/>
      <c r="E12" s="312"/>
      <c r="F12" s="312"/>
      <c r="G12" s="312"/>
      <c r="H12" s="313"/>
      <c r="I12" s="301"/>
      <c r="J12" s="302"/>
      <c r="K12" s="302"/>
      <c r="L12" s="302"/>
      <c r="M12" s="339"/>
      <c r="N12" s="301">
        <f>ROUND(($BT11*N11),2)</f>
        <v>84945.98</v>
      </c>
      <c r="O12" s="302"/>
      <c r="P12" s="302"/>
      <c r="Q12" s="302"/>
      <c r="R12" s="303"/>
      <c r="S12" s="301">
        <f>ROUND(($BT11*S11),2)</f>
        <v>84945.98</v>
      </c>
      <c r="T12" s="302"/>
      <c r="U12" s="302"/>
      <c r="V12" s="302"/>
      <c r="W12" s="303"/>
      <c r="X12" s="301">
        <f>ROUND(($BT11*X11),2)</f>
        <v>84945.98</v>
      </c>
      <c r="Y12" s="302"/>
      <c r="Z12" s="302"/>
      <c r="AA12" s="302"/>
      <c r="AB12" s="303"/>
      <c r="AC12" s="301">
        <f>ROUND(($BT11*AC11),2)</f>
        <v>127418.97</v>
      </c>
      <c r="AD12" s="302"/>
      <c r="AE12" s="302"/>
      <c r="AF12" s="302"/>
      <c r="AG12" s="303"/>
      <c r="AH12" s="301">
        <f>ROUND(($BT11*AH11),2)</f>
        <v>127418.97</v>
      </c>
      <c r="AI12" s="302"/>
      <c r="AJ12" s="302"/>
      <c r="AK12" s="302"/>
      <c r="AL12" s="303"/>
      <c r="AM12" s="301">
        <f>ROUND(($BT11*AM11),2)</f>
        <v>127418.97</v>
      </c>
      <c r="AN12" s="302"/>
      <c r="AO12" s="302"/>
      <c r="AP12" s="302"/>
      <c r="AQ12" s="303"/>
      <c r="AR12" s="301">
        <f>ROUND(($BT11*AR11),2)-0.01</f>
        <v>212364.94999999998</v>
      </c>
      <c r="AS12" s="302"/>
      <c r="AT12" s="302"/>
      <c r="AU12" s="302"/>
      <c r="AV12" s="303"/>
      <c r="AW12" s="301"/>
      <c r="AX12" s="302"/>
      <c r="AY12" s="302"/>
      <c r="AZ12" s="302"/>
      <c r="BA12" s="303"/>
      <c r="BB12" s="301"/>
      <c r="BC12" s="302"/>
      <c r="BD12" s="302"/>
      <c r="BE12" s="302"/>
      <c r="BF12" s="303"/>
      <c r="BG12" s="301"/>
      <c r="BH12" s="302"/>
      <c r="BI12" s="302"/>
      <c r="BJ12" s="302"/>
      <c r="BK12" s="303"/>
      <c r="BL12" s="301"/>
      <c r="BM12" s="302"/>
      <c r="BN12" s="302"/>
      <c r="BO12" s="302"/>
      <c r="BP12" s="339"/>
      <c r="BQ12" s="306"/>
      <c r="BR12" s="306"/>
      <c r="BS12" s="306"/>
      <c r="BT12" s="306"/>
      <c r="BU12" s="313"/>
      <c r="BV12" s="83"/>
      <c r="BW12" s="120">
        <f>SUM(I12:BP12)+0.03</f>
        <v>849459.83</v>
      </c>
      <c r="BX12" s="83" t="b">
        <f>BT11=BW12</f>
        <v>1</v>
      </c>
    </row>
    <row r="13" spans="1:76" ht="12.75" customHeight="1" x14ac:dyDescent="0.2">
      <c r="A13" s="307"/>
      <c r="B13" s="314"/>
      <c r="C13" s="315"/>
      <c r="D13" s="315"/>
      <c r="E13" s="315"/>
      <c r="F13" s="315"/>
      <c r="G13" s="315"/>
      <c r="H13" s="316"/>
      <c r="I13" s="304"/>
      <c r="J13" s="296"/>
      <c r="K13" s="296"/>
      <c r="L13" s="296"/>
      <c r="M13" s="322"/>
      <c r="N13" s="323"/>
      <c r="O13" s="293"/>
      <c r="P13" s="293"/>
      <c r="Q13" s="293"/>
      <c r="R13" s="294"/>
      <c r="S13" s="323"/>
      <c r="T13" s="293"/>
      <c r="U13" s="293"/>
      <c r="V13" s="293"/>
      <c r="W13" s="294"/>
      <c r="X13" s="323"/>
      <c r="Y13" s="293"/>
      <c r="Z13" s="293"/>
      <c r="AA13" s="293"/>
      <c r="AB13" s="294"/>
      <c r="AC13" s="323"/>
      <c r="AD13" s="293"/>
      <c r="AE13" s="293"/>
      <c r="AF13" s="293"/>
      <c r="AG13" s="294"/>
      <c r="AH13" s="323"/>
      <c r="AI13" s="293"/>
      <c r="AJ13" s="293"/>
      <c r="AK13" s="293"/>
      <c r="AL13" s="294"/>
      <c r="AM13" s="323"/>
      <c r="AN13" s="293"/>
      <c r="AO13" s="293"/>
      <c r="AP13" s="293"/>
      <c r="AQ13" s="294"/>
      <c r="AR13" s="323"/>
      <c r="AS13" s="293"/>
      <c r="AT13" s="293"/>
      <c r="AU13" s="293"/>
      <c r="AV13" s="294"/>
      <c r="AW13" s="304"/>
      <c r="AX13" s="296"/>
      <c r="AY13" s="296"/>
      <c r="AZ13" s="296"/>
      <c r="BA13" s="297"/>
      <c r="BB13" s="304"/>
      <c r="BC13" s="296"/>
      <c r="BD13" s="296"/>
      <c r="BE13" s="296"/>
      <c r="BF13" s="297"/>
      <c r="BG13" s="304"/>
      <c r="BH13" s="296"/>
      <c r="BI13" s="296"/>
      <c r="BJ13" s="296"/>
      <c r="BK13" s="297"/>
      <c r="BL13" s="304"/>
      <c r="BM13" s="296"/>
      <c r="BN13" s="296"/>
      <c r="BO13" s="296"/>
      <c r="BP13" s="322"/>
      <c r="BQ13" s="307"/>
      <c r="BR13" s="307"/>
      <c r="BS13" s="307"/>
      <c r="BT13" s="307"/>
      <c r="BU13" s="316"/>
      <c r="BV13" s="83"/>
      <c r="BW13" s="83"/>
      <c r="BX13" s="83"/>
    </row>
    <row r="14" spans="1:76" ht="12.75" customHeight="1" x14ac:dyDescent="0.2">
      <c r="A14" s="305">
        <v>3</v>
      </c>
      <c r="B14" s="308" t="str">
        <f>VLOOKUP(A14,'Pista 01'!$A$8:$H$197,3,FALSE)</f>
        <v xml:space="preserve">ARQUITETURA E ELEMENTOS DE URBANISMO  </v>
      </c>
      <c r="C14" s="309"/>
      <c r="D14" s="309"/>
      <c r="E14" s="309"/>
      <c r="F14" s="309"/>
      <c r="G14" s="309"/>
      <c r="H14" s="310"/>
      <c r="I14" s="341"/>
      <c r="J14" s="302"/>
      <c r="K14" s="302"/>
      <c r="L14" s="302"/>
      <c r="M14" s="339"/>
      <c r="N14" s="341">
        <v>0.05</v>
      </c>
      <c r="O14" s="302"/>
      <c r="P14" s="302"/>
      <c r="Q14" s="302"/>
      <c r="R14" s="339"/>
      <c r="S14" s="341">
        <v>0.1</v>
      </c>
      <c r="T14" s="302"/>
      <c r="U14" s="302"/>
      <c r="V14" s="302"/>
      <c r="W14" s="339"/>
      <c r="X14" s="341">
        <v>0.1</v>
      </c>
      <c r="Y14" s="302"/>
      <c r="Z14" s="302"/>
      <c r="AA14" s="302"/>
      <c r="AB14" s="339"/>
      <c r="AC14" s="341">
        <v>0.05</v>
      </c>
      <c r="AD14" s="302"/>
      <c r="AE14" s="302"/>
      <c r="AF14" s="302"/>
      <c r="AG14" s="339"/>
      <c r="AH14" s="341">
        <v>0.05</v>
      </c>
      <c r="AI14" s="302"/>
      <c r="AJ14" s="302"/>
      <c r="AK14" s="302"/>
      <c r="AL14" s="339"/>
      <c r="AM14" s="341">
        <v>0.05</v>
      </c>
      <c r="AN14" s="302"/>
      <c r="AO14" s="302"/>
      <c r="AP14" s="302"/>
      <c r="AQ14" s="339"/>
      <c r="AR14" s="341">
        <v>0.1</v>
      </c>
      <c r="AS14" s="302"/>
      <c r="AT14" s="302"/>
      <c r="AU14" s="302"/>
      <c r="AV14" s="339"/>
      <c r="AW14" s="341">
        <v>0.1</v>
      </c>
      <c r="AX14" s="302"/>
      <c r="AY14" s="302"/>
      <c r="AZ14" s="302"/>
      <c r="BA14" s="339"/>
      <c r="BB14" s="341">
        <v>0.1</v>
      </c>
      <c r="BC14" s="302"/>
      <c r="BD14" s="302"/>
      <c r="BE14" s="302"/>
      <c r="BF14" s="339"/>
      <c r="BG14" s="341">
        <v>0.15</v>
      </c>
      <c r="BH14" s="302"/>
      <c r="BI14" s="302"/>
      <c r="BJ14" s="302"/>
      <c r="BK14" s="339"/>
      <c r="BL14" s="341">
        <v>0.15</v>
      </c>
      <c r="BM14" s="302"/>
      <c r="BN14" s="302"/>
      <c r="BO14" s="302"/>
      <c r="BP14" s="339"/>
      <c r="BQ14" s="335"/>
      <c r="BR14" s="335">
        <f>VLOOKUP(A14,'Pista 01'!$A$7:$H$197,8,FALSE)</f>
        <v>887416.94</v>
      </c>
      <c r="BS14" s="335">
        <f>VLOOKUP(A14,'Pista 02'!$A$7:$H$127,8,FALSE)</f>
        <v>600132.45000000007</v>
      </c>
      <c r="BT14" s="335">
        <f>SUM(BQ14:BS16)</f>
        <v>1487549.3900000001</v>
      </c>
      <c r="BU14" s="336">
        <f>BT14/$BT$34</f>
        <v>0.36665062421126676</v>
      </c>
      <c r="BV14" s="83"/>
      <c r="BW14" s="83"/>
      <c r="BX14" s="83"/>
    </row>
    <row r="15" spans="1:76" ht="12.75" customHeight="1" x14ac:dyDescent="0.2">
      <c r="A15" s="306"/>
      <c r="B15" s="311"/>
      <c r="C15" s="312"/>
      <c r="D15" s="312"/>
      <c r="E15" s="312"/>
      <c r="F15" s="312"/>
      <c r="G15" s="312"/>
      <c r="H15" s="313"/>
      <c r="I15" s="301"/>
      <c r="J15" s="302"/>
      <c r="K15" s="302"/>
      <c r="L15" s="302"/>
      <c r="M15" s="339"/>
      <c r="N15" s="301">
        <f>ROUND(($BT14*N14),2)</f>
        <v>74377.47</v>
      </c>
      <c r="O15" s="302"/>
      <c r="P15" s="302"/>
      <c r="Q15" s="302"/>
      <c r="R15" s="303"/>
      <c r="S15" s="301">
        <f>ROUND(($BT14*S14),2)</f>
        <v>148754.94</v>
      </c>
      <c r="T15" s="302"/>
      <c r="U15" s="302"/>
      <c r="V15" s="302"/>
      <c r="W15" s="303"/>
      <c r="X15" s="301">
        <f>ROUND(($BT14*X14),2)</f>
        <v>148754.94</v>
      </c>
      <c r="Y15" s="302"/>
      <c r="Z15" s="302"/>
      <c r="AA15" s="302"/>
      <c r="AB15" s="303"/>
      <c r="AC15" s="301">
        <f>ROUND(($BT14*AC14),2)</f>
        <v>74377.47</v>
      </c>
      <c r="AD15" s="302"/>
      <c r="AE15" s="302"/>
      <c r="AF15" s="302"/>
      <c r="AG15" s="303"/>
      <c r="AH15" s="301">
        <f>ROUND(($BT14*AH14),2)</f>
        <v>74377.47</v>
      </c>
      <c r="AI15" s="302"/>
      <c r="AJ15" s="302"/>
      <c r="AK15" s="302"/>
      <c r="AL15" s="303"/>
      <c r="AM15" s="301">
        <f>ROUND(($BT14*AM14),2)</f>
        <v>74377.47</v>
      </c>
      <c r="AN15" s="302"/>
      <c r="AO15" s="302"/>
      <c r="AP15" s="302"/>
      <c r="AQ15" s="303"/>
      <c r="AR15" s="301">
        <f>ROUND(($BT14*AR14),2)</f>
        <v>148754.94</v>
      </c>
      <c r="AS15" s="302"/>
      <c r="AT15" s="302"/>
      <c r="AU15" s="302"/>
      <c r="AV15" s="303"/>
      <c r="AW15" s="301">
        <f>ROUND(($BT14*AW14),2)</f>
        <v>148754.94</v>
      </c>
      <c r="AX15" s="302"/>
      <c r="AY15" s="302"/>
      <c r="AZ15" s="302"/>
      <c r="BA15" s="303"/>
      <c r="BB15" s="301">
        <f>ROUND(($BT14*BB14),2)</f>
        <v>148754.94</v>
      </c>
      <c r="BC15" s="302"/>
      <c r="BD15" s="302"/>
      <c r="BE15" s="302"/>
      <c r="BF15" s="303"/>
      <c r="BG15" s="301">
        <f>ROUND(($BT14*BG14),2)</f>
        <v>223132.41</v>
      </c>
      <c r="BH15" s="302"/>
      <c r="BI15" s="302"/>
      <c r="BJ15" s="302"/>
      <c r="BK15" s="303"/>
      <c r="BL15" s="301">
        <f>ROUND(($BT14*BL14),2)</f>
        <v>223132.41</v>
      </c>
      <c r="BM15" s="302"/>
      <c r="BN15" s="302"/>
      <c r="BO15" s="302"/>
      <c r="BP15" s="303"/>
      <c r="BQ15" s="306"/>
      <c r="BR15" s="306"/>
      <c r="BS15" s="306"/>
      <c r="BT15" s="306"/>
      <c r="BU15" s="313"/>
      <c r="BV15" s="83"/>
      <c r="BW15" s="120">
        <f>SUM(I15:BP15)-0.01</f>
        <v>1487549.3899999997</v>
      </c>
      <c r="BX15" s="83" t="b">
        <f>BT14=BW15</f>
        <v>1</v>
      </c>
    </row>
    <row r="16" spans="1:76" ht="12.75" customHeight="1" x14ac:dyDescent="0.2">
      <c r="A16" s="307"/>
      <c r="B16" s="314"/>
      <c r="C16" s="315"/>
      <c r="D16" s="315"/>
      <c r="E16" s="315"/>
      <c r="F16" s="315"/>
      <c r="G16" s="315"/>
      <c r="H16" s="316"/>
      <c r="I16" s="304"/>
      <c r="J16" s="296"/>
      <c r="K16" s="296"/>
      <c r="L16" s="296"/>
      <c r="M16" s="322"/>
      <c r="N16" s="323"/>
      <c r="O16" s="293"/>
      <c r="P16" s="293"/>
      <c r="Q16" s="293"/>
      <c r="R16" s="294"/>
      <c r="S16" s="323"/>
      <c r="T16" s="293"/>
      <c r="U16" s="293"/>
      <c r="V16" s="293"/>
      <c r="W16" s="294"/>
      <c r="X16" s="323"/>
      <c r="Y16" s="293"/>
      <c r="Z16" s="293"/>
      <c r="AA16" s="293"/>
      <c r="AB16" s="294"/>
      <c r="AC16" s="323"/>
      <c r="AD16" s="293"/>
      <c r="AE16" s="293"/>
      <c r="AF16" s="293"/>
      <c r="AG16" s="294"/>
      <c r="AH16" s="323"/>
      <c r="AI16" s="293"/>
      <c r="AJ16" s="293"/>
      <c r="AK16" s="293"/>
      <c r="AL16" s="294"/>
      <c r="AM16" s="323"/>
      <c r="AN16" s="293"/>
      <c r="AO16" s="293"/>
      <c r="AP16" s="293"/>
      <c r="AQ16" s="294"/>
      <c r="AR16" s="345"/>
      <c r="AS16" s="318"/>
      <c r="AT16" s="318"/>
      <c r="AU16" s="318"/>
      <c r="AV16" s="320"/>
      <c r="AW16" s="345"/>
      <c r="AX16" s="318"/>
      <c r="AY16" s="318"/>
      <c r="AZ16" s="318"/>
      <c r="BA16" s="320"/>
      <c r="BB16" s="345"/>
      <c r="BC16" s="318"/>
      <c r="BD16" s="318"/>
      <c r="BE16" s="318"/>
      <c r="BF16" s="320"/>
      <c r="BG16" s="345"/>
      <c r="BH16" s="318"/>
      <c r="BI16" s="318"/>
      <c r="BJ16" s="318"/>
      <c r="BK16" s="320"/>
      <c r="BL16" s="345"/>
      <c r="BM16" s="318"/>
      <c r="BN16" s="318"/>
      <c r="BO16" s="318"/>
      <c r="BP16" s="320"/>
      <c r="BQ16" s="307"/>
      <c r="BR16" s="307"/>
      <c r="BS16" s="307"/>
      <c r="BT16" s="307"/>
      <c r="BU16" s="316"/>
      <c r="BV16" s="83"/>
      <c r="BW16" s="83"/>
      <c r="BX16" s="83"/>
    </row>
    <row r="17" spans="1:80" ht="12.75" customHeight="1" x14ac:dyDescent="0.2">
      <c r="A17" s="305">
        <v>4</v>
      </c>
      <c r="B17" s="308" t="str">
        <f>VLOOKUP(A17,'Pista 01'!$A$8:$H$197,3,FALSE)</f>
        <v>DRENAGEM</v>
      </c>
      <c r="C17" s="309"/>
      <c r="D17" s="309"/>
      <c r="E17" s="309"/>
      <c r="F17" s="309"/>
      <c r="G17" s="309"/>
      <c r="H17" s="310"/>
      <c r="I17" s="173"/>
      <c r="J17" s="174"/>
      <c r="K17" s="174"/>
      <c r="L17" s="174"/>
      <c r="M17" s="174"/>
      <c r="N17" s="173"/>
      <c r="O17" s="174"/>
      <c r="P17" s="174"/>
      <c r="Q17" s="174"/>
      <c r="R17" s="174"/>
      <c r="S17" s="317">
        <v>0.15</v>
      </c>
      <c r="T17" s="318"/>
      <c r="U17" s="318"/>
      <c r="V17" s="318"/>
      <c r="W17" s="320"/>
      <c r="X17" s="317">
        <v>0.15</v>
      </c>
      <c r="Y17" s="318"/>
      <c r="Z17" s="318"/>
      <c r="AA17" s="318"/>
      <c r="AB17" s="320"/>
      <c r="AC17" s="317">
        <v>0.15</v>
      </c>
      <c r="AD17" s="318"/>
      <c r="AE17" s="318"/>
      <c r="AF17" s="318"/>
      <c r="AG17" s="320"/>
      <c r="AH17" s="317">
        <v>0.2</v>
      </c>
      <c r="AI17" s="318"/>
      <c r="AJ17" s="318"/>
      <c r="AK17" s="318"/>
      <c r="AL17" s="320"/>
      <c r="AM17" s="317">
        <v>0.2</v>
      </c>
      <c r="AN17" s="318"/>
      <c r="AO17" s="318"/>
      <c r="AP17" s="318"/>
      <c r="AQ17" s="320"/>
      <c r="AR17" s="317">
        <v>0.15</v>
      </c>
      <c r="AS17" s="318"/>
      <c r="AT17" s="318"/>
      <c r="AU17" s="318"/>
      <c r="AV17" s="320"/>
      <c r="AW17" s="175"/>
      <c r="AX17" s="176"/>
      <c r="AY17" s="176"/>
      <c r="AZ17" s="176"/>
      <c r="BA17" s="176"/>
      <c r="BB17" s="175"/>
      <c r="BC17" s="176"/>
      <c r="BD17" s="176"/>
      <c r="BE17" s="176"/>
      <c r="BF17" s="176"/>
      <c r="BG17" s="175"/>
      <c r="BH17" s="176"/>
      <c r="BI17" s="176"/>
      <c r="BJ17" s="176"/>
      <c r="BK17" s="176"/>
      <c r="BL17" s="175"/>
      <c r="BM17" s="176"/>
      <c r="BN17" s="176"/>
      <c r="BO17" s="176"/>
      <c r="BP17" s="176"/>
      <c r="BQ17" s="342"/>
      <c r="BR17" s="335">
        <f>VLOOKUP(A17,'Pista 01'!$A$7:$H$197,8,FALSE)</f>
        <v>314122.2</v>
      </c>
      <c r="BS17" s="335">
        <f>VLOOKUP(A17,'Pista 02'!$A$7:$H$127,8,FALSE)</f>
        <v>255712.28</v>
      </c>
      <c r="BT17" s="335">
        <f>SUM(BQ17:BS19)</f>
        <v>569834.48</v>
      </c>
      <c r="BU17" s="336">
        <f>BT17/$BT$34</f>
        <v>0.14045259215837033</v>
      </c>
      <c r="BV17" s="83"/>
      <c r="BW17" s="83"/>
      <c r="BX17" s="83"/>
    </row>
    <row r="18" spans="1:80" ht="12.75" customHeight="1" x14ac:dyDescent="0.2">
      <c r="A18" s="306"/>
      <c r="B18" s="311"/>
      <c r="C18" s="312"/>
      <c r="D18" s="312"/>
      <c r="E18" s="312"/>
      <c r="F18" s="312"/>
      <c r="G18" s="312"/>
      <c r="H18" s="313"/>
      <c r="I18" s="334"/>
      <c r="J18" s="302"/>
      <c r="K18" s="302"/>
      <c r="L18" s="302"/>
      <c r="M18" s="303"/>
      <c r="N18" s="334"/>
      <c r="O18" s="302"/>
      <c r="P18" s="302"/>
      <c r="Q18" s="302"/>
      <c r="R18" s="303"/>
      <c r="S18" s="301">
        <f>ROUND(($BT17*S17),2)</f>
        <v>85475.17</v>
      </c>
      <c r="T18" s="302"/>
      <c r="U18" s="302"/>
      <c r="V18" s="302"/>
      <c r="W18" s="303"/>
      <c r="X18" s="321">
        <f>ROUND(($BT17*X17),2)</f>
        <v>85475.17</v>
      </c>
      <c r="Y18" s="296"/>
      <c r="Z18" s="296"/>
      <c r="AA18" s="296"/>
      <c r="AB18" s="322"/>
      <c r="AC18" s="321">
        <f>ROUND(($BT17*AC17),2)</f>
        <v>85475.17</v>
      </c>
      <c r="AD18" s="296"/>
      <c r="AE18" s="296"/>
      <c r="AF18" s="296"/>
      <c r="AG18" s="322"/>
      <c r="AH18" s="321">
        <f>ROUND(($BT17*AH17),2)</f>
        <v>113966.9</v>
      </c>
      <c r="AI18" s="296"/>
      <c r="AJ18" s="296"/>
      <c r="AK18" s="296"/>
      <c r="AL18" s="322"/>
      <c r="AM18" s="321">
        <f>ROUND(($BT17*AM17),2)</f>
        <v>113966.9</v>
      </c>
      <c r="AN18" s="296"/>
      <c r="AO18" s="296"/>
      <c r="AP18" s="296"/>
      <c r="AQ18" s="322"/>
      <c r="AR18" s="321">
        <f>ROUND(($BT17*AR17),2)-0.01</f>
        <v>85475.16</v>
      </c>
      <c r="AS18" s="296"/>
      <c r="AT18" s="296"/>
      <c r="AU18" s="296"/>
      <c r="AV18" s="322"/>
      <c r="AW18" s="334"/>
      <c r="AX18" s="302"/>
      <c r="AY18" s="302"/>
      <c r="AZ18" s="302"/>
      <c r="BA18" s="303"/>
      <c r="BB18" s="334"/>
      <c r="BC18" s="302"/>
      <c r="BD18" s="302"/>
      <c r="BE18" s="302"/>
      <c r="BF18" s="303"/>
      <c r="BG18" s="334"/>
      <c r="BH18" s="302"/>
      <c r="BI18" s="302"/>
      <c r="BJ18" s="302"/>
      <c r="BK18" s="303"/>
      <c r="BL18" s="334"/>
      <c r="BM18" s="302"/>
      <c r="BN18" s="302"/>
      <c r="BO18" s="302"/>
      <c r="BP18" s="303"/>
      <c r="BQ18" s="306"/>
      <c r="BR18" s="306"/>
      <c r="BS18" s="306"/>
      <c r="BT18" s="306"/>
      <c r="BU18" s="313"/>
      <c r="BV18" s="83"/>
      <c r="BW18" s="120">
        <f>SUM(I18:BP18)+0.01</f>
        <v>569834.4800000001</v>
      </c>
      <c r="BX18" s="83" t="b">
        <f>BT17=BW18</f>
        <v>1</v>
      </c>
    </row>
    <row r="19" spans="1:80" ht="12.75" customHeight="1" x14ac:dyDescent="0.2">
      <c r="A19" s="307"/>
      <c r="B19" s="314"/>
      <c r="C19" s="315"/>
      <c r="D19" s="315"/>
      <c r="E19" s="315"/>
      <c r="F19" s="315"/>
      <c r="G19" s="315"/>
      <c r="H19" s="316"/>
      <c r="I19" s="173"/>
      <c r="J19" s="174"/>
      <c r="K19" s="174"/>
      <c r="L19" s="174"/>
      <c r="M19" s="174"/>
      <c r="N19" s="173"/>
      <c r="O19" s="174"/>
      <c r="P19" s="174"/>
      <c r="Q19" s="174"/>
      <c r="R19" s="174"/>
      <c r="S19" s="323"/>
      <c r="T19" s="293"/>
      <c r="U19" s="293"/>
      <c r="V19" s="293"/>
      <c r="W19" s="294"/>
      <c r="X19" s="323"/>
      <c r="Y19" s="293"/>
      <c r="Z19" s="293"/>
      <c r="AA19" s="293"/>
      <c r="AB19" s="294"/>
      <c r="AC19" s="323"/>
      <c r="AD19" s="293"/>
      <c r="AE19" s="293"/>
      <c r="AF19" s="293"/>
      <c r="AG19" s="294"/>
      <c r="AH19" s="323"/>
      <c r="AI19" s="293"/>
      <c r="AJ19" s="293"/>
      <c r="AK19" s="293"/>
      <c r="AL19" s="294"/>
      <c r="AM19" s="323"/>
      <c r="AN19" s="293"/>
      <c r="AO19" s="293"/>
      <c r="AP19" s="293"/>
      <c r="AQ19" s="294"/>
      <c r="AR19" s="323"/>
      <c r="AS19" s="293"/>
      <c r="AT19" s="293"/>
      <c r="AU19" s="293"/>
      <c r="AV19" s="294"/>
      <c r="AW19" s="177"/>
      <c r="AX19" s="178"/>
      <c r="AY19" s="178"/>
      <c r="AZ19" s="178"/>
      <c r="BA19" s="178"/>
      <c r="BB19" s="177"/>
      <c r="BC19" s="178"/>
      <c r="BD19" s="178"/>
      <c r="BE19" s="178"/>
      <c r="BF19" s="178"/>
      <c r="BG19" s="177"/>
      <c r="BH19" s="178"/>
      <c r="BI19" s="178"/>
      <c r="BJ19" s="178"/>
      <c r="BK19" s="178"/>
      <c r="BL19" s="177"/>
      <c r="BM19" s="178"/>
      <c r="BN19" s="178"/>
      <c r="BO19" s="178"/>
      <c r="BP19" s="178"/>
      <c r="BQ19" s="307"/>
      <c r="BR19" s="307"/>
      <c r="BS19" s="307"/>
      <c r="BT19" s="307"/>
      <c r="BU19" s="316"/>
      <c r="BV19" s="83"/>
      <c r="BW19" s="83"/>
      <c r="BX19" s="83"/>
    </row>
    <row r="20" spans="1:80" ht="12.75" customHeight="1" x14ac:dyDescent="0.2">
      <c r="A20" s="305">
        <v>5</v>
      </c>
      <c r="B20" s="308" t="str">
        <f>VLOOKUP(A20,'Pista 01'!$A$8:$H$197,3,FALSE)</f>
        <v>IRRIGAÇÃO</v>
      </c>
      <c r="C20" s="309"/>
      <c r="D20" s="309"/>
      <c r="E20" s="309"/>
      <c r="F20" s="309"/>
      <c r="G20" s="309"/>
      <c r="H20" s="310"/>
      <c r="I20" s="317"/>
      <c r="J20" s="318"/>
      <c r="K20" s="318"/>
      <c r="L20" s="318"/>
      <c r="M20" s="319"/>
      <c r="N20" s="317"/>
      <c r="O20" s="318"/>
      <c r="P20" s="318"/>
      <c r="Q20" s="318"/>
      <c r="R20" s="319"/>
      <c r="S20" s="317"/>
      <c r="T20" s="318"/>
      <c r="U20" s="318"/>
      <c r="V20" s="318"/>
      <c r="W20" s="320"/>
      <c r="X20" s="317"/>
      <c r="Y20" s="318"/>
      <c r="Z20" s="318"/>
      <c r="AA20" s="318"/>
      <c r="AB20" s="320"/>
      <c r="AC20" s="317"/>
      <c r="AD20" s="318"/>
      <c r="AE20" s="318"/>
      <c r="AF20" s="318"/>
      <c r="AG20" s="319"/>
      <c r="AH20" s="317">
        <v>0.15</v>
      </c>
      <c r="AI20" s="318"/>
      <c r="AJ20" s="318"/>
      <c r="AK20" s="318"/>
      <c r="AL20" s="320"/>
      <c r="AM20" s="317">
        <v>0.15</v>
      </c>
      <c r="AN20" s="318"/>
      <c r="AO20" s="318"/>
      <c r="AP20" s="318"/>
      <c r="AQ20" s="320"/>
      <c r="AR20" s="317">
        <v>0.15</v>
      </c>
      <c r="AS20" s="318"/>
      <c r="AT20" s="318"/>
      <c r="AU20" s="318"/>
      <c r="AV20" s="320"/>
      <c r="AW20" s="317">
        <v>0.2</v>
      </c>
      <c r="AX20" s="318"/>
      <c r="AY20" s="318"/>
      <c r="AZ20" s="318"/>
      <c r="BA20" s="320"/>
      <c r="BB20" s="317">
        <v>0.2</v>
      </c>
      <c r="BC20" s="318"/>
      <c r="BD20" s="318"/>
      <c r="BE20" s="318"/>
      <c r="BF20" s="320"/>
      <c r="BG20" s="317">
        <v>0.15</v>
      </c>
      <c r="BH20" s="318"/>
      <c r="BI20" s="318"/>
      <c r="BJ20" s="318"/>
      <c r="BK20" s="320"/>
      <c r="BL20" s="173"/>
      <c r="BM20" s="174"/>
      <c r="BN20" s="174"/>
      <c r="BO20" s="174"/>
      <c r="BP20" s="174"/>
      <c r="BQ20" s="335"/>
      <c r="BR20" s="335">
        <f>VLOOKUP(A20,'Pista 01'!$A$7:$H$197,8,FALSE)</f>
        <v>135705.10999999999</v>
      </c>
      <c r="BS20" s="335">
        <f>VLOOKUP(A20,'Pista 02'!$A$7:$H$127,8,FALSE)</f>
        <v>53100.740000000005</v>
      </c>
      <c r="BT20" s="335">
        <f>SUM(BQ20:BS22)</f>
        <v>188805.84999999998</v>
      </c>
      <c r="BU20" s="336">
        <f>BT20/$BT$34</f>
        <v>4.6536796171345131E-2</v>
      </c>
      <c r="BV20" s="83"/>
      <c r="BW20" s="83"/>
      <c r="BX20" s="83"/>
    </row>
    <row r="21" spans="1:80" ht="12.75" customHeight="1" x14ac:dyDescent="0.2">
      <c r="A21" s="306"/>
      <c r="B21" s="311"/>
      <c r="C21" s="312"/>
      <c r="D21" s="312"/>
      <c r="E21" s="312"/>
      <c r="F21" s="312"/>
      <c r="G21" s="312"/>
      <c r="H21" s="313"/>
      <c r="I21" s="301"/>
      <c r="J21" s="302"/>
      <c r="K21" s="302"/>
      <c r="L21" s="302"/>
      <c r="M21" s="303"/>
      <c r="N21" s="301"/>
      <c r="O21" s="302"/>
      <c r="P21" s="302"/>
      <c r="Q21" s="302"/>
      <c r="R21" s="303"/>
      <c r="S21" s="301"/>
      <c r="T21" s="302"/>
      <c r="U21" s="302"/>
      <c r="V21" s="302"/>
      <c r="W21" s="339"/>
      <c r="X21" s="301"/>
      <c r="Y21" s="302"/>
      <c r="Z21" s="302"/>
      <c r="AA21" s="302"/>
      <c r="AB21" s="339"/>
      <c r="AC21" s="301"/>
      <c r="AD21" s="302"/>
      <c r="AE21" s="302"/>
      <c r="AF21" s="302"/>
      <c r="AG21" s="303"/>
      <c r="AH21" s="301">
        <f>ROUND(($BT20*AH20),2)</f>
        <v>28320.880000000001</v>
      </c>
      <c r="AI21" s="302"/>
      <c r="AJ21" s="302"/>
      <c r="AK21" s="302"/>
      <c r="AL21" s="303"/>
      <c r="AM21" s="301">
        <f>ROUND(($BT20*AM20),2)</f>
        <v>28320.880000000001</v>
      </c>
      <c r="AN21" s="302"/>
      <c r="AO21" s="302"/>
      <c r="AP21" s="302"/>
      <c r="AQ21" s="303"/>
      <c r="AR21" s="301">
        <f>ROUND(($BT20*AR20),2)</f>
        <v>28320.880000000001</v>
      </c>
      <c r="AS21" s="302"/>
      <c r="AT21" s="302"/>
      <c r="AU21" s="302"/>
      <c r="AV21" s="303"/>
      <c r="AW21" s="301">
        <f>ROUND(($BT20*AW20),2)</f>
        <v>37761.17</v>
      </c>
      <c r="AX21" s="302"/>
      <c r="AY21" s="302"/>
      <c r="AZ21" s="302"/>
      <c r="BA21" s="303"/>
      <c r="BB21" s="301">
        <f>ROUND(($BT20*BB20),2)</f>
        <v>37761.17</v>
      </c>
      <c r="BC21" s="302"/>
      <c r="BD21" s="302"/>
      <c r="BE21" s="302"/>
      <c r="BF21" s="303"/>
      <c r="BG21" s="301">
        <f>ROUND(($BT20*BG20),2)</f>
        <v>28320.880000000001</v>
      </c>
      <c r="BH21" s="302"/>
      <c r="BI21" s="302"/>
      <c r="BJ21" s="302"/>
      <c r="BK21" s="303"/>
      <c r="BL21" s="334"/>
      <c r="BM21" s="302"/>
      <c r="BN21" s="302"/>
      <c r="BO21" s="302"/>
      <c r="BP21" s="303"/>
      <c r="BQ21" s="306"/>
      <c r="BR21" s="306"/>
      <c r="BS21" s="306"/>
      <c r="BT21" s="306"/>
      <c r="BU21" s="313"/>
      <c r="BV21" s="83"/>
      <c r="BW21" s="120">
        <f>SUM(I21:BP21)-0.01</f>
        <v>188805.84999999998</v>
      </c>
      <c r="BX21" s="83" t="b">
        <f>BT20=BW21</f>
        <v>1</v>
      </c>
    </row>
    <row r="22" spans="1:80" ht="12.75" customHeight="1" x14ac:dyDescent="0.2">
      <c r="A22" s="307"/>
      <c r="B22" s="314"/>
      <c r="C22" s="315"/>
      <c r="D22" s="315"/>
      <c r="E22" s="315"/>
      <c r="F22" s="315"/>
      <c r="G22" s="315"/>
      <c r="H22" s="316"/>
      <c r="I22" s="304"/>
      <c r="J22" s="296"/>
      <c r="K22" s="296"/>
      <c r="L22" s="296"/>
      <c r="M22" s="297"/>
      <c r="N22" s="304"/>
      <c r="O22" s="296"/>
      <c r="P22" s="296"/>
      <c r="Q22" s="296"/>
      <c r="R22" s="297"/>
      <c r="S22" s="304"/>
      <c r="T22" s="296"/>
      <c r="U22" s="296"/>
      <c r="V22" s="296"/>
      <c r="W22" s="322"/>
      <c r="X22" s="304"/>
      <c r="Y22" s="296"/>
      <c r="Z22" s="296"/>
      <c r="AA22" s="296"/>
      <c r="AB22" s="322"/>
      <c r="AC22" s="304"/>
      <c r="AD22" s="296"/>
      <c r="AE22" s="296"/>
      <c r="AF22" s="296"/>
      <c r="AG22" s="297"/>
      <c r="AH22" s="323"/>
      <c r="AI22" s="293"/>
      <c r="AJ22" s="293"/>
      <c r="AK22" s="293"/>
      <c r="AL22" s="294"/>
      <c r="AM22" s="323"/>
      <c r="AN22" s="293"/>
      <c r="AO22" s="293"/>
      <c r="AP22" s="293"/>
      <c r="AQ22" s="294"/>
      <c r="AR22" s="323"/>
      <c r="AS22" s="293"/>
      <c r="AT22" s="293"/>
      <c r="AU22" s="293"/>
      <c r="AV22" s="294"/>
      <c r="AW22" s="323"/>
      <c r="AX22" s="293"/>
      <c r="AY22" s="293"/>
      <c r="AZ22" s="293"/>
      <c r="BA22" s="294"/>
      <c r="BB22" s="323"/>
      <c r="BC22" s="293"/>
      <c r="BD22" s="293"/>
      <c r="BE22" s="293"/>
      <c r="BF22" s="294"/>
      <c r="BG22" s="323"/>
      <c r="BH22" s="293"/>
      <c r="BI22" s="293"/>
      <c r="BJ22" s="293"/>
      <c r="BK22" s="294"/>
      <c r="BL22" s="173"/>
      <c r="BM22" s="174"/>
      <c r="BN22" s="174"/>
      <c r="BO22" s="174"/>
      <c r="BP22" s="174"/>
      <c r="BQ22" s="307"/>
      <c r="BR22" s="307"/>
      <c r="BS22" s="307"/>
      <c r="BT22" s="307"/>
      <c r="BU22" s="316"/>
      <c r="BV22" s="83"/>
      <c r="BW22" s="83"/>
      <c r="BX22" s="83"/>
    </row>
    <row r="23" spans="1:80" ht="12.75" customHeight="1" x14ac:dyDescent="0.2">
      <c r="A23" s="305">
        <v>6</v>
      </c>
      <c r="B23" s="308" t="str">
        <f>VLOOKUP(A23,'Pista 01'!$A$8:$H$197,3,FALSE)</f>
        <v>INSTALAÇÕES ELÉTRICAS</v>
      </c>
      <c r="C23" s="309"/>
      <c r="D23" s="309"/>
      <c r="E23" s="309"/>
      <c r="F23" s="309"/>
      <c r="G23" s="309"/>
      <c r="H23" s="310"/>
      <c r="I23" s="317"/>
      <c r="J23" s="318"/>
      <c r="K23" s="318"/>
      <c r="L23" s="318"/>
      <c r="M23" s="319"/>
      <c r="N23" s="317"/>
      <c r="O23" s="318"/>
      <c r="P23" s="318"/>
      <c r="Q23" s="318"/>
      <c r="R23" s="319"/>
      <c r="S23" s="317">
        <v>0.1</v>
      </c>
      <c r="T23" s="318"/>
      <c r="U23" s="318"/>
      <c r="V23" s="318"/>
      <c r="W23" s="320"/>
      <c r="X23" s="317"/>
      <c r="Y23" s="318"/>
      <c r="Z23" s="318"/>
      <c r="AA23" s="318"/>
      <c r="AB23" s="319"/>
      <c r="AC23" s="317">
        <v>0.2</v>
      </c>
      <c r="AD23" s="318"/>
      <c r="AE23" s="318"/>
      <c r="AF23" s="318"/>
      <c r="AG23" s="320"/>
      <c r="AH23" s="317">
        <v>0.2</v>
      </c>
      <c r="AI23" s="318"/>
      <c r="AJ23" s="318"/>
      <c r="AK23" s="318"/>
      <c r="AL23" s="320"/>
      <c r="AM23" s="317">
        <v>0.15</v>
      </c>
      <c r="AN23" s="318"/>
      <c r="AO23" s="318"/>
      <c r="AP23" s="318"/>
      <c r="AQ23" s="320"/>
      <c r="AR23" s="317">
        <v>0.15</v>
      </c>
      <c r="AS23" s="318"/>
      <c r="AT23" s="318"/>
      <c r="AU23" s="318"/>
      <c r="AV23" s="320"/>
      <c r="AW23" s="317">
        <v>0.1</v>
      </c>
      <c r="AX23" s="318"/>
      <c r="AY23" s="318"/>
      <c r="AZ23" s="318"/>
      <c r="BA23" s="320"/>
      <c r="BB23" s="317">
        <v>0.1</v>
      </c>
      <c r="BC23" s="318"/>
      <c r="BD23" s="318"/>
      <c r="BE23" s="318"/>
      <c r="BF23" s="320"/>
      <c r="BG23" s="317"/>
      <c r="BH23" s="318"/>
      <c r="BI23" s="318"/>
      <c r="BJ23" s="318"/>
      <c r="BK23" s="319"/>
      <c r="BL23" s="317"/>
      <c r="BM23" s="318"/>
      <c r="BN23" s="318"/>
      <c r="BO23" s="318"/>
      <c r="BP23" s="319"/>
      <c r="BQ23" s="335"/>
      <c r="BR23" s="335">
        <f>VLOOKUP(A23,'Pista 01'!$A$7:$H$197,8,FALSE)</f>
        <v>112789.61999999998</v>
      </c>
      <c r="BS23" s="335">
        <f>VLOOKUP(A23,'Pista 02'!$A$7:$H$127,8,FALSE)</f>
        <v>33772.770000000004</v>
      </c>
      <c r="BT23" s="335">
        <f>SUM(BQ23:BS25)</f>
        <v>146562.38999999998</v>
      </c>
      <c r="BU23" s="336">
        <f>BT23/$BT$34</f>
        <v>3.612464375343874E-2</v>
      </c>
      <c r="BV23" s="83"/>
      <c r="BW23" s="83"/>
      <c r="BX23" s="83"/>
    </row>
    <row r="24" spans="1:80" ht="12.75" customHeight="1" x14ac:dyDescent="0.2">
      <c r="A24" s="306"/>
      <c r="B24" s="311"/>
      <c r="C24" s="312"/>
      <c r="D24" s="312"/>
      <c r="E24" s="312"/>
      <c r="F24" s="312"/>
      <c r="G24" s="312"/>
      <c r="H24" s="313"/>
      <c r="I24" s="301"/>
      <c r="J24" s="302"/>
      <c r="K24" s="302"/>
      <c r="L24" s="302"/>
      <c r="M24" s="303"/>
      <c r="N24" s="301"/>
      <c r="O24" s="302"/>
      <c r="P24" s="302"/>
      <c r="Q24" s="302"/>
      <c r="R24" s="303"/>
      <c r="S24" s="301">
        <f>ROUND(($BT23*S23),2)</f>
        <v>14656.24</v>
      </c>
      <c r="T24" s="302"/>
      <c r="U24" s="302"/>
      <c r="V24" s="302"/>
      <c r="W24" s="303"/>
      <c r="X24" s="301"/>
      <c r="Y24" s="302"/>
      <c r="Z24" s="302"/>
      <c r="AA24" s="302"/>
      <c r="AB24" s="303"/>
      <c r="AC24" s="301">
        <f>ROUND(($BT23*AC23),2)</f>
        <v>29312.48</v>
      </c>
      <c r="AD24" s="302"/>
      <c r="AE24" s="302"/>
      <c r="AF24" s="302"/>
      <c r="AG24" s="303"/>
      <c r="AH24" s="301">
        <f>ROUND(($BT23*AH23),2)</f>
        <v>29312.48</v>
      </c>
      <c r="AI24" s="302"/>
      <c r="AJ24" s="302"/>
      <c r="AK24" s="302"/>
      <c r="AL24" s="303"/>
      <c r="AM24" s="301">
        <f>ROUND(($BT23*AM23),2)</f>
        <v>21984.36</v>
      </c>
      <c r="AN24" s="302"/>
      <c r="AO24" s="302"/>
      <c r="AP24" s="302"/>
      <c r="AQ24" s="303"/>
      <c r="AR24" s="301">
        <f>ROUND(($BT23*AR23),2)</f>
        <v>21984.36</v>
      </c>
      <c r="AS24" s="302"/>
      <c r="AT24" s="302"/>
      <c r="AU24" s="302"/>
      <c r="AV24" s="303"/>
      <c r="AW24" s="301">
        <f>ROUND(($BT23*AW23),2)</f>
        <v>14656.24</v>
      </c>
      <c r="AX24" s="302"/>
      <c r="AY24" s="302"/>
      <c r="AZ24" s="302"/>
      <c r="BA24" s="303"/>
      <c r="BB24" s="301">
        <f>ROUND(($BT23*BB23),2)</f>
        <v>14656.24</v>
      </c>
      <c r="BC24" s="302"/>
      <c r="BD24" s="302"/>
      <c r="BE24" s="302"/>
      <c r="BF24" s="303"/>
      <c r="BG24" s="301"/>
      <c r="BH24" s="302"/>
      <c r="BI24" s="302"/>
      <c r="BJ24" s="302"/>
      <c r="BK24" s="303"/>
      <c r="BL24" s="301"/>
      <c r="BM24" s="302"/>
      <c r="BN24" s="302"/>
      <c r="BO24" s="302"/>
      <c r="BP24" s="303"/>
      <c r="BQ24" s="306"/>
      <c r="BR24" s="306"/>
      <c r="BS24" s="306"/>
      <c r="BT24" s="306"/>
      <c r="BU24" s="313"/>
      <c r="BV24" s="83"/>
      <c r="BW24" s="120">
        <f>SUM(I24:BP24)-0.01</f>
        <v>146562.38999999998</v>
      </c>
      <c r="BX24" s="83" t="b">
        <f>BT23=BW24</f>
        <v>1</v>
      </c>
    </row>
    <row r="25" spans="1:80" ht="12.75" customHeight="1" x14ac:dyDescent="0.2">
      <c r="A25" s="307"/>
      <c r="B25" s="314"/>
      <c r="C25" s="315"/>
      <c r="D25" s="315"/>
      <c r="E25" s="315"/>
      <c r="F25" s="315"/>
      <c r="G25" s="315"/>
      <c r="H25" s="316"/>
      <c r="I25" s="304"/>
      <c r="J25" s="296"/>
      <c r="K25" s="296"/>
      <c r="L25" s="296"/>
      <c r="M25" s="297"/>
      <c r="N25" s="304"/>
      <c r="O25" s="296"/>
      <c r="P25" s="296"/>
      <c r="Q25" s="296"/>
      <c r="R25" s="297"/>
      <c r="S25" s="323"/>
      <c r="T25" s="293"/>
      <c r="U25" s="293"/>
      <c r="V25" s="293"/>
      <c r="W25" s="294"/>
      <c r="X25" s="304"/>
      <c r="Y25" s="296"/>
      <c r="Z25" s="296"/>
      <c r="AA25" s="296"/>
      <c r="AB25" s="297"/>
      <c r="AC25" s="323"/>
      <c r="AD25" s="293"/>
      <c r="AE25" s="293"/>
      <c r="AF25" s="293"/>
      <c r="AG25" s="294"/>
      <c r="AH25" s="323"/>
      <c r="AI25" s="293"/>
      <c r="AJ25" s="293"/>
      <c r="AK25" s="293"/>
      <c r="AL25" s="294"/>
      <c r="AM25" s="323"/>
      <c r="AN25" s="293"/>
      <c r="AO25" s="293"/>
      <c r="AP25" s="293"/>
      <c r="AQ25" s="294"/>
      <c r="AR25" s="323"/>
      <c r="AS25" s="293"/>
      <c r="AT25" s="293"/>
      <c r="AU25" s="293"/>
      <c r="AV25" s="294"/>
      <c r="AW25" s="323"/>
      <c r="AX25" s="293"/>
      <c r="AY25" s="293"/>
      <c r="AZ25" s="293"/>
      <c r="BA25" s="294"/>
      <c r="BB25" s="323"/>
      <c r="BC25" s="293"/>
      <c r="BD25" s="293"/>
      <c r="BE25" s="293"/>
      <c r="BF25" s="294"/>
      <c r="BG25" s="304"/>
      <c r="BH25" s="296"/>
      <c r="BI25" s="296"/>
      <c r="BJ25" s="296"/>
      <c r="BK25" s="297"/>
      <c r="BL25" s="304"/>
      <c r="BM25" s="296"/>
      <c r="BN25" s="296"/>
      <c r="BO25" s="296"/>
      <c r="BP25" s="297"/>
      <c r="BQ25" s="307"/>
      <c r="BR25" s="307"/>
      <c r="BS25" s="307"/>
      <c r="BT25" s="307"/>
      <c r="BU25" s="316"/>
      <c r="BV25" s="83"/>
      <c r="BW25" s="83"/>
      <c r="BX25" s="83"/>
    </row>
    <row r="26" spans="1:80" ht="12.75" customHeight="1" x14ac:dyDescent="0.2">
      <c r="A26" s="305">
        <v>7</v>
      </c>
      <c r="B26" s="308" t="str">
        <f>VLOOKUP(A26,'Pista 01'!$A$8:$H$197,3,FALSE)</f>
        <v>SERVIÇOS COMPLEMENTARES</v>
      </c>
      <c r="C26" s="309"/>
      <c r="D26" s="309"/>
      <c r="E26" s="309"/>
      <c r="F26" s="309"/>
      <c r="G26" s="309"/>
      <c r="H26" s="310"/>
      <c r="I26" s="317"/>
      <c r="J26" s="318"/>
      <c r="K26" s="318"/>
      <c r="L26" s="318"/>
      <c r="M26" s="319"/>
      <c r="N26" s="317">
        <v>0.05</v>
      </c>
      <c r="O26" s="318"/>
      <c r="P26" s="318"/>
      <c r="Q26" s="318"/>
      <c r="R26" s="320"/>
      <c r="S26" s="317">
        <v>0.05</v>
      </c>
      <c r="T26" s="318"/>
      <c r="U26" s="318"/>
      <c r="V26" s="318"/>
      <c r="W26" s="320"/>
      <c r="X26" s="317">
        <v>0.05</v>
      </c>
      <c r="Y26" s="318"/>
      <c r="Z26" s="318"/>
      <c r="AA26" s="318"/>
      <c r="AB26" s="320"/>
      <c r="AC26" s="317">
        <v>0.05</v>
      </c>
      <c r="AD26" s="318"/>
      <c r="AE26" s="318"/>
      <c r="AF26" s="318"/>
      <c r="AG26" s="320"/>
      <c r="AH26" s="317">
        <v>0.05</v>
      </c>
      <c r="AI26" s="318"/>
      <c r="AJ26" s="318"/>
      <c r="AK26" s="318"/>
      <c r="AL26" s="320"/>
      <c r="AM26" s="175"/>
      <c r="AN26" s="176"/>
      <c r="AO26" s="176"/>
      <c r="AP26" s="176"/>
      <c r="AQ26" s="176"/>
      <c r="AR26" s="175"/>
      <c r="AS26" s="176"/>
      <c r="AT26" s="176"/>
      <c r="AU26" s="176"/>
      <c r="AV26" s="176"/>
      <c r="AW26" s="175"/>
      <c r="AX26" s="176"/>
      <c r="AY26" s="176"/>
      <c r="AZ26" s="176"/>
      <c r="BA26" s="176"/>
      <c r="BB26" s="175"/>
      <c r="BC26" s="176"/>
      <c r="BD26" s="176"/>
      <c r="BE26" s="176"/>
      <c r="BF26" s="176"/>
      <c r="BG26" s="317">
        <v>0.3</v>
      </c>
      <c r="BH26" s="318"/>
      <c r="BI26" s="318"/>
      <c r="BJ26" s="318"/>
      <c r="BK26" s="320"/>
      <c r="BL26" s="317">
        <v>0.45</v>
      </c>
      <c r="BM26" s="318"/>
      <c r="BN26" s="318"/>
      <c r="BO26" s="318"/>
      <c r="BP26" s="320"/>
      <c r="BQ26" s="335">
        <f>VLOOKUP(A26,'Canteiro+Adm. Local'!$A$7:$H$31,8,FALSE)</f>
        <v>37920.050000000003</v>
      </c>
      <c r="BR26" s="335">
        <f>VLOOKUP(A26,'Pista 01'!$A$7:$H$197,8,FALSE)</f>
        <v>16613.849999999999</v>
      </c>
      <c r="BS26" s="335">
        <f>VLOOKUP(A26,'Pista 02'!$A$7:$H$127,8,FALSE)</f>
        <v>9706.48</v>
      </c>
      <c r="BT26" s="335">
        <f>SUM(BQ26:BS28)</f>
        <v>64240.380000000005</v>
      </c>
      <c r="BU26" s="336">
        <f>BT26/$BT$34</f>
        <v>1.5833945134802532E-2</v>
      </c>
      <c r="BV26" s="83"/>
      <c r="BW26" s="83"/>
      <c r="BX26" s="83"/>
    </row>
    <row r="27" spans="1:80" ht="12.75" customHeight="1" x14ac:dyDescent="0.2">
      <c r="A27" s="306"/>
      <c r="B27" s="311"/>
      <c r="C27" s="312"/>
      <c r="D27" s="312"/>
      <c r="E27" s="312"/>
      <c r="F27" s="312"/>
      <c r="G27" s="312"/>
      <c r="H27" s="313"/>
      <c r="I27" s="301"/>
      <c r="J27" s="302"/>
      <c r="K27" s="302"/>
      <c r="L27" s="302"/>
      <c r="M27" s="303"/>
      <c r="N27" s="301">
        <f>ROUND(($BT26*N26),2)</f>
        <v>3212.02</v>
      </c>
      <c r="O27" s="302"/>
      <c r="P27" s="302"/>
      <c r="Q27" s="302"/>
      <c r="R27" s="303"/>
      <c r="S27" s="301">
        <f>ROUND(($BT26*S26),2)</f>
        <v>3212.02</v>
      </c>
      <c r="T27" s="302"/>
      <c r="U27" s="302"/>
      <c r="V27" s="302"/>
      <c r="W27" s="303"/>
      <c r="X27" s="301">
        <f>ROUND(($BT26*X26),2)</f>
        <v>3212.02</v>
      </c>
      <c r="Y27" s="302"/>
      <c r="Z27" s="302"/>
      <c r="AA27" s="302"/>
      <c r="AB27" s="303"/>
      <c r="AC27" s="301">
        <f>ROUND(($BT26*AC26),2)</f>
        <v>3212.02</v>
      </c>
      <c r="AD27" s="302"/>
      <c r="AE27" s="302"/>
      <c r="AF27" s="302"/>
      <c r="AG27" s="303"/>
      <c r="AH27" s="321">
        <f>ROUND(($BT26*AH26),2)</f>
        <v>3212.02</v>
      </c>
      <c r="AI27" s="296"/>
      <c r="AJ27" s="296"/>
      <c r="AK27" s="296"/>
      <c r="AL27" s="322"/>
      <c r="AM27" s="334"/>
      <c r="AN27" s="302"/>
      <c r="AO27" s="302"/>
      <c r="AP27" s="302"/>
      <c r="AQ27" s="303"/>
      <c r="AR27" s="334"/>
      <c r="AS27" s="302"/>
      <c r="AT27" s="302"/>
      <c r="AU27" s="302"/>
      <c r="AV27" s="303"/>
      <c r="AW27" s="334"/>
      <c r="AX27" s="302"/>
      <c r="AY27" s="302"/>
      <c r="AZ27" s="302"/>
      <c r="BA27" s="303"/>
      <c r="BB27" s="334"/>
      <c r="BC27" s="302"/>
      <c r="BD27" s="302"/>
      <c r="BE27" s="302"/>
      <c r="BF27" s="303"/>
      <c r="BG27" s="301">
        <f>ROUND(($BT26*BG26),2)</f>
        <v>19272.11</v>
      </c>
      <c r="BH27" s="302"/>
      <c r="BI27" s="302"/>
      <c r="BJ27" s="302"/>
      <c r="BK27" s="303"/>
      <c r="BL27" s="301">
        <f>ROUND(($BT26*BL26),2)</f>
        <v>28908.17</v>
      </c>
      <c r="BM27" s="302"/>
      <c r="BN27" s="302"/>
      <c r="BO27" s="302"/>
      <c r="BP27" s="303"/>
      <c r="BQ27" s="306"/>
      <c r="BR27" s="306"/>
      <c r="BS27" s="306"/>
      <c r="BT27" s="306"/>
      <c r="BU27" s="313"/>
      <c r="BV27" s="83"/>
      <c r="BW27" s="120">
        <f>SUM(I27:BP27)</f>
        <v>64240.38</v>
      </c>
      <c r="BX27" s="83" t="b">
        <f>BT26=BW27</f>
        <v>1</v>
      </c>
    </row>
    <row r="28" spans="1:80" ht="12.75" customHeight="1" x14ac:dyDescent="0.2">
      <c r="A28" s="307"/>
      <c r="B28" s="314"/>
      <c r="C28" s="315"/>
      <c r="D28" s="315"/>
      <c r="E28" s="315"/>
      <c r="F28" s="315"/>
      <c r="G28" s="315"/>
      <c r="H28" s="316"/>
      <c r="I28" s="304"/>
      <c r="J28" s="296"/>
      <c r="K28" s="296"/>
      <c r="L28" s="296"/>
      <c r="M28" s="297"/>
      <c r="N28" s="323"/>
      <c r="O28" s="293"/>
      <c r="P28" s="293"/>
      <c r="Q28" s="293"/>
      <c r="R28" s="294"/>
      <c r="S28" s="323"/>
      <c r="T28" s="293"/>
      <c r="U28" s="293"/>
      <c r="V28" s="293"/>
      <c r="W28" s="294"/>
      <c r="X28" s="323"/>
      <c r="Y28" s="293"/>
      <c r="Z28" s="293"/>
      <c r="AA28" s="293"/>
      <c r="AB28" s="294"/>
      <c r="AC28" s="323"/>
      <c r="AD28" s="293"/>
      <c r="AE28" s="293"/>
      <c r="AF28" s="293"/>
      <c r="AG28" s="294"/>
      <c r="AH28" s="323"/>
      <c r="AI28" s="293"/>
      <c r="AJ28" s="293"/>
      <c r="AK28" s="293"/>
      <c r="AL28" s="294"/>
      <c r="AM28" s="177"/>
      <c r="AN28" s="178"/>
      <c r="AO28" s="178"/>
      <c r="AP28" s="178"/>
      <c r="AQ28" s="178"/>
      <c r="AR28" s="177"/>
      <c r="AS28" s="178"/>
      <c r="AT28" s="178"/>
      <c r="AU28" s="178"/>
      <c r="AV28" s="178"/>
      <c r="AW28" s="177"/>
      <c r="AX28" s="178"/>
      <c r="AY28" s="178"/>
      <c r="AZ28" s="178"/>
      <c r="BA28" s="178"/>
      <c r="BB28" s="177"/>
      <c r="BC28" s="178"/>
      <c r="BD28" s="178"/>
      <c r="BE28" s="178"/>
      <c r="BF28" s="178"/>
      <c r="BG28" s="323"/>
      <c r="BH28" s="293"/>
      <c r="BI28" s="293"/>
      <c r="BJ28" s="293"/>
      <c r="BK28" s="294"/>
      <c r="BL28" s="323"/>
      <c r="BM28" s="293"/>
      <c r="BN28" s="293"/>
      <c r="BO28" s="293"/>
      <c r="BP28" s="294"/>
      <c r="BQ28" s="307"/>
      <c r="BR28" s="307"/>
      <c r="BS28" s="307"/>
      <c r="BT28" s="307"/>
      <c r="BU28" s="316"/>
      <c r="BV28" s="83"/>
      <c r="BW28" s="83"/>
      <c r="BX28" s="83"/>
    </row>
    <row r="29" spans="1:80" ht="12.75" customHeight="1" x14ac:dyDescent="0.2">
      <c r="A29" s="305">
        <v>8</v>
      </c>
      <c r="B29" s="308" t="str">
        <f>VLOOKUP(A29,'Canteiro+Adm. Local'!$A$7:$H$31,3,FALSE)</f>
        <v>ADMINISTRACAO DA OBRA</v>
      </c>
      <c r="C29" s="309"/>
      <c r="D29" s="309"/>
      <c r="E29" s="309"/>
      <c r="F29" s="309"/>
      <c r="G29" s="309"/>
      <c r="H29" s="310"/>
      <c r="I29" s="325">
        <f>I34/$BT$34</f>
        <v>8.6817717698247296E-2</v>
      </c>
      <c r="J29" s="309"/>
      <c r="K29" s="309"/>
      <c r="L29" s="309"/>
      <c r="M29" s="310"/>
      <c r="N29" s="325">
        <f>N34/$BT$34</f>
        <v>9.987754886034117E-2</v>
      </c>
      <c r="O29" s="309"/>
      <c r="P29" s="309"/>
      <c r="Q29" s="309"/>
      <c r="R29" s="310"/>
      <c r="S29" s="325">
        <f>S34/$BT$34</f>
        <v>8.7212272132077079E-2</v>
      </c>
      <c r="T29" s="309"/>
      <c r="U29" s="309"/>
      <c r="V29" s="309"/>
      <c r="W29" s="310"/>
      <c r="X29" s="325">
        <f>X34/$BT$34</f>
        <v>8.3420167715142129E-2</v>
      </c>
      <c r="Y29" s="309"/>
      <c r="Z29" s="309"/>
      <c r="AA29" s="309"/>
      <c r="AB29" s="310"/>
      <c r="AC29" s="325">
        <f>AC34/$BT$34</f>
        <v>8.2703483382992771E-2</v>
      </c>
      <c r="AD29" s="309"/>
      <c r="AE29" s="309"/>
      <c r="AF29" s="309"/>
      <c r="AG29" s="310"/>
      <c r="AH29" s="325">
        <f>AH34/$BT$34</f>
        <v>9.7406932511232391E-2</v>
      </c>
      <c r="AI29" s="309"/>
      <c r="AJ29" s="309"/>
      <c r="AK29" s="309"/>
      <c r="AL29" s="310"/>
      <c r="AM29" s="325">
        <f>AM34/$BT$34</f>
        <v>9.4681831535614006E-2</v>
      </c>
      <c r="AN29" s="309"/>
      <c r="AO29" s="309"/>
      <c r="AP29" s="309"/>
      <c r="AQ29" s="310"/>
      <c r="AR29" s="325">
        <f>AR34/$BT$34</f>
        <v>0.12846391081455974</v>
      </c>
      <c r="AS29" s="309"/>
      <c r="AT29" s="309"/>
      <c r="AU29" s="309"/>
      <c r="AV29" s="310"/>
      <c r="AW29" s="325">
        <f>AW34/$BT$34</f>
        <v>5.2060651706094162E-2</v>
      </c>
      <c r="AX29" s="309"/>
      <c r="AY29" s="309"/>
      <c r="AZ29" s="309"/>
      <c r="BA29" s="310"/>
      <c r="BB29" s="325">
        <f>BB34/$BT$34</f>
        <v>5.2060651706094162E-2</v>
      </c>
      <c r="BC29" s="309"/>
      <c r="BD29" s="309"/>
      <c r="BE29" s="309"/>
      <c r="BF29" s="310"/>
      <c r="BG29" s="325">
        <f>BG34/$BT$34</f>
        <v>7.0061599425203583E-2</v>
      </c>
      <c r="BH29" s="309"/>
      <c r="BI29" s="309"/>
      <c r="BJ29" s="309"/>
      <c r="BK29" s="310"/>
      <c r="BL29" s="325">
        <f>BL34/$BT$34</f>
        <v>6.5233232668176586E-2</v>
      </c>
      <c r="BM29" s="309"/>
      <c r="BN29" s="309"/>
      <c r="BO29" s="309"/>
      <c r="BP29" s="310"/>
      <c r="BQ29" s="335">
        <f>VLOOKUP(A29,'Canteiro+Adm. Local'!$A$7:$H$31,8,FALSE)</f>
        <v>191455.36000000002</v>
      </c>
      <c r="BR29" s="335"/>
      <c r="BS29" s="335"/>
      <c r="BT29" s="335">
        <f>SUM(BQ29:BS31)</f>
        <v>191455.36000000002</v>
      </c>
      <c r="BU29" s="336">
        <f>BT29/$BT$34</f>
        <v>4.7189846417531579E-2</v>
      </c>
      <c r="BV29" s="83"/>
      <c r="BW29" s="83"/>
      <c r="BX29" s="83"/>
    </row>
    <row r="30" spans="1:80" ht="12.75" customHeight="1" x14ac:dyDescent="0.2">
      <c r="A30" s="306"/>
      <c r="B30" s="311"/>
      <c r="C30" s="312"/>
      <c r="D30" s="312"/>
      <c r="E30" s="312"/>
      <c r="F30" s="312"/>
      <c r="G30" s="312"/>
      <c r="H30" s="313"/>
      <c r="I30" s="321">
        <f>25991.86*64.24%</f>
        <v>16697.170864</v>
      </c>
      <c r="J30" s="296"/>
      <c r="K30" s="296"/>
      <c r="L30" s="296"/>
      <c r="M30" s="322"/>
      <c r="N30" s="321">
        <f>29563.65*64.24%</f>
        <v>18991.688760000001</v>
      </c>
      <c r="O30" s="296"/>
      <c r="P30" s="296"/>
      <c r="Q30" s="296"/>
      <c r="R30" s="322"/>
      <c r="S30" s="321">
        <f>26132.02*64.24%</f>
        <v>16787.209648</v>
      </c>
      <c r="T30" s="296"/>
      <c r="U30" s="296"/>
      <c r="V30" s="296"/>
      <c r="W30" s="322"/>
      <c r="X30" s="321">
        <f>24997.49*64.24%</f>
        <v>16058.387576000001</v>
      </c>
      <c r="Y30" s="296"/>
      <c r="Z30" s="296"/>
      <c r="AA30" s="296"/>
      <c r="AB30" s="322"/>
      <c r="AC30" s="321">
        <f>24506.08*64.24%</f>
        <v>15742.705792000001</v>
      </c>
      <c r="AD30" s="296"/>
      <c r="AE30" s="296"/>
      <c r="AF30" s="296"/>
      <c r="AG30" s="322"/>
      <c r="AH30" s="321">
        <f>28928.87*64.24%</f>
        <v>18583.906088</v>
      </c>
      <c r="AI30" s="296"/>
      <c r="AJ30" s="296"/>
      <c r="AK30" s="296"/>
      <c r="AL30" s="322"/>
      <c r="AM30" s="321">
        <f>28125.71*64.24%</f>
        <v>18067.956103999997</v>
      </c>
      <c r="AN30" s="296"/>
      <c r="AO30" s="296"/>
      <c r="AP30" s="296"/>
      <c r="AQ30" s="322"/>
      <c r="AR30" s="321">
        <f>37818.41*64.24%</f>
        <v>24294.546584</v>
      </c>
      <c r="AS30" s="296"/>
      <c r="AT30" s="296"/>
      <c r="AU30" s="296"/>
      <c r="AV30" s="322"/>
      <c r="AW30" s="321">
        <f>15635.9*64.24%</f>
        <v>10044.50216</v>
      </c>
      <c r="AX30" s="296"/>
      <c r="AY30" s="296"/>
      <c r="AZ30" s="296"/>
      <c r="BA30" s="322"/>
      <c r="BB30" s="321">
        <f>(15635.9*64.24%)</f>
        <v>10044.50216</v>
      </c>
      <c r="BC30" s="296"/>
      <c r="BD30" s="296"/>
      <c r="BE30" s="296"/>
      <c r="BF30" s="322"/>
      <c r="BG30" s="321">
        <f>(21051.75*64.24%)</f>
        <v>13523.644199999999</v>
      </c>
      <c r="BH30" s="296"/>
      <c r="BI30" s="296"/>
      <c r="BJ30" s="296"/>
      <c r="BK30" s="322"/>
      <c r="BL30" s="321">
        <f>(19643.79*64.24%)-0.02</f>
        <v>12619.150695999999</v>
      </c>
      <c r="BM30" s="296"/>
      <c r="BN30" s="296"/>
      <c r="BO30" s="296"/>
      <c r="BP30" s="322"/>
      <c r="BQ30" s="306"/>
      <c r="BR30" s="306"/>
      <c r="BS30" s="306"/>
      <c r="BT30" s="306"/>
      <c r="BU30" s="313"/>
      <c r="BV30" s="83"/>
      <c r="BW30" s="120">
        <f>SUM(I30:BP30)-0.01</f>
        <v>191455.360632</v>
      </c>
      <c r="BX30" s="83" t="b">
        <f>BT29=BW30</f>
        <v>0</v>
      </c>
      <c r="BY30" s="290" t="s">
        <v>13469</v>
      </c>
      <c r="BZ30" s="290"/>
      <c r="CA30" s="290"/>
      <c r="CB30" s="290"/>
    </row>
    <row r="31" spans="1:80" ht="12.75" customHeight="1" x14ac:dyDescent="0.2">
      <c r="A31" s="307"/>
      <c r="B31" s="314"/>
      <c r="C31" s="315"/>
      <c r="D31" s="315"/>
      <c r="E31" s="315"/>
      <c r="F31" s="315"/>
      <c r="G31" s="315"/>
      <c r="H31" s="316"/>
      <c r="I31" s="323"/>
      <c r="J31" s="293"/>
      <c r="K31" s="293"/>
      <c r="L31" s="293"/>
      <c r="M31" s="324"/>
      <c r="N31" s="323"/>
      <c r="O31" s="293"/>
      <c r="P31" s="293"/>
      <c r="Q31" s="293"/>
      <c r="R31" s="294"/>
      <c r="S31" s="323"/>
      <c r="T31" s="293"/>
      <c r="U31" s="293"/>
      <c r="V31" s="293"/>
      <c r="W31" s="324"/>
      <c r="X31" s="323"/>
      <c r="Y31" s="293"/>
      <c r="Z31" s="293"/>
      <c r="AA31" s="293"/>
      <c r="AB31" s="294"/>
      <c r="AC31" s="323"/>
      <c r="AD31" s="293"/>
      <c r="AE31" s="293"/>
      <c r="AF31" s="293"/>
      <c r="AG31" s="294"/>
      <c r="AH31" s="323"/>
      <c r="AI31" s="293"/>
      <c r="AJ31" s="293"/>
      <c r="AK31" s="293"/>
      <c r="AL31" s="294"/>
      <c r="AM31" s="323"/>
      <c r="AN31" s="293"/>
      <c r="AO31" s="293"/>
      <c r="AP31" s="293"/>
      <c r="AQ31" s="294"/>
      <c r="AR31" s="323"/>
      <c r="AS31" s="293"/>
      <c r="AT31" s="293"/>
      <c r="AU31" s="293"/>
      <c r="AV31" s="294"/>
      <c r="AW31" s="323"/>
      <c r="AX31" s="293"/>
      <c r="AY31" s="293"/>
      <c r="AZ31" s="293"/>
      <c r="BA31" s="294"/>
      <c r="BB31" s="323"/>
      <c r="BC31" s="293"/>
      <c r="BD31" s="293"/>
      <c r="BE31" s="293"/>
      <c r="BF31" s="294"/>
      <c r="BG31" s="323"/>
      <c r="BH31" s="293"/>
      <c r="BI31" s="293"/>
      <c r="BJ31" s="293"/>
      <c r="BK31" s="294"/>
      <c r="BL31" s="323"/>
      <c r="BM31" s="293"/>
      <c r="BN31" s="293"/>
      <c r="BO31" s="293"/>
      <c r="BP31" s="294"/>
      <c r="BQ31" s="307"/>
      <c r="BR31" s="307"/>
      <c r="BS31" s="307"/>
      <c r="BT31" s="307"/>
      <c r="BU31" s="316"/>
      <c r="BV31" s="83"/>
      <c r="BW31" s="83"/>
      <c r="BX31" s="83"/>
    </row>
    <row r="32" spans="1:80" ht="12.75" customHeight="1" x14ac:dyDescent="0.2">
      <c r="A32" s="327"/>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83"/>
      <c r="BW32" s="83"/>
      <c r="BX32" s="83"/>
    </row>
    <row r="33" spans="1:80" ht="12.75" customHeight="1" x14ac:dyDescent="0.2">
      <c r="A33" s="315"/>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83"/>
      <c r="BW33" s="83"/>
      <c r="BX33" s="83"/>
    </row>
    <row r="34" spans="1:80" ht="12.75" customHeight="1" x14ac:dyDescent="0.2">
      <c r="A34" s="333" t="s">
        <v>699</v>
      </c>
      <c r="B34" s="309"/>
      <c r="C34" s="309"/>
      <c r="D34" s="309"/>
      <c r="E34" s="309"/>
      <c r="F34" s="309"/>
      <c r="G34" s="309"/>
      <c r="H34" s="310"/>
      <c r="I34" s="330">
        <f>I9+I12+I15+I18+I21+I24+I27+I30</f>
        <v>352230.80086399999</v>
      </c>
      <c r="J34" s="318"/>
      <c r="K34" s="318"/>
      <c r="L34" s="318"/>
      <c r="M34" s="320"/>
      <c r="N34" s="330">
        <f>N9+N12+N15+N18+N21+N24+N27+N30</f>
        <v>405216.23876000004</v>
      </c>
      <c r="O34" s="318"/>
      <c r="P34" s="318"/>
      <c r="Q34" s="318"/>
      <c r="R34" s="320"/>
      <c r="S34" s="330">
        <f>S9+S12+S15+S18+S21+S24+S27+S30</f>
        <v>353831.55964799999</v>
      </c>
      <c r="T34" s="318"/>
      <c r="U34" s="318"/>
      <c r="V34" s="318"/>
      <c r="W34" s="320"/>
      <c r="X34" s="330">
        <f>X9+X12+X15+X18+X21+X24+X27+X30</f>
        <v>338446.49757599999</v>
      </c>
      <c r="Y34" s="318"/>
      <c r="Z34" s="318"/>
      <c r="AA34" s="318"/>
      <c r="AB34" s="320"/>
      <c r="AC34" s="330">
        <f>AC9+AC12+AC15+AC18+AC21+AC24+AC27+AC30</f>
        <v>335538.81579199998</v>
      </c>
      <c r="AD34" s="318"/>
      <c r="AE34" s="318"/>
      <c r="AF34" s="318"/>
      <c r="AG34" s="320"/>
      <c r="AH34" s="330">
        <f>AH9+AH12+AH15+AH18+AH21+AH24+AH27+AH30</f>
        <v>395192.62608799996</v>
      </c>
      <c r="AI34" s="318"/>
      <c r="AJ34" s="318"/>
      <c r="AK34" s="318"/>
      <c r="AL34" s="320"/>
      <c r="AM34" s="330">
        <f>AM9+AM12+AM15+AM18+AM21+AM24+AM27+AM30</f>
        <v>384136.53610399994</v>
      </c>
      <c r="AN34" s="318"/>
      <c r="AO34" s="318"/>
      <c r="AP34" s="318"/>
      <c r="AQ34" s="320"/>
      <c r="AR34" s="330">
        <f>AR9+AR12+AR15+AR18+AR21+AR24+AR27+AR30</f>
        <v>521194.83658400003</v>
      </c>
      <c r="AS34" s="318"/>
      <c r="AT34" s="318"/>
      <c r="AU34" s="318"/>
      <c r="AV34" s="320"/>
      <c r="AW34" s="330">
        <f>AW9+AW12+AW15+AW18+AW21+AW24+AW27+AW30</f>
        <v>211216.85215999998</v>
      </c>
      <c r="AX34" s="318"/>
      <c r="AY34" s="318"/>
      <c r="AZ34" s="318"/>
      <c r="BA34" s="320"/>
      <c r="BB34" s="330">
        <f>BB9+BB12+BB15+BB18+BB21+BB24+BB27+BB30</f>
        <v>211216.85215999998</v>
      </c>
      <c r="BC34" s="318"/>
      <c r="BD34" s="318"/>
      <c r="BE34" s="318"/>
      <c r="BF34" s="320"/>
      <c r="BG34" s="330">
        <f>BG9+BG12+BG15+BG18+BG21+BG24+BG27+BG30</f>
        <v>284249.0442</v>
      </c>
      <c r="BH34" s="318"/>
      <c r="BI34" s="318"/>
      <c r="BJ34" s="318"/>
      <c r="BK34" s="320"/>
      <c r="BL34" s="330">
        <f>BL9+BL12+BL15+BL18+BL21+BL24+BL27+BL30</f>
        <v>264659.73069600004</v>
      </c>
      <c r="BM34" s="318"/>
      <c r="BN34" s="318"/>
      <c r="BO34" s="318"/>
      <c r="BP34" s="320"/>
      <c r="BQ34" s="337">
        <f t="shared" ref="BQ34:BU34" si="0">SUM(BQ8:BQ31)</f>
        <v>385238.13</v>
      </c>
      <c r="BR34" s="337">
        <f t="shared" si="0"/>
        <v>2162645.6500000004</v>
      </c>
      <c r="BS34" s="337">
        <f t="shared" si="0"/>
        <v>1509246.61</v>
      </c>
      <c r="BT34" s="337">
        <f t="shared" si="0"/>
        <v>4057130.39</v>
      </c>
      <c r="BU34" s="338">
        <f t="shared" si="0"/>
        <v>0.99999999999999989</v>
      </c>
      <c r="BV34" s="83"/>
      <c r="BW34" s="70"/>
      <c r="BX34" s="83"/>
    </row>
    <row r="35" spans="1:80" ht="12.75" customHeight="1" x14ac:dyDescent="0.2">
      <c r="A35" s="314"/>
      <c r="B35" s="315"/>
      <c r="C35" s="315"/>
      <c r="D35" s="315"/>
      <c r="E35" s="315"/>
      <c r="F35" s="315"/>
      <c r="G35" s="315"/>
      <c r="H35" s="316"/>
      <c r="I35" s="332">
        <f>(I34/$BT$34)</f>
        <v>8.6817717698247296E-2</v>
      </c>
      <c r="J35" s="318"/>
      <c r="K35" s="318"/>
      <c r="L35" s="318"/>
      <c r="M35" s="320"/>
      <c r="N35" s="332">
        <f>(N34/$BT$34)</f>
        <v>9.987754886034117E-2</v>
      </c>
      <c r="O35" s="318"/>
      <c r="P35" s="318"/>
      <c r="Q35" s="318"/>
      <c r="R35" s="320"/>
      <c r="S35" s="332">
        <f>(S34/$BT$34)</f>
        <v>8.7212272132077079E-2</v>
      </c>
      <c r="T35" s="318"/>
      <c r="U35" s="318"/>
      <c r="V35" s="318"/>
      <c r="W35" s="320"/>
      <c r="X35" s="332">
        <f>(X34/$BT$34)</f>
        <v>8.3420167715142129E-2</v>
      </c>
      <c r="Y35" s="318"/>
      <c r="Z35" s="318"/>
      <c r="AA35" s="318"/>
      <c r="AB35" s="320"/>
      <c r="AC35" s="332">
        <f>(AC34/$BT$34)</f>
        <v>8.2703483382992771E-2</v>
      </c>
      <c r="AD35" s="318"/>
      <c r="AE35" s="318"/>
      <c r="AF35" s="318"/>
      <c r="AG35" s="320"/>
      <c r="AH35" s="332">
        <f>(AH34/$BT$34)</f>
        <v>9.7406932511232391E-2</v>
      </c>
      <c r="AI35" s="318"/>
      <c r="AJ35" s="318"/>
      <c r="AK35" s="318"/>
      <c r="AL35" s="320"/>
      <c r="AM35" s="332">
        <f>(AM34/$BT$34)</f>
        <v>9.4681831535614006E-2</v>
      </c>
      <c r="AN35" s="318"/>
      <c r="AO35" s="318"/>
      <c r="AP35" s="318"/>
      <c r="AQ35" s="320"/>
      <c r="AR35" s="332">
        <f>(AR34/$BT$34)</f>
        <v>0.12846391081455974</v>
      </c>
      <c r="AS35" s="318"/>
      <c r="AT35" s="318"/>
      <c r="AU35" s="318"/>
      <c r="AV35" s="320"/>
      <c r="AW35" s="332">
        <f>(AW34/$BT$34)</f>
        <v>5.2060651706094162E-2</v>
      </c>
      <c r="AX35" s="318"/>
      <c r="AY35" s="318"/>
      <c r="AZ35" s="318"/>
      <c r="BA35" s="320"/>
      <c r="BB35" s="332">
        <f>(BB34/$BT$34)</f>
        <v>5.2060651706094162E-2</v>
      </c>
      <c r="BC35" s="318"/>
      <c r="BD35" s="318"/>
      <c r="BE35" s="318"/>
      <c r="BF35" s="320"/>
      <c r="BG35" s="332">
        <f>(BG34/$BT$34)</f>
        <v>7.0061599425203583E-2</v>
      </c>
      <c r="BH35" s="318"/>
      <c r="BI35" s="318"/>
      <c r="BJ35" s="318"/>
      <c r="BK35" s="320"/>
      <c r="BL35" s="332">
        <f>(BL34/$BT$34)</f>
        <v>6.5233232668176586E-2</v>
      </c>
      <c r="BM35" s="318"/>
      <c r="BN35" s="318"/>
      <c r="BO35" s="318"/>
      <c r="BP35" s="320"/>
      <c r="BQ35" s="306"/>
      <c r="BR35" s="306"/>
      <c r="BS35" s="306"/>
      <c r="BT35" s="306"/>
      <c r="BU35" s="306"/>
      <c r="BV35" s="83"/>
      <c r="BW35" s="83"/>
      <c r="BX35" s="83" t="b">
        <f>BL36=BT34</f>
        <v>0</v>
      </c>
      <c r="BY35" s="290" t="s">
        <v>13469</v>
      </c>
      <c r="BZ35" s="290"/>
      <c r="CA35" s="290"/>
      <c r="CB35" s="290"/>
    </row>
    <row r="36" spans="1:80" ht="12.75" customHeight="1" x14ac:dyDescent="0.2">
      <c r="A36" s="333" t="s">
        <v>707</v>
      </c>
      <c r="B36" s="309"/>
      <c r="C36" s="309"/>
      <c r="D36" s="309"/>
      <c r="E36" s="309"/>
      <c r="F36" s="309"/>
      <c r="G36" s="309"/>
      <c r="H36" s="310"/>
      <c r="I36" s="330">
        <f t="shared" ref="I36:I37" si="1">I34</f>
        <v>352230.80086399999</v>
      </c>
      <c r="J36" s="318"/>
      <c r="K36" s="318"/>
      <c r="L36" s="318"/>
      <c r="M36" s="320"/>
      <c r="N36" s="330">
        <f t="shared" ref="N36:N37" si="2">SUM(I36+N34)</f>
        <v>757447.03962399997</v>
      </c>
      <c r="O36" s="318"/>
      <c r="P36" s="318"/>
      <c r="Q36" s="318"/>
      <c r="R36" s="320"/>
      <c r="S36" s="330">
        <f t="shared" ref="S36:S37" si="3">SUM(N36+S34)</f>
        <v>1111278.5992719999</v>
      </c>
      <c r="T36" s="318"/>
      <c r="U36" s="318"/>
      <c r="V36" s="318"/>
      <c r="W36" s="320"/>
      <c r="X36" s="330">
        <f t="shared" ref="X36:X37" si="4">SUM(S36+X34)</f>
        <v>1449725.0968479998</v>
      </c>
      <c r="Y36" s="318"/>
      <c r="Z36" s="318"/>
      <c r="AA36" s="318"/>
      <c r="AB36" s="320"/>
      <c r="AC36" s="330">
        <f t="shared" ref="AC36:AC37" si="5">SUM(X36+AC34)</f>
        <v>1785263.9126399998</v>
      </c>
      <c r="AD36" s="318"/>
      <c r="AE36" s="318"/>
      <c r="AF36" s="318"/>
      <c r="AG36" s="320"/>
      <c r="AH36" s="330">
        <f t="shared" ref="AH36:AH37" si="6">SUM(AC36+AH34)</f>
        <v>2180456.5387279997</v>
      </c>
      <c r="AI36" s="318"/>
      <c r="AJ36" s="318"/>
      <c r="AK36" s="318"/>
      <c r="AL36" s="320"/>
      <c r="AM36" s="330">
        <f t="shared" ref="AM36:AM37" si="7">SUM(AH36+AM34)</f>
        <v>2564593.0748319998</v>
      </c>
      <c r="AN36" s="318"/>
      <c r="AO36" s="318"/>
      <c r="AP36" s="318"/>
      <c r="AQ36" s="320"/>
      <c r="AR36" s="330">
        <f t="shared" ref="AR36:AR37" si="8">SUM(AM36+AR34)</f>
        <v>3085787.9114159998</v>
      </c>
      <c r="AS36" s="318"/>
      <c r="AT36" s="318"/>
      <c r="AU36" s="318"/>
      <c r="AV36" s="320"/>
      <c r="AW36" s="330">
        <f t="shared" ref="AW36:AW37" si="9">SUM(AR36+AW34)</f>
        <v>3297004.7635759995</v>
      </c>
      <c r="AX36" s="318"/>
      <c r="AY36" s="318"/>
      <c r="AZ36" s="318"/>
      <c r="BA36" s="320"/>
      <c r="BB36" s="330">
        <f t="shared" ref="BB36:BB37" si="10">SUM(AW36+BB34)</f>
        <v>3508221.6157359993</v>
      </c>
      <c r="BC36" s="318"/>
      <c r="BD36" s="318"/>
      <c r="BE36" s="318"/>
      <c r="BF36" s="320"/>
      <c r="BG36" s="330">
        <f t="shared" ref="BG36:BG37" si="11">SUM(BB36+BG34)</f>
        <v>3792470.6599359992</v>
      </c>
      <c r="BH36" s="318"/>
      <c r="BI36" s="318"/>
      <c r="BJ36" s="318"/>
      <c r="BK36" s="320"/>
      <c r="BL36" s="330">
        <f>SUM(BG36+BL34)</f>
        <v>4057130.3906319994</v>
      </c>
      <c r="BM36" s="318"/>
      <c r="BN36" s="318"/>
      <c r="BO36" s="318"/>
      <c r="BP36" s="320"/>
      <c r="BQ36" s="306"/>
      <c r="BR36" s="306"/>
      <c r="BS36" s="306"/>
      <c r="BT36" s="306"/>
      <c r="BU36" s="306"/>
      <c r="BV36" s="83"/>
      <c r="BW36" s="83"/>
      <c r="BX36" s="83"/>
    </row>
    <row r="37" spans="1:80" ht="12.75" customHeight="1" x14ac:dyDescent="0.2">
      <c r="A37" s="314"/>
      <c r="B37" s="315"/>
      <c r="C37" s="315"/>
      <c r="D37" s="315"/>
      <c r="E37" s="315"/>
      <c r="F37" s="315"/>
      <c r="G37" s="315"/>
      <c r="H37" s="316"/>
      <c r="I37" s="331">
        <f t="shared" si="1"/>
        <v>8.6817717698247296E-2</v>
      </c>
      <c r="J37" s="293"/>
      <c r="K37" s="293"/>
      <c r="L37" s="293"/>
      <c r="M37" s="294"/>
      <c r="N37" s="331">
        <f t="shared" si="2"/>
        <v>0.18669526655858848</v>
      </c>
      <c r="O37" s="293"/>
      <c r="P37" s="293"/>
      <c r="Q37" s="293"/>
      <c r="R37" s="294"/>
      <c r="S37" s="331">
        <f t="shared" si="3"/>
        <v>0.27390753869066553</v>
      </c>
      <c r="T37" s="293"/>
      <c r="U37" s="293"/>
      <c r="V37" s="293"/>
      <c r="W37" s="294"/>
      <c r="X37" s="331">
        <f t="shared" si="4"/>
        <v>0.35732770640580769</v>
      </c>
      <c r="Y37" s="293"/>
      <c r="Z37" s="293"/>
      <c r="AA37" s="293"/>
      <c r="AB37" s="294"/>
      <c r="AC37" s="331">
        <f t="shared" si="5"/>
        <v>0.44003118978880046</v>
      </c>
      <c r="AD37" s="293"/>
      <c r="AE37" s="293"/>
      <c r="AF37" s="293"/>
      <c r="AG37" s="294"/>
      <c r="AH37" s="331">
        <f t="shared" si="6"/>
        <v>0.53743812230003285</v>
      </c>
      <c r="AI37" s="293"/>
      <c r="AJ37" s="293"/>
      <c r="AK37" s="293"/>
      <c r="AL37" s="294"/>
      <c r="AM37" s="331">
        <f t="shared" si="7"/>
        <v>0.6321199538356469</v>
      </c>
      <c r="AN37" s="293"/>
      <c r="AO37" s="293"/>
      <c r="AP37" s="293"/>
      <c r="AQ37" s="294"/>
      <c r="AR37" s="331">
        <f t="shared" si="8"/>
        <v>0.76058386465020666</v>
      </c>
      <c r="AS37" s="293"/>
      <c r="AT37" s="293"/>
      <c r="AU37" s="293"/>
      <c r="AV37" s="294"/>
      <c r="AW37" s="331">
        <f t="shared" si="9"/>
        <v>0.81264451635630086</v>
      </c>
      <c r="AX37" s="293"/>
      <c r="AY37" s="293"/>
      <c r="AZ37" s="293"/>
      <c r="BA37" s="294"/>
      <c r="BB37" s="331">
        <f t="shared" si="10"/>
        <v>0.86470516806239506</v>
      </c>
      <c r="BC37" s="293"/>
      <c r="BD37" s="293"/>
      <c r="BE37" s="293"/>
      <c r="BF37" s="294"/>
      <c r="BG37" s="331">
        <f t="shared" si="11"/>
        <v>0.93476676748759868</v>
      </c>
      <c r="BH37" s="293"/>
      <c r="BI37" s="293"/>
      <c r="BJ37" s="293"/>
      <c r="BK37" s="294"/>
      <c r="BL37" s="331">
        <f t="shared" ref="BL37" si="12">SUM(BG37+BL35)</f>
        <v>1.0000000001557752</v>
      </c>
      <c r="BM37" s="293"/>
      <c r="BN37" s="293"/>
      <c r="BO37" s="293"/>
      <c r="BP37" s="294"/>
      <c r="BQ37" s="307"/>
      <c r="BR37" s="307"/>
      <c r="BS37" s="307"/>
      <c r="BT37" s="307"/>
      <c r="BU37" s="307"/>
      <c r="BV37" s="83"/>
      <c r="BW37" s="289"/>
      <c r="BX37" s="83"/>
    </row>
    <row r="38" spans="1:80" ht="12.75" customHeight="1" x14ac:dyDescent="0.2">
      <c r="A38" s="326"/>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3"/>
      <c r="BV38" s="83"/>
      <c r="BW38" s="83"/>
      <c r="BX38" s="83"/>
    </row>
    <row r="39" spans="1:80" ht="12.75" customHeight="1" x14ac:dyDescent="0.2">
      <c r="A39" s="184"/>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83"/>
      <c r="BW39" s="83"/>
      <c r="BX39" s="83"/>
    </row>
    <row r="40" spans="1:80" ht="12.75" customHeight="1" x14ac:dyDescent="0.2">
      <c r="A40" s="184"/>
      <c r="B40" s="184"/>
      <c r="C40" s="184"/>
      <c r="D40" s="184"/>
      <c r="E40" s="184"/>
      <c r="F40" s="184"/>
      <c r="G40" s="184"/>
      <c r="H40" s="184"/>
      <c r="I40" s="299">
        <f>I9+I30</f>
        <v>352230.80086399999</v>
      </c>
      <c r="J40" s="300"/>
      <c r="K40" s="300"/>
      <c r="L40" s="300"/>
      <c r="M40" s="300"/>
      <c r="N40" s="299">
        <f>N9+N12+N15+N27+N30</f>
        <v>405216.23876000004</v>
      </c>
      <c r="O40" s="300"/>
      <c r="P40" s="300"/>
      <c r="Q40" s="300"/>
      <c r="R40" s="300"/>
      <c r="S40" s="299">
        <f>S12+S15+S18+S24+S27+S30</f>
        <v>353831.55964799999</v>
      </c>
      <c r="T40" s="300"/>
      <c r="U40" s="300"/>
      <c r="V40" s="300"/>
      <c r="W40" s="300"/>
      <c r="X40" s="299">
        <f>X12+X15+X18+X27+X30</f>
        <v>338446.49757599999</v>
      </c>
      <c r="Y40" s="300"/>
      <c r="Z40" s="300"/>
      <c r="AA40" s="300"/>
      <c r="AB40" s="300"/>
      <c r="AC40" s="299">
        <f>AC12+AC15+AC18+AC24+AC27+AC30</f>
        <v>335538.81579199998</v>
      </c>
      <c r="AD40" s="300"/>
      <c r="AE40" s="300"/>
      <c r="AF40" s="300"/>
      <c r="AG40" s="300"/>
      <c r="AH40" s="299">
        <f>AH12+AH15+AH18+AH21+AH24+AH27+AH30</f>
        <v>395192.62608799996</v>
      </c>
      <c r="AI40" s="300"/>
      <c r="AJ40" s="300"/>
      <c r="AK40" s="300"/>
      <c r="AL40" s="300"/>
      <c r="AM40" s="299">
        <f>AM12+AM15+AM18+AM21+AM24+AM30</f>
        <v>384136.53610399994</v>
      </c>
      <c r="AN40" s="300"/>
      <c r="AO40" s="300"/>
      <c r="AP40" s="300"/>
      <c r="AQ40" s="300"/>
      <c r="AR40" s="299">
        <f>AR12+AR15+AR18+AR21+AR24+AR30</f>
        <v>521194.83658400003</v>
      </c>
      <c r="AS40" s="300"/>
      <c r="AT40" s="300"/>
      <c r="AU40" s="300"/>
      <c r="AV40" s="300"/>
      <c r="AW40" s="299">
        <f>AW15+AW21+AW24+AW30</f>
        <v>211216.85215999998</v>
      </c>
      <c r="AX40" s="300"/>
      <c r="AY40" s="300"/>
      <c r="AZ40" s="300"/>
      <c r="BA40" s="300"/>
      <c r="BB40" s="299">
        <f>BB15+BB21+BB24+BB30</f>
        <v>211216.85215999998</v>
      </c>
      <c r="BC40" s="300"/>
      <c r="BD40" s="300"/>
      <c r="BE40" s="300"/>
      <c r="BF40" s="300"/>
      <c r="BG40" s="299">
        <f>BG15+BG21+BG27+BG30</f>
        <v>284249.0442</v>
      </c>
      <c r="BH40" s="300"/>
      <c r="BI40" s="300"/>
      <c r="BJ40" s="300"/>
      <c r="BK40" s="300"/>
      <c r="BL40" s="299">
        <f>BL15+BL27+BL30</f>
        <v>264659.73069600004</v>
      </c>
      <c r="BM40" s="300"/>
      <c r="BN40" s="300"/>
      <c r="BO40" s="300"/>
      <c r="BP40" s="300"/>
      <c r="BQ40" s="291"/>
      <c r="BR40" s="184"/>
      <c r="BS40" s="184"/>
      <c r="BT40" s="184"/>
      <c r="BU40" s="184"/>
      <c r="BV40" s="83"/>
      <c r="BW40" s="83"/>
      <c r="BX40" s="83"/>
    </row>
    <row r="41" spans="1:80" ht="12.75" customHeight="1" x14ac:dyDescent="0.2">
      <c r="A41" s="184"/>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83"/>
      <c r="BW41" s="83"/>
      <c r="BX41" s="83"/>
    </row>
    <row r="42" spans="1:80" ht="12.75" customHeight="1" x14ac:dyDescent="0.2">
      <c r="A42" s="184"/>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299">
        <f>SUM(I40:BO40)</f>
        <v>4057130.3906319994</v>
      </c>
      <c r="BM42" s="300"/>
      <c r="BN42" s="300"/>
      <c r="BO42" s="300"/>
      <c r="BP42" s="300"/>
      <c r="BQ42" s="184"/>
      <c r="BR42" s="184"/>
      <c r="BS42" s="184"/>
      <c r="BT42" s="184"/>
      <c r="BU42" s="184"/>
      <c r="BV42" s="83"/>
      <c r="BW42" s="83"/>
      <c r="BX42" s="83"/>
    </row>
    <row r="43" spans="1:80" ht="12.75" customHeight="1" x14ac:dyDescent="0.2">
      <c r="A43" s="184"/>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83"/>
      <c r="BW43" s="120"/>
      <c r="BX43" s="83"/>
    </row>
    <row r="44" spans="1:80" ht="12.75" customHeight="1" x14ac:dyDescent="0.2">
      <c r="A44" s="184"/>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83"/>
      <c r="BW44" s="83"/>
      <c r="BX44" s="83"/>
    </row>
    <row r="45" spans="1:80" ht="12.75" customHeight="1" x14ac:dyDescent="0.2">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120"/>
      <c r="BR45" s="120"/>
      <c r="BS45" s="120"/>
      <c r="BT45" s="120"/>
      <c r="BU45" s="83"/>
      <c r="BV45" s="83"/>
      <c r="BW45" s="83"/>
      <c r="BX45" s="83"/>
    </row>
    <row r="46" spans="1:80" ht="12.75" customHeight="1" x14ac:dyDescent="0.2">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120"/>
      <c r="BR46" s="120"/>
      <c r="BS46" s="120"/>
      <c r="BT46" s="120"/>
      <c r="BU46" s="83"/>
      <c r="BV46" s="83"/>
      <c r="BW46" s="83"/>
      <c r="BX46" s="83"/>
    </row>
    <row r="47" spans="1:80" ht="12.75" customHeight="1" x14ac:dyDescent="0.2">
      <c r="A47" s="83"/>
      <c r="B47" s="83"/>
      <c r="C47" s="83"/>
      <c r="D47" s="83"/>
      <c r="E47" s="83"/>
      <c r="F47" s="83"/>
      <c r="G47" s="83"/>
      <c r="H47" s="83"/>
      <c r="I47" s="329">
        <f>I35</f>
        <v>8.6817717698247296E-2</v>
      </c>
      <c r="J47" s="293"/>
      <c r="K47" s="293"/>
      <c r="L47" s="293"/>
      <c r="M47" s="294"/>
      <c r="N47" s="329">
        <f>N35</f>
        <v>9.987754886034117E-2</v>
      </c>
      <c r="O47" s="293"/>
      <c r="P47" s="293"/>
      <c r="Q47" s="293"/>
      <c r="R47" s="294"/>
      <c r="S47" s="329">
        <f>S35</f>
        <v>8.7212272132077079E-2</v>
      </c>
      <c r="T47" s="293"/>
      <c r="U47" s="293"/>
      <c r="V47" s="293"/>
      <c r="W47" s="294"/>
      <c r="X47" s="329">
        <f>X35</f>
        <v>8.3420167715142129E-2</v>
      </c>
      <c r="Y47" s="293"/>
      <c r="Z47" s="293"/>
      <c r="AA47" s="293"/>
      <c r="AB47" s="294"/>
      <c r="AC47" s="329">
        <f>AC35</f>
        <v>8.2703483382992771E-2</v>
      </c>
      <c r="AD47" s="293"/>
      <c r="AE47" s="293"/>
      <c r="AF47" s="293"/>
      <c r="AG47" s="294"/>
      <c r="AH47" s="329">
        <f>AH35</f>
        <v>9.7406932511232391E-2</v>
      </c>
      <c r="AI47" s="293"/>
      <c r="AJ47" s="293"/>
      <c r="AK47" s="293"/>
      <c r="AL47" s="294"/>
      <c r="AM47" s="329">
        <f>AM35</f>
        <v>9.4681831535614006E-2</v>
      </c>
      <c r="AN47" s="293"/>
      <c r="AO47" s="293"/>
      <c r="AP47" s="293"/>
      <c r="AQ47" s="294"/>
      <c r="AR47" s="329">
        <f>AR35</f>
        <v>0.12846391081455974</v>
      </c>
      <c r="AS47" s="293"/>
      <c r="AT47" s="293"/>
      <c r="AU47" s="293"/>
      <c r="AV47" s="294"/>
      <c r="AW47" s="329">
        <f>AW35</f>
        <v>5.2060651706094162E-2</v>
      </c>
      <c r="AX47" s="293"/>
      <c r="AY47" s="293"/>
      <c r="AZ47" s="293"/>
      <c r="BA47" s="294"/>
      <c r="BB47" s="329">
        <f>BB35</f>
        <v>5.2060651706094162E-2</v>
      </c>
      <c r="BC47" s="293"/>
      <c r="BD47" s="293"/>
      <c r="BE47" s="293"/>
      <c r="BF47" s="294"/>
      <c r="BG47" s="329">
        <f>BG35</f>
        <v>7.0061599425203583E-2</v>
      </c>
      <c r="BH47" s="293"/>
      <c r="BI47" s="293"/>
      <c r="BJ47" s="293"/>
      <c r="BK47" s="294"/>
      <c r="BL47" s="329">
        <f>BL35</f>
        <v>6.5233232668176586E-2</v>
      </c>
      <c r="BM47" s="293"/>
      <c r="BN47" s="293"/>
      <c r="BO47" s="293"/>
      <c r="BP47" s="294"/>
      <c r="BQ47" s="120"/>
      <c r="BR47" s="120"/>
      <c r="BS47" s="120"/>
      <c r="BT47" s="120"/>
      <c r="BU47" s="83"/>
      <c r="BV47" s="83"/>
      <c r="BW47" s="83"/>
      <c r="BX47" s="83"/>
    </row>
    <row r="48" spans="1:80" ht="12.75" customHeight="1" x14ac:dyDescent="0.2">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120"/>
      <c r="BR48" s="120"/>
      <c r="BS48" s="120"/>
      <c r="BT48" s="120"/>
      <c r="BU48" s="83"/>
      <c r="BV48" s="83"/>
      <c r="BW48" s="83"/>
      <c r="BX48" s="83"/>
    </row>
    <row r="49" spans="1:76" ht="12.75" customHeight="1" x14ac:dyDescent="0.2">
      <c r="A49" s="83"/>
      <c r="B49" s="83"/>
      <c r="C49" s="83"/>
      <c r="D49" s="83"/>
      <c r="E49" s="83"/>
      <c r="F49" s="83"/>
      <c r="G49" s="83"/>
      <c r="H49" s="83"/>
      <c r="I49" s="328">
        <f>ROUND($BQ$29*I47,2)</f>
        <v>16621.72</v>
      </c>
      <c r="J49" s="293"/>
      <c r="K49" s="293"/>
      <c r="L49" s="293"/>
      <c r="M49" s="294"/>
      <c r="N49" s="328">
        <f>ROUND($BQ$29*N47,2)</f>
        <v>19122.09</v>
      </c>
      <c r="O49" s="293"/>
      <c r="P49" s="293"/>
      <c r="Q49" s="293"/>
      <c r="R49" s="294"/>
      <c r="S49" s="328">
        <f>ROUND($BQ$29*S47,2)</f>
        <v>16697.259999999998</v>
      </c>
      <c r="T49" s="293"/>
      <c r="U49" s="293"/>
      <c r="V49" s="293"/>
      <c r="W49" s="294"/>
      <c r="X49" s="328">
        <f>ROUND($BQ$29*X47,2)</f>
        <v>15971.24</v>
      </c>
      <c r="Y49" s="293"/>
      <c r="Z49" s="293"/>
      <c r="AA49" s="293"/>
      <c r="AB49" s="294"/>
      <c r="AC49" s="328">
        <f>ROUND($BQ$29*AC47,2)</f>
        <v>15834.03</v>
      </c>
      <c r="AD49" s="293"/>
      <c r="AE49" s="293"/>
      <c r="AF49" s="293"/>
      <c r="AG49" s="294"/>
      <c r="AH49" s="328">
        <f>ROUND($BQ$29*AH47,2)</f>
        <v>18649.080000000002</v>
      </c>
      <c r="AI49" s="293"/>
      <c r="AJ49" s="293"/>
      <c r="AK49" s="293"/>
      <c r="AL49" s="294"/>
      <c r="AM49" s="328">
        <f>ROUND($BQ$29*AM47,2)</f>
        <v>18127.34</v>
      </c>
      <c r="AN49" s="293"/>
      <c r="AO49" s="293"/>
      <c r="AP49" s="293"/>
      <c r="AQ49" s="294"/>
      <c r="AR49" s="328">
        <f>ROUND($BQ$29*AR47,2)</f>
        <v>24595.1</v>
      </c>
      <c r="AS49" s="293"/>
      <c r="AT49" s="293"/>
      <c r="AU49" s="293"/>
      <c r="AV49" s="294"/>
      <c r="AW49" s="328">
        <f>ROUND($BQ$29*AW47,2)</f>
        <v>9967.2900000000009</v>
      </c>
      <c r="AX49" s="293"/>
      <c r="AY49" s="293"/>
      <c r="AZ49" s="293"/>
      <c r="BA49" s="294"/>
      <c r="BB49" s="328">
        <f>ROUND($BQ$29*BB47,2)</f>
        <v>9967.2900000000009</v>
      </c>
      <c r="BC49" s="293"/>
      <c r="BD49" s="293"/>
      <c r="BE49" s="293"/>
      <c r="BF49" s="294"/>
      <c r="BG49" s="328">
        <f>ROUND($BQ$29*BG47,2)</f>
        <v>13413.67</v>
      </c>
      <c r="BH49" s="293"/>
      <c r="BI49" s="293"/>
      <c r="BJ49" s="293"/>
      <c r="BK49" s="294"/>
      <c r="BL49" s="328">
        <f>ROUND($BQ$29*BL47,2)</f>
        <v>12489.25</v>
      </c>
      <c r="BM49" s="293"/>
      <c r="BN49" s="293"/>
      <c r="BO49" s="293"/>
      <c r="BP49" s="294"/>
      <c r="BQ49" s="120"/>
      <c r="BR49" s="120"/>
      <c r="BS49" s="120"/>
      <c r="BT49" s="120"/>
      <c r="BU49" s="83"/>
      <c r="BV49" s="83"/>
      <c r="BW49" s="83"/>
      <c r="BX49" s="83"/>
    </row>
    <row r="50" spans="1:76" ht="12.75" customHeight="1" x14ac:dyDescent="0.2">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120"/>
      <c r="BR50" s="120"/>
      <c r="BS50" s="120"/>
      <c r="BT50" s="120"/>
      <c r="BU50" s="83"/>
      <c r="BV50" s="83"/>
      <c r="BW50" s="83"/>
      <c r="BX50" s="83"/>
    </row>
    <row r="51" spans="1:76" ht="12.75" customHeight="1" x14ac:dyDescent="0.2">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120"/>
      <c r="BR51" s="120"/>
      <c r="BS51" s="120"/>
      <c r="BT51" s="120"/>
      <c r="BU51" s="83"/>
      <c r="BV51" s="83"/>
      <c r="BW51" s="83"/>
      <c r="BX51" s="83"/>
    </row>
    <row r="52" spans="1:76" ht="12.75" customHeight="1" x14ac:dyDescent="0.2">
      <c r="A52" s="83"/>
      <c r="B52" s="83"/>
      <c r="C52" s="83"/>
      <c r="D52" s="83"/>
      <c r="E52" s="83"/>
      <c r="F52" s="83"/>
      <c r="G52" s="83"/>
      <c r="H52" s="83"/>
      <c r="I52" s="83"/>
      <c r="J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120"/>
      <c r="BR52" s="120"/>
      <c r="BS52" s="120"/>
      <c r="BT52" s="120"/>
      <c r="BU52" s="83"/>
      <c r="BV52" s="83"/>
      <c r="BW52" s="83"/>
      <c r="BX52" s="83"/>
    </row>
    <row r="53" spans="1:76" ht="12.75" customHeight="1" x14ac:dyDescent="0.2">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120"/>
      <c r="BR53" s="120"/>
      <c r="BS53" s="120"/>
      <c r="BT53" s="120"/>
      <c r="BU53" s="83"/>
      <c r="BV53" s="83"/>
      <c r="BW53" s="83"/>
      <c r="BX53" s="83"/>
    </row>
    <row r="54" spans="1:76" ht="12.75" customHeight="1" x14ac:dyDescent="0.2">
      <c r="A54" s="83"/>
      <c r="B54" s="83"/>
      <c r="C54" s="83"/>
      <c r="D54" s="83"/>
      <c r="E54" s="83"/>
      <c r="F54" s="83"/>
      <c r="G54" s="83"/>
      <c r="H54" s="83"/>
      <c r="I54" s="83"/>
      <c r="J54" s="83"/>
      <c r="K54" s="371" t="s">
        <v>13471</v>
      </c>
      <c r="L54" s="371"/>
      <c r="M54" s="371"/>
      <c r="N54" s="371"/>
      <c r="O54" s="371"/>
      <c r="P54" s="371"/>
      <c r="Q54" s="371"/>
      <c r="R54" s="371"/>
      <c r="S54" s="371"/>
      <c r="T54" s="371"/>
      <c r="U54" s="371"/>
      <c r="V54" s="371"/>
      <c r="W54" s="371"/>
      <c r="X54" s="371"/>
      <c r="Y54" s="371"/>
      <c r="Z54" s="371"/>
      <c r="AA54" s="371"/>
      <c r="AB54" s="371"/>
      <c r="AC54" s="371"/>
      <c r="AD54" s="371"/>
      <c r="AE54" s="371"/>
      <c r="AF54" s="83"/>
      <c r="AG54" s="372" t="s">
        <v>13472</v>
      </c>
      <c r="AH54" s="372"/>
      <c r="AI54" s="372"/>
      <c r="AJ54" s="372"/>
      <c r="AK54" s="372"/>
      <c r="AL54" s="372"/>
      <c r="AM54" s="372"/>
      <c r="AN54" s="372"/>
      <c r="AO54" s="372"/>
      <c r="AP54" s="372"/>
      <c r="AQ54" s="372"/>
      <c r="AR54" s="372"/>
      <c r="AS54" s="372"/>
      <c r="AT54" s="372"/>
      <c r="AU54" s="372"/>
      <c r="AV54" s="372"/>
      <c r="AW54" s="83"/>
      <c r="AX54" s="83"/>
      <c r="AY54" s="83"/>
      <c r="AZ54" s="83"/>
      <c r="BA54" s="83"/>
      <c r="BB54" s="83"/>
      <c r="BC54" s="83"/>
      <c r="BD54" s="83"/>
      <c r="BE54" s="83"/>
      <c r="BF54" s="83"/>
      <c r="BG54" s="83"/>
      <c r="BH54" s="83"/>
      <c r="BI54" s="83"/>
      <c r="BJ54" s="83"/>
      <c r="BK54" s="83"/>
      <c r="BL54" s="83"/>
      <c r="BM54" s="83"/>
      <c r="BN54" s="83"/>
      <c r="BO54" s="83"/>
      <c r="BP54" s="83"/>
      <c r="BQ54" s="120"/>
      <c r="BR54" s="120"/>
      <c r="BS54" s="120"/>
      <c r="BT54" s="120"/>
      <c r="BU54" s="83"/>
      <c r="BV54" s="83"/>
      <c r="BW54" s="83"/>
      <c r="BX54" s="83"/>
    </row>
    <row r="55" spans="1:76" ht="12.75" customHeight="1" x14ac:dyDescent="0.2">
      <c r="A55" s="83"/>
      <c r="B55" s="83"/>
      <c r="C55" s="83"/>
      <c r="D55" s="83"/>
      <c r="E55" s="83"/>
      <c r="F55" s="83"/>
      <c r="G55" s="83"/>
      <c r="H55" s="83"/>
      <c r="I55" s="83"/>
      <c r="J55" s="83"/>
      <c r="K55" s="371"/>
      <c r="L55" s="371"/>
      <c r="M55" s="371"/>
      <c r="N55" s="371"/>
      <c r="O55" s="371"/>
      <c r="P55" s="371"/>
      <c r="Q55" s="371"/>
      <c r="R55" s="371"/>
      <c r="S55" s="371"/>
      <c r="T55" s="371"/>
      <c r="U55" s="371"/>
      <c r="V55" s="371"/>
      <c r="W55" s="371"/>
      <c r="X55" s="371"/>
      <c r="Y55" s="371"/>
      <c r="Z55" s="371"/>
      <c r="AA55" s="371"/>
      <c r="AB55" s="371"/>
      <c r="AC55" s="371"/>
      <c r="AD55" s="371"/>
      <c r="AE55" s="371"/>
      <c r="AF55" s="83"/>
      <c r="AG55" s="372"/>
      <c r="AH55" s="372"/>
      <c r="AI55" s="372"/>
      <c r="AJ55" s="372"/>
      <c r="AK55" s="372"/>
      <c r="AL55" s="372"/>
      <c r="AM55" s="372"/>
      <c r="AN55" s="372"/>
      <c r="AO55" s="372"/>
      <c r="AP55" s="372"/>
      <c r="AQ55" s="372"/>
      <c r="AR55" s="372"/>
      <c r="AS55" s="372"/>
      <c r="AT55" s="372"/>
      <c r="AU55" s="372"/>
      <c r="AV55" s="372"/>
      <c r="AW55" s="83"/>
      <c r="AX55" s="83"/>
      <c r="AY55" s="83"/>
      <c r="AZ55" s="83"/>
      <c r="BA55" s="83"/>
      <c r="BB55" s="83"/>
      <c r="BC55" s="83"/>
      <c r="BD55" s="83"/>
      <c r="BE55" s="83"/>
      <c r="BF55" s="83"/>
      <c r="BG55" s="83"/>
      <c r="BH55" s="83"/>
      <c r="BI55" s="83"/>
      <c r="BJ55" s="83"/>
      <c r="BK55" s="83"/>
      <c r="BL55" s="83"/>
      <c r="BM55" s="83"/>
      <c r="BN55" s="83"/>
      <c r="BO55" s="83"/>
      <c r="BP55" s="83"/>
      <c r="BQ55" s="120"/>
      <c r="BR55" s="120"/>
      <c r="BS55" s="120"/>
      <c r="BT55" s="120"/>
      <c r="BU55" s="83"/>
      <c r="BV55" s="83"/>
      <c r="BW55" s="83"/>
      <c r="BX55" s="83"/>
    </row>
    <row r="56" spans="1:76" ht="12.75" customHeight="1" x14ac:dyDescent="0.2">
      <c r="A56" s="83"/>
      <c r="B56" s="83"/>
      <c r="C56" s="83"/>
      <c r="D56" s="83"/>
      <c r="E56" s="83"/>
      <c r="F56" s="83"/>
      <c r="G56" s="83"/>
      <c r="H56" s="83"/>
      <c r="I56" s="83"/>
      <c r="J56" s="83"/>
      <c r="K56" s="373" t="s">
        <v>13473</v>
      </c>
      <c r="L56" s="373"/>
      <c r="M56" s="373"/>
      <c r="N56" s="373"/>
      <c r="O56" s="373"/>
      <c r="P56" s="373"/>
      <c r="Q56" s="373"/>
      <c r="R56" s="373"/>
      <c r="S56" s="373"/>
      <c r="T56" s="373"/>
      <c r="U56" s="373"/>
      <c r="V56" s="373"/>
      <c r="W56" s="373"/>
      <c r="X56" s="373"/>
      <c r="Y56" s="373"/>
      <c r="Z56" s="373"/>
      <c r="AA56" s="373"/>
      <c r="AB56" s="373"/>
      <c r="AC56" s="373"/>
      <c r="AD56" s="373"/>
      <c r="AE56" s="373"/>
      <c r="AF56" s="83"/>
      <c r="AG56" s="373" t="s">
        <v>13474</v>
      </c>
      <c r="AH56" s="373"/>
      <c r="AI56" s="373"/>
      <c r="AJ56" s="373"/>
      <c r="AK56" s="373"/>
      <c r="AL56" s="373"/>
      <c r="AM56" s="373"/>
      <c r="AN56" s="373"/>
      <c r="AO56" s="373"/>
      <c r="AP56" s="373"/>
      <c r="AQ56" s="373"/>
      <c r="AR56" s="373"/>
      <c r="AS56" s="373"/>
      <c r="AT56" s="373"/>
      <c r="AU56" s="373"/>
      <c r="AV56" s="373"/>
      <c r="AW56" s="83"/>
      <c r="AX56" s="83"/>
      <c r="AY56" s="83"/>
      <c r="AZ56" s="83"/>
      <c r="BA56" s="83"/>
      <c r="BB56" s="83"/>
      <c r="BC56" s="83"/>
      <c r="BD56" s="83"/>
      <c r="BE56" s="83"/>
      <c r="BF56" s="83"/>
      <c r="BG56" s="83"/>
      <c r="BH56" s="83"/>
      <c r="BI56" s="83"/>
      <c r="BJ56" s="83"/>
      <c r="BK56" s="83"/>
      <c r="BL56" s="83"/>
      <c r="BM56" s="83"/>
      <c r="BN56" s="83"/>
      <c r="BO56" s="83"/>
      <c r="BP56" s="83"/>
      <c r="BQ56" s="120"/>
      <c r="BR56" s="120"/>
      <c r="BS56" s="120"/>
      <c r="BT56" s="120"/>
      <c r="BU56" s="83"/>
      <c r="BV56" s="83"/>
      <c r="BW56" s="83"/>
      <c r="BX56" s="83"/>
    </row>
    <row r="57" spans="1:76" ht="12.75" customHeight="1" x14ac:dyDescent="0.2">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120"/>
      <c r="BR57" s="120"/>
      <c r="BS57" s="120"/>
      <c r="BT57" s="120"/>
      <c r="BU57" s="83"/>
      <c r="BV57" s="83"/>
      <c r="BW57" s="83"/>
      <c r="BX57" s="83"/>
    </row>
    <row r="58" spans="1:76" ht="12.75" customHeight="1" x14ac:dyDescent="0.2">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120"/>
      <c r="BR58" s="120"/>
      <c r="BS58" s="120"/>
      <c r="BT58" s="120"/>
      <c r="BU58" s="83"/>
      <c r="BV58" s="83"/>
      <c r="BW58" s="83"/>
      <c r="BX58" s="83"/>
    </row>
    <row r="59" spans="1:76" ht="12.75" customHeight="1" x14ac:dyDescent="0.2">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120"/>
      <c r="BR59" s="120"/>
      <c r="BS59" s="120"/>
      <c r="BT59" s="120"/>
      <c r="BU59" s="83"/>
      <c r="BV59" s="83"/>
      <c r="BW59" s="83"/>
      <c r="BX59" s="83"/>
    </row>
    <row r="60" spans="1:76" ht="12.75" customHeight="1" x14ac:dyDescent="0.2">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120"/>
      <c r="BR60" s="120"/>
      <c r="BS60" s="120"/>
      <c r="BT60" s="120"/>
      <c r="BU60" s="83"/>
      <c r="BV60" s="83"/>
      <c r="BW60" s="83"/>
      <c r="BX60" s="83"/>
    </row>
    <row r="61" spans="1:76" ht="12.75" customHeight="1" x14ac:dyDescent="0.2">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120"/>
      <c r="BR61" s="120"/>
      <c r="BS61" s="120"/>
      <c r="BT61" s="120"/>
      <c r="BU61" s="83"/>
      <c r="BV61" s="83"/>
      <c r="BW61" s="83"/>
      <c r="BX61" s="83"/>
    </row>
    <row r="62" spans="1:76" ht="12.75" customHeight="1" x14ac:dyDescent="0.2">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120"/>
      <c r="BR62" s="120"/>
      <c r="BS62" s="120"/>
      <c r="BT62" s="120"/>
      <c r="BU62" s="83"/>
      <c r="BV62" s="83"/>
      <c r="BW62" s="83"/>
      <c r="BX62" s="83"/>
    </row>
    <row r="63" spans="1:76" ht="12.75" customHeight="1" x14ac:dyDescent="0.2">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120"/>
      <c r="BR63" s="120"/>
      <c r="BS63" s="120"/>
      <c r="BT63" s="120"/>
      <c r="BU63" s="83"/>
      <c r="BV63" s="83"/>
      <c r="BW63" s="83"/>
      <c r="BX63" s="83"/>
    </row>
    <row r="64" spans="1:76" ht="12.75" customHeight="1" x14ac:dyDescent="0.2">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120"/>
      <c r="BR64" s="120"/>
      <c r="BS64" s="120"/>
      <c r="BT64" s="120"/>
      <c r="BU64" s="83"/>
      <c r="BV64" s="83"/>
      <c r="BW64" s="83"/>
      <c r="BX64" s="83"/>
    </row>
    <row r="65" spans="1:76" ht="12.75" customHeight="1" x14ac:dyDescent="0.2">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120"/>
      <c r="BR65" s="120"/>
      <c r="BS65" s="120"/>
      <c r="BT65" s="120"/>
      <c r="BU65" s="83"/>
      <c r="BV65" s="83"/>
      <c r="BW65" s="83"/>
      <c r="BX65" s="83"/>
    </row>
    <row r="66" spans="1:76" ht="12.75" customHeight="1" x14ac:dyDescent="0.2">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120"/>
      <c r="BR66" s="120"/>
      <c r="BS66" s="120"/>
      <c r="BT66" s="120"/>
      <c r="BU66" s="83"/>
      <c r="BV66" s="83"/>
      <c r="BW66" s="83"/>
      <c r="BX66" s="83"/>
    </row>
    <row r="67" spans="1:76" ht="12.75" customHeight="1" x14ac:dyDescent="0.2">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120"/>
      <c r="BR67" s="120"/>
      <c r="BS67" s="120"/>
      <c r="BT67" s="120"/>
      <c r="BU67" s="83"/>
      <c r="BV67" s="83"/>
      <c r="BW67" s="83"/>
      <c r="BX67" s="83"/>
    </row>
    <row r="68" spans="1:76" ht="12.75" customHeight="1" x14ac:dyDescent="0.2">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120"/>
      <c r="BR68" s="120"/>
      <c r="BS68" s="120"/>
      <c r="BT68" s="120"/>
      <c r="BU68" s="83"/>
      <c r="BV68" s="83"/>
      <c r="BW68" s="83"/>
      <c r="BX68" s="83"/>
    </row>
    <row r="69" spans="1:76" ht="12.75" customHeight="1" x14ac:dyDescent="0.2">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120"/>
      <c r="BR69" s="120"/>
      <c r="BS69" s="120"/>
      <c r="BT69" s="120"/>
      <c r="BU69" s="83"/>
      <c r="BV69" s="83"/>
      <c r="BW69" s="83"/>
      <c r="BX69" s="83"/>
    </row>
    <row r="70" spans="1:76" ht="12.75" customHeight="1" x14ac:dyDescent="0.2">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120"/>
      <c r="BR70" s="120"/>
      <c r="BS70" s="120"/>
      <c r="BT70" s="120"/>
      <c r="BU70" s="83"/>
      <c r="BV70" s="83"/>
      <c r="BW70" s="83"/>
      <c r="BX70" s="83"/>
    </row>
    <row r="71" spans="1:76" ht="12.75" customHeight="1" x14ac:dyDescent="0.2">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120"/>
      <c r="BR71" s="120"/>
      <c r="BS71" s="120"/>
      <c r="BT71" s="120"/>
      <c r="BU71" s="83"/>
      <c r="BV71" s="83"/>
      <c r="BW71" s="83"/>
      <c r="BX71" s="83"/>
    </row>
    <row r="72" spans="1:76" ht="12.75" customHeight="1" x14ac:dyDescent="0.2">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120"/>
      <c r="BR72" s="120"/>
      <c r="BS72" s="120"/>
      <c r="BT72" s="120"/>
      <c r="BU72" s="83"/>
      <c r="BV72" s="83"/>
      <c r="BW72" s="83"/>
      <c r="BX72" s="83"/>
    </row>
    <row r="73" spans="1:76" ht="12.75" customHeight="1" x14ac:dyDescent="0.2">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120"/>
      <c r="BR73" s="120"/>
      <c r="BS73" s="120"/>
      <c r="BT73" s="120"/>
      <c r="BU73" s="83"/>
      <c r="BV73" s="83"/>
      <c r="BW73" s="83"/>
      <c r="BX73" s="83"/>
    </row>
    <row r="74" spans="1:76" ht="12.75" customHeight="1" x14ac:dyDescent="0.2">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120"/>
      <c r="BR74" s="120"/>
      <c r="BS74" s="120"/>
      <c r="BT74" s="120"/>
      <c r="BU74" s="83"/>
      <c r="BV74" s="83"/>
      <c r="BW74" s="83"/>
      <c r="BX74" s="83"/>
    </row>
    <row r="75" spans="1:76" ht="12.75" customHeight="1" x14ac:dyDescent="0.2">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120"/>
      <c r="BR75" s="120"/>
      <c r="BS75" s="120"/>
      <c r="BT75" s="120"/>
      <c r="BU75" s="83"/>
      <c r="BV75" s="83"/>
      <c r="BW75" s="83"/>
      <c r="BX75" s="83"/>
    </row>
    <row r="76" spans="1:76" ht="12.75" customHeight="1" x14ac:dyDescent="0.2">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120"/>
      <c r="BR76" s="120"/>
      <c r="BS76" s="120"/>
      <c r="BT76" s="120"/>
      <c r="BU76" s="83"/>
      <c r="BV76" s="83"/>
      <c r="BW76" s="83"/>
      <c r="BX76" s="83"/>
    </row>
    <row r="77" spans="1:76" ht="12.75" customHeight="1" x14ac:dyDescent="0.2">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120"/>
      <c r="BR77" s="120"/>
      <c r="BS77" s="120"/>
      <c r="BT77" s="120"/>
      <c r="BU77" s="83"/>
      <c r="BV77" s="83"/>
      <c r="BW77" s="83"/>
      <c r="BX77" s="83"/>
    </row>
    <row r="78" spans="1:76" ht="12.75" customHeight="1" x14ac:dyDescent="0.2">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120"/>
      <c r="BR78" s="120"/>
      <c r="BS78" s="120"/>
      <c r="BT78" s="120"/>
      <c r="BU78" s="83"/>
      <c r="BV78" s="83"/>
      <c r="BW78" s="83"/>
      <c r="BX78" s="83"/>
    </row>
    <row r="79" spans="1:76" ht="12.75" customHeight="1" x14ac:dyDescent="0.2">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120"/>
      <c r="BR79" s="120"/>
      <c r="BS79" s="120"/>
      <c r="BT79" s="120"/>
      <c r="BU79" s="83"/>
      <c r="BV79" s="83"/>
      <c r="BW79" s="83"/>
      <c r="BX79" s="83"/>
    </row>
    <row r="80" spans="1:76" ht="12.75" customHeight="1" x14ac:dyDescent="0.2">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120"/>
      <c r="BR80" s="120"/>
      <c r="BS80" s="120"/>
      <c r="BT80" s="120"/>
      <c r="BU80" s="83"/>
      <c r="BV80" s="83"/>
      <c r="BW80" s="83"/>
      <c r="BX80" s="83"/>
    </row>
    <row r="81" spans="1:76" ht="12.75" customHeight="1" x14ac:dyDescent="0.2">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120"/>
      <c r="BR81" s="120"/>
      <c r="BS81" s="120"/>
      <c r="BT81" s="120"/>
      <c r="BU81" s="83"/>
      <c r="BV81" s="83"/>
      <c r="BW81" s="83"/>
      <c r="BX81" s="83"/>
    </row>
    <row r="82" spans="1:76" ht="12.75" customHeight="1" x14ac:dyDescent="0.2">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120"/>
      <c r="BR82" s="120"/>
      <c r="BS82" s="120"/>
      <c r="BT82" s="120"/>
      <c r="BU82" s="83"/>
      <c r="BV82" s="83"/>
      <c r="BW82" s="83"/>
      <c r="BX82" s="83"/>
    </row>
    <row r="83" spans="1:76" ht="12.75" customHeight="1" x14ac:dyDescent="0.2">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120"/>
      <c r="BR83" s="120"/>
      <c r="BS83" s="120"/>
      <c r="BT83" s="120"/>
      <c r="BU83" s="83"/>
      <c r="BV83" s="83"/>
      <c r="BW83" s="83"/>
      <c r="BX83" s="83"/>
    </row>
    <row r="84" spans="1:76" ht="12.75" customHeight="1" x14ac:dyDescent="0.2">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120"/>
      <c r="BR84" s="120"/>
      <c r="BS84" s="120"/>
      <c r="BT84" s="120"/>
      <c r="BU84" s="83"/>
      <c r="BV84" s="83"/>
      <c r="BW84" s="83"/>
      <c r="BX84" s="83"/>
    </row>
    <row r="85" spans="1:76" ht="12.75" customHeight="1" x14ac:dyDescent="0.2">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120"/>
      <c r="BR85" s="120"/>
      <c r="BS85" s="120"/>
      <c r="BT85" s="120"/>
      <c r="BU85" s="83"/>
      <c r="BV85" s="83"/>
      <c r="BW85" s="83"/>
      <c r="BX85" s="83"/>
    </row>
    <row r="86" spans="1:76" ht="12.75" customHeight="1" x14ac:dyDescent="0.2">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120"/>
      <c r="BR86" s="120"/>
      <c r="BS86" s="120"/>
      <c r="BT86" s="120"/>
      <c r="BU86" s="83"/>
      <c r="BV86" s="83"/>
      <c r="BW86" s="83"/>
      <c r="BX86" s="83"/>
    </row>
    <row r="87" spans="1:76" ht="12.75" customHeight="1" x14ac:dyDescent="0.2">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120"/>
      <c r="BR87" s="120"/>
      <c r="BS87" s="120"/>
      <c r="BT87" s="120"/>
      <c r="BU87" s="83"/>
      <c r="BV87" s="83"/>
      <c r="BW87" s="83"/>
      <c r="BX87" s="83"/>
    </row>
    <row r="88" spans="1:76" ht="12.75" customHeight="1" x14ac:dyDescent="0.2">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120"/>
      <c r="BR88" s="120"/>
      <c r="BS88" s="120"/>
      <c r="BT88" s="120"/>
      <c r="BU88" s="83"/>
      <c r="BV88" s="83"/>
      <c r="BW88" s="83"/>
      <c r="BX88" s="83"/>
    </row>
    <row r="89" spans="1:76" ht="12.75" customHeight="1" x14ac:dyDescent="0.2">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120"/>
      <c r="BR89" s="120"/>
      <c r="BS89" s="120"/>
      <c r="BT89" s="120"/>
      <c r="BU89" s="83"/>
      <c r="BV89" s="83"/>
      <c r="BW89" s="83"/>
      <c r="BX89" s="83"/>
    </row>
    <row r="90" spans="1:76" ht="12.75" customHeight="1" x14ac:dyDescent="0.2">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120"/>
      <c r="BR90" s="120"/>
      <c r="BS90" s="120"/>
      <c r="BT90" s="120"/>
      <c r="BU90" s="83"/>
      <c r="BV90" s="83"/>
      <c r="BW90" s="83"/>
      <c r="BX90" s="83"/>
    </row>
    <row r="91" spans="1:76" ht="12.75" customHeight="1" x14ac:dyDescent="0.2">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120"/>
      <c r="BR91" s="120"/>
      <c r="BS91" s="120"/>
      <c r="BT91" s="120"/>
      <c r="BU91" s="83"/>
      <c r="BV91" s="83"/>
      <c r="BW91" s="83"/>
      <c r="BX91" s="83"/>
    </row>
    <row r="92" spans="1:76" ht="12.75" customHeight="1" x14ac:dyDescent="0.2">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120"/>
      <c r="BR92" s="120"/>
      <c r="BS92" s="120"/>
      <c r="BT92" s="120"/>
      <c r="BU92" s="83"/>
      <c r="BV92" s="83"/>
      <c r="BW92" s="83"/>
      <c r="BX92" s="83"/>
    </row>
    <row r="93" spans="1:76" ht="12.75" customHeight="1" x14ac:dyDescent="0.2">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120"/>
      <c r="BR93" s="120"/>
      <c r="BS93" s="120"/>
      <c r="BT93" s="120"/>
      <c r="BU93" s="83"/>
      <c r="BV93" s="83"/>
      <c r="BW93" s="83"/>
      <c r="BX93" s="83"/>
    </row>
    <row r="94" spans="1:76" ht="12.75" customHeight="1" x14ac:dyDescent="0.2">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120"/>
      <c r="BR94" s="120"/>
      <c r="BS94" s="120"/>
      <c r="BT94" s="120"/>
      <c r="BU94" s="83"/>
      <c r="BV94" s="83"/>
      <c r="BW94" s="83"/>
      <c r="BX94" s="83"/>
    </row>
    <row r="95" spans="1:76" ht="12.75" customHeight="1" x14ac:dyDescent="0.2">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120"/>
      <c r="BR95" s="120"/>
      <c r="BS95" s="120"/>
      <c r="BT95" s="120"/>
      <c r="BU95" s="83"/>
      <c r="BV95" s="83"/>
      <c r="BW95" s="83"/>
      <c r="BX95" s="83"/>
    </row>
    <row r="96" spans="1:76" ht="12.75" customHeight="1" x14ac:dyDescent="0.2">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120"/>
      <c r="BR96" s="120"/>
      <c r="BS96" s="120"/>
      <c r="BT96" s="120"/>
      <c r="BU96" s="83"/>
      <c r="BV96" s="83"/>
      <c r="BW96" s="83"/>
      <c r="BX96" s="83"/>
    </row>
    <row r="97" spans="1:76" ht="12.75" customHeight="1" x14ac:dyDescent="0.2">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120"/>
      <c r="BR97" s="120"/>
      <c r="BS97" s="120"/>
      <c r="BT97" s="120"/>
      <c r="BU97" s="83"/>
      <c r="BV97" s="83"/>
      <c r="BW97" s="83"/>
      <c r="BX97" s="83"/>
    </row>
    <row r="98" spans="1:76" ht="12.75" customHeight="1" x14ac:dyDescent="0.2">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120"/>
      <c r="BR98" s="120"/>
      <c r="BS98" s="120"/>
      <c r="BT98" s="120"/>
      <c r="BU98" s="83"/>
      <c r="BV98" s="83"/>
      <c r="BW98" s="83"/>
      <c r="BX98" s="83"/>
    </row>
    <row r="99" spans="1:76" ht="12.75" customHeight="1" x14ac:dyDescent="0.2">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120"/>
      <c r="BR99" s="120"/>
      <c r="BS99" s="120"/>
      <c r="BT99" s="120"/>
      <c r="BU99" s="83"/>
      <c r="BV99" s="83"/>
      <c r="BW99" s="83"/>
      <c r="BX99" s="83"/>
    </row>
    <row r="100" spans="1:76" ht="12.75" customHeight="1" x14ac:dyDescent="0.2">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120"/>
      <c r="BR100" s="120"/>
      <c r="BS100" s="120"/>
      <c r="BT100" s="120"/>
      <c r="BU100" s="83"/>
      <c r="BV100" s="83"/>
      <c r="BW100" s="83"/>
      <c r="BX100" s="83"/>
    </row>
    <row r="101" spans="1:76" ht="12.75" customHeight="1" x14ac:dyDescent="0.2">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120"/>
      <c r="BR101" s="120"/>
      <c r="BS101" s="120"/>
      <c r="BT101" s="120"/>
      <c r="BU101" s="83"/>
      <c r="BV101" s="83"/>
      <c r="BW101" s="83"/>
      <c r="BX101" s="83"/>
    </row>
    <row r="102" spans="1:76" ht="12.75" customHeight="1" x14ac:dyDescent="0.2">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120"/>
      <c r="BR102" s="120"/>
      <c r="BS102" s="120"/>
      <c r="BT102" s="120"/>
      <c r="BU102" s="83"/>
      <c r="BV102" s="83"/>
      <c r="BW102" s="83"/>
      <c r="BX102" s="83"/>
    </row>
    <row r="103" spans="1:76" ht="12.75" customHeight="1" x14ac:dyDescent="0.2">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120"/>
      <c r="BR103" s="120"/>
      <c r="BS103" s="120"/>
      <c r="BT103" s="120"/>
      <c r="BU103" s="83"/>
      <c r="BV103" s="83"/>
      <c r="BW103" s="83"/>
      <c r="BX103" s="83"/>
    </row>
    <row r="104" spans="1:76" ht="12.75" customHeight="1" x14ac:dyDescent="0.2">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120"/>
      <c r="BR104" s="120"/>
      <c r="BS104" s="120"/>
      <c r="BT104" s="120"/>
      <c r="BU104" s="83"/>
      <c r="BV104" s="83"/>
      <c r="BW104" s="83"/>
      <c r="BX104" s="83"/>
    </row>
    <row r="105" spans="1:76" ht="12.75" customHeight="1" x14ac:dyDescent="0.2">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120"/>
      <c r="BR105" s="120"/>
      <c r="BS105" s="120"/>
      <c r="BT105" s="120"/>
      <c r="BU105" s="83"/>
      <c r="BV105" s="83"/>
      <c r="BW105" s="83"/>
      <c r="BX105" s="83"/>
    </row>
    <row r="106" spans="1:76" ht="12.75" customHeight="1" x14ac:dyDescent="0.2">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120"/>
      <c r="BR106" s="120"/>
      <c r="BS106" s="120"/>
      <c r="BT106" s="120"/>
      <c r="BU106" s="83"/>
      <c r="BV106" s="83"/>
      <c r="BW106" s="83"/>
      <c r="BX106" s="83"/>
    </row>
    <row r="107" spans="1:76" ht="12.75" customHeight="1" x14ac:dyDescent="0.2">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120"/>
      <c r="BR107" s="120"/>
      <c r="BS107" s="120"/>
      <c r="BT107" s="120"/>
      <c r="BU107" s="83"/>
      <c r="BV107" s="83"/>
      <c r="BW107" s="83"/>
      <c r="BX107" s="83"/>
    </row>
    <row r="108" spans="1:76" ht="12.75" customHeight="1" x14ac:dyDescent="0.2">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120"/>
      <c r="BR108" s="120"/>
      <c r="BS108" s="120"/>
      <c r="BT108" s="120"/>
      <c r="BU108" s="83"/>
      <c r="BV108" s="83"/>
      <c r="BW108" s="83"/>
      <c r="BX108" s="83"/>
    </row>
    <row r="109" spans="1:76" ht="12.75" customHeight="1" x14ac:dyDescent="0.2">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120"/>
      <c r="BR109" s="120"/>
      <c r="BS109" s="120"/>
      <c r="BT109" s="120"/>
      <c r="BU109" s="83"/>
      <c r="BV109" s="83"/>
      <c r="BW109" s="83"/>
      <c r="BX109" s="83"/>
    </row>
    <row r="110" spans="1:76" ht="12.75" customHeight="1" x14ac:dyDescent="0.2">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120"/>
      <c r="BR110" s="120"/>
      <c r="BS110" s="120"/>
      <c r="BT110" s="120"/>
      <c r="BU110" s="83"/>
      <c r="BV110" s="83"/>
      <c r="BW110" s="83"/>
      <c r="BX110" s="83"/>
    </row>
    <row r="111" spans="1:76" ht="12.75" customHeight="1" x14ac:dyDescent="0.2">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120"/>
      <c r="BR111" s="120"/>
      <c r="BS111" s="120"/>
      <c r="BT111" s="120"/>
      <c r="BU111" s="83"/>
      <c r="BV111" s="83"/>
      <c r="BW111" s="83"/>
      <c r="BX111" s="83"/>
    </row>
    <row r="112" spans="1:76" ht="12.75" customHeight="1" x14ac:dyDescent="0.2">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120"/>
      <c r="BR112" s="120"/>
      <c r="BS112" s="120"/>
      <c r="BT112" s="120"/>
      <c r="BU112" s="83"/>
      <c r="BV112" s="83"/>
      <c r="BW112" s="83"/>
      <c r="BX112" s="83"/>
    </row>
    <row r="113" spans="1:76" ht="12.75" customHeight="1" x14ac:dyDescent="0.2">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120"/>
      <c r="BR113" s="120"/>
      <c r="BS113" s="120"/>
      <c r="BT113" s="120"/>
      <c r="BU113" s="83"/>
      <c r="BV113" s="83"/>
      <c r="BW113" s="83"/>
      <c r="BX113" s="83"/>
    </row>
    <row r="114" spans="1:76" ht="12.75" customHeight="1" x14ac:dyDescent="0.2">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120"/>
      <c r="BR114" s="120"/>
      <c r="BS114" s="120"/>
      <c r="BT114" s="120"/>
      <c r="BU114" s="83"/>
      <c r="BV114" s="83"/>
      <c r="BW114" s="83"/>
      <c r="BX114" s="83"/>
    </row>
    <row r="115" spans="1:76" ht="12.75" customHeight="1" x14ac:dyDescent="0.2">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120"/>
      <c r="BR115" s="120"/>
      <c r="BS115" s="120"/>
      <c r="BT115" s="120"/>
      <c r="BU115" s="83"/>
      <c r="BV115" s="83"/>
      <c r="BW115" s="83"/>
      <c r="BX115" s="83"/>
    </row>
    <row r="116" spans="1:76" ht="12.75" customHeight="1" x14ac:dyDescent="0.2">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120"/>
      <c r="BR116" s="120"/>
      <c r="BS116" s="120"/>
      <c r="BT116" s="120"/>
      <c r="BU116" s="83"/>
      <c r="BV116" s="83"/>
      <c r="BW116" s="83"/>
      <c r="BX116" s="83"/>
    </row>
    <row r="117" spans="1:76" ht="12.75" customHeight="1" x14ac:dyDescent="0.2">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120"/>
      <c r="BR117" s="120"/>
      <c r="BS117" s="120"/>
      <c r="BT117" s="120"/>
      <c r="BU117" s="83"/>
      <c r="BV117" s="83"/>
      <c r="BW117" s="83"/>
      <c r="BX117" s="83"/>
    </row>
    <row r="118" spans="1:76" ht="12.75" customHeight="1" x14ac:dyDescent="0.2">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120"/>
      <c r="BR118" s="120"/>
      <c r="BS118" s="120"/>
      <c r="BT118" s="120"/>
      <c r="BU118" s="83"/>
      <c r="BV118" s="83"/>
      <c r="BW118" s="83"/>
      <c r="BX118" s="83"/>
    </row>
    <row r="119" spans="1:76" ht="12.75" customHeight="1" x14ac:dyDescent="0.2">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120"/>
      <c r="BR119" s="120"/>
      <c r="BS119" s="120"/>
      <c r="BT119" s="120"/>
      <c r="BU119" s="83"/>
      <c r="BV119" s="83"/>
      <c r="BW119" s="83"/>
      <c r="BX119" s="83"/>
    </row>
    <row r="120" spans="1:76" ht="12.75" customHeight="1" x14ac:dyDescent="0.2">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120"/>
      <c r="BR120" s="120"/>
      <c r="BS120" s="120"/>
      <c r="BT120" s="120"/>
      <c r="BU120" s="83"/>
      <c r="BV120" s="83"/>
      <c r="BW120" s="83"/>
      <c r="BX120" s="83"/>
    </row>
    <row r="121" spans="1:76" ht="12.75" customHeight="1" x14ac:dyDescent="0.2">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120"/>
      <c r="BR121" s="120"/>
      <c r="BS121" s="120"/>
      <c r="BT121" s="120"/>
      <c r="BU121" s="83"/>
      <c r="BV121" s="83"/>
      <c r="BW121" s="83"/>
      <c r="BX121" s="83"/>
    </row>
    <row r="122" spans="1:76" ht="12.75" customHeight="1" x14ac:dyDescent="0.2">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120"/>
      <c r="BR122" s="120"/>
      <c r="BS122" s="120"/>
      <c r="BT122" s="120"/>
      <c r="BU122" s="83"/>
      <c r="BV122" s="83"/>
      <c r="BW122" s="83"/>
      <c r="BX122" s="83"/>
    </row>
    <row r="123" spans="1:76" ht="12.75" customHeight="1" x14ac:dyDescent="0.2">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120"/>
      <c r="BR123" s="120"/>
      <c r="BS123" s="120"/>
      <c r="BT123" s="120"/>
      <c r="BU123" s="83"/>
      <c r="BV123" s="83"/>
      <c r="BW123" s="83"/>
      <c r="BX123" s="83"/>
    </row>
    <row r="124" spans="1:76" ht="12.75" customHeight="1" x14ac:dyDescent="0.2">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120"/>
      <c r="BR124" s="120"/>
      <c r="BS124" s="120"/>
      <c r="BT124" s="120"/>
      <c r="BU124" s="83"/>
      <c r="BV124" s="83"/>
      <c r="BW124" s="83"/>
      <c r="BX124" s="83"/>
    </row>
    <row r="125" spans="1:76" ht="12.75" customHeight="1" x14ac:dyDescent="0.2">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120"/>
      <c r="BR125" s="120"/>
      <c r="BS125" s="120"/>
      <c r="BT125" s="120"/>
      <c r="BU125" s="83"/>
      <c r="BV125" s="83"/>
      <c r="BW125" s="83"/>
      <c r="BX125" s="83"/>
    </row>
    <row r="126" spans="1:76" ht="12.75" customHeight="1" x14ac:dyDescent="0.2">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120"/>
      <c r="BR126" s="120"/>
      <c r="BS126" s="120"/>
      <c r="BT126" s="120"/>
      <c r="BU126" s="83"/>
      <c r="BV126" s="83"/>
      <c r="BW126" s="83"/>
      <c r="BX126" s="83"/>
    </row>
    <row r="127" spans="1:76" ht="12.75" customHeight="1" x14ac:dyDescent="0.2">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120"/>
      <c r="BR127" s="120"/>
      <c r="BS127" s="120"/>
      <c r="BT127" s="120"/>
      <c r="BU127" s="83"/>
      <c r="BV127" s="83"/>
      <c r="BW127" s="83"/>
      <c r="BX127" s="83"/>
    </row>
    <row r="128" spans="1:76" ht="12.75" customHeight="1" x14ac:dyDescent="0.2">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120"/>
      <c r="BR128" s="120"/>
      <c r="BS128" s="120"/>
      <c r="BT128" s="120"/>
      <c r="BU128" s="83"/>
      <c r="BV128" s="83"/>
      <c r="BW128" s="83"/>
      <c r="BX128" s="83"/>
    </row>
    <row r="129" spans="1:76" ht="12.75" customHeight="1" x14ac:dyDescent="0.2">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120"/>
      <c r="BR129" s="120"/>
      <c r="BS129" s="120"/>
      <c r="BT129" s="120"/>
      <c r="BU129" s="83"/>
      <c r="BV129" s="83"/>
      <c r="BW129" s="83"/>
      <c r="BX129" s="83"/>
    </row>
    <row r="130" spans="1:76" ht="12.75" customHeight="1" x14ac:dyDescent="0.2">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120"/>
      <c r="BR130" s="120"/>
      <c r="BS130" s="120"/>
      <c r="BT130" s="120"/>
      <c r="BU130" s="83"/>
      <c r="BV130" s="83"/>
      <c r="BW130" s="83"/>
      <c r="BX130" s="83"/>
    </row>
    <row r="131" spans="1:76" ht="12.75" customHeight="1" x14ac:dyDescent="0.2">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120"/>
      <c r="BR131" s="120"/>
      <c r="BS131" s="120"/>
      <c r="BT131" s="120"/>
      <c r="BU131" s="83"/>
      <c r="BV131" s="83"/>
      <c r="BW131" s="83"/>
      <c r="BX131" s="83"/>
    </row>
    <row r="132" spans="1:76" ht="12.75" customHeight="1" x14ac:dyDescent="0.2">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120"/>
      <c r="BR132" s="120"/>
      <c r="BS132" s="120"/>
      <c r="BT132" s="120"/>
      <c r="BU132" s="83"/>
      <c r="BV132" s="83"/>
      <c r="BW132" s="83"/>
      <c r="BX132" s="83"/>
    </row>
    <row r="133" spans="1:76" ht="12.75" customHeight="1" x14ac:dyDescent="0.2">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120"/>
      <c r="BR133" s="120"/>
      <c r="BS133" s="120"/>
      <c r="BT133" s="120"/>
      <c r="BU133" s="83"/>
      <c r="BV133" s="83"/>
      <c r="BW133" s="83"/>
      <c r="BX133" s="83"/>
    </row>
    <row r="134" spans="1:76" ht="12.75" customHeight="1" x14ac:dyDescent="0.2">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120"/>
      <c r="BR134" s="120"/>
      <c r="BS134" s="120"/>
      <c r="BT134" s="120"/>
      <c r="BU134" s="83"/>
      <c r="BV134" s="83"/>
      <c r="BW134" s="83"/>
      <c r="BX134" s="83"/>
    </row>
    <row r="135" spans="1:76" ht="12.75" customHeight="1" x14ac:dyDescent="0.2">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120"/>
      <c r="BR135" s="120"/>
      <c r="BS135" s="120"/>
      <c r="BT135" s="120"/>
      <c r="BU135" s="83"/>
      <c r="BV135" s="83"/>
      <c r="BW135" s="83"/>
      <c r="BX135" s="83"/>
    </row>
    <row r="136" spans="1:76" ht="12.75" customHeight="1" x14ac:dyDescent="0.2">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120"/>
      <c r="BR136" s="120"/>
      <c r="BS136" s="120"/>
      <c r="BT136" s="120"/>
      <c r="BU136" s="83"/>
      <c r="BV136" s="83"/>
      <c r="BW136" s="83"/>
      <c r="BX136" s="83"/>
    </row>
    <row r="137" spans="1:76" ht="12.75" customHeight="1" x14ac:dyDescent="0.2">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120"/>
      <c r="BR137" s="120"/>
      <c r="BS137" s="120"/>
      <c r="BT137" s="120"/>
      <c r="BU137" s="83"/>
      <c r="BV137" s="83"/>
      <c r="BW137" s="83"/>
      <c r="BX137" s="83"/>
    </row>
    <row r="138" spans="1:76" ht="12.75" customHeight="1" x14ac:dyDescent="0.2">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120"/>
      <c r="BR138" s="120"/>
      <c r="BS138" s="120"/>
      <c r="BT138" s="120"/>
      <c r="BU138" s="83"/>
      <c r="BV138" s="83"/>
      <c r="BW138" s="83"/>
      <c r="BX138" s="83"/>
    </row>
    <row r="139" spans="1:76" ht="12.75" customHeight="1" x14ac:dyDescent="0.2">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120"/>
      <c r="BR139" s="120"/>
      <c r="BS139" s="120"/>
      <c r="BT139" s="120"/>
      <c r="BU139" s="83"/>
      <c r="BV139" s="83"/>
      <c r="BW139" s="83"/>
      <c r="BX139" s="83"/>
    </row>
    <row r="140" spans="1:76" ht="12.75" customHeight="1" x14ac:dyDescent="0.2">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120"/>
      <c r="BR140" s="120"/>
      <c r="BS140" s="120"/>
      <c r="BT140" s="120"/>
      <c r="BU140" s="83"/>
      <c r="BV140" s="83"/>
      <c r="BW140" s="83"/>
      <c r="BX140" s="83"/>
    </row>
    <row r="141" spans="1:76" ht="12.75" customHeight="1" x14ac:dyDescent="0.2">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120"/>
      <c r="BR141" s="120"/>
      <c r="BS141" s="120"/>
      <c r="BT141" s="120"/>
      <c r="BU141" s="83"/>
      <c r="BV141" s="83"/>
      <c r="BW141" s="83"/>
      <c r="BX141" s="83"/>
    </row>
    <row r="142" spans="1:76" ht="12.75" customHeight="1" x14ac:dyDescent="0.2">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120"/>
      <c r="BR142" s="120"/>
      <c r="BS142" s="120"/>
      <c r="BT142" s="120"/>
      <c r="BU142" s="83"/>
      <c r="BV142" s="83"/>
      <c r="BW142" s="83"/>
      <c r="BX142" s="83"/>
    </row>
    <row r="143" spans="1:76" ht="12.75" customHeight="1" x14ac:dyDescent="0.2">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120"/>
      <c r="BR143" s="120"/>
      <c r="BS143" s="120"/>
      <c r="BT143" s="120"/>
      <c r="BU143" s="83"/>
      <c r="BV143" s="83"/>
      <c r="BW143" s="83"/>
      <c r="BX143" s="83"/>
    </row>
    <row r="144" spans="1:76" ht="12.75" customHeight="1" x14ac:dyDescent="0.2">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120"/>
      <c r="BR144" s="120"/>
      <c r="BS144" s="120"/>
      <c r="BT144" s="120"/>
      <c r="BU144" s="83"/>
      <c r="BV144" s="83"/>
      <c r="BW144" s="83"/>
      <c r="BX144" s="83"/>
    </row>
    <row r="145" spans="1:76" ht="12.75" customHeight="1" x14ac:dyDescent="0.2">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120"/>
      <c r="BR145" s="120"/>
      <c r="BS145" s="120"/>
      <c r="BT145" s="120"/>
      <c r="BU145" s="83"/>
      <c r="BV145" s="83"/>
      <c r="BW145" s="83"/>
      <c r="BX145" s="83"/>
    </row>
    <row r="146" spans="1:76" ht="12.75" customHeight="1" x14ac:dyDescent="0.2">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120"/>
      <c r="BR146" s="120"/>
      <c r="BS146" s="120"/>
      <c r="BT146" s="120"/>
      <c r="BU146" s="83"/>
      <c r="BV146" s="83"/>
      <c r="BW146" s="83"/>
      <c r="BX146" s="83"/>
    </row>
    <row r="147" spans="1:76" ht="12.75" customHeight="1" x14ac:dyDescent="0.2">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120"/>
      <c r="BR147" s="120"/>
      <c r="BS147" s="120"/>
      <c r="BT147" s="120"/>
      <c r="BU147" s="83"/>
      <c r="BV147" s="83"/>
      <c r="BW147" s="83"/>
      <c r="BX147" s="83"/>
    </row>
    <row r="148" spans="1:76" ht="12.75" customHeight="1" x14ac:dyDescent="0.2">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120"/>
      <c r="BR148" s="120"/>
      <c r="BS148" s="120"/>
      <c r="BT148" s="120"/>
      <c r="BU148" s="83"/>
      <c r="BV148" s="83"/>
      <c r="BW148" s="83"/>
      <c r="BX148" s="83"/>
    </row>
    <row r="149" spans="1:76" ht="12.75" customHeight="1" x14ac:dyDescent="0.2">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120"/>
      <c r="BR149" s="120"/>
      <c r="BS149" s="120"/>
      <c r="BT149" s="120"/>
      <c r="BU149" s="83"/>
      <c r="BV149" s="83"/>
      <c r="BW149" s="83"/>
      <c r="BX149" s="83"/>
    </row>
    <row r="150" spans="1:76" ht="12.75" customHeight="1" x14ac:dyDescent="0.2">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120"/>
      <c r="BR150" s="120"/>
      <c r="BS150" s="120"/>
      <c r="BT150" s="120"/>
      <c r="BU150" s="83"/>
      <c r="BV150" s="83"/>
      <c r="BW150" s="83"/>
      <c r="BX150" s="83"/>
    </row>
    <row r="151" spans="1:76" ht="12.75" customHeight="1" x14ac:dyDescent="0.2">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120"/>
      <c r="BR151" s="120"/>
      <c r="BS151" s="120"/>
      <c r="BT151" s="120"/>
      <c r="BU151" s="83"/>
      <c r="BV151" s="83"/>
      <c r="BW151" s="83"/>
      <c r="BX151" s="83"/>
    </row>
    <row r="152" spans="1:76" ht="12.75" customHeight="1" x14ac:dyDescent="0.2">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120"/>
      <c r="BR152" s="120"/>
      <c r="BS152" s="120"/>
      <c r="BT152" s="120"/>
      <c r="BU152" s="83"/>
      <c r="BV152" s="83"/>
      <c r="BW152" s="83"/>
      <c r="BX152" s="83"/>
    </row>
    <row r="153" spans="1:76" ht="12.75" customHeight="1" x14ac:dyDescent="0.2">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120"/>
      <c r="BR153" s="120"/>
      <c r="BS153" s="120"/>
      <c r="BT153" s="120"/>
      <c r="BU153" s="83"/>
      <c r="BV153" s="83"/>
      <c r="BW153" s="83"/>
      <c r="BX153" s="83"/>
    </row>
    <row r="154" spans="1:76" ht="12.75" customHeight="1" x14ac:dyDescent="0.2">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120"/>
      <c r="BR154" s="120"/>
      <c r="BS154" s="120"/>
      <c r="BT154" s="120"/>
      <c r="BU154" s="83"/>
      <c r="BV154" s="83"/>
      <c r="BW154" s="83"/>
      <c r="BX154" s="83"/>
    </row>
    <row r="155" spans="1:76" ht="12.75" customHeight="1" x14ac:dyDescent="0.2">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120"/>
      <c r="BR155" s="120"/>
      <c r="BS155" s="120"/>
      <c r="BT155" s="120"/>
      <c r="BU155" s="83"/>
      <c r="BV155" s="83"/>
      <c r="BW155" s="83"/>
      <c r="BX155" s="83"/>
    </row>
    <row r="156" spans="1:76" ht="12.75" customHeight="1" x14ac:dyDescent="0.2">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120"/>
      <c r="BR156" s="120"/>
      <c r="BS156" s="120"/>
      <c r="BT156" s="120"/>
      <c r="BU156" s="83"/>
      <c r="BV156" s="83"/>
      <c r="BW156" s="83"/>
      <c r="BX156" s="83"/>
    </row>
    <row r="157" spans="1:76" ht="12.75" customHeight="1" x14ac:dyDescent="0.2">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120"/>
      <c r="BR157" s="120"/>
      <c r="BS157" s="120"/>
      <c r="BT157" s="120"/>
      <c r="BU157" s="83"/>
      <c r="BV157" s="83"/>
      <c r="BW157" s="83"/>
      <c r="BX157" s="83"/>
    </row>
    <row r="158" spans="1:76" ht="12.75" customHeight="1" x14ac:dyDescent="0.2">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120"/>
      <c r="BR158" s="120"/>
      <c r="BS158" s="120"/>
      <c r="BT158" s="120"/>
      <c r="BU158" s="83"/>
      <c r="BV158" s="83"/>
      <c r="BW158" s="83"/>
      <c r="BX158" s="83"/>
    </row>
    <row r="159" spans="1:76" ht="12.75" customHeight="1" x14ac:dyDescent="0.2">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120"/>
      <c r="BR159" s="120"/>
      <c r="BS159" s="120"/>
      <c r="BT159" s="120"/>
      <c r="BU159" s="83"/>
      <c r="BV159" s="83"/>
      <c r="BW159" s="83"/>
      <c r="BX159" s="83"/>
    </row>
    <row r="160" spans="1:76" ht="12.75" customHeight="1" x14ac:dyDescent="0.2">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120"/>
      <c r="BR160" s="120"/>
      <c r="BS160" s="120"/>
      <c r="BT160" s="120"/>
      <c r="BU160" s="83"/>
      <c r="BV160" s="83"/>
      <c r="BW160" s="83"/>
      <c r="BX160" s="83"/>
    </row>
    <row r="161" spans="1:76" ht="12.75" customHeight="1" x14ac:dyDescent="0.2">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120"/>
      <c r="BR161" s="120"/>
      <c r="BS161" s="120"/>
      <c r="BT161" s="120"/>
      <c r="BU161" s="83"/>
      <c r="BV161" s="83"/>
      <c r="BW161" s="83"/>
      <c r="BX161" s="83"/>
    </row>
    <row r="162" spans="1:76" ht="12.75" customHeight="1" x14ac:dyDescent="0.2">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120"/>
      <c r="BR162" s="120"/>
      <c r="BS162" s="120"/>
      <c r="BT162" s="120"/>
      <c r="BU162" s="83"/>
      <c r="BV162" s="83"/>
      <c r="BW162" s="83"/>
      <c r="BX162" s="83"/>
    </row>
    <row r="163" spans="1:76" ht="12.75" customHeight="1" x14ac:dyDescent="0.2">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120"/>
      <c r="BR163" s="120"/>
      <c r="BS163" s="120"/>
      <c r="BT163" s="120"/>
      <c r="BU163" s="83"/>
      <c r="BV163" s="83"/>
      <c r="BW163" s="83"/>
      <c r="BX163" s="83"/>
    </row>
    <row r="164" spans="1:76" ht="12.75" customHeight="1" x14ac:dyDescent="0.2">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120"/>
      <c r="BR164" s="120"/>
      <c r="BS164" s="120"/>
      <c r="BT164" s="120"/>
      <c r="BU164" s="83"/>
      <c r="BV164" s="83"/>
      <c r="BW164" s="83"/>
      <c r="BX164" s="83"/>
    </row>
    <row r="165" spans="1:76" ht="12.75" customHeight="1" x14ac:dyDescent="0.2">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120"/>
      <c r="BR165" s="120"/>
      <c r="BS165" s="120"/>
      <c r="BT165" s="120"/>
      <c r="BU165" s="83"/>
      <c r="BV165" s="83"/>
      <c r="BW165" s="83"/>
      <c r="BX165" s="83"/>
    </row>
    <row r="166" spans="1:76" ht="12.75" customHeight="1" x14ac:dyDescent="0.2">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120"/>
      <c r="BR166" s="120"/>
      <c r="BS166" s="120"/>
      <c r="BT166" s="120"/>
      <c r="BU166" s="83"/>
      <c r="BV166" s="83"/>
      <c r="BW166" s="83"/>
      <c r="BX166" s="83"/>
    </row>
    <row r="167" spans="1:76" ht="12.75" customHeight="1" x14ac:dyDescent="0.2">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120"/>
      <c r="BR167" s="120"/>
      <c r="BS167" s="120"/>
      <c r="BT167" s="120"/>
      <c r="BU167" s="83"/>
      <c r="BV167" s="83"/>
      <c r="BW167" s="83"/>
      <c r="BX167" s="83"/>
    </row>
    <row r="168" spans="1:76" ht="12.75" customHeight="1" x14ac:dyDescent="0.2">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120"/>
      <c r="BR168" s="120"/>
      <c r="BS168" s="120"/>
      <c r="BT168" s="120"/>
      <c r="BU168" s="83"/>
      <c r="BV168" s="83"/>
      <c r="BW168" s="83"/>
      <c r="BX168" s="83"/>
    </row>
    <row r="169" spans="1:76" ht="12.75" customHeight="1" x14ac:dyDescent="0.2">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120"/>
      <c r="BR169" s="120"/>
      <c r="BS169" s="120"/>
      <c r="BT169" s="120"/>
      <c r="BU169" s="83"/>
      <c r="BV169" s="83"/>
      <c r="BW169" s="83"/>
      <c r="BX169" s="83"/>
    </row>
    <row r="170" spans="1:76" ht="12.75" customHeight="1" x14ac:dyDescent="0.2">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120"/>
      <c r="BR170" s="120"/>
      <c r="BS170" s="120"/>
      <c r="BT170" s="120"/>
      <c r="BU170" s="83"/>
      <c r="BV170" s="83"/>
      <c r="BW170" s="83"/>
      <c r="BX170" s="83"/>
    </row>
    <row r="171" spans="1:76" ht="12.75" customHeight="1" x14ac:dyDescent="0.2">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120"/>
      <c r="BR171" s="120"/>
      <c r="BS171" s="120"/>
      <c r="BT171" s="120"/>
      <c r="BU171" s="83"/>
      <c r="BV171" s="83"/>
      <c r="BW171" s="83"/>
      <c r="BX171" s="83"/>
    </row>
    <row r="172" spans="1:76" ht="12.75" customHeight="1" x14ac:dyDescent="0.2">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120"/>
      <c r="BR172" s="120"/>
      <c r="BS172" s="120"/>
      <c r="BT172" s="120"/>
      <c r="BU172" s="83"/>
      <c r="BV172" s="83"/>
      <c r="BW172" s="83"/>
      <c r="BX172" s="83"/>
    </row>
    <row r="173" spans="1:76" ht="12.75" customHeight="1" x14ac:dyDescent="0.2">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120"/>
      <c r="BR173" s="120"/>
      <c r="BS173" s="120"/>
      <c r="BT173" s="120"/>
      <c r="BU173" s="83"/>
      <c r="BV173" s="83"/>
      <c r="BW173" s="83"/>
      <c r="BX173" s="83"/>
    </row>
    <row r="174" spans="1:76" ht="12.75" customHeight="1" x14ac:dyDescent="0.2">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120"/>
      <c r="BR174" s="120"/>
      <c r="BS174" s="120"/>
      <c r="BT174" s="120"/>
      <c r="BU174" s="83"/>
      <c r="BV174" s="83"/>
      <c r="BW174" s="83"/>
      <c r="BX174" s="83"/>
    </row>
    <row r="175" spans="1:76" ht="12.75" customHeight="1" x14ac:dyDescent="0.2">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120"/>
      <c r="BR175" s="120"/>
      <c r="BS175" s="120"/>
      <c r="BT175" s="120"/>
      <c r="BU175" s="83"/>
      <c r="BV175" s="83"/>
      <c r="BW175" s="83"/>
      <c r="BX175" s="83"/>
    </row>
    <row r="176" spans="1:76" ht="12.75" customHeight="1" x14ac:dyDescent="0.2">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120"/>
      <c r="BR176" s="120"/>
      <c r="BS176" s="120"/>
      <c r="BT176" s="120"/>
      <c r="BU176" s="83"/>
      <c r="BV176" s="83"/>
      <c r="BW176" s="83"/>
      <c r="BX176" s="83"/>
    </row>
    <row r="177" spans="1:76" ht="12.75" customHeight="1" x14ac:dyDescent="0.2">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120"/>
      <c r="BR177" s="120"/>
      <c r="BS177" s="120"/>
      <c r="BT177" s="120"/>
      <c r="BU177" s="83"/>
      <c r="BV177" s="83"/>
      <c r="BW177" s="83"/>
      <c r="BX177" s="83"/>
    </row>
    <row r="178" spans="1:76" ht="12.75" customHeight="1" x14ac:dyDescent="0.2">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120"/>
      <c r="BR178" s="120"/>
      <c r="BS178" s="120"/>
      <c r="BT178" s="120"/>
      <c r="BU178" s="83"/>
      <c r="BV178" s="83"/>
      <c r="BW178" s="83"/>
      <c r="BX178" s="83"/>
    </row>
    <row r="179" spans="1:76" ht="12.75" customHeight="1" x14ac:dyDescent="0.2">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120"/>
      <c r="BR179" s="120"/>
      <c r="BS179" s="120"/>
      <c r="BT179" s="120"/>
      <c r="BU179" s="83"/>
      <c r="BV179" s="83"/>
      <c r="BW179" s="83"/>
      <c r="BX179" s="83"/>
    </row>
    <row r="180" spans="1:76" ht="12.75" customHeight="1" x14ac:dyDescent="0.2">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120"/>
      <c r="BR180" s="120"/>
      <c r="BS180" s="120"/>
      <c r="BT180" s="120"/>
      <c r="BU180" s="83"/>
      <c r="BV180" s="83"/>
      <c r="BW180" s="83"/>
      <c r="BX180" s="83"/>
    </row>
    <row r="181" spans="1:76" ht="12.75" customHeight="1" x14ac:dyDescent="0.2">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120"/>
      <c r="BR181" s="120"/>
      <c r="BS181" s="120"/>
      <c r="BT181" s="120"/>
      <c r="BU181" s="83"/>
      <c r="BV181" s="83"/>
      <c r="BW181" s="83"/>
      <c r="BX181" s="83"/>
    </row>
    <row r="182" spans="1:76" ht="12.75" customHeight="1" x14ac:dyDescent="0.2">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120"/>
      <c r="BR182" s="120"/>
      <c r="BS182" s="120"/>
      <c r="BT182" s="120"/>
      <c r="BU182" s="83"/>
      <c r="BV182" s="83"/>
      <c r="BW182" s="83"/>
      <c r="BX182" s="83"/>
    </row>
    <row r="183" spans="1:76" ht="12.75" customHeight="1" x14ac:dyDescent="0.2">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120"/>
      <c r="BR183" s="120"/>
      <c r="BS183" s="120"/>
      <c r="BT183" s="120"/>
      <c r="BU183" s="83"/>
      <c r="BV183" s="83"/>
      <c r="BW183" s="83"/>
      <c r="BX183" s="83"/>
    </row>
    <row r="184" spans="1:76" ht="12.75" customHeight="1" x14ac:dyDescent="0.2">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120"/>
      <c r="BR184" s="120"/>
      <c r="BS184" s="120"/>
      <c r="BT184" s="120"/>
      <c r="BU184" s="83"/>
      <c r="BV184" s="83"/>
      <c r="BW184" s="83"/>
      <c r="BX184" s="83"/>
    </row>
    <row r="185" spans="1:76" ht="12.75" customHeight="1" x14ac:dyDescent="0.2">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120"/>
      <c r="BR185" s="120"/>
      <c r="BS185" s="120"/>
      <c r="BT185" s="120"/>
      <c r="BU185" s="83"/>
      <c r="BV185" s="83"/>
      <c r="BW185" s="83"/>
      <c r="BX185" s="83"/>
    </row>
    <row r="186" spans="1:76" ht="12.75" customHeight="1" x14ac:dyDescent="0.2">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120"/>
      <c r="BR186" s="120"/>
      <c r="BS186" s="120"/>
      <c r="BT186" s="120"/>
      <c r="BU186" s="83"/>
      <c r="BV186" s="83"/>
      <c r="BW186" s="83"/>
      <c r="BX186" s="83"/>
    </row>
    <row r="187" spans="1:76" ht="12.75" customHeight="1" x14ac:dyDescent="0.2">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120"/>
      <c r="BR187" s="120"/>
      <c r="BS187" s="120"/>
      <c r="BT187" s="120"/>
      <c r="BU187" s="83"/>
      <c r="BV187" s="83"/>
      <c r="BW187" s="83"/>
      <c r="BX187" s="83"/>
    </row>
    <row r="188" spans="1:76" ht="12.75" customHeight="1" x14ac:dyDescent="0.2">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120"/>
      <c r="BR188" s="120"/>
      <c r="BS188" s="120"/>
      <c r="BT188" s="120"/>
      <c r="BU188" s="83"/>
      <c r="BV188" s="83"/>
      <c r="BW188" s="83"/>
      <c r="BX188" s="83"/>
    </row>
    <row r="189" spans="1:76" ht="12.75" customHeight="1" x14ac:dyDescent="0.2">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120"/>
      <c r="BR189" s="120"/>
      <c r="BS189" s="120"/>
      <c r="BT189" s="120"/>
      <c r="BU189" s="83"/>
      <c r="BV189" s="83"/>
      <c r="BW189" s="83"/>
      <c r="BX189" s="83"/>
    </row>
    <row r="190" spans="1:76" ht="12.75" customHeight="1" x14ac:dyDescent="0.2">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120"/>
      <c r="BR190" s="120"/>
      <c r="BS190" s="120"/>
      <c r="BT190" s="120"/>
      <c r="BU190" s="83"/>
      <c r="BV190" s="83"/>
      <c r="BW190" s="83"/>
      <c r="BX190" s="83"/>
    </row>
    <row r="191" spans="1:76" ht="12.75" customHeight="1" x14ac:dyDescent="0.2">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120"/>
      <c r="BR191" s="120"/>
      <c r="BS191" s="120"/>
      <c r="BT191" s="120"/>
      <c r="BU191" s="83"/>
      <c r="BV191" s="83"/>
      <c r="BW191" s="83"/>
      <c r="BX191" s="83"/>
    </row>
    <row r="192" spans="1:76" ht="12.75" customHeight="1" x14ac:dyDescent="0.2">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120"/>
      <c r="BR192" s="120"/>
      <c r="BS192" s="120"/>
      <c r="BT192" s="120"/>
      <c r="BU192" s="83"/>
      <c r="BV192" s="83"/>
      <c r="BW192" s="83"/>
      <c r="BX192" s="83"/>
    </row>
    <row r="193" spans="1:76" ht="12.75" customHeight="1" x14ac:dyDescent="0.2">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120"/>
      <c r="BR193" s="120"/>
      <c r="BS193" s="120"/>
      <c r="BT193" s="120"/>
      <c r="BU193" s="83"/>
      <c r="BV193" s="83"/>
      <c r="BW193" s="83"/>
      <c r="BX193" s="83"/>
    </row>
    <row r="194" spans="1:76" ht="12.75" customHeight="1" x14ac:dyDescent="0.2">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120"/>
      <c r="BR194" s="120"/>
      <c r="BS194" s="120"/>
      <c r="BT194" s="120"/>
      <c r="BU194" s="83"/>
      <c r="BV194" s="83"/>
      <c r="BW194" s="83"/>
      <c r="BX194" s="83"/>
    </row>
    <row r="195" spans="1:76" ht="12.75" customHeight="1" x14ac:dyDescent="0.2">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120"/>
      <c r="BR195" s="120"/>
      <c r="BS195" s="120"/>
      <c r="BT195" s="120"/>
      <c r="BU195" s="83"/>
      <c r="BV195" s="83"/>
      <c r="BW195" s="83"/>
      <c r="BX195" s="83"/>
    </row>
    <row r="196" spans="1:76" ht="12.75" customHeight="1" x14ac:dyDescent="0.2">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120"/>
      <c r="BR196" s="120"/>
      <c r="BS196" s="120"/>
      <c r="BT196" s="120"/>
      <c r="BU196" s="83"/>
      <c r="BV196" s="83"/>
      <c r="BW196" s="83"/>
      <c r="BX196" s="83"/>
    </row>
    <row r="197" spans="1:76" ht="12.75" customHeight="1" x14ac:dyDescent="0.2">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120"/>
      <c r="BR197" s="120"/>
      <c r="BS197" s="120"/>
      <c r="BT197" s="120"/>
      <c r="BU197" s="83"/>
      <c r="BV197" s="83"/>
      <c r="BW197" s="83"/>
      <c r="BX197" s="83"/>
    </row>
    <row r="198" spans="1:76" ht="12.75" customHeight="1" x14ac:dyDescent="0.2">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120"/>
      <c r="BR198" s="120"/>
      <c r="BS198" s="120"/>
      <c r="BT198" s="120"/>
      <c r="BU198" s="83"/>
      <c r="BV198" s="83"/>
      <c r="BW198" s="83"/>
      <c r="BX198" s="83"/>
    </row>
    <row r="199" spans="1:76" ht="12.75" customHeight="1" x14ac:dyDescent="0.2">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120"/>
      <c r="BR199" s="120"/>
      <c r="BS199" s="120"/>
      <c r="BT199" s="120"/>
      <c r="BU199" s="83"/>
      <c r="BV199" s="83"/>
      <c r="BW199" s="83"/>
      <c r="BX199" s="83"/>
    </row>
    <row r="200" spans="1:76" ht="12.75" customHeight="1" x14ac:dyDescent="0.2">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120"/>
      <c r="BR200" s="120"/>
      <c r="BS200" s="120"/>
      <c r="BT200" s="120"/>
      <c r="BU200" s="83"/>
      <c r="BV200" s="83"/>
      <c r="BW200" s="83"/>
      <c r="BX200" s="83"/>
    </row>
    <row r="201" spans="1:76" ht="12.75" customHeight="1" x14ac:dyDescent="0.2">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120"/>
      <c r="BR201" s="120"/>
      <c r="BS201" s="120"/>
      <c r="BT201" s="120"/>
      <c r="BU201" s="83"/>
      <c r="BV201" s="83"/>
      <c r="BW201" s="83"/>
      <c r="BX201" s="83"/>
    </row>
    <row r="202" spans="1:76" ht="12.75" customHeight="1" x14ac:dyDescent="0.2">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120"/>
      <c r="BR202" s="120"/>
      <c r="BS202" s="120"/>
      <c r="BT202" s="120"/>
      <c r="BU202" s="83"/>
      <c r="BV202" s="83"/>
      <c r="BW202" s="83"/>
      <c r="BX202" s="83"/>
    </row>
    <row r="203" spans="1:76" ht="12.75" customHeight="1" x14ac:dyDescent="0.2">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120"/>
      <c r="BR203" s="120"/>
      <c r="BS203" s="120"/>
      <c r="BT203" s="120"/>
      <c r="BU203" s="83"/>
      <c r="BV203" s="83"/>
      <c r="BW203" s="83"/>
      <c r="BX203" s="83"/>
    </row>
    <row r="204" spans="1:76" ht="12.75" customHeight="1" x14ac:dyDescent="0.2">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120"/>
      <c r="BR204" s="120"/>
      <c r="BS204" s="120"/>
      <c r="BT204" s="120"/>
      <c r="BU204" s="83"/>
      <c r="BV204" s="83"/>
      <c r="BW204" s="83"/>
      <c r="BX204" s="83"/>
    </row>
    <row r="205" spans="1:76" ht="12.75" customHeight="1" x14ac:dyDescent="0.2">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120"/>
      <c r="BR205" s="120"/>
      <c r="BS205" s="120"/>
      <c r="BT205" s="120"/>
      <c r="BU205" s="83"/>
      <c r="BV205" s="83"/>
      <c r="BW205" s="83"/>
      <c r="BX205" s="83"/>
    </row>
    <row r="206" spans="1:76" ht="12.75" customHeight="1" x14ac:dyDescent="0.2">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120"/>
      <c r="BR206" s="120"/>
      <c r="BS206" s="120"/>
      <c r="BT206" s="120"/>
      <c r="BU206" s="83"/>
      <c r="BV206" s="83"/>
      <c r="BW206" s="83"/>
      <c r="BX206" s="83"/>
    </row>
    <row r="207" spans="1:76" ht="12.75" customHeight="1" x14ac:dyDescent="0.2">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120"/>
      <c r="BR207" s="120"/>
      <c r="BS207" s="120"/>
      <c r="BT207" s="120"/>
      <c r="BU207" s="83"/>
      <c r="BV207" s="83"/>
      <c r="BW207" s="83"/>
      <c r="BX207" s="83"/>
    </row>
    <row r="208" spans="1:76" ht="12.75" customHeight="1" x14ac:dyDescent="0.2">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120"/>
      <c r="BR208" s="120"/>
      <c r="BS208" s="120"/>
      <c r="BT208" s="120"/>
      <c r="BU208" s="83"/>
      <c r="BV208" s="83"/>
      <c r="BW208" s="83"/>
      <c r="BX208" s="83"/>
    </row>
    <row r="209" spans="1:76" ht="12.75" customHeight="1" x14ac:dyDescent="0.2">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120"/>
      <c r="BR209" s="120"/>
      <c r="BS209" s="120"/>
      <c r="BT209" s="120"/>
      <c r="BU209" s="83"/>
      <c r="BV209" s="83"/>
      <c r="BW209" s="83"/>
      <c r="BX209" s="83"/>
    </row>
    <row r="210" spans="1:76" ht="12.75" customHeight="1" x14ac:dyDescent="0.2">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120"/>
      <c r="BR210" s="120"/>
      <c r="BS210" s="120"/>
      <c r="BT210" s="120"/>
      <c r="BU210" s="83"/>
      <c r="BV210" s="83"/>
      <c r="BW210" s="83"/>
      <c r="BX210" s="83"/>
    </row>
    <row r="211" spans="1:76" ht="12.75" customHeight="1" x14ac:dyDescent="0.2">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120"/>
      <c r="BR211" s="120"/>
      <c r="BS211" s="120"/>
      <c r="BT211" s="120"/>
      <c r="BU211" s="83"/>
      <c r="BV211" s="83"/>
      <c r="BW211" s="83"/>
      <c r="BX211" s="83"/>
    </row>
    <row r="212" spans="1:76" ht="12.75" customHeight="1" x14ac:dyDescent="0.2">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120"/>
      <c r="BR212" s="120"/>
      <c r="BS212" s="120"/>
      <c r="BT212" s="120"/>
      <c r="BU212" s="83"/>
      <c r="BV212" s="83"/>
      <c r="BW212" s="83"/>
      <c r="BX212" s="83"/>
    </row>
    <row r="213" spans="1:76" ht="12.75" customHeight="1" x14ac:dyDescent="0.2">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120"/>
      <c r="BR213" s="120"/>
      <c r="BS213" s="120"/>
      <c r="BT213" s="120"/>
      <c r="BU213" s="83"/>
      <c r="BV213" s="83"/>
      <c r="BW213" s="83"/>
      <c r="BX213" s="83"/>
    </row>
    <row r="214" spans="1:76" ht="12.75" customHeight="1" x14ac:dyDescent="0.2">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120"/>
      <c r="BR214" s="120"/>
      <c r="BS214" s="120"/>
      <c r="BT214" s="120"/>
      <c r="BU214" s="83"/>
      <c r="BV214" s="83"/>
      <c r="BW214" s="83"/>
      <c r="BX214" s="83"/>
    </row>
    <row r="215" spans="1:76" ht="12.75" customHeight="1" x14ac:dyDescent="0.2">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120"/>
      <c r="BR215" s="120"/>
      <c r="BS215" s="120"/>
      <c r="BT215" s="120"/>
      <c r="BU215" s="83"/>
      <c r="BV215" s="83"/>
      <c r="BW215" s="83"/>
      <c r="BX215" s="83"/>
    </row>
    <row r="216" spans="1:76" ht="12.75" customHeight="1" x14ac:dyDescent="0.2">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120"/>
      <c r="BR216" s="120"/>
      <c r="BS216" s="120"/>
      <c r="BT216" s="120"/>
      <c r="BU216" s="83"/>
      <c r="BV216" s="83"/>
      <c r="BW216" s="83"/>
      <c r="BX216" s="83"/>
    </row>
    <row r="217" spans="1:76" ht="12.75" customHeight="1" x14ac:dyDescent="0.2">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120"/>
      <c r="BR217" s="120"/>
      <c r="BS217" s="120"/>
      <c r="BT217" s="120"/>
      <c r="BU217" s="83"/>
      <c r="BV217" s="83"/>
      <c r="BW217" s="83"/>
      <c r="BX217" s="83"/>
    </row>
    <row r="218" spans="1:76" ht="12.75" customHeight="1" x14ac:dyDescent="0.2">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120"/>
      <c r="BR218" s="120"/>
      <c r="BS218" s="120"/>
      <c r="BT218" s="120"/>
      <c r="BU218" s="83"/>
      <c r="BV218" s="83"/>
      <c r="BW218" s="83"/>
      <c r="BX218" s="83"/>
    </row>
    <row r="219" spans="1:76" ht="12.75" customHeight="1" x14ac:dyDescent="0.2">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120"/>
      <c r="BR219" s="120"/>
      <c r="BS219" s="120"/>
      <c r="BT219" s="120"/>
      <c r="BU219" s="83"/>
      <c r="BV219" s="83"/>
      <c r="BW219" s="83"/>
      <c r="BX219" s="83"/>
    </row>
    <row r="220" spans="1:76" ht="12.75" customHeight="1" x14ac:dyDescent="0.2">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120"/>
      <c r="BR220" s="120"/>
      <c r="BS220" s="120"/>
      <c r="BT220" s="120"/>
      <c r="BU220" s="83"/>
      <c r="BV220" s="83"/>
      <c r="BW220" s="83"/>
      <c r="BX220" s="83"/>
    </row>
    <row r="221" spans="1:76" ht="12.75" customHeight="1" x14ac:dyDescent="0.2">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120"/>
      <c r="BR221" s="120"/>
      <c r="BS221" s="120"/>
      <c r="BT221" s="120"/>
      <c r="BU221" s="83"/>
      <c r="BV221" s="83"/>
      <c r="BW221" s="83"/>
      <c r="BX221" s="83"/>
    </row>
    <row r="222" spans="1:76" ht="12.75" customHeight="1" x14ac:dyDescent="0.2">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120"/>
      <c r="BR222" s="120"/>
      <c r="BS222" s="120"/>
      <c r="BT222" s="120"/>
      <c r="BU222" s="83"/>
      <c r="BV222" s="83"/>
      <c r="BW222" s="83"/>
      <c r="BX222" s="83"/>
    </row>
    <row r="223" spans="1:76" ht="12.75" customHeight="1" x14ac:dyDescent="0.2">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120"/>
      <c r="BR223" s="120"/>
      <c r="BS223" s="120"/>
      <c r="BT223" s="120"/>
      <c r="BU223" s="83"/>
      <c r="BV223" s="83"/>
      <c r="BW223" s="83"/>
      <c r="BX223" s="83"/>
    </row>
    <row r="224" spans="1:76" ht="12.75" customHeight="1" x14ac:dyDescent="0.2">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120"/>
      <c r="BR224" s="120"/>
      <c r="BS224" s="120"/>
      <c r="BT224" s="120"/>
      <c r="BU224" s="83"/>
      <c r="BV224" s="83"/>
      <c r="BW224" s="83"/>
      <c r="BX224" s="83"/>
    </row>
    <row r="225" spans="1:76" ht="12.75" customHeight="1" x14ac:dyDescent="0.2">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120"/>
      <c r="BR225" s="120"/>
      <c r="BS225" s="120"/>
      <c r="BT225" s="120"/>
      <c r="BU225" s="83"/>
      <c r="BV225" s="83"/>
      <c r="BW225" s="83"/>
      <c r="BX225" s="83"/>
    </row>
    <row r="226" spans="1:76" ht="12.75" customHeight="1" x14ac:dyDescent="0.2">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120"/>
      <c r="BR226" s="120"/>
      <c r="BS226" s="120"/>
      <c r="BT226" s="120"/>
      <c r="BU226" s="83"/>
      <c r="BV226" s="83"/>
      <c r="BW226" s="83"/>
      <c r="BX226" s="83"/>
    </row>
    <row r="227" spans="1:76" ht="12.75" customHeight="1" x14ac:dyDescent="0.2">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120"/>
      <c r="BR227" s="120"/>
      <c r="BS227" s="120"/>
      <c r="BT227" s="120"/>
      <c r="BU227" s="83"/>
      <c r="BV227" s="83"/>
      <c r="BW227" s="83"/>
      <c r="BX227" s="83"/>
    </row>
    <row r="228" spans="1:76" ht="12.75" customHeight="1" x14ac:dyDescent="0.2">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120"/>
      <c r="BR228" s="120"/>
      <c r="BS228" s="120"/>
      <c r="BT228" s="120"/>
      <c r="BU228" s="83"/>
      <c r="BV228" s="83"/>
      <c r="BW228" s="83"/>
      <c r="BX228" s="83"/>
    </row>
    <row r="229" spans="1:76" ht="12.75" customHeight="1" x14ac:dyDescent="0.2">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120"/>
      <c r="BR229" s="120"/>
      <c r="BS229" s="120"/>
      <c r="BT229" s="120"/>
      <c r="BU229" s="83"/>
      <c r="BV229" s="83"/>
      <c r="BW229" s="83"/>
      <c r="BX229" s="83"/>
    </row>
    <row r="230" spans="1:76" ht="12.75" customHeight="1" x14ac:dyDescent="0.2">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120"/>
      <c r="BR230" s="120"/>
      <c r="BS230" s="120"/>
      <c r="BT230" s="120"/>
      <c r="BU230" s="83"/>
      <c r="BV230" s="83"/>
      <c r="BW230" s="83"/>
      <c r="BX230" s="83"/>
    </row>
    <row r="231" spans="1:76" ht="12.75" customHeight="1" x14ac:dyDescent="0.2">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120"/>
      <c r="BR231" s="120"/>
      <c r="BS231" s="120"/>
      <c r="BT231" s="120"/>
      <c r="BU231" s="83"/>
      <c r="BV231" s="83"/>
      <c r="BW231" s="83"/>
      <c r="BX231" s="83"/>
    </row>
    <row r="232" spans="1:76" ht="12.75" customHeight="1" x14ac:dyDescent="0.2">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120"/>
      <c r="BR232" s="120"/>
      <c r="BS232" s="120"/>
      <c r="BT232" s="120"/>
      <c r="BU232" s="83"/>
      <c r="BV232" s="83"/>
      <c r="BW232" s="83"/>
      <c r="BX232" s="83"/>
    </row>
    <row r="233" spans="1:76" ht="12.75" customHeight="1" x14ac:dyDescent="0.2">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120"/>
      <c r="BR233" s="120"/>
      <c r="BS233" s="120"/>
      <c r="BT233" s="120"/>
      <c r="BU233" s="83"/>
      <c r="BV233" s="83"/>
      <c r="BW233" s="83"/>
      <c r="BX233" s="83"/>
    </row>
    <row r="234" spans="1:76" ht="12.75" customHeight="1" x14ac:dyDescent="0.2">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120"/>
      <c r="BR234" s="120"/>
      <c r="BS234" s="120"/>
      <c r="BT234" s="120"/>
      <c r="BU234" s="83"/>
      <c r="BV234" s="83"/>
      <c r="BW234" s="83"/>
      <c r="BX234" s="83"/>
    </row>
    <row r="235" spans="1:76" ht="12.75" customHeight="1" x14ac:dyDescent="0.2">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120"/>
      <c r="BR235" s="120"/>
      <c r="BS235" s="120"/>
      <c r="BT235" s="120"/>
      <c r="BU235" s="83"/>
      <c r="BV235" s="83"/>
      <c r="BW235" s="83"/>
      <c r="BX235" s="83"/>
    </row>
    <row r="236" spans="1:76" ht="12.75" customHeight="1" x14ac:dyDescent="0.2">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120"/>
      <c r="BR236" s="120"/>
      <c r="BS236" s="120"/>
      <c r="BT236" s="120"/>
      <c r="BU236" s="83"/>
      <c r="BV236" s="83"/>
      <c r="BW236" s="83"/>
      <c r="BX236" s="83"/>
    </row>
    <row r="237" spans="1:76" ht="12.75" customHeight="1" x14ac:dyDescent="0.2">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120"/>
      <c r="BR237" s="120"/>
      <c r="BS237" s="120"/>
      <c r="BT237" s="120"/>
      <c r="BU237" s="83"/>
      <c r="BV237" s="83"/>
      <c r="BW237" s="83"/>
      <c r="BX237" s="83"/>
    </row>
    <row r="238" spans="1:76" ht="12.75" customHeight="1" x14ac:dyDescent="0.2">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c r="BI238" s="83"/>
      <c r="BJ238" s="83"/>
      <c r="BK238" s="83"/>
      <c r="BL238" s="83"/>
      <c r="BM238" s="83"/>
      <c r="BN238" s="83"/>
      <c r="BO238" s="83"/>
      <c r="BP238" s="83"/>
      <c r="BQ238" s="120"/>
      <c r="BR238" s="120"/>
      <c r="BS238" s="120"/>
      <c r="BT238" s="120"/>
      <c r="BU238" s="83"/>
      <c r="BV238" s="83"/>
      <c r="BW238" s="83"/>
      <c r="BX238" s="83"/>
    </row>
    <row r="239" spans="1:76" ht="12.75" customHeight="1" x14ac:dyDescent="0.2">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c r="BI239" s="83"/>
      <c r="BJ239" s="83"/>
      <c r="BK239" s="83"/>
      <c r="BL239" s="83"/>
      <c r="BM239" s="83"/>
      <c r="BN239" s="83"/>
      <c r="BO239" s="83"/>
      <c r="BP239" s="83"/>
      <c r="BQ239" s="120"/>
      <c r="BR239" s="120"/>
      <c r="BS239" s="120"/>
      <c r="BT239" s="120"/>
      <c r="BU239" s="83"/>
      <c r="BV239" s="83"/>
      <c r="BW239" s="83"/>
      <c r="BX239" s="83"/>
    </row>
    <row r="240" spans="1:76" ht="12.75" customHeight="1" x14ac:dyDescent="0.2">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c r="BI240" s="83"/>
      <c r="BJ240" s="83"/>
      <c r="BK240" s="83"/>
      <c r="BL240" s="83"/>
      <c r="BM240" s="83"/>
      <c r="BN240" s="83"/>
      <c r="BO240" s="83"/>
      <c r="BP240" s="83"/>
      <c r="BQ240" s="120"/>
      <c r="BR240" s="120"/>
      <c r="BS240" s="120"/>
      <c r="BT240" s="120"/>
      <c r="BU240" s="83"/>
      <c r="BV240" s="83"/>
      <c r="BW240" s="83"/>
      <c r="BX240" s="83"/>
    </row>
    <row r="241" spans="1:76" ht="12.75" customHeight="1" x14ac:dyDescent="0.2">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c r="BI241" s="83"/>
      <c r="BJ241" s="83"/>
      <c r="BK241" s="83"/>
      <c r="BL241" s="83"/>
      <c r="BM241" s="83"/>
      <c r="BN241" s="83"/>
      <c r="BO241" s="83"/>
      <c r="BP241" s="83"/>
      <c r="BQ241" s="120"/>
      <c r="BR241" s="120"/>
      <c r="BS241" s="120"/>
      <c r="BT241" s="120"/>
      <c r="BU241" s="83"/>
      <c r="BV241" s="83"/>
      <c r="BW241" s="83"/>
      <c r="BX241" s="83"/>
    </row>
    <row r="242" spans="1:76" ht="12.75" customHeight="1" x14ac:dyDescent="0.2">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c r="BI242" s="83"/>
      <c r="BJ242" s="83"/>
      <c r="BK242" s="83"/>
      <c r="BL242" s="83"/>
      <c r="BM242" s="83"/>
      <c r="BN242" s="83"/>
      <c r="BO242" s="83"/>
      <c r="BP242" s="83"/>
      <c r="BQ242" s="120"/>
      <c r="BR242" s="120"/>
      <c r="BS242" s="120"/>
      <c r="BT242" s="120"/>
      <c r="BU242" s="83"/>
      <c r="BV242" s="83"/>
      <c r="BW242" s="83"/>
      <c r="BX242" s="83"/>
    </row>
    <row r="243" spans="1:76" ht="12.75" customHeight="1" x14ac:dyDescent="0.2">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c r="BI243" s="83"/>
      <c r="BJ243" s="83"/>
      <c r="BK243" s="83"/>
      <c r="BL243" s="83"/>
      <c r="BM243" s="83"/>
      <c r="BN243" s="83"/>
      <c r="BO243" s="83"/>
      <c r="BP243" s="83"/>
      <c r="BQ243" s="120"/>
      <c r="BR243" s="120"/>
      <c r="BS243" s="120"/>
      <c r="BT243" s="120"/>
      <c r="BU243" s="83"/>
      <c r="BV243" s="83"/>
      <c r="BW243" s="83"/>
      <c r="BX243" s="83"/>
    </row>
    <row r="244" spans="1:76" ht="12.75" customHeight="1" x14ac:dyDescent="0.2">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c r="BI244" s="83"/>
      <c r="BJ244" s="83"/>
      <c r="BK244" s="83"/>
      <c r="BL244" s="83"/>
      <c r="BM244" s="83"/>
      <c r="BN244" s="83"/>
      <c r="BO244" s="83"/>
      <c r="BP244" s="83"/>
      <c r="BQ244" s="120"/>
      <c r="BR244" s="120"/>
      <c r="BS244" s="120"/>
      <c r="BT244" s="120"/>
      <c r="BU244" s="83"/>
      <c r="BV244" s="83"/>
      <c r="BW244" s="83"/>
      <c r="BX244" s="83"/>
    </row>
    <row r="245" spans="1:76" ht="12.75" customHeight="1" x14ac:dyDescent="0.2">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c r="BC245" s="83"/>
      <c r="BD245" s="83"/>
      <c r="BE245" s="83"/>
      <c r="BF245" s="83"/>
      <c r="BG245" s="83"/>
      <c r="BH245" s="83"/>
      <c r="BI245" s="83"/>
      <c r="BJ245" s="83"/>
      <c r="BK245" s="83"/>
      <c r="BL245" s="83"/>
      <c r="BM245" s="83"/>
      <c r="BN245" s="83"/>
      <c r="BO245" s="83"/>
      <c r="BP245" s="83"/>
      <c r="BQ245" s="120"/>
      <c r="BR245" s="120"/>
      <c r="BS245" s="120"/>
      <c r="BT245" s="120"/>
      <c r="BU245" s="83"/>
      <c r="BV245" s="83"/>
      <c r="BW245" s="83"/>
      <c r="BX245" s="83"/>
    </row>
    <row r="246" spans="1:76" ht="12.75" customHeight="1" x14ac:dyDescent="0.2">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c r="BC246" s="83"/>
      <c r="BD246" s="83"/>
      <c r="BE246" s="83"/>
      <c r="BF246" s="83"/>
      <c r="BG246" s="83"/>
      <c r="BH246" s="83"/>
      <c r="BI246" s="83"/>
      <c r="BJ246" s="83"/>
      <c r="BK246" s="83"/>
      <c r="BL246" s="83"/>
      <c r="BM246" s="83"/>
      <c r="BN246" s="83"/>
      <c r="BO246" s="83"/>
      <c r="BP246" s="83"/>
      <c r="BQ246" s="120"/>
      <c r="BR246" s="120"/>
      <c r="BS246" s="120"/>
      <c r="BT246" s="120"/>
      <c r="BU246" s="83"/>
      <c r="BV246" s="83"/>
      <c r="BW246" s="83"/>
      <c r="BX246" s="83"/>
    </row>
    <row r="247" spans="1:76" ht="12.75" customHeight="1" x14ac:dyDescent="0.2">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120"/>
      <c r="BR247" s="120"/>
      <c r="BS247" s="120"/>
      <c r="BT247" s="120"/>
      <c r="BU247" s="83"/>
      <c r="BV247" s="83"/>
      <c r="BW247" s="83"/>
      <c r="BX247" s="83"/>
    </row>
    <row r="248" spans="1:76" ht="12.75" customHeight="1" x14ac:dyDescent="0.2">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83"/>
      <c r="BH248" s="83"/>
      <c r="BI248" s="83"/>
      <c r="BJ248" s="83"/>
      <c r="BK248" s="83"/>
      <c r="BL248" s="83"/>
      <c r="BM248" s="83"/>
      <c r="BN248" s="83"/>
      <c r="BO248" s="83"/>
      <c r="BP248" s="83"/>
      <c r="BQ248" s="120"/>
      <c r="BR248" s="120"/>
      <c r="BS248" s="120"/>
      <c r="BT248" s="120"/>
      <c r="BU248" s="83"/>
      <c r="BV248" s="83"/>
      <c r="BW248" s="83"/>
      <c r="BX248" s="83"/>
    </row>
    <row r="249" spans="1:76" ht="12.75" customHeight="1" x14ac:dyDescent="0.2">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120"/>
      <c r="BR249" s="120"/>
      <c r="BS249" s="120"/>
      <c r="BT249" s="120"/>
      <c r="BU249" s="83"/>
      <c r="BV249" s="83"/>
      <c r="BW249" s="83"/>
      <c r="BX249" s="83"/>
    </row>
    <row r="250" spans="1:76" ht="12.75" customHeight="1" x14ac:dyDescent="0.2">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c r="BC250" s="83"/>
      <c r="BD250" s="83"/>
      <c r="BE250" s="83"/>
      <c r="BF250" s="83"/>
      <c r="BG250" s="83"/>
      <c r="BH250" s="83"/>
      <c r="BI250" s="83"/>
      <c r="BJ250" s="83"/>
      <c r="BK250" s="83"/>
      <c r="BL250" s="83"/>
      <c r="BM250" s="83"/>
      <c r="BN250" s="83"/>
      <c r="BO250" s="83"/>
      <c r="BP250" s="83"/>
      <c r="BQ250" s="120"/>
      <c r="BR250" s="120"/>
      <c r="BS250" s="120"/>
      <c r="BT250" s="120"/>
      <c r="BU250" s="83"/>
      <c r="BV250" s="83"/>
      <c r="BW250" s="83"/>
      <c r="BX250" s="83"/>
    </row>
    <row r="251" spans="1:76" ht="12.75" customHeight="1" x14ac:dyDescent="0.2">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c r="BC251" s="83"/>
      <c r="BD251" s="83"/>
      <c r="BE251" s="83"/>
      <c r="BF251" s="83"/>
      <c r="BG251" s="83"/>
      <c r="BH251" s="83"/>
      <c r="BI251" s="83"/>
      <c r="BJ251" s="83"/>
      <c r="BK251" s="83"/>
      <c r="BL251" s="83"/>
      <c r="BM251" s="83"/>
      <c r="BN251" s="83"/>
      <c r="BO251" s="83"/>
      <c r="BP251" s="83"/>
      <c r="BQ251" s="120"/>
      <c r="BR251" s="120"/>
      <c r="BS251" s="120"/>
      <c r="BT251" s="120"/>
      <c r="BU251" s="83"/>
      <c r="BV251" s="83"/>
      <c r="BW251" s="83"/>
      <c r="BX251" s="83"/>
    </row>
    <row r="252" spans="1:76" ht="12.75" customHeight="1" x14ac:dyDescent="0.2">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c r="BE252" s="83"/>
      <c r="BF252" s="83"/>
      <c r="BG252" s="83"/>
      <c r="BH252" s="83"/>
      <c r="BI252" s="83"/>
      <c r="BJ252" s="83"/>
      <c r="BK252" s="83"/>
      <c r="BL252" s="83"/>
      <c r="BM252" s="83"/>
      <c r="BN252" s="83"/>
      <c r="BO252" s="83"/>
      <c r="BP252" s="83"/>
      <c r="BQ252" s="120"/>
      <c r="BR252" s="120"/>
      <c r="BS252" s="120"/>
      <c r="BT252" s="120"/>
      <c r="BU252" s="83"/>
      <c r="BV252" s="83"/>
      <c r="BW252" s="83"/>
      <c r="BX252" s="83"/>
    </row>
    <row r="253" spans="1:76" ht="12.75" customHeight="1" x14ac:dyDescent="0.2">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c r="BC253" s="83"/>
      <c r="BD253" s="83"/>
      <c r="BE253" s="83"/>
      <c r="BF253" s="83"/>
      <c r="BG253" s="83"/>
      <c r="BH253" s="83"/>
      <c r="BI253" s="83"/>
      <c r="BJ253" s="83"/>
      <c r="BK253" s="83"/>
      <c r="BL253" s="83"/>
      <c r="BM253" s="83"/>
      <c r="BN253" s="83"/>
      <c r="BO253" s="83"/>
      <c r="BP253" s="83"/>
      <c r="BQ253" s="120"/>
      <c r="BR253" s="120"/>
      <c r="BS253" s="120"/>
      <c r="BT253" s="120"/>
      <c r="BU253" s="83"/>
      <c r="BV253" s="83"/>
      <c r="BW253" s="83"/>
      <c r="BX253" s="83"/>
    </row>
    <row r="254" spans="1:76" ht="12.75" customHeight="1" x14ac:dyDescent="0.2">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c r="BM254" s="83"/>
      <c r="BN254" s="83"/>
      <c r="BO254" s="83"/>
      <c r="BP254" s="83"/>
      <c r="BQ254" s="120"/>
      <c r="BR254" s="120"/>
      <c r="BS254" s="120"/>
      <c r="BT254" s="120"/>
      <c r="BU254" s="83"/>
      <c r="BV254" s="83"/>
      <c r="BW254" s="83"/>
      <c r="BX254" s="83"/>
    </row>
    <row r="255" spans="1:76" ht="12.75" customHeight="1" x14ac:dyDescent="0.2">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c r="BC255" s="83"/>
      <c r="BD255" s="83"/>
      <c r="BE255" s="83"/>
      <c r="BF255" s="83"/>
      <c r="BG255" s="83"/>
      <c r="BH255" s="83"/>
      <c r="BI255" s="83"/>
      <c r="BJ255" s="83"/>
      <c r="BK255" s="83"/>
      <c r="BL255" s="83"/>
      <c r="BM255" s="83"/>
      <c r="BN255" s="83"/>
      <c r="BO255" s="83"/>
      <c r="BP255" s="83"/>
      <c r="BQ255" s="120"/>
      <c r="BR255" s="120"/>
      <c r="BS255" s="120"/>
      <c r="BT255" s="120"/>
      <c r="BU255" s="83"/>
      <c r="BV255" s="83"/>
      <c r="BW255" s="83"/>
      <c r="BX255" s="83"/>
    </row>
    <row r="256" spans="1:76" ht="12.75" customHeight="1" x14ac:dyDescent="0.2">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c r="BC256" s="83"/>
      <c r="BD256" s="83"/>
      <c r="BE256" s="83"/>
      <c r="BF256" s="83"/>
      <c r="BG256" s="83"/>
      <c r="BH256" s="83"/>
      <c r="BI256" s="83"/>
      <c r="BJ256" s="83"/>
      <c r="BK256" s="83"/>
      <c r="BL256" s="83"/>
      <c r="BM256" s="83"/>
      <c r="BN256" s="83"/>
      <c r="BO256" s="83"/>
      <c r="BP256" s="83"/>
      <c r="BQ256" s="120"/>
      <c r="BR256" s="120"/>
      <c r="BS256" s="120"/>
      <c r="BT256" s="120"/>
      <c r="BU256" s="83"/>
      <c r="BV256" s="83"/>
      <c r="BW256" s="83"/>
      <c r="BX256" s="83"/>
    </row>
    <row r="257" spans="1:76" ht="12.75" customHeight="1" x14ac:dyDescent="0.2">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c r="BC257" s="83"/>
      <c r="BD257" s="83"/>
      <c r="BE257" s="83"/>
      <c r="BF257" s="83"/>
      <c r="BG257" s="83"/>
      <c r="BH257" s="83"/>
      <c r="BI257" s="83"/>
      <c r="BJ257" s="83"/>
      <c r="BK257" s="83"/>
      <c r="BL257" s="83"/>
      <c r="BM257" s="83"/>
      <c r="BN257" s="83"/>
      <c r="BO257" s="83"/>
      <c r="BP257" s="83"/>
      <c r="BQ257" s="120"/>
      <c r="BR257" s="120"/>
      <c r="BS257" s="120"/>
      <c r="BT257" s="120"/>
      <c r="BU257" s="83"/>
      <c r="BV257" s="83"/>
      <c r="BW257" s="83"/>
      <c r="BX257" s="83"/>
    </row>
    <row r="258" spans="1:76" ht="12.75" customHeight="1" x14ac:dyDescent="0.2">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c r="BC258" s="83"/>
      <c r="BD258" s="83"/>
      <c r="BE258" s="83"/>
      <c r="BF258" s="83"/>
      <c r="BG258" s="83"/>
      <c r="BH258" s="83"/>
      <c r="BI258" s="83"/>
      <c r="BJ258" s="83"/>
      <c r="BK258" s="83"/>
      <c r="BL258" s="83"/>
      <c r="BM258" s="83"/>
      <c r="BN258" s="83"/>
      <c r="BO258" s="83"/>
      <c r="BP258" s="83"/>
      <c r="BQ258" s="120"/>
      <c r="BR258" s="120"/>
      <c r="BS258" s="120"/>
      <c r="BT258" s="120"/>
      <c r="BU258" s="83"/>
      <c r="BV258" s="83"/>
      <c r="BW258" s="83"/>
      <c r="BX258" s="83"/>
    </row>
    <row r="259" spans="1:76" ht="12.75" customHeight="1" x14ac:dyDescent="0.2">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c r="BC259" s="83"/>
      <c r="BD259" s="83"/>
      <c r="BE259" s="83"/>
      <c r="BF259" s="83"/>
      <c r="BG259" s="83"/>
      <c r="BH259" s="83"/>
      <c r="BI259" s="83"/>
      <c r="BJ259" s="83"/>
      <c r="BK259" s="83"/>
      <c r="BL259" s="83"/>
      <c r="BM259" s="83"/>
      <c r="BN259" s="83"/>
      <c r="BO259" s="83"/>
      <c r="BP259" s="83"/>
      <c r="BQ259" s="120"/>
      <c r="BR259" s="120"/>
      <c r="BS259" s="120"/>
      <c r="BT259" s="120"/>
      <c r="BU259" s="83"/>
      <c r="BV259" s="83"/>
      <c r="BW259" s="83"/>
      <c r="BX259" s="83"/>
    </row>
    <row r="260" spans="1:76" ht="12.75" customHeight="1" x14ac:dyDescent="0.2">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c r="BC260" s="83"/>
      <c r="BD260" s="83"/>
      <c r="BE260" s="83"/>
      <c r="BF260" s="83"/>
      <c r="BG260" s="83"/>
      <c r="BH260" s="83"/>
      <c r="BI260" s="83"/>
      <c r="BJ260" s="83"/>
      <c r="BK260" s="83"/>
      <c r="BL260" s="83"/>
      <c r="BM260" s="83"/>
      <c r="BN260" s="83"/>
      <c r="BO260" s="83"/>
      <c r="BP260" s="83"/>
      <c r="BQ260" s="120"/>
      <c r="BR260" s="120"/>
      <c r="BS260" s="120"/>
      <c r="BT260" s="120"/>
      <c r="BU260" s="83"/>
      <c r="BV260" s="83"/>
      <c r="BW260" s="83"/>
      <c r="BX260" s="83"/>
    </row>
    <row r="261" spans="1:76" ht="12.75" customHeight="1" x14ac:dyDescent="0.2">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c r="BE261" s="83"/>
      <c r="BF261" s="83"/>
      <c r="BG261" s="83"/>
      <c r="BH261" s="83"/>
      <c r="BI261" s="83"/>
      <c r="BJ261" s="83"/>
      <c r="BK261" s="83"/>
      <c r="BL261" s="83"/>
      <c r="BM261" s="83"/>
      <c r="BN261" s="83"/>
      <c r="BO261" s="83"/>
      <c r="BP261" s="83"/>
      <c r="BQ261" s="120"/>
      <c r="BR261" s="120"/>
      <c r="BS261" s="120"/>
      <c r="BT261" s="120"/>
      <c r="BU261" s="83"/>
      <c r="BV261" s="83"/>
      <c r="BW261" s="83"/>
      <c r="BX261" s="83"/>
    </row>
    <row r="262" spans="1:76" ht="12.75" customHeight="1" x14ac:dyDescent="0.2">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c r="BC262" s="83"/>
      <c r="BD262" s="83"/>
      <c r="BE262" s="83"/>
      <c r="BF262" s="83"/>
      <c r="BG262" s="83"/>
      <c r="BH262" s="83"/>
      <c r="BI262" s="83"/>
      <c r="BJ262" s="83"/>
      <c r="BK262" s="83"/>
      <c r="BL262" s="83"/>
      <c r="BM262" s="83"/>
      <c r="BN262" s="83"/>
      <c r="BO262" s="83"/>
      <c r="BP262" s="83"/>
      <c r="BQ262" s="120"/>
      <c r="BR262" s="120"/>
      <c r="BS262" s="120"/>
      <c r="BT262" s="120"/>
      <c r="BU262" s="83"/>
      <c r="BV262" s="83"/>
      <c r="BW262" s="83"/>
      <c r="BX262" s="83"/>
    </row>
    <row r="263" spans="1:76" ht="12.75" customHeight="1" x14ac:dyDescent="0.2">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c r="BC263" s="83"/>
      <c r="BD263" s="83"/>
      <c r="BE263" s="83"/>
      <c r="BF263" s="83"/>
      <c r="BG263" s="83"/>
      <c r="BH263" s="83"/>
      <c r="BI263" s="83"/>
      <c r="BJ263" s="83"/>
      <c r="BK263" s="83"/>
      <c r="BL263" s="83"/>
      <c r="BM263" s="83"/>
      <c r="BN263" s="83"/>
      <c r="BO263" s="83"/>
      <c r="BP263" s="83"/>
      <c r="BQ263" s="120"/>
      <c r="BR263" s="120"/>
      <c r="BS263" s="120"/>
      <c r="BT263" s="120"/>
      <c r="BU263" s="83"/>
      <c r="BV263" s="83"/>
      <c r="BW263" s="83"/>
      <c r="BX263" s="83"/>
    </row>
    <row r="264" spans="1:76" ht="12.75" customHeight="1" x14ac:dyDescent="0.2">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83"/>
      <c r="BE264" s="83"/>
      <c r="BF264" s="83"/>
      <c r="BG264" s="83"/>
      <c r="BH264" s="83"/>
      <c r="BI264" s="83"/>
      <c r="BJ264" s="83"/>
      <c r="BK264" s="83"/>
      <c r="BL264" s="83"/>
      <c r="BM264" s="83"/>
      <c r="BN264" s="83"/>
      <c r="BO264" s="83"/>
      <c r="BP264" s="83"/>
      <c r="BQ264" s="120"/>
      <c r="BR264" s="120"/>
      <c r="BS264" s="120"/>
      <c r="BT264" s="120"/>
      <c r="BU264" s="83"/>
      <c r="BV264" s="83"/>
      <c r="BW264" s="83"/>
      <c r="BX264" s="83"/>
    </row>
    <row r="265" spans="1:76" ht="12.75" customHeight="1" x14ac:dyDescent="0.2">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c r="BC265" s="83"/>
      <c r="BD265" s="83"/>
      <c r="BE265" s="83"/>
      <c r="BF265" s="83"/>
      <c r="BG265" s="83"/>
      <c r="BH265" s="83"/>
      <c r="BI265" s="83"/>
      <c r="BJ265" s="83"/>
      <c r="BK265" s="83"/>
      <c r="BL265" s="83"/>
      <c r="BM265" s="83"/>
      <c r="BN265" s="83"/>
      <c r="BO265" s="83"/>
      <c r="BP265" s="83"/>
      <c r="BQ265" s="120"/>
      <c r="BR265" s="120"/>
      <c r="BS265" s="120"/>
      <c r="BT265" s="120"/>
      <c r="BU265" s="83"/>
      <c r="BV265" s="83"/>
      <c r="BW265" s="83"/>
      <c r="BX265" s="83"/>
    </row>
    <row r="266" spans="1:76" ht="12.75" customHeight="1" x14ac:dyDescent="0.2">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120"/>
      <c r="BR266" s="120"/>
      <c r="BS266" s="120"/>
      <c r="BT266" s="120"/>
      <c r="BU266" s="83"/>
      <c r="BV266" s="83"/>
      <c r="BW266" s="83"/>
      <c r="BX266" s="83"/>
    </row>
    <row r="267" spans="1:76" ht="12.75" customHeight="1" x14ac:dyDescent="0.2">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c r="BC267" s="83"/>
      <c r="BD267" s="83"/>
      <c r="BE267" s="83"/>
      <c r="BF267" s="83"/>
      <c r="BG267" s="83"/>
      <c r="BH267" s="83"/>
      <c r="BI267" s="83"/>
      <c r="BJ267" s="83"/>
      <c r="BK267" s="83"/>
      <c r="BL267" s="83"/>
      <c r="BM267" s="83"/>
      <c r="BN267" s="83"/>
      <c r="BO267" s="83"/>
      <c r="BP267" s="83"/>
      <c r="BQ267" s="120"/>
      <c r="BR267" s="120"/>
      <c r="BS267" s="120"/>
      <c r="BT267" s="120"/>
      <c r="BU267" s="83"/>
      <c r="BV267" s="83"/>
      <c r="BW267" s="83"/>
      <c r="BX267" s="83"/>
    </row>
    <row r="268" spans="1:76" ht="12.75" customHeight="1" x14ac:dyDescent="0.2">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120"/>
      <c r="BR268" s="120"/>
      <c r="BS268" s="120"/>
      <c r="BT268" s="120"/>
      <c r="BU268" s="83"/>
      <c r="BV268" s="83"/>
      <c r="BW268" s="83"/>
      <c r="BX268" s="83"/>
    </row>
    <row r="269" spans="1:76" ht="12.75" customHeight="1" x14ac:dyDescent="0.2">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120"/>
      <c r="BR269" s="120"/>
      <c r="BS269" s="120"/>
      <c r="BT269" s="120"/>
      <c r="BU269" s="83"/>
      <c r="BV269" s="83"/>
      <c r="BW269" s="83"/>
      <c r="BX269" s="83"/>
    </row>
    <row r="270" spans="1:76" ht="12.75" customHeight="1" x14ac:dyDescent="0.2">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120"/>
      <c r="BR270" s="120"/>
      <c r="BS270" s="120"/>
      <c r="BT270" s="120"/>
      <c r="BU270" s="83"/>
      <c r="BV270" s="83"/>
      <c r="BW270" s="83"/>
      <c r="BX270" s="83"/>
    </row>
    <row r="271" spans="1:76" ht="12.75" customHeight="1" x14ac:dyDescent="0.2">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120"/>
      <c r="BR271" s="120"/>
      <c r="BS271" s="120"/>
      <c r="BT271" s="120"/>
      <c r="BU271" s="83"/>
      <c r="BV271" s="83"/>
      <c r="BW271" s="83"/>
      <c r="BX271" s="83"/>
    </row>
    <row r="272" spans="1:76" ht="12.75" customHeight="1" x14ac:dyDescent="0.2">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120"/>
      <c r="BR272" s="120"/>
      <c r="BS272" s="120"/>
      <c r="BT272" s="120"/>
      <c r="BU272" s="83"/>
      <c r="BV272" s="83"/>
      <c r="BW272" s="83"/>
      <c r="BX272" s="83"/>
    </row>
    <row r="273" spans="1:76" ht="12.75" customHeight="1" x14ac:dyDescent="0.2">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120"/>
      <c r="BR273" s="120"/>
      <c r="BS273" s="120"/>
      <c r="BT273" s="120"/>
      <c r="BU273" s="83"/>
      <c r="BV273" s="83"/>
      <c r="BW273" s="83"/>
      <c r="BX273" s="83"/>
    </row>
    <row r="274" spans="1:76" ht="12.75" customHeight="1" x14ac:dyDescent="0.2">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c r="BM274" s="83"/>
      <c r="BN274" s="83"/>
      <c r="BO274" s="83"/>
      <c r="BP274" s="83"/>
      <c r="BQ274" s="120"/>
      <c r="BR274" s="120"/>
      <c r="BS274" s="120"/>
      <c r="BT274" s="120"/>
      <c r="BU274" s="83"/>
      <c r="BV274" s="83"/>
      <c r="BW274" s="83"/>
      <c r="BX274" s="83"/>
    </row>
    <row r="275" spans="1:76" ht="12.75" customHeight="1" x14ac:dyDescent="0.2">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120"/>
      <c r="BR275" s="120"/>
      <c r="BS275" s="120"/>
      <c r="BT275" s="120"/>
      <c r="BU275" s="83"/>
      <c r="BV275" s="83"/>
      <c r="BW275" s="83"/>
      <c r="BX275" s="83"/>
    </row>
    <row r="276" spans="1:76" ht="12.75" customHeight="1" x14ac:dyDescent="0.2">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120"/>
      <c r="BR276" s="120"/>
      <c r="BS276" s="120"/>
      <c r="BT276" s="120"/>
      <c r="BU276" s="83"/>
      <c r="BV276" s="83"/>
      <c r="BW276" s="83"/>
      <c r="BX276" s="83"/>
    </row>
    <row r="277" spans="1:76" ht="12.75" customHeight="1" x14ac:dyDescent="0.2">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120"/>
      <c r="BR277" s="120"/>
      <c r="BS277" s="120"/>
      <c r="BT277" s="120"/>
      <c r="BU277" s="83"/>
      <c r="BV277" s="83"/>
      <c r="BW277" s="83"/>
      <c r="BX277" s="83"/>
    </row>
    <row r="278" spans="1:76" ht="12.75" customHeight="1" x14ac:dyDescent="0.2">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c r="BC278" s="83"/>
      <c r="BD278" s="83"/>
      <c r="BE278" s="83"/>
      <c r="BF278" s="83"/>
      <c r="BG278" s="83"/>
      <c r="BH278" s="83"/>
      <c r="BI278" s="83"/>
      <c r="BJ278" s="83"/>
      <c r="BK278" s="83"/>
      <c r="BL278" s="83"/>
      <c r="BM278" s="83"/>
      <c r="BN278" s="83"/>
      <c r="BO278" s="83"/>
      <c r="BP278" s="83"/>
      <c r="BQ278" s="120"/>
      <c r="BR278" s="120"/>
      <c r="BS278" s="120"/>
      <c r="BT278" s="120"/>
      <c r="BU278" s="83"/>
      <c r="BV278" s="83"/>
      <c r="BW278" s="83"/>
      <c r="BX278" s="83"/>
    </row>
    <row r="279" spans="1:76" ht="12.75" customHeight="1" x14ac:dyDescent="0.2">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c r="BC279" s="83"/>
      <c r="BD279" s="83"/>
      <c r="BE279" s="83"/>
      <c r="BF279" s="83"/>
      <c r="BG279" s="83"/>
      <c r="BH279" s="83"/>
      <c r="BI279" s="83"/>
      <c r="BJ279" s="83"/>
      <c r="BK279" s="83"/>
      <c r="BL279" s="83"/>
      <c r="BM279" s="83"/>
      <c r="BN279" s="83"/>
      <c r="BO279" s="83"/>
      <c r="BP279" s="83"/>
      <c r="BQ279" s="120"/>
      <c r="BR279" s="120"/>
      <c r="BS279" s="120"/>
      <c r="BT279" s="120"/>
      <c r="BU279" s="83"/>
      <c r="BV279" s="83"/>
      <c r="BW279" s="83"/>
      <c r="BX279" s="83"/>
    </row>
    <row r="280" spans="1:76" ht="12.75" customHeight="1" x14ac:dyDescent="0.2">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c r="BC280" s="83"/>
      <c r="BD280" s="83"/>
      <c r="BE280" s="83"/>
      <c r="BF280" s="83"/>
      <c r="BG280" s="83"/>
      <c r="BH280" s="83"/>
      <c r="BI280" s="83"/>
      <c r="BJ280" s="83"/>
      <c r="BK280" s="83"/>
      <c r="BL280" s="83"/>
      <c r="BM280" s="83"/>
      <c r="BN280" s="83"/>
      <c r="BO280" s="83"/>
      <c r="BP280" s="83"/>
      <c r="BQ280" s="120"/>
      <c r="BR280" s="120"/>
      <c r="BS280" s="120"/>
      <c r="BT280" s="120"/>
      <c r="BU280" s="83"/>
      <c r="BV280" s="83"/>
      <c r="BW280" s="83"/>
      <c r="BX280" s="83"/>
    </row>
    <row r="281" spans="1:76" ht="12.75" customHeight="1" x14ac:dyDescent="0.2">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c r="BC281" s="83"/>
      <c r="BD281" s="83"/>
      <c r="BE281" s="83"/>
      <c r="BF281" s="83"/>
      <c r="BG281" s="83"/>
      <c r="BH281" s="83"/>
      <c r="BI281" s="83"/>
      <c r="BJ281" s="83"/>
      <c r="BK281" s="83"/>
      <c r="BL281" s="83"/>
      <c r="BM281" s="83"/>
      <c r="BN281" s="83"/>
      <c r="BO281" s="83"/>
      <c r="BP281" s="83"/>
      <c r="BQ281" s="120"/>
      <c r="BR281" s="120"/>
      <c r="BS281" s="120"/>
      <c r="BT281" s="120"/>
      <c r="BU281" s="83"/>
      <c r="BV281" s="83"/>
      <c r="BW281" s="83"/>
      <c r="BX281" s="83"/>
    </row>
    <row r="282" spans="1:76" ht="12.75" customHeight="1" x14ac:dyDescent="0.2">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c r="BC282" s="83"/>
      <c r="BD282" s="83"/>
      <c r="BE282" s="83"/>
      <c r="BF282" s="83"/>
      <c r="BG282" s="83"/>
      <c r="BH282" s="83"/>
      <c r="BI282" s="83"/>
      <c r="BJ282" s="83"/>
      <c r="BK282" s="83"/>
      <c r="BL282" s="83"/>
      <c r="BM282" s="83"/>
      <c r="BN282" s="83"/>
      <c r="BO282" s="83"/>
      <c r="BP282" s="83"/>
      <c r="BQ282" s="120"/>
      <c r="BR282" s="120"/>
      <c r="BS282" s="120"/>
      <c r="BT282" s="120"/>
      <c r="BU282" s="83"/>
      <c r="BV282" s="83"/>
      <c r="BW282" s="83"/>
      <c r="BX282" s="83"/>
    </row>
    <row r="283" spans="1:76" ht="12.75" customHeight="1" x14ac:dyDescent="0.2">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c r="BC283" s="83"/>
      <c r="BD283" s="83"/>
      <c r="BE283" s="83"/>
      <c r="BF283" s="83"/>
      <c r="BG283" s="83"/>
      <c r="BH283" s="83"/>
      <c r="BI283" s="83"/>
      <c r="BJ283" s="83"/>
      <c r="BK283" s="83"/>
      <c r="BL283" s="83"/>
      <c r="BM283" s="83"/>
      <c r="BN283" s="83"/>
      <c r="BO283" s="83"/>
      <c r="BP283" s="83"/>
      <c r="BQ283" s="120"/>
      <c r="BR283" s="120"/>
      <c r="BS283" s="120"/>
      <c r="BT283" s="120"/>
      <c r="BU283" s="83"/>
      <c r="BV283" s="83"/>
      <c r="BW283" s="83"/>
      <c r="BX283" s="83"/>
    </row>
    <row r="284" spans="1:76" ht="12.75" customHeight="1" x14ac:dyDescent="0.2">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c r="BC284" s="83"/>
      <c r="BD284" s="83"/>
      <c r="BE284" s="83"/>
      <c r="BF284" s="83"/>
      <c r="BG284" s="83"/>
      <c r="BH284" s="83"/>
      <c r="BI284" s="83"/>
      <c r="BJ284" s="83"/>
      <c r="BK284" s="83"/>
      <c r="BL284" s="83"/>
      <c r="BM284" s="83"/>
      <c r="BN284" s="83"/>
      <c r="BO284" s="83"/>
      <c r="BP284" s="83"/>
      <c r="BQ284" s="120"/>
      <c r="BR284" s="120"/>
      <c r="BS284" s="120"/>
      <c r="BT284" s="120"/>
      <c r="BU284" s="83"/>
      <c r="BV284" s="83"/>
      <c r="BW284" s="83"/>
      <c r="BX284" s="83"/>
    </row>
    <row r="285" spans="1:76" ht="12.75" customHeight="1" x14ac:dyDescent="0.2">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120"/>
      <c r="BR285" s="120"/>
      <c r="BS285" s="120"/>
      <c r="BT285" s="120"/>
      <c r="BU285" s="83"/>
      <c r="BV285" s="83"/>
      <c r="BW285" s="83"/>
      <c r="BX285" s="83"/>
    </row>
    <row r="286" spans="1:76" ht="12.75" customHeight="1" x14ac:dyDescent="0.2">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120"/>
      <c r="BR286" s="120"/>
      <c r="BS286" s="120"/>
      <c r="BT286" s="120"/>
      <c r="BU286" s="83"/>
      <c r="BV286" s="83"/>
      <c r="BW286" s="83"/>
      <c r="BX286" s="83"/>
    </row>
    <row r="287" spans="1:76" ht="12.75" customHeight="1" x14ac:dyDescent="0.2">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c r="BC287" s="83"/>
      <c r="BD287" s="83"/>
      <c r="BE287" s="83"/>
      <c r="BF287" s="83"/>
      <c r="BG287" s="83"/>
      <c r="BH287" s="83"/>
      <c r="BI287" s="83"/>
      <c r="BJ287" s="83"/>
      <c r="BK287" s="83"/>
      <c r="BL287" s="83"/>
      <c r="BM287" s="83"/>
      <c r="BN287" s="83"/>
      <c r="BO287" s="83"/>
      <c r="BP287" s="83"/>
      <c r="BQ287" s="120"/>
      <c r="BR287" s="120"/>
      <c r="BS287" s="120"/>
      <c r="BT287" s="120"/>
      <c r="BU287" s="83"/>
      <c r="BV287" s="83"/>
      <c r="BW287" s="83"/>
      <c r="BX287" s="83"/>
    </row>
    <row r="288" spans="1:76" ht="12.75" customHeight="1" x14ac:dyDescent="0.2">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M288" s="83"/>
      <c r="BN288" s="83"/>
      <c r="BO288" s="83"/>
      <c r="BP288" s="83"/>
      <c r="BQ288" s="120"/>
      <c r="BR288" s="120"/>
      <c r="BS288" s="120"/>
      <c r="BT288" s="120"/>
      <c r="BU288" s="83"/>
      <c r="BV288" s="83"/>
      <c r="BW288" s="83"/>
      <c r="BX288" s="83"/>
    </row>
    <row r="289" spans="1:76" ht="12.75" customHeight="1" x14ac:dyDescent="0.2">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M289" s="83"/>
      <c r="BN289" s="83"/>
      <c r="BO289" s="83"/>
      <c r="BP289" s="83"/>
      <c r="BQ289" s="120"/>
      <c r="BR289" s="120"/>
      <c r="BS289" s="120"/>
      <c r="BT289" s="120"/>
      <c r="BU289" s="83"/>
      <c r="BV289" s="83"/>
      <c r="BW289" s="83"/>
      <c r="BX289" s="83"/>
    </row>
    <row r="290" spans="1:76" ht="12.75" customHeight="1" x14ac:dyDescent="0.2">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M290" s="83"/>
      <c r="BN290" s="83"/>
      <c r="BO290" s="83"/>
      <c r="BP290" s="83"/>
      <c r="BQ290" s="120"/>
      <c r="BR290" s="120"/>
      <c r="BS290" s="120"/>
      <c r="BT290" s="120"/>
      <c r="BU290" s="83"/>
      <c r="BV290" s="83"/>
      <c r="BW290" s="83"/>
      <c r="BX290" s="83"/>
    </row>
    <row r="291" spans="1:76" ht="12.75" customHeight="1" x14ac:dyDescent="0.2">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c r="BC291" s="83"/>
      <c r="BD291" s="83"/>
      <c r="BE291" s="83"/>
      <c r="BF291" s="83"/>
      <c r="BG291" s="83"/>
      <c r="BH291" s="83"/>
      <c r="BI291" s="83"/>
      <c r="BJ291" s="83"/>
      <c r="BK291" s="83"/>
      <c r="BL291" s="83"/>
      <c r="BM291" s="83"/>
      <c r="BN291" s="83"/>
      <c r="BO291" s="83"/>
      <c r="BP291" s="83"/>
      <c r="BQ291" s="120"/>
      <c r="BR291" s="120"/>
      <c r="BS291" s="120"/>
      <c r="BT291" s="120"/>
      <c r="BU291" s="83"/>
      <c r="BV291" s="83"/>
      <c r="BW291" s="83"/>
      <c r="BX291" s="83"/>
    </row>
    <row r="292" spans="1:76" ht="12.75" customHeight="1" x14ac:dyDescent="0.2">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c r="BC292" s="83"/>
      <c r="BD292" s="83"/>
      <c r="BE292" s="83"/>
      <c r="BF292" s="83"/>
      <c r="BG292" s="83"/>
      <c r="BH292" s="83"/>
      <c r="BI292" s="83"/>
      <c r="BJ292" s="83"/>
      <c r="BK292" s="83"/>
      <c r="BL292" s="83"/>
      <c r="BM292" s="83"/>
      <c r="BN292" s="83"/>
      <c r="BO292" s="83"/>
      <c r="BP292" s="83"/>
      <c r="BQ292" s="120"/>
      <c r="BR292" s="120"/>
      <c r="BS292" s="120"/>
      <c r="BT292" s="120"/>
      <c r="BU292" s="83"/>
      <c r="BV292" s="83"/>
      <c r="BW292" s="83"/>
      <c r="BX292" s="83"/>
    </row>
    <row r="293" spans="1:76" ht="12.75" customHeight="1" x14ac:dyDescent="0.2">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c r="BC293" s="83"/>
      <c r="BD293" s="83"/>
      <c r="BE293" s="83"/>
      <c r="BF293" s="83"/>
      <c r="BG293" s="83"/>
      <c r="BH293" s="83"/>
      <c r="BI293" s="83"/>
      <c r="BJ293" s="83"/>
      <c r="BK293" s="83"/>
      <c r="BL293" s="83"/>
      <c r="BM293" s="83"/>
      <c r="BN293" s="83"/>
      <c r="BO293" s="83"/>
      <c r="BP293" s="83"/>
      <c r="BQ293" s="120"/>
      <c r="BR293" s="120"/>
      <c r="BS293" s="120"/>
      <c r="BT293" s="120"/>
      <c r="BU293" s="83"/>
      <c r="BV293" s="83"/>
      <c r="BW293" s="83"/>
      <c r="BX293" s="83"/>
    </row>
    <row r="294" spans="1:76" ht="12.75" customHeight="1" x14ac:dyDescent="0.2">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c r="BC294" s="83"/>
      <c r="BD294" s="83"/>
      <c r="BE294" s="83"/>
      <c r="BF294" s="83"/>
      <c r="BG294" s="83"/>
      <c r="BH294" s="83"/>
      <c r="BI294" s="83"/>
      <c r="BJ294" s="83"/>
      <c r="BK294" s="83"/>
      <c r="BL294" s="83"/>
      <c r="BM294" s="83"/>
      <c r="BN294" s="83"/>
      <c r="BO294" s="83"/>
      <c r="BP294" s="83"/>
      <c r="BQ294" s="120"/>
      <c r="BR294" s="120"/>
      <c r="BS294" s="120"/>
      <c r="BT294" s="120"/>
      <c r="BU294" s="83"/>
      <c r="BV294" s="83"/>
      <c r="BW294" s="83"/>
      <c r="BX294" s="83"/>
    </row>
    <row r="295" spans="1:76" ht="12.75" customHeight="1" x14ac:dyDescent="0.2">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c r="BC295" s="83"/>
      <c r="BD295" s="83"/>
      <c r="BE295" s="83"/>
      <c r="BF295" s="83"/>
      <c r="BG295" s="83"/>
      <c r="BH295" s="83"/>
      <c r="BI295" s="83"/>
      <c r="BJ295" s="83"/>
      <c r="BK295" s="83"/>
      <c r="BL295" s="83"/>
      <c r="BM295" s="83"/>
      <c r="BN295" s="83"/>
      <c r="BO295" s="83"/>
      <c r="BP295" s="83"/>
      <c r="BQ295" s="120"/>
      <c r="BR295" s="120"/>
      <c r="BS295" s="120"/>
      <c r="BT295" s="120"/>
      <c r="BU295" s="83"/>
      <c r="BV295" s="83"/>
      <c r="BW295" s="83"/>
      <c r="BX295" s="83"/>
    </row>
    <row r="296" spans="1:76" ht="12.75" customHeight="1" x14ac:dyDescent="0.2">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c r="BC296" s="83"/>
      <c r="BD296" s="83"/>
      <c r="BE296" s="83"/>
      <c r="BF296" s="83"/>
      <c r="BG296" s="83"/>
      <c r="BH296" s="83"/>
      <c r="BI296" s="83"/>
      <c r="BJ296" s="83"/>
      <c r="BK296" s="83"/>
      <c r="BL296" s="83"/>
      <c r="BM296" s="83"/>
      <c r="BN296" s="83"/>
      <c r="BO296" s="83"/>
      <c r="BP296" s="83"/>
      <c r="BQ296" s="120"/>
      <c r="BR296" s="120"/>
      <c r="BS296" s="120"/>
      <c r="BT296" s="120"/>
      <c r="BU296" s="83"/>
      <c r="BV296" s="83"/>
      <c r="BW296" s="83"/>
      <c r="BX296" s="83"/>
    </row>
    <row r="297" spans="1:76" ht="12.75" customHeight="1" x14ac:dyDescent="0.2">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c r="BC297" s="83"/>
      <c r="BD297" s="83"/>
      <c r="BE297" s="83"/>
      <c r="BF297" s="83"/>
      <c r="BG297" s="83"/>
      <c r="BH297" s="83"/>
      <c r="BI297" s="83"/>
      <c r="BJ297" s="83"/>
      <c r="BK297" s="83"/>
      <c r="BL297" s="83"/>
      <c r="BM297" s="83"/>
      <c r="BN297" s="83"/>
      <c r="BO297" s="83"/>
      <c r="BP297" s="83"/>
      <c r="BQ297" s="120"/>
      <c r="BR297" s="120"/>
      <c r="BS297" s="120"/>
      <c r="BT297" s="120"/>
      <c r="BU297" s="83"/>
      <c r="BV297" s="83"/>
      <c r="BW297" s="83"/>
      <c r="BX297" s="83"/>
    </row>
    <row r="298" spans="1:76" ht="12.75" customHeight="1" x14ac:dyDescent="0.2">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c r="BC298" s="83"/>
      <c r="BD298" s="83"/>
      <c r="BE298" s="83"/>
      <c r="BF298" s="83"/>
      <c r="BG298" s="83"/>
      <c r="BH298" s="83"/>
      <c r="BI298" s="83"/>
      <c r="BJ298" s="83"/>
      <c r="BK298" s="83"/>
      <c r="BL298" s="83"/>
      <c r="BM298" s="83"/>
      <c r="BN298" s="83"/>
      <c r="BO298" s="83"/>
      <c r="BP298" s="83"/>
      <c r="BQ298" s="120"/>
      <c r="BR298" s="120"/>
      <c r="BS298" s="120"/>
      <c r="BT298" s="120"/>
      <c r="BU298" s="83"/>
      <c r="BV298" s="83"/>
      <c r="BW298" s="83"/>
      <c r="BX298" s="83"/>
    </row>
    <row r="299" spans="1:76" ht="12.75" customHeight="1" x14ac:dyDescent="0.2">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c r="BC299" s="83"/>
      <c r="BD299" s="83"/>
      <c r="BE299" s="83"/>
      <c r="BF299" s="83"/>
      <c r="BG299" s="83"/>
      <c r="BH299" s="83"/>
      <c r="BI299" s="83"/>
      <c r="BJ299" s="83"/>
      <c r="BK299" s="83"/>
      <c r="BL299" s="83"/>
      <c r="BM299" s="83"/>
      <c r="BN299" s="83"/>
      <c r="BO299" s="83"/>
      <c r="BP299" s="83"/>
      <c r="BQ299" s="120"/>
      <c r="BR299" s="120"/>
      <c r="BS299" s="120"/>
      <c r="BT299" s="120"/>
      <c r="BU299" s="83"/>
      <c r="BV299" s="83"/>
      <c r="BW299" s="83"/>
      <c r="BX299" s="83"/>
    </row>
    <row r="300" spans="1:76" ht="12.75" customHeight="1" x14ac:dyDescent="0.2">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c r="BC300" s="83"/>
      <c r="BD300" s="83"/>
      <c r="BE300" s="83"/>
      <c r="BF300" s="83"/>
      <c r="BG300" s="83"/>
      <c r="BH300" s="83"/>
      <c r="BI300" s="83"/>
      <c r="BJ300" s="83"/>
      <c r="BK300" s="83"/>
      <c r="BL300" s="83"/>
      <c r="BM300" s="83"/>
      <c r="BN300" s="83"/>
      <c r="BO300" s="83"/>
      <c r="BP300" s="83"/>
      <c r="BQ300" s="120"/>
      <c r="BR300" s="120"/>
      <c r="BS300" s="120"/>
      <c r="BT300" s="120"/>
      <c r="BU300" s="83"/>
      <c r="BV300" s="83"/>
      <c r="BW300" s="83"/>
      <c r="BX300" s="83"/>
    </row>
    <row r="301" spans="1:76" ht="12.75" customHeight="1" x14ac:dyDescent="0.2">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c r="BC301" s="83"/>
      <c r="BD301" s="83"/>
      <c r="BE301" s="83"/>
      <c r="BF301" s="83"/>
      <c r="BG301" s="83"/>
      <c r="BH301" s="83"/>
      <c r="BI301" s="83"/>
      <c r="BJ301" s="83"/>
      <c r="BK301" s="83"/>
      <c r="BL301" s="83"/>
      <c r="BM301" s="83"/>
      <c r="BN301" s="83"/>
      <c r="BO301" s="83"/>
      <c r="BP301" s="83"/>
      <c r="BQ301" s="120"/>
      <c r="BR301" s="120"/>
      <c r="BS301" s="120"/>
      <c r="BT301" s="120"/>
      <c r="BU301" s="83"/>
      <c r="BV301" s="83"/>
      <c r="BW301" s="83"/>
      <c r="BX301" s="83"/>
    </row>
    <row r="302" spans="1:76" ht="12.75" customHeight="1" x14ac:dyDescent="0.2">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120"/>
      <c r="BR302" s="120"/>
      <c r="BS302" s="120"/>
      <c r="BT302" s="120"/>
      <c r="BU302" s="83"/>
      <c r="BV302" s="83"/>
      <c r="BW302" s="83"/>
      <c r="BX302" s="83"/>
    </row>
    <row r="303" spans="1:76" ht="12.75" customHeight="1" x14ac:dyDescent="0.2">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c r="BC303" s="83"/>
      <c r="BD303" s="83"/>
      <c r="BE303" s="83"/>
      <c r="BF303" s="83"/>
      <c r="BG303" s="83"/>
      <c r="BH303" s="83"/>
      <c r="BI303" s="83"/>
      <c r="BJ303" s="83"/>
      <c r="BK303" s="83"/>
      <c r="BL303" s="83"/>
      <c r="BM303" s="83"/>
      <c r="BN303" s="83"/>
      <c r="BO303" s="83"/>
      <c r="BP303" s="83"/>
      <c r="BQ303" s="120"/>
      <c r="BR303" s="120"/>
      <c r="BS303" s="120"/>
      <c r="BT303" s="120"/>
      <c r="BU303" s="83"/>
      <c r="BV303" s="83"/>
      <c r="BW303" s="83"/>
      <c r="BX303" s="83"/>
    </row>
    <row r="304" spans="1:76" ht="12.75" customHeight="1" x14ac:dyDescent="0.2">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c r="BC304" s="83"/>
      <c r="BD304" s="83"/>
      <c r="BE304" s="83"/>
      <c r="BF304" s="83"/>
      <c r="BG304" s="83"/>
      <c r="BH304" s="83"/>
      <c r="BI304" s="83"/>
      <c r="BJ304" s="83"/>
      <c r="BK304" s="83"/>
      <c r="BL304" s="83"/>
      <c r="BM304" s="83"/>
      <c r="BN304" s="83"/>
      <c r="BO304" s="83"/>
      <c r="BP304" s="83"/>
      <c r="BQ304" s="120"/>
      <c r="BR304" s="120"/>
      <c r="BS304" s="120"/>
      <c r="BT304" s="120"/>
      <c r="BU304" s="83"/>
      <c r="BV304" s="83"/>
      <c r="BW304" s="83"/>
      <c r="BX304" s="83"/>
    </row>
    <row r="305" spans="1:76" ht="12.75" customHeight="1" x14ac:dyDescent="0.2">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c r="BC305" s="83"/>
      <c r="BD305" s="83"/>
      <c r="BE305" s="83"/>
      <c r="BF305" s="83"/>
      <c r="BG305" s="83"/>
      <c r="BH305" s="83"/>
      <c r="BI305" s="83"/>
      <c r="BJ305" s="83"/>
      <c r="BK305" s="83"/>
      <c r="BL305" s="83"/>
      <c r="BM305" s="83"/>
      <c r="BN305" s="83"/>
      <c r="BO305" s="83"/>
      <c r="BP305" s="83"/>
      <c r="BQ305" s="120"/>
      <c r="BR305" s="120"/>
      <c r="BS305" s="120"/>
      <c r="BT305" s="120"/>
      <c r="BU305" s="83"/>
      <c r="BV305" s="83"/>
      <c r="BW305" s="83"/>
      <c r="BX305" s="83"/>
    </row>
    <row r="306" spans="1:76" ht="12.75" customHeight="1" x14ac:dyDescent="0.2">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c r="BC306" s="83"/>
      <c r="BD306" s="83"/>
      <c r="BE306" s="83"/>
      <c r="BF306" s="83"/>
      <c r="BG306" s="83"/>
      <c r="BH306" s="83"/>
      <c r="BI306" s="83"/>
      <c r="BJ306" s="83"/>
      <c r="BK306" s="83"/>
      <c r="BL306" s="83"/>
      <c r="BM306" s="83"/>
      <c r="BN306" s="83"/>
      <c r="BO306" s="83"/>
      <c r="BP306" s="83"/>
      <c r="BQ306" s="120"/>
      <c r="BR306" s="120"/>
      <c r="BS306" s="120"/>
      <c r="BT306" s="120"/>
      <c r="BU306" s="83"/>
      <c r="BV306" s="83"/>
      <c r="BW306" s="83"/>
      <c r="BX306" s="83"/>
    </row>
    <row r="307" spans="1:76" ht="12.75" customHeight="1" x14ac:dyDescent="0.2">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c r="BC307" s="83"/>
      <c r="BD307" s="83"/>
      <c r="BE307" s="83"/>
      <c r="BF307" s="83"/>
      <c r="BG307" s="83"/>
      <c r="BH307" s="83"/>
      <c r="BI307" s="83"/>
      <c r="BJ307" s="83"/>
      <c r="BK307" s="83"/>
      <c r="BL307" s="83"/>
      <c r="BM307" s="83"/>
      <c r="BN307" s="83"/>
      <c r="BO307" s="83"/>
      <c r="BP307" s="83"/>
      <c r="BQ307" s="120"/>
      <c r="BR307" s="120"/>
      <c r="BS307" s="120"/>
      <c r="BT307" s="120"/>
      <c r="BU307" s="83"/>
      <c r="BV307" s="83"/>
      <c r="BW307" s="83"/>
      <c r="BX307" s="83"/>
    </row>
    <row r="308" spans="1:76" ht="12.75" customHeight="1" x14ac:dyDescent="0.2">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c r="BC308" s="83"/>
      <c r="BD308" s="83"/>
      <c r="BE308" s="83"/>
      <c r="BF308" s="83"/>
      <c r="BG308" s="83"/>
      <c r="BH308" s="83"/>
      <c r="BI308" s="83"/>
      <c r="BJ308" s="83"/>
      <c r="BK308" s="83"/>
      <c r="BL308" s="83"/>
      <c r="BM308" s="83"/>
      <c r="BN308" s="83"/>
      <c r="BO308" s="83"/>
      <c r="BP308" s="83"/>
      <c r="BQ308" s="120"/>
      <c r="BR308" s="120"/>
      <c r="BS308" s="120"/>
      <c r="BT308" s="120"/>
      <c r="BU308" s="83"/>
      <c r="BV308" s="83"/>
      <c r="BW308" s="83"/>
      <c r="BX308" s="83"/>
    </row>
    <row r="309" spans="1:76" ht="12.75" customHeight="1" x14ac:dyDescent="0.2">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120"/>
      <c r="BR309" s="120"/>
      <c r="BS309" s="120"/>
      <c r="BT309" s="120"/>
      <c r="BU309" s="83"/>
      <c r="BV309" s="83"/>
      <c r="BW309" s="83"/>
      <c r="BX309" s="83"/>
    </row>
    <row r="310" spans="1:76" ht="12.75" customHeight="1" x14ac:dyDescent="0.2">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c r="BC310" s="83"/>
      <c r="BD310" s="83"/>
      <c r="BE310" s="83"/>
      <c r="BF310" s="83"/>
      <c r="BG310" s="83"/>
      <c r="BH310" s="83"/>
      <c r="BI310" s="83"/>
      <c r="BJ310" s="83"/>
      <c r="BK310" s="83"/>
      <c r="BL310" s="83"/>
      <c r="BM310" s="83"/>
      <c r="BN310" s="83"/>
      <c r="BO310" s="83"/>
      <c r="BP310" s="83"/>
      <c r="BQ310" s="120"/>
      <c r="BR310" s="120"/>
      <c r="BS310" s="120"/>
      <c r="BT310" s="120"/>
      <c r="BU310" s="83"/>
      <c r="BV310" s="83"/>
      <c r="BW310" s="83"/>
      <c r="BX310" s="83"/>
    </row>
    <row r="311" spans="1:76" ht="12.75" customHeight="1" x14ac:dyDescent="0.2">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c r="BC311" s="83"/>
      <c r="BD311" s="83"/>
      <c r="BE311" s="83"/>
      <c r="BF311" s="83"/>
      <c r="BG311" s="83"/>
      <c r="BH311" s="83"/>
      <c r="BI311" s="83"/>
      <c r="BJ311" s="83"/>
      <c r="BK311" s="83"/>
      <c r="BL311" s="83"/>
      <c r="BM311" s="83"/>
      <c r="BN311" s="83"/>
      <c r="BO311" s="83"/>
      <c r="BP311" s="83"/>
      <c r="BQ311" s="120"/>
      <c r="BR311" s="120"/>
      <c r="BS311" s="120"/>
      <c r="BT311" s="120"/>
      <c r="BU311" s="83"/>
      <c r="BV311" s="83"/>
      <c r="BW311" s="83"/>
      <c r="BX311" s="83"/>
    </row>
    <row r="312" spans="1:76" ht="12.75" customHeight="1" x14ac:dyDescent="0.2">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120"/>
      <c r="BR312" s="120"/>
      <c r="BS312" s="120"/>
      <c r="BT312" s="120"/>
      <c r="BU312" s="83"/>
      <c r="BV312" s="83"/>
      <c r="BW312" s="83"/>
      <c r="BX312" s="83"/>
    </row>
    <row r="313" spans="1:76" ht="12.75" customHeight="1" x14ac:dyDescent="0.2">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c r="BM313" s="83"/>
      <c r="BN313" s="83"/>
      <c r="BO313" s="83"/>
      <c r="BP313" s="83"/>
      <c r="BQ313" s="120"/>
      <c r="BR313" s="120"/>
      <c r="BS313" s="120"/>
      <c r="BT313" s="120"/>
      <c r="BU313" s="83"/>
      <c r="BV313" s="83"/>
      <c r="BW313" s="83"/>
      <c r="BX313" s="83"/>
    </row>
    <row r="314" spans="1:76" ht="12.75" customHeight="1" x14ac:dyDescent="0.2">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c r="BC314" s="83"/>
      <c r="BD314" s="83"/>
      <c r="BE314" s="83"/>
      <c r="BF314" s="83"/>
      <c r="BG314" s="83"/>
      <c r="BH314" s="83"/>
      <c r="BI314" s="83"/>
      <c r="BJ314" s="83"/>
      <c r="BK314" s="83"/>
      <c r="BL314" s="83"/>
      <c r="BM314" s="83"/>
      <c r="BN314" s="83"/>
      <c r="BO314" s="83"/>
      <c r="BP314" s="83"/>
      <c r="BQ314" s="120"/>
      <c r="BR314" s="120"/>
      <c r="BS314" s="120"/>
      <c r="BT314" s="120"/>
      <c r="BU314" s="83"/>
      <c r="BV314" s="83"/>
      <c r="BW314" s="83"/>
      <c r="BX314" s="83"/>
    </row>
    <row r="315" spans="1:76" ht="12.75" customHeight="1" x14ac:dyDescent="0.2">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c r="BM315" s="83"/>
      <c r="BN315" s="83"/>
      <c r="BO315" s="83"/>
      <c r="BP315" s="83"/>
      <c r="BQ315" s="120"/>
      <c r="BR315" s="120"/>
      <c r="BS315" s="120"/>
      <c r="BT315" s="120"/>
      <c r="BU315" s="83"/>
      <c r="BV315" s="83"/>
      <c r="BW315" s="83"/>
      <c r="BX315" s="83"/>
    </row>
    <row r="316" spans="1:76" ht="12.75" customHeight="1" x14ac:dyDescent="0.2">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c r="BC316" s="83"/>
      <c r="BD316" s="83"/>
      <c r="BE316" s="83"/>
      <c r="BF316" s="83"/>
      <c r="BG316" s="83"/>
      <c r="BH316" s="83"/>
      <c r="BI316" s="83"/>
      <c r="BJ316" s="83"/>
      <c r="BK316" s="83"/>
      <c r="BL316" s="83"/>
      <c r="BM316" s="83"/>
      <c r="BN316" s="83"/>
      <c r="BO316" s="83"/>
      <c r="BP316" s="83"/>
      <c r="BQ316" s="120"/>
      <c r="BR316" s="120"/>
      <c r="BS316" s="120"/>
      <c r="BT316" s="120"/>
      <c r="BU316" s="83"/>
      <c r="BV316" s="83"/>
      <c r="BW316" s="83"/>
      <c r="BX316" s="83"/>
    </row>
    <row r="317" spans="1:76" ht="12.75" customHeight="1" x14ac:dyDescent="0.2">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c r="BC317" s="83"/>
      <c r="BD317" s="83"/>
      <c r="BE317" s="83"/>
      <c r="BF317" s="83"/>
      <c r="BG317" s="83"/>
      <c r="BH317" s="83"/>
      <c r="BI317" s="83"/>
      <c r="BJ317" s="83"/>
      <c r="BK317" s="83"/>
      <c r="BL317" s="83"/>
      <c r="BM317" s="83"/>
      <c r="BN317" s="83"/>
      <c r="BO317" s="83"/>
      <c r="BP317" s="83"/>
      <c r="BQ317" s="120"/>
      <c r="BR317" s="120"/>
      <c r="BS317" s="120"/>
      <c r="BT317" s="120"/>
      <c r="BU317" s="83"/>
      <c r="BV317" s="83"/>
      <c r="BW317" s="83"/>
      <c r="BX317" s="83"/>
    </row>
    <row r="318" spans="1:76" ht="12.75" customHeight="1" x14ac:dyDescent="0.2">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c r="BC318" s="83"/>
      <c r="BD318" s="83"/>
      <c r="BE318" s="83"/>
      <c r="BF318" s="83"/>
      <c r="BG318" s="83"/>
      <c r="BH318" s="83"/>
      <c r="BI318" s="83"/>
      <c r="BJ318" s="83"/>
      <c r="BK318" s="83"/>
      <c r="BL318" s="83"/>
      <c r="BM318" s="83"/>
      <c r="BN318" s="83"/>
      <c r="BO318" s="83"/>
      <c r="BP318" s="83"/>
      <c r="BQ318" s="120"/>
      <c r="BR318" s="120"/>
      <c r="BS318" s="120"/>
      <c r="BT318" s="120"/>
      <c r="BU318" s="83"/>
      <c r="BV318" s="83"/>
      <c r="BW318" s="83"/>
      <c r="BX318" s="83"/>
    </row>
    <row r="319" spans="1:76" ht="12.75" customHeight="1" x14ac:dyDescent="0.2">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120"/>
      <c r="BR319" s="120"/>
      <c r="BS319" s="120"/>
      <c r="BT319" s="120"/>
      <c r="BU319" s="83"/>
      <c r="BV319" s="83"/>
      <c r="BW319" s="83"/>
      <c r="BX319" s="83"/>
    </row>
    <row r="320" spans="1:76" ht="12.75" customHeight="1" x14ac:dyDescent="0.2">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c r="BC320" s="83"/>
      <c r="BD320" s="83"/>
      <c r="BE320" s="83"/>
      <c r="BF320" s="83"/>
      <c r="BG320" s="83"/>
      <c r="BH320" s="83"/>
      <c r="BI320" s="83"/>
      <c r="BJ320" s="83"/>
      <c r="BK320" s="83"/>
      <c r="BL320" s="83"/>
      <c r="BM320" s="83"/>
      <c r="BN320" s="83"/>
      <c r="BO320" s="83"/>
      <c r="BP320" s="83"/>
      <c r="BQ320" s="120"/>
      <c r="BR320" s="120"/>
      <c r="BS320" s="120"/>
      <c r="BT320" s="120"/>
      <c r="BU320" s="83"/>
      <c r="BV320" s="83"/>
      <c r="BW320" s="83"/>
      <c r="BX320" s="83"/>
    </row>
    <row r="321" spans="1:76" ht="12.75" customHeight="1" x14ac:dyDescent="0.2">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c r="BC321" s="83"/>
      <c r="BD321" s="83"/>
      <c r="BE321" s="83"/>
      <c r="BF321" s="83"/>
      <c r="BG321" s="83"/>
      <c r="BH321" s="83"/>
      <c r="BI321" s="83"/>
      <c r="BJ321" s="83"/>
      <c r="BK321" s="83"/>
      <c r="BL321" s="83"/>
      <c r="BM321" s="83"/>
      <c r="BN321" s="83"/>
      <c r="BO321" s="83"/>
      <c r="BP321" s="83"/>
      <c r="BQ321" s="120"/>
      <c r="BR321" s="120"/>
      <c r="BS321" s="120"/>
      <c r="BT321" s="120"/>
      <c r="BU321" s="83"/>
      <c r="BV321" s="83"/>
      <c r="BW321" s="83"/>
      <c r="BX321" s="83"/>
    </row>
    <row r="322" spans="1:76" ht="12.75" customHeight="1" x14ac:dyDescent="0.2">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c r="BC322" s="83"/>
      <c r="BD322" s="83"/>
      <c r="BE322" s="83"/>
      <c r="BF322" s="83"/>
      <c r="BG322" s="83"/>
      <c r="BH322" s="83"/>
      <c r="BI322" s="83"/>
      <c r="BJ322" s="83"/>
      <c r="BK322" s="83"/>
      <c r="BL322" s="83"/>
      <c r="BM322" s="83"/>
      <c r="BN322" s="83"/>
      <c r="BO322" s="83"/>
      <c r="BP322" s="83"/>
      <c r="BQ322" s="120"/>
      <c r="BR322" s="120"/>
      <c r="BS322" s="120"/>
      <c r="BT322" s="120"/>
      <c r="BU322" s="83"/>
      <c r="BV322" s="83"/>
      <c r="BW322" s="83"/>
      <c r="BX322" s="83"/>
    </row>
    <row r="323" spans="1:76" ht="12.75" customHeight="1" x14ac:dyDescent="0.2">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c r="BC323" s="83"/>
      <c r="BD323" s="83"/>
      <c r="BE323" s="83"/>
      <c r="BF323" s="83"/>
      <c r="BG323" s="83"/>
      <c r="BH323" s="83"/>
      <c r="BI323" s="83"/>
      <c r="BJ323" s="83"/>
      <c r="BK323" s="83"/>
      <c r="BL323" s="83"/>
      <c r="BM323" s="83"/>
      <c r="BN323" s="83"/>
      <c r="BO323" s="83"/>
      <c r="BP323" s="83"/>
      <c r="BQ323" s="120"/>
      <c r="BR323" s="120"/>
      <c r="BS323" s="120"/>
      <c r="BT323" s="120"/>
      <c r="BU323" s="83"/>
      <c r="BV323" s="83"/>
      <c r="BW323" s="83"/>
      <c r="BX323" s="83"/>
    </row>
    <row r="324" spans="1:76" ht="12.75" customHeight="1" x14ac:dyDescent="0.2">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c r="BC324" s="83"/>
      <c r="BD324" s="83"/>
      <c r="BE324" s="83"/>
      <c r="BF324" s="83"/>
      <c r="BG324" s="83"/>
      <c r="BH324" s="83"/>
      <c r="BI324" s="83"/>
      <c r="BJ324" s="83"/>
      <c r="BK324" s="83"/>
      <c r="BL324" s="83"/>
      <c r="BM324" s="83"/>
      <c r="BN324" s="83"/>
      <c r="BO324" s="83"/>
      <c r="BP324" s="83"/>
      <c r="BQ324" s="120"/>
      <c r="BR324" s="120"/>
      <c r="BS324" s="120"/>
      <c r="BT324" s="120"/>
      <c r="BU324" s="83"/>
      <c r="BV324" s="83"/>
      <c r="BW324" s="83"/>
      <c r="BX324" s="83"/>
    </row>
    <row r="325" spans="1:76" ht="12.75" customHeight="1" x14ac:dyDescent="0.2">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c r="BC325" s="83"/>
      <c r="BD325" s="83"/>
      <c r="BE325" s="83"/>
      <c r="BF325" s="83"/>
      <c r="BG325" s="83"/>
      <c r="BH325" s="83"/>
      <c r="BI325" s="83"/>
      <c r="BJ325" s="83"/>
      <c r="BK325" s="83"/>
      <c r="BL325" s="83"/>
      <c r="BM325" s="83"/>
      <c r="BN325" s="83"/>
      <c r="BO325" s="83"/>
      <c r="BP325" s="83"/>
      <c r="BQ325" s="120"/>
      <c r="BR325" s="120"/>
      <c r="BS325" s="120"/>
      <c r="BT325" s="120"/>
      <c r="BU325" s="83"/>
      <c r="BV325" s="83"/>
      <c r="BW325" s="83"/>
      <c r="BX325" s="83"/>
    </row>
    <row r="326" spans="1:76" ht="12.75" customHeight="1" x14ac:dyDescent="0.2">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c r="BC326" s="83"/>
      <c r="BD326" s="83"/>
      <c r="BE326" s="83"/>
      <c r="BF326" s="83"/>
      <c r="BG326" s="83"/>
      <c r="BH326" s="83"/>
      <c r="BI326" s="83"/>
      <c r="BJ326" s="83"/>
      <c r="BK326" s="83"/>
      <c r="BL326" s="83"/>
      <c r="BM326" s="83"/>
      <c r="BN326" s="83"/>
      <c r="BO326" s="83"/>
      <c r="BP326" s="83"/>
      <c r="BQ326" s="120"/>
      <c r="BR326" s="120"/>
      <c r="BS326" s="120"/>
      <c r="BT326" s="120"/>
      <c r="BU326" s="83"/>
      <c r="BV326" s="83"/>
      <c r="BW326" s="83"/>
      <c r="BX326" s="83"/>
    </row>
    <row r="327" spans="1:76" ht="12.75" customHeight="1" x14ac:dyDescent="0.2">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c r="BM327" s="83"/>
      <c r="BN327" s="83"/>
      <c r="BO327" s="83"/>
      <c r="BP327" s="83"/>
      <c r="BQ327" s="120"/>
      <c r="BR327" s="120"/>
      <c r="BS327" s="120"/>
      <c r="BT327" s="120"/>
      <c r="BU327" s="83"/>
      <c r="BV327" s="83"/>
      <c r="BW327" s="83"/>
      <c r="BX327" s="83"/>
    </row>
    <row r="328" spans="1:76" ht="12.75" customHeight="1" x14ac:dyDescent="0.2">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c r="BM328" s="83"/>
      <c r="BN328" s="83"/>
      <c r="BO328" s="83"/>
      <c r="BP328" s="83"/>
      <c r="BQ328" s="120"/>
      <c r="BR328" s="120"/>
      <c r="BS328" s="120"/>
      <c r="BT328" s="120"/>
      <c r="BU328" s="83"/>
      <c r="BV328" s="83"/>
      <c r="BW328" s="83"/>
      <c r="BX328" s="83"/>
    </row>
    <row r="329" spans="1:76" ht="12.75" customHeight="1" x14ac:dyDescent="0.2">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c r="BC329" s="83"/>
      <c r="BD329" s="83"/>
      <c r="BE329" s="83"/>
      <c r="BF329" s="83"/>
      <c r="BG329" s="83"/>
      <c r="BH329" s="83"/>
      <c r="BI329" s="83"/>
      <c r="BJ329" s="83"/>
      <c r="BK329" s="83"/>
      <c r="BL329" s="83"/>
      <c r="BM329" s="83"/>
      <c r="BN329" s="83"/>
      <c r="BO329" s="83"/>
      <c r="BP329" s="83"/>
      <c r="BQ329" s="120"/>
      <c r="BR329" s="120"/>
      <c r="BS329" s="120"/>
      <c r="BT329" s="120"/>
      <c r="BU329" s="83"/>
      <c r="BV329" s="83"/>
      <c r="BW329" s="83"/>
      <c r="BX329" s="83"/>
    </row>
    <row r="330" spans="1:76" ht="12.75" customHeight="1" x14ac:dyDescent="0.2">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120"/>
      <c r="BR330" s="120"/>
      <c r="BS330" s="120"/>
      <c r="BT330" s="120"/>
      <c r="BU330" s="83"/>
      <c r="BV330" s="83"/>
      <c r="BW330" s="83"/>
      <c r="BX330" s="83"/>
    </row>
    <row r="331" spans="1:76" ht="12.75" customHeight="1" x14ac:dyDescent="0.2">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c r="BC331" s="83"/>
      <c r="BD331" s="83"/>
      <c r="BE331" s="83"/>
      <c r="BF331" s="83"/>
      <c r="BG331" s="83"/>
      <c r="BH331" s="83"/>
      <c r="BI331" s="83"/>
      <c r="BJ331" s="83"/>
      <c r="BK331" s="83"/>
      <c r="BL331" s="83"/>
      <c r="BM331" s="83"/>
      <c r="BN331" s="83"/>
      <c r="BO331" s="83"/>
      <c r="BP331" s="83"/>
      <c r="BQ331" s="120"/>
      <c r="BR331" s="120"/>
      <c r="BS331" s="120"/>
      <c r="BT331" s="120"/>
      <c r="BU331" s="83"/>
      <c r="BV331" s="83"/>
      <c r="BW331" s="83"/>
      <c r="BX331" s="83"/>
    </row>
    <row r="332" spans="1:76" ht="12.75" customHeight="1" x14ac:dyDescent="0.2">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120"/>
      <c r="BR332" s="120"/>
      <c r="BS332" s="120"/>
      <c r="BT332" s="120"/>
      <c r="BU332" s="83"/>
      <c r="BV332" s="83"/>
      <c r="BW332" s="83"/>
      <c r="BX332" s="83"/>
    </row>
    <row r="333" spans="1:76" ht="12.75" customHeight="1" x14ac:dyDescent="0.2">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c r="BK333" s="83"/>
      <c r="BL333" s="83"/>
      <c r="BM333" s="83"/>
      <c r="BN333" s="83"/>
      <c r="BO333" s="83"/>
      <c r="BP333" s="83"/>
      <c r="BQ333" s="120"/>
      <c r="BR333" s="120"/>
      <c r="BS333" s="120"/>
      <c r="BT333" s="120"/>
      <c r="BU333" s="83"/>
      <c r="BV333" s="83"/>
      <c r="BW333" s="83"/>
      <c r="BX333" s="83"/>
    </row>
    <row r="334" spans="1:76" ht="12.75" customHeight="1" x14ac:dyDescent="0.2">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120"/>
      <c r="BR334" s="120"/>
      <c r="BS334" s="120"/>
      <c r="BT334" s="120"/>
      <c r="BU334" s="83"/>
      <c r="BV334" s="83"/>
      <c r="BW334" s="83"/>
      <c r="BX334" s="83"/>
    </row>
    <row r="335" spans="1:76" ht="12.75" customHeight="1" x14ac:dyDescent="0.2">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c r="BC335" s="83"/>
      <c r="BD335" s="83"/>
      <c r="BE335" s="83"/>
      <c r="BF335" s="83"/>
      <c r="BG335" s="83"/>
      <c r="BH335" s="83"/>
      <c r="BI335" s="83"/>
      <c r="BJ335" s="83"/>
      <c r="BK335" s="83"/>
      <c r="BL335" s="83"/>
      <c r="BM335" s="83"/>
      <c r="BN335" s="83"/>
      <c r="BO335" s="83"/>
      <c r="BP335" s="83"/>
      <c r="BQ335" s="120"/>
      <c r="BR335" s="120"/>
      <c r="BS335" s="120"/>
      <c r="BT335" s="120"/>
      <c r="BU335" s="83"/>
      <c r="BV335" s="83"/>
      <c r="BW335" s="83"/>
      <c r="BX335" s="83"/>
    </row>
    <row r="336" spans="1:76" ht="12.75" customHeight="1" x14ac:dyDescent="0.2">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120"/>
      <c r="BR336" s="120"/>
      <c r="BS336" s="120"/>
      <c r="BT336" s="120"/>
      <c r="BU336" s="83"/>
      <c r="BV336" s="83"/>
      <c r="BW336" s="83"/>
      <c r="BX336" s="83"/>
    </row>
    <row r="337" spans="1:76" ht="12.75" customHeight="1" x14ac:dyDescent="0.2">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120"/>
      <c r="BR337" s="120"/>
      <c r="BS337" s="120"/>
      <c r="BT337" s="120"/>
      <c r="BU337" s="83"/>
      <c r="BV337" s="83"/>
      <c r="BW337" s="83"/>
      <c r="BX337" s="83"/>
    </row>
    <row r="338" spans="1:76" ht="12.75" customHeight="1" x14ac:dyDescent="0.2">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c r="BC338" s="83"/>
      <c r="BD338" s="83"/>
      <c r="BE338" s="83"/>
      <c r="BF338" s="83"/>
      <c r="BG338" s="83"/>
      <c r="BH338" s="83"/>
      <c r="BI338" s="83"/>
      <c r="BJ338" s="83"/>
      <c r="BK338" s="83"/>
      <c r="BL338" s="83"/>
      <c r="BM338" s="83"/>
      <c r="BN338" s="83"/>
      <c r="BO338" s="83"/>
      <c r="BP338" s="83"/>
      <c r="BQ338" s="120"/>
      <c r="BR338" s="120"/>
      <c r="BS338" s="120"/>
      <c r="BT338" s="120"/>
      <c r="BU338" s="83"/>
      <c r="BV338" s="83"/>
      <c r="BW338" s="83"/>
      <c r="BX338" s="83"/>
    </row>
    <row r="339" spans="1:76" ht="12.75" customHeight="1" x14ac:dyDescent="0.2">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c r="BC339" s="83"/>
      <c r="BD339" s="83"/>
      <c r="BE339" s="83"/>
      <c r="BF339" s="83"/>
      <c r="BG339" s="83"/>
      <c r="BH339" s="83"/>
      <c r="BI339" s="83"/>
      <c r="BJ339" s="83"/>
      <c r="BK339" s="83"/>
      <c r="BL339" s="83"/>
      <c r="BM339" s="83"/>
      <c r="BN339" s="83"/>
      <c r="BO339" s="83"/>
      <c r="BP339" s="83"/>
      <c r="BQ339" s="120"/>
      <c r="BR339" s="120"/>
      <c r="BS339" s="120"/>
      <c r="BT339" s="120"/>
      <c r="BU339" s="83"/>
      <c r="BV339" s="83"/>
      <c r="BW339" s="83"/>
      <c r="BX339" s="83"/>
    </row>
    <row r="340" spans="1:76" ht="12.75" customHeight="1" x14ac:dyDescent="0.2">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c r="BC340" s="83"/>
      <c r="BD340" s="83"/>
      <c r="BE340" s="83"/>
      <c r="BF340" s="83"/>
      <c r="BG340" s="83"/>
      <c r="BH340" s="83"/>
      <c r="BI340" s="83"/>
      <c r="BJ340" s="83"/>
      <c r="BK340" s="83"/>
      <c r="BL340" s="83"/>
      <c r="BM340" s="83"/>
      <c r="BN340" s="83"/>
      <c r="BO340" s="83"/>
      <c r="BP340" s="83"/>
      <c r="BQ340" s="120"/>
      <c r="BR340" s="120"/>
      <c r="BS340" s="120"/>
      <c r="BT340" s="120"/>
      <c r="BU340" s="83"/>
      <c r="BV340" s="83"/>
      <c r="BW340" s="83"/>
      <c r="BX340" s="83"/>
    </row>
    <row r="341" spans="1:76" ht="12.75" customHeight="1" x14ac:dyDescent="0.2">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c r="BC341" s="83"/>
      <c r="BD341" s="83"/>
      <c r="BE341" s="83"/>
      <c r="BF341" s="83"/>
      <c r="BG341" s="83"/>
      <c r="BH341" s="83"/>
      <c r="BI341" s="83"/>
      <c r="BJ341" s="83"/>
      <c r="BK341" s="83"/>
      <c r="BL341" s="83"/>
      <c r="BM341" s="83"/>
      <c r="BN341" s="83"/>
      <c r="BO341" s="83"/>
      <c r="BP341" s="83"/>
      <c r="BQ341" s="120"/>
      <c r="BR341" s="120"/>
      <c r="BS341" s="120"/>
      <c r="BT341" s="120"/>
      <c r="BU341" s="83"/>
      <c r="BV341" s="83"/>
      <c r="BW341" s="83"/>
      <c r="BX341" s="83"/>
    </row>
    <row r="342" spans="1:76" ht="12.75" customHeight="1" x14ac:dyDescent="0.2">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c r="BC342" s="83"/>
      <c r="BD342" s="83"/>
      <c r="BE342" s="83"/>
      <c r="BF342" s="83"/>
      <c r="BG342" s="83"/>
      <c r="BH342" s="83"/>
      <c r="BI342" s="83"/>
      <c r="BJ342" s="83"/>
      <c r="BK342" s="83"/>
      <c r="BL342" s="83"/>
      <c r="BM342" s="83"/>
      <c r="BN342" s="83"/>
      <c r="BO342" s="83"/>
      <c r="BP342" s="83"/>
      <c r="BQ342" s="120"/>
      <c r="BR342" s="120"/>
      <c r="BS342" s="120"/>
      <c r="BT342" s="120"/>
      <c r="BU342" s="83"/>
      <c r="BV342" s="83"/>
      <c r="BW342" s="83"/>
      <c r="BX342" s="83"/>
    </row>
    <row r="343" spans="1:76" ht="12.75" customHeight="1" x14ac:dyDescent="0.2">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c r="BC343" s="83"/>
      <c r="BD343" s="83"/>
      <c r="BE343" s="83"/>
      <c r="BF343" s="83"/>
      <c r="BG343" s="83"/>
      <c r="BH343" s="83"/>
      <c r="BI343" s="83"/>
      <c r="BJ343" s="83"/>
      <c r="BK343" s="83"/>
      <c r="BL343" s="83"/>
      <c r="BM343" s="83"/>
      <c r="BN343" s="83"/>
      <c r="BO343" s="83"/>
      <c r="BP343" s="83"/>
      <c r="BQ343" s="120"/>
      <c r="BR343" s="120"/>
      <c r="BS343" s="120"/>
      <c r="BT343" s="120"/>
      <c r="BU343" s="83"/>
      <c r="BV343" s="83"/>
      <c r="BW343" s="83"/>
      <c r="BX343" s="83"/>
    </row>
    <row r="344" spans="1:76" ht="12.75" customHeight="1" x14ac:dyDescent="0.2">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120"/>
      <c r="BR344" s="120"/>
      <c r="BS344" s="120"/>
      <c r="BT344" s="120"/>
      <c r="BU344" s="83"/>
      <c r="BV344" s="83"/>
      <c r="BW344" s="83"/>
      <c r="BX344" s="83"/>
    </row>
    <row r="345" spans="1:76" ht="12.75" customHeight="1" x14ac:dyDescent="0.2">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c r="BC345" s="83"/>
      <c r="BD345" s="83"/>
      <c r="BE345" s="83"/>
      <c r="BF345" s="83"/>
      <c r="BG345" s="83"/>
      <c r="BH345" s="83"/>
      <c r="BI345" s="83"/>
      <c r="BJ345" s="83"/>
      <c r="BK345" s="83"/>
      <c r="BL345" s="83"/>
      <c r="BM345" s="83"/>
      <c r="BN345" s="83"/>
      <c r="BO345" s="83"/>
      <c r="BP345" s="83"/>
      <c r="BQ345" s="120"/>
      <c r="BR345" s="120"/>
      <c r="BS345" s="120"/>
      <c r="BT345" s="120"/>
      <c r="BU345" s="83"/>
      <c r="BV345" s="83"/>
      <c r="BW345" s="83"/>
      <c r="BX345" s="83"/>
    </row>
    <row r="346" spans="1:76" ht="12.75" customHeight="1" x14ac:dyDescent="0.2">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120"/>
      <c r="BR346" s="120"/>
      <c r="BS346" s="120"/>
      <c r="BT346" s="120"/>
      <c r="BU346" s="83"/>
      <c r="BV346" s="83"/>
      <c r="BW346" s="83"/>
      <c r="BX346" s="83"/>
    </row>
    <row r="347" spans="1:76" ht="12.75" customHeight="1" x14ac:dyDescent="0.2">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c r="BC347" s="83"/>
      <c r="BD347" s="83"/>
      <c r="BE347" s="83"/>
      <c r="BF347" s="83"/>
      <c r="BG347" s="83"/>
      <c r="BH347" s="83"/>
      <c r="BI347" s="83"/>
      <c r="BJ347" s="83"/>
      <c r="BK347" s="83"/>
      <c r="BL347" s="83"/>
      <c r="BM347" s="83"/>
      <c r="BN347" s="83"/>
      <c r="BO347" s="83"/>
      <c r="BP347" s="83"/>
      <c r="BQ347" s="120"/>
      <c r="BR347" s="120"/>
      <c r="BS347" s="120"/>
      <c r="BT347" s="120"/>
      <c r="BU347" s="83"/>
      <c r="BV347" s="83"/>
      <c r="BW347" s="83"/>
      <c r="BX347" s="83"/>
    </row>
    <row r="348" spans="1:76" ht="12.75" customHeight="1" x14ac:dyDescent="0.2">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c r="BC348" s="83"/>
      <c r="BD348" s="83"/>
      <c r="BE348" s="83"/>
      <c r="BF348" s="83"/>
      <c r="BG348" s="83"/>
      <c r="BH348" s="83"/>
      <c r="BI348" s="83"/>
      <c r="BJ348" s="83"/>
      <c r="BK348" s="83"/>
      <c r="BL348" s="83"/>
      <c r="BM348" s="83"/>
      <c r="BN348" s="83"/>
      <c r="BO348" s="83"/>
      <c r="BP348" s="83"/>
      <c r="BQ348" s="120"/>
      <c r="BR348" s="120"/>
      <c r="BS348" s="120"/>
      <c r="BT348" s="120"/>
      <c r="BU348" s="83"/>
      <c r="BV348" s="83"/>
      <c r="BW348" s="83"/>
      <c r="BX348" s="83"/>
    </row>
    <row r="349" spans="1:76" ht="12.75" customHeight="1" x14ac:dyDescent="0.2">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120"/>
      <c r="BR349" s="120"/>
      <c r="BS349" s="120"/>
      <c r="BT349" s="120"/>
      <c r="BU349" s="83"/>
      <c r="BV349" s="83"/>
      <c r="BW349" s="83"/>
      <c r="BX349" s="83"/>
    </row>
    <row r="350" spans="1:76" ht="12.75" customHeight="1" x14ac:dyDescent="0.2">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c r="BC350" s="83"/>
      <c r="BD350" s="83"/>
      <c r="BE350" s="83"/>
      <c r="BF350" s="83"/>
      <c r="BG350" s="83"/>
      <c r="BH350" s="83"/>
      <c r="BI350" s="83"/>
      <c r="BJ350" s="83"/>
      <c r="BK350" s="83"/>
      <c r="BL350" s="83"/>
      <c r="BM350" s="83"/>
      <c r="BN350" s="83"/>
      <c r="BO350" s="83"/>
      <c r="BP350" s="83"/>
      <c r="BQ350" s="120"/>
      <c r="BR350" s="120"/>
      <c r="BS350" s="120"/>
      <c r="BT350" s="120"/>
      <c r="BU350" s="83"/>
      <c r="BV350" s="83"/>
      <c r="BW350" s="83"/>
      <c r="BX350" s="83"/>
    </row>
    <row r="351" spans="1:76" ht="12.75" customHeight="1" x14ac:dyDescent="0.2">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c r="BC351" s="83"/>
      <c r="BD351" s="83"/>
      <c r="BE351" s="83"/>
      <c r="BF351" s="83"/>
      <c r="BG351" s="83"/>
      <c r="BH351" s="83"/>
      <c r="BI351" s="83"/>
      <c r="BJ351" s="83"/>
      <c r="BK351" s="83"/>
      <c r="BL351" s="83"/>
      <c r="BM351" s="83"/>
      <c r="BN351" s="83"/>
      <c r="BO351" s="83"/>
      <c r="BP351" s="83"/>
      <c r="BQ351" s="120"/>
      <c r="BR351" s="120"/>
      <c r="BS351" s="120"/>
      <c r="BT351" s="120"/>
      <c r="BU351" s="83"/>
      <c r="BV351" s="83"/>
      <c r="BW351" s="83"/>
      <c r="BX351" s="83"/>
    </row>
    <row r="352" spans="1:76" ht="12.75" customHeight="1" x14ac:dyDescent="0.2">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c r="BM352" s="83"/>
      <c r="BN352" s="83"/>
      <c r="BO352" s="83"/>
      <c r="BP352" s="83"/>
      <c r="BQ352" s="120"/>
      <c r="BR352" s="120"/>
      <c r="BS352" s="120"/>
      <c r="BT352" s="120"/>
      <c r="BU352" s="83"/>
      <c r="BV352" s="83"/>
      <c r="BW352" s="83"/>
      <c r="BX352" s="83"/>
    </row>
    <row r="353" spans="1:76" ht="12.75" customHeight="1" x14ac:dyDescent="0.2">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120"/>
      <c r="BR353" s="120"/>
      <c r="BS353" s="120"/>
      <c r="BT353" s="120"/>
      <c r="BU353" s="83"/>
      <c r="BV353" s="83"/>
      <c r="BW353" s="83"/>
      <c r="BX353" s="83"/>
    </row>
    <row r="354" spans="1:76" ht="12.75" customHeight="1" x14ac:dyDescent="0.2">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83"/>
      <c r="BH354" s="83"/>
      <c r="BI354" s="83"/>
      <c r="BJ354" s="83"/>
      <c r="BK354" s="83"/>
      <c r="BL354" s="83"/>
      <c r="BM354" s="83"/>
      <c r="BN354" s="83"/>
      <c r="BO354" s="83"/>
      <c r="BP354" s="83"/>
      <c r="BQ354" s="120"/>
      <c r="BR354" s="120"/>
      <c r="BS354" s="120"/>
      <c r="BT354" s="120"/>
      <c r="BU354" s="83"/>
      <c r="BV354" s="83"/>
      <c r="BW354" s="83"/>
      <c r="BX354" s="83"/>
    </row>
    <row r="355" spans="1:76" ht="12.75" customHeight="1" x14ac:dyDescent="0.2">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M355" s="83"/>
      <c r="BN355" s="83"/>
      <c r="BO355" s="83"/>
      <c r="BP355" s="83"/>
      <c r="BQ355" s="120"/>
      <c r="BR355" s="120"/>
      <c r="BS355" s="120"/>
      <c r="BT355" s="120"/>
      <c r="BU355" s="83"/>
      <c r="BV355" s="83"/>
      <c r="BW355" s="83"/>
      <c r="BX355" s="83"/>
    </row>
    <row r="356" spans="1:76" ht="12.75" customHeight="1" x14ac:dyDescent="0.2">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M356" s="83"/>
      <c r="BN356" s="83"/>
      <c r="BO356" s="83"/>
      <c r="BP356" s="83"/>
      <c r="BQ356" s="120"/>
      <c r="BR356" s="120"/>
      <c r="BS356" s="120"/>
      <c r="BT356" s="120"/>
      <c r="BU356" s="83"/>
      <c r="BV356" s="83"/>
      <c r="BW356" s="83"/>
      <c r="BX356" s="83"/>
    </row>
    <row r="357" spans="1:76" ht="12.75" customHeight="1" x14ac:dyDescent="0.2">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M357" s="83"/>
      <c r="BN357" s="83"/>
      <c r="BO357" s="83"/>
      <c r="BP357" s="83"/>
      <c r="BQ357" s="120"/>
      <c r="BR357" s="120"/>
      <c r="BS357" s="120"/>
      <c r="BT357" s="120"/>
      <c r="BU357" s="83"/>
      <c r="BV357" s="83"/>
      <c r="BW357" s="83"/>
      <c r="BX357" s="83"/>
    </row>
    <row r="358" spans="1:76" ht="12.75" customHeight="1" x14ac:dyDescent="0.2">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83"/>
      <c r="BH358" s="83"/>
      <c r="BI358" s="83"/>
      <c r="BJ358" s="83"/>
      <c r="BK358" s="83"/>
      <c r="BL358" s="83"/>
      <c r="BM358" s="83"/>
      <c r="BN358" s="83"/>
      <c r="BO358" s="83"/>
      <c r="BP358" s="83"/>
      <c r="BQ358" s="120"/>
      <c r="BR358" s="120"/>
      <c r="BS358" s="120"/>
      <c r="BT358" s="120"/>
      <c r="BU358" s="83"/>
      <c r="BV358" s="83"/>
      <c r="BW358" s="83"/>
      <c r="BX358" s="83"/>
    </row>
    <row r="359" spans="1:76" ht="12.75" customHeight="1" x14ac:dyDescent="0.2">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83"/>
      <c r="BH359" s="83"/>
      <c r="BI359" s="83"/>
      <c r="BJ359" s="83"/>
      <c r="BK359" s="83"/>
      <c r="BL359" s="83"/>
      <c r="BM359" s="83"/>
      <c r="BN359" s="83"/>
      <c r="BO359" s="83"/>
      <c r="BP359" s="83"/>
      <c r="BQ359" s="120"/>
      <c r="BR359" s="120"/>
      <c r="BS359" s="120"/>
      <c r="BT359" s="120"/>
      <c r="BU359" s="83"/>
      <c r="BV359" s="83"/>
      <c r="BW359" s="83"/>
      <c r="BX359" s="83"/>
    </row>
    <row r="360" spans="1:76" ht="12.75" customHeight="1" x14ac:dyDescent="0.2">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83"/>
      <c r="BH360" s="83"/>
      <c r="BI360" s="83"/>
      <c r="BJ360" s="83"/>
      <c r="BK360" s="83"/>
      <c r="BL360" s="83"/>
      <c r="BM360" s="83"/>
      <c r="BN360" s="83"/>
      <c r="BO360" s="83"/>
      <c r="BP360" s="83"/>
      <c r="BQ360" s="120"/>
      <c r="BR360" s="120"/>
      <c r="BS360" s="120"/>
      <c r="BT360" s="120"/>
      <c r="BU360" s="83"/>
      <c r="BV360" s="83"/>
      <c r="BW360" s="83"/>
      <c r="BX360" s="83"/>
    </row>
    <row r="361" spans="1:76" ht="12.7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c r="BC361" s="83"/>
      <c r="BD361" s="83"/>
      <c r="BE361" s="83"/>
      <c r="BF361" s="83"/>
      <c r="BG361" s="83"/>
      <c r="BH361" s="83"/>
      <c r="BI361" s="83"/>
      <c r="BJ361" s="83"/>
      <c r="BK361" s="83"/>
      <c r="BL361" s="83"/>
      <c r="BM361" s="83"/>
      <c r="BN361" s="83"/>
      <c r="BO361" s="83"/>
      <c r="BP361" s="83"/>
      <c r="BQ361" s="120"/>
      <c r="BR361" s="120"/>
      <c r="BS361" s="120"/>
      <c r="BT361" s="120"/>
      <c r="BU361" s="83"/>
      <c r="BV361" s="83"/>
      <c r="BW361" s="83"/>
      <c r="BX361" s="83"/>
    </row>
    <row r="362" spans="1:76" ht="12.75" customHeight="1" x14ac:dyDescent="0.2">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c r="BC362" s="83"/>
      <c r="BD362" s="83"/>
      <c r="BE362" s="83"/>
      <c r="BF362" s="83"/>
      <c r="BG362" s="83"/>
      <c r="BH362" s="83"/>
      <c r="BI362" s="83"/>
      <c r="BJ362" s="83"/>
      <c r="BK362" s="83"/>
      <c r="BL362" s="83"/>
      <c r="BM362" s="83"/>
      <c r="BN362" s="83"/>
      <c r="BO362" s="83"/>
      <c r="BP362" s="83"/>
      <c r="BQ362" s="120"/>
      <c r="BR362" s="120"/>
      <c r="BS362" s="120"/>
      <c r="BT362" s="120"/>
      <c r="BU362" s="83"/>
      <c r="BV362" s="83"/>
      <c r="BW362" s="83"/>
      <c r="BX362" s="83"/>
    </row>
    <row r="363" spans="1:76" ht="12.75" customHeight="1" x14ac:dyDescent="0.2">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c r="BC363" s="83"/>
      <c r="BD363" s="83"/>
      <c r="BE363" s="83"/>
      <c r="BF363" s="83"/>
      <c r="BG363" s="83"/>
      <c r="BH363" s="83"/>
      <c r="BI363" s="83"/>
      <c r="BJ363" s="83"/>
      <c r="BK363" s="83"/>
      <c r="BL363" s="83"/>
      <c r="BM363" s="83"/>
      <c r="BN363" s="83"/>
      <c r="BO363" s="83"/>
      <c r="BP363" s="83"/>
      <c r="BQ363" s="120"/>
      <c r="BR363" s="120"/>
      <c r="BS363" s="120"/>
      <c r="BT363" s="120"/>
      <c r="BU363" s="83"/>
      <c r="BV363" s="83"/>
      <c r="BW363" s="83"/>
      <c r="BX363" s="83"/>
    </row>
    <row r="364" spans="1:76" ht="12.75" customHeight="1" x14ac:dyDescent="0.2">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120"/>
      <c r="BR364" s="120"/>
      <c r="BS364" s="120"/>
      <c r="BT364" s="120"/>
      <c r="BU364" s="83"/>
      <c r="BV364" s="83"/>
      <c r="BW364" s="83"/>
      <c r="BX364" s="83"/>
    </row>
    <row r="365" spans="1:76" ht="12.75" customHeight="1" x14ac:dyDescent="0.2">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83"/>
      <c r="BH365" s="83"/>
      <c r="BI365" s="83"/>
      <c r="BJ365" s="83"/>
      <c r="BK365" s="83"/>
      <c r="BL365" s="83"/>
      <c r="BM365" s="83"/>
      <c r="BN365" s="83"/>
      <c r="BO365" s="83"/>
      <c r="BP365" s="83"/>
      <c r="BQ365" s="120"/>
      <c r="BR365" s="120"/>
      <c r="BS365" s="120"/>
      <c r="BT365" s="120"/>
      <c r="BU365" s="83"/>
      <c r="BV365" s="83"/>
      <c r="BW365" s="83"/>
      <c r="BX365" s="83"/>
    </row>
    <row r="366" spans="1:76" ht="12.75" customHeight="1" x14ac:dyDescent="0.2">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83"/>
      <c r="BH366" s="83"/>
      <c r="BI366" s="83"/>
      <c r="BJ366" s="83"/>
      <c r="BK366" s="83"/>
      <c r="BL366" s="83"/>
      <c r="BM366" s="83"/>
      <c r="BN366" s="83"/>
      <c r="BO366" s="83"/>
      <c r="BP366" s="83"/>
      <c r="BQ366" s="120"/>
      <c r="BR366" s="120"/>
      <c r="BS366" s="120"/>
      <c r="BT366" s="120"/>
      <c r="BU366" s="83"/>
      <c r="BV366" s="83"/>
      <c r="BW366" s="83"/>
      <c r="BX366" s="83"/>
    </row>
    <row r="367" spans="1:76" ht="12.75" customHeight="1" x14ac:dyDescent="0.2">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c r="BC367" s="83"/>
      <c r="BD367" s="83"/>
      <c r="BE367" s="83"/>
      <c r="BF367" s="83"/>
      <c r="BG367" s="83"/>
      <c r="BH367" s="83"/>
      <c r="BI367" s="83"/>
      <c r="BJ367" s="83"/>
      <c r="BK367" s="83"/>
      <c r="BL367" s="83"/>
      <c r="BM367" s="83"/>
      <c r="BN367" s="83"/>
      <c r="BO367" s="83"/>
      <c r="BP367" s="83"/>
      <c r="BQ367" s="120"/>
      <c r="BR367" s="120"/>
      <c r="BS367" s="120"/>
      <c r="BT367" s="120"/>
      <c r="BU367" s="83"/>
      <c r="BV367" s="83"/>
      <c r="BW367" s="83"/>
      <c r="BX367" s="83"/>
    </row>
    <row r="368" spans="1:76" ht="12.75" customHeight="1" x14ac:dyDescent="0.2">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120"/>
      <c r="BR368" s="120"/>
      <c r="BS368" s="120"/>
      <c r="BT368" s="120"/>
      <c r="BU368" s="83"/>
      <c r="BV368" s="83"/>
      <c r="BW368" s="83"/>
      <c r="BX368" s="83"/>
    </row>
    <row r="369" spans="1:76" ht="12.75" customHeight="1" x14ac:dyDescent="0.2">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120"/>
      <c r="BR369" s="120"/>
      <c r="BS369" s="120"/>
      <c r="BT369" s="120"/>
      <c r="BU369" s="83"/>
      <c r="BV369" s="83"/>
      <c r="BW369" s="83"/>
      <c r="BX369" s="83"/>
    </row>
    <row r="370" spans="1:76" ht="12.75" customHeight="1" x14ac:dyDescent="0.2">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120"/>
      <c r="BR370" s="120"/>
      <c r="BS370" s="120"/>
      <c r="BT370" s="120"/>
      <c r="BU370" s="83"/>
      <c r="BV370" s="83"/>
      <c r="BW370" s="83"/>
      <c r="BX370" s="83"/>
    </row>
    <row r="371" spans="1:76" ht="12.75" customHeight="1" x14ac:dyDescent="0.2">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c r="BC371" s="83"/>
      <c r="BD371" s="83"/>
      <c r="BE371" s="83"/>
      <c r="BF371" s="83"/>
      <c r="BG371" s="83"/>
      <c r="BH371" s="83"/>
      <c r="BI371" s="83"/>
      <c r="BJ371" s="83"/>
      <c r="BK371" s="83"/>
      <c r="BL371" s="83"/>
      <c r="BM371" s="83"/>
      <c r="BN371" s="83"/>
      <c r="BO371" s="83"/>
      <c r="BP371" s="83"/>
      <c r="BQ371" s="120"/>
      <c r="BR371" s="120"/>
      <c r="BS371" s="120"/>
      <c r="BT371" s="120"/>
      <c r="BU371" s="83"/>
      <c r="BV371" s="83"/>
      <c r="BW371" s="83"/>
      <c r="BX371" s="83"/>
    </row>
    <row r="372" spans="1:76" ht="12.75" customHeight="1" x14ac:dyDescent="0.2">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120"/>
      <c r="BR372" s="120"/>
      <c r="BS372" s="120"/>
      <c r="BT372" s="120"/>
      <c r="BU372" s="83"/>
      <c r="BV372" s="83"/>
      <c r="BW372" s="83"/>
      <c r="BX372" s="83"/>
    </row>
    <row r="373" spans="1:76" ht="12.75" customHeight="1" x14ac:dyDescent="0.2">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120"/>
      <c r="BR373" s="120"/>
      <c r="BS373" s="120"/>
      <c r="BT373" s="120"/>
      <c r="BU373" s="83"/>
      <c r="BV373" s="83"/>
      <c r="BW373" s="83"/>
      <c r="BX373" s="83"/>
    </row>
    <row r="374" spans="1:76" ht="12.75" customHeight="1" x14ac:dyDescent="0.2">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120"/>
      <c r="BR374" s="120"/>
      <c r="BS374" s="120"/>
      <c r="BT374" s="120"/>
      <c r="BU374" s="83"/>
      <c r="BV374" s="83"/>
      <c r="BW374" s="83"/>
      <c r="BX374" s="83"/>
    </row>
    <row r="375" spans="1:76" ht="12.75" customHeight="1" x14ac:dyDescent="0.2">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c r="BC375" s="83"/>
      <c r="BD375" s="83"/>
      <c r="BE375" s="83"/>
      <c r="BF375" s="83"/>
      <c r="BG375" s="83"/>
      <c r="BH375" s="83"/>
      <c r="BI375" s="83"/>
      <c r="BJ375" s="83"/>
      <c r="BK375" s="83"/>
      <c r="BL375" s="83"/>
      <c r="BM375" s="83"/>
      <c r="BN375" s="83"/>
      <c r="BO375" s="83"/>
      <c r="BP375" s="83"/>
      <c r="BQ375" s="120"/>
      <c r="BR375" s="120"/>
      <c r="BS375" s="120"/>
      <c r="BT375" s="120"/>
      <c r="BU375" s="83"/>
      <c r="BV375" s="83"/>
      <c r="BW375" s="83"/>
      <c r="BX375" s="83"/>
    </row>
    <row r="376" spans="1:76" ht="12.75" customHeight="1" x14ac:dyDescent="0.2">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c r="BC376" s="83"/>
      <c r="BD376" s="83"/>
      <c r="BE376" s="83"/>
      <c r="BF376" s="83"/>
      <c r="BG376" s="83"/>
      <c r="BH376" s="83"/>
      <c r="BI376" s="83"/>
      <c r="BJ376" s="83"/>
      <c r="BK376" s="83"/>
      <c r="BL376" s="83"/>
      <c r="BM376" s="83"/>
      <c r="BN376" s="83"/>
      <c r="BO376" s="83"/>
      <c r="BP376" s="83"/>
      <c r="BQ376" s="120"/>
      <c r="BR376" s="120"/>
      <c r="BS376" s="120"/>
      <c r="BT376" s="120"/>
      <c r="BU376" s="83"/>
      <c r="BV376" s="83"/>
      <c r="BW376" s="83"/>
      <c r="BX376" s="83"/>
    </row>
    <row r="377" spans="1:76" ht="12.75" customHeight="1" x14ac:dyDescent="0.2">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120"/>
      <c r="BR377" s="120"/>
      <c r="BS377" s="120"/>
      <c r="BT377" s="120"/>
      <c r="BU377" s="83"/>
      <c r="BV377" s="83"/>
      <c r="BW377" s="83"/>
      <c r="BX377" s="83"/>
    </row>
    <row r="378" spans="1:76" ht="12.75" customHeight="1" x14ac:dyDescent="0.2">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120"/>
      <c r="BR378" s="120"/>
      <c r="BS378" s="120"/>
      <c r="BT378" s="120"/>
      <c r="BU378" s="83"/>
      <c r="BV378" s="83"/>
      <c r="BW378" s="83"/>
      <c r="BX378" s="83"/>
    </row>
    <row r="379" spans="1:76" ht="12.75" customHeight="1" x14ac:dyDescent="0.2">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120"/>
      <c r="BR379" s="120"/>
      <c r="BS379" s="120"/>
      <c r="BT379" s="120"/>
      <c r="BU379" s="83"/>
      <c r="BV379" s="83"/>
      <c r="BW379" s="83"/>
      <c r="BX379" s="83"/>
    </row>
    <row r="380" spans="1:76" ht="12.75" customHeight="1" x14ac:dyDescent="0.2">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c r="BC380" s="83"/>
      <c r="BD380" s="83"/>
      <c r="BE380" s="83"/>
      <c r="BF380" s="83"/>
      <c r="BG380" s="83"/>
      <c r="BH380" s="83"/>
      <c r="BI380" s="83"/>
      <c r="BJ380" s="83"/>
      <c r="BK380" s="83"/>
      <c r="BL380" s="83"/>
      <c r="BM380" s="83"/>
      <c r="BN380" s="83"/>
      <c r="BO380" s="83"/>
      <c r="BP380" s="83"/>
      <c r="BQ380" s="120"/>
      <c r="BR380" s="120"/>
      <c r="BS380" s="120"/>
      <c r="BT380" s="120"/>
      <c r="BU380" s="83"/>
      <c r="BV380" s="83"/>
      <c r="BW380" s="83"/>
      <c r="BX380" s="83"/>
    </row>
    <row r="381" spans="1:76" ht="12.75" customHeight="1" x14ac:dyDescent="0.2">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c r="BC381" s="83"/>
      <c r="BD381" s="83"/>
      <c r="BE381" s="83"/>
      <c r="BF381" s="83"/>
      <c r="BG381" s="83"/>
      <c r="BH381" s="83"/>
      <c r="BI381" s="83"/>
      <c r="BJ381" s="83"/>
      <c r="BK381" s="83"/>
      <c r="BL381" s="83"/>
      <c r="BM381" s="83"/>
      <c r="BN381" s="83"/>
      <c r="BO381" s="83"/>
      <c r="BP381" s="83"/>
      <c r="BQ381" s="120"/>
      <c r="BR381" s="120"/>
      <c r="BS381" s="120"/>
      <c r="BT381" s="120"/>
      <c r="BU381" s="83"/>
      <c r="BV381" s="83"/>
      <c r="BW381" s="83"/>
      <c r="BX381" s="83"/>
    </row>
    <row r="382" spans="1:76" ht="12.75" customHeight="1" x14ac:dyDescent="0.2">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120"/>
      <c r="BR382" s="120"/>
      <c r="BS382" s="120"/>
      <c r="BT382" s="120"/>
      <c r="BU382" s="83"/>
      <c r="BV382" s="83"/>
      <c r="BW382" s="83"/>
      <c r="BX382" s="83"/>
    </row>
    <row r="383" spans="1:76" ht="12.75" customHeight="1" x14ac:dyDescent="0.2">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c r="BC383" s="83"/>
      <c r="BD383" s="83"/>
      <c r="BE383" s="83"/>
      <c r="BF383" s="83"/>
      <c r="BG383" s="83"/>
      <c r="BH383" s="83"/>
      <c r="BI383" s="83"/>
      <c r="BJ383" s="83"/>
      <c r="BK383" s="83"/>
      <c r="BL383" s="83"/>
      <c r="BM383" s="83"/>
      <c r="BN383" s="83"/>
      <c r="BO383" s="83"/>
      <c r="BP383" s="83"/>
      <c r="BQ383" s="120"/>
      <c r="BR383" s="120"/>
      <c r="BS383" s="120"/>
      <c r="BT383" s="120"/>
      <c r="BU383" s="83"/>
      <c r="BV383" s="83"/>
      <c r="BW383" s="83"/>
      <c r="BX383" s="83"/>
    </row>
    <row r="384" spans="1:76" ht="12.75" customHeight="1" x14ac:dyDescent="0.2">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120"/>
      <c r="BR384" s="120"/>
      <c r="BS384" s="120"/>
      <c r="BT384" s="120"/>
      <c r="BU384" s="83"/>
      <c r="BV384" s="83"/>
      <c r="BW384" s="83"/>
      <c r="BX384" s="83"/>
    </row>
    <row r="385" spans="1:76" ht="12.75" customHeight="1" x14ac:dyDescent="0.2">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120"/>
      <c r="BR385" s="120"/>
      <c r="BS385" s="120"/>
      <c r="BT385" s="120"/>
      <c r="BU385" s="83"/>
      <c r="BV385" s="83"/>
      <c r="BW385" s="83"/>
      <c r="BX385" s="83"/>
    </row>
    <row r="386" spans="1:76" ht="12.75" customHeight="1" x14ac:dyDescent="0.2">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120"/>
      <c r="BR386" s="120"/>
      <c r="BS386" s="120"/>
      <c r="BT386" s="120"/>
      <c r="BU386" s="83"/>
      <c r="BV386" s="83"/>
      <c r="BW386" s="83"/>
      <c r="BX386" s="83"/>
    </row>
    <row r="387" spans="1:76" ht="12.7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120"/>
      <c r="BR387" s="120"/>
      <c r="BS387" s="120"/>
      <c r="BT387" s="120"/>
      <c r="BU387" s="83"/>
      <c r="BV387" s="83"/>
      <c r="BW387" s="83"/>
      <c r="BX387" s="83"/>
    </row>
    <row r="388" spans="1:76" ht="12.75" customHeight="1" x14ac:dyDescent="0.2">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120"/>
      <c r="BR388" s="120"/>
      <c r="BS388" s="120"/>
      <c r="BT388" s="120"/>
      <c r="BU388" s="83"/>
      <c r="BV388" s="83"/>
      <c r="BW388" s="83"/>
      <c r="BX388" s="83"/>
    </row>
    <row r="389" spans="1:76" ht="12.75" customHeight="1" x14ac:dyDescent="0.2">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120"/>
      <c r="BR389" s="120"/>
      <c r="BS389" s="120"/>
      <c r="BT389" s="120"/>
      <c r="BU389" s="83"/>
      <c r="BV389" s="83"/>
      <c r="BW389" s="83"/>
      <c r="BX389" s="83"/>
    </row>
    <row r="390" spans="1:76" ht="12.75" customHeight="1" x14ac:dyDescent="0.2">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120"/>
      <c r="BR390" s="120"/>
      <c r="BS390" s="120"/>
      <c r="BT390" s="120"/>
      <c r="BU390" s="83"/>
      <c r="BV390" s="83"/>
      <c r="BW390" s="83"/>
      <c r="BX390" s="83"/>
    </row>
    <row r="391" spans="1:76" ht="12.75" customHeight="1" x14ac:dyDescent="0.2">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120"/>
      <c r="BR391" s="120"/>
      <c r="BS391" s="120"/>
      <c r="BT391" s="120"/>
      <c r="BU391" s="83"/>
      <c r="BV391" s="83"/>
      <c r="BW391" s="83"/>
      <c r="BX391" s="83"/>
    </row>
    <row r="392" spans="1:76" ht="12.75" customHeight="1" x14ac:dyDescent="0.2">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120"/>
      <c r="BR392" s="120"/>
      <c r="BS392" s="120"/>
      <c r="BT392" s="120"/>
      <c r="BU392" s="83"/>
      <c r="BV392" s="83"/>
      <c r="BW392" s="83"/>
      <c r="BX392" s="83"/>
    </row>
    <row r="393" spans="1:76" ht="12.75" customHeight="1" x14ac:dyDescent="0.2">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120"/>
      <c r="BR393" s="120"/>
      <c r="BS393" s="120"/>
      <c r="BT393" s="120"/>
      <c r="BU393" s="83"/>
      <c r="BV393" s="83"/>
      <c r="BW393" s="83"/>
      <c r="BX393" s="83"/>
    </row>
    <row r="394" spans="1:76" ht="12.75" customHeight="1" x14ac:dyDescent="0.2">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120"/>
      <c r="BR394" s="120"/>
      <c r="BS394" s="120"/>
      <c r="BT394" s="120"/>
      <c r="BU394" s="83"/>
      <c r="BV394" s="83"/>
      <c r="BW394" s="83"/>
      <c r="BX394" s="83"/>
    </row>
    <row r="395" spans="1:76" ht="12.75" customHeight="1" x14ac:dyDescent="0.2">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c r="BO395" s="83"/>
      <c r="BP395" s="83"/>
      <c r="BQ395" s="120"/>
      <c r="BR395" s="120"/>
      <c r="BS395" s="120"/>
      <c r="BT395" s="120"/>
      <c r="BU395" s="83"/>
      <c r="BV395" s="83"/>
      <c r="BW395" s="83"/>
      <c r="BX395" s="83"/>
    </row>
    <row r="396" spans="1:76" ht="12.75" customHeight="1" x14ac:dyDescent="0.2">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c r="BC396" s="83"/>
      <c r="BD396" s="83"/>
      <c r="BE396" s="83"/>
      <c r="BF396" s="83"/>
      <c r="BG396" s="83"/>
      <c r="BH396" s="83"/>
      <c r="BI396" s="83"/>
      <c r="BJ396" s="83"/>
      <c r="BK396" s="83"/>
      <c r="BL396" s="83"/>
      <c r="BM396" s="83"/>
      <c r="BN396" s="83"/>
      <c r="BO396" s="83"/>
      <c r="BP396" s="83"/>
      <c r="BQ396" s="120"/>
      <c r="BR396" s="120"/>
      <c r="BS396" s="120"/>
      <c r="BT396" s="120"/>
      <c r="BU396" s="83"/>
      <c r="BV396" s="83"/>
      <c r="BW396" s="83"/>
      <c r="BX396" s="83"/>
    </row>
    <row r="397" spans="1:76" ht="12.75" customHeight="1" x14ac:dyDescent="0.2">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120"/>
      <c r="BR397" s="120"/>
      <c r="BS397" s="120"/>
      <c r="BT397" s="120"/>
      <c r="BU397" s="83"/>
      <c r="BV397" s="83"/>
      <c r="BW397" s="83"/>
      <c r="BX397" s="83"/>
    </row>
    <row r="398" spans="1:76" ht="12.75" customHeight="1" x14ac:dyDescent="0.2">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c r="BC398" s="83"/>
      <c r="BD398" s="83"/>
      <c r="BE398" s="83"/>
      <c r="BF398" s="83"/>
      <c r="BG398" s="83"/>
      <c r="BH398" s="83"/>
      <c r="BI398" s="83"/>
      <c r="BJ398" s="83"/>
      <c r="BK398" s="83"/>
      <c r="BL398" s="83"/>
      <c r="BM398" s="83"/>
      <c r="BN398" s="83"/>
      <c r="BO398" s="83"/>
      <c r="BP398" s="83"/>
      <c r="BQ398" s="120"/>
      <c r="BR398" s="120"/>
      <c r="BS398" s="120"/>
      <c r="BT398" s="120"/>
      <c r="BU398" s="83"/>
      <c r="BV398" s="83"/>
      <c r="BW398" s="83"/>
      <c r="BX398" s="83"/>
    </row>
    <row r="399" spans="1:76" ht="12.75" customHeight="1" x14ac:dyDescent="0.2">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c r="BC399" s="83"/>
      <c r="BD399" s="83"/>
      <c r="BE399" s="83"/>
      <c r="BF399" s="83"/>
      <c r="BG399" s="83"/>
      <c r="BH399" s="83"/>
      <c r="BI399" s="83"/>
      <c r="BJ399" s="83"/>
      <c r="BK399" s="83"/>
      <c r="BL399" s="83"/>
      <c r="BM399" s="83"/>
      <c r="BN399" s="83"/>
      <c r="BO399" s="83"/>
      <c r="BP399" s="83"/>
      <c r="BQ399" s="120"/>
      <c r="BR399" s="120"/>
      <c r="BS399" s="120"/>
      <c r="BT399" s="120"/>
      <c r="BU399" s="83"/>
      <c r="BV399" s="83"/>
      <c r="BW399" s="83"/>
      <c r="BX399" s="83"/>
    </row>
    <row r="400" spans="1:76" ht="12.75" customHeight="1" x14ac:dyDescent="0.2">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c r="BC400" s="83"/>
      <c r="BD400" s="83"/>
      <c r="BE400" s="83"/>
      <c r="BF400" s="83"/>
      <c r="BG400" s="83"/>
      <c r="BH400" s="83"/>
      <c r="BI400" s="83"/>
      <c r="BJ400" s="83"/>
      <c r="BK400" s="83"/>
      <c r="BL400" s="83"/>
      <c r="BM400" s="83"/>
      <c r="BN400" s="83"/>
      <c r="BO400" s="83"/>
      <c r="BP400" s="83"/>
      <c r="BQ400" s="120"/>
      <c r="BR400" s="120"/>
      <c r="BS400" s="120"/>
      <c r="BT400" s="120"/>
      <c r="BU400" s="83"/>
      <c r="BV400" s="83"/>
      <c r="BW400" s="83"/>
      <c r="BX400" s="83"/>
    </row>
    <row r="401" spans="1:76" ht="12.75" customHeight="1" x14ac:dyDescent="0.2">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c r="BC401" s="83"/>
      <c r="BD401" s="83"/>
      <c r="BE401" s="83"/>
      <c r="BF401" s="83"/>
      <c r="BG401" s="83"/>
      <c r="BH401" s="83"/>
      <c r="BI401" s="83"/>
      <c r="BJ401" s="83"/>
      <c r="BK401" s="83"/>
      <c r="BL401" s="83"/>
      <c r="BM401" s="83"/>
      <c r="BN401" s="83"/>
      <c r="BO401" s="83"/>
      <c r="BP401" s="83"/>
      <c r="BQ401" s="120"/>
      <c r="BR401" s="120"/>
      <c r="BS401" s="120"/>
      <c r="BT401" s="120"/>
      <c r="BU401" s="83"/>
      <c r="BV401" s="83"/>
      <c r="BW401" s="83"/>
      <c r="BX401" s="83"/>
    </row>
    <row r="402" spans="1:76" ht="12.75" customHeight="1" x14ac:dyDescent="0.2">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c r="BC402" s="83"/>
      <c r="BD402" s="83"/>
      <c r="BE402" s="83"/>
      <c r="BF402" s="83"/>
      <c r="BG402" s="83"/>
      <c r="BH402" s="83"/>
      <c r="BI402" s="83"/>
      <c r="BJ402" s="83"/>
      <c r="BK402" s="83"/>
      <c r="BL402" s="83"/>
      <c r="BM402" s="83"/>
      <c r="BN402" s="83"/>
      <c r="BO402" s="83"/>
      <c r="BP402" s="83"/>
      <c r="BQ402" s="120"/>
      <c r="BR402" s="120"/>
      <c r="BS402" s="120"/>
      <c r="BT402" s="120"/>
      <c r="BU402" s="83"/>
      <c r="BV402" s="83"/>
      <c r="BW402" s="83"/>
      <c r="BX402" s="83"/>
    </row>
    <row r="403" spans="1:76" ht="12.75" customHeight="1" x14ac:dyDescent="0.2">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c r="BC403" s="83"/>
      <c r="BD403" s="83"/>
      <c r="BE403" s="83"/>
      <c r="BF403" s="83"/>
      <c r="BG403" s="83"/>
      <c r="BH403" s="83"/>
      <c r="BI403" s="83"/>
      <c r="BJ403" s="83"/>
      <c r="BK403" s="83"/>
      <c r="BL403" s="83"/>
      <c r="BM403" s="83"/>
      <c r="BN403" s="83"/>
      <c r="BO403" s="83"/>
      <c r="BP403" s="83"/>
      <c r="BQ403" s="120"/>
      <c r="BR403" s="120"/>
      <c r="BS403" s="120"/>
      <c r="BT403" s="120"/>
      <c r="BU403" s="83"/>
      <c r="BV403" s="83"/>
      <c r="BW403" s="83"/>
      <c r="BX403" s="83"/>
    </row>
    <row r="404" spans="1:76" ht="12.75" customHeight="1" x14ac:dyDescent="0.2">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c r="BC404" s="83"/>
      <c r="BD404" s="83"/>
      <c r="BE404" s="83"/>
      <c r="BF404" s="83"/>
      <c r="BG404" s="83"/>
      <c r="BH404" s="83"/>
      <c r="BI404" s="83"/>
      <c r="BJ404" s="83"/>
      <c r="BK404" s="83"/>
      <c r="BL404" s="83"/>
      <c r="BM404" s="83"/>
      <c r="BN404" s="83"/>
      <c r="BO404" s="83"/>
      <c r="BP404" s="83"/>
      <c r="BQ404" s="120"/>
      <c r="BR404" s="120"/>
      <c r="BS404" s="120"/>
      <c r="BT404" s="120"/>
      <c r="BU404" s="83"/>
      <c r="BV404" s="83"/>
      <c r="BW404" s="83"/>
      <c r="BX404" s="83"/>
    </row>
    <row r="405" spans="1:76" ht="12.75" customHeight="1" x14ac:dyDescent="0.2">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c r="BC405" s="83"/>
      <c r="BD405" s="83"/>
      <c r="BE405" s="83"/>
      <c r="BF405" s="83"/>
      <c r="BG405" s="83"/>
      <c r="BH405" s="83"/>
      <c r="BI405" s="83"/>
      <c r="BJ405" s="83"/>
      <c r="BK405" s="83"/>
      <c r="BL405" s="83"/>
      <c r="BM405" s="83"/>
      <c r="BN405" s="83"/>
      <c r="BO405" s="83"/>
      <c r="BP405" s="83"/>
      <c r="BQ405" s="120"/>
      <c r="BR405" s="120"/>
      <c r="BS405" s="120"/>
      <c r="BT405" s="120"/>
      <c r="BU405" s="83"/>
      <c r="BV405" s="83"/>
      <c r="BW405" s="83"/>
      <c r="BX405" s="83"/>
    </row>
    <row r="406" spans="1:76" ht="12.75" customHeight="1" x14ac:dyDescent="0.2">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c r="BC406" s="83"/>
      <c r="BD406" s="83"/>
      <c r="BE406" s="83"/>
      <c r="BF406" s="83"/>
      <c r="BG406" s="83"/>
      <c r="BH406" s="83"/>
      <c r="BI406" s="83"/>
      <c r="BJ406" s="83"/>
      <c r="BK406" s="83"/>
      <c r="BL406" s="83"/>
      <c r="BM406" s="83"/>
      <c r="BN406" s="83"/>
      <c r="BO406" s="83"/>
      <c r="BP406" s="83"/>
      <c r="BQ406" s="120"/>
      <c r="BR406" s="120"/>
      <c r="BS406" s="120"/>
      <c r="BT406" s="120"/>
      <c r="BU406" s="83"/>
      <c r="BV406" s="83"/>
      <c r="BW406" s="83"/>
      <c r="BX406" s="83"/>
    </row>
    <row r="407" spans="1:76" ht="12.75" customHeight="1" x14ac:dyDescent="0.2">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c r="BC407" s="83"/>
      <c r="BD407" s="83"/>
      <c r="BE407" s="83"/>
      <c r="BF407" s="83"/>
      <c r="BG407" s="83"/>
      <c r="BH407" s="83"/>
      <c r="BI407" s="83"/>
      <c r="BJ407" s="83"/>
      <c r="BK407" s="83"/>
      <c r="BL407" s="83"/>
      <c r="BM407" s="83"/>
      <c r="BN407" s="83"/>
      <c r="BO407" s="83"/>
      <c r="BP407" s="83"/>
      <c r="BQ407" s="120"/>
      <c r="BR407" s="120"/>
      <c r="BS407" s="120"/>
      <c r="BT407" s="120"/>
      <c r="BU407" s="83"/>
      <c r="BV407" s="83"/>
      <c r="BW407" s="83"/>
      <c r="BX407" s="83"/>
    </row>
    <row r="408" spans="1:76" ht="12.75" customHeight="1" x14ac:dyDescent="0.2">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c r="BC408" s="83"/>
      <c r="BD408" s="83"/>
      <c r="BE408" s="83"/>
      <c r="BF408" s="83"/>
      <c r="BG408" s="83"/>
      <c r="BH408" s="83"/>
      <c r="BI408" s="83"/>
      <c r="BJ408" s="83"/>
      <c r="BK408" s="83"/>
      <c r="BL408" s="83"/>
      <c r="BM408" s="83"/>
      <c r="BN408" s="83"/>
      <c r="BO408" s="83"/>
      <c r="BP408" s="83"/>
      <c r="BQ408" s="120"/>
      <c r="BR408" s="120"/>
      <c r="BS408" s="120"/>
      <c r="BT408" s="120"/>
      <c r="BU408" s="83"/>
      <c r="BV408" s="83"/>
      <c r="BW408" s="83"/>
      <c r="BX408" s="83"/>
    </row>
    <row r="409" spans="1:76" ht="12.75" customHeight="1" x14ac:dyDescent="0.2">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c r="AV409" s="83"/>
      <c r="AW409" s="83"/>
      <c r="AX409" s="83"/>
      <c r="AY409" s="83"/>
      <c r="AZ409" s="83"/>
      <c r="BA409" s="83"/>
      <c r="BB409" s="83"/>
      <c r="BC409" s="83"/>
      <c r="BD409" s="83"/>
      <c r="BE409" s="83"/>
      <c r="BF409" s="83"/>
      <c r="BG409" s="83"/>
      <c r="BH409" s="83"/>
      <c r="BI409" s="83"/>
      <c r="BJ409" s="83"/>
      <c r="BK409" s="83"/>
      <c r="BL409" s="83"/>
      <c r="BM409" s="83"/>
      <c r="BN409" s="83"/>
      <c r="BO409" s="83"/>
      <c r="BP409" s="83"/>
      <c r="BQ409" s="120"/>
      <c r="BR409" s="120"/>
      <c r="BS409" s="120"/>
      <c r="BT409" s="120"/>
      <c r="BU409" s="83"/>
      <c r="BV409" s="83"/>
      <c r="BW409" s="83"/>
      <c r="BX409" s="83"/>
    </row>
    <row r="410" spans="1:76" ht="12.75" customHeight="1" x14ac:dyDescent="0.2">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c r="AV410" s="83"/>
      <c r="AW410" s="83"/>
      <c r="AX410" s="83"/>
      <c r="AY410" s="83"/>
      <c r="AZ410" s="83"/>
      <c r="BA410" s="83"/>
      <c r="BB410" s="83"/>
      <c r="BC410" s="83"/>
      <c r="BD410" s="83"/>
      <c r="BE410" s="83"/>
      <c r="BF410" s="83"/>
      <c r="BG410" s="83"/>
      <c r="BH410" s="83"/>
      <c r="BI410" s="83"/>
      <c r="BJ410" s="83"/>
      <c r="BK410" s="83"/>
      <c r="BL410" s="83"/>
      <c r="BM410" s="83"/>
      <c r="BN410" s="83"/>
      <c r="BO410" s="83"/>
      <c r="BP410" s="83"/>
      <c r="BQ410" s="120"/>
      <c r="BR410" s="120"/>
      <c r="BS410" s="120"/>
      <c r="BT410" s="120"/>
      <c r="BU410" s="83"/>
      <c r="BV410" s="83"/>
      <c r="BW410" s="83"/>
      <c r="BX410" s="83"/>
    </row>
    <row r="411" spans="1:76" ht="12.75" customHeight="1" x14ac:dyDescent="0.2">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c r="BC411" s="83"/>
      <c r="BD411" s="83"/>
      <c r="BE411" s="83"/>
      <c r="BF411" s="83"/>
      <c r="BG411" s="83"/>
      <c r="BH411" s="83"/>
      <c r="BI411" s="83"/>
      <c r="BJ411" s="83"/>
      <c r="BK411" s="83"/>
      <c r="BL411" s="83"/>
      <c r="BM411" s="83"/>
      <c r="BN411" s="83"/>
      <c r="BO411" s="83"/>
      <c r="BP411" s="83"/>
      <c r="BQ411" s="120"/>
      <c r="BR411" s="120"/>
      <c r="BS411" s="120"/>
      <c r="BT411" s="120"/>
      <c r="BU411" s="83"/>
      <c r="BV411" s="83"/>
      <c r="BW411" s="83"/>
      <c r="BX411" s="83"/>
    </row>
    <row r="412" spans="1:76" ht="12.75" customHeight="1" x14ac:dyDescent="0.2">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c r="AV412" s="83"/>
      <c r="AW412" s="83"/>
      <c r="AX412" s="83"/>
      <c r="AY412" s="83"/>
      <c r="AZ412" s="83"/>
      <c r="BA412" s="83"/>
      <c r="BB412" s="83"/>
      <c r="BC412" s="83"/>
      <c r="BD412" s="83"/>
      <c r="BE412" s="83"/>
      <c r="BF412" s="83"/>
      <c r="BG412" s="83"/>
      <c r="BH412" s="83"/>
      <c r="BI412" s="83"/>
      <c r="BJ412" s="83"/>
      <c r="BK412" s="83"/>
      <c r="BL412" s="83"/>
      <c r="BM412" s="83"/>
      <c r="BN412" s="83"/>
      <c r="BO412" s="83"/>
      <c r="BP412" s="83"/>
      <c r="BQ412" s="120"/>
      <c r="BR412" s="120"/>
      <c r="BS412" s="120"/>
      <c r="BT412" s="120"/>
      <c r="BU412" s="83"/>
      <c r="BV412" s="83"/>
      <c r="BW412" s="83"/>
      <c r="BX412" s="83"/>
    </row>
    <row r="413" spans="1:76" ht="12.75" customHeight="1" x14ac:dyDescent="0.2">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c r="AV413" s="83"/>
      <c r="AW413" s="83"/>
      <c r="AX413" s="83"/>
      <c r="AY413" s="83"/>
      <c r="AZ413" s="83"/>
      <c r="BA413" s="83"/>
      <c r="BB413" s="83"/>
      <c r="BC413" s="83"/>
      <c r="BD413" s="83"/>
      <c r="BE413" s="83"/>
      <c r="BF413" s="83"/>
      <c r="BG413" s="83"/>
      <c r="BH413" s="83"/>
      <c r="BI413" s="83"/>
      <c r="BJ413" s="83"/>
      <c r="BK413" s="83"/>
      <c r="BL413" s="83"/>
      <c r="BM413" s="83"/>
      <c r="BN413" s="83"/>
      <c r="BO413" s="83"/>
      <c r="BP413" s="83"/>
      <c r="BQ413" s="120"/>
      <c r="BR413" s="120"/>
      <c r="BS413" s="120"/>
      <c r="BT413" s="120"/>
      <c r="BU413" s="83"/>
      <c r="BV413" s="83"/>
      <c r="BW413" s="83"/>
      <c r="BX413" s="83"/>
    </row>
    <row r="414" spans="1:76" ht="12.75" customHeight="1" x14ac:dyDescent="0.2">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c r="AV414" s="83"/>
      <c r="AW414" s="83"/>
      <c r="AX414" s="83"/>
      <c r="AY414" s="83"/>
      <c r="AZ414" s="83"/>
      <c r="BA414" s="83"/>
      <c r="BB414" s="83"/>
      <c r="BC414" s="83"/>
      <c r="BD414" s="83"/>
      <c r="BE414" s="83"/>
      <c r="BF414" s="83"/>
      <c r="BG414" s="83"/>
      <c r="BH414" s="83"/>
      <c r="BI414" s="83"/>
      <c r="BJ414" s="83"/>
      <c r="BK414" s="83"/>
      <c r="BL414" s="83"/>
      <c r="BM414" s="83"/>
      <c r="BN414" s="83"/>
      <c r="BO414" s="83"/>
      <c r="BP414" s="83"/>
      <c r="BQ414" s="120"/>
      <c r="BR414" s="120"/>
      <c r="BS414" s="120"/>
      <c r="BT414" s="120"/>
      <c r="BU414" s="83"/>
      <c r="BV414" s="83"/>
      <c r="BW414" s="83"/>
      <c r="BX414" s="83"/>
    </row>
    <row r="415" spans="1:76" ht="12.75" customHeight="1" x14ac:dyDescent="0.2">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120"/>
      <c r="BR415" s="120"/>
      <c r="BS415" s="120"/>
      <c r="BT415" s="120"/>
      <c r="BU415" s="83"/>
      <c r="BV415" s="83"/>
      <c r="BW415" s="83"/>
      <c r="BX415" s="83"/>
    </row>
    <row r="416" spans="1:76" ht="12.75" customHeight="1" x14ac:dyDescent="0.2">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c r="BC416" s="83"/>
      <c r="BD416" s="83"/>
      <c r="BE416" s="83"/>
      <c r="BF416" s="83"/>
      <c r="BG416" s="83"/>
      <c r="BH416" s="83"/>
      <c r="BI416" s="83"/>
      <c r="BJ416" s="83"/>
      <c r="BK416" s="83"/>
      <c r="BL416" s="83"/>
      <c r="BM416" s="83"/>
      <c r="BN416" s="83"/>
      <c r="BO416" s="83"/>
      <c r="BP416" s="83"/>
      <c r="BQ416" s="120"/>
      <c r="BR416" s="120"/>
      <c r="BS416" s="120"/>
      <c r="BT416" s="120"/>
      <c r="BU416" s="83"/>
      <c r="BV416" s="83"/>
      <c r="BW416" s="83"/>
      <c r="BX416" s="83"/>
    </row>
    <row r="417" spans="1:76" ht="12.75" customHeight="1" x14ac:dyDescent="0.2">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120"/>
      <c r="BR417" s="120"/>
      <c r="BS417" s="120"/>
      <c r="BT417" s="120"/>
      <c r="BU417" s="83"/>
      <c r="BV417" s="83"/>
      <c r="BW417" s="83"/>
      <c r="BX417" s="83"/>
    </row>
    <row r="418" spans="1:76" ht="12.75" customHeight="1" x14ac:dyDescent="0.2">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120"/>
      <c r="BR418" s="120"/>
      <c r="BS418" s="120"/>
      <c r="BT418" s="120"/>
      <c r="BU418" s="83"/>
      <c r="BV418" s="83"/>
      <c r="BW418" s="83"/>
      <c r="BX418" s="83"/>
    </row>
    <row r="419" spans="1:76" ht="12.75" customHeight="1" x14ac:dyDescent="0.2">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120"/>
      <c r="BR419" s="120"/>
      <c r="BS419" s="120"/>
      <c r="BT419" s="120"/>
      <c r="BU419" s="83"/>
      <c r="BV419" s="83"/>
      <c r="BW419" s="83"/>
      <c r="BX419" s="83"/>
    </row>
    <row r="420" spans="1:76" ht="12.75" customHeight="1" x14ac:dyDescent="0.2">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120"/>
      <c r="BR420" s="120"/>
      <c r="BS420" s="120"/>
      <c r="BT420" s="120"/>
      <c r="BU420" s="83"/>
      <c r="BV420" s="83"/>
      <c r="BW420" s="83"/>
      <c r="BX420" s="83"/>
    </row>
    <row r="421" spans="1:76" ht="12.75" customHeight="1" x14ac:dyDescent="0.2">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120"/>
      <c r="BR421" s="120"/>
      <c r="BS421" s="120"/>
      <c r="BT421" s="120"/>
      <c r="BU421" s="83"/>
      <c r="BV421" s="83"/>
      <c r="BW421" s="83"/>
      <c r="BX421" s="83"/>
    </row>
    <row r="422" spans="1:76" ht="12.75" customHeight="1" x14ac:dyDescent="0.2">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120"/>
      <c r="BR422" s="120"/>
      <c r="BS422" s="120"/>
      <c r="BT422" s="120"/>
      <c r="BU422" s="83"/>
      <c r="BV422" s="83"/>
      <c r="BW422" s="83"/>
      <c r="BX422" s="83"/>
    </row>
    <row r="423" spans="1:76" ht="12.75" customHeight="1" x14ac:dyDescent="0.2">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M423" s="83"/>
      <c r="BN423" s="83"/>
      <c r="BO423" s="83"/>
      <c r="BP423" s="83"/>
      <c r="BQ423" s="120"/>
      <c r="BR423" s="120"/>
      <c r="BS423" s="120"/>
      <c r="BT423" s="120"/>
      <c r="BU423" s="83"/>
      <c r="BV423" s="83"/>
      <c r="BW423" s="83"/>
      <c r="BX423" s="83"/>
    </row>
    <row r="424" spans="1:76" ht="12.75" customHeight="1" x14ac:dyDescent="0.2">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c r="BC424" s="83"/>
      <c r="BD424" s="83"/>
      <c r="BE424" s="83"/>
      <c r="BF424" s="83"/>
      <c r="BG424" s="83"/>
      <c r="BH424" s="83"/>
      <c r="BI424" s="83"/>
      <c r="BJ424" s="83"/>
      <c r="BK424" s="83"/>
      <c r="BL424" s="83"/>
      <c r="BM424" s="83"/>
      <c r="BN424" s="83"/>
      <c r="BO424" s="83"/>
      <c r="BP424" s="83"/>
      <c r="BQ424" s="120"/>
      <c r="BR424" s="120"/>
      <c r="BS424" s="120"/>
      <c r="BT424" s="120"/>
      <c r="BU424" s="83"/>
      <c r="BV424" s="83"/>
      <c r="BW424" s="83"/>
      <c r="BX424" s="83"/>
    </row>
    <row r="425" spans="1:76" ht="12.75" customHeight="1" x14ac:dyDescent="0.2">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120"/>
      <c r="BR425" s="120"/>
      <c r="BS425" s="120"/>
      <c r="BT425" s="120"/>
      <c r="BU425" s="83"/>
      <c r="BV425" s="83"/>
      <c r="BW425" s="83"/>
      <c r="BX425" s="83"/>
    </row>
    <row r="426" spans="1:76" ht="12.75" customHeight="1" x14ac:dyDescent="0.2">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120"/>
      <c r="BR426" s="120"/>
      <c r="BS426" s="120"/>
      <c r="BT426" s="120"/>
      <c r="BU426" s="83"/>
      <c r="BV426" s="83"/>
      <c r="BW426" s="83"/>
      <c r="BX426" s="83"/>
    </row>
    <row r="427" spans="1:76" ht="12.75" customHeight="1" x14ac:dyDescent="0.2">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120"/>
      <c r="BR427" s="120"/>
      <c r="BS427" s="120"/>
      <c r="BT427" s="120"/>
      <c r="BU427" s="83"/>
      <c r="BV427" s="83"/>
      <c r="BW427" s="83"/>
      <c r="BX427" s="83"/>
    </row>
    <row r="428" spans="1:76" ht="12.75" customHeight="1" x14ac:dyDescent="0.2">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c r="BC428" s="83"/>
      <c r="BD428" s="83"/>
      <c r="BE428" s="83"/>
      <c r="BF428" s="83"/>
      <c r="BG428" s="83"/>
      <c r="BH428" s="83"/>
      <c r="BI428" s="83"/>
      <c r="BJ428" s="83"/>
      <c r="BK428" s="83"/>
      <c r="BL428" s="83"/>
      <c r="BM428" s="83"/>
      <c r="BN428" s="83"/>
      <c r="BO428" s="83"/>
      <c r="BP428" s="83"/>
      <c r="BQ428" s="120"/>
      <c r="BR428" s="120"/>
      <c r="BS428" s="120"/>
      <c r="BT428" s="120"/>
      <c r="BU428" s="83"/>
      <c r="BV428" s="83"/>
      <c r="BW428" s="83"/>
      <c r="BX428" s="83"/>
    </row>
    <row r="429" spans="1:76" ht="12.75" customHeight="1" x14ac:dyDescent="0.2">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c r="BC429" s="83"/>
      <c r="BD429" s="83"/>
      <c r="BE429" s="83"/>
      <c r="BF429" s="83"/>
      <c r="BG429" s="83"/>
      <c r="BH429" s="83"/>
      <c r="BI429" s="83"/>
      <c r="BJ429" s="83"/>
      <c r="BK429" s="83"/>
      <c r="BL429" s="83"/>
      <c r="BM429" s="83"/>
      <c r="BN429" s="83"/>
      <c r="BO429" s="83"/>
      <c r="BP429" s="83"/>
      <c r="BQ429" s="120"/>
      <c r="BR429" s="120"/>
      <c r="BS429" s="120"/>
      <c r="BT429" s="120"/>
      <c r="BU429" s="83"/>
      <c r="BV429" s="83"/>
      <c r="BW429" s="83"/>
      <c r="BX429" s="83"/>
    </row>
    <row r="430" spans="1:76" ht="12.75" customHeight="1" x14ac:dyDescent="0.2">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c r="BC430" s="83"/>
      <c r="BD430" s="83"/>
      <c r="BE430" s="83"/>
      <c r="BF430" s="83"/>
      <c r="BG430" s="83"/>
      <c r="BH430" s="83"/>
      <c r="BI430" s="83"/>
      <c r="BJ430" s="83"/>
      <c r="BK430" s="83"/>
      <c r="BL430" s="83"/>
      <c r="BM430" s="83"/>
      <c r="BN430" s="83"/>
      <c r="BO430" s="83"/>
      <c r="BP430" s="83"/>
      <c r="BQ430" s="120"/>
      <c r="BR430" s="120"/>
      <c r="BS430" s="120"/>
      <c r="BT430" s="120"/>
      <c r="BU430" s="83"/>
      <c r="BV430" s="83"/>
      <c r="BW430" s="83"/>
      <c r="BX430" s="83"/>
    </row>
    <row r="431" spans="1:76" ht="12.75" customHeight="1" x14ac:dyDescent="0.2">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c r="BC431" s="83"/>
      <c r="BD431" s="83"/>
      <c r="BE431" s="83"/>
      <c r="BF431" s="83"/>
      <c r="BG431" s="83"/>
      <c r="BH431" s="83"/>
      <c r="BI431" s="83"/>
      <c r="BJ431" s="83"/>
      <c r="BK431" s="83"/>
      <c r="BL431" s="83"/>
      <c r="BM431" s="83"/>
      <c r="BN431" s="83"/>
      <c r="BO431" s="83"/>
      <c r="BP431" s="83"/>
      <c r="BQ431" s="120"/>
      <c r="BR431" s="120"/>
      <c r="BS431" s="120"/>
      <c r="BT431" s="120"/>
      <c r="BU431" s="83"/>
      <c r="BV431" s="83"/>
      <c r="BW431" s="83"/>
      <c r="BX431" s="83"/>
    </row>
    <row r="432" spans="1:76" ht="12.75" customHeight="1" x14ac:dyDescent="0.2">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c r="BC432" s="83"/>
      <c r="BD432" s="83"/>
      <c r="BE432" s="83"/>
      <c r="BF432" s="83"/>
      <c r="BG432" s="83"/>
      <c r="BH432" s="83"/>
      <c r="BI432" s="83"/>
      <c r="BJ432" s="83"/>
      <c r="BK432" s="83"/>
      <c r="BL432" s="83"/>
      <c r="BM432" s="83"/>
      <c r="BN432" s="83"/>
      <c r="BO432" s="83"/>
      <c r="BP432" s="83"/>
      <c r="BQ432" s="120"/>
      <c r="BR432" s="120"/>
      <c r="BS432" s="120"/>
      <c r="BT432" s="120"/>
      <c r="BU432" s="83"/>
      <c r="BV432" s="83"/>
      <c r="BW432" s="83"/>
      <c r="BX432" s="83"/>
    </row>
    <row r="433" spans="1:76" ht="12.75" customHeight="1" x14ac:dyDescent="0.2">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c r="BC433" s="83"/>
      <c r="BD433" s="83"/>
      <c r="BE433" s="83"/>
      <c r="BF433" s="83"/>
      <c r="BG433" s="83"/>
      <c r="BH433" s="83"/>
      <c r="BI433" s="83"/>
      <c r="BJ433" s="83"/>
      <c r="BK433" s="83"/>
      <c r="BL433" s="83"/>
      <c r="BM433" s="83"/>
      <c r="BN433" s="83"/>
      <c r="BO433" s="83"/>
      <c r="BP433" s="83"/>
      <c r="BQ433" s="120"/>
      <c r="BR433" s="120"/>
      <c r="BS433" s="120"/>
      <c r="BT433" s="120"/>
      <c r="BU433" s="83"/>
      <c r="BV433" s="83"/>
      <c r="BW433" s="83"/>
      <c r="BX433" s="83"/>
    </row>
    <row r="434" spans="1:76" ht="12.75" customHeight="1" x14ac:dyDescent="0.2">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c r="BC434" s="83"/>
      <c r="BD434" s="83"/>
      <c r="BE434" s="83"/>
      <c r="BF434" s="83"/>
      <c r="BG434" s="83"/>
      <c r="BH434" s="83"/>
      <c r="BI434" s="83"/>
      <c r="BJ434" s="83"/>
      <c r="BK434" s="83"/>
      <c r="BL434" s="83"/>
      <c r="BM434" s="83"/>
      <c r="BN434" s="83"/>
      <c r="BO434" s="83"/>
      <c r="BP434" s="83"/>
      <c r="BQ434" s="120"/>
      <c r="BR434" s="120"/>
      <c r="BS434" s="120"/>
      <c r="BT434" s="120"/>
      <c r="BU434" s="83"/>
      <c r="BV434" s="83"/>
      <c r="BW434" s="83"/>
      <c r="BX434" s="83"/>
    </row>
    <row r="435" spans="1:76" ht="12.75" customHeight="1" x14ac:dyDescent="0.2">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c r="BC435" s="83"/>
      <c r="BD435" s="83"/>
      <c r="BE435" s="83"/>
      <c r="BF435" s="83"/>
      <c r="BG435" s="83"/>
      <c r="BH435" s="83"/>
      <c r="BI435" s="83"/>
      <c r="BJ435" s="83"/>
      <c r="BK435" s="83"/>
      <c r="BL435" s="83"/>
      <c r="BM435" s="83"/>
      <c r="BN435" s="83"/>
      <c r="BO435" s="83"/>
      <c r="BP435" s="83"/>
      <c r="BQ435" s="120"/>
      <c r="BR435" s="120"/>
      <c r="BS435" s="120"/>
      <c r="BT435" s="120"/>
      <c r="BU435" s="83"/>
      <c r="BV435" s="83"/>
      <c r="BW435" s="83"/>
      <c r="BX435" s="83"/>
    </row>
    <row r="436" spans="1:76" ht="12.75" customHeight="1" x14ac:dyDescent="0.2">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c r="BC436" s="83"/>
      <c r="BD436" s="83"/>
      <c r="BE436" s="83"/>
      <c r="BF436" s="83"/>
      <c r="BG436" s="83"/>
      <c r="BH436" s="83"/>
      <c r="BI436" s="83"/>
      <c r="BJ436" s="83"/>
      <c r="BK436" s="83"/>
      <c r="BL436" s="83"/>
      <c r="BM436" s="83"/>
      <c r="BN436" s="83"/>
      <c r="BO436" s="83"/>
      <c r="BP436" s="83"/>
      <c r="BQ436" s="120"/>
      <c r="BR436" s="120"/>
      <c r="BS436" s="120"/>
      <c r="BT436" s="120"/>
      <c r="BU436" s="83"/>
      <c r="BV436" s="83"/>
      <c r="BW436" s="83"/>
      <c r="BX436" s="83"/>
    </row>
    <row r="437" spans="1:76" ht="12.75" customHeight="1" x14ac:dyDescent="0.2">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c r="BC437" s="83"/>
      <c r="BD437" s="83"/>
      <c r="BE437" s="83"/>
      <c r="BF437" s="83"/>
      <c r="BG437" s="83"/>
      <c r="BH437" s="83"/>
      <c r="BI437" s="83"/>
      <c r="BJ437" s="83"/>
      <c r="BK437" s="83"/>
      <c r="BL437" s="83"/>
      <c r="BM437" s="83"/>
      <c r="BN437" s="83"/>
      <c r="BO437" s="83"/>
      <c r="BP437" s="83"/>
      <c r="BQ437" s="120"/>
      <c r="BR437" s="120"/>
      <c r="BS437" s="120"/>
      <c r="BT437" s="120"/>
      <c r="BU437" s="83"/>
      <c r="BV437" s="83"/>
      <c r="BW437" s="83"/>
      <c r="BX437" s="83"/>
    </row>
    <row r="438" spans="1:76" ht="12.75" customHeight="1" x14ac:dyDescent="0.2">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c r="BC438" s="83"/>
      <c r="BD438" s="83"/>
      <c r="BE438" s="83"/>
      <c r="BF438" s="83"/>
      <c r="BG438" s="83"/>
      <c r="BH438" s="83"/>
      <c r="BI438" s="83"/>
      <c r="BJ438" s="83"/>
      <c r="BK438" s="83"/>
      <c r="BL438" s="83"/>
      <c r="BM438" s="83"/>
      <c r="BN438" s="83"/>
      <c r="BO438" s="83"/>
      <c r="BP438" s="83"/>
      <c r="BQ438" s="120"/>
      <c r="BR438" s="120"/>
      <c r="BS438" s="120"/>
      <c r="BT438" s="120"/>
      <c r="BU438" s="83"/>
      <c r="BV438" s="83"/>
      <c r="BW438" s="83"/>
      <c r="BX438" s="83"/>
    </row>
    <row r="439" spans="1:76" ht="12.75" customHeight="1" x14ac:dyDescent="0.2">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c r="BC439" s="83"/>
      <c r="BD439" s="83"/>
      <c r="BE439" s="83"/>
      <c r="BF439" s="83"/>
      <c r="BG439" s="83"/>
      <c r="BH439" s="83"/>
      <c r="BI439" s="83"/>
      <c r="BJ439" s="83"/>
      <c r="BK439" s="83"/>
      <c r="BL439" s="83"/>
      <c r="BM439" s="83"/>
      <c r="BN439" s="83"/>
      <c r="BO439" s="83"/>
      <c r="BP439" s="83"/>
      <c r="BQ439" s="120"/>
      <c r="BR439" s="120"/>
      <c r="BS439" s="120"/>
      <c r="BT439" s="120"/>
      <c r="BU439" s="83"/>
      <c r="BV439" s="83"/>
      <c r="BW439" s="83"/>
      <c r="BX439" s="83"/>
    </row>
    <row r="440" spans="1:76" ht="12.75" customHeight="1" x14ac:dyDescent="0.2">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c r="BC440" s="83"/>
      <c r="BD440" s="83"/>
      <c r="BE440" s="83"/>
      <c r="BF440" s="83"/>
      <c r="BG440" s="83"/>
      <c r="BH440" s="83"/>
      <c r="BI440" s="83"/>
      <c r="BJ440" s="83"/>
      <c r="BK440" s="83"/>
      <c r="BL440" s="83"/>
      <c r="BM440" s="83"/>
      <c r="BN440" s="83"/>
      <c r="BO440" s="83"/>
      <c r="BP440" s="83"/>
      <c r="BQ440" s="120"/>
      <c r="BR440" s="120"/>
      <c r="BS440" s="120"/>
      <c r="BT440" s="120"/>
      <c r="BU440" s="83"/>
      <c r="BV440" s="83"/>
      <c r="BW440" s="83"/>
      <c r="BX440" s="83"/>
    </row>
    <row r="441" spans="1:76" ht="12.75" customHeight="1" x14ac:dyDescent="0.2">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c r="BC441" s="83"/>
      <c r="BD441" s="83"/>
      <c r="BE441" s="83"/>
      <c r="BF441" s="83"/>
      <c r="BG441" s="83"/>
      <c r="BH441" s="83"/>
      <c r="BI441" s="83"/>
      <c r="BJ441" s="83"/>
      <c r="BK441" s="83"/>
      <c r="BL441" s="83"/>
      <c r="BM441" s="83"/>
      <c r="BN441" s="83"/>
      <c r="BO441" s="83"/>
      <c r="BP441" s="83"/>
      <c r="BQ441" s="120"/>
      <c r="BR441" s="120"/>
      <c r="BS441" s="120"/>
      <c r="BT441" s="120"/>
      <c r="BU441" s="83"/>
      <c r="BV441" s="83"/>
      <c r="BW441" s="83"/>
      <c r="BX441" s="83"/>
    </row>
    <row r="442" spans="1:76" ht="12.75" customHeight="1" x14ac:dyDescent="0.2">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c r="BC442" s="83"/>
      <c r="BD442" s="83"/>
      <c r="BE442" s="83"/>
      <c r="BF442" s="83"/>
      <c r="BG442" s="83"/>
      <c r="BH442" s="83"/>
      <c r="BI442" s="83"/>
      <c r="BJ442" s="83"/>
      <c r="BK442" s="83"/>
      <c r="BL442" s="83"/>
      <c r="BM442" s="83"/>
      <c r="BN442" s="83"/>
      <c r="BO442" s="83"/>
      <c r="BP442" s="83"/>
      <c r="BQ442" s="120"/>
      <c r="BR442" s="120"/>
      <c r="BS442" s="120"/>
      <c r="BT442" s="120"/>
      <c r="BU442" s="83"/>
      <c r="BV442" s="83"/>
      <c r="BW442" s="83"/>
      <c r="BX442" s="83"/>
    </row>
    <row r="443" spans="1:76" ht="12.75" customHeight="1" x14ac:dyDescent="0.2">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c r="BC443" s="83"/>
      <c r="BD443" s="83"/>
      <c r="BE443" s="83"/>
      <c r="BF443" s="83"/>
      <c r="BG443" s="83"/>
      <c r="BH443" s="83"/>
      <c r="BI443" s="83"/>
      <c r="BJ443" s="83"/>
      <c r="BK443" s="83"/>
      <c r="BL443" s="83"/>
      <c r="BM443" s="83"/>
      <c r="BN443" s="83"/>
      <c r="BO443" s="83"/>
      <c r="BP443" s="83"/>
      <c r="BQ443" s="120"/>
      <c r="BR443" s="120"/>
      <c r="BS443" s="120"/>
      <c r="BT443" s="120"/>
      <c r="BU443" s="83"/>
      <c r="BV443" s="83"/>
      <c r="BW443" s="83"/>
      <c r="BX443" s="83"/>
    </row>
    <row r="444" spans="1:76" ht="12.75" customHeight="1" x14ac:dyDescent="0.2">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c r="BC444" s="83"/>
      <c r="BD444" s="83"/>
      <c r="BE444" s="83"/>
      <c r="BF444" s="83"/>
      <c r="BG444" s="83"/>
      <c r="BH444" s="83"/>
      <c r="BI444" s="83"/>
      <c r="BJ444" s="83"/>
      <c r="BK444" s="83"/>
      <c r="BL444" s="83"/>
      <c r="BM444" s="83"/>
      <c r="BN444" s="83"/>
      <c r="BO444" s="83"/>
      <c r="BP444" s="83"/>
      <c r="BQ444" s="120"/>
      <c r="BR444" s="120"/>
      <c r="BS444" s="120"/>
      <c r="BT444" s="120"/>
      <c r="BU444" s="83"/>
      <c r="BV444" s="83"/>
      <c r="BW444" s="83"/>
      <c r="BX444" s="83"/>
    </row>
    <row r="445" spans="1:76" ht="12.75" customHeight="1" x14ac:dyDescent="0.2">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c r="AV445" s="83"/>
      <c r="AW445" s="83"/>
      <c r="AX445" s="83"/>
      <c r="AY445" s="83"/>
      <c r="AZ445" s="83"/>
      <c r="BA445" s="83"/>
      <c r="BB445" s="83"/>
      <c r="BC445" s="83"/>
      <c r="BD445" s="83"/>
      <c r="BE445" s="83"/>
      <c r="BF445" s="83"/>
      <c r="BG445" s="83"/>
      <c r="BH445" s="83"/>
      <c r="BI445" s="83"/>
      <c r="BJ445" s="83"/>
      <c r="BK445" s="83"/>
      <c r="BL445" s="83"/>
      <c r="BM445" s="83"/>
      <c r="BN445" s="83"/>
      <c r="BO445" s="83"/>
      <c r="BP445" s="83"/>
      <c r="BQ445" s="120"/>
      <c r="BR445" s="120"/>
      <c r="BS445" s="120"/>
      <c r="BT445" s="120"/>
      <c r="BU445" s="83"/>
      <c r="BV445" s="83"/>
      <c r="BW445" s="83"/>
      <c r="BX445" s="83"/>
    </row>
    <row r="446" spans="1:76" ht="12.75" customHeight="1" x14ac:dyDescent="0.2">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c r="AV446" s="83"/>
      <c r="AW446" s="83"/>
      <c r="AX446" s="83"/>
      <c r="AY446" s="83"/>
      <c r="AZ446" s="83"/>
      <c r="BA446" s="83"/>
      <c r="BB446" s="83"/>
      <c r="BC446" s="83"/>
      <c r="BD446" s="83"/>
      <c r="BE446" s="83"/>
      <c r="BF446" s="83"/>
      <c r="BG446" s="83"/>
      <c r="BH446" s="83"/>
      <c r="BI446" s="83"/>
      <c r="BJ446" s="83"/>
      <c r="BK446" s="83"/>
      <c r="BL446" s="83"/>
      <c r="BM446" s="83"/>
      <c r="BN446" s="83"/>
      <c r="BO446" s="83"/>
      <c r="BP446" s="83"/>
      <c r="BQ446" s="120"/>
      <c r="BR446" s="120"/>
      <c r="BS446" s="120"/>
      <c r="BT446" s="120"/>
      <c r="BU446" s="83"/>
      <c r="BV446" s="83"/>
      <c r="BW446" s="83"/>
      <c r="BX446" s="83"/>
    </row>
    <row r="447" spans="1:76" ht="12.75" customHeight="1" x14ac:dyDescent="0.2">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c r="AV447" s="83"/>
      <c r="AW447" s="83"/>
      <c r="AX447" s="83"/>
      <c r="AY447" s="83"/>
      <c r="AZ447" s="83"/>
      <c r="BA447" s="83"/>
      <c r="BB447" s="83"/>
      <c r="BC447" s="83"/>
      <c r="BD447" s="83"/>
      <c r="BE447" s="83"/>
      <c r="BF447" s="83"/>
      <c r="BG447" s="83"/>
      <c r="BH447" s="83"/>
      <c r="BI447" s="83"/>
      <c r="BJ447" s="83"/>
      <c r="BK447" s="83"/>
      <c r="BL447" s="83"/>
      <c r="BM447" s="83"/>
      <c r="BN447" s="83"/>
      <c r="BO447" s="83"/>
      <c r="BP447" s="83"/>
      <c r="BQ447" s="120"/>
      <c r="BR447" s="120"/>
      <c r="BS447" s="120"/>
      <c r="BT447" s="120"/>
      <c r="BU447" s="83"/>
      <c r="BV447" s="83"/>
      <c r="BW447" s="83"/>
      <c r="BX447" s="83"/>
    </row>
    <row r="448" spans="1:76" ht="12.75" customHeight="1" x14ac:dyDescent="0.2">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c r="BC448" s="83"/>
      <c r="BD448" s="83"/>
      <c r="BE448" s="83"/>
      <c r="BF448" s="83"/>
      <c r="BG448" s="83"/>
      <c r="BH448" s="83"/>
      <c r="BI448" s="83"/>
      <c r="BJ448" s="83"/>
      <c r="BK448" s="83"/>
      <c r="BL448" s="83"/>
      <c r="BM448" s="83"/>
      <c r="BN448" s="83"/>
      <c r="BO448" s="83"/>
      <c r="BP448" s="83"/>
      <c r="BQ448" s="120"/>
      <c r="BR448" s="120"/>
      <c r="BS448" s="120"/>
      <c r="BT448" s="120"/>
      <c r="BU448" s="83"/>
      <c r="BV448" s="83"/>
      <c r="BW448" s="83"/>
      <c r="BX448" s="83"/>
    </row>
    <row r="449" spans="1:76" ht="12.75" customHeight="1" x14ac:dyDescent="0.2">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c r="AV449" s="83"/>
      <c r="AW449" s="83"/>
      <c r="AX449" s="83"/>
      <c r="AY449" s="83"/>
      <c r="AZ449" s="83"/>
      <c r="BA449" s="83"/>
      <c r="BB449" s="83"/>
      <c r="BC449" s="83"/>
      <c r="BD449" s="83"/>
      <c r="BE449" s="83"/>
      <c r="BF449" s="83"/>
      <c r="BG449" s="83"/>
      <c r="BH449" s="83"/>
      <c r="BI449" s="83"/>
      <c r="BJ449" s="83"/>
      <c r="BK449" s="83"/>
      <c r="BL449" s="83"/>
      <c r="BM449" s="83"/>
      <c r="BN449" s="83"/>
      <c r="BO449" s="83"/>
      <c r="BP449" s="83"/>
      <c r="BQ449" s="120"/>
      <c r="BR449" s="120"/>
      <c r="BS449" s="120"/>
      <c r="BT449" s="120"/>
      <c r="BU449" s="83"/>
      <c r="BV449" s="83"/>
      <c r="BW449" s="83"/>
      <c r="BX449" s="83"/>
    </row>
    <row r="450" spans="1:76" ht="12.75" customHeight="1" x14ac:dyDescent="0.2">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c r="BC450" s="83"/>
      <c r="BD450" s="83"/>
      <c r="BE450" s="83"/>
      <c r="BF450" s="83"/>
      <c r="BG450" s="83"/>
      <c r="BH450" s="83"/>
      <c r="BI450" s="83"/>
      <c r="BJ450" s="83"/>
      <c r="BK450" s="83"/>
      <c r="BL450" s="83"/>
      <c r="BM450" s="83"/>
      <c r="BN450" s="83"/>
      <c r="BO450" s="83"/>
      <c r="BP450" s="83"/>
      <c r="BQ450" s="120"/>
      <c r="BR450" s="120"/>
      <c r="BS450" s="120"/>
      <c r="BT450" s="120"/>
      <c r="BU450" s="83"/>
      <c r="BV450" s="83"/>
      <c r="BW450" s="83"/>
      <c r="BX450" s="83"/>
    </row>
    <row r="451" spans="1:76" ht="12.75" customHeight="1" x14ac:dyDescent="0.2">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c r="BC451" s="83"/>
      <c r="BD451" s="83"/>
      <c r="BE451" s="83"/>
      <c r="BF451" s="83"/>
      <c r="BG451" s="83"/>
      <c r="BH451" s="83"/>
      <c r="BI451" s="83"/>
      <c r="BJ451" s="83"/>
      <c r="BK451" s="83"/>
      <c r="BL451" s="83"/>
      <c r="BM451" s="83"/>
      <c r="BN451" s="83"/>
      <c r="BO451" s="83"/>
      <c r="BP451" s="83"/>
      <c r="BQ451" s="120"/>
      <c r="BR451" s="120"/>
      <c r="BS451" s="120"/>
      <c r="BT451" s="120"/>
      <c r="BU451" s="83"/>
      <c r="BV451" s="83"/>
      <c r="BW451" s="83"/>
      <c r="BX451" s="83"/>
    </row>
    <row r="452" spans="1:76" ht="12.75" customHeight="1" x14ac:dyDescent="0.2">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c r="BC452" s="83"/>
      <c r="BD452" s="83"/>
      <c r="BE452" s="83"/>
      <c r="BF452" s="83"/>
      <c r="BG452" s="83"/>
      <c r="BH452" s="83"/>
      <c r="BI452" s="83"/>
      <c r="BJ452" s="83"/>
      <c r="BK452" s="83"/>
      <c r="BL452" s="83"/>
      <c r="BM452" s="83"/>
      <c r="BN452" s="83"/>
      <c r="BO452" s="83"/>
      <c r="BP452" s="83"/>
      <c r="BQ452" s="120"/>
      <c r="BR452" s="120"/>
      <c r="BS452" s="120"/>
      <c r="BT452" s="120"/>
      <c r="BU452" s="83"/>
      <c r="BV452" s="83"/>
      <c r="BW452" s="83"/>
      <c r="BX452" s="83"/>
    </row>
    <row r="453" spans="1:76" ht="12.75" customHeight="1" x14ac:dyDescent="0.2">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c r="BC453" s="83"/>
      <c r="BD453" s="83"/>
      <c r="BE453" s="83"/>
      <c r="BF453" s="83"/>
      <c r="BG453" s="83"/>
      <c r="BH453" s="83"/>
      <c r="BI453" s="83"/>
      <c r="BJ453" s="83"/>
      <c r="BK453" s="83"/>
      <c r="BL453" s="83"/>
      <c r="BM453" s="83"/>
      <c r="BN453" s="83"/>
      <c r="BO453" s="83"/>
      <c r="BP453" s="83"/>
      <c r="BQ453" s="120"/>
      <c r="BR453" s="120"/>
      <c r="BS453" s="120"/>
      <c r="BT453" s="120"/>
      <c r="BU453" s="83"/>
      <c r="BV453" s="83"/>
      <c r="BW453" s="83"/>
      <c r="BX453" s="83"/>
    </row>
    <row r="454" spans="1:76" ht="12.75" customHeight="1" x14ac:dyDescent="0.2">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c r="BC454" s="83"/>
      <c r="BD454" s="83"/>
      <c r="BE454" s="83"/>
      <c r="BF454" s="83"/>
      <c r="BG454" s="83"/>
      <c r="BH454" s="83"/>
      <c r="BI454" s="83"/>
      <c r="BJ454" s="83"/>
      <c r="BK454" s="83"/>
      <c r="BL454" s="83"/>
      <c r="BM454" s="83"/>
      <c r="BN454" s="83"/>
      <c r="BO454" s="83"/>
      <c r="BP454" s="83"/>
      <c r="BQ454" s="120"/>
      <c r="BR454" s="120"/>
      <c r="BS454" s="120"/>
      <c r="BT454" s="120"/>
      <c r="BU454" s="83"/>
      <c r="BV454" s="83"/>
      <c r="BW454" s="83"/>
      <c r="BX454" s="83"/>
    </row>
    <row r="455" spans="1:76" ht="12.75" customHeight="1" x14ac:dyDescent="0.2">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c r="BC455" s="83"/>
      <c r="BD455" s="83"/>
      <c r="BE455" s="83"/>
      <c r="BF455" s="83"/>
      <c r="BG455" s="83"/>
      <c r="BH455" s="83"/>
      <c r="BI455" s="83"/>
      <c r="BJ455" s="83"/>
      <c r="BK455" s="83"/>
      <c r="BL455" s="83"/>
      <c r="BM455" s="83"/>
      <c r="BN455" s="83"/>
      <c r="BO455" s="83"/>
      <c r="BP455" s="83"/>
      <c r="BQ455" s="120"/>
      <c r="BR455" s="120"/>
      <c r="BS455" s="120"/>
      <c r="BT455" s="120"/>
      <c r="BU455" s="83"/>
      <c r="BV455" s="83"/>
      <c r="BW455" s="83"/>
      <c r="BX455" s="83"/>
    </row>
    <row r="456" spans="1:76" ht="12.75" customHeight="1" x14ac:dyDescent="0.2">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c r="BC456" s="83"/>
      <c r="BD456" s="83"/>
      <c r="BE456" s="83"/>
      <c r="BF456" s="83"/>
      <c r="BG456" s="83"/>
      <c r="BH456" s="83"/>
      <c r="BI456" s="83"/>
      <c r="BJ456" s="83"/>
      <c r="BK456" s="83"/>
      <c r="BL456" s="83"/>
      <c r="BM456" s="83"/>
      <c r="BN456" s="83"/>
      <c r="BO456" s="83"/>
      <c r="BP456" s="83"/>
      <c r="BQ456" s="120"/>
      <c r="BR456" s="120"/>
      <c r="BS456" s="120"/>
      <c r="BT456" s="120"/>
      <c r="BU456" s="83"/>
      <c r="BV456" s="83"/>
      <c r="BW456" s="83"/>
      <c r="BX456" s="83"/>
    </row>
    <row r="457" spans="1:76" ht="12.75" customHeight="1" x14ac:dyDescent="0.2">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c r="BC457" s="83"/>
      <c r="BD457" s="83"/>
      <c r="BE457" s="83"/>
      <c r="BF457" s="83"/>
      <c r="BG457" s="83"/>
      <c r="BH457" s="83"/>
      <c r="BI457" s="83"/>
      <c r="BJ457" s="83"/>
      <c r="BK457" s="83"/>
      <c r="BL457" s="83"/>
      <c r="BM457" s="83"/>
      <c r="BN457" s="83"/>
      <c r="BO457" s="83"/>
      <c r="BP457" s="83"/>
      <c r="BQ457" s="120"/>
      <c r="BR457" s="120"/>
      <c r="BS457" s="120"/>
      <c r="BT457" s="120"/>
      <c r="BU457" s="83"/>
      <c r="BV457" s="83"/>
      <c r="BW457" s="83"/>
      <c r="BX457" s="83"/>
    </row>
    <row r="458" spans="1:76" ht="12.75" customHeight="1" x14ac:dyDescent="0.2">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c r="BC458" s="83"/>
      <c r="BD458" s="83"/>
      <c r="BE458" s="83"/>
      <c r="BF458" s="83"/>
      <c r="BG458" s="83"/>
      <c r="BH458" s="83"/>
      <c r="BI458" s="83"/>
      <c r="BJ458" s="83"/>
      <c r="BK458" s="83"/>
      <c r="BL458" s="83"/>
      <c r="BM458" s="83"/>
      <c r="BN458" s="83"/>
      <c r="BO458" s="83"/>
      <c r="BP458" s="83"/>
      <c r="BQ458" s="120"/>
      <c r="BR458" s="120"/>
      <c r="BS458" s="120"/>
      <c r="BT458" s="120"/>
      <c r="BU458" s="83"/>
      <c r="BV458" s="83"/>
      <c r="BW458" s="83"/>
      <c r="BX458" s="83"/>
    </row>
    <row r="459" spans="1:76" ht="12.75" customHeight="1" x14ac:dyDescent="0.2">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c r="BC459" s="83"/>
      <c r="BD459" s="83"/>
      <c r="BE459" s="83"/>
      <c r="BF459" s="83"/>
      <c r="BG459" s="83"/>
      <c r="BH459" s="83"/>
      <c r="BI459" s="83"/>
      <c r="BJ459" s="83"/>
      <c r="BK459" s="83"/>
      <c r="BL459" s="83"/>
      <c r="BM459" s="83"/>
      <c r="BN459" s="83"/>
      <c r="BO459" s="83"/>
      <c r="BP459" s="83"/>
      <c r="BQ459" s="120"/>
      <c r="BR459" s="120"/>
      <c r="BS459" s="120"/>
      <c r="BT459" s="120"/>
      <c r="BU459" s="83"/>
      <c r="BV459" s="83"/>
      <c r="BW459" s="83"/>
      <c r="BX459" s="83"/>
    </row>
    <row r="460" spans="1:76" ht="12.75" customHeight="1" x14ac:dyDescent="0.2">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c r="BC460" s="83"/>
      <c r="BD460" s="83"/>
      <c r="BE460" s="83"/>
      <c r="BF460" s="83"/>
      <c r="BG460" s="83"/>
      <c r="BH460" s="83"/>
      <c r="BI460" s="83"/>
      <c r="BJ460" s="83"/>
      <c r="BK460" s="83"/>
      <c r="BL460" s="83"/>
      <c r="BM460" s="83"/>
      <c r="BN460" s="83"/>
      <c r="BO460" s="83"/>
      <c r="BP460" s="83"/>
      <c r="BQ460" s="120"/>
      <c r="BR460" s="120"/>
      <c r="BS460" s="120"/>
      <c r="BT460" s="120"/>
      <c r="BU460" s="83"/>
      <c r="BV460" s="83"/>
      <c r="BW460" s="83"/>
      <c r="BX460" s="83"/>
    </row>
    <row r="461" spans="1:76" ht="12.75" customHeight="1" x14ac:dyDescent="0.2">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120"/>
      <c r="BR461" s="120"/>
      <c r="BS461" s="120"/>
      <c r="BT461" s="120"/>
      <c r="BU461" s="83"/>
      <c r="BV461" s="83"/>
      <c r="BW461" s="83"/>
      <c r="BX461" s="83"/>
    </row>
    <row r="462" spans="1:76" ht="12.75" customHeight="1" x14ac:dyDescent="0.2">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120"/>
      <c r="BR462" s="120"/>
      <c r="BS462" s="120"/>
      <c r="BT462" s="120"/>
      <c r="BU462" s="83"/>
      <c r="BV462" s="83"/>
      <c r="BW462" s="83"/>
      <c r="BX462" s="83"/>
    </row>
    <row r="463" spans="1:76" ht="12.7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c r="BC463" s="83"/>
      <c r="BD463" s="83"/>
      <c r="BE463" s="83"/>
      <c r="BF463" s="83"/>
      <c r="BG463" s="83"/>
      <c r="BH463" s="83"/>
      <c r="BI463" s="83"/>
      <c r="BJ463" s="83"/>
      <c r="BK463" s="83"/>
      <c r="BL463" s="83"/>
      <c r="BM463" s="83"/>
      <c r="BN463" s="83"/>
      <c r="BO463" s="83"/>
      <c r="BP463" s="83"/>
      <c r="BQ463" s="120"/>
      <c r="BR463" s="120"/>
      <c r="BS463" s="120"/>
      <c r="BT463" s="120"/>
      <c r="BU463" s="83"/>
      <c r="BV463" s="83"/>
      <c r="BW463" s="83"/>
      <c r="BX463" s="83"/>
    </row>
    <row r="464" spans="1:76" ht="12.75" customHeight="1" x14ac:dyDescent="0.2">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120"/>
      <c r="BR464" s="120"/>
      <c r="BS464" s="120"/>
      <c r="BT464" s="120"/>
      <c r="BU464" s="83"/>
      <c r="BV464" s="83"/>
      <c r="BW464" s="83"/>
      <c r="BX464" s="83"/>
    </row>
    <row r="465" spans="1:76" ht="12.75" customHeight="1" x14ac:dyDescent="0.2">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c r="BC465" s="83"/>
      <c r="BD465" s="83"/>
      <c r="BE465" s="83"/>
      <c r="BF465" s="83"/>
      <c r="BG465" s="83"/>
      <c r="BH465" s="83"/>
      <c r="BI465" s="83"/>
      <c r="BJ465" s="83"/>
      <c r="BK465" s="83"/>
      <c r="BL465" s="83"/>
      <c r="BM465" s="83"/>
      <c r="BN465" s="83"/>
      <c r="BO465" s="83"/>
      <c r="BP465" s="83"/>
      <c r="BQ465" s="120"/>
      <c r="BR465" s="120"/>
      <c r="BS465" s="120"/>
      <c r="BT465" s="120"/>
      <c r="BU465" s="83"/>
      <c r="BV465" s="83"/>
      <c r="BW465" s="83"/>
      <c r="BX465" s="83"/>
    </row>
    <row r="466" spans="1:76" ht="12.75" customHeight="1" x14ac:dyDescent="0.2">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c r="BC466" s="83"/>
      <c r="BD466" s="83"/>
      <c r="BE466" s="83"/>
      <c r="BF466" s="83"/>
      <c r="BG466" s="83"/>
      <c r="BH466" s="83"/>
      <c r="BI466" s="83"/>
      <c r="BJ466" s="83"/>
      <c r="BK466" s="83"/>
      <c r="BL466" s="83"/>
      <c r="BM466" s="83"/>
      <c r="BN466" s="83"/>
      <c r="BO466" s="83"/>
      <c r="BP466" s="83"/>
      <c r="BQ466" s="120"/>
      <c r="BR466" s="120"/>
      <c r="BS466" s="120"/>
      <c r="BT466" s="120"/>
      <c r="BU466" s="83"/>
      <c r="BV466" s="83"/>
      <c r="BW466" s="83"/>
      <c r="BX466" s="83"/>
    </row>
    <row r="467" spans="1:76" ht="12.75" customHeight="1" x14ac:dyDescent="0.2">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c r="BC467" s="83"/>
      <c r="BD467" s="83"/>
      <c r="BE467" s="83"/>
      <c r="BF467" s="83"/>
      <c r="BG467" s="83"/>
      <c r="BH467" s="83"/>
      <c r="BI467" s="83"/>
      <c r="BJ467" s="83"/>
      <c r="BK467" s="83"/>
      <c r="BL467" s="83"/>
      <c r="BM467" s="83"/>
      <c r="BN467" s="83"/>
      <c r="BO467" s="83"/>
      <c r="BP467" s="83"/>
      <c r="BQ467" s="120"/>
      <c r="BR467" s="120"/>
      <c r="BS467" s="120"/>
      <c r="BT467" s="120"/>
      <c r="BU467" s="83"/>
      <c r="BV467" s="83"/>
      <c r="BW467" s="83"/>
      <c r="BX467" s="83"/>
    </row>
    <row r="468" spans="1:76" ht="12.75" customHeight="1" x14ac:dyDescent="0.2">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c r="BC468" s="83"/>
      <c r="BD468" s="83"/>
      <c r="BE468" s="83"/>
      <c r="BF468" s="83"/>
      <c r="BG468" s="83"/>
      <c r="BH468" s="83"/>
      <c r="BI468" s="83"/>
      <c r="BJ468" s="83"/>
      <c r="BK468" s="83"/>
      <c r="BL468" s="83"/>
      <c r="BM468" s="83"/>
      <c r="BN468" s="83"/>
      <c r="BO468" s="83"/>
      <c r="BP468" s="83"/>
      <c r="BQ468" s="120"/>
      <c r="BR468" s="120"/>
      <c r="BS468" s="120"/>
      <c r="BT468" s="120"/>
      <c r="BU468" s="83"/>
      <c r="BV468" s="83"/>
      <c r="BW468" s="83"/>
      <c r="BX468" s="83"/>
    </row>
    <row r="469" spans="1:76" ht="12.75" customHeight="1" x14ac:dyDescent="0.2">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83"/>
      <c r="BH469" s="83"/>
      <c r="BI469" s="83"/>
      <c r="BJ469" s="83"/>
      <c r="BK469" s="83"/>
      <c r="BL469" s="83"/>
      <c r="BM469" s="83"/>
      <c r="BN469" s="83"/>
      <c r="BO469" s="83"/>
      <c r="BP469" s="83"/>
      <c r="BQ469" s="120"/>
      <c r="BR469" s="120"/>
      <c r="BS469" s="120"/>
      <c r="BT469" s="120"/>
      <c r="BU469" s="83"/>
      <c r="BV469" s="83"/>
      <c r="BW469" s="83"/>
      <c r="BX469" s="83"/>
    </row>
    <row r="470" spans="1:76" ht="12.75" customHeight="1" x14ac:dyDescent="0.2">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83"/>
      <c r="BH470" s="83"/>
      <c r="BI470" s="83"/>
      <c r="BJ470" s="83"/>
      <c r="BK470" s="83"/>
      <c r="BL470" s="83"/>
      <c r="BM470" s="83"/>
      <c r="BN470" s="83"/>
      <c r="BO470" s="83"/>
      <c r="BP470" s="83"/>
      <c r="BQ470" s="120"/>
      <c r="BR470" s="120"/>
      <c r="BS470" s="120"/>
      <c r="BT470" s="120"/>
      <c r="BU470" s="83"/>
      <c r="BV470" s="83"/>
      <c r="BW470" s="83"/>
      <c r="BX470" s="83"/>
    </row>
    <row r="471" spans="1:76" ht="12.75" customHeight="1" x14ac:dyDescent="0.2">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83"/>
      <c r="BH471" s="83"/>
      <c r="BI471" s="83"/>
      <c r="BJ471" s="83"/>
      <c r="BK471" s="83"/>
      <c r="BL471" s="83"/>
      <c r="BM471" s="83"/>
      <c r="BN471" s="83"/>
      <c r="BO471" s="83"/>
      <c r="BP471" s="83"/>
      <c r="BQ471" s="120"/>
      <c r="BR471" s="120"/>
      <c r="BS471" s="120"/>
      <c r="BT471" s="120"/>
      <c r="BU471" s="83"/>
      <c r="BV471" s="83"/>
      <c r="BW471" s="83"/>
      <c r="BX471" s="83"/>
    </row>
    <row r="472" spans="1:76" ht="12.75" customHeight="1" x14ac:dyDescent="0.2">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83"/>
      <c r="BH472" s="83"/>
      <c r="BI472" s="83"/>
      <c r="BJ472" s="83"/>
      <c r="BK472" s="83"/>
      <c r="BL472" s="83"/>
      <c r="BM472" s="83"/>
      <c r="BN472" s="83"/>
      <c r="BO472" s="83"/>
      <c r="BP472" s="83"/>
      <c r="BQ472" s="120"/>
      <c r="BR472" s="120"/>
      <c r="BS472" s="120"/>
      <c r="BT472" s="120"/>
      <c r="BU472" s="83"/>
      <c r="BV472" s="83"/>
      <c r="BW472" s="83"/>
      <c r="BX472" s="83"/>
    </row>
    <row r="473" spans="1:76" ht="12.75" customHeight="1" x14ac:dyDescent="0.2">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83"/>
      <c r="BH473" s="83"/>
      <c r="BI473" s="83"/>
      <c r="BJ473" s="83"/>
      <c r="BK473" s="83"/>
      <c r="BL473" s="83"/>
      <c r="BM473" s="83"/>
      <c r="BN473" s="83"/>
      <c r="BO473" s="83"/>
      <c r="BP473" s="83"/>
      <c r="BQ473" s="120"/>
      <c r="BR473" s="120"/>
      <c r="BS473" s="120"/>
      <c r="BT473" s="120"/>
      <c r="BU473" s="83"/>
      <c r="BV473" s="83"/>
      <c r="BW473" s="83"/>
      <c r="BX473" s="83"/>
    </row>
    <row r="474" spans="1:76" ht="12.75" customHeight="1" x14ac:dyDescent="0.2">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83"/>
      <c r="BH474" s="83"/>
      <c r="BI474" s="83"/>
      <c r="BJ474" s="83"/>
      <c r="BK474" s="83"/>
      <c r="BL474" s="83"/>
      <c r="BM474" s="83"/>
      <c r="BN474" s="83"/>
      <c r="BO474" s="83"/>
      <c r="BP474" s="83"/>
      <c r="BQ474" s="120"/>
      <c r="BR474" s="120"/>
      <c r="BS474" s="120"/>
      <c r="BT474" s="120"/>
      <c r="BU474" s="83"/>
      <c r="BV474" s="83"/>
      <c r="BW474" s="83"/>
      <c r="BX474" s="83"/>
    </row>
    <row r="475" spans="1:76" ht="12.75" customHeight="1" x14ac:dyDescent="0.2">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83"/>
      <c r="BH475" s="83"/>
      <c r="BI475" s="83"/>
      <c r="BJ475" s="83"/>
      <c r="BK475" s="83"/>
      <c r="BL475" s="83"/>
      <c r="BM475" s="83"/>
      <c r="BN475" s="83"/>
      <c r="BO475" s="83"/>
      <c r="BP475" s="83"/>
      <c r="BQ475" s="120"/>
      <c r="BR475" s="120"/>
      <c r="BS475" s="120"/>
      <c r="BT475" s="120"/>
      <c r="BU475" s="83"/>
      <c r="BV475" s="83"/>
      <c r="BW475" s="83"/>
      <c r="BX475" s="83"/>
    </row>
    <row r="476" spans="1:76" ht="12.75" customHeight="1" x14ac:dyDescent="0.2">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83"/>
      <c r="BH476" s="83"/>
      <c r="BI476" s="83"/>
      <c r="BJ476" s="83"/>
      <c r="BK476" s="83"/>
      <c r="BL476" s="83"/>
      <c r="BM476" s="83"/>
      <c r="BN476" s="83"/>
      <c r="BO476" s="83"/>
      <c r="BP476" s="83"/>
      <c r="BQ476" s="120"/>
      <c r="BR476" s="120"/>
      <c r="BS476" s="120"/>
      <c r="BT476" s="120"/>
      <c r="BU476" s="83"/>
      <c r="BV476" s="83"/>
      <c r="BW476" s="83"/>
      <c r="BX476" s="83"/>
    </row>
    <row r="477" spans="1:76" ht="12.75" customHeight="1" x14ac:dyDescent="0.2">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83"/>
      <c r="BH477" s="83"/>
      <c r="BI477" s="83"/>
      <c r="BJ477" s="83"/>
      <c r="BK477" s="83"/>
      <c r="BL477" s="83"/>
      <c r="BM477" s="83"/>
      <c r="BN477" s="83"/>
      <c r="BO477" s="83"/>
      <c r="BP477" s="83"/>
      <c r="BQ477" s="120"/>
      <c r="BR477" s="120"/>
      <c r="BS477" s="120"/>
      <c r="BT477" s="120"/>
      <c r="BU477" s="83"/>
      <c r="BV477" s="83"/>
      <c r="BW477" s="83"/>
      <c r="BX477" s="83"/>
    </row>
    <row r="478" spans="1:76" ht="12.75" customHeight="1" x14ac:dyDescent="0.2">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83"/>
      <c r="BC478" s="83"/>
      <c r="BD478" s="83"/>
      <c r="BE478" s="83"/>
      <c r="BF478" s="83"/>
      <c r="BG478" s="83"/>
      <c r="BH478" s="83"/>
      <c r="BI478" s="83"/>
      <c r="BJ478" s="83"/>
      <c r="BK478" s="83"/>
      <c r="BL478" s="83"/>
      <c r="BM478" s="83"/>
      <c r="BN478" s="83"/>
      <c r="BO478" s="83"/>
      <c r="BP478" s="83"/>
      <c r="BQ478" s="120"/>
      <c r="BR478" s="120"/>
      <c r="BS478" s="120"/>
      <c r="BT478" s="120"/>
      <c r="BU478" s="83"/>
      <c r="BV478" s="83"/>
      <c r="BW478" s="83"/>
      <c r="BX478" s="83"/>
    </row>
    <row r="479" spans="1:76" ht="12.75" customHeight="1" x14ac:dyDescent="0.2">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83"/>
      <c r="BC479" s="83"/>
      <c r="BD479" s="83"/>
      <c r="BE479" s="83"/>
      <c r="BF479" s="83"/>
      <c r="BG479" s="83"/>
      <c r="BH479" s="83"/>
      <c r="BI479" s="83"/>
      <c r="BJ479" s="83"/>
      <c r="BK479" s="83"/>
      <c r="BL479" s="83"/>
      <c r="BM479" s="83"/>
      <c r="BN479" s="83"/>
      <c r="BO479" s="83"/>
      <c r="BP479" s="83"/>
      <c r="BQ479" s="120"/>
      <c r="BR479" s="120"/>
      <c r="BS479" s="120"/>
      <c r="BT479" s="120"/>
      <c r="BU479" s="83"/>
      <c r="BV479" s="83"/>
      <c r="BW479" s="83"/>
      <c r="BX479" s="83"/>
    </row>
    <row r="480" spans="1:76" ht="12.75" customHeight="1" x14ac:dyDescent="0.2">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120"/>
      <c r="BR480" s="120"/>
      <c r="BS480" s="120"/>
      <c r="BT480" s="120"/>
      <c r="BU480" s="83"/>
      <c r="BV480" s="83"/>
      <c r="BW480" s="83"/>
      <c r="BX480" s="83"/>
    </row>
    <row r="481" spans="1:76" ht="12.75" customHeight="1" x14ac:dyDescent="0.2">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120"/>
      <c r="BR481" s="120"/>
      <c r="BS481" s="120"/>
      <c r="BT481" s="120"/>
      <c r="BU481" s="83"/>
      <c r="BV481" s="83"/>
      <c r="BW481" s="83"/>
      <c r="BX481" s="83"/>
    </row>
    <row r="482" spans="1:76" ht="12.75" customHeight="1" x14ac:dyDescent="0.2">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83"/>
      <c r="BH482" s="83"/>
      <c r="BI482" s="83"/>
      <c r="BJ482" s="83"/>
      <c r="BK482" s="83"/>
      <c r="BL482" s="83"/>
      <c r="BM482" s="83"/>
      <c r="BN482" s="83"/>
      <c r="BO482" s="83"/>
      <c r="BP482" s="83"/>
      <c r="BQ482" s="120"/>
      <c r="BR482" s="120"/>
      <c r="BS482" s="120"/>
      <c r="BT482" s="120"/>
      <c r="BU482" s="83"/>
      <c r="BV482" s="83"/>
      <c r="BW482" s="83"/>
      <c r="BX482" s="83"/>
    </row>
    <row r="483" spans="1:76" ht="12.75" customHeight="1" x14ac:dyDescent="0.2">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120"/>
      <c r="BR483" s="120"/>
      <c r="BS483" s="120"/>
      <c r="BT483" s="120"/>
      <c r="BU483" s="83"/>
      <c r="BV483" s="83"/>
      <c r="BW483" s="83"/>
      <c r="BX483" s="83"/>
    </row>
    <row r="484" spans="1:76" ht="12.75" customHeight="1" x14ac:dyDescent="0.2">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M484" s="83"/>
      <c r="BN484" s="83"/>
      <c r="BO484" s="83"/>
      <c r="BP484" s="83"/>
      <c r="BQ484" s="120"/>
      <c r="BR484" s="120"/>
      <c r="BS484" s="120"/>
      <c r="BT484" s="120"/>
      <c r="BU484" s="83"/>
      <c r="BV484" s="83"/>
      <c r="BW484" s="83"/>
      <c r="BX484" s="83"/>
    </row>
    <row r="485" spans="1:76" ht="12.75" customHeight="1" x14ac:dyDescent="0.2">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M485" s="83"/>
      <c r="BN485" s="83"/>
      <c r="BO485" s="83"/>
      <c r="BP485" s="83"/>
      <c r="BQ485" s="120"/>
      <c r="BR485" s="120"/>
      <c r="BS485" s="120"/>
      <c r="BT485" s="120"/>
      <c r="BU485" s="83"/>
      <c r="BV485" s="83"/>
      <c r="BW485" s="83"/>
      <c r="BX485" s="83"/>
    </row>
    <row r="486" spans="1:76" ht="12.75" customHeight="1" x14ac:dyDescent="0.2">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c r="AV486" s="83"/>
      <c r="AW486" s="83"/>
      <c r="AX486" s="83"/>
      <c r="AY486" s="83"/>
      <c r="AZ486" s="83"/>
      <c r="BA486" s="83"/>
      <c r="BB486" s="83"/>
      <c r="BC486" s="83"/>
      <c r="BD486" s="83"/>
      <c r="BE486" s="83"/>
      <c r="BF486" s="83"/>
      <c r="BG486" s="83"/>
      <c r="BH486" s="83"/>
      <c r="BI486" s="83"/>
      <c r="BJ486" s="83"/>
      <c r="BK486" s="83"/>
      <c r="BL486" s="83"/>
      <c r="BM486" s="83"/>
      <c r="BN486" s="83"/>
      <c r="BO486" s="83"/>
      <c r="BP486" s="83"/>
      <c r="BQ486" s="120"/>
      <c r="BR486" s="120"/>
      <c r="BS486" s="120"/>
      <c r="BT486" s="120"/>
      <c r="BU486" s="83"/>
      <c r="BV486" s="83"/>
      <c r="BW486" s="83"/>
      <c r="BX486" s="83"/>
    </row>
    <row r="487" spans="1:76" ht="12.75" customHeight="1" x14ac:dyDescent="0.2">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c r="AV487" s="83"/>
      <c r="AW487" s="83"/>
      <c r="AX487" s="83"/>
      <c r="AY487" s="83"/>
      <c r="AZ487" s="83"/>
      <c r="BA487" s="83"/>
      <c r="BB487" s="83"/>
      <c r="BC487" s="83"/>
      <c r="BD487" s="83"/>
      <c r="BE487" s="83"/>
      <c r="BF487" s="83"/>
      <c r="BG487" s="83"/>
      <c r="BH487" s="83"/>
      <c r="BI487" s="83"/>
      <c r="BJ487" s="83"/>
      <c r="BK487" s="83"/>
      <c r="BL487" s="83"/>
      <c r="BM487" s="83"/>
      <c r="BN487" s="83"/>
      <c r="BO487" s="83"/>
      <c r="BP487" s="83"/>
      <c r="BQ487" s="120"/>
      <c r="BR487" s="120"/>
      <c r="BS487" s="120"/>
      <c r="BT487" s="120"/>
      <c r="BU487" s="83"/>
      <c r="BV487" s="83"/>
      <c r="BW487" s="83"/>
      <c r="BX487" s="83"/>
    </row>
    <row r="488" spans="1:76" ht="12.75" customHeight="1" x14ac:dyDescent="0.2">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c r="BC488" s="83"/>
      <c r="BD488" s="83"/>
      <c r="BE488" s="83"/>
      <c r="BF488" s="83"/>
      <c r="BG488" s="83"/>
      <c r="BH488" s="83"/>
      <c r="BI488" s="83"/>
      <c r="BJ488" s="83"/>
      <c r="BK488" s="83"/>
      <c r="BL488" s="83"/>
      <c r="BM488" s="83"/>
      <c r="BN488" s="83"/>
      <c r="BO488" s="83"/>
      <c r="BP488" s="83"/>
      <c r="BQ488" s="120"/>
      <c r="BR488" s="120"/>
      <c r="BS488" s="120"/>
      <c r="BT488" s="120"/>
      <c r="BU488" s="83"/>
      <c r="BV488" s="83"/>
      <c r="BW488" s="83"/>
      <c r="BX488" s="83"/>
    </row>
    <row r="489" spans="1:76" ht="12.75" customHeight="1" x14ac:dyDescent="0.2">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c r="BC489" s="83"/>
      <c r="BD489" s="83"/>
      <c r="BE489" s="83"/>
      <c r="BF489" s="83"/>
      <c r="BG489" s="83"/>
      <c r="BH489" s="83"/>
      <c r="BI489" s="83"/>
      <c r="BJ489" s="83"/>
      <c r="BK489" s="83"/>
      <c r="BL489" s="83"/>
      <c r="BM489" s="83"/>
      <c r="BN489" s="83"/>
      <c r="BO489" s="83"/>
      <c r="BP489" s="83"/>
      <c r="BQ489" s="120"/>
      <c r="BR489" s="120"/>
      <c r="BS489" s="120"/>
      <c r="BT489" s="120"/>
      <c r="BU489" s="83"/>
      <c r="BV489" s="83"/>
      <c r="BW489" s="83"/>
      <c r="BX489" s="83"/>
    </row>
    <row r="490" spans="1:76" ht="12.75" customHeight="1" x14ac:dyDescent="0.2">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c r="BC490" s="83"/>
      <c r="BD490" s="83"/>
      <c r="BE490" s="83"/>
      <c r="BF490" s="83"/>
      <c r="BG490" s="83"/>
      <c r="BH490" s="83"/>
      <c r="BI490" s="83"/>
      <c r="BJ490" s="83"/>
      <c r="BK490" s="83"/>
      <c r="BL490" s="83"/>
      <c r="BM490" s="83"/>
      <c r="BN490" s="83"/>
      <c r="BO490" s="83"/>
      <c r="BP490" s="83"/>
      <c r="BQ490" s="120"/>
      <c r="BR490" s="120"/>
      <c r="BS490" s="120"/>
      <c r="BT490" s="120"/>
      <c r="BU490" s="83"/>
      <c r="BV490" s="83"/>
      <c r="BW490" s="83"/>
      <c r="BX490" s="83"/>
    </row>
    <row r="491" spans="1:76" ht="12.75" customHeight="1" x14ac:dyDescent="0.2">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120"/>
      <c r="BR491" s="120"/>
      <c r="BS491" s="120"/>
      <c r="BT491" s="120"/>
      <c r="BU491" s="83"/>
      <c r="BV491" s="83"/>
      <c r="BW491" s="83"/>
      <c r="BX491" s="83"/>
    </row>
    <row r="492" spans="1:76" ht="12.75" customHeight="1" x14ac:dyDescent="0.2">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120"/>
      <c r="BR492" s="120"/>
      <c r="BS492" s="120"/>
      <c r="BT492" s="120"/>
      <c r="BU492" s="83"/>
      <c r="BV492" s="83"/>
      <c r="BW492" s="83"/>
      <c r="BX492" s="83"/>
    </row>
    <row r="493" spans="1:76" ht="12.75" customHeight="1" x14ac:dyDescent="0.2">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c r="BC493" s="83"/>
      <c r="BD493" s="83"/>
      <c r="BE493" s="83"/>
      <c r="BF493" s="83"/>
      <c r="BG493" s="83"/>
      <c r="BH493" s="83"/>
      <c r="BI493" s="83"/>
      <c r="BJ493" s="83"/>
      <c r="BK493" s="83"/>
      <c r="BL493" s="83"/>
      <c r="BM493" s="83"/>
      <c r="BN493" s="83"/>
      <c r="BO493" s="83"/>
      <c r="BP493" s="83"/>
      <c r="BQ493" s="120"/>
      <c r="BR493" s="120"/>
      <c r="BS493" s="120"/>
      <c r="BT493" s="120"/>
      <c r="BU493" s="83"/>
      <c r="BV493" s="83"/>
      <c r="BW493" s="83"/>
      <c r="BX493" s="83"/>
    </row>
    <row r="494" spans="1:76" ht="12.75" customHeight="1" x14ac:dyDescent="0.2">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c r="AV494" s="83"/>
      <c r="AW494" s="83"/>
      <c r="AX494" s="83"/>
      <c r="AY494" s="83"/>
      <c r="AZ494" s="83"/>
      <c r="BA494" s="83"/>
      <c r="BB494" s="83"/>
      <c r="BC494" s="83"/>
      <c r="BD494" s="83"/>
      <c r="BE494" s="83"/>
      <c r="BF494" s="83"/>
      <c r="BG494" s="83"/>
      <c r="BH494" s="83"/>
      <c r="BI494" s="83"/>
      <c r="BJ494" s="83"/>
      <c r="BK494" s="83"/>
      <c r="BL494" s="83"/>
      <c r="BM494" s="83"/>
      <c r="BN494" s="83"/>
      <c r="BO494" s="83"/>
      <c r="BP494" s="83"/>
      <c r="BQ494" s="120"/>
      <c r="BR494" s="120"/>
      <c r="BS494" s="120"/>
      <c r="BT494" s="120"/>
      <c r="BU494" s="83"/>
      <c r="BV494" s="83"/>
      <c r="BW494" s="83"/>
      <c r="BX494" s="83"/>
    </row>
    <row r="495" spans="1:76" ht="12.75" customHeight="1" x14ac:dyDescent="0.2">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120"/>
      <c r="BR495" s="120"/>
      <c r="BS495" s="120"/>
      <c r="BT495" s="120"/>
      <c r="BU495" s="83"/>
      <c r="BV495" s="83"/>
      <c r="BW495" s="83"/>
      <c r="BX495" s="83"/>
    </row>
    <row r="496" spans="1:76" ht="12.75" customHeight="1" x14ac:dyDescent="0.2">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120"/>
      <c r="BR496" s="120"/>
      <c r="BS496" s="120"/>
      <c r="BT496" s="120"/>
      <c r="BU496" s="83"/>
      <c r="BV496" s="83"/>
      <c r="BW496" s="83"/>
      <c r="BX496" s="83"/>
    </row>
    <row r="497" spans="1:76" ht="12.75" customHeight="1" x14ac:dyDescent="0.2">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120"/>
      <c r="BR497" s="120"/>
      <c r="BS497" s="120"/>
      <c r="BT497" s="120"/>
      <c r="BU497" s="83"/>
      <c r="BV497" s="83"/>
      <c r="BW497" s="83"/>
      <c r="BX497" s="83"/>
    </row>
    <row r="498" spans="1:76" ht="12.75" customHeight="1" x14ac:dyDescent="0.2">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120"/>
      <c r="BR498" s="120"/>
      <c r="BS498" s="120"/>
      <c r="BT498" s="120"/>
      <c r="BU498" s="83"/>
      <c r="BV498" s="83"/>
      <c r="BW498" s="83"/>
      <c r="BX498" s="83"/>
    </row>
    <row r="499" spans="1:76" ht="12.75" customHeight="1" x14ac:dyDescent="0.2">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c r="AV499" s="83"/>
      <c r="AW499" s="83"/>
      <c r="AX499" s="83"/>
      <c r="AY499" s="83"/>
      <c r="AZ499" s="83"/>
      <c r="BA499" s="83"/>
      <c r="BB499" s="83"/>
      <c r="BC499" s="83"/>
      <c r="BD499" s="83"/>
      <c r="BE499" s="83"/>
      <c r="BF499" s="83"/>
      <c r="BG499" s="83"/>
      <c r="BH499" s="83"/>
      <c r="BI499" s="83"/>
      <c r="BJ499" s="83"/>
      <c r="BK499" s="83"/>
      <c r="BL499" s="83"/>
      <c r="BM499" s="83"/>
      <c r="BN499" s="83"/>
      <c r="BO499" s="83"/>
      <c r="BP499" s="83"/>
      <c r="BQ499" s="120"/>
      <c r="BR499" s="120"/>
      <c r="BS499" s="120"/>
      <c r="BT499" s="120"/>
      <c r="BU499" s="83"/>
      <c r="BV499" s="83"/>
      <c r="BW499" s="83"/>
      <c r="BX499" s="83"/>
    </row>
    <row r="500" spans="1:76" ht="12.75" customHeight="1" x14ac:dyDescent="0.2">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c r="AV500" s="83"/>
      <c r="AW500" s="83"/>
      <c r="AX500" s="83"/>
      <c r="AY500" s="83"/>
      <c r="AZ500" s="83"/>
      <c r="BA500" s="83"/>
      <c r="BB500" s="83"/>
      <c r="BC500" s="83"/>
      <c r="BD500" s="83"/>
      <c r="BE500" s="83"/>
      <c r="BF500" s="83"/>
      <c r="BG500" s="83"/>
      <c r="BH500" s="83"/>
      <c r="BI500" s="83"/>
      <c r="BJ500" s="83"/>
      <c r="BK500" s="83"/>
      <c r="BL500" s="83"/>
      <c r="BM500" s="83"/>
      <c r="BN500" s="83"/>
      <c r="BO500" s="83"/>
      <c r="BP500" s="83"/>
      <c r="BQ500" s="120"/>
      <c r="BR500" s="120"/>
      <c r="BS500" s="120"/>
      <c r="BT500" s="120"/>
      <c r="BU500" s="83"/>
      <c r="BV500" s="83"/>
      <c r="BW500" s="83"/>
      <c r="BX500" s="83"/>
    </row>
    <row r="501" spans="1:76" ht="12.75" customHeight="1" x14ac:dyDescent="0.2">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120"/>
      <c r="BR501" s="120"/>
      <c r="BS501" s="120"/>
      <c r="BT501" s="120"/>
      <c r="BU501" s="83"/>
      <c r="BV501" s="83"/>
      <c r="BW501" s="83"/>
      <c r="BX501" s="83"/>
    </row>
    <row r="502" spans="1:76" ht="12.75" customHeight="1" x14ac:dyDescent="0.2">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c r="AV502" s="83"/>
      <c r="AW502" s="83"/>
      <c r="AX502" s="83"/>
      <c r="AY502" s="83"/>
      <c r="AZ502" s="83"/>
      <c r="BA502" s="83"/>
      <c r="BB502" s="83"/>
      <c r="BC502" s="83"/>
      <c r="BD502" s="83"/>
      <c r="BE502" s="83"/>
      <c r="BF502" s="83"/>
      <c r="BG502" s="83"/>
      <c r="BH502" s="83"/>
      <c r="BI502" s="83"/>
      <c r="BJ502" s="83"/>
      <c r="BK502" s="83"/>
      <c r="BL502" s="83"/>
      <c r="BM502" s="83"/>
      <c r="BN502" s="83"/>
      <c r="BO502" s="83"/>
      <c r="BP502" s="83"/>
      <c r="BQ502" s="120"/>
      <c r="BR502" s="120"/>
      <c r="BS502" s="120"/>
      <c r="BT502" s="120"/>
      <c r="BU502" s="83"/>
      <c r="BV502" s="83"/>
      <c r="BW502" s="83"/>
      <c r="BX502" s="83"/>
    </row>
    <row r="503" spans="1:76" ht="12.75" customHeight="1" x14ac:dyDescent="0.2">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c r="AV503" s="83"/>
      <c r="AW503" s="83"/>
      <c r="AX503" s="83"/>
      <c r="AY503" s="83"/>
      <c r="AZ503" s="83"/>
      <c r="BA503" s="83"/>
      <c r="BB503" s="83"/>
      <c r="BC503" s="83"/>
      <c r="BD503" s="83"/>
      <c r="BE503" s="83"/>
      <c r="BF503" s="83"/>
      <c r="BG503" s="83"/>
      <c r="BH503" s="83"/>
      <c r="BI503" s="83"/>
      <c r="BJ503" s="83"/>
      <c r="BK503" s="83"/>
      <c r="BL503" s="83"/>
      <c r="BM503" s="83"/>
      <c r="BN503" s="83"/>
      <c r="BO503" s="83"/>
      <c r="BP503" s="83"/>
      <c r="BQ503" s="120"/>
      <c r="BR503" s="120"/>
      <c r="BS503" s="120"/>
      <c r="BT503" s="120"/>
      <c r="BU503" s="83"/>
      <c r="BV503" s="83"/>
      <c r="BW503" s="83"/>
      <c r="BX503" s="83"/>
    </row>
    <row r="504" spans="1:76" ht="12.75" customHeight="1" x14ac:dyDescent="0.2">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c r="BB504" s="83"/>
      <c r="BC504" s="83"/>
      <c r="BD504" s="83"/>
      <c r="BE504" s="83"/>
      <c r="BF504" s="83"/>
      <c r="BG504" s="83"/>
      <c r="BH504" s="83"/>
      <c r="BI504" s="83"/>
      <c r="BJ504" s="83"/>
      <c r="BK504" s="83"/>
      <c r="BL504" s="83"/>
      <c r="BM504" s="83"/>
      <c r="BN504" s="83"/>
      <c r="BO504" s="83"/>
      <c r="BP504" s="83"/>
      <c r="BQ504" s="120"/>
      <c r="BR504" s="120"/>
      <c r="BS504" s="120"/>
      <c r="BT504" s="120"/>
      <c r="BU504" s="83"/>
      <c r="BV504" s="83"/>
      <c r="BW504" s="83"/>
      <c r="BX504" s="83"/>
    </row>
    <row r="505" spans="1:76" ht="12.75" customHeight="1" x14ac:dyDescent="0.2">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c r="AV505" s="83"/>
      <c r="AW505" s="83"/>
      <c r="AX505" s="83"/>
      <c r="AY505" s="83"/>
      <c r="AZ505" s="83"/>
      <c r="BA505" s="83"/>
      <c r="BB505" s="83"/>
      <c r="BC505" s="83"/>
      <c r="BD505" s="83"/>
      <c r="BE505" s="83"/>
      <c r="BF505" s="83"/>
      <c r="BG505" s="83"/>
      <c r="BH505" s="83"/>
      <c r="BI505" s="83"/>
      <c r="BJ505" s="83"/>
      <c r="BK505" s="83"/>
      <c r="BL505" s="83"/>
      <c r="BM505" s="83"/>
      <c r="BN505" s="83"/>
      <c r="BO505" s="83"/>
      <c r="BP505" s="83"/>
      <c r="BQ505" s="120"/>
      <c r="BR505" s="120"/>
      <c r="BS505" s="120"/>
      <c r="BT505" s="120"/>
      <c r="BU505" s="83"/>
      <c r="BV505" s="83"/>
      <c r="BW505" s="83"/>
      <c r="BX505" s="83"/>
    </row>
    <row r="506" spans="1:76" ht="12.75" customHeight="1" x14ac:dyDescent="0.2">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c r="BC506" s="83"/>
      <c r="BD506" s="83"/>
      <c r="BE506" s="83"/>
      <c r="BF506" s="83"/>
      <c r="BG506" s="83"/>
      <c r="BH506" s="83"/>
      <c r="BI506" s="83"/>
      <c r="BJ506" s="83"/>
      <c r="BK506" s="83"/>
      <c r="BL506" s="83"/>
      <c r="BM506" s="83"/>
      <c r="BN506" s="83"/>
      <c r="BO506" s="83"/>
      <c r="BP506" s="83"/>
      <c r="BQ506" s="120"/>
      <c r="BR506" s="120"/>
      <c r="BS506" s="120"/>
      <c r="BT506" s="120"/>
      <c r="BU506" s="83"/>
      <c r="BV506" s="83"/>
      <c r="BW506" s="83"/>
      <c r="BX506" s="83"/>
    </row>
    <row r="507" spans="1:76" ht="12.75" customHeight="1" x14ac:dyDescent="0.2">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c r="AV507" s="83"/>
      <c r="AW507" s="83"/>
      <c r="AX507" s="83"/>
      <c r="AY507" s="83"/>
      <c r="AZ507" s="83"/>
      <c r="BA507" s="83"/>
      <c r="BB507" s="83"/>
      <c r="BC507" s="83"/>
      <c r="BD507" s="83"/>
      <c r="BE507" s="83"/>
      <c r="BF507" s="83"/>
      <c r="BG507" s="83"/>
      <c r="BH507" s="83"/>
      <c r="BI507" s="83"/>
      <c r="BJ507" s="83"/>
      <c r="BK507" s="83"/>
      <c r="BL507" s="83"/>
      <c r="BM507" s="83"/>
      <c r="BN507" s="83"/>
      <c r="BO507" s="83"/>
      <c r="BP507" s="83"/>
      <c r="BQ507" s="120"/>
      <c r="BR507" s="120"/>
      <c r="BS507" s="120"/>
      <c r="BT507" s="120"/>
      <c r="BU507" s="83"/>
      <c r="BV507" s="83"/>
      <c r="BW507" s="83"/>
      <c r="BX507" s="83"/>
    </row>
    <row r="508" spans="1:76" ht="12.75" customHeight="1" x14ac:dyDescent="0.2">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c r="BC508" s="83"/>
      <c r="BD508" s="83"/>
      <c r="BE508" s="83"/>
      <c r="BF508" s="83"/>
      <c r="BG508" s="83"/>
      <c r="BH508" s="83"/>
      <c r="BI508" s="83"/>
      <c r="BJ508" s="83"/>
      <c r="BK508" s="83"/>
      <c r="BL508" s="83"/>
      <c r="BM508" s="83"/>
      <c r="BN508" s="83"/>
      <c r="BO508" s="83"/>
      <c r="BP508" s="83"/>
      <c r="BQ508" s="120"/>
      <c r="BR508" s="120"/>
      <c r="BS508" s="120"/>
      <c r="BT508" s="120"/>
      <c r="BU508" s="83"/>
      <c r="BV508" s="83"/>
      <c r="BW508" s="83"/>
      <c r="BX508" s="83"/>
    </row>
    <row r="509" spans="1:76" ht="12.75" customHeight="1" x14ac:dyDescent="0.2">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c r="AV509" s="83"/>
      <c r="AW509" s="83"/>
      <c r="AX509" s="83"/>
      <c r="AY509" s="83"/>
      <c r="AZ509" s="83"/>
      <c r="BA509" s="83"/>
      <c r="BB509" s="83"/>
      <c r="BC509" s="83"/>
      <c r="BD509" s="83"/>
      <c r="BE509" s="83"/>
      <c r="BF509" s="83"/>
      <c r="BG509" s="83"/>
      <c r="BH509" s="83"/>
      <c r="BI509" s="83"/>
      <c r="BJ509" s="83"/>
      <c r="BK509" s="83"/>
      <c r="BL509" s="83"/>
      <c r="BM509" s="83"/>
      <c r="BN509" s="83"/>
      <c r="BO509" s="83"/>
      <c r="BP509" s="83"/>
      <c r="BQ509" s="120"/>
      <c r="BR509" s="120"/>
      <c r="BS509" s="120"/>
      <c r="BT509" s="120"/>
      <c r="BU509" s="83"/>
      <c r="BV509" s="83"/>
      <c r="BW509" s="83"/>
      <c r="BX509" s="83"/>
    </row>
    <row r="510" spans="1:76" ht="12.75" customHeight="1" x14ac:dyDescent="0.2">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c r="AV510" s="83"/>
      <c r="AW510" s="83"/>
      <c r="AX510" s="83"/>
      <c r="AY510" s="83"/>
      <c r="AZ510" s="83"/>
      <c r="BA510" s="83"/>
      <c r="BB510" s="83"/>
      <c r="BC510" s="83"/>
      <c r="BD510" s="83"/>
      <c r="BE510" s="83"/>
      <c r="BF510" s="83"/>
      <c r="BG510" s="83"/>
      <c r="BH510" s="83"/>
      <c r="BI510" s="83"/>
      <c r="BJ510" s="83"/>
      <c r="BK510" s="83"/>
      <c r="BL510" s="83"/>
      <c r="BM510" s="83"/>
      <c r="BN510" s="83"/>
      <c r="BO510" s="83"/>
      <c r="BP510" s="83"/>
      <c r="BQ510" s="120"/>
      <c r="BR510" s="120"/>
      <c r="BS510" s="120"/>
      <c r="BT510" s="120"/>
      <c r="BU510" s="83"/>
      <c r="BV510" s="83"/>
      <c r="BW510" s="83"/>
      <c r="BX510" s="83"/>
    </row>
    <row r="511" spans="1:76" ht="12.75" customHeight="1" x14ac:dyDescent="0.2">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c r="AV511" s="83"/>
      <c r="AW511" s="83"/>
      <c r="AX511" s="83"/>
      <c r="AY511" s="83"/>
      <c r="AZ511" s="83"/>
      <c r="BA511" s="83"/>
      <c r="BB511" s="83"/>
      <c r="BC511" s="83"/>
      <c r="BD511" s="83"/>
      <c r="BE511" s="83"/>
      <c r="BF511" s="83"/>
      <c r="BG511" s="83"/>
      <c r="BH511" s="83"/>
      <c r="BI511" s="83"/>
      <c r="BJ511" s="83"/>
      <c r="BK511" s="83"/>
      <c r="BL511" s="83"/>
      <c r="BM511" s="83"/>
      <c r="BN511" s="83"/>
      <c r="BO511" s="83"/>
      <c r="BP511" s="83"/>
      <c r="BQ511" s="120"/>
      <c r="BR511" s="120"/>
      <c r="BS511" s="120"/>
      <c r="BT511" s="120"/>
      <c r="BU511" s="83"/>
      <c r="BV511" s="83"/>
      <c r="BW511" s="83"/>
      <c r="BX511" s="83"/>
    </row>
    <row r="512" spans="1:76" ht="12.75" customHeight="1" x14ac:dyDescent="0.2">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c r="BC512" s="83"/>
      <c r="BD512" s="83"/>
      <c r="BE512" s="83"/>
      <c r="BF512" s="83"/>
      <c r="BG512" s="83"/>
      <c r="BH512" s="83"/>
      <c r="BI512" s="83"/>
      <c r="BJ512" s="83"/>
      <c r="BK512" s="83"/>
      <c r="BL512" s="83"/>
      <c r="BM512" s="83"/>
      <c r="BN512" s="83"/>
      <c r="BO512" s="83"/>
      <c r="BP512" s="83"/>
      <c r="BQ512" s="120"/>
      <c r="BR512" s="120"/>
      <c r="BS512" s="120"/>
      <c r="BT512" s="120"/>
      <c r="BU512" s="83"/>
      <c r="BV512" s="83"/>
      <c r="BW512" s="83"/>
      <c r="BX512" s="83"/>
    </row>
    <row r="513" spans="1:76" ht="12.75" customHeight="1" x14ac:dyDescent="0.2">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120"/>
      <c r="BR513" s="120"/>
      <c r="BS513" s="120"/>
      <c r="BT513" s="120"/>
      <c r="BU513" s="83"/>
      <c r="BV513" s="83"/>
      <c r="BW513" s="83"/>
      <c r="BX513" s="83"/>
    </row>
    <row r="514" spans="1:76" ht="12.75" customHeight="1" x14ac:dyDescent="0.2">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c r="BC514" s="83"/>
      <c r="BD514" s="83"/>
      <c r="BE514" s="83"/>
      <c r="BF514" s="83"/>
      <c r="BG514" s="83"/>
      <c r="BH514" s="83"/>
      <c r="BI514" s="83"/>
      <c r="BJ514" s="83"/>
      <c r="BK514" s="83"/>
      <c r="BL514" s="83"/>
      <c r="BM514" s="83"/>
      <c r="BN514" s="83"/>
      <c r="BO514" s="83"/>
      <c r="BP514" s="83"/>
      <c r="BQ514" s="120"/>
      <c r="BR514" s="120"/>
      <c r="BS514" s="120"/>
      <c r="BT514" s="120"/>
      <c r="BU514" s="83"/>
      <c r="BV514" s="83"/>
      <c r="BW514" s="83"/>
      <c r="BX514" s="83"/>
    </row>
    <row r="515" spans="1:76" ht="12.75" customHeight="1" x14ac:dyDescent="0.2">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120"/>
      <c r="BR515" s="120"/>
      <c r="BS515" s="120"/>
      <c r="BT515" s="120"/>
      <c r="BU515" s="83"/>
      <c r="BV515" s="83"/>
      <c r="BW515" s="83"/>
      <c r="BX515" s="83"/>
    </row>
    <row r="516" spans="1:76" ht="12.75" customHeight="1" x14ac:dyDescent="0.2">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c r="BC516" s="83"/>
      <c r="BD516" s="83"/>
      <c r="BE516" s="83"/>
      <c r="BF516" s="83"/>
      <c r="BG516" s="83"/>
      <c r="BH516" s="83"/>
      <c r="BI516" s="83"/>
      <c r="BJ516" s="83"/>
      <c r="BK516" s="83"/>
      <c r="BL516" s="83"/>
      <c r="BM516" s="83"/>
      <c r="BN516" s="83"/>
      <c r="BO516" s="83"/>
      <c r="BP516" s="83"/>
      <c r="BQ516" s="120"/>
      <c r="BR516" s="120"/>
      <c r="BS516" s="120"/>
      <c r="BT516" s="120"/>
      <c r="BU516" s="83"/>
      <c r="BV516" s="83"/>
      <c r="BW516" s="83"/>
      <c r="BX516" s="83"/>
    </row>
    <row r="517" spans="1:76" ht="12.75" customHeight="1" x14ac:dyDescent="0.2">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120"/>
      <c r="BR517" s="120"/>
      <c r="BS517" s="120"/>
      <c r="BT517" s="120"/>
      <c r="BU517" s="83"/>
      <c r="BV517" s="83"/>
      <c r="BW517" s="83"/>
      <c r="BX517" s="83"/>
    </row>
    <row r="518" spans="1:76" ht="12.75" customHeight="1" x14ac:dyDescent="0.2">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120"/>
      <c r="BR518" s="120"/>
      <c r="BS518" s="120"/>
      <c r="BT518" s="120"/>
      <c r="BU518" s="83"/>
      <c r="BV518" s="83"/>
      <c r="BW518" s="83"/>
      <c r="BX518" s="83"/>
    </row>
    <row r="519" spans="1:76" ht="12.75" customHeight="1" x14ac:dyDescent="0.2">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c r="BC519" s="83"/>
      <c r="BD519" s="83"/>
      <c r="BE519" s="83"/>
      <c r="BF519" s="83"/>
      <c r="BG519" s="83"/>
      <c r="BH519" s="83"/>
      <c r="BI519" s="83"/>
      <c r="BJ519" s="83"/>
      <c r="BK519" s="83"/>
      <c r="BL519" s="83"/>
      <c r="BM519" s="83"/>
      <c r="BN519" s="83"/>
      <c r="BO519" s="83"/>
      <c r="BP519" s="83"/>
      <c r="BQ519" s="120"/>
      <c r="BR519" s="120"/>
      <c r="BS519" s="120"/>
      <c r="BT519" s="120"/>
      <c r="BU519" s="83"/>
      <c r="BV519" s="83"/>
      <c r="BW519" s="83"/>
      <c r="BX519" s="83"/>
    </row>
    <row r="520" spans="1:76" ht="12.75" customHeight="1" x14ac:dyDescent="0.2">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120"/>
      <c r="BR520" s="120"/>
      <c r="BS520" s="120"/>
      <c r="BT520" s="120"/>
      <c r="BU520" s="83"/>
      <c r="BV520" s="83"/>
      <c r="BW520" s="83"/>
      <c r="BX520" s="83"/>
    </row>
    <row r="521" spans="1:76" ht="12.75" customHeight="1" x14ac:dyDescent="0.2">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c r="BC521" s="83"/>
      <c r="BD521" s="83"/>
      <c r="BE521" s="83"/>
      <c r="BF521" s="83"/>
      <c r="BG521" s="83"/>
      <c r="BH521" s="83"/>
      <c r="BI521" s="83"/>
      <c r="BJ521" s="83"/>
      <c r="BK521" s="83"/>
      <c r="BL521" s="83"/>
      <c r="BM521" s="83"/>
      <c r="BN521" s="83"/>
      <c r="BO521" s="83"/>
      <c r="BP521" s="83"/>
      <c r="BQ521" s="120"/>
      <c r="BR521" s="120"/>
      <c r="BS521" s="120"/>
      <c r="BT521" s="120"/>
      <c r="BU521" s="83"/>
      <c r="BV521" s="83"/>
      <c r="BW521" s="83"/>
      <c r="BX521" s="83"/>
    </row>
    <row r="522" spans="1:76" ht="12.75" customHeight="1" x14ac:dyDescent="0.2">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c r="BC522" s="83"/>
      <c r="BD522" s="83"/>
      <c r="BE522" s="83"/>
      <c r="BF522" s="83"/>
      <c r="BG522" s="83"/>
      <c r="BH522" s="83"/>
      <c r="BI522" s="83"/>
      <c r="BJ522" s="83"/>
      <c r="BK522" s="83"/>
      <c r="BL522" s="83"/>
      <c r="BM522" s="83"/>
      <c r="BN522" s="83"/>
      <c r="BO522" s="83"/>
      <c r="BP522" s="83"/>
      <c r="BQ522" s="120"/>
      <c r="BR522" s="120"/>
      <c r="BS522" s="120"/>
      <c r="BT522" s="120"/>
      <c r="BU522" s="83"/>
      <c r="BV522" s="83"/>
      <c r="BW522" s="83"/>
      <c r="BX522" s="83"/>
    </row>
    <row r="523" spans="1:76" ht="12.75" customHeight="1" x14ac:dyDescent="0.2">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c r="BC523" s="83"/>
      <c r="BD523" s="83"/>
      <c r="BE523" s="83"/>
      <c r="BF523" s="83"/>
      <c r="BG523" s="83"/>
      <c r="BH523" s="83"/>
      <c r="BI523" s="83"/>
      <c r="BJ523" s="83"/>
      <c r="BK523" s="83"/>
      <c r="BL523" s="83"/>
      <c r="BM523" s="83"/>
      <c r="BN523" s="83"/>
      <c r="BO523" s="83"/>
      <c r="BP523" s="83"/>
      <c r="BQ523" s="120"/>
      <c r="BR523" s="120"/>
      <c r="BS523" s="120"/>
      <c r="BT523" s="120"/>
      <c r="BU523" s="83"/>
      <c r="BV523" s="83"/>
      <c r="BW523" s="83"/>
      <c r="BX523" s="83"/>
    </row>
    <row r="524" spans="1:76" ht="12.75" customHeight="1" x14ac:dyDescent="0.2">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c r="BC524" s="83"/>
      <c r="BD524" s="83"/>
      <c r="BE524" s="83"/>
      <c r="BF524" s="83"/>
      <c r="BG524" s="83"/>
      <c r="BH524" s="83"/>
      <c r="BI524" s="83"/>
      <c r="BJ524" s="83"/>
      <c r="BK524" s="83"/>
      <c r="BL524" s="83"/>
      <c r="BM524" s="83"/>
      <c r="BN524" s="83"/>
      <c r="BO524" s="83"/>
      <c r="BP524" s="83"/>
      <c r="BQ524" s="120"/>
      <c r="BR524" s="120"/>
      <c r="BS524" s="120"/>
      <c r="BT524" s="120"/>
      <c r="BU524" s="83"/>
      <c r="BV524" s="83"/>
      <c r="BW524" s="83"/>
      <c r="BX524" s="83"/>
    </row>
    <row r="525" spans="1:76" ht="12.75" customHeight="1" x14ac:dyDescent="0.2">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c r="BC525" s="83"/>
      <c r="BD525" s="83"/>
      <c r="BE525" s="83"/>
      <c r="BF525" s="83"/>
      <c r="BG525" s="83"/>
      <c r="BH525" s="83"/>
      <c r="BI525" s="83"/>
      <c r="BJ525" s="83"/>
      <c r="BK525" s="83"/>
      <c r="BL525" s="83"/>
      <c r="BM525" s="83"/>
      <c r="BN525" s="83"/>
      <c r="BO525" s="83"/>
      <c r="BP525" s="83"/>
      <c r="BQ525" s="120"/>
      <c r="BR525" s="120"/>
      <c r="BS525" s="120"/>
      <c r="BT525" s="120"/>
      <c r="BU525" s="83"/>
      <c r="BV525" s="83"/>
      <c r="BW525" s="83"/>
      <c r="BX525" s="83"/>
    </row>
    <row r="526" spans="1:76" ht="12.75" customHeight="1" x14ac:dyDescent="0.2">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c r="BC526" s="83"/>
      <c r="BD526" s="83"/>
      <c r="BE526" s="83"/>
      <c r="BF526" s="83"/>
      <c r="BG526" s="83"/>
      <c r="BH526" s="83"/>
      <c r="BI526" s="83"/>
      <c r="BJ526" s="83"/>
      <c r="BK526" s="83"/>
      <c r="BL526" s="83"/>
      <c r="BM526" s="83"/>
      <c r="BN526" s="83"/>
      <c r="BO526" s="83"/>
      <c r="BP526" s="83"/>
      <c r="BQ526" s="120"/>
      <c r="BR526" s="120"/>
      <c r="BS526" s="120"/>
      <c r="BT526" s="120"/>
      <c r="BU526" s="83"/>
      <c r="BV526" s="83"/>
      <c r="BW526" s="83"/>
      <c r="BX526" s="83"/>
    </row>
    <row r="527" spans="1:76" ht="12.75" customHeight="1" x14ac:dyDescent="0.2">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c r="BC527" s="83"/>
      <c r="BD527" s="83"/>
      <c r="BE527" s="83"/>
      <c r="BF527" s="83"/>
      <c r="BG527" s="83"/>
      <c r="BH527" s="83"/>
      <c r="BI527" s="83"/>
      <c r="BJ527" s="83"/>
      <c r="BK527" s="83"/>
      <c r="BL527" s="83"/>
      <c r="BM527" s="83"/>
      <c r="BN527" s="83"/>
      <c r="BO527" s="83"/>
      <c r="BP527" s="83"/>
      <c r="BQ527" s="120"/>
      <c r="BR527" s="120"/>
      <c r="BS527" s="120"/>
      <c r="BT527" s="120"/>
      <c r="BU527" s="83"/>
      <c r="BV527" s="83"/>
      <c r="BW527" s="83"/>
      <c r="BX527" s="83"/>
    </row>
    <row r="528" spans="1:76" ht="12.75" customHeight="1" x14ac:dyDescent="0.2">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c r="BC528" s="83"/>
      <c r="BD528" s="83"/>
      <c r="BE528" s="83"/>
      <c r="BF528" s="83"/>
      <c r="BG528" s="83"/>
      <c r="BH528" s="83"/>
      <c r="BI528" s="83"/>
      <c r="BJ528" s="83"/>
      <c r="BK528" s="83"/>
      <c r="BL528" s="83"/>
      <c r="BM528" s="83"/>
      <c r="BN528" s="83"/>
      <c r="BO528" s="83"/>
      <c r="BP528" s="83"/>
      <c r="BQ528" s="120"/>
      <c r="BR528" s="120"/>
      <c r="BS528" s="120"/>
      <c r="BT528" s="120"/>
      <c r="BU528" s="83"/>
      <c r="BV528" s="83"/>
      <c r="BW528" s="83"/>
      <c r="BX528" s="83"/>
    </row>
    <row r="529" spans="1:76" ht="12.75" customHeight="1" x14ac:dyDescent="0.2">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c r="BC529" s="83"/>
      <c r="BD529" s="83"/>
      <c r="BE529" s="83"/>
      <c r="BF529" s="83"/>
      <c r="BG529" s="83"/>
      <c r="BH529" s="83"/>
      <c r="BI529" s="83"/>
      <c r="BJ529" s="83"/>
      <c r="BK529" s="83"/>
      <c r="BL529" s="83"/>
      <c r="BM529" s="83"/>
      <c r="BN529" s="83"/>
      <c r="BO529" s="83"/>
      <c r="BP529" s="83"/>
      <c r="BQ529" s="120"/>
      <c r="BR529" s="120"/>
      <c r="BS529" s="120"/>
      <c r="BT529" s="120"/>
      <c r="BU529" s="83"/>
      <c r="BV529" s="83"/>
      <c r="BW529" s="83"/>
      <c r="BX529" s="83"/>
    </row>
    <row r="530" spans="1:76" ht="12.75" customHeight="1" x14ac:dyDescent="0.2">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c r="BC530" s="83"/>
      <c r="BD530" s="83"/>
      <c r="BE530" s="83"/>
      <c r="BF530" s="83"/>
      <c r="BG530" s="83"/>
      <c r="BH530" s="83"/>
      <c r="BI530" s="83"/>
      <c r="BJ530" s="83"/>
      <c r="BK530" s="83"/>
      <c r="BL530" s="83"/>
      <c r="BM530" s="83"/>
      <c r="BN530" s="83"/>
      <c r="BO530" s="83"/>
      <c r="BP530" s="83"/>
      <c r="BQ530" s="120"/>
      <c r="BR530" s="120"/>
      <c r="BS530" s="120"/>
      <c r="BT530" s="120"/>
      <c r="BU530" s="83"/>
      <c r="BV530" s="83"/>
      <c r="BW530" s="83"/>
      <c r="BX530" s="83"/>
    </row>
    <row r="531" spans="1:76" ht="12.75" customHeight="1" x14ac:dyDescent="0.2">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c r="BC531" s="83"/>
      <c r="BD531" s="83"/>
      <c r="BE531" s="83"/>
      <c r="BF531" s="83"/>
      <c r="BG531" s="83"/>
      <c r="BH531" s="83"/>
      <c r="BI531" s="83"/>
      <c r="BJ531" s="83"/>
      <c r="BK531" s="83"/>
      <c r="BL531" s="83"/>
      <c r="BM531" s="83"/>
      <c r="BN531" s="83"/>
      <c r="BO531" s="83"/>
      <c r="BP531" s="83"/>
      <c r="BQ531" s="120"/>
      <c r="BR531" s="120"/>
      <c r="BS531" s="120"/>
      <c r="BT531" s="120"/>
      <c r="BU531" s="83"/>
      <c r="BV531" s="83"/>
      <c r="BW531" s="83"/>
      <c r="BX531" s="83"/>
    </row>
    <row r="532" spans="1:76" ht="12.75" customHeight="1" x14ac:dyDescent="0.2">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c r="BC532" s="83"/>
      <c r="BD532" s="83"/>
      <c r="BE532" s="83"/>
      <c r="BF532" s="83"/>
      <c r="BG532" s="83"/>
      <c r="BH532" s="83"/>
      <c r="BI532" s="83"/>
      <c r="BJ532" s="83"/>
      <c r="BK532" s="83"/>
      <c r="BL532" s="83"/>
      <c r="BM532" s="83"/>
      <c r="BN532" s="83"/>
      <c r="BO532" s="83"/>
      <c r="BP532" s="83"/>
      <c r="BQ532" s="120"/>
      <c r="BR532" s="120"/>
      <c r="BS532" s="120"/>
      <c r="BT532" s="120"/>
      <c r="BU532" s="83"/>
      <c r="BV532" s="83"/>
      <c r="BW532" s="83"/>
      <c r="BX532" s="83"/>
    </row>
    <row r="533" spans="1:76" ht="12.75" customHeight="1" x14ac:dyDescent="0.2">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c r="BC533" s="83"/>
      <c r="BD533" s="83"/>
      <c r="BE533" s="83"/>
      <c r="BF533" s="83"/>
      <c r="BG533" s="83"/>
      <c r="BH533" s="83"/>
      <c r="BI533" s="83"/>
      <c r="BJ533" s="83"/>
      <c r="BK533" s="83"/>
      <c r="BL533" s="83"/>
      <c r="BM533" s="83"/>
      <c r="BN533" s="83"/>
      <c r="BO533" s="83"/>
      <c r="BP533" s="83"/>
      <c r="BQ533" s="120"/>
      <c r="BR533" s="120"/>
      <c r="BS533" s="120"/>
      <c r="BT533" s="120"/>
      <c r="BU533" s="83"/>
      <c r="BV533" s="83"/>
      <c r="BW533" s="83"/>
      <c r="BX533" s="83"/>
    </row>
    <row r="534" spans="1:76" ht="12.75" customHeight="1" x14ac:dyDescent="0.2">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c r="BC534" s="83"/>
      <c r="BD534" s="83"/>
      <c r="BE534" s="83"/>
      <c r="BF534" s="83"/>
      <c r="BG534" s="83"/>
      <c r="BH534" s="83"/>
      <c r="BI534" s="83"/>
      <c r="BJ534" s="83"/>
      <c r="BK534" s="83"/>
      <c r="BL534" s="83"/>
      <c r="BM534" s="83"/>
      <c r="BN534" s="83"/>
      <c r="BO534" s="83"/>
      <c r="BP534" s="83"/>
      <c r="BQ534" s="120"/>
      <c r="BR534" s="120"/>
      <c r="BS534" s="120"/>
      <c r="BT534" s="120"/>
      <c r="BU534" s="83"/>
      <c r="BV534" s="83"/>
      <c r="BW534" s="83"/>
      <c r="BX534" s="83"/>
    </row>
    <row r="535" spans="1:76" ht="12.75" customHeight="1" x14ac:dyDescent="0.2">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c r="BC535" s="83"/>
      <c r="BD535" s="83"/>
      <c r="BE535" s="83"/>
      <c r="BF535" s="83"/>
      <c r="BG535" s="83"/>
      <c r="BH535" s="83"/>
      <c r="BI535" s="83"/>
      <c r="BJ535" s="83"/>
      <c r="BK535" s="83"/>
      <c r="BL535" s="83"/>
      <c r="BM535" s="83"/>
      <c r="BN535" s="83"/>
      <c r="BO535" s="83"/>
      <c r="BP535" s="83"/>
      <c r="BQ535" s="120"/>
      <c r="BR535" s="120"/>
      <c r="BS535" s="120"/>
      <c r="BT535" s="120"/>
      <c r="BU535" s="83"/>
      <c r="BV535" s="83"/>
      <c r="BW535" s="83"/>
      <c r="BX535" s="83"/>
    </row>
    <row r="536" spans="1:76" ht="12.75" customHeight="1" x14ac:dyDescent="0.2">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c r="BC536" s="83"/>
      <c r="BD536" s="83"/>
      <c r="BE536" s="83"/>
      <c r="BF536" s="83"/>
      <c r="BG536" s="83"/>
      <c r="BH536" s="83"/>
      <c r="BI536" s="83"/>
      <c r="BJ536" s="83"/>
      <c r="BK536" s="83"/>
      <c r="BL536" s="83"/>
      <c r="BM536" s="83"/>
      <c r="BN536" s="83"/>
      <c r="BO536" s="83"/>
      <c r="BP536" s="83"/>
      <c r="BQ536" s="120"/>
      <c r="BR536" s="120"/>
      <c r="BS536" s="120"/>
      <c r="BT536" s="120"/>
      <c r="BU536" s="83"/>
      <c r="BV536" s="83"/>
      <c r="BW536" s="83"/>
      <c r="BX536" s="83"/>
    </row>
    <row r="537" spans="1:76" ht="12.75" customHeight="1" x14ac:dyDescent="0.2">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120"/>
      <c r="BR537" s="120"/>
      <c r="BS537" s="120"/>
      <c r="BT537" s="120"/>
      <c r="BU537" s="83"/>
      <c r="BV537" s="83"/>
      <c r="BW537" s="83"/>
      <c r="BX537" s="83"/>
    </row>
    <row r="538" spans="1:76" ht="12.75" customHeight="1" x14ac:dyDescent="0.2">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c r="BC538" s="83"/>
      <c r="BD538" s="83"/>
      <c r="BE538" s="83"/>
      <c r="BF538" s="83"/>
      <c r="BG538" s="83"/>
      <c r="BH538" s="83"/>
      <c r="BI538" s="83"/>
      <c r="BJ538" s="83"/>
      <c r="BK538" s="83"/>
      <c r="BL538" s="83"/>
      <c r="BM538" s="83"/>
      <c r="BN538" s="83"/>
      <c r="BO538" s="83"/>
      <c r="BP538" s="83"/>
      <c r="BQ538" s="120"/>
      <c r="BR538" s="120"/>
      <c r="BS538" s="120"/>
      <c r="BT538" s="120"/>
      <c r="BU538" s="83"/>
      <c r="BV538" s="83"/>
      <c r="BW538" s="83"/>
      <c r="BX538" s="83"/>
    </row>
    <row r="539" spans="1:76" ht="12.75" customHeight="1" x14ac:dyDescent="0.2">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c r="BJ539" s="83"/>
      <c r="BK539" s="83"/>
      <c r="BL539" s="83"/>
      <c r="BM539" s="83"/>
      <c r="BN539" s="83"/>
      <c r="BO539" s="83"/>
      <c r="BP539" s="83"/>
      <c r="BQ539" s="120"/>
      <c r="BR539" s="120"/>
      <c r="BS539" s="120"/>
      <c r="BT539" s="120"/>
      <c r="BU539" s="83"/>
      <c r="BV539" s="83"/>
      <c r="BW539" s="83"/>
      <c r="BX539" s="83"/>
    </row>
    <row r="540" spans="1:76" ht="12.75" customHeight="1" x14ac:dyDescent="0.2">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120"/>
      <c r="BR540" s="120"/>
      <c r="BS540" s="120"/>
      <c r="BT540" s="120"/>
      <c r="BU540" s="83"/>
      <c r="BV540" s="83"/>
      <c r="BW540" s="83"/>
      <c r="BX540" s="83"/>
    </row>
    <row r="541" spans="1:76" ht="12.75" customHeight="1" x14ac:dyDescent="0.2">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c r="BC541" s="83"/>
      <c r="BD541" s="83"/>
      <c r="BE541" s="83"/>
      <c r="BF541" s="83"/>
      <c r="BG541" s="83"/>
      <c r="BH541" s="83"/>
      <c r="BI541" s="83"/>
      <c r="BJ541" s="83"/>
      <c r="BK541" s="83"/>
      <c r="BL541" s="83"/>
      <c r="BM541" s="83"/>
      <c r="BN541" s="83"/>
      <c r="BO541" s="83"/>
      <c r="BP541" s="83"/>
      <c r="BQ541" s="120"/>
      <c r="BR541" s="120"/>
      <c r="BS541" s="120"/>
      <c r="BT541" s="120"/>
      <c r="BU541" s="83"/>
      <c r="BV541" s="83"/>
      <c r="BW541" s="83"/>
      <c r="BX541" s="83"/>
    </row>
    <row r="542" spans="1:76" ht="12.75" customHeight="1" x14ac:dyDescent="0.2">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c r="BC542" s="83"/>
      <c r="BD542" s="83"/>
      <c r="BE542" s="83"/>
      <c r="BF542" s="83"/>
      <c r="BG542" s="83"/>
      <c r="BH542" s="83"/>
      <c r="BI542" s="83"/>
      <c r="BJ542" s="83"/>
      <c r="BK542" s="83"/>
      <c r="BL542" s="83"/>
      <c r="BM542" s="83"/>
      <c r="BN542" s="83"/>
      <c r="BO542" s="83"/>
      <c r="BP542" s="83"/>
      <c r="BQ542" s="120"/>
      <c r="BR542" s="120"/>
      <c r="BS542" s="120"/>
      <c r="BT542" s="120"/>
      <c r="BU542" s="83"/>
      <c r="BV542" s="83"/>
      <c r="BW542" s="83"/>
      <c r="BX542" s="83"/>
    </row>
    <row r="543" spans="1:76" ht="12.75" customHeight="1" x14ac:dyDescent="0.2">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c r="BC543" s="83"/>
      <c r="BD543" s="83"/>
      <c r="BE543" s="83"/>
      <c r="BF543" s="83"/>
      <c r="BG543" s="83"/>
      <c r="BH543" s="83"/>
      <c r="BI543" s="83"/>
      <c r="BJ543" s="83"/>
      <c r="BK543" s="83"/>
      <c r="BL543" s="83"/>
      <c r="BM543" s="83"/>
      <c r="BN543" s="83"/>
      <c r="BO543" s="83"/>
      <c r="BP543" s="83"/>
      <c r="BQ543" s="120"/>
      <c r="BR543" s="120"/>
      <c r="BS543" s="120"/>
      <c r="BT543" s="120"/>
      <c r="BU543" s="83"/>
      <c r="BV543" s="83"/>
      <c r="BW543" s="83"/>
      <c r="BX543" s="83"/>
    </row>
    <row r="544" spans="1:76" ht="12.75" customHeight="1" x14ac:dyDescent="0.2">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c r="BC544" s="83"/>
      <c r="BD544" s="83"/>
      <c r="BE544" s="83"/>
      <c r="BF544" s="83"/>
      <c r="BG544" s="83"/>
      <c r="BH544" s="83"/>
      <c r="BI544" s="83"/>
      <c r="BJ544" s="83"/>
      <c r="BK544" s="83"/>
      <c r="BL544" s="83"/>
      <c r="BM544" s="83"/>
      <c r="BN544" s="83"/>
      <c r="BO544" s="83"/>
      <c r="BP544" s="83"/>
      <c r="BQ544" s="120"/>
      <c r="BR544" s="120"/>
      <c r="BS544" s="120"/>
      <c r="BT544" s="120"/>
      <c r="BU544" s="83"/>
      <c r="BV544" s="83"/>
      <c r="BW544" s="83"/>
      <c r="BX544" s="83"/>
    </row>
    <row r="545" spans="1:76" ht="12.75" customHeight="1" x14ac:dyDescent="0.2">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c r="BC545" s="83"/>
      <c r="BD545" s="83"/>
      <c r="BE545" s="83"/>
      <c r="BF545" s="83"/>
      <c r="BG545" s="83"/>
      <c r="BH545" s="83"/>
      <c r="BI545" s="83"/>
      <c r="BJ545" s="83"/>
      <c r="BK545" s="83"/>
      <c r="BL545" s="83"/>
      <c r="BM545" s="83"/>
      <c r="BN545" s="83"/>
      <c r="BO545" s="83"/>
      <c r="BP545" s="83"/>
      <c r="BQ545" s="120"/>
      <c r="BR545" s="120"/>
      <c r="BS545" s="120"/>
      <c r="BT545" s="120"/>
      <c r="BU545" s="83"/>
      <c r="BV545" s="83"/>
      <c r="BW545" s="83"/>
      <c r="BX545" s="83"/>
    </row>
    <row r="546" spans="1:76" ht="12.75" customHeight="1" x14ac:dyDescent="0.2">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c r="BC546" s="83"/>
      <c r="BD546" s="83"/>
      <c r="BE546" s="83"/>
      <c r="BF546" s="83"/>
      <c r="BG546" s="83"/>
      <c r="BH546" s="83"/>
      <c r="BI546" s="83"/>
      <c r="BJ546" s="83"/>
      <c r="BK546" s="83"/>
      <c r="BL546" s="83"/>
      <c r="BM546" s="83"/>
      <c r="BN546" s="83"/>
      <c r="BO546" s="83"/>
      <c r="BP546" s="83"/>
      <c r="BQ546" s="120"/>
      <c r="BR546" s="120"/>
      <c r="BS546" s="120"/>
      <c r="BT546" s="120"/>
      <c r="BU546" s="83"/>
      <c r="BV546" s="83"/>
      <c r="BW546" s="83"/>
      <c r="BX546" s="83"/>
    </row>
    <row r="547" spans="1:76" ht="12.75" customHeight="1" x14ac:dyDescent="0.2">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c r="BC547" s="83"/>
      <c r="BD547" s="83"/>
      <c r="BE547" s="83"/>
      <c r="BF547" s="83"/>
      <c r="BG547" s="83"/>
      <c r="BH547" s="83"/>
      <c r="BI547" s="83"/>
      <c r="BJ547" s="83"/>
      <c r="BK547" s="83"/>
      <c r="BL547" s="83"/>
      <c r="BM547" s="83"/>
      <c r="BN547" s="83"/>
      <c r="BO547" s="83"/>
      <c r="BP547" s="83"/>
      <c r="BQ547" s="120"/>
      <c r="BR547" s="120"/>
      <c r="BS547" s="120"/>
      <c r="BT547" s="120"/>
      <c r="BU547" s="83"/>
      <c r="BV547" s="83"/>
      <c r="BW547" s="83"/>
      <c r="BX547" s="83"/>
    </row>
    <row r="548" spans="1:76" ht="12.75" customHeight="1" x14ac:dyDescent="0.2">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c r="BC548" s="83"/>
      <c r="BD548" s="83"/>
      <c r="BE548" s="83"/>
      <c r="BF548" s="83"/>
      <c r="BG548" s="83"/>
      <c r="BH548" s="83"/>
      <c r="BI548" s="83"/>
      <c r="BJ548" s="83"/>
      <c r="BK548" s="83"/>
      <c r="BL548" s="83"/>
      <c r="BM548" s="83"/>
      <c r="BN548" s="83"/>
      <c r="BO548" s="83"/>
      <c r="BP548" s="83"/>
      <c r="BQ548" s="120"/>
      <c r="BR548" s="120"/>
      <c r="BS548" s="120"/>
      <c r="BT548" s="120"/>
      <c r="BU548" s="83"/>
      <c r="BV548" s="83"/>
      <c r="BW548" s="83"/>
      <c r="BX548" s="83"/>
    </row>
    <row r="549" spans="1:76" ht="12.75" customHeight="1" x14ac:dyDescent="0.2">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c r="AV549" s="83"/>
      <c r="AW549" s="83"/>
      <c r="AX549" s="83"/>
      <c r="AY549" s="83"/>
      <c r="AZ549" s="83"/>
      <c r="BA549" s="83"/>
      <c r="BB549" s="83"/>
      <c r="BC549" s="83"/>
      <c r="BD549" s="83"/>
      <c r="BE549" s="83"/>
      <c r="BF549" s="83"/>
      <c r="BG549" s="83"/>
      <c r="BH549" s="83"/>
      <c r="BI549" s="83"/>
      <c r="BJ549" s="83"/>
      <c r="BK549" s="83"/>
      <c r="BL549" s="83"/>
      <c r="BM549" s="83"/>
      <c r="BN549" s="83"/>
      <c r="BO549" s="83"/>
      <c r="BP549" s="83"/>
      <c r="BQ549" s="120"/>
      <c r="BR549" s="120"/>
      <c r="BS549" s="120"/>
      <c r="BT549" s="120"/>
      <c r="BU549" s="83"/>
      <c r="BV549" s="83"/>
      <c r="BW549" s="83"/>
      <c r="BX549" s="83"/>
    </row>
    <row r="550" spans="1:76" ht="12.75" customHeight="1" x14ac:dyDescent="0.2">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c r="AV550" s="83"/>
      <c r="AW550" s="83"/>
      <c r="AX550" s="83"/>
      <c r="AY550" s="83"/>
      <c r="AZ550" s="83"/>
      <c r="BA550" s="83"/>
      <c r="BB550" s="83"/>
      <c r="BC550" s="83"/>
      <c r="BD550" s="83"/>
      <c r="BE550" s="83"/>
      <c r="BF550" s="83"/>
      <c r="BG550" s="83"/>
      <c r="BH550" s="83"/>
      <c r="BI550" s="83"/>
      <c r="BJ550" s="83"/>
      <c r="BK550" s="83"/>
      <c r="BL550" s="83"/>
      <c r="BM550" s="83"/>
      <c r="BN550" s="83"/>
      <c r="BO550" s="83"/>
      <c r="BP550" s="83"/>
      <c r="BQ550" s="120"/>
      <c r="BR550" s="120"/>
      <c r="BS550" s="120"/>
      <c r="BT550" s="120"/>
      <c r="BU550" s="83"/>
      <c r="BV550" s="83"/>
      <c r="BW550" s="83"/>
      <c r="BX550" s="83"/>
    </row>
    <row r="551" spans="1:76" ht="12.7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c r="BC551" s="83"/>
      <c r="BD551" s="83"/>
      <c r="BE551" s="83"/>
      <c r="BF551" s="83"/>
      <c r="BG551" s="83"/>
      <c r="BH551" s="83"/>
      <c r="BI551" s="83"/>
      <c r="BJ551" s="83"/>
      <c r="BK551" s="83"/>
      <c r="BL551" s="83"/>
      <c r="BM551" s="83"/>
      <c r="BN551" s="83"/>
      <c r="BO551" s="83"/>
      <c r="BP551" s="83"/>
      <c r="BQ551" s="120"/>
      <c r="BR551" s="120"/>
      <c r="BS551" s="120"/>
      <c r="BT551" s="120"/>
      <c r="BU551" s="83"/>
      <c r="BV551" s="83"/>
      <c r="BW551" s="83"/>
      <c r="BX551" s="83"/>
    </row>
    <row r="552" spans="1:76" ht="12.75" customHeight="1" x14ac:dyDescent="0.2">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c r="BC552" s="83"/>
      <c r="BD552" s="83"/>
      <c r="BE552" s="83"/>
      <c r="BF552" s="83"/>
      <c r="BG552" s="83"/>
      <c r="BH552" s="83"/>
      <c r="BI552" s="83"/>
      <c r="BJ552" s="83"/>
      <c r="BK552" s="83"/>
      <c r="BL552" s="83"/>
      <c r="BM552" s="83"/>
      <c r="BN552" s="83"/>
      <c r="BO552" s="83"/>
      <c r="BP552" s="83"/>
      <c r="BQ552" s="120"/>
      <c r="BR552" s="120"/>
      <c r="BS552" s="120"/>
      <c r="BT552" s="120"/>
      <c r="BU552" s="83"/>
      <c r="BV552" s="83"/>
      <c r="BW552" s="83"/>
      <c r="BX552" s="83"/>
    </row>
    <row r="553" spans="1:76" ht="12.75" customHeight="1" x14ac:dyDescent="0.2">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c r="AV553" s="83"/>
      <c r="AW553" s="83"/>
      <c r="AX553" s="83"/>
      <c r="AY553" s="83"/>
      <c r="AZ553" s="83"/>
      <c r="BA553" s="83"/>
      <c r="BB553" s="83"/>
      <c r="BC553" s="83"/>
      <c r="BD553" s="83"/>
      <c r="BE553" s="83"/>
      <c r="BF553" s="83"/>
      <c r="BG553" s="83"/>
      <c r="BH553" s="83"/>
      <c r="BI553" s="83"/>
      <c r="BJ553" s="83"/>
      <c r="BK553" s="83"/>
      <c r="BL553" s="83"/>
      <c r="BM553" s="83"/>
      <c r="BN553" s="83"/>
      <c r="BO553" s="83"/>
      <c r="BP553" s="83"/>
      <c r="BQ553" s="120"/>
      <c r="BR553" s="120"/>
      <c r="BS553" s="120"/>
      <c r="BT553" s="120"/>
      <c r="BU553" s="83"/>
      <c r="BV553" s="83"/>
      <c r="BW553" s="83"/>
      <c r="BX553" s="83"/>
    </row>
    <row r="554" spans="1:76" ht="12.75" customHeight="1" x14ac:dyDescent="0.2">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c r="AV554" s="83"/>
      <c r="AW554" s="83"/>
      <c r="AX554" s="83"/>
      <c r="AY554" s="83"/>
      <c r="AZ554" s="83"/>
      <c r="BA554" s="83"/>
      <c r="BB554" s="83"/>
      <c r="BC554" s="83"/>
      <c r="BD554" s="83"/>
      <c r="BE554" s="83"/>
      <c r="BF554" s="83"/>
      <c r="BG554" s="83"/>
      <c r="BH554" s="83"/>
      <c r="BI554" s="83"/>
      <c r="BJ554" s="83"/>
      <c r="BK554" s="83"/>
      <c r="BL554" s="83"/>
      <c r="BM554" s="83"/>
      <c r="BN554" s="83"/>
      <c r="BO554" s="83"/>
      <c r="BP554" s="83"/>
      <c r="BQ554" s="120"/>
      <c r="BR554" s="120"/>
      <c r="BS554" s="120"/>
      <c r="BT554" s="120"/>
      <c r="BU554" s="83"/>
      <c r="BV554" s="83"/>
      <c r="BW554" s="83"/>
      <c r="BX554" s="83"/>
    </row>
    <row r="555" spans="1:76" ht="12.75" customHeight="1" x14ac:dyDescent="0.2">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c r="BC555" s="83"/>
      <c r="BD555" s="83"/>
      <c r="BE555" s="83"/>
      <c r="BF555" s="83"/>
      <c r="BG555" s="83"/>
      <c r="BH555" s="83"/>
      <c r="BI555" s="83"/>
      <c r="BJ555" s="83"/>
      <c r="BK555" s="83"/>
      <c r="BL555" s="83"/>
      <c r="BM555" s="83"/>
      <c r="BN555" s="83"/>
      <c r="BO555" s="83"/>
      <c r="BP555" s="83"/>
      <c r="BQ555" s="120"/>
      <c r="BR555" s="120"/>
      <c r="BS555" s="120"/>
      <c r="BT555" s="120"/>
      <c r="BU555" s="83"/>
      <c r="BV555" s="83"/>
      <c r="BW555" s="83"/>
      <c r="BX555" s="83"/>
    </row>
    <row r="556" spans="1:76" ht="12.75" customHeight="1" x14ac:dyDescent="0.2">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c r="BC556" s="83"/>
      <c r="BD556" s="83"/>
      <c r="BE556" s="83"/>
      <c r="BF556" s="83"/>
      <c r="BG556" s="83"/>
      <c r="BH556" s="83"/>
      <c r="BI556" s="83"/>
      <c r="BJ556" s="83"/>
      <c r="BK556" s="83"/>
      <c r="BL556" s="83"/>
      <c r="BM556" s="83"/>
      <c r="BN556" s="83"/>
      <c r="BO556" s="83"/>
      <c r="BP556" s="83"/>
      <c r="BQ556" s="120"/>
      <c r="BR556" s="120"/>
      <c r="BS556" s="120"/>
      <c r="BT556" s="120"/>
      <c r="BU556" s="83"/>
      <c r="BV556" s="83"/>
      <c r="BW556" s="83"/>
      <c r="BX556" s="83"/>
    </row>
    <row r="557" spans="1:76" ht="12.75" customHeight="1" x14ac:dyDescent="0.2">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c r="BC557" s="83"/>
      <c r="BD557" s="83"/>
      <c r="BE557" s="83"/>
      <c r="BF557" s="83"/>
      <c r="BG557" s="83"/>
      <c r="BH557" s="83"/>
      <c r="BI557" s="83"/>
      <c r="BJ557" s="83"/>
      <c r="BK557" s="83"/>
      <c r="BL557" s="83"/>
      <c r="BM557" s="83"/>
      <c r="BN557" s="83"/>
      <c r="BO557" s="83"/>
      <c r="BP557" s="83"/>
      <c r="BQ557" s="120"/>
      <c r="BR557" s="120"/>
      <c r="BS557" s="120"/>
      <c r="BT557" s="120"/>
      <c r="BU557" s="83"/>
      <c r="BV557" s="83"/>
      <c r="BW557" s="83"/>
      <c r="BX557" s="83"/>
    </row>
    <row r="558" spans="1:76" ht="12.75" customHeight="1" x14ac:dyDescent="0.2">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c r="BC558" s="83"/>
      <c r="BD558" s="83"/>
      <c r="BE558" s="83"/>
      <c r="BF558" s="83"/>
      <c r="BG558" s="83"/>
      <c r="BH558" s="83"/>
      <c r="BI558" s="83"/>
      <c r="BJ558" s="83"/>
      <c r="BK558" s="83"/>
      <c r="BL558" s="83"/>
      <c r="BM558" s="83"/>
      <c r="BN558" s="83"/>
      <c r="BO558" s="83"/>
      <c r="BP558" s="83"/>
      <c r="BQ558" s="120"/>
      <c r="BR558" s="120"/>
      <c r="BS558" s="120"/>
      <c r="BT558" s="120"/>
      <c r="BU558" s="83"/>
      <c r="BV558" s="83"/>
      <c r="BW558" s="83"/>
      <c r="BX558" s="83"/>
    </row>
    <row r="559" spans="1:76" ht="12.75" customHeight="1" x14ac:dyDescent="0.2">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c r="BC559" s="83"/>
      <c r="BD559" s="83"/>
      <c r="BE559" s="83"/>
      <c r="BF559" s="83"/>
      <c r="BG559" s="83"/>
      <c r="BH559" s="83"/>
      <c r="BI559" s="83"/>
      <c r="BJ559" s="83"/>
      <c r="BK559" s="83"/>
      <c r="BL559" s="83"/>
      <c r="BM559" s="83"/>
      <c r="BN559" s="83"/>
      <c r="BO559" s="83"/>
      <c r="BP559" s="83"/>
      <c r="BQ559" s="120"/>
      <c r="BR559" s="120"/>
      <c r="BS559" s="120"/>
      <c r="BT559" s="120"/>
      <c r="BU559" s="83"/>
      <c r="BV559" s="83"/>
      <c r="BW559" s="83"/>
      <c r="BX559" s="83"/>
    </row>
    <row r="560" spans="1:76" ht="12.75" customHeight="1" x14ac:dyDescent="0.2">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c r="BC560" s="83"/>
      <c r="BD560" s="83"/>
      <c r="BE560" s="83"/>
      <c r="BF560" s="83"/>
      <c r="BG560" s="83"/>
      <c r="BH560" s="83"/>
      <c r="BI560" s="83"/>
      <c r="BJ560" s="83"/>
      <c r="BK560" s="83"/>
      <c r="BL560" s="83"/>
      <c r="BM560" s="83"/>
      <c r="BN560" s="83"/>
      <c r="BO560" s="83"/>
      <c r="BP560" s="83"/>
      <c r="BQ560" s="120"/>
      <c r="BR560" s="120"/>
      <c r="BS560" s="120"/>
      <c r="BT560" s="120"/>
      <c r="BU560" s="83"/>
      <c r="BV560" s="83"/>
      <c r="BW560" s="83"/>
      <c r="BX560" s="83"/>
    </row>
    <row r="561" spans="1:76" ht="12.75" customHeight="1" x14ac:dyDescent="0.2">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c r="BC561" s="83"/>
      <c r="BD561" s="83"/>
      <c r="BE561" s="83"/>
      <c r="BF561" s="83"/>
      <c r="BG561" s="83"/>
      <c r="BH561" s="83"/>
      <c r="BI561" s="83"/>
      <c r="BJ561" s="83"/>
      <c r="BK561" s="83"/>
      <c r="BL561" s="83"/>
      <c r="BM561" s="83"/>
      <c r="BN561" s="83"/>
      <c r="BO561" s="83"/>
      <c r="BP561" s="83"/>
      <c r="BQ561" s="120"/>
      <c r="BR561" s="120"/>
      <c r="BS561" s="120"/>
      <c r="BT561" s="120"/>
      <c r="BU561" s="83"/>
      <c r="BV561" s="83"/>
      <c r="BW561" s="83"/>
      <c r="BX561" s="83"/>
    </row>
    <row r="562" spans="1:76" ht="12.75" customHeight="1" x14ac:dyDescent="0.2">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c r="BC562" s="83"/>
      <c r="BD562" s="83"/>
      <c r="BE562" s="83"/>
      <c r="BF562" s="83"/>
      <c r="BG562" s="83"/>
      <c r="BH562" s="83"/>
      <c r="BI562" s="83"/>
      <c r="BJ562" s="83"/>
      <c r="BK562" s="83"/>
      <c r="BL562" s="83"/>
      <c r="BM562" s="83"/>
      <c r="BN562" s="83"/>
      <c r="BO562" s="83"/>
      <c r="BP562" s="83"/>
      <c r="BQ562" s="120"/>
      <c r="BR562" s="120"/>
      <c r="BS562" s="120"/>
      <c r="BT562" s="120"/>
      <c r="BU562" s="83"/>
      <c r="BV562" s="83"/>
      <c r="BW562" s="83"/>
      <c r="BX562" s="83"/>
    </row>
    <row r="563" spans="1:76" ht="12.75" customHeight="1" x14ac:dyDescent="0.2">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c r="BC563" s="83"/>
      <c r="BD563" s="83"/>
      <c r="BE563" s="83"/>
      <c r="BF563" s="83"/>
      <c r="BG563" s="83"/>
      <c r="BH563" s="83"/>
      <c r="BI563" s="83"/>
      <c r="BJ563" s="83"/>
      <c r="BK563" s="83"/>
      <c r="BL563" s="83"/>
      <c r="BM563" s="83"/>
      <c r="BN563" s="83"/>
      <c r="BO563" s="83"/>
      <c r="BP563" s="83"/>
      <c r="BQ563" s="120"/>
      <c r="BR563" s="120"/>
      <c r="BS563" s="120"/>
      <c r="BT563" s="120"/>
      <c r="BU563" s="83"/>
      <c r="BV563" s="83"/>
      <c r="BW563" s="83"/>
      <c r="BX563" s="83"/>
    </row>
    <row r="564" spans="1:76" ht="12.75" customHeight="1" x14ac:dyDescent="0.2">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c r="BC564" s="83"/>
      <c r="BD564" s="83"/>
      <c r="BE564" s="83"/>
      <c r="BF564" s="83"/>
      <c r="BG564" s="83"/>
      <c r="BH564" s="83"/>
      <c r="BI564" s="83"/>
      <c r="BJ564" s="83"/>
      <c r="BK564" s="83"/>
      <c r="BL564" s="83"/>
      <c r="BM564" s="83"/>
      <c r="BN564" s="83"/>
      <c r="BO564" s="83"/>
      <c r="BP564" s="83"/>
      <c r="BQ564" s="120"/>
      <c r="BR564" s="120"/>
      <c r="BS564" s="120"/>
      <c r="BT564" s="120"/>
      <c r="BU564" s="83"/>
      <c r="BV564" s="83"/>
      <c r="BW564" s="83"/>
      <c r="BX564" s="83"/>
    </row>
    <row r="565" spans="1:76" ht="12.75" customHeight="1" x14ac:dyDescent="0.2">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c r="BC565" s="83"/>
      <c r="BD565" s="83"/>
      <c r="BE565" s="83"/>
      <c r="BF565" s="83"/>
      <c r="BG565" s="83"/>
      <c r="BH565" s="83"/>
      <c r="BI565" s="83"/>
      <c r="BJ565" s="83"/>
      <c r="BK565" s="83"/>
      <c r="BL565" s="83"/>
      <c r="BM565" s="83"/>
      <c r="BN565" s="83"/>
      <c r="BO565" s="83"/>
      <c r="BP565" s="83"/>
      <c r="BQ565" s="120"/>
      <c r="BR565" s="120"/>
      <c r="BS565" s="120"/>
      <c r="BT565" s="120"/>
      <c r="BU565" s="83"/>
      <c r="BV565" s="83"/>
      <c r="BW565" s="83"/>
      <c r="BX565" s="83"/>
    </row>
    <row r="566" spans="1:76" ht="12.75" customHeight="1" x14ac:dyDescent="0.2">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c r="BC566" s="83"/>
      <c r="BD566" s="83"/>
      <c r="BE566" s="83"/>
      <c r="BF566" s="83"/>
      <c r="BG566" s="83"/>
      <c r="BH566" s="83"/>
      <c r="BI566" s="83"/>
      <c r="BJ566" s="83"/>
      <c r="BK566" s="83"/>
      <c r="BL566" s="83"/>
      <c r="BM566" s="83"/>
      <c r="BN566" s="83"/>
      <c r="BO566" s="83"/>
      <c r="BP566" s="83"/>
      <c r="BQ566" s="120"/>
      <c r="BR566" s="120"/>
      <c r="BS566" s="120"/>
      <c r="BT566" s="120"/>
      <c r="BU566" s="83"/>
      <c r="BV566" s="83"/>
      <c r="BW566" s="83"/>
      <c r="BX566" s="83"/>
    </row>
    <row r="567" spans="1:76" ht="12.75" customHeight="1" x14ac:dyDescent="0.2">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c r="BC567" s="83"/>
      <c r="BD567" s="83"/>
      <c r="BE567" s="83"/>
      <c r="BF567" s="83"/>
      <c r="BG567" s="83"/>
      <c r="BH567" s="83"/>
      <c r="BI567" s="83"/>
      <c r="BJ567" s="83"/>
      <c r="BK567" s="83"/>
      <c r="BL567" s="83"/>
      <c r="BM567" s="83"/>
      <c r="BN567" s="83"/>
      <c r="BO567" s="83"/>
      <c r="BP567" s="83"/>
      <c r="BQ567" s="120"/>
      <c r="BR567" s="120"/>
      <c r="BS567" s="120"/>
      <c r="BT567" s="120"/>
      <c r="BU567" s="83"/>
      <c r="BV567" s="83"/>
      <c r="BW567" s="83"/>
      <c r="BX567" s="83"/>
    </row>
    <row r="568" spans="1:76" ht="12.75" customHeight="1" x14ac:dyDescent="0.2">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c r="BC568" s="83"/>
      <c r="BD568" s="83"/>
      <c r="BE568" s="83"/>
      <c r="BF568" s="83"/>
      <c r="BG568" s="83"/>
      <c r="BH568" s="83"/>
      <c r="BI568" s="83"/>
      <c r="BJ568" s="83"/>
      <c r="BK568" s="83"/>
      <c r="BL568" s="83"/>
      <c r="BM568" s="83"/>
      <c r="BN568" s="83"/>
      <c r="BO568" s="83"/>
      <c r="BP568" s="83"/>
      <c r="BQ568" s="120"/>
      <c r="BR568" s="120"/>
      <c r="BS568" s="120"/>
      <c r="BT568" s="120"/>
      <c r="BU568" s="83"/>
      <c r="BV568" s="83"/>
      <c r="BW568" s="83"/>
      <c r="BX568" s="83"/>
    </row>
    <row r="569" spans="1:76" ht="12.75" customHeight="1" x14ac:dyDescent="0.2">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c r="BC569" s="83"/>
      <c r="BD569" s="83"/>
      <c r="BE569" s="83"/>
      <c r="BF569" s="83"/>
      <c r="BG569" s="83"/>
      <c r="BH569" s="83"/>
      <c r="BI569" s="83"/>
      <c r="BJ569" s="83"/>
      <c r="BK569" s="83"/>
      <c r="BL569" s="83"/>
      <c r="BM569" s="83"/>
      <c r="BN569" s="83"/>
      <c r="BO569" s="83"/>
      <c r="BP569" s="83"/>
      <c r="BQ569" s="120"/>
      <c r="BR569" s="120"/>
      <c r="BS569" s="120"/>
      <c r="BT569" s="120"/>
      <c r="BU569" s="83"/>
      <c r="BV569" s="83"/>
      <c r="BW569" s="83"/>
      <c r="BX569" s="83"/>
    </row>
    <row r="570" spans="1:76" ht="12.75" customHeight="1" x14ac:dyDescent="0.2">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c r="BC570" s="83"/>
      <c r="BD570" s="83"/>
      <c r="BE570" s="83"/>
      <c r="BF570" s="83"/>
      <c r="BG570" s="83"/>
      <c r="BH570" s="83"/>
      <c r="BI570" s="83"/>
      <c r="BJ570" s="83"/>
      <c r="BK570" s="83"/>
      <c r="BL570" s="83"/>
      <c r="BM570" s="83"/>
      <c r="BN570" s="83"/>
      <c r="BO570" s="83"/>
      <c r="BP570" s="83"/>
      <c r="BQ570" s="120"/>
      <c r="BR570" s="120"/>
      <c r="BS570" s="120"/>
      <c r="BT570" s="120"/>
      <c r="BU570" s="83"/>
      <c r="BV570" s="83"/>
      <c r="BW570" s="83"/>
      <c r="BX570" s="83"/>
    </row>
    <row r="571" spans="1:76" ht="12.75" customHeight="1" x14ac:dyDescent="0.2">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c r="BC571" s="83"/>
      <c r="BD571" s="83"/>
      <c r="BE571" s="83"/>
      <c r="BF571" s="83"/>
      <c r="BG571" s="83"/>
      <c r="BH571" s="83"/>
      <c r="BI571" s="83"/>
      <c r="BJ571" s="83"/>
      <c r="BK571" s="83"/>
      <c r="BL571" s="83"/>
      <c r="BM571" s="83"/>
      <c r="BN571" s="83"/>
      <c r="BO571" s="83"/>
      <c r="BP571" s="83"/>
      <c r="BQ571" s="120"/>
      <c r="BR571" s="120"/>
      <c r="BS571" s="120"/>
      <c r="BT571" s="120"/>
      <c r="BU571" s="83"/>
      <c r="BV571" s="83"/>
      <c r="BW571" s="83"/>
      <c r="BX571" s="83"/>
    </row>
    <row r="572" spans="1:76" ht="12.75" customHeight="1" x14ac:dyDescent="0.2">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120"/>
      <c r="BR572" s="120"/>
      <c r="BS572" s="120"/>
      <c r="BT572" s="120"/>
      <c r="BU572" s="83"/>
      <c r="BV572" s="83"/>
      <c r="BW572" s="83"/>
      <c r="BX572" s="83"/>
    </row>
    <row r="573" spans="1:76" ht="12.75" customHeight="1" x14ac:dyDescent="0.2">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c r="AV573" s="83"/>
      <c r="AW573" s="83"/>
      <c r="AX573" s="83"/>
      <c r="AY573" s="83"/>
      <c r="AZ573" s="83"/>
      <c r="BA573" s="83"/>
      <c r="BB573" s="83"/>
      <c r="BC573" s="83"/>
      <c r="BD573" s="83"/>
      <c r="BE573" s="83"/>
      <c r="BF573" s="83"/>
      <c r="BG573" s="83"/>
      <c r="BH573" s="83"/>
      <c r="BI573" s="83"/>
      <c r="BJ573" s="83"/>
      <c r="BK573" s="83"/>
      <c r="BL573" s="83"/>
      <c r="BM573" s="83"/>
      <c r="BN573" s="83"/>
      <c r="BO573" s="83"/>
      <c r="BP573" s="83"/>
      <c r="BQ573" s="120"/>
      <c r="BR573" s="120"/>
      <c r="BS573" s="120"/>
      <c r="BT573" s="120"/>
      <c r="BU573" s="83"/>
      <c r="BV573" s="83"/>
      <c r="BW573" s="83"/>
      <c r="BX573" s="83"/>
    </row>
    <row r="574" spans="1:76" ht="12.75" customHeight="1" x14ac:dyDescent="0.2">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120"/>
      <c r="BR574" s="120"/>
      <c r="BS574" s="120"/>
      <c r="BT574" s="120"/>
      <c r="BU574" s="83"/>
      <c r="BV574" s="83"/>
      <c r="BW574" s="83"/>
      <c r="BX574" s="83"/>
    </row>
    <row r="575" spans="1:76" ht="12.75" customHeight="1" x14ac:dyDescent="0.2">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c r="BC575" s="83"/>
      <c r="BD575" s="83"/>
      <c r="BE575" s="83"/>
      <c r="BF575" s="83"/>
      <c r="BG575" s="83"/>
      <c r="BH575" s="83"/>
      <c r="BI575" s="83"/>
      <c r="BJ575" s="83"/>
      <c r="BK575" s="83"/>
      <c r="BL575" s="83"/>
      <c r="BM575" s="83"/>
      <c r="BN575" s="83"/>
      <c r="BO575" s="83"/>
      <c r="BP575" s="83"/>
      <c r="BQ575" s="120"/>
      <c r="BR575" s="120"/>
      <c r="BS575" s="120"/>
      <c r="BT575" s="120"/>
      <c r="BU575" s="83"/>
      <c r="BV575" s="83"/>
      <c r="BW575" s="83"/>
      <c r="BX575" s="83"/>
    </row>
    <row r="576" spans="1:76" ht="12.75" customHeight="1" x14ac:dyDescent="0.2">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c r="AV576" s="83"/>
      <c r="AW576" s="83"/>
      <c r="AX576" s="83"/>
      <c r="AY576" s="83"/>
      <c r="AZ576" s="83"/>
      <c r="BA576" s="83"/>
      <c r="BB576" s="83"/>
      <c r="BC576" s="83"/>
      <c r="BD576" s="83"/>
      <c r="BE576" s="83"/>
      <c r="BF576" s="83"/>
      <c r="BG576" s="83"/>
      <c r="BH576" s="83"/>
      <c r="BI576" s="83"/>
      <c r="BJ576" s="83"/>
      <c r="BK576" s="83"/>
      <c r="BL576" s="83"/>
      <c r="BM576" s="83"/>
      <c r="BN576" s="83"/>
      <c r="BO576" s="83"/>
      <c r="BP576" s="83"/>
      <c r="BQ576" s="120"/>
      <c r="BR576" s="120"/>
      <c r="BS576" s="120"/>
      <c r="BT576" s="120"/>
      <c r="BU576" s="83"/>
      <c r="BV576" s="83"/>
      <c r="BW576" s="83"/>
      <c r="BX576" s="83"/>
    </row>
    <row r="577" spans="1:76" ht="12.75" customHeight="1" x14ac:dyDescent="0.2">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120"/>
      <c r="BR577" s="120"/>
      <c r="BS577" s="120"/>
      <c r="BT577" s="120"/>
      <c r="BU577" s="83"/>
      <c r="BV577" s="83"/>
      <c r="BW577" s="83"/>
      <c r="BX577" s="83"/>
    </row>
    <row r="578" spans="1:76" ht="12.75" customHeight="1" x14ac:dyDescent="0.2">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c r="AV578" s="83"/>
      <c r="AW578" s="83"/>
      <c r="AX578" s="83"/>
      <c r="AY578" s="83"/>
      <c r="AZ578" s="83"/>
      <c r="BA578" s="83"/>
      <c r="BB578" s="83"/>
      <c r="BC578" s="83"/>
      <c r="BD578" s="83"/>
      <c r="BE578" s="83"/>
      <c r="BF578" s="83"/>
      <c r="BG578" s="83"/>
      <c r="BH578" s="83"/>
      <c r="BI578" s="83"/>
      <c r="BJ578" s="83"/>
      <c r="BK578" s="83"/>
      <c r="BL578" s="83"/>
      <c r="BM578" s="83"/>
      <c r="BN578" s="83"/>
      <c r="BO578" s="83"/>
      <c r="BP578" s="83"/>
      <c r="BQ578" s="120"/>
      <c r="BR578" s="120"/>
      <c r="BS578" s="120"/>
      <c r="BT578" s="120"/>
      <c r="BU578" s="83"/>
      <c r="BV578" s="83"/>
      <c r="BW578" s="83"/>
      <c r="BX578" s="83"/>
    </row>
    <row r="579" spans="1:76" ht="12.75" customHeight="1" x14ac:dyDescent="0.2">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c r="BC579" s="83"/>
      <c r="BD579" s="83"/>
      <c r="BE579" s="83"/>
      <c r="BF579" s="83"/>
      <c r="BG579" s="83"/>
      <c r="BH579" s="83"/>
      <c r="BI579" s="83"/>
      <c r="BJ579" s="83"/>
      <c r="BK579" s="83"/>
      <c r="BL579" s="83"/>
      <c r="BM579" s="83"/>
      <c r="BN579" s="83"/>
      <c r="BO579" s="83"/>
      <c r="BP579" s="83"/>
      <c r="BQ579" s="120"/>
      <c r="BR579" s="120"/>
      <c r="BS579" s="120"/>
      <c r="BT579" s="120"/>
      <c r="BU579" s="83"/>
      <c r="BV579" s="83"/>
      <c r="BW579" s="83"/>
      <c r="BX579" s="83"/>
    </row>
    <row r="580" spans="1:76" ht="12.75" customHeight="1" x14ac:dyDescent="0.2">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c r="BM580" s="83"/>
      <c r="BN580" s="83"/>
      <c r="BO580" s="83"/>
      <c r="BP580" s="83"/>
      <c r="BQ580" s="120"/>
      <c r="BR580" s="120"/>
      <c r="BS580" s="120"/>
      <c r="BT580" s="120"/>
      <c r="BU580" s="83"/>
      <c r="BV580" s="83"/>
      <c r="BW580" s="83"/>
      <c r="BX580" s="83"/>
    </row>
    <row r="581" spans="1:76" ht="12.75" customHeight="1" x14ac:dyDescent="0.2">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c r="BC581" s="83"/>
      <c r="BD581" s="83"/>
      <c r="BE581" s="83"/>
      <c r="BF581" s="83"/>
      <c r="BG581" s="83"/>
      <c r="BH581" s="83"/>
      <c r="BI581" s="83"/>
      <c r="BJ581" s="83"/>
      <c r="BK581" s="83"/>
      <c r="BL581" s="83"/>
      <c r="BM581" s="83"/>
      <c r="BN581" s="83"/>
      <c r="BO581" s="83"/>
      <c r="BP581" s="83"/>
      <c r="BQ581" s="120"/>
      <c r="BR581" s="120"/>
      <c r="BS581" s="120"/>
      <c r="BT581" s="120"/>
      <c r="BU581" s="83"/>
      <c r="BV581" s="83"/>
      <c r="BW581" s="83"/>
      <c r="BX581" s="83"/>
    </row>
    <row r="582" spans="1:76" ht="12.75" customHeight="1" x14ac:dyDescent="0.2">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c r="BC582" s="83"/>
      <c r="BD582" s="83"/>
      <c r="BE582" s="83"/>
      <c r="BF582" s="83"/>
      <c r="BG582" s="83"/>
      <c r="BH582" s="83"/>
      <c r="BI582" s="83"/>
      <c r="BJ582" s="83"/>
      <c r="BK582" s="83"/>
      <c r="BL582" s="83"/>
      <c r="BM582" s="83"/>
      <c r="BN582" s="83"/>
      <c r="BO582" s="83"/>
      <c r="BP582" s="83"/>
      <c r="BQ582" s="120"/>
      <c r="BR582" s="120"/>
      <c r="BS582" s="120"/>
      <c r="BT582" s="120"/>
      <c r="BU582" s="83"/>
      <c r="BV582" s="83"/>
      <c r="BW582" s="83"/>
      <c r="BX582" s="83"/>
    </row>
    <row r="583" spans="1:76" ht="12.75" customHeight="1" x14ac:dyDescent="0.2">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c r="BC583" s="83"/>
      <c r="BD583" s="83"/>
      <c r="BE583" s="83"/>
      <c r="BF583" s="83"/>
      <c r="BG583" s="83"/>
      <c r="BH583" s="83"/>
      <c r="BI583" s="83"/>
      <c r="BJ583" s="83"/>
      <c r="BK583" s="83"/>
      <c r="BL583" s="83"/>
      <c r="BM583" s="83"/>
      <c r="BN583" s="83"/>
      <c r="BO583" s="83"/>
      <c r="BP583" s="83"/>
      <c r="BQ583" s="120"/>
      <c r="BR583" s="120"/>
      <c r="BS583" s="120"/>
      <c r="BT583" s="120"/>
      <c r="BU583" s="83"/>
      <c r="BV583" s="83"/>
      <c r="BW583" s="83"/>
      <c r="BX583" s="83"/>
    </row>
    <row r="584" spans="1:76" ht="12.75" customHeight="1" x14ac:dyDescent="0.2">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c r="BC584" s="83"/>
      <c r="BD584" s="83"/>
      <c r="BE584" s="83"/>
      <c r="BF584" s="83"/>
      <c r="BG584" s="83"/>
      <c r="BH584" s="83"/>
      <c r="BI584" s="83"/>
      <c r="BJ584" s="83"/>
      <c r="BK584" s="83"/>
      <c r="BL584" s="83"/>
      <c r="BM584" s="83"/>
      <c r="BN584" s="83"/>
      <c r="BO584" s="83"/>
      <c r="BP584" s="83"/>
      <c r="BQ584" s="120"/>
      <c r="BR584" s="120"/>
      <c r="BS584" s="120"/>
      <c r="BT584" s="120"/>
      <c r="BU584" s="83"/>
      <c r="BV584" s="83"/>
      <c r="BW584" s="83"/>
      <c r="BX584" s="83"/>
    </row>
    <row r="585" spans="1:76" ht="12.75" customHeight="1" x14ac:dyDescent="0.2">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c r="BC585" s="83"/>
      <c r="BD585" s="83"/>
      <c r="BE585" s="83"/>
      <c r="BF585" s="83"/>
      <c r="BG585" s="83"/>
      <c r="BH585" s="83"/>
      <c r="BI585" s="83"/>
      <c r="BJ585" s="83"/>
      <c r="BK585" s="83"/>
      <c r="BL585" s="83"/>
      <c r="BM585" s="83"/>
      <c r="BN585" s="83"/>
      <c r="BO585" s="83"/>
      <c r="BP585" s="83"/>
      <c r="BQ585" s="120"/>
      <c r="BR585" s="120"/>
      <c r="BS585" s="120"/>
      <c r="BT585" s="120"/>
      <c r="BU585" s="83"/>
      <c r="BV585" s="83"/>
      <c r="BW585" s="83"/>
      <c r="BX585" s="83"/>
    </row>
    <row r="586" spans="1:76" ht="12.75" customHeight="1" x14ac:dyDescent="0.2">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83"/>
      <c r="BH586" s="83"/>
      <c r="BI586" s="83"/>
      <c r="BJ586" s="83"/>
      <c r="BK586" s="83"/>
      <c r="BL586" s="83"/>
      <c r="BM586" s="83"/>
      <c r="BN586" s="83"/>
      <c r="BO586" s="83"/>
      <c r="BP586" s="83"/>
      <c r="BQ586" s="120"/>
      <c r="BR586" s="120"/>
      <c r="BS586" s="120"/>
      <c r="BT586" s="120"/>
      <c r="BU586" s="83"/>
      <c r="BV586" s="83"/>
      <c r="BW586" s="83"/>
      <c r="BX586" s="83"/>
    </row>
    <row r="587" spans="1:76" ht="12.75" customHeight="1" x14ac:dyDescent="0.2">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83"/>
      <c r="BH587" s="83"/>
      <c r="BI587" s="83"/>
      <c r="BJ587" s="83"/>
      <c r="BK587" s="83"/>
      <c r="BL587" s="83"/>
      <c r="BM587" s="83"/>
      <c r="BN587" s="83"/>
      <c r="BO587" s="83"/>
      <c r="BP587" s="83"/>
      <c r="BQ587" s="120"/>
      <c r="BR587" s="120"/>
      <c r="BS587" s="120"/>
      <c r="BT587" s="120"/>
      <c r="BU587" s="83"/>
      <c r="BV587" s="83"/>
      <c r="BW587" s="83"/>
      <c r="BX587" s="83"/>
    </row>
    <row r="588" spans="1:76" ht="12.75" customHeight="1" x14ac:dyDescent="0.2">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83"/>
      <c r="BH588" s="83"/>
      <c r="BI588" s="83"/>
      <c r="BJ588" s="83"/>
      <c r="BK588" s="83"/>
      <c r="BL588" s="83"/>
      <c r="BM588" s="83"/>
      <c r="BN588" s="83"/>
      <c r="BO588" s="83"/>
      <c r="BP588" s="83"/>
      <c r="BQ588" s="120"/>
      <c r="BR588" s="120"/>
      <c r="BS588" s="120"/>
      <c r="BT588" s="120"/>
      <c r="BU588" s="83"/>
      <c r="BV588" s="83"/>
      <c r="BW588" s="83"/>
      <c r="BX588" s="83"/>
    </row>
    <row r="589" spans="1:76" ht="12.75" customHeight="1" x14ac:dyDescent="0.2">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83"/>
      <c r="BH589" s="83"/>
      <c r="BI589" s="83"/>
      <c r="BJ589" s="83"/>
      <c r="BK589" s="83"/>
      <c r="BL589" s="83"/>
      <c r="BM589" s="83"/>
      <c r="BN589" s="83"/>
      <c r="BO589" s="83"/>
      <c r="BP589" s="83"/>
      <c r="BQ589" s="120"/>
      <c r="BR589" s="120"/>
      <c r="BS589" s="120"/>
      <c r="BT589" s="120"/>
      <c r="BU589" s="83"/>
      <c r="BV589" s="83"/>
      <c r="BW589" s="83"/>
      <c r="BX589" s="83"/>
    </row>
    <row r="590" spans="1:76" ht="12.75" customHeight="1" x14ac:dyDescent="0.2">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83"/>
      <c r="BH590" s="83"/>
      <c r="BI590" s="83"/>
      <c r="BJ590" s="83"/>
      <c r="BK590" s="83"/>
      <c r="BL590" s="83"/>
      <c r="BM590" s="83"/>
      <c r="BN590" s="83"/>
      <c r="BO590" s="83"/>
      <c r="BP590" s="83"/>
      <c r="BQ590" s="120"/>
      <c r="BR590" s="120"/>
      <c r="BS590" s="120"/>
      <c r="BT590" s="120"/>
      <c r="BU590" s="83"/>
      <c r="BV590" s="83"/>
      <c r="BW590" s="83"/>
      <c r="BX590" s="83"/>
    </row>
    <row r="591" spans="1:76" ht="12.75" customHeight="1" x14ac:dyDescent="0.2">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83"/>
      <c r="BH591" s="83"/>
      <c r="BI591" s="83"/>
      <c r="BJ591" s="83"/>
      <c r="BK591" s="83"/>
      <c r="BL591" s="83"/>
      <c r="BM591" s="83"/>
      <c r="BN591" s="83"/>
      <c r="BO591" s="83"/>
      <c r="BP591" s="83"/>
      <c r="BQ591" s="120"/>
      <c r="BR591" s="120"/>
      <c r="BS591" s="120"/>
      <c r="BT591" s="120"/>
      <c r="BU591" s="83"/>
      <c r="BV591" s="83"/>
      <c r="BW591" s="83"/>
      <c r="BX591" s="83"/>
    </row>
    <row r="592" spans="1:76" ht="12.75" customHeight="1" x14ac:dyDescent="0.2">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83"/>
      <c r="BH592" s="83"/>
      <c r="BI592" s="83"/>
      <c r="BJ592" s="83"/>
      <c r="BK592" s="83"/>
      <c r="BL592" s="83"/>
      <c r="BM592" s="83"/>
      <c r="BN592" s="83"/>
      <c r="BO592" s="83"/>
      <c r="BP592" s="83"/>
      <c r="BQ592" s="120"/>
      <c r="BR592" s="120"/>
      <c r="BS592" s="120"/>
      <c r="BT592" s="120"/>
      <c r="BU592" s="83"/>
      <c r="BV592" s="83"/>
      <c r="BW592" s="83"/>
      <c r="BX592" s="83"/>
    </row>
    <row r="593" spans="1:76" ht="12.75" customHeight="1" x14ac:dyDescent="0.2">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83"/>
      <c r="BH593" s="83"/>
      <c r="BI593" s="83"/>
      <c r="BJ593" s="83"/>
      <c r="BK593" s="83"/>
      <c r="BL593" s="83"/>
      <c r="BM593" s="83"/>
      <c r="BN593" s="83"/>
      <c r="BO593" s="83"/>
      <c r="BP593" s="83"/>
      <c r="BQ593" s="120"/>
      <c r="BR593" s="120"/>
      <c r="BS593" s="120"/>
      <c r="BT593" s="120"/>
      <c r="BU593" s="83"/>
      <c r="BV593" s="83"/>
      <c r="BW593" s="83"/>
      <c r="BX593" s="83"/>
    </row>
    <row r="594" spans="1:76" ht="12.75" customHeight="1" x14ac:dyDescent="0.2">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83"/>
      <c r="BH594" s="83"/>
      <c r="BI594" s="83"/>
      <c r="BJ594" s="83"/>
      <c r="BK594" s="83"/>
      <c r="BL594" s="83"/>
      <c r="BM594" s="83"/>
      <c r="BN594" s="83"/>
      <c r="BO594" s="83"/>
      <c r="BP594" s="83"/>
      <c r="BQ594" s="120"/>
      <c r="BR594" s="120"/>
      <c r="BS594" s="120"/>
      <c r="BT594" s="120"/>
      <c r="BU594" s="83"/>
      <c r="BV594" s="83"/>
      <c r="BW594" s="83"/>
      <c r="BX594" s="83"/>
    </row>
    <row r="595" spans="1:76" ht="12.75" customHeight="1" x14ac:dyDescent="0.2">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c r="BC595" s="83"/>
      <c r="BD595" s="83"/>
      <c r="BE595" s="83"/>
      <c r="BF595" s="83"/>
      <c r="BG595" s="83"/>
      <c r="BH595" s="83"/>
      <c r="BI595" s="83"/>
      <c r="BJ595" s="83"/>
      <c r="BK595" s="83"/>
      <c r="BL595" s="83"/>
      <c r="BM595" s="83"/>
      <c r="BN595" s="83"/>
      <c r="BO595" s="83"/>
      <c r="BP595" s="83"/>
      <c r="BQ595" s="120"/>
      <c r="BR595" s="120"/>
      <c r="BS595" s="120"/>
      <c r="BT595" s="120"/>
      <c r="BU595" s="83"/>
      <c r="BV595" s="83"/>
      <c r="BW595" s="83"/>
      <c r="BX595" s="83"/>
    </row>
    <row r="596" spans="1:76" ht="12.75" customHeight="1" x14ac:dyDescent="0.2">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c r="BC596" s="83"/>
      <c r="BD596" s="83"/>
      <c r="BE596" s="83"/>
      <c r="BF596" s="83"/>
      <c r="BG596" s="83"/>
      <c r="BH596" s="83"/>
      <c r="BI596" s="83"/>
      <c r="BJ596" s="83"/>
      <c r="BK596" s="83"/>
      <c r="BL596" s="83"/>
      <c r="BM596" s="83"/>
      <c r="BN596" s="83"/>
      <c r="BO596" s="83"/>
      <c r="BP596" s="83"/>
      <c r="BQ596" s="120"/>
      <c r="BR596" s="120"/>
      <c r="BS596" s="120"/>
      <c r="BT596" s="120"/>
      <c r="BU596" s="83"/>
      <c r="BV596" s="83"/>
      <c r="BW596" s="83"/>
      <c r="BX596" s="83"/>
    </row>
    <row r="597" spans="1:76" ht="12.75" customHeight="1" x14ac:dyDescent="0.2">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c r="BC597" s="83"/>
      <c r="BD597" s="83"/>
      <c r="BE597" s="83"/>
      <c r="BF597" s="83"/>
      <c r="BG597" s="83"/>
      <c r="BH597" s="83"/>
      <c r="BI597" s="83"/>
      <c r="BJ597" s="83"/>
      <c r="BK597" s="83"/>
      <c r="BL597" s="83"/>
      <c r="BM597" s="83"/>
      <c r="BN597" s="83"/>
      <c r="BO597" s="83"/>
      <c r="BP597" s="83"/>
      <c r="BQ597" s="120"/>
      <c r="BR597" s="120"/>
      <c r="BS597" s="120"/>
      <c r="BT597" s="120"/>
      <c r="BU597" s="83"/>
      <c r="BV597" s="83"/>
      <c r="BW597" s="83"/>
      <c r="BX597" s="83"/>
    </row>
    <row r="598" spans="1:76" ht="12.75" customHeight="1" x14ac:dyDescent="0.2">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c r="BC598" s="83"/>
      <c r="BD598" s="83"/>
      <c r="BE598" s="83"/>
      <c r="BF598" s="83"/>
      <c r="BG598" s="83"/>
      <c r="BH598" s="83"/>
      <c r="BI598" s="83"/>
      <c r="BJ598" s="83"/>
      <c r="BK598" s="83"/>
      <c r="BL598" s="83"/>
      <c r="BM598" s="83"/>
      <c r="BN598" s="83"/>
      <c r="BO598" s="83"/>
      <c r="BP598" s="83"/>
      <c r="BQ598" s="120"/>
      <c r="BR598" s="120"/>
      <c r="BS598" s="120"/>
      <c r="BT598" s="120"/>
      <c r="BU598" s="83"/>
      <c r="BV598" s="83"/>
      <c r="BW598" s="83"/>
      <c r="BX598" s="83"/>
    </row>
    <row r="599" spans="1:76" ht="12.75" customHeight="1" x14ac:dyDescent="0.2">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83"/>
      <c r="BH599" s="83"/>
      <c r="BI599" s="83"/>
      <c r="BJ599" s="83"/>
      <c r="BK599" s="83"/>
      <c r="BL599" s="83"/>
      <c r="BM599" s="83"/>
      <c r="BN599" s="83"/>
      <c r="BO599" s="83"/>
      <c r="BP599" s="83"/>
      <c r="BQ599" s="120"/>
      <c r="BR599" s="120"/>
      <c r="BS599" s="120"/>
      <c r="BT599" s="120"/>
      <c r="BU599" s="83"/>
      <c r="BV599" s="83"/>
      <c r="BW599" s="83"/>
      <c r="BX599" s="83"/>
    </row>
    <row r="600" spans="1:76" ht="12.75" customHeight="1" x14ac:dyDescent="0.2">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83"/>
      <c r="BH600" s="83"/>
      <c r="BI600" s="83"/>
      <c r="BJ600" s="83"/>
      <c r="BK600" s="83"/>
      <c r="BL600" s="83"/>
      <c r="BM600" s="83"/>
      <c r="BN600" s="83"/>
      <c r="BO600" s="83"/>
      <c r="BP600" s="83"/>
      <c r="BQ600" s="120"/>
      <c r="BR600" s="120"/>
      <c r="BS600" s="120"/>
      <c r="BT600" s="120"/>
      <c r="BU600" s="83"/>
      <c r="BV600" s="83"/>
      <c r="BW600" s="83"/>
      <c r="BX600" s="83"/>
    </row>
    <row r="601" spans="1:76" ht="12.75" customHeight="1" x14ac:dyDescent="0.2">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c r="BC601" s="83"/>
      <c r="BD601" s="83"/>
      <c r="BE601" s="83"/>
      <c r="BF601" s="83"/>
      <c r="BG601" s="83"/>
      <c r="BH601" s="83"/>
      <c r="BI601" s="83"/>
      <c r="BJ601" s="83"/>
      <c r="BK601" s="83"/>
      <c r="BL601" s="83"/>
      <c r="BM601" s="83"/>
      <c r="BN601" s="83"/>
      <c r="BO601" s="83"/>
      <c r="BP601" s="83"/>
      <c r="BQ601" s="120"/>
      <c r="BR601" s="120"/>
      <c r="BS601" s="120"/>
      <c r="BT601" s="120"/>
      <c r="BU601" s="83"/>
      <c r="BV601" s="83"/>
      <c r="BW601" s="83"/>
      <c r="BX601" s="83"/>
    </row>
    <row r="602" spans="1:76" ht="12.75" customHeight="1" x14ac:dyDescent="0.2">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c r="BC602" s="83"/>
      <c r="BD602" s="83"/>
      <c r="BE602" s="83"/>
      <c r="BF602" s="83"/>
      <c r="BG602" s="83"/>
      <c r="BH602" s="83"/>
      <c r="BI602" s="83"/>
      <c r="BJ602" s="83"/>
      <c r="BK602" s="83"/>
      <c r="BL602" s="83"/>
      <c r="BM602" s="83"/>
      <c r="BN602" s="83"/>
      <c r="BO602" s="83"/>
      <c r="BP602" s="83"/>
      <c r="BQ602" s="120"/>
      <c r="BR602" s="120"/>
      <c r="BS602" s="120"/>
      <c r="BT602" s="120"/>
      <c r="BU602" s="83"/>
      <c r="BV602" s="83"/>
      <c r="BW602" s="83"/>
      <c r="BX602" s="83"/>
    </row>
    <row r="603" spans="1:76" ht="12.75" customHeight="1" x14ac:dyDescent="0.2">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c r="BC603" s="83"/>
      <c r="BD603" s="83"/>
      <c r="BE603" s="83"/>
      <c r="BF603" s="83"/>
      <c r="BG603" s="83"/>
      <c r="BH603" s="83"/>
      <c r="BI603" s="83"/>
      <c r="BJ603" s="83"/>
      <c r="BK603" s="83"/>
      <c r="BL603" s="83"/>
      <c r="BM603" s="83"/>
      <c r="BN603" s="83"/>
      <c r="BO603" s="83"/>
      <c r="BP603" s="83"/>
      <c r="BQ603" s="120"/>
      <c r="BR603" s="120"/>
      <c r="BS603" s="120"/>
      <c r="BT603" s="120"/>
      <c r="BU603" s="83"/>
      <c r="BV603" s="83"/>
      <c r="BW603" s="83"/>
      <c r="BX603" s="83"/>
    </row>
    <row r="604" spans="1:76" ht="12.75" customHeight="1" x14ac:dyDescent="0.2">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c r="BC604" s="83"/>
      <c r="BD604" s="83"/>
      <c r="BE604" s="83"/>
      <c r="BF604" s="83"/>
      <c r="BG604" s="83"/>
      <c r="BH604" s="83"/>
      <c r="BI604" s="83"/>
      <c r="BJ604" s="83"/>
      <c r="BK604" s="83"/>
      <c r="BL604" s="83"/>
      <c r="BM604" s="83"/>
      <c r="BN604" s="83"/>
      <c r="BO604" s="83"/>
      <c r="BP604" s="83"/>
      <c r="BQ604" s="120"/>
      <c r="BR604" s="120"/>
      <c r="BS604" s="120"/>
      <c r="BT604" s="120"/>
      <c r="BU604" s="83"/>
      <c r="BV604" s="83"/>
      <c r="BW604" s="83"/>
      <c r="BX604" s="83"/>
    </row>
    <row r="605" spans="1:76" ht="12.75" customHeight="1" x14ac:dyDescent="0.2">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c r="BC605" s="83"/>
      <c r="BD605" s="83"/>
      <c r="BE605" s="83"/>
      <c r="BF605" s="83"/>
      <c r="BG605" s="83"/>
      <c r="BH605" s="83"/>
      <c r="BI605" s="83"/>
      <c r="BJ605" s="83"/>
      <c r="BK605" s="83"/>
      <c r="BL605" s="83"/>
      <c r="BM605" s="83"/>
      <c r="BN605" s="83"/>
      <c r="BO605" s="83"/>
      <c r="BP605" s="83"/>
      <c r="BQ605" s="120"/>
      <c r="BR605" s="120"/>
      <c r="BS605" s="120"/>
      <c r="BT605" s="120"/>
      <c r="BU605" s="83"/>
      <c r="BV605" s="83"/>
      <c r="BW605" s="83"/>
      <c r="BX605" s="83"/>
    </row>
    <row r="606" spans="1:76" ht="12.75" customHeight="1" x14ac:dyDescent="0.2">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c r="BF606" s="83"/>
      <c r="BG606" s="83"/>
      <c r="BH606" s="83"/>
      <c r="BI606" s="83"/>
      <c r="BJ606" s="83"/>
      <c r="BK606" s="83"/>
      <c r="BL606" s="83"/>
      <c r="BM606" s="83"/>
      <c r="BN606" s="83"/>
      <c r="BO606" s="83"/>
      <c r="BP606" s="83"/>
      <c r="BQ606" s="120"/>
      <c r="BR606" s="120"/>
      <c r="BS606" s="120"/>
      <c r="BT606" s="120"/>
      <c r="BU606" s="83"/>
      <c r="BV606" s="83"/>
      <c r="BW606" s="83"/>
      <c r="BX606" s="83"/>
    </row>
    <row r="607" spans="1:76" ht="12.75" customHeight="1" x14ac:dyDescent="0.2">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c r="BC607" s="83"/>
      <c r="BD607" s="83"/>
      <c r="BE607" s="83"/>
      <c r="BF607" s="83"/>
      <c r="BG607" s="83"/>
      <c r="BH607" s="83"/>
      <c r="BI607" s="83"/>
      <c r="BJ607" s="83"/>
      <c r="BK607" s="83"/>
      <c r="BL607" s="83"/>
      <c r="BM607" s="83"/>
      <c r="BN607" s="83"/>
      <c r="BO607" s="83"/>
      <c r="BP607" s="83"/>
      <c r="BQ607" s="120"/>
      <c r="BR607" s="120"/>
      <c r="BS607" s="120"/>
      <c r="BT607" s="120"/>
      <c r="BU607" s="83"/>
      <c r="BV607" s="83"/>
      <c r="BW607" s="83"/>
      <c r="BX607" s="83"/>
    </row>
    <row r="608" spans="1:76" ht="12.75" customHeight="1" x14ac:dyDescent="0.2">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c r="BC608" s="83"/>
      <c r="BD608" s="83"/>
      <c r="BE608" s="83"/>
      <c r="BF608" s="83"/>
      <c r="BG608" s="83"/>
      <c r="BH608" s="83"/>
      <c r="BI608" s="83"/>
      <c r="BJ608" s="83"/>
      <c r="BK608" s="83"/>
      <c r="BL608" s="83"/>
      <c r="BM608" s="83"/>
      <c r="BN608" s="83"/>
      <c r="BO608" s="83"/>
      <c r="BP608" s="83"/>
      <c r="BQ608" s="120"/>
      <c r="BR608" s="120"/>
      <c r="BS608" s="120"/>
      <c r="BT608" s="120"/>
      <c r="BU608" s="83"/>
      <c r="BV608" s="83"/>
      <c r="BW608" s="83"/>
      <c r="BX608" s="83"/>
    </row>
    <row r="609" spans="1:76" ht="12.75" customHeight="1" x14ac:dyDescent="0.2">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c r="BC609" s="83"/>
      <c r="BD609" s="83"/>
      <c r="BE609" s="83"/>
      <c r="BF609" s="83"/>
      <c r="BG609" s="83"/>
      <c r="BH609" s="83"/>
      <c r="BI609" s="83"/>
      <c r="BJ609" s="83"/>
      <c r="BK609" s="83"/>
      <c r="BL609" s="83"/>
      <c r="BM609" s="83"/>
      <c r="BN609" s="83"/>
      <c r="BO609" s="83"/>
      <c r="BP609" s="83"/>
      <c r="BQ609" s="120"/>
      <c r="BR609" s="120"/>
      <c r="BS609" s="120"/>
      <c r="BT609" s="120"/>
      <c r="BU609" s="83"/>
      <c r="BV609" s="83"/>
      <c r="BW609" s="83"/>
      <c r="BX609" s="83"/>
    </row>
    <row r="610" spans="1:76" ht="12.75" customHeight="1" x14ac:dyDescent="0.2">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c r="BC610" s="83"/>
      <c r="BD610" s="83"/>
      <c r="BE610" s="83"/>
      <c r="BF610" s="83"/>
      <c r="BG610" s="83"/>
      <c r="BH610" s="83"/>
      <c r="BI610" s="83"/>
      <c r="BJ610" s="83"/>
      <c r="BK610" s="83"/>
      <c r="BL610" s="83"/>
      <c r="BM610" s="83"/>
      <c r="BN610" s="83"/>
      <c r="BO610" s="83"/>
      <c r="BP610" s="83"/>
      <c r="BQ610" s="120"/>
      <c r="BR610" s="120"/>
      <c r="BS610" s="120"/>
      <c r="BT610" s="120"/>
      <c r="BU610" s="83"/>
      <c r="BV610" s="83"/>
      <c r="BW610" s="83"/>
      <c r="BX610" s="83"/>
    </row>
    <row r="611" spans="1:76" ht="12.75" customHeight="1" x14ac:dyDescent="0.2">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c r="BC611" s="83"/>
      <c r="BD611" s="83"/>
      <c r="BE611" s="83"/>
      <c r="BF611" s="83"/>
      <c r="BG611" s="83"/>
      <c r="BH611" s="83"/>
      <c r="BI611" s="83"/>
      <c r="BJ611" s="83"/>
      <c r="BK611" s="83"/>
      <c r="BL611" s="83"/>
      <c r="BM611" s="83"/>
      <c r="BN611" s="83"/>
      <c r="BO611" s="83"/>
      <c r="BP611" s="83"/>
      <c r="BQ611" s="120"/>
      <c r="BR611" s="120"/>
      <c r="BS611" s="120"/>
      <c r="BT611" s="120"/>
      <c r="BU611" s="83"/>
      <c r="BV611" s="83"/>
      <c r="BW611" s="83"/>
      <c r="BX611" s="83"/>
    </row>
    <row r="612" spans="1:76" ht="12.75" customHeight="1" x14ac:dyDescent="0.2">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c r="BC612" s="83"/>
      <c r="BD612" s="83"/>
      <c r="BE612" s="83"/>
      <c r="BF612" s="83"/>
      <c r="BG612" s="83"/>
      <c r="BH612" s="83"/>
      <c r="BI612" s="83"/>
      <c r="BJ612" s="83"/>
      <c r="BK612" s="83"/>
      <c r="BL612" s="83"/>
      <c r="BM612" s="83"/>
      <c r="BN612" s="83"/>
      <c r="BO612" s="83"/>
      <c r="BP612" s="83"/>
      <c r="BQ612" s="120"/>
      <c r="BR612" s="120"/>
      <c r="BS612" s="120"/>
      <c r="BT612" s="120"/>
      <c r="BU612" s="83"/>
      <c r="BV612" s="83"/>
      <c r="BW612" s="83"/>
      <c r="BX612" s="83"/>
    </row>
    <row r="613" spans="1:76" ht="12.75" customHeight="1" x14ac:dyDescent="0.2">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c r="BC613" s="83"/>
      <c r="BD613" s="83"/>
      <c r="BE613" s="83"/>
      <c r="BF613" s="83"/>
      <c r="BG613" s="83"/>
      <c r="BH613" s="83"/>
      <c r="BI613" s="83"/>
      <c r="BJ613" s="83"/>
      <c r="BK613" s="83"/>
      <c r="BL613" s="83"/>
      <c r="BM613" s="83"/>
      <c r="BN613" s="83"/>
      <c r="BO613" s="83"/>
      <c r="BP613" s="83"/>
      <c r="BQ613" s="120"/>
      <c r="BR613" s="120"/>
      <c r="BS613" s="120"/>
      <c r="BT613" s="120"/>
      <c r="BU613" s="83"/>
      <c r="BV613" s="83"/>
      <c r="BW613" s="83"/>
      <c r="BX613" s="83"/>
    </row>
    <row r="614" spans="1:76" ht="12.75" customHeight="1" x14ac:dyDescent="0.2">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c r="BC614" s="83"/>
      <c r="BD614" s="83"/>
      <c r="BE614" s="83"/>
      <c r="BF614" s="83"/>
      <c r="BG614" s="83"/>
      <c r="BH614" s="83"/>
      <c r="BI614" s="83"/>
      <c r="BJ614" s="83"/>
      <c r="BK614" s="83"/>
      <c r="BL614" s="83"/>
      <c r="BM614" s="83"/>
      <c r="BN614" s="83"/>
      <c r="BO614" s="83"/>
      <c r="BP614" s="83"/>
      <c r="BQ614" s="120"/>
      <c r="BR614" s="120"/>
      <c r="BS614" s="120"/>
      <c r="BT614" s="120"/>
      <c r="BU614" s="83"/>
      <c r="BV614" s="83"/>
      <c r="BW614" s="83"/>
      <c r="BX614" s="83"/>
    </row>
    <row r="615" spans="1:76" ht="12.75" customHeight="1" x14ac:dyDescent="0.2">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c r="BC615" s="83"/>
      <c r="BD615" s="83"/>
      <c r="BE615" s="83"/>
      <c r="BF615" s="83"/>
      <c r="BG615" s="83"/>
      <c r="BH615" s="83"/>
      <c r="BI615" s="83"/>
      <c r="BJ615" s="83"/>
      <c r="BK615" s="83"/>
      <c r="BL615" s="83"/>
      <c r="BM615" s="83"/>
      <c r="BN615" s="83"/>
      <c r="BO615" s="83"/>
      <c r="BP615" s="83"/>
      <c r="BQ615" s="120"/>
      <c r="BR615" s="120"/>
      <c r="BS615" s="120"/>
      <c r="BT615" s="120"/>
      <c r="BU615" s="83"/>
      <c r="BV615" s="83"/>
      <c r="BW615" s="83"/>
      <c r="BX615" s="83"/>
    </row>
    <row r="616" spans="1:76" ht="12.75" customHeight="1" x14ac:dyDescent="0.2">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c r="BC616" s="83"/>
      <c r="BD616" s="83"/>
      <c r="BE616" s="83"/>
      <c r="BF616" s="83"/>
      <c r="BG616" s="83"/>
      <c r="BH616" s="83"/>
      <c r="BI616" s="83"/>
      <c r="BJ616" s="83"/>
      <c r="BK616" s="83"/>
      <c r="BL616" s="83"/>
      <c r="BM616" s="83"/>
      <c r="BN616" s="83"/>
      <c r="BO616" s="83"/>
      <c r="BP616" s="83"/>
      <c r="BQ616" s="120"/>
      <c r="BR616" s="120"/>
      <c r="BS616" s="120"/>
      <c r="BT616" s="120"/>
      <c r="BU616" s="83"/>
      <c r="BV616" s="83"/>
      <c r="BW616" s="83"/>
      <c r="BX616" s="83"/>
    </row>
    <row r="617" spans="1:76" ht="12.75" customHeight="1" x14ac:dyDescent="0.2">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c r="BC617" s="83"/>
      <c r="BD617" s="83"/>
      <c r="BE617" s="83"/>
      <c r="BF617" s="83"/>
      <c r="BG617" s="83"/>
      <c r="BH617" s="83"/>
      <c r="BI617" s="83"/>
      <c r="BJ617" s="83"/>
      <c r="BK617" s="83"/>
      <c r="BL617" s="83"/>
      <c r="BM617" s="83"/>
      <c r="BN617" s="83"/>
      <c r="BO617" s="83"/>
      <c r="BP617" s="83"/>
      <c r="BQ617" s="120"/>
      <c r="BR617" s="120"/>
      <c r="BS617" s="120"/>
      <c r="BT617" s="120"/>
      <c r="BU617" s="83"/>
      <c r="BV617" s="83"/>
      <c r="BW617" s="83"/>
      <c r="BX617" s="83"/>
    </row>
    <row r="618" spans="1:76" ht="12.75" customHeight="1" x14ac:dyDescent="0.2">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c r="BC618" s="83"/>
      <c r="BD618" s="83"/>
      <c r="BE618" s="83"/>
      <c r="BF618" s="83"/>
      <c r="BG618" s="83"/>
      <c r="BH618" s="83"/>
      <c r="BI618" s="83"/>
      <c r="BJ618" s="83"/>
      <c r="BK618" s="83"/>
      <c r="BL618" s="83"/>
      <c r="BM618" s="83"/>
      <c r="BN618" s="83"/>
      <c r="BO618" s="83"/>
      <c r="BP618" s="83"/>
      <c r="BQ618" s="120"/>
      <c r="BR618" s="120"/>
      <c r="BS618" s="120"/>
      <c r="BT618" s="120"/>
      <c r="BU618" s="83"/>
      <c r="BV618" s="83"/>
      <c r="BW618" s="83"/>
      <c r="BX618" s="83"/>
    </row>
    <row r="619" spans="1:76" ht="12.75" customHeight="1" x14ac:dyDescent="0.2">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c r="BM619" s="83"/>
      <c r="BN619" s="83"/>
      <c r="BO619" s="83"/>
      <c r="BP619" s="83"/>
      <c r="BQ619" s="120"/>
      <c r="BR619" s="120"/>
      <c r="BS619" s="120"/>
      <c r="BT619" s="120"/>
      <c r="BU619" s="83"/>
      <c r="BV619" s="83"/>
      <c r="BW619" s="83"/>
      <c r="BX619" s="83"/>
    </row>
    <row r="620" spans="1:76" ht="12.75" customHeight="1" x14ac:dyDescent="0.2">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c r="BC620" s="83"/>
      <c r="BD620" s="83"/>
      <c r="BE620" s="83"/>
      <c r="BF620" s="83"/>
      <c r="BG620" s="83"/>
      <c r="BH620" s="83"/>
      <c r="BI620" s="83"/>
      <c r="BJ620" s="83"/>
      <c r="BK620" s="83"/>
      <c r="BL620" s="83"/>
      <c r="BM620" s="83"/>
      <c r="BN620" s="83"/>
      <c r="BO620" s="83"/>
      <c r="BP620" s="83"/>
      <c r="BQ620" s="120"/>
      <c r="BR620" s="120"/>
      <c r="BS620" s="120"/>
      <c r="BT620" s="120"/>
      <c r="BU620" s="83"/>
      <c r="BV620" s="83"/>
      <c r="BW620" s="83"/>
      <c r="BX620" s="83"/>
    </row>
    <row r="621" spans="1:76" ht="12.75" customHeight="1" x14ac:dyDescent="0.2">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c r="BC621" s="83"/>
      <c r="BD621" s="83"/>
      <c r="BE621" s="83"/>
      <c r="BF621" s="83"/>
      <c r="BG621" s="83"/>
      <c r="BH621" s="83"/>
      <c r="BI621" s="83"/>
      <c r="BJ621" s="83"/>
      <c r="BK621" s="83"/>
      <c r="BL621" s="83"/>
      <c r="BM621" s="83"/>
      <c r="BN621" s="83"/>
      <c r="BO621" s="83"/>
      <c r="BP621" s="83"/>
      <c r="BQ621" s="120"/>
      <c r="BR621" s="120"/>
      <c r="BS621" s="120"/>
      <c r="BT621" s="120"/>
      <c r="BU621" s="83"/>
      <c r="BV621" s="83"/>
      <c r="BW621" s="83"/>
      <c r="BX621" s="83"/>
    </row>
    <row r="622" spans="1:76" ht="12.75" customHeight="1" x14ac:dyDescent="0.2">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c r="BC622" s="83"/>
      <c r="BD622" s="83"/>
      <c r="BE622" s="83"/>
      <c r="BF622" s="83"/>
      <c r="BG622" s="83"/>
      <c r="BH622" s="83"/>
      <c r="BI622" s="83"/>
      <c r="BJ622" s="83"/>
      <c r="BK622" s="83"/>
      <c r="BL622" s="83"/>
      <c r="BM622" s="83"/>
      <c r="BN622" s="83"/>
      <c r="BO622" s="83"/>
      <c r="BP622" s="83"/>
      <c r="BQ622" s="120"/>
      <c r="BR622" s="120"/>
      <c r="BS622" s="120"/>
      <c r="BT622" s="120"/>
      <c r="BU622" s="83"/>
      <c r="BV622" s="83"/>
      <c r="BW622" s="83"/>
      <c r="BX622" s="83"/>
    </row>
    <row r="623" spans="1:76" ht="12.75" customHeight="1" x14ac:dyDescent="0.2">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c r="BC623" s="83"/>
      <c r="BD623" s="83"/>
      <c r="BE623" s="83"/>
      <c r="BF623" s="83"/>
      <c r="BG623" s="83"/>
      <c r="BH623" s="83"/>
      <c r="BI623" s="83"/>
      <c r="BJ623" s="83"/>
      <c r="BK623" s="83"/>
      <c r="BL623" s="83"/>
      <c r="BM623" s="83"/>
      <c r="BN623" s="83"/>
      <c r="BO623" s="83"/>
      <c r="BP623" s="83"/>
      <c r="BQ623" s="120"/>
      <c r="BR623" s="120"/>
      <c r="BS623" s="120"/>
      <c r="BT623" s="120"/>
      <c r="BU623" s="83"/>
      <c r="BV623" s="83"/>
      <c r="BW623" s="83"/>
      <c r="BX623" s="83"/>
    </row>
    <row r="624" spans="1:76" ht="12.75" customHeight="1" x14ac:dyDescent="0.2">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c r="BC624" s="83"/>
      <c r="BD624" s="83"/>
      <c r="BE624" s="83"/>
      <c r="BF624" s="83"/>
      <c r="BG624" s="83"/>
      <c r="BH624" s="83"/>
      <c r="BI624" s="83"/>
      <c r="BJ624" s="83"/>
      <c r="BK624" s="83"/>
      <c r="BL624" s="83"/>
      <c r="BM624" s="83"/>
      <c r="BN624" s="83"/>
      <c r="BO624" s="83"/>
      <c r="BP624" s="83"/>
      <c r="BQ624" s="120"/>
      <c r="BR624" s="120"/>
      <c r="BS624" s="120"/>
      <c r="BT624" s="120"/>
      <c r="BU624" s="83"/>
      <c r="BV624" s="83"/>
      <c r="BW624" s="83"/>
      <c r="BX624" s="83"/>
    </row>
    <row r="625" spans="1:76" ht="12.75" customHeight="1" x14ac:dyDescent="0.2">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c r="BC625" s="83"/>
      <c r="BD625" s="83"/>
      <c r="BE625" s="83"/>
      <c r="BF625" s="83"/>
      <c r="BG625" s="83"/>
      <c r="BH625" s="83"/>
      <c r="BI625" s="83"/>
      <c r="BJ625" s="83"/>
      <c r="BK625" s="83"/>
      <c r="BL625" s="83"/>
      <c r="BM625" s="83"/>
      <c r="BN625" s="83"/>
      <c r="BO625" s="83"/>
      <c r="BP625" s="83"/>
      <c r="BQ625" s="120"/>
      <c r="BR625" s="120"/>
      <c r="BS625" s="120"/>
      <c r="BT625" s="120"/>
      <c r="BU625" s="83"/>
      <c r="BV625" s="83"/>
      <c r="BW625" s="83"/>
      <c r="BX625" s="83"/>
    </row>
    <row r="626" spans="1:76" ht="12.75" customHeight="1" x14ac:dyDescent="0.2">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c r="BC626" s="83"/>
      <c r="BD626" s="83"/>
      <c r="BE626" s="83"/>
      <c r="BF626" s="83"/>
      <c r="BG626" s="83"/>
      <c r="BH626" s="83"/>
      <c r="BI626" s="83"/>
      <c r="BJ626" s="83"/>
      <c r="BK626" s="83"/>
      <c r="BL626" s="83"/>
      <c r="BM626" s="83"/>
      <c r="BN626" s="83"/>
      <c r="BO626" s="83"/>
      <c r="BP626" s="83"/>
      <c r="BQ626" s="120"/>
      <c r="BR626" s="120"/>
      <c r="BS626" s="120"/>
      <c r="BT626" s="120"/>
      <c r="BU626" s="83"/>
      <c r="BV626" s="83"/>
      <c r="BW626" s="83"/>
      <c r="BX626" s="83"/>
    </row>
    <row r="627" spans="1:76" ht="12.75" customHeight="1" x14ac:dyDescent="0.2">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c r="BC627" s="83"/>
      <c r="BD627" s="83"/>
      <c r="BE627" s="83"/>
      <c r="BF627" s="83"/>
      <c r="BG627" s="83"/>
      <c r="BH627" s="83"/>
      <c r="BI627" s="83"/>
      <c r="BJ627" s="83"/>
      <c r="BK627" s="83"/>
      <c r="BL627" s="83"/>
      <c r="BM627" s="83"/>
      <c r="BN627" s="83"/>
      <c r="BO627" s="83"/>
      <c r="BP627" s="83"/>
      <c r="BQ627" s="120"/>
      <c r="BR627" s="120"/>
      <c r="BS627" s="120"/>
      <c r="BT627" s="120"/>
      <c r="BU627" s="83"/>
      <c r="BV627" s="83"/>
      <c r="BW627" s="83"/>
      <c r="BX627" s="83"/>
    </row>
    <row r="628" spans="1:76" ht="12.75" customHeight="1" x14ac:dyDescent="0.2">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c r="BC628" s="83"/>
      <c r="BD628" s="83"/>
      <c r="BE628" s="83"/>
      <c r="BF628" s="83"/>
      <c r="BG628" s="83"/>
      <c r="BH628" s="83"/>
      <c r="BI628" s="83"/>
      <c r="BJ628" s="83"/>
      <c r="BK628" s="83"/>
      <c r="BL628" s="83"/>
      <c r="BM628" s="83"/>
      <c r="BN628" s="83"/>
      <c r="BO628" s="83"/>
      <c r="BP628" s="83"/>
      <c r="BQ628" s="120"/>
      <c r="BR628" s="120"/>
      <c r="BS628" s="120"/>
      <c r="BT628" s="120"/>
      <c r="BU628" s="83"/>
      <c r="BV628" s="83"/>
      <c r="BW628" s="83"/>
      <c r="BX628" s="83"/>
    </row>
    <row r="629" spans="1:76" ht="12.75" customHeight="1" x14ac:dyDescent="0.2">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c r="BC629" s="83"/>
      <c r="BD629" s="83"/>
      <c r="BE629" s="83"/>
      <c r="BF629" s="83"/>
      <c r="BG629" s="83"/>
      <c r="BH629" s="83"/>
      <c r="BI629" s="83"/>
      <c r="BJ629" s="83"/>
      <c r="BK629" s="83"/>
      <c r="BL629" s="83"/>
      <c r="BM629" s="83"/>
      <c r="BN629" s="83"/>
      <c r="BO629" s="83"/>
      <c r="BP629" s="83"/>
      <c r="BQ629" s="120"/>
      <c r="BR629" s="120"/>
      <c r="BS629" s="120"/>
      <c r="BT629" s="120"/>
      <c r="BU629" s="83"/>
      <c r="BV629" s="83"/>
      <c r="BW629" s="83"/>
      <c r="BX629" s="83"/>
    </row>
    <row r="630" spans="1:76" ht="12.75" customHeight="1" x14ac:dyDescent="0.2">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c r="AV630" s="83"/>
      <c r="AW630" s="83"/>
      <c r="AX630" s="83"/>
      <c r="AY630" s="83"/>
      <c r="AZ630" s="83"/>
      <c r="BA630" s="83"/>
      <c r="BB630" s="83"/>
      <c r="BC630" s="83"/>
      <c r="BD630" s="83"/>
      <c r="BE630" s="83"/>
      <c r="BF630" s="83"/>
      <c r="BG630" s="83"/>
      <c r="BH630" s="83"/>
      <c r="BI630" s="83"/>
      <c r="BJ630" s="83"/>
      <c r="BK630" s="83"/>
      <c r="BL630" s="83"/>
      <c r="BM630" s="83"/>
      <c r="BN630" s="83"/>
      <c r="BO630" s="83"/>
      <c r="BP630" s="83"/>
      <c r="BQ630" s="120"/>
      <c r="BR630" s="120"/>
      <c r="BS630" s="120"/>
      <c r="BT630" s="120"/>
      <c r="BU630" s="83"/>
      <c r="BV630" s="83"/>
      <c r="BW630" s="83"/>
      <c r="BX630" s="83"/>
    </row>
    <row r="631" spans="1:76" ht="12.75" customHeight="1" x14ac:dyDescent="0.2">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c r="AV631" s="83"/>
      <c r="AW631" s="83"/>
      <c r="AX631" s="83"/>
      <c r="AY631" s="83"/>
      <c r="AZ631" s="83"/>
      <c r="BA631" s="83"/>
      <c r="BB631" s="83"/>
      <c r="BC631" s="83"/>
      <c r="BD631" s="83"/>
      <c r="BE631" s="83"/>
      <c r="BF631" s="83"/>
      <c r="BG631" s="83"/>
      <c r="BH631" s="83"/>
      <c r="BI631" s="83"/>
      <c r="BJ631" s="83"/>
      <c r="BK631" s="83"/>
      <c r="BL631" s="83"/>
      <c r="BM631" s="83"/>
      <c r="BN631" s="83"/>
      <c r="BO631" s="83"/>
      <c r="BP631" s="83"/>
      <c r="BQ631" s="120"/>
      <c r="BR631" s="120"/>
      <c r="BS631" s="120"/>
      <c r="BT631" s="120"/>
      <c r="BU631" s="83"/>
      <c r="BV631" s="83"/>
      <c r="BW631" s="83"/>
      <c r="BX631" s="83"/>
    </row>
    <row r="632" spans="1:76" ht="12.75" customHeight="1" x14ac:dyDescent="0.2">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c r="AV632" s="83"/>
      <c r="AW632" s="83"/>
      <c r="AX632" s="83"/>
      <c r="AY632" s="83"/>
      <c r="AZ632" s="83"/>
      <c r="BA632" s="83"/>
      <c r="BB632" s="83"/>
      <c r="BC632" s="83"/>
      <c r="BD632" s="83"/>
      <c r="BE632" s="83"/>
      <c r="BF632" s="83"/>
      <c r="BG632" s="83"/>
      <c r="BH632" s="83"/>
      <c r="BI632" s="83"/>
      <c r="BJ632" s="83"/>
      <c r="BK632" s="83"/>
      <c r="BL632" s="83"/>
      <c r="BM632" s="83"/>
      <c r="BN632" s="83"/>
      <c r="BO632" s="83"/>
      <c r="BP632" s="83"/>
      <c r="BQ632" s="120"/>
      <c r="BR632" s="120"/>
      <c r="BS632" s="120"/>
      <c r="BT632" s="120"/>
      <c r="BU632" s="83"/>
      <c r="BV632" s="83"/>
      <c r="BW632" s="83"/>
      <c r="BX632" s="83"/>
    </row>
    <row r="633" spans="1:76" ht="12.75" customHeight="1" x14ac:dyDescent="0.2">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c r="AV633" s="83"/>
      <c r="AW633" s="83"/>
      <c r="AX633" s="83"/>
      <c r="AY633" s="83"/>
      <c r="AZ633" s="83"/>
      <c r="BA633" s="83"/>
      <c r="BB633" s="83"/>
      <c r="BC633" s="83"/>
      <c r="BD633" s="83"/>
      <c r="BE633" s="83"/>
      <c r="BF633" s="83"/>
      <c r="BG633" s="83"/>
      <c r="BH633" s="83"/>
      <c r="BI633" s="83"/>
      <c r="BJ633" s="83"/>
      <c r="BK633" s="83"/>
      <c r="BL633" s="83"/>
      <c r="BM633" s="83"/>
      <c r="BN633" s="83"/>
      <c r="BO633" s="83"/>
      <c r="BP633" s="83"/>
      <c r="BQ633" s="120"/>
      <c r="BR633" s="120"/>
      <c r="BS633" s="120"/>
      <c r="BT633" s="120"/>
      <c r="BU633" s="83"/>
      <c r="BV633" s="83"/>
      <c r="BW633" s="83"/>
      <c r="BX633" s="83"/>
    </row>
    <row r="634" spans="1:76" ht="12.75" customHeight="1" x14ac:dyDescent="0.2">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c r="AV634" s="83"/>
      <c r="AW634" s="83"/>
      <c r="AX634" s="83"/>
      <c r="AY634" s="83"/>
      <c r="AZ634" s="83"/>
      <c r="BA634" s="83"/>
      <c r="BB634" s="83"/>
      <c r="BC634" s="83"/>
      <c r="BD634" s="83"/>
      <c r="BE634" s="83"/>
      <c r="BF634" s="83"/>
      <c r="BG634" s="83"/>
      <c r="BH634" s="83"/>
      <c r="BI634" s="83"/>
      <c r="BJ634" s="83"/>
      <c r="BK634" s="83"/>
      <c r="BL634" s="83"/>
      <c r="BM634" s="83"/>
      <c r="BN634" s="83"/>
      <c r="BO634" s="83"/>
      <c r="BP634" s="83"/>
      <c r="BQ634" s="120"/>
      <c r="BR634" s="120"/>
      <c r="BS634" s="120"/>
      <c r="BT634" s="120"/>
      <c r="BU634" s="83"/>
      <c r="BV634" s="83"/>
      <c r="BW634" s="83"/>
      <c r="BX634" s="83"/>
    </row>
    <row r="635" spans="1:76" ht="12.75" customHeight="1" x14ac:dyDescent="0.2">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c r="AV635" s="83"/>
      <c r="AW635" s="83"/>
      <c r="AX635" s="83"/>
      <c r="AY635" s="83"/>
      <c r="AZ635" s="83"/>
      <c r="BA635" s="83"/>
      <c r="BB635" s="83"/>
      <c r="BC635" s="83"/>
      <c r="BD635" s="83"/>
      <c r="BE635" s="83"/>
      <c r="BF635" s="83"/>
      <c r="BG635" s="83"/>
      <c r="BH635" s="83"/>
      <c r="BI635" s="83"/>
      <c r="BJ635" s="83"/>
      <c r="BK635" s="83"/>
      <c r="BL635" s="83"/>
      <c r="BM635" s="83"/>
      <c r="BN635" s="83"/>
      <c r="BO635" s="83"/>
      <c r="BP635" s="83"/>
      <c r="BQ635" s="120"/>
      <c r="BR635" s="120"/>
      <c r="BS635" s="120"/>
      <c r="BT635" s="120"/>
      <c r="BU635" s="83"/>
      <c r="BV635" s="83"/>
      <c r="BW635" s="83"/>
      <c r="BX635" s="83"/>
    </row>
    <row r="636" spans="1:76" ht="12.75" customHeight="1" x14ac:dyDescent="0.2">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c r="BB636" s="83"/>
      <c r="BC636" s="83"/>
      <c r="BD636" s="83"/>
      <c r="BE636" s="83"/>
      <c r="BF636" s="83"/>
      <c r="BG636" s="83"/>
      <c r="BH636" s="83"/>
      <c r="BI636" s="83"/>
      <c r="BJ636" s="83"/>
      <c r="BK636" s="83"/>
      <c r="BL636" s="83"/>
      <c r="BM636" s="83"/>
      <c r="BN636" s="83"/>
      <c r="BO636" s="83"/>
      <c r="BP636" s="83"/>
      <c r="BQ636" s="120"/>
      <c r="BR636" s="120"/>
      <c r="BS636" s="120"/>
      <c r="BT636" s="120"/>
      <c r="BU636" s="83"/>
      <c r="BV636" s="83"/>
      <c r="BW636" s="83"/>
      <c r="BX636" s="83"/>
    </row>
    <row r="637" spans="1:76" ht="12.75" customHeight="1" x14ac:dyDescent="0.2">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c r="AV637" s="83"/>
      <c r="AW637" s="83"/>
      <c r="AX637" s="83"/>
      <c r="AY637" s="83"/>
      <c r="AZ637" s="83"/>
      <c r="BA637" s="83"/>
      <c r="BB637" s="83"/>
      <c r="BC637" s="83"/>
      <c r="BD637" s="83"/>
      <c r="BE637" s="83"/>
      <c r="BF637" s="83"/>
      <c r="BG637" s="83"/>
      <c r="BH637" s="83"/>
      <c r="BI637" s="83"/>
      <c r="BJ637" s="83"/>
      <c r="BK637" s="83"/>
      <c r="BL637" s="83"/>
      <c r="BM637" s="83"/>
      <c r="BN637" s="83"/>
      <c r="BO637" s="83"/>
      <c r="BP637" s="83"/>
      <c r="BQ637" s="120"/>
      <c r="BR637" s="120"/>
      <c r="BS637" s="120"/>
      <c r="BT637" s="120"/>
      <c r="BU637" s="83"/>
      <c r="BV637" s="83"/>
      <c r="BW637" s="83"/>
      <c r="BX637" s="83"/>
    </row>
    <row r="638" spans="1:76" ht="12.75" customHeight="1" x14ac:dyDescent="0.2">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c r="AV638" s="83"/>
      <c r="AW638" s="83"/>
      <c r="AX638" s="83"/>
      <c r="AY638" s="83"/>
      <c r="AZ638" s="83"/>
      <c r="BA638" s="83"/>
      <c r="BB638" s="83"/>
      <c r="BC638" s="83"/>
      <c r="BD638" s="83"/>
      <c r="BE638" s="83"/>
      <c r="BF638" s="83"/>
      <c r="BG638" s="83"/>
      <c r="BH638" s="83"/>
      <c r="BI638" s="83"/>
      <c r="BJ638" s="83"/>
      <c r="BK638" s="83"/>
      <c r="BL638" s="83"/>
      <c r="BM638" s="83"/>
      <c r="BN638" s="83"/>
      <c r="BO638" s="83"/>
      <c r="BP638" s="83"/>
      <c r="BQ638" s="120"/>
      <c r="BR638" s="120"/>
      <c r="BS638" s="120"/>
      <c r="BT638" s="120"/>
      <c r="BU638" s="83"/>
      <c r="BV638" s="83"/>
      <c r="BW638" s="83"/>
      <c r="BX638" s="83"/>
    </row>
    <row r="639" spans="1:76" ht="12.75" customHeight="1" x14ac:dyDescent="0.2">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c r="AV639" s="83"/>
      <c r="AW639" s="83"/>
      <c r="AX639" s="83"/>
      <c r="AY639" s="83"/>
      <c r="AZ639" s="83"/>
      <c r="BA639" s="83"/>
      <c r="BB639" s="83"/>
      <c r="BC639" s="83"/>
      <c r="BD639" s="83"/>
      <c r="BE639" s="83"/>
      <c r="BF639" s="83"/>
      <c r="BG639" s="83"/>
      <c r="BH639" s="83"/>
      <c r="BI639" s="83"/>
      <c r="BJ639" s="83"/>
      <c r="BK639" s="83"/>
      <c r="BL639" s="83"/>
      <c r="BM639" s="83"/>
      <c r="BN639" s="83"/>
      <c r="BO639" s="83"/>
      <c r="BP639" s="83"/>
      <c r="BQ639" s="120"/>
      <c r="BR639" s="120"/>
      <c r="BS639" s="120"/>
      <c r="BT639" s="120"/>
      <c r="BU639" s="83"/>
      <c r="BV639" s="83"/>
      <c r="BW639" s="83"/>
      <c r="BX639" s="83"/>
    </row>
    <row r="640" spans="1:76" ht="12.75" customHeight="1" x14ac:dyDescent="0.2">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c r="AV640" s="83"/>
      <c r="AW640" s="83"/>
      <c r="AX640" s="83"/>
      <c r="AY640" s="83"/>
      <c r="AZ640" s="83"/>
      <c r="BA640" s="83"/>
      <c r="BB640" s="83"/>
      <c r="BC640" s="83"/>
      <c r="BD640" s="83"/>
      <c r="BE640" s="83"/>
      <c r="BF640" s="83"/>
      <c r="BG640" s="83"/>
      <c r="BH640" s="83"/>
      <c r="BI640" s="83"/>
      <c r="BJ640" s="83"/>
      <c r="BK640" s="83"/>
      <c r="BL640" s="83"/>
      <c r="BM640" s="83"/>
      <c r="BN640" s="83"/>
      <c r="BO640" s="83"/>
      <c r="BP640" s="83"/>
      <c r="BQ640" s="120"/>
      <c r="BR640" s="120"/>
      <c r="BS640" s="120"/>
      <c r="BT640" s="120"/>
      <c r="BU640" s="83"/>
      <c r="BV640" s="83"/>
      <c r="BW640" s="83"/>
      <c r="BX640" s="83"/>
    </row>
    <row r="641" spans="1:76" ht="12.75" customHeight="1" x14ac:dyDescent="0.2">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c r="BC641" s="83"/>
      <c r="BD641" s="83"/>
      <c r="BE641" s="83"/>
      <c r="BF641" s="83"/>
      <c r="BG641" s="83"/>
      <c r="BH641" s="83"/>
      <c r="BI641" s="83"/>
      <c r="BJ641" s="83"/>
      <c r="BK641" s="83"/>
      <c r="BL641" s="83"/>
      <c r="BM641" s="83"/>
      <c r="BN641" s="83"/>
      <c r="BO641" s="83"/>
      <c r="BP641" s="83"/>
      <c r="BQ641" s="120"/>
      <c r="BR641" s="120"/>
      <c r="BS641" s="120"/>
      <c r="BT641" s="120"/>
      <c r="BU641" s="83"/>
      <c r="BV641" s="83"/>
      <c r="BW641" s="83"/>
      <c r="BX641" s="83"/>
    </row>
    <row r="642" spans="1:76" ht="12.75" customHeight="1" x14ac:dyDescent="0.2">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c r="AV642" s="83"/>
      <c r="AW642" s="83"/>
      <c r="AX642" s="83"/>
      <c r="AY642" s="83"/>
      <c r="AZ642" s="83"/>
      <c r="BA642" s="83"/>
      <c r="BB642" s="83"/>
      <c r="BC642" s="83"/>
      <c r="BD642" s="83"/>
      <c r="BE642" s="83"/>
      <c r="BF642" s="83"/>
      <c r="BG642" s="83"/>
      <c r="BH642" s="83"/>
      <c r="BI642" s="83"/>
      <c r="BJ642" s="83"/>
      <c r="BK642" s="83"/>
      <c r="BL642" s="83"/>
      <c r="BM642" s="83"/>
      <c r="BN642" s="83"/>
      <c r="BO642" s="83"/>
      <c r="BP642" s="83"/>
      <c r="BQ642" s="120"/>
      <c r="BR642" s="120"/>
      <c r="BS642" s="120"/>
      <c r="BT642" s="120"/>
      <c r="BU642" s="83"/>
      <c r="BV642" s="83"/>
      <c r="BW642" s="83"/>
      <c r="BX642" s="83"/>
    </row>
    <row r="643" spans="1:76" ht="12.75" customHeight="1" x14ac:dyDescent="0.2">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c r="AV643" s="83"/>
      <c r="AW643" s="83"/>
      <c r="AX643" s="83"/>
      <c r="AY643" s="83"/>
      <c r="AZ643" s="83"/>
      <c r="BA643" s="83"/>
      <c r="BB643" s="83"/>
      <c r="BC643" s="83"/>
      <c r="BD643" s="83"/>
      <c r="BE643" s="83"/>
      <c r="BF643" s="83"/>
      <c r="BG643" s="83"/>
      <c r="BH643" s="83"/>
      <c r="BI643" s="83"/>
      <c r="BJ643" s="83"/>
      <c r="BK643" s="83"/>
      <c r="BL643" s="83"/>
      <c r="BM643" s="83"/>
      <c r="BN643" s="83"/>
      <c r="BO643" s="83"/>
      <c r="BP643" s="83"/>
      <c r="BQ643" s="120"/>
      <c r="BR643" s="120"/>
      <c r="BS643" s="120"/>
      <c r="BT643" s="120"/>
      <c r="BU643" s="83"/>
      <c r="BV643" s="83"/>
      <c r="BW643" s="83"/>
      <c r="BX643" s="83"/>
    </row>
    <row r="644" spans="1:76" ht="12.75" customHeight="1" x14ac:dyDescent="0.2">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c r="AV644" s="83"/>
      <c r="AW644" s="83"/>
      <c r="AX644" s="83"/>
      <c r="AY644" s="83"/>
      <c r="AZ644" s="83"/>
      <c r="BA644" s="83"/>
      <c r="BB644" s="83"/>
      <c r="BC644" s="83"/>
      <c r="BD644" s="83"/>
      <c r="BE644" s="83"/>
      <c r="BF644" s="83"/>
      <c r="BG644" s="83"/>
      <c r="BH644" s="83"/>
      <c r="BI644" s="83"/>
      <c r="BJ644" s="83"/>
      <c r="BK644" s="83"/>
      <c r="BL644" s="83"/>
      <c r="BM644" s="83"/>
      <c r="BN644" s="83"/>
      <c r="BO644" s="83"/>
      <c r="BP644" s="83"/>
      <c r="BQ644" s="120"/>
      <c r="BR644" s="120"/>
      <c r="BS644" s="120"/>
      <c r="BT644" s="120"/>
      <c r="BU644" s="83"/>
      <c r="BV644" s="83"/>
      <c r="BW644" s="83"/>
      <c r="BX644" s="83"/>
    </row>
    <row r="645" spans="1:76" ht="12.75" customHeight="1" x14ac:dyDescent="0.2">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83"/>
      <c r="BB645" s="83"/>
      <c r="BC645" s="83"/>
      <c r="BD645" s="83"/>
      <c r="BE645" s="83"/>
      <c r="BF645" s="83"/>
      <c r="BG645" s="83"/>
      <c r="BH645" s="83"/>
      <c r="BI645" s="83"/>
      <c r="BJ645" s="83"/>
      <c r="BK645" s="83"/>
      <c r="BL645" s="83"/>
      <c r="BM645" s="83"/>
      <c r="BN645" s="83"/>
      <c r="BO645" s="83"/>
      <c r="BP645" s="83"/>
      <c r="BQ645" s="120"/>
      <c r="BR645" s="120"/>
      <c r="BS645" s="120"/>
      <c r="BT645" s="120"/>
      <c r="BU645" s="83"/>
      <c r="BV645" s="83"/>
      <c r="BW645" s="83"/>
      <c r="BX645" s="83"/>
    </row>
    <row r="646" spans="1:76" ht="12.75" customHeight="1" x14ac:dyDescent="0.2">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c r="AV646" s="83"/>
      <c r="AW646" s="83"/>
      <c r="AX646" s="83"/>
      <c r="AY646" s="83"/>
      <c r="AZ646" s="83"/>
      <c r="BA646" s="83"/>
      <c r="BB646" s="83"/>
      <c r="BC646" s="83"/>
      <c r="BD646" s="83"/>
      <c r="BE646" s="83"/>
      <c r="BF646" s="83"/>
      <c r="BG646" s="83"/>
      <c r="BH646" s="83"/>
      <c r="BI646" s="83"/>
      <c r="BJ646" s="83"/>
      <c r="BK646" s="83"/>
      <c r="BL646" s="83"/>
      <c r="BM646" s="83"/>
      <c r="BN646" s="83"/>
      <c r="BO646" s="83"/>
      <c r="BP646" s="83"/>
      <c r="BQ646" s="120"/>
      <c r="BR646" s="120"/>
      <c r="BS646" s="120"/>
      <c r="BT646" s="120"/>
      <c r="BU646" s="83"/>
      <c r="BV646" s="83"/>
      <c r="BW646" s="83"/>
      <c r="BX646" s="83"/>
    </row>
    <row r="647" spans="1:76" ht="12.75" customHeight="1" x14ac:dyDescent="0.2">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c r="BB647" s="83"/>
      <c r="BC647" s="83"/>
      <c r="BD647" s="83"/>
      <c r="BE647" s="83"/>
      <c r="BF647" s="83"/>
      <c r="BG647" s="83"/>
      <c r="BH647" s="83"/>
      <c r="BI647" s="83"/>
      <c r="BJ647" s="83"/>
      <c r="BK647" s="83"/>
      <c r="BL647" s="83"/>
      <c r="BM647" s="83"/>
      <c r="BN647" s="83"/>
      <c r="BO647" s="83"/>
      <c r="BP647" s="83"/>
      <c r="BQ647" s="120"/>
      <c r="BR647" s="120"/>
      <c r="BS647" s="120"/>
      <c r="BT647" s="120"/>
      <c r="BU647" s="83"/>
      <c r="BV647" s="83"/>
      <c r="BW647" s="83"/>
      <c r="BX647" s="83"/>
    </row>
    <row r="648" spans="1:76" ht="12.75" customHeight="1" x14ac:dyDescent="0.2">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c r="AV648" s="83"/>
      <c r="AW648" s="83"/>
      <c r="AX648" s="83"/>
      <c r="AY648" s="83"/>
      <c r="AZ648" s="83"/>
      <c r="BA648" s="83"/>
      <c r="BB648" s="83"/>
      <c r="BC648" s="83"/>
      <c r="BD648" s="83"/>
      <c r="BE648" s="83"/>
      <c r="BF648" s="83"/>
      <c r="BG648" s="83"/>
      <c r="BH648" s="83"/>
      <c r="BI648" s="83"/>
      <c r="BJ648" s="83"/>
      <c r="BK648" s="83"/>
      <c r="BL648" s="83"/>
      <c r="BM648" s="83"/>
      <c r="BN648" s="83"/>
      <c r="BO648" s="83"/>
      <c r="BP648" s="83"/>
      <c r="BQ648" s="120"/>
      <c r="BR648" s="120"/>
      <c r="BS648" s="120"/>
      <c r="BT648" s="120"/>
      <c r="BU648" s="83"/>
      <c r="BV648" s="83"/>
      <c r="BW648" s="83"/>
      <c r="BX648" s="83"/>
    </row>
    <row r="649" spans="1:76" ht="12.75" customHeight="1" x14ac:dyDescent="0.2">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c r="AV649" s="83"/>
      <c r="AW649" s="83"/>
      <c r="AX649" s="83"/>
      <c r="AY649" s="83"/>
      <c r="AZ649" s="83"/>
      <c r="BA649" s="83"/>
      <c r="BB649" s="83"/>
      <c r="BC649" s="83"/>
      <c r="BD649" s="83"/>
      <c r="BE649" s="83"/>
      <c r="BF649" s="83"/>
      <c r="BG649" s="83"/>
      <c r="BH649" s="83"/>
      <c r="BI649" s="83"/>
      <c r="BJ649" s="83"/>
      <c r="BK649" s="83"/>
      <c r="BL649" s="83"/>
      <c r="BM649" s="83"/>
      <c r="BN649" s="83"/>
      <c r="BO649" s="83"/>
      <c r="BP649" s="83"/>
      <c r="BQ649" s="120"/>
      <c r="BR649" s="120"/>
      <c r="BS649" s="120"/>
      <c r="BT649" s="120"/>
      <c r="BU649" s="83"/>
      <c r="BV649" s="83"/>
      <c r="BW649" s="83"/>
      <c r="BX649" s="83"/>
    </row>
    <row r="650" spans="1:76" ht="12.75" customHeight="1" x14ac:dyDescent="0.2">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c r="AV650" s="83"/>
      <c r="AW650" s="83"/>
      <c r="AX650" s="83"/>
      <c r="AY650" s="83"/>
      <c r="AZ650" s="83"/>
      <c r="BA650" s="83"/>
      <c r="BB650" s="83"/>
      <c r="BC650" s="83"/>
      <c r="BD650" s="83"/>
      <c r="BE650" s="83"/>
      <c r="BF650" s="83"/>
      <c r="BG650" s="83"/>
      <c r="BH650" s="83"/>
      <c r="BI650" s="83"/>
      <c r="BJ650" s="83"/>
      <c r="BK650" s="83"/>
      <c r="BL650" s="83"/>
      <c r="BM650" s="83"/>
      <c r="BN650" s="83"/>
      <c r="BO650" s="83"/>
      <c r="BP650" s="83"/>
      <c r="BQ650" s="120"/>
      <c r="BR650" s="120"/>
      <c r="BS650" s="120"/>
      <c r="BT650" s="120"/>
      <c r="BU650" s="83"/>
      <c r="BV650" s="83"/>
      <c r="BW650" s="83"/>
      <c r="BX650" s="83"/>
    </row>
    <row r="651" spans="1:76" ht="12.75" customHeight="1" x14ac:dyDescent="0.2">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c r="AV651" s="83"/>
      <c r="AW651" s="83"/>
      <c r="AX651" s="83"/>
      <c r="AY651" s="83"/>
      <c r="AZ651" s="83"/>
      <c r="BA651" s="83"/>
      <c r="BB651" s="83"/>
      <c r="BC651" s="83"/>
      <c r="BD651" s="83"/>
      <c r="BE651" s="83"/>
      <c r="BF651" s="83"/>
      <c r="BG651" s="83"/>
      <c r="BH651" s="83"/>
      <c r="BI651" s="83"/>
      <c r="BJ651" s="83"/>
      <c r="BK651" s="83"/>
      <c r="BL651" s="83"/>
      <c r="BM651" s="83"/>
      <c r="BN651" s="83"/>
      <c r="BO651" s="83"/>
      <c r="BP651" s="83"/>
      <c r="BQ651" s="120"/>
      <c r="BR651" s="120"/>
      <c r="BS651" s="120"/>
      <c r="BT651" s="120"/>
      <c r="BU651" s="83"/>
      <c r="BV651" s="83"/>
      <c r="BW651" s="83"/>
      <c r="BX651" s="83"/>
    </row>
    <row r="652" spans="1:76" ht="12.75" customHeight="1" x14ac:dyDescent="0.2">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c r="AV652" s="83"/>
      <c r="AW652" s="83"/>
      <c r="AX652" s="83"/>
      <c r="AY652" s="83"/>
      <c r="AZ652" s="83"/>
      <c r="BA652" s="83"/>
      <c r="BB652" s="83"/>
      <c r="BC652" s="83"/>
      <c r="BD652" s="83"/>
      <c r="BE652" s="83"/>
      <c r="BF652" s="83"/>
      <c r="BG652" s="83"/>
      <c r="BH652" s="83"/>
      <c r="BI652" s="83"/>
      <c r="BJ652" s="83"/>
      <c r="BK652" s="83"/>
      <c r="BL652" s="83"/>
      <c r="BM652" s="83"/>
      <c r="BN652" s="83"/>
      <c r="BO652" s="83"/>
      <c r="BP652" s="83"/>
      <c r="BQ652" s="120"/>
      <c r="BR652" s="120"/>
      <c r="BS652" s="120"/>
      <c r="BT652" s="120"/>
      <c r="BU652" s="83"/>
      <c r="BV652" s="83"/>
      <c r="BW652" s="83"/>
      <c r="BX652" s="83"/>
    </row>
    <row r="653" spans="1:76" ht="12.75" customHeight="1" x14ac:dyDescent="0.2">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c r="BC653" s="83"/>
      <c r="BD653" s="83"/>
      <c r="BE653" s="83"/>
      <c r="BF653" s="83"/>
      <c r="BG653" s="83"/>
      <c r="BH653" s="83"/>
      <c r="BI653" s="83"/>
      <c r="BJ653" s="83"/>
      <c r="BK653" s="83"/>
      <c r="BL653" s="83"/>
      <c r="BM653" s="83"/>
      <c r="BN653" s="83"/>
      <c r="BO653" s="83"/>
      <c r="BP653" s="83"/>
      <c r="BQ653" s="120"/>
      <c r="BR653" s="120"/>
      <c r="BS653" s="120"/>
      <c r="BT653" s="120"/>
      <c r="BU653" s="83"/>
      <c r="BV653" s="83"/>
      <c r="BW653" s="83"/>
      <c r="BX653" s="83"/>
    </row>
    <row r="654" spans="1:76" ht="12.75" customHeight="1" x14ac:dyDescent="0.2">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c r="AV654" s="83"/>
      <c r="AW654" s="83"/>
      <c r="AX654" s="83"/>
      <c r="AY654" s="83"/>
      <c r="AZ654" s="83"/>
      <c r="BA654" s="83"/>
      <c r="BB654" s="83"/>
      <c r="BC654" s="83"/>
      <c r="BD654" s="83"/>
      <c r="BE654" s="83"/>
      <c r="BF654" s="83"/>
      <c r="BG654" s="83"/>
      <c r="BH654" s="83"/>
      <c r="BI654" s="83"/>
      <c r="BJ654" s="83"/>
      <c r="BK654" s="83"/>
      <c r="BL654" s="83"/>
      <c r="BM654" s="83"/>
      <c r="BN654" s="83"/>
      <c r="BO654" s="83"/>
      <c r="BP654" s="83"/>
      <c r="BQ654" s="120"/>
      <c r="BR654" s="120"/>
      <c r="BS654" s="120"/>
      <c r="BT654" s="120"/>
      <c r="BU654" s="83"/>
      <c r="BV654" s="83"/>
      <c r="BW654" s="83"/>
      <c r="BX654" s="83"/>
    </row>
    <row r="655" spans="1:76" ht="12.75" customHeight="1" x14ac:dyDescent="0.2">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c r="AV655" s="83"/>
      <c r="AW655" s="83"/>
      <c r="AX655" s="83"/>
      <c r="AY655" s="83"/>
      <c r="AZ655" s="83"/>
      <c r="BA655" s="83"/>
      <c r="BB655" s="83"/>
      <c r="BC655" s="83"/>
      <c r="BD655" s="83"/>
      <c r="BE655" s="83"/>
      <c r="BF655" s="83"/>
      <c r="BG655" s="83"/>
      <c r="BH655" s="83"/>
      <c r="BI655" s="83"/>
      <c r="BJ655" s="83"/>
      <c r="BK655" s="83"/>
      <c r="BL655" s="83"/>
      <c r="BM655" s="83"/>
      <c r="BN655" s="83"/>
      <c r="BO655" s="83"/>
      <c r="BP655" s="83"/>
      <c r="BQ655" s="120"/>
      <c r="BR655" s="120"/>
      <c r="BS655" s="120"/>
      <c r="BT655" s="120"/>
      <c r="BU655" s="83"/>
      <c r="BV655" s="83"/>
      <c r="BW655" s="83"/>
      <c r="BX655" s="83"/>
    </row>
    <row r="656" spans="1:76" ht="12.75" customHeight="1" x14ac:dyDescent="0.2">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c r="AV656" s="83"/>
      <c r="AW656" s="83"/>
      <c r="AX656" s="83"/>
      <c r="AY656" s="83"/>
      <c r="AZ656" s="83"/>
      <c r="BA656" s="83"/>
      <c r="BB656" s="83"/>
      <c r="BC656" s="83"/>
      <c r="BD656" s="83"/>
      <c r="BE656" s="83"/>
      <c r="BF656" s="83"/>
      <c r="BG656" s="83"/>
      <c r="BH656" s="83"/>
      <c r="BI656" s="83"/>
      <c r="BJ656" s="83"/>
      <c r="BK656" s="83"/>
      <c r="BL656" s="83"/>
      <c r="BM656" s="83"/>
      <c r="BN656" s="83"/>
      <c r="BO656" s="83"/>
      <c r="BP656" s="83"/>
      <c r="BQ656" s="120"/>
      <c r="BR656" s="120"/>
      <c r="BS656" s="120"/>
      <c r="BT656" s="120"/>
      <c r="BU656" s="83"/>
      <c r="BV656" s="83"/>
      <c r="BW656" s="83"/>
      <c r="BX656" s="83"/>
    </row>
    <row r="657" spans="1:76" ht="12.75" customHeight="1" x14ac:dyDescent="0.2">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c r="AV657" s="83"/>
      <c r="AW657" s="83"/>
      <c r="AX657" s="83"/>
      <c r="AY657" s="83"/>
      <c r="AZ657" s="83"/>
      <c r="BA657" s="83"/>
      <c r="BB657" s="83"/>
      <c r="BC657" s="83"/>
      <c r="BD657" s="83"/>
      <c r="BE657" s="83"/>
      <c r="BF657" s="83"/>
      <c r="BG657" s="83"/>
      <c r="BH657" s="83"/>
      <c r="BI657" s="83"/>
      <c r="BJ657" s="83"/>
      <c r="BK657" s="83"/>
      <c r="BL657" s="83"/>
      <c r="BM657" s="83"/>
      <c r="BN657" s="83"/>
      <c r="BO657" s="83"/>
      <c r="BP657" s="83"/>
      <c r="BQ657" s="120"/>
      <c r="BR657" s="120"/>
      <c r="BS657" s="120"/>
      <c r="BT657" s="120"/>
      <c r="BU657" s="83"/>
      <c r="BV657" s="83"/>
      <c r="BW657" s="83"/>
      <c r="BX657" s="83"/>
    </row>
    <row r="658" spans="1:76" ht="12.75" customHeight="1" x14ac:dyDescent="0.2">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c r="BM658" s="83"/>
      <c r="BN658" s="83"/>
      <c r="BO658" s="83"/>
      <c r="BP658" s="83"/>
      <c r="BQ658" s="120"/>
      <c r="BR658" s="120"/>
      <c r="BS658" s="120"/>
      <c r="BT658" s="120"/>
      <c r="BU658" s="83"/>
      <c r="BV658" s="83"/>
      <c r="BW658" s="83"/>
      <c r="BX658" s="83"/>
    </row>
    <row r="659" spans="1:76" ht="12.75" customHeight="1" x14ac:dyDescent="0.2">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c r="BB659" s="83"/>
      <c r="BC659" s="83"/>
      <c r="BD659" s="83"/>
      <c r="BE659" s="83"/>
      <c r="BF659" s="83"/>
      <c r="BG659" s="83"/>
      <c r="BH659" s="83"/>
      <c r="BI659" s="83"/>
      <c r="BJ659" s="83"/>
      <c r="BK659" s="83"/>
      <c r="BL659" s="83"/>
      <c r="BM659" s="83"/>
      <c r="BN659" s="83"/>
      <c r="BO659" s="83"/>
      <c r="BP659" s="83"/>
      <c r="BQ659" s="120"/>
      <c r="BR659" s="120"/>
      <c r="BS659" s="120"/>
      <c r="BT659" s="120"/>
      <c r="BU659" s="83"/>
      <c r="BV659" s="83"/>
      <c r="BW659" s="83"/>
      <c r="BX659" s="83"/>
    </row>
    <row r="660" spans="1:76" ht="12.75" customHeight="1" x14ac:dyDescent="0.2">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c r="BC660" s="83"/>
      <c r="BD660" s="83"/>
      <c r="BE660" s="83"/>
      <c r="BF660" s="83"/>
      <c r="BG660" s="83"/>
      <c r="BH660" s="83"/>
      <c r="BI660" s="83"/>
      <c r="BJ660" s="83"/>
      <c r="BK660" s="83"/>
      <c r="BL660" s="83"/>
      <c r="BM660" s="83"/>
      <c r="BN660" s="83"/>
      <c r="BO660" s="83"/>
      <c r="BP660" s="83"/>
      <c r="BQ660" s="120"/>
      <c r="BR660" s="120"/>
      <c r="BS660" s="120"/>
      <c r="BT660" s="120"/>
      <c r="BU660" s="83"/>
      <c r="BV660" s="83"/>
      <c r="BW660" s="83"/>
      <c r="BX660" s="83"/>
    </row>
    <row r="661" spans="1:76" ht="12.75" customHeight="1" x14ac:dyDescent="0.2">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c r="AV661" s="83"/>
      <c r="AW661" s="83"/>
      <c r="AX661" s="83"/>
      <c r="AY661" s="83"/>
      <c r="AZ661" s="83"/>
      <c r="BA661" s="83"/>
      <c r="BB661" s="83"/>
      <c r="BC661" s="83"/>
      <c r="BD661" s="83"/>
      <c r="BE661" s="83"/>
      <c r="BF661" s="83"/>
      <c r="BG661" s="83"/>
      <c r="BH661" s="83"/>
      <c r="BI661" s="83"/>
      <c r="BJ661" s="83"/>
      <c r="BK661" s="83"/>
      <c r="BL661" s="83"/>
      <c r="BM661" s="83"/>
      <c r="BN661" s="83"/>
      <c r="BO661" s="83"/>
      <c r="BP661" s="83"/>
      <c r="BQ661" s="120"/>
      <c r="BR661" s="120"/>
      <c r="BS661" s="120"/>
      <c r="BT661" s="120"/>
      <c r="BU661" s="83"/>
      <c r="BV661" s="83"/>
      <c r="BW661" s="83"/>
      <c r="BX661" s="83"/>
    </row>
    <row r="662" spans="1:76" ht="12.75" customHeight="1" x14ac:dyDescent="0.2">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c r="AV662" s="83"/>
      <c r="AW662" s="83"/>
      <c r="AX662" s="83"/>
      <c r="AY662" s="83"/>
      <c r="AZ662" s="83"/>
      <c r="BA662" s="83"/>
      <c r="BB662" s="83"/>
      <c r="BC662" s="83"/>
      <c r="BD662" s="83"/>
      <c r="BE662" s="83"/>
      <c r="BF662" s="83"/>
      <c r="BG662" s="83"/>
      <c r="BH662" s="83"/>
      <c r="BI662" s="83"/>
      <c r="BJ662" s="83"/>
      <c r="BK662" s="83"/>
      <c r="BL662" s="83"/>
      <c r="BM662" s="83"/>
      <c r="BN662" s="83"/>
      <c r="BO662" s="83"/>
      <c r="BP662" s="83"/>
      <c r="BQ662" s="120"/>
      <c r="BR662" s="120"/>
      <c r="BS662" s="120"/>
      <c r="BT662" s="120"/>
      <c r="BU662" s="83"/>
      <c r="BV662" s="83"/>
      <c r="BW662" s="83"/>
      <c r="BX662" s="83"/>
    </row>
    <row r="663" spans="1:76" ht="12.75" customHeight="1" x14ac:dyDescent="0.2">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c r="AV663" s="83"/>
      <c r="AW663" s="83"/>
      <c r="AX663" s="83"/>
      <c r="AY663" s="83"/>
      <c r="AZ663" s="83"/>
      <c r="BA663" s="83"/>
      <c r="BB663" s="83"/>
      <c r="BC663" s="83"/>
      <c r="BD663" s="83"/>
      <c r="BE663" s="83"/>
      <c r="BF663" s="83"/>
      <c r="BG663" s="83"/>
      <c r="BH663" s="83"/>
      <c r="BI663" s="83"/>
      <c r="BJ663" s="83"/>
      <c r="BK663" s="83"/>
      <c r="BL663" s="83"/>
      <c r="BM663" s="83"/>
      <c r="BN663" s="83"/>
      <c r="BO663" s="83"/>
      <c r="BP663" s="83"/>
      <c r="BQ663" s="120"/>
      <c r="BR663" s="120"/>
      <c r="BS663" s="120"/>
      <c r="BT663" s="120"/>
      <c r="BU663" s="83"/>
      <c r="BV663" s="83"/>
      <c r="BW663" s="83"/>
      <c r="BX663" s="83"/>
    </row>
    <row r="664" spans="1:76" ht="12.75" customHeight="1" x14ac:dyDescent="0.2">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c r="AV664" s="83"/>
      <c r="AW664" s="83"/>
      <c r="AX664" s="83"/>
      <c r="AY664" s="83"/>
      <c r="AZ664" s="83"/>
      <c r="BA664" s="83"/>
      <c r="BB664" s="83"/>
      <c r="BC664" s="83"/>
      <c r="BD664" s="83"/>
      <c r="BE664" s="83"/>
      <c r="BF664" s="83"/>
      <c r="BG664" s="83"/>
      <c r="BH664" s="83"/>
      <c r="BI664" s="83"/>
      <c r="BJ664" s="83"/>
      <c r="BK664" s="83"/>
      <c r="BL664" s="83"/>
      <c r="BM664" s="83"/>
      <c r="BN664" s="83"/>
      <c r="BO664" s="83"/>
      <c r="BP664" s="83"/>
      <c r="BQ664" s="120"/>
      <c r="BR664" s="120"/>
      <c r="BS664" s="120"/>
      <c r="BT664" s="120"/>
      <c r="BU664" s="83"/>
      <c r="BV664" s="83"/>
      <c r="BW664" s="83"/>
      <c r="BX664" s="83"/>
    </row>
    <row r="665" spans="1:76" ht="12.75" customHeight="1" x14ac:dyDescent="0.2">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c r="BC665" s="83"/>
      <c r="BD665" s="83"/>
      <c r="BE665" s="83"/>
      <c r="BF665" s="83"/>
      <c r="BG665" s="83"/>
      <c r="BH665" s="83"/>
      <c r="BI665" s="83"/>
      <c r="BJ665" s="83"/>
      <c r="BK665" s="83"/>
      <c r="BL665" s="83"/>
      <c r="BM665" s="83"/>
      <c r="BN665" s="83"/>
      <c r="BO665" s="83"/>
      <c r="BP665" s="83"/>
      <c r="BQ665" s="120"/>
      <c r="BR665" s="120"/>
      <c r="BS665" s="120"/>
      <c r="BT665" s="120"/>
      <c r="BU665" s="83"/>
      <c r="BV665" s="83"/>
      <c r="BW665" s="83"/>
      <c r="BX665" s="83"/>
    </row>
    <row r="666" spans="1:76" ht="12.75" customHeight="1" x14ac:dyDescent="0.2">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83"/>
      <c r="BB666" s="83"/>
      <c r="BC666" s="83"/>
      <c r="BD666" s="83"/>
      <c r="BE666" s="83"/>
      <c r="BF666" s="83"/>
      <c r="BG666" s="83"/>
      <c r="BH666" s="83"/>
      <c r="BI666" s="83"/>
      <c r="BJ666" s="83"/>
      <c r="BK666" s="83"/>
      <c r="BL666" s="83"/>
      <c r="BM666" s="83"/>
      <c r="BN666" s="83"/>
      <c r="BO666" s="83"/>
      <c r="BP666" s="83"/>
      <c r="BQ666" s="120"/>
      <c r="BR666" s="120"/>
      <c r="BS666" s="120"/>
      <c r="BT666" s="120"/>
      <c r="BU666" s="83"/>
      <c r="BV666" s="83"/>
      <c r="BW666" s="83"/>
      <c r="BX666" s="83"/>
    </row>
    <row r="667" spans="1:76" ht="12.75" customHeight="1" x14ac:dyDescent="0.2">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c r="AV667" s="83"/>
      <c r="AW667" s="83"/>
      <c r="AX667" s="83"/>
      <c r="AY667" s="83"/>
      <c r="AZ667" s="83"/>
      <c r="BA667" s="83"/>
      <c r="BB667" s="83"/>
      <c r="BC667" s="83"/>
      <c r="BD667" s="83"/>
      <c r="BE667" s="83"/>
      <c r="BF667" s="83"/>
      <c r="BG667" s="83"/>
      <c r="BH667" s="83"/>
      <c r="BI667" s="83"/>
      <c r="BJ667" s="83"/>
      <c r="BK667" s="83"/>
      <c r="BL667" s="83"/>
      <c r="BM667" s="83"/>
      <c r="BN667" s="83"/>
      <c r="BO667" s="83"/>
      <c r="BP667" s="83"/>
      <c r="BQ667" s="120"/>
      <c r="BR667" s="120"/>
      <c r="BS667" s="120"/>
      <c r="BT667" s="120"/>
      <c r="BU667" s="83"/>
      <c r="BV667" s="83"/>
      <c r="BW667" s="83"/>
      <c r="BX667" s="83"/>
    </row>
    <row r="668" spans="1:76" ht="12.75" customHeight="1" x14ac:dyDescent="0.2">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c r="AV668" s="83"/>
      <c r="AW668" s="83"/>
      <c r="AX668" s="83"/>
      <c r="AY668" s="83"/>
      <c r="AZ668" s="83"/>
      <c r="BA668" s="83"/>
      <c r="BB668" s="83"/>
      <c r="BC668" s="83"/>
      <c r="BD668" s="83"/>
      <c r="BE668" s="83"/>
      <c r="BF668" s="83"/>
      <c r="BG668" s="83"/>
      <c r="BH668" s="83"/>
      <c r="BI668" s="83"/>
      <c r="BJ668" s="83"/>
      <c r="BK668" s="83"/>
      <c r="BL668" s="83"/>
      <c r="BM668" s="83"/>
      <c r="BN668" s="83"/>
      <c r="BO668" s="83"/>
      <c r="BP668" s="83"/>
      <c r="BQ668" s="120"/>
      <c r="BR668" s="120"/>
      <c r="BS668" s="120"/>
      <c r="BT668" s="120"/>
      <c r="BU668" s="83"/>
      <c r="BV668" s="83"/>
      <c r="BW668" s="83"/>
      <c r="BX668" s="83"/>
    </row>
    <row r="669" spans="1:76" ht="12.75" customHeight="1" x14ac:dyDescent="0.2">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c r="AV669" s="83"/>
      <c r="AW669" s="83"/>
      <c r="AX669" s="83"/>
      <c r="AY669" s="83"/>
      <c r="AZ669" s="83"/>
      <c r="BA669" s="83"/>
      <c r="BB669" s="83"/>
      <c r="BC669" s="83"/>
      <c r="BD669" s="83"/>
      <c r="BE669" s="83"/>
      <c r="BF669" s="83"/>
      <c r="BG669" s="83"/>
      <c r="BH669" s="83"/>
      <c r="BI669" s="83"/>
      <c r="BJ669" s="83"/>
      <c r="BK669" s="83"/>
      <c r="BL669" s="83"/>
      <c r="BM669" s="83"/>
      <c r="BN669" s="83"/>
      <c r="BO669" s="83"/>
      <c r="BP669" s="83"/>
      <c r="BQ669" s="120"/>
      <c r="BR669" s="120"/>
      <c r="BS669" s="120"/>
      <c r="BT669" s="120"/>
      <c r="BU669" s="83"/>
      <c r="BV669" s="83"/>
      <c r="BW669" s="83"/>
      <c r="BX669" s="83"/>
    </row>
    <row r="670" spans="1:76" ht="12.75" customHeight="1" x14ac:dyDescent="0.2">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c r="BB670" s="83"/>
      <c r="BC670" s="83"/>
      <c r="BD670" s="83"/>
      <c r="BE670" s="83"/>
      <c r="BF670" s="83"/>
      <c r="BG670" s="83"/>
      <c r="BH670" s="83"/>
      <c r="BI670" s="83"/>
      <c r="BJ670" s="83"/>
      <c r="BK670" s="83"/>
      <c r="BL670" s="83"/>
      <c r="BM670" s="83"/>
      <c r="BN670" s="83"/>
      <c r="BO670" s="83"/>
      <c r="BP670" s="83"/>
      <c r="BQ670" s="120"/>
      <c r="BR670" s="120"/>
      <c r="BS670" s="120"/>
      <c r="BT670" s="120"/>
      <c r="BU670" s="83"/>
      <c r="BV670" s="83"/>
      <c r="BW670" s="83"/>
      <c r="BX670" s="83"/>
    </row>
    <row r="671" spans="1:76" ht="12.75" customHeight="1" x14ac:dyDescent="0.2">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c r="AV671" s="83"/>
      <c r="AW671" s="83"/>
      <c r="AX671" s="83"/>
      <c r="AY671" s="83"/>
      <c r="AZ671" s="83"/>
      <c r="BA671" s="83"/>
      <c r="BB671" s="83"/>
      <c r="BC671" s="83"/>
      <c r="BD671" s="83"/>
      <c r="BE671" s="83"/>
      <c r="BF671" s="83"/>
      <c r="BG671" s="83"/>
      <c r="BH671" s="83"/>
      <c r="BI671" s="83"/>
      <c r="BJ671" s="83"/>
      <c r="BK671" s="83"/>
      <c r="BL671" s="83"/>
      <c r="BM671" s="83"/>
      <c r="BN671" s="83"/>
      <c r="BO671" s="83"/>
      <c r="BP671" s="83"/>
      <c r="BQ671" s="120"/>
      <c r="BR671" s="120"/>
      <c r="BS671" s="120"/>
      <c r="BT671" s="120"/>
      <c r="BU671" s="83"/>
      <c r="BV671" s="83"/>
      <c r="BW671" s="83"/>
      <c r="BX671" s="83"/>
    </row>
    <row r="672" spans="1:76" ht="12.75" customHeight="1" x14ac:dyDescent="0.2">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c r="AV672" s="83"/>
      <c r="AW672" s="83"/>
      <c r="AX672" s="83"/>
      <c r="AY672" s="83"/>
      <c r="AZ672" s="83"/>
      <c r="BA672" s="83"/>
      <c r="BB672" s="83"/>
      <c r="BC672" s="83"/>
      <c r="BD672" s="83"/>
      <c r="BE672" s="83"/>
      <c r="BF672" s="83"/>
      <c r="BG672" s="83"/>
      <c r="BH672" s="83"/>
      <c r="BI672" s="83"/>
      <c r="BJ672" s="83"/>
      <c r="BK672" s="83"/>
      <c r="BL672" s="83"/>
      <c r="BM672" s="83"/>
      <c r="BN672" s="83"/>
      <c r="BO672" s="83"/>
      <c r="BP672" s="83"/>
      <c r="BQ672" s="120"/>
      <c r="BR672" s="120"/>
      <c r="BS672" s="120"/>
      <c r="BT672" s="120"/>
      <c r="BU672" s="83"/>
      <c r="BV672" s="83"/>
      <c r="BW672" s="83"/>
      <c r="BX672" s="83"/>
    </row>
    <row r="673" spans="1:76" ht="12.75" customHeight="1" x14ac:dyDescent="0.2">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c r="AV673" s="83"/>
      <c r="AW673" s="83"/>
      <c r="AX673" s="83"/>
      <c r="AY673" s="83"/>
      <c r="AZ673" s="83"/>
      <c r="BA673" s="83"/>
      <c r="BB673" s="83"/>
      <c r="BC673" s="83"/>
      <c r="BD673" s="83"/>
      <c r="BE673" s="83"/>
      <c r="BF673" s="83"/>
      <c r="BG673" s="83"/>
      <c r="BH673" s="83"/>
      <c r="BI673" s="83"/>
      <c r="BJ673" s="83"/>
      <c r="BK673" s="83"/>
      <c r="BL673" s="83"/>
      <c r="BM673" s="83"/>
      <c r="BN673" s="83"/>
      <c r="BO673" s="83"/>
      <c r="BP673" s="83"/>
      <c r="BQ673" s="120"/>
      <c r="BR673" s="120"/>
      <c r="BS673" s="120"/>
      <c r="BT673" s="120"/>
      <c r="BU673" s="83"/>
      <c r="BV673" s="83"/>
      <c r="BW673" s="83"/>
      <c r="BX673" s="83"/>
    </row>
    <row r="674" spans="1:76" ht="12.75" customHeight="1" x14ac:dyDescent="0.2">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c r="AV674" s="83"/>
      <c r="AW674" s="83"/>
      <c r="AX674" s="83"/>
      <c r="AY674" s="83"/>
      <c r="AZ674" s="83"/>
      <c r="BA674" s="83"/>
      <c r="BB674" s="83"/>
      <c r="BC674" s="83"/>
      <c r="BD674" s="83"/>
      <c r="BE674" s="83"/>
      <c r="BF674" s="83"/>
      <c r="BG674" s="83"/>
      <c r="BH674" s="83"/>
      <c r="BI674" s="83"/>
      <c r="BJ674" s="83"/>
      <c r="BK674" s="83"/>
      <c r="BL674" s="83"/>
      <c r="BM674" s="83"/>
      <c r="BN674" s="83"/>
      <c r="BO674" s="83"/>
      <c r="BP674" s="83"/>
      <c r="BQ674" s="120"/>
      <c r="BR674" s="120"/>
      <c r="BS674" s="120"/>
      <c r="BT674" s="120"/>
      <c r="BU674" s="83"/>
      <c r="BV674" s="83"/>
      <c r="BW674" s="83"/>
      <c r="BX674" s="83"/>
    </row>
    <row r="675" spans="1:76" ht="12.75" customHeight="1" x14ac:dyDescent="0.2">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c r="AV675" s="83"/>
      <c r="AW675" s="83"/>
      <c r="AX675" s="83"/>
      <c r="AY675" s="83"/>
      <c r="AZ675" s="83"/>
      <c r="BA675" s="83"/>
      <c r="BB675" s="83"/>
      <c r="BC675" s="83"/>
      <c r="BD675" s="83"/>
      <c r="BE675" s="83"/>
      <c r="BF675" s="83"/>
      <c r="BG675" s="83"/>
      <c r="BH675" s="83"/>
      <c r="BI675" s="83"/>
      <c r="BJ675" s="83"/>
      <c r="BK675" s="83"/>
      <c r="BL675" s="83"/>
      <c r="BM675" s="83"/>
      <c r="BN675" s="83"/>
      <c r="BO675" s="83"/>
      <c r="BP675" s="83"/>
      <c r="BQ675" s="120"/>
      <c r="BR675" s="120"/>
      <c r="BS675" s="120"/>
      <c r="BT675" s="120"/>
      <c r="BU675" s="83"/>
      <c r="BV675" s="83"/>
      <c r="BW675" s="83"/>
      <c r="BX675" s="83"/>
    </row>
    <row r="676" spans="1:76" ht="12.75" customHeight="1" x14ac:dyDescent="0.2">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c r="AV676" s="83"/>
      <c r="AW676" s="83"/>
      <c r="AX676" s="83"/>
      <c r="AY676" s="83"/>
      <c r="AZ676" s="83"/>
      <c r="BA676" s="83"/>
      <c r="BB676" s="83"/>
      <c r="BC676" s="83"/>
      <c r="BD676" s="83"/>
      <c r="BE676" s="83"/>
      <c r="BF676" s="83"/>
      <c r="BG676" s="83"/>
      <c r="BH676" s="83"/>
      <c r="BI676" s="83"/>
      <c r="BJ676" s="83"/>
      <c r="BK676" s="83"/>
      <c r="BL676" s="83"/>
      <c r="BM676" s="83"/>
      <c r="BN676" s="83"/>
      <c r="BO676" s="83"/>
      <c r="BP676" s="83"/>
      <c r="BQ676" s="120"/>
      <c r="BR676" s="120"/>
      <c r="BS676" s="120"/>
      <c r="BT676" s="120"/>
      <c r="BU676" s="83"/>
      <c r="BV676" s="83"/>
      <c r="BW676" s="83"/>
      <c r="BX676" s="83"/>
    </row>
    <row r="677" spans="1:76" ht="12.75" customHeight="1" x14ac:dyDescent="0.2">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c r="AV677" s="83"/>
      <c r="AW677" s="83"/>
      <c r="AX677" s="83"/>
      <c r="AY677" s="83"/>
      <c r="AZ677" s="83"/>
      <c r="BA677" s="83"/>
      <c r="BB677" s="83"/>
      <c r="BC677" s="83"/>
      <c r="BD677" s="83"/>
      <c r="BE677" s="83"/>
      <c r="BF677" s="83"/>
      <c r="BG677" s="83"/>
      <c r="BH677" s="83"/>
      <c r="BI677" s="83"/>
      <c r="BJ677" s="83"/>
      <c r="BK677" s="83"/>
      <c r="BL677" s="83"/>
      <c r="BM677" s="83"/>
      <c r="BN677" s="83"/>
      <c r="BO677" s="83"/>
      <c r="BP677" s="83"/>
      <c r="BQ677" s="120"/>
      <c r="BR677" s="120"/>
      <c r="BS677" s="120"/>
      <c r="BT677" s="120"/>
      <c r="BU677" s="83"/>
      <c r="BV677" s="83"/>
      <c r="BW677" s="83"/>
      <c r="BX677" s="83"/>
    </row>
    <row r="678" spans="1:76" ht="12.75" customHeight="1" x14ac:dyDescent="0.2">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c r="AV678" s="83"/>
      <c r="AW678" s="83"/>
      <c r="AX678" s="83"/>
      <c r="AY678" s="83"/>
      <c r="AZ678" s="83"/>
      <c r="BA678" s="83"/>
      <c r="BB678" s="83"/>
      <c r="BC678" s="83"/>
      <c r="BD678" s="83"/>
      <c r="BE678" s="83"/>
      <c r="BF678" s="83"/>
      <c r="BG678" s="83"/>
      <c r="BH678" s="83"/>
      <c r="BI678" s="83"/>
      <c r="BJ678" s="83"/>
      <c r="BK678" s="83"/>
      <c r="BL678" s="83"/>
      <c r="BM678" s="83"/>
      <c r="BN678" s="83"/>
      <c r="BO678" s="83"/>
      <c r="BP678" s="83"/>
      <c r="BQ678" s="120"/>
      <c r="BR678" s="120"/>
      <c r="BS678" s="120"/>
      <c r="BT678" s="120"/>
      <c r="BU678" s="83"/>
      <c r="BV678" s="83"/>
      <c r="BW678" s="83"/>
      <c r="BX678" s="83"/>
    </row>
    <row r="679" spans="1:76" ht="12.75" customHeight="1" x14ac:dyDescent="0.2">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c r="AV679" s="83"/>
      <c r="AW679" s="83"/>
      <c r="AX679" s="83"/>
      <c r="AY679" s="83"/>
      <c r="AZ679" s="83"/>
      <c r="BA679" s="83"/>
      <c r="BB679" s="83"/>
      <c r="BC679" s="83"/>
      <c r="BD679" s="83"/>
      <c r="BE679" s="83"/>
      <c r="BF679" s="83"/>
      <c r="BG679" s="83"/>
      <c r="BH679" s="83"/>
      <c r="BI679" s="83"/>
      <c r="BJ679" s="83"/>
      <c r="BK679" s="83"/>
      <c r="BL679" s="83"/>
      <c r="BM679" s="83"/>
      <c r="BN679" s="83"/>
      <c r="BO679" s="83"/>
      <c r="BP679" s="83"/>
      <c r="BQ679" s="120"/>
      <c r="BR679" s="120"/>
      <c r="BS679" s="120"/>
      <c r="BT679" s="120"/>
      <c r="BU679" s="83"/>
      <c r="BV679" s="83"/>
      <c r="BW679" s="83"/>
      <c r="BX679" s="83"/>
    </row>
    <row r="680" spans="1:76" ht="12.75" customHeight="1" x14ac:dyDescent="0.2">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c r="AV680" s="83"/>
      <c r="AW680" s="83"/>
      <c r="AX680" s="83"/>
      <c r="AY680" s="83"/>
      <c r="AZ680" s="83"/>
      <c r="BA680" s="83"/>
      <c r="BB680" s="83"/>
      <c r="BC680" s="83"/>
      <c r="BD680" s="83"/>
      <c r="BE680" s="83"/>
      <c r="BF680" s="83"/>
      <c r="BG680" s="83"/>
      <c r="BH680" s="83"/>
      <c r="BI680" s="83"/>
      <c r="BJ680" s="83"/>
      <c r="BK680" s="83"/>
      <c r="BL680" s="83"/>
      <c r="BM680" s="83"/>
      <c r="BN680" s="83"/>
      <c r="BO680" s="83"/>
      <c r="BP680" s="83"/>
      <c r="BQ680" s="120"/>
      <c r="BR680" s="120"/>
      <c r="BS680" s="120"/>
      <c r="BT680" s="120"/>
      <c r="BU680" s="83"/>
      <c r="BV680" s="83"/>
      <c r="BW680" s="83"/>
      <c r="BX680" s="83"/>
    </row>
    <row r="681" spans="1:76" ht="12.75" customHeight="1" x14ac:dyDescent="0.2">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c r="AV681" s="83"/>
      <c r="AW681" s="83"/>
      <c r="AX681" s="83"/>
      <c r="AY681" s="83"/>
      <c r="AZ681" s="83"/>
      <c r="BA681" s="83"/>
      <c r="BB681" s="83"/>
      <c r="BC681" s="83"/>
      <c r="BD681" s="83"/>
      <c r="BE681" s="83"/>
      <c r="BF681" s="83"/>
      <c r="BG681" s="83"/>
      <c r="BH681" s="83"/>
      <c r="BI681" s="83"/>
      <c r="BJ681" s="83"/>
      <c r="BK681" s="83"/>
      <c r="BL681" s="83"/>
      <c r="BM681" s="83"/>
      <c r="BN681" s="83"/>
      <c r="BO681" s="83"/>
      <c r="BP681" s="83"/>
      <c r="BQ681" s="120"/>
      <c r="BR681" s="120"/>
      <c r="BS681" s="120"/>
      <c r="BT681" s="120"/>
      <c r="BU681" s="83"/>
      <c r="BV681" s="83"/>
      <c r="BW681" s="83"/>
      <c r="BX681" s="83"/>
    </row>
    <row r="682" spans="1:76" ht="12.75" customHeight="1" x14ac:dyDescent="0.2">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c r="AV682" s="83"/>
      <c r="AW682" s="83"/>
      <c r="AX682" s="83"/>
      <c r="AY682" s="83"/>
      <c r="AZ682" s="83"/>
      <c r="BA682" s="83"/>
      <c r="BB682" s="83"/>
      <c r="BC682" s="83"/>
      <c r="BD682" s="83"/>
      <c r="BE682" s="83"/>
      <c r="BF682" s="83"/>
      <c r="BG682" s="83"/>
      <c r="BH682" s="83"/>
      <c r="BI682" s="83"/>
      <c r="BJ682" s="83"/>
      <c r="BK682" s="83"/>
      <c r="BL682" s="83"/>
      <c r="BM682" s="83"/>
      <c r="BN682" s="83"/>
      <c r="BO682" s="83"/>
      <c r="BP682" s="83"/>
      <c r="BQ682" s="120"/>
      <c r="BR682" s="120"/>
      <c r="BS682" s="120"/>
      <c r="BT682" s="120"/>
      <c r="BU682" s="83"/>
      <c r="BV682" s="83"/>
      <c r="BW682" s="83"/>
      <c r="BX682" s="83"/>
    </row>
    <row r="683" spans="1:76" ht="12.75" customHeight="1" x14ac:dyDescent="0.2">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c r="AV683" s="83"/>
      <c r="AW683" s="83"/>
      <c r="AX683" s="83"/>
      <c r="AY683" s="83"/>
      <c r="AZ683" s="83"/>
      <c r="BA683" s="83"/>
      <c r="BB683" s="83"/>
      <c r="BC683" s="83"/>
      <c r="BD683" s="83"/>
      <c r="BE683" s="83"/>
      <c r="BF683" s="83"/>
      <c r="BG683" s="83"/>
      <c r="BH683" s="83"/>
      <c r="BI683" s="83"/>
      <c r="BJ683" s="83"/>
      <c r="BK683" s="83"/>
      <c r="BL683" s="83"/>
      <c r="BM683" s="83"/>
      <c r="BN683" s="83"/>
      <c r="BO683" s="83"/>
      <c r="BP683" s="83"/>
      <c r="BQ683" s="120"/>
      <c r="BR683" s="120"/>
      <c r="BS683" s="120"/>
      <c r="BT683" s="120"/>
      <c r="BU683" s="83"/>
      <c r="BV683" s="83"/>
      <c r="BW683" s="83"/>
      <c r="BX683" s="83"/>
    </row>
    <row r="684" spans="1:76" ht="12.75" customHeight="1" x14ac:dyDescent="0.2">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c r="AV684" s="83"/>
      <c r="AW684" s="83"/>
      <c r="AX684" s="83"/>
      <c r="AY684" s="83"/>
      <c r="AZ684" s="83"/>
      <c r="BA684" s="83"/>
      <c r="BB684" s="83"/>
      <c r="BC684" s="83"/>
      <c r="BD684" s="83"/>
      <c r="BE684" s="83"/>
      <c r="BF684" s="83"/>
      <c r="BG684" s="83"/>
      <c r="BH684" s="83"/>
      <c r="BI684" s="83"/>
      <c r="BJ684" s="83"/>
      <c r="BK684" s="83"/>
      <c r="BL684" s="83"/>
      <c r="BM684" s="83"/>
      <c r="BN684" s="83"/>
      <c r="BO684" s="83"/>
      <c r="BP684" s="83"/>
      <c r="BQ684" s="120"/>
      <c r="BR684" s="120"/>
      <c r="BS684" s="120"/>
      <c r="BT684" s="120"/>
      <c r="BU684" s="83"/>
      <c r="BV684" s="83"/>
      <c r="BW684" s="83"/>
      <c r="BX684" s="83"/>
    </row>
    <row r="685" spans="1:76" ht="12.75" customHeight="1" x14ac:dyDescent="0.2">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c r="AV685" s="83"/>
      <c r="AW685" s="83"/>
      <c r="AX685" s="83"/>
      <c r="AY685" s="83"/>
      <c r="AZ685" s="83"/>
      <c r="BA685" s="83"/>
      <c r="BB685" s="83"/>
      <c r="BC685" s="83"/>
      <c r="BD685" s="83"/>
      <c r="BE685" s="83"/>
      <c r="BF685" s="83"/>
      <c r="BG685" s="83"/>
      <c r="BH685" s="83"/>
      <c r="BI685" s="83"/>
      <c r="BJ685" s="83"/>
      <c r="BK685" s="83"/>
      <c r="BL685" s="83"/>
      <c r="BM685" s="83"/>
      <c r="BN685" s="83"/>
      <c r="BO685" s="83"/>
      <c r="BP685" s="83"/>
      <c r="BQ685" s="120"/>
      <c r="BR685" s="120"/>
      <c r="BS685" s="120"/>
      <c r="BT685" s="120"/>
      <c r="BU685" s="83"/>
      <c r="BV685" s="83"/>
      <c r="BW685" s="83"/>
      <c r="BX685" s="83"/>
    </row>
    <row r="686" spans="1:76" ht="12.75" customHeight="1" x14ac:dyDescent="0.2">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c r="BC686" s="83"/>
      <c r="BD686" s="83"/>
      <c r="BE686" s="83"/>
      <c r="BF686" s="83"/>
      <c r="BG686" s="83"/>
      <c r="BH686" s="83"/>
      <c r="BI686" s="83"/>
      <c r="BJ686" s="83"/>
      <c r="BK686" s="83"/>
      <c r="BL686" s="83"/>
      <c r="BM686" s="83"/>
      <c r="BN686" s="83"/>
      <c r="BO686" s="83"/>
      <c r="BP686" s="83"/>
      <c r="BQ686" s="120"/>
      <c r="BR686" s="120"/>
      <c r="BS686" s="120"/>
      <c r="BT686" s="120"/>
      <c r="BU686" s="83"/>
      <c r="BV686" s="83"/>
      <c r="BW686" s="83"/>
      <c r="BX686" s="83"/>
    </row>
    <row r="687" spans="1:76" ht="12.75" customHeight="1" x14ac:dyDescent="0.2">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c r="AV687" s="83"/>
      <c r="AW687" s="83"/>
      <c r="AX687" s="83"/>
      <c r="AY687" s="83"/>
      <c r="AZ687" s="83"/>
      <c r="BA687" s="83"/>
      <c r="BB687" s="83"/>
      <c r="BC687" s="83"/>
      <c r="BD687" s="83"/>
      <c r="BE687" s="83"/>
      <c r="BF687" s="83"/>
      <c r="BG687" s="83"/>
      <c r="BH687" s="83"/>
      <c r="BI687" s="83"/>
      <c r="BJ687" s="83"/>
      <c r="BK687" s="83"/>
      <c r="BL687" s="83"/>
      <c r="BM687" s="83"/>
      <c r="BN687" s="83"/>
      <c r="BO687" s="83"/>
      <c r="BP687" s="83"/>
      <c r="BQ687" s="120"/>
      <c r="BR687" s="120"/>
      <c r="BS687" s="120"/>
      <c r="BT687" s="120"/>
      <c r="BU687" s="83"/>
      <c r="BV687" s="83"/>
      <c r="BW687" s="83"/>
      <c r="BX687" s="83"/>
    </row>
    <row r="688" spans="1:76" ht="12.75" customHeight="1" x14ac:dyDescent="0.2">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c r="AV688" s="83"/>
      <c r="AW688" s="83"/>
      <c r="AX688" s="83"/>
      <c r="AY688" s="83"/>
      <c r="AZ688" s="83"/>
      <c r="BA688" s="83"/>
      <c r="BB688" s="83"/>
      <c r="BC688" s="83"/>
      <c r="BD688" s="83"/>
      <c r="BE688" s="83"/>
      <c r="BF688" s="83"/>
      <c r="BG688" s="83"/>
      <c r="BH688" s="83"/>
      <c r="BI688" s="83"/>
      <c r="BJ688" s="83"/>
      <c r="BK688" s="83"/>
      <c r="BL688" s="83"/>
      <c r="BM688" s="83"/>
      <c r="BN688" s="83"/>
      <c r="BO688" s="83"/>
      <c r="BP688" s="83"/>
      <c r="BQ688" s="120"/>
      <c r="BR688" s="120"/>
      <c r="BS688" s="120"/>
      <c r="BT688" s="120"/>
      <c r="BU688" s="83"/>
      <c r="BV688" s="83"/>
      <c r="BW688" s="83"/>
      <c r="BX688" s="83"/>
    </row>
    <row r="689" spans="1:76" ht="12.75" customHeight="1" x14ac:dyDescent="0.2">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c r="AV689" s="83"/>
      <c r="AW689" s="83"/>
      <c r="AX689" s="83"/>
      <c r="AY689" s="83"/>
      <c r="AZ689" s="83"/>
      <c r="BA689" s="83"/>
      <c r="BB689" s="83"/>
      <c r="BC689" s="83"/>
      <c r="BD689" s="83"/>
      <c r="BE689" s="83"/>
      <c r="BF689" s="83"/>
      <c r="BG689" s="83"/>
      <c r="BH689" s="83"/>
      <c r="BI689" s="83"/>
      <c r="BJ689" s="83"/>
      <c r="BK689" s="83"/>
      <c r="BL689" s="83"/>
      <c r="BM689" s="83"/>
      <c r="BN689" s="83"/>
      <c r="BO689" s="83"/>
      <c r="BP689" s="83"/>
      <c r="BQ689" s="120"/>
      <c r="BR689" s="120"/>
      <c r="BS689" s="120"/>
      <c r="BT689" s="120"/>
      <c r="BU689" s="83"/>
      <c r="BV689" s="83"/>
      <c r="BW689" s="83"/>
      <c r="BX689" s="83"/>
    </row>
    <row r="690" spans="1:76" ht="12.75" customHeight="1" x14ac:dyDescent="0.2">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c r="AV690" s="83"/>
      <c r="AW690" s="83"/>
      <c r="AX690" s="83"/>
      <c r="AY690" s="83"/>
      <c r="AZ690" s="83"/>
      <c r="BA690" s="83"/>
      <c r="BB690" s="83"/>
      <c r="BC690" s="83"/>
      <c r="BD690" s="83"/>
      <c r="BE690" s="83"/>
      <c r="BF690" s="83"/>
      <c r="BG690" s="83"/>
      <c r="BH690" s="83"/>
      <c r="BI690" s="83"/>
      <c r="BJ690" s="83"/>
      <c r="BK690" s="83"/>
      <c r="BL690" s="83"/>
      <c r="BM690" s="83"/>
      <c r="BN690" s="83"/>
      <c r="BO690" s="83"/>
      <c r="BP690" s="83"/>
      <c r="BQ690" s="120"/>
      <c r="BR690" s="120"/>
      <c r="BS690" s="120"/>
      <c r="BT690" s="120"/>
      <c r="BU690" s="83"/>
      <c r="BV690" s="83"/>
      <c r="BW690" s="83"/>
      <c r="BX690" s="83"/>
    </row>
    <row r="691" spans="1:76" ht="12.75" customHeight="1" x14ac:dyDescent="0.2">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c r="AV691" s="83"/>
      <c r="AW691" s="83"/>
      <c r="AX691" s="83"/>
      <c r="AY691" s="83"/>
      <c r="AZ691" s="83"/>
      <c r="BA691" s="83"/>
      <c r="BB691" s="83"/>
      <c r="BC691" s="83"/>
      <c r="BD691" s="83"/>
      <c r="BE691" s="83"/>
      <c r="BF691" s="83"/>
      <c r="BG691" s="83"/>
      <c r="BH691" s="83"/>
      <c r="BI691" s="83"/>
      <c r="BJ691" s="83"/>
      <c r="BK691" s="83"/>
      <c r="BL691" s="83"/>
      <c r="BM691" s="83"/>
      <c r="BN691" s="83"/>
      <c r="BO691" s="83"/>
      <c r="BP691" s="83"/>
      <c r="BQ691" s="120"/>
      <c r="BR691" s="120"/>
      <c r="BS691" s="120"/>
      <c r="BT691" s="120"/>
      <c r="BU691" s="83"/>
      <c r="BV691" s="83"/>
      <c r="BW691" s="83"/>
      <c r="BX691" s="83"/>
    </row>
    <row r="692" spans="1:76" ht="12.75" customHeight="1" x14ac:dyDescent="0.2">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c r="AV692" s="83"/>
      <c r="AW692" s="83"/>
      <c r="AX692" s="83"/>
      <c r="AY692" s="83"/>
      <c r="AZ692" s="83"/>
      <c r="BA692" s="83"/>
      <c r="BB692" s="83"/>
      <c r="BC692" s="83"/>
      <c r="BD692" s="83"/>
      <c r="BE692" s="83"/>
      <c r="BF692" s="83"/>
      <c r="BG692" s="83"/>
      <c r="BH692" s="83"/>
      <c r="BI692" s="83"/>
      <c r="BJ692" s="83"/>
      <c r="BK692" s="83"/>
      <c r="BL692" s="83"/>
      <c r="BM692" s="83"/>
      <c r="BN692" s="83"/>
      <c r="BO692" s="83"/>
      <c r="BP692" s="83"/>
      <c r="BQ692" s="120"/>
      <c r="BR692" s="120"/>
      <c r="BS692" s="120"/>
      <c r="BT692" s="120"/>
      <c r="BU692" s="83"/>
      <c r="BV692" s="83"/>
      <c r="BW692" s="83"/>
      <c r="BX692" s="83"/>
    </row>
    <row r="693" spans="1:76" ht="12.75" customHeight="1" x14ac:dyDescent="0.2">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c r="AV693" s="83"/>
      <c r="AW693" s="83"/>
      <c r="AX693" s="83"/>
      <c r="AY693" s="83"/>
      <c r="AZ693" s="83"/>
      <c r="BA693" s="83"/>
      <c r="BB693" s="83"/>
      <c r="BC693" s="83"/>
      <c r="BD693" s="83"/>
      <c r="BE693" s="83"/>
      <c r="BF693" s="83"/>
      <c r="BG693" s="83"/>
      <c r="BH693" s="83"/>
      <c r="BI693" s="83"/>
      <c r="BJ693" s="83"/>
      <c r="BK693" s="83"/>
      <c r="BL693" s="83"/>
      <c r="BM693" s="83"/>
      <c r="BN693" s="83"/>
      <c r="BO693" s="83"/>
      <c r="BP693" s="83"/>
      <c r="BQ693" s="120"/>
      <c r="BR693" s="120"/>
      <c r="BS693" s="120"/>
      <c r="BT693" s="120"/>
      <c r="BU693" s="83"/>
      <c r="BV693" s="83"/>
      <c r="BW693" s="83"/>
      <c r="BX693" s="83"/>
    </row>
    <row r="694" spans="1:76" ht="12.75" customHeight="1" x14ac:dyDescent="0.2">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c r="AV694" s="83"/>
      <c r="AW694" s="83"/>
      <c r="AX694" s="83"/>
      <c r="AY694" s="83"/>
      <c r="AZ694" s="83"/>
      <c r="BA694" s="83"/>
      <c r="BB694" s="83"/>
      <c r="BC694" s="83"/>
      <c r="BD694" s="83"/>
      <c r="BE694" s="83"/>
      <c r="BF694" s="83"/>
      <c r="BG694" s="83"/>
      <c r="BH694" s="83"/>
      <c r="BI694" s="83"/>
      <c r="BJ694" s="83"/>
      <c r="BK694" s="83"/>
      <c r="BL694" s="83"/>
      <c r="BM694" s="83"/>
      <c r="BN694" s="83"/>
      <c r="BO694" s="83"/>
      <c r="BP694" s="83"/>
      <c r="BQ694" s="120"/>
      <c r="BR694" s="120"/>
      <c r="BS694" s="120"/>
      <c r="BT694" s="120"/>
      <c r="BU694" s="83"/>
      <c r="BV694" s="83"/>
      <c r="BW694" s="83"/>
      <c r="BX694" s="83"/>
    </row>
    <row r="695" spans="1:76" ht="12.75" customHeight="1" x14ac:dyDescent="0.2">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c r="AV695" s="83"/>
      <c r="AW695" s="83"/>
      <c r="AX695" s="83"/>
      <c r="AY695" s="83"/>
      <c r="AZ695" s="83"/>
      <c r="BA695" s="83"/>
      <c r="BB695" s="83"/>
      <c r="BC695" s="83"/>
      <c r="BD695" s="83"/>
      <c r="BE695" s="83"/>
      <c r="BF695" s="83"/>
      <c r="BG695" s="83"/>
      <c r="BH695" s="83"/>
      <c r="BI695" s="83"/>
      <c r="BJ695" s="83"/>
      <c r="BK695" s="83"/>
      <c r="BL695" s="83"/>
      <c r="BM695" s="83"/>
      <c r="BN695" s="83"/>
      <c r="BO695" s="83"/>
      <c r="BP695" s="83"/>
      <c r="BQ695" s="120"/>
      <c r="BR695" s="120"/>
      <c r="BS695" s="120"/>
      <c r="BT695" s="120"/>
      <c r="BU695" s="83"/>
      <c r="BV695" s="83"/>
      <c r="BW695" s="83"/>
      <c r="BX695" s="83"/>
    </row>
    <row r="696" spans="1:76" ht="12.75" customHeight="1" x14ac:dyDescent="0.2">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c r="AV696" s="83"/>
      <c r="AW696" s="83"/>
      <c r="AX696" s="83"/>
      <c r="AY696" s="83"/>
      <c r="AZ696" s="83"/>
      <c r="BA696" s="83"/>
      <c r="BB696" s="83"/>
      <c r="BC696" s="83"/>
      <c r="BD696" s="83"/>
      <c r="BE696" s="83"/>
      <c r="BF696" s="83"/>
      <c r="BG696" s="83"/>
      <c r="BH696" s="83"/>
      <c r="BI696" s="83"/>
      <c r="BJ696" s="83"/>
      <c r="BK696" s="83"/>
      <c r="BL696" s="83"/>
      <c r="BM696" s="83"/>
      <c r="BN696" s="83"/>
      <c r="BO696" s="83"/>
      <c r="BP696" s="83"/>
      <c r="BQ696" s="120"/>
      <c r="BR696" s="120"/>
      <c r="BS696" s="120"/>
      <c r="BT696" s="120"/>
      <c r="BU696" s="83"/>
      <c r="BV696" s="83"/>
      <c r="BW696" s="83"/>
      <c r="BX696" s="83"/>
    </row>
    <row r="697" spans="1:76" ht="12.75" customHeight="1" x14ac:dyDescent="0.2">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c r="BM697" s="83"/>
      <c r="BN697" s="83"/>
      <c r="BO697" s="83"/>
      <c r="BP697" s="83"/>
      <c r="BQ697" s="120"/>
      <c r="BR697" s="120"/>
      <c r="BS697" s="120"/>
      <c r="BT697" s="120"/>
      <c r="BU697" s="83"/>
      <c r="BV697" s="83"/>
      <c r="BW697" s="83"/>
      <c r="BX697" s="83"/>
    </row>
    <row r="698" spans="1:76" ht="12.75" customHeight="1" x14ac:dyDescent="0.2">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c r="BC698" s="83"/>
      <c r="BD698" s="83"/>
      <c r="BE698" s="83"/>
      <c r="BF698" s="83"/>
      <c r="BG698" s="83"/>
      <c r="BH698" s="83"/>
      <c r="BI698" s="83"/>
      <c r="BJ698" s="83"/>
      <c r="BK698" s="83"/>
      <c r="BL698" s="83"/>
      <c r="BM698" s="83"/>
      <c r="BN698" s="83"/>
      <c r="BO698" s="83"/>
      <c r="BP698" s="83"/>
      <c r="BQ698" s="120"/>
      <c r="BR698" s="120"/>
      <c r="BS698" s="120"/>
      <c r="BT698" s="120"/>
      <c r="BU698" s="83"/>
      <c r="BV698" s="83"/>
      <c r="BW698" s="83"/>
      <c r="BX698" s="83"/>
    </row>
    <row r="699" spans="1:76" ht="12.75" customHeight="1" x14ac:dyDescent="0.2">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c r="AV699" s="83"/>
      <c r="AW699" s="83"/>
      <c r="AX699" s="83"/>
      <c r="AY699" s="83"/>
      <c r="AZ699" s="83"/>
      <c r="BA699" s="83"/>
      <c r="BB699" s="83"/>
      <c r="BC699" s="83"/>
      <c r="BD699" s="83"/>
      <c r="BE699" s="83"/>
      <c r="BF699" s="83"/>
      <c r="BG699" s="83"/>
      <c r="BH699" s="83"/>
      <c r="BI699" s="83"/>
      <c r="BJ699" s="83"/>
      <c r="BK699" s="83"/>
      <c r="BL699" s="83"/>
      <c r="BM699" s="83"/>
      <c r="BN699" s="83"/>
      <c r="BO699" s="83"/>
      <c r="BP699" s="83"/>
      <c r="BQ699" s="120"/>
      <c r="BR699" s="120"/>
      <c r="BS699" s="120"/>
      <c r="BT699" s="120"/>
      <c r="BU699" s="83"/>
      <c r="BV699" s="83"/>
      <c r="BW699" s="83"/>
      <c r="BX699" s="83"/>
    </row>
    <row r="700" spans="1:76" ht="12.75" customHeight="1" x14ac:dyDescent="0.2">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c r="AV700" s="83"/>
      <c r="AW700" s="83"/>
      <c r="AX700" s="83"/>
      <c r="AY700" s="83"/>
      <c r="AZ700" s="83"/>
      <c r="BA700" s="83"/>
      <c r="BB700" s="83"/>
      <c r="BC700" s="83"/>
      <c r="BD700" s="83"/>
      <c r="BE700" s="83"/>
      <c r="BF700" s="83"/>
      <c r="BG700" s="83"/>
      <c r="BH700" s="83"/>
      <c r="BI700" s="83"/>
      <c r="BJ700" s="83"/>
      <c r="BK700" s="83"/>
      <c r="BL700" s="83"/>
      <c r="BM700" s="83"/>
      <c r="BN700" s="83"/>
      <c r="BO700" s="83"/>
      <c r="BP700" s="83"/>
      <c r="BQ700" s="120"/>
      <c r="BR700" s="120"/>
      <c r="BS700" s="120"/>
      <c r="BT700" s="120"/>
      <c r="BU700" s="83"/>
      <c r="BV700" s="83"/>
      <c r="BW700" s="83"/>
      <c r="BX700" s="83"/>
    </row>
    <row r="701" spans="1:76" ht="12.75" customHeight="1" x14ac:dyDescent="0.2">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c r="AV701" s="83"/>
      <c r="AW701" s="83"/>
      <c r="AX701" s="83"/>
      <c r="AY701" s="83"/>
      <c r="AZ701" s="83"/>
      <c r="BA701" s="83"/>
      <c r="BB701" s="83"/>
      <c r="BC701" s="83"/>
      <c r="BD701" s="83"/>
      <c r="BE701" s="83"/>
      <c r="BF701" s="83"/>
      <c r="BG701" s="83"/>
      <c r="BH701" s="83"/>
      <c r="BI701" s="83"/>
      <c r="BJ701" s="83"/>
      <c r="BK701" s="83"/>
      <c r="BL701" s="83"/>
      <c r="BM701" s="83"/>
      <c r="BN701" s="83"/>
      <c r="BO701" s="83"/>
      <c r="BP701" s="83"/>
      <c r="BQ701" s="120"/>
      <c r="BR701" s="120"/>
      <c r="BS701" s="120"/>
      <c r="BT701" s="120"/>
      <c r="BU701" s="83"/>
      <c r="BV701" s="83"/>
      <c r="BW701" s="83"/>
      <c r="BX701" s="83"/>
    </row>
    <row r="702" spans="1:76" ht="12.75" customHeight="1" x14ac:dyDescent="0.2">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83"/>
      <c r="BB702" s="83"/>
      <c r="BC702" s="83"/>
      <c r="BD702" s="83"/>
      <c r="BE702" s="83"/>
      <c r="BF702" s="83"/>
      <c r="BG702" s="83"/>
      <c r="BH702" s="83"/>
      <c r="BI702" s="83"/>
      <c r="BJ702" s="83"/>
      <c r="BK702" s="83"/>
      <c r="BL702" s="83"/>
      <c r="BM702" s="83"/>
      <c r="BN702" s="83"/>
      <c r="BO702" s="83"/>
      <c r="BP702" s="83"/>
      <c r="BQ702" s="120"/>
      <c r="BR702" s="120"/>
      <c r="BS702" s="120"/>
      <c r="BT702" s="120"/>
      <c r="BU702" s="83"/>
      <c r="BV702" s="83"/>
      <c r="BW702" s="83"/>
      <c r="BX702" s="83"/>
    </row>
    <row r="703" spans="1:76" ht="12.75" customHeight="1" x14ac:dyDescent="0.2">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c r="AV703" s="83"/>
      <c r="AW703" s="83"/>
      <c r="AX703" s="83"/>
      <c r="AY703" s="83"/>
      <c r="AZ703" s="83"/>
      <c r="BA703" s="83"/>
      <c r="BB703" s="83"/>
      <c r="BC703" s="83"/>
      <c r="BD703" s="83"/>
      <c r="BE703" s="83"/>
      <c r="BF703" s="83"/>
      <c r="BG703" s="83"/>
      <c r="BH703" s="83"/>
      <c r="BI703" s="83"/>
      <c r="BJ703" s="83"/>
      <c r="BK703" s="83"/>
      <c r="BL703" s="83"/>
      <c r="BM703" s="83"/>
      <c r="BN703" s="83"/>
      <c r="BO703" s="83"/>
      <c r="BP703" s="83"/>
      <c r="BQ703" s="120"/>
      <c r="BR703" s="120"/>
      <c r="BS703" s="120"/>
      <c r="BT703" s="120"/>
      <c r="BU703" s="83"/>
      <c r="BV703" s="83"/>
      <c r="BW703" s="83"/>
      <c r="BX703" s="83"/>
    </row>
    <row r="704" spans="1:76" ht="12.75" customHeight="1" x14ac:dyDescent="0.2">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c r="AV704" s="83"/>
      <c r="AW704" s="83"/>
      <c r="AX704" s="83"/>
      <c r="AY704" s="83"/>
      <c r="AZ704" s="83"/>
      <c r="BA704" s="83"/>
      <c r="BB704" s="83"/>
      <c r="BC704" s="83"/>
      <c r="BD704" s="83"/>
      <c r="BE704" s="83"/>
      <c r="BF704" s="83"/>
      <c r="BG704" s="83"/>
      <c r="BH704" s="83"/>
      <c r="BI704" s="83"/>
      <c r="BJ704" s="83"/>
      <c r="BK704" s="83"/>
      <c r="BL704" s="83"/>
      <c r="BM704" s="83"/>
      <c r="BN704" s="83"/>
      <c r="BO704" s="83"/>
      <c r="BP704" s="83"/>
      <c r="BQ704" s="120"/>
      <c r="BR704" s="120"/>
      <c r="BS704" s="120"/>
      <c r="BT704" s="120"/>
      <c r="BU704" s="83"/>
      <c r="BV704" s="83"/>
      <c r="BW704" s="83"/>
      <c r="BX704" s="83"/>
    </row>
    <row r="705" spans="1:76" ht="12.75" customHeight="1" x14ac:dyDescent="0.2">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c r="AV705" s="83"/>
      <c r="AW705" s="83"/>
      <c r="AX705" s="83"/>
      <c r="AY705" s="83"/>
      <c r="AZ705" s="83"/>
      <c r="BA705" s="83"/>
      <c r="BB705" s="83"/>
      <c r="BC705" s="83"/>
      <c r="BD705" s="83"/>
      <c r="BE705" s="83"/>
      <c r="BF705" s="83"/>
      <c r="BG705" s="83"/>
      <c r="BH705" s="83"/>
      <c r="BI705" s="83"/>
      <c r="BJ705" s="83"/>
      <c r="BK705" s="83"/>
      <c r="BL705" s="83"/>
      <c r="BM705" s="83"/>
      <c r="BN705" s="83"/>
      <c r="BO705" s="83"/>
      <c r="BP705" s="83"/>
      <c r="BQ705" s="120"/>
      <c r="BR705" s="120"/>
      <c r="BS705" s="120"/>
      <c r="BT705" s="120"/>
      <c r="BU705" s="83"/>
      <c r="BV705" s="83"/>
      <c r="BW705" s="83"/>
      <c r="BX705" s="83"/>
    </row>
    <row r="706" spans="1:76" ht="12.75" customHeight="1" x14ac:dyDescent="0.2">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c r="AV706" s="83"/>
      <c r="AW706" s="83"/>
      <c r="AX706" s="83"/>
      <c r="AY706" s="83"/>
      <c r="AZ706" s="83"/>
      <c r="BA706" s="83"/>
      <c r="BB706" s="83"/>
      <c r="BC706" s="83"/>
      <c r="BD706" s="83"/>
      <c r="BE706" s="83"/>
      <c r="BF706" s="83"/>
      <c r="BG706" s="83"/>
      <c r="BH706" s="83"/>
      <c r="BI706" s="83"/>
      <c r="BJ706" s="83"/>
      <c r="BK706" s="83"/>
      <c r="BL706" s="83"/>
      <c r="BM706" s="83"/>
      <c r="BN706" s="83"/>
      <c r="BO706" s="83"/>
      <c r="BP706" s="83"/>
      <c r="BQ706" s="120"/>
      <c r="BR706" s="120"/>
      <c r="BS706" s="120"/>
      <c r="BT706" s="120"/>
      <c r="BU706" s="83"/>
      <c r="BV706" s="83"/>
      <c r="BW706" s="83"/>
      <c r="BX706" s="83"/>
    </row>
    <row r="707" spans="1:76" ht="12.75" customHeight="1" x14ac:dyDescent="0.2">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c r="AV707" s="83"/>
      <c r="AW707" s="83"/>
      <c r="AX707" s="83"/>
      <c r="AY707" s="83"/>
      <c r="AZ707" s="83"/>
      <c r="BA707" s="83"/>
      <c r="BB707" s="83"/>
      <c r="BC707" s="83"/>
      <c r="BD707" s="83"/>
      <c r="BE707" s="83"/>
      <c r="BF707" s="83"/>
      <c r="BG707" s="83"/>
      <c r="BH707" s="83"/>
      <c r="BI707" s="83"/>
      <c r="BJ707" s="83"/>
      <c r="BK707" s="83"/>
      <c r="BL707" s="83"/>
      <c r="BM707" s="83"/>
      <c r="BN707" s="83"/>
      <c r="BO707" s="83"/>
      <c r="BP707" s="83"/>
      <c r="BQ707" s="120"/>
      <c r="BR707" s="120"/>
      <c r="BS707" s="120"/>
      <c r="BT707" s="120"/>
      <c r="BU707" s="83"/>
      <c r="BV707" s="83"/>
      <c r="BW707" s="83"/>
      <c r="BX707" s="83"/>
    </row>
    <row r="708" spans="1:76" ht="12.75" customHeight="1" x14ac:dyDescent="0.2">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c r="BC708" s="83"/>
      <c r="BD708" s="83"/>
      <c r="BE708" s="83"/>
      <c r="BF708" s="83"/>
      <c r="BG708" s="83"/>
      <c r="BH708" s="83"/>
      <c r="BI708" s="83"/>
      <c r="BJ708" s="83"/>
      <c r="BK708" s="83"/>
      <c r="BL708" s="83"/>
      <c r="BM708" s="83"/>
      <c r="BN708" s="83"/>
      <c r="BO708" s="83"/>
      <c r="BP708" s="83"/>
      <c r="BQ708" s="120"/>
      <c r="BR708" s="120"/>
      <c r="BS708" s="120"/>
      <c r="BT708" s="120"/>
      <c r="BU708" s="83"/>
      <c r="BV708" s="83"/>
      <c r="BW708" s="83"/>
      <c r="BX708" s="83"/>
    </row>
    <row r="709" spans="1:76" ht="12.75" customHeight="1" x14ac:dyDescent="0.2">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c r="AV709" s="83"/>
      <c r="AW709" s="83"/>
      <c r="AX709" s="83"/>
      <c r="AY709" s="83"/>
      <c r="AZ709" s="83"/>
      <c r="BA709" s="83"/>
      <c r="BB709" s="83"/>
      <c r="BC709" s="83"/>
      <c r="BD709" s="83"/>
      <c r="BE709" s="83"/>
      <c r="BF709" s="83"/>
      <c r="BG709" s="83"/>
      <c r="BH709" s="83"/>
      <c r="BI709" s="83"/>
      <c r="BJ709" s="83"/>
      <c r="BK709" s="83"/>
      <c r="BL709" s="83"/>
      <c r="BM709" s="83"/>
      <c r="BN709" s="83"/>
      <c r="BO709" s="83"/>
      <c r="BP709" s="83"/>
      <c r="BQ709" s="120"/>
      <c r="BR709" s="120"/>
      <c r="BS709" s="120"/>
      <c r="BT709" s="120"/>
      <c r="BU709" s="83"/>
      <c r="BV709" s="83"/>
      <c r="BW709" s="83"/>
      <c r="BX709" s="83"/>
    </row>
    <row r="710" spans="1:76" ht="12.75" customHeight="1" x14ac:dyDescent="0.2">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c r="BC710" s="83"/>
      <c r="BD710" s="83"/>
      <c r="BE710" s="83"/>
      <c r="BF710" s="83"/>
      <c r="BG710" s="83"/>
      <c r="BH710" s="83"/>
      <c r="BI710" s="83"/>
      <c r="BJ710" s="83"/>
      <c r="BK710" s="83"/>
      <c r="BL710" s="83"/>
      <c r="BM710" s="83"/>
      <c r="BN710" s="83"/>
      <c r="BO710" s="83"/>
      <c r="BP710" s="83"/>
      <c r="BQ710" s="120"/>
      <c r="BR710" s="120"/>
      <c r="BS710" s="120"/>
      <c r="BT710" s="120"/>
      <c r="BU710" s="83"/>
      <c r="BV710" s="83"/>
      <c r="BW710" s="83"/>
      <c r="BX710" s="83"/>
    </row>
    <row r="711" spans="1:76" ht="12.75" customHeight="1" x14ac:dyDescent="0.2">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c r="AV711" s="83"/>
      <c r="AW711" s="83"/>
      <c r="AX711" s="83"/>
      <c r="AY711" s="83"/>
      <c r="AZ711" s="83"/>
      <c r="BA711" s="83"/>
      <c r="BB711" s="83"/>
      <c r="BC711" s="83"/>
      <c r="BD711" s="83"/>
      <c r="BE711" s="83"/>
      <c r="BF711" s="83"/>
      <c r="BG711" s="83"/>
      <c r="BH711" s="83"/>
      <c r="BI711" s="83"/>
      <c r="BJ711" s="83"/>
      <c r="BK711" s="83"/>
      <c r="BL711" s="83"/>
      <c r="BM711" s="83"/>
      <c r="BN711" s="83"/>
      <c r="BO711" s="83"/>
      <c r="BP711" s="83"/>
      <c r="BQ711" s="120"/>
      <c r="BR711" s="120"/>
      <c r="BS711" s="120"/>
      <c r="BT711" s="120"/>
      <c r="BU711" s="83"/>
      <c r="BV711" s="83"/>
      <c r="BW711" s="83"/>
      <c r="BX711" s="83"/>
    </row>
    <row r="712" spans="1:76" ht="12.75" customHeight="1" x14ac:dyDescent="0.2">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c r="BC712" s="83"/>
      <c r="BD712" s="83"/>
      <c r="BE712" s="83"/>
      <c r="BF712" s="83"/>
      <c r="BG712" s="83"/>
      <c r="BH712" s="83"/>
      <c r="BI712" s="83"/>
      <c r="BJ712" s="83"/>
      <c r="BK712" s="83"/>
      <c r="BL712" s="83"/>
      <c r="BM712" s="83"/>
      <c r="BN712" s="83"/>
      <c r="BO712" s="83"/>
      <c r="BP712" s="83"/>
      <c r="BQ712" s="120"/>
      <c r="BR712" s="120"/>
      <c r="BS712" s="120"/>
      <c r="BT712" s="120"/>
      <c r="BU712" s="83"/>
      <c r="BV712" s="83"/>
      <c r="BW712" s="83"/>
      <c r="BX712" s="83"/>
    </row>
    <row r="713" spans="1:76" ht="12.75" customHeight="1" x14ac:dyDescent="0.2">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c r="AV713" s="83"/>
      <c r="AW713" s="83"/>
      <c r="AX713" s="83"/>
      <c r="AY713" s="83"/>
      <c r="AZ713" s="83"/>
      <c r="BA713" s="83"/>
      <c r="BB713" s="83"/>
      <c r="BC713" s="83"/>
      <c r="BD713" s="83"/>
      <c r="BE713" s="83"/>
      <c r="BF713" s="83"/>
      <c r="BG713" s="83"/>
      <c r="BH713" s="83"/>
      <c r="BI713" s="83"/>
      <c r="BJ713" s="83"/>
      <c r="BK713" s="83"/>
      <c r="BL713" s="83"/>
      <c r="BM713" s="83"/>
      <c r="BN713" s="83"/>
      <c r="BO713" s="83"/>
      <c r="BP713" s="83"/>
      <c r="BQ713" s="120"/>
      <c r="BR713" s="120"/>
      <c r="BS713" s="120"/>
      <c r="BT713" s="120"/>
      <c r="BU713" s="83"/>
      <c r="BV713" s="83"/>
      <c r="BW713" s="83"/>
      <c r="BX713" s="83"/>
    </row>
    <row r="714" spans="1:76" ht="12.75" customHeight="1" x14ac:dyDescent="0.2">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3"/>
      <c r="AX714" s="83"/>
      <c r="AY714" s="83"/>
      <c r="AZ714" s="83"/>
      <c r="BA714" s="83"/>
      <c r="BB714" s="83"/>
      <c r="BC714" s="83"/>
      <c r="BD714" s="83"/>
      <c r="BE714" s="83"/>
      <c r="BF714" s="83"/>
      <c r="BG714" s="83"/>
      <c r="BH714" s="83"/>
      <c r="BI714" s="83"/>
      <c r="BJ714" s="83"/>
      <c r="BK714" s="83"/>
      <c r="BL714" s="83"/>
      <c r="BM714" s="83"/>
      <c r="BN714" s="83"/>
      <c r="BO714" s="83"/>
      <c r="BP714" s="83"/>
      <c r="BQ714" s="120"/>
      <c r="BR714" s="120"/>
      <c r="BS714" s="120"/>
      <c r="BT714" s="120"/>
      <c r="BU714" s="83"/>
      <c r="BV714" s="83"/>
      <c r="BW714" s="83"/>
      <c r="BX714" s="83"/>
    </row>
    <row r="715" spans="1:76" ht="12.75" customHeight="1" x14ac:dyDescent="0.2">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c r="AV715" s="83"/>
      <c r="AW715" s="83"/>
      <c r="AX715" s="83"/>
      <c r="AY715" s="83"/>
      <c r="AZ715" s="83"/>
      <c r="BA715" s="83"/>
      <c r="BB715" s="83"/>
      <c r="BC715" s="83"/>
      <c r="BD715" s="83"/>
      <c r="BE715" s="83"/>
      <c r="BF715" s="83"/>
      <c r="BG715" s="83"/>
      <c r="BH715" s="83"/>
      <c r="BI715" s="83"/>
      <c r="BJ715" s="83"/>
      <c r="BK715" s="83"/>
      <c r="BL715" s="83"/>
      <c r="BM715" s="83"/>
      <c r="BN715" s="83"/>
      <c r="BO715" s="83"/>
      <c r="BP715" s="83"/>
      <c r="BQ715" s="120"/>
      <c r="BR715" s="120"/>
      <c r="BS715" s="120"/>
      <c r="BT715" s="120"/>
      <c r="BU715" s="83"/>
      <c r="BV715" s="83"/>
      <c r="BW715" s="83"/>
      <c r="BX715" s="83"/>
    </row>
    <row r="716" spans="1:76" ht="12.75" customHeight="1" x14ac:dyDescent="0.2">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3"/>
      <c r="AX716" s="83"/>
      <c r="AY716" s="83"/>
      <c r="AZ716" s="83"/>
      <c r="BA716" s="83"/>
      <c r="BB716" s="83"/>
      <c r="BC716" s="83"/>
      <c r="BD716" s="83"/>
      <c r="BE716" s="83"/>
      <c r="BF716" s="83"/>
      <c r="BG716" s="83"/>
      <c r="BH716" s="83"/>
      <c r="BI716" s="83"/>
      <c r="BJ716" s="83"/>
      <c r="BK716" s="83"/>
      <c r="BL716" s="83"/>
      <c r="BM716" s="83"/>
      <c r="BN716" s="83"/>
      <c r="BO716" s="83"/>
      <c r="BP716" s="83"/>
      <c r="BQ716" s="120"/>
      <c r="BR716" s="120"/>
      <c r="BS716" s="120"/>
      <c r="BT716" s="120"/>
      <c r="BU716" s="83"/>
      <c r="BV716" s="83"/>
      <c r="BW716" s="83"/>
      <c r="BX716" s="83"/>
    </row>
    <row r="717" spans="1:76" ht="12.75" customHeight="1" x14ac:dyDescent="0.2">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c r="AV717" s="83"/>
      <c r="AW717" s="83"/>
      <c r="AX717" s="83"/>
      <c r="AY717" s="83"/>
      <c r="AZ717" s="83"/>
      <c r="BA717" s="83"/>
      <c r="BB717" s="83"/>
      <c r="BC717" s="83"/>
      <c r="BD717" s="83"/>
      <c r="BE717" s="83"/>
      <c r="BF717" s="83"/>
      <c r="BG717" s="83"/>
      <c r="BH717" s="83"/>
      <c r="BI717" s="83"/>
      <c r="BJ717" s="83"/>
      <c r="BK717" s="83"/>
      <c r="BL717" s="83"/>
      <c r="BM717" s="83"/>
      <c r="BN717" s="83"/>
      <c r="BO717" s="83"/>
      <c r="BP717" s="83"/>
      <c r="BQ717" s="120"/>
      <c r="BR717" s="120"/>
      <c r="BS717" s="120"/>
      <c r="BT717" s="120"/>
      <c r="BU717" s="83"/>
      <c r="BV717" s="83"/>
      <c r="BW717" s="83"/>
      <c r="BX717" s="83"/>
    </row>
    <row r="718" spans="1:76" ht="12.75" customHeight="1" x14ac:dyDescent="0.2">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3"/>
      <c r="AX718" s="83"/>
      <c r="AY718" s="83"/>
      <c r="AZ718" s="83"/>
      <c r="BA718" s="83"/>
      <c r="BB718" s="83"/>
      <c r="BC718" s="83"/>
      <c r="BD718" s="83"/>
      <c r="BE718" s="83"/>
      <c r="BF718" s="83"/>
      <c r="BG718" s="83"/>
      <c r="BH718" s="83"/>
      <c r="BI718" s="83"/>
      <c r="BJ718" s="83"/>
      <c r="BK718" s="83"/>
      <c r="BL718" s="83"/>
      <c r="BM718" s="83"/>
      <c r="BN718" s="83"/>
      <c r="BO718" s="83"/>
      <c r="BP718" s="83"/>
      <c r="BQ718" s="120"/>
      <c r="BR718" s="120"/>
      <c r="BS718" s="120"/>
      <c r="BT718" s="120"/>
      <c r="BU718" s="83"/>
      <c r="BV718" s="83"/>
      <c r="BW718" s="83"/>
      <c r="BX718" s="83"/>
    </row>
    <row r="719" spans="1:76" ht="12.75" customHeight="1" x14ac:dyDescent="0.2">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c r="AV719" s="83"/>
      <c r="AW719" s="83"/>
      <c r="AX719" s="83"/>
      <c r="AY719" s="83"/>
      <c r="AZ719" s="83"/>
      <c r="BA719" s="83"/>
      <c r="BB719" s="83"/>
      <c r="BC719" s="83"/>
      <c r="BD719" s="83"/>
      <c r="BE719" s="83"/>
      <c r="BF719" s="83"/>
      <c r="BG719" s="83"/>
      <c r="BH719" s="83"/>
      <c r="BI719" s="83"/>
      <c r="BJ719" s="83"/>
      <c r="BK719" s="83"/>
      <c r="BL719" s="83"/>
      <c r="BM719" s="83"/>
      <c r="BN719" s="83"/>
      <c r="BO719" s="83"/>
      <c r="BP719" s="83"/>
      <c r="BQ719" s="120"/>
      <c r="BR719" s="120"/>
      <c r="BS719" s="120"/>
      <c r="BT719" s="120"/>
      <c r="BU719" s="83"/>
      <c r="BV719" s="83"/>
      <c r="BW719" s="83"/>
      <c r="BX719" s="83"/>
    </row>
    <row r="720" spans="1:76" ht="12.75" customHeight="1" x14ac:dyDescent="0.2">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83"/>
      <c r="BB720" s="83"/>
      <c r="BC720" s="83"/>
      <c r="BD720" s="83"/>
      <c r="BE720" s="83"/>
      <c r="BF720" s="83"/>
      <c r="BG720" s="83"/>
      <c r="BH720" s="83"/>
      <c r="BI720" s="83"/>
      <c r="BJ720" s="83"/>
      <c r="BK720" s="83"/>
      <c r="BL720" s="83"/>
      <c r="BM720" s="83"/>
      <c r="BN720" s="83"/>
      <c r="BO720" s="83"/>
      <c r="BP720" s="83"/>
      <c r="BQ720" s="120"/>
      <c r="BR720" s="120"/>
      <c r="BS720" s="120"/>
      <c r="BT720" s="120"/>
      <c r="BU720" s="83"/>
      <c r="BV720" s="83"/>
      <c r="BW720" s="83"/>
      <c r="BX720" s="83"/>
    </row>
    <row r="721" spans="1:76" ht="12.75" customHeight="1" x14ac:dyDescent="0.2">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c r="AV721" s="83"/>
      <c r="AW721" s="83"/>
      <c r="AX721" s="83"/>
      <c r="AY721" s="83"/>
      <c r="AZ721" s="83"/>
      <c r="BA721" s="83"/>
      <c r="BB721" s="83"/>
      <c r="BC721" s="83"/>
      <c r="BD721" s="83"/>
      <c r="BE721" s="83"/>
      <c r="BF721" s="83"/>
      <c r="BG721" s="83"/>
      <c r="BH721" s="83"/>
      <c r="BI721" s="83"/>
      <c r="BJ721" s="83"/>
      <c r="BK721" s="83"/>
      <c r="BL721" s="83"/>
      <c r="BM721" s="83"/>
      <c r="BN721" s="83"/>
      <c r="BO721" s="83"/>
      <c r="BP721" s="83"/>
      <c r="BQ721" s="120"/>
      <c r="BR721" s="120"/>
      <c r="BS721" s="120"/>
      <c r="BT721" s="120"/>
      <c r="BU721" s="83"/>
      <c r="BV721" s="83"/>
      <c r="BW721" s="83"/>
      <c r="BX721" s="83"/>
    </row>
    <row r="722" spans="1:76" ht="12.75" customHeight="1" x14ac:dyDescent="0.2">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3"/>
      <c r="AX722" s="83"/>
      <c r="AY722" s="83"/>
      <c r="AZ722" s="83"/>
      <c r="BA722" s="83"/>
      <c r="BB722" s="83"/>
      <c r="BC722" s="83"/>
      <c r="BD722" s="83"/>
      <c r="BE722" s="83"/>
      <c r="BF722" s="83"/>
      <c r="BG722" s="83"/>
      <c r="BH722" s="83"/>
      <c r="BI722" s="83"/>
      <c r="BJ722" s="83"/>
      <c r="BK722" s="83"/>
      <c r="BL722" s="83"/>
      <c r="BM722" s="83"/>
      <c r="BN722" s="83"/>
      <c r="BO722" s="83"/>
      <c r="BP722" s="83"/>
      <c r="BQ722" s="120"/>
      <c r="BR722" s="120"/>
      <c r="BS722" s="120"/>
      <c r="BT722" s="120"/>
      <c r="BU722" s="83"/>
      <c r="BV722" s="83"/>
      <c r="BW722" s="83"/>
      <c r="BX722" s="83"/>
    </row>
    <row r="723" spans="1:76" ht="12.75" customHeight="1" x14ac:dyDescent="0.2">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c r="AV723" s="83"/>
      <c r="AW723" s="83"/>
      <c r="AX723" s="83"/>
      <c r="AY723" s="83"/>
      <c r="AZ723" s="83"/>
      <c r="BA723" s="83"/>
      <c r="BB723" s="83"/>
      <c r="BC723" s="83"/>
      <c r="BD723" s="83"/>
      <c r="BE723" s="83"/>
      <c r="BF723" s="83"/>
      <c r="BG723" s="83"/>
      <c r="BH723" s="83"/>
      <c r="BI723" s="83"/>
      <c r="BJ723" s="83"/>
      <c r="BK723" s="83"/>
      <c r="BL723" s="83"/>
      <c r="BM723" s="83"/>
      <c r="BN723" s="83"/>
      <c r="BO723" s="83"/>
      <c r="BP723" s="83"/>
      <c r="BQ723" s="120"/>
      <c r="BR723" s="120"/>
      <c r="BS723" s="120"/>
      <c r="BT723" s="120"/>
      <c r="BU723" s="83"/>
      <c r="BV723" s="83"/>
      <c r="BW723" s="83"/>
      <c r="BX723" s="83"/>
    </row>
    <row r="724" spans="1:76" ht="12.75" customHeight="1" x14ac:dyDescent="0.2">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3"/>
      <c r="AX724" s="83"/>
      <c r="AY724" s="83"/>
      <c r="AZ724" s="83"/>
      <c r="BA724" s="83"/>
      <c r="BB724" s="83"/>
      <c r="BC724" s="83"/>
      <c r="BD724" s="83"/>
      <c r="BE724" s="83"/>
      <c r="BF724" s="83"/>
      <c r="BG724" s="83"/>
      <c r="BH724" s="83"/>
      <c r="BI724" s="83"/>
      <c r="BJ724" s="83"/>
      <c r="BK724" s="83"/>
      <c r="BL724" s="83"/>
      <c r="BM724" s="83"/>
      <c r="BN724" s="83"/>
      <c r="BO724" s="83"/>
      <c r="BP724" s="83"/>
      <c r="BQ724" s="120"/>
      <c r="BR724" s="120"/>
      <c r="BS724" s="120"/>
      <c r="BT724" s="120"/>
      <c r="BU724" s="83"/>
      <c r="BV724" s="83"/>
      <c r="BW724" s="83"/>
      <c r="BX724" s="83"/>
    </row>
    <row r="725" spans="1:76" ht="12.75" customHeight="1" x14ac:dyDescent="0.2">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c r="AV725" s="83"/>
      <c r="AW725" s="83"/>
      <c r="AX725" s="83"/>
      <c r="AY725" s="83"/>
      <c r="AZ725" s="83"/>
      <c r="BA725" s="83"/>
      <c r="BB725" s="83"/>
      <c r="BC725" s="83"/>
      <c r="BD725" s="83"/>
      <c r="BE725" s="83"/>
      <c r="BF725" s="83"/>
      <c r="BG725" s="83"/>
      <c r="BH725" s="83"/>
      <c r="BI725" s="83"/>
      <c r="BJ725" s="83"/>
      <c r="BK725" s="83"/>
      <c r="BL725" s="83"/>
      <c r="BM725" s="83"/>
      <c r="BN725" s="83"/>
      <c r="BO725" s="83"/>
      <c r="BP725" s="83"/>
      <c r="BQ725" s="120"/>
      <c r="BR725" s="120"/>
      <c r="BS725" s="120"/>
      <c r="BT725" s="120"/>
      <c r="BU725" s="83"/>
      <c r="BV725" s="83"/>
      <c r="BW725" s="83"/>
      <c r="BX725" s="83"/>
    </row>
    <row r="726" spans="1:76" ht="12.75" customHeight="1" x14ac:dyDescent="0.2">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3"/>
      <c r="AX726" s="83"/>
      <c r="AY726" s="83"/>
      <c r="AZ726" s="83"/>
      <c r="BA726" s="83"/>
      <c r="BB726" s="83"/>
      <c r="BC726" s="83"/>
      <c r="BD726" s="83"/>
      <c r="BE726" s="83"/>
      <c r="BF726" s="83"/>
      <c r="BG726" s="83"/>
      <c r="BH726" s="83"/>
      <c r="BI726" s="83"/>
      <c r="BJ726" s="83"/>
      <c r="BK726" s="83"/>
      <c r="BL726" s="83"/>
      <c r="BM726" s="83"/>
      <c r="BN726" s="83"/>
      <c r="BO726" s="83"/>
      <c r="BP726" s="83"/>
      <c r="BQ726" s="120"/>
      <c r="BR726" s="120"/>
      <c r="BS726" s="120"/>
      <c r="BT726" s="120"/>
      <c r="BU726" s="83"/>
      <c r="BV726" s="83"/>
      <c r="BW726" s="83"/>
      <c r="BX726" s="83"/>
    </row>
    <row r="727" spans="1:76" ht="12.75" customHeight="1" x14ac:dyDescent="0.2">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c r="AV727" s="83"/>
      <c r="AW727" s="83"/>
      <c r="AX727" s="83"/>
      <c r="AY727" s="83"/>
      <c r="AZ727" s="83"/>
      <c r="BA727" s="83"/>
      <c r="BB727" s="83"/>
      <c r="BC727" s="83"/>
      <c r="BD727" s="83"/>
      <c r="BE727" s="83"/>
      <c r="BF727" s="83"/>
      <c r="BG727" s="83"/>
      <c r="BH727" s="83"/>
      <c r="BI727" s="83"/>
      <c r="BJ727" s="83"/>
      <c r="BK727" s="83"/>
      <c r="BL727" s="83"/>
      <c r="BM727" s="83"/>
      <c r="BN727" s="83"/>
      <c r="BO727" s="83"/>
      <c r="BP727" s="83"/>
      <c r="BQ727" s="120"/>
      <c r="BR727" s="120"/>
      <c r="BS727" s="120"/>
      <c r="BT727" s="120"/>
      <c r="BU727" s="83"/>
      <c r="BV727" s="83"/>
      <c r="BW727" s="83"/>
      <c r="BX727" s="83"/>
    </row>
    <row r="728" spans="1:76" ht="12.75" customHeight="1" x14ac:dyDescent="0.2">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3"/>
      <c r="AX728" s="83"/>
      <c r="AY728" s="83"/>
      <c r="AZ728" s="83"/>
      <c r="BA728" s="83"/>
      <c r="BB728" s="83"/>
      <c r="BC728" s="83"/>
      <c r="BD728" s="83"/>
      <c r="BE728" s="83"/>
      <c r="BF728" s="83"/>
      <c r="BG728" s="83"/>
      <c r="BH728" s="83"/>
      <c r="BI728" s="83"/>
      <c r="BJ728" s="83"/>
      <c r="BK728" s="83"/>
      <c r="BL728" s="83"/>
      <c r="BM728" s="83"/>
      <c r="BN728" s="83"/>
      <c r="BO728" s="83"/>
      <c r="BP728" s="83"/>
      <c r="BQ728" s="120"/>
      <c r="BR728" s="120"/>
      <c r="BS728" s="120"/>
      <c r="BT728" s="120"/>
      <c r="BU728" s="83"/>
      <c r="BV728" s="83"/>
      <c r="BW728" s="83"/>
      <c r="BX728" s="83"/>
    </row>
    <row r="729" spans="1:76" ht="12.75" customHeight="1" x14ac:dyDescent="0.2">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c r="AV729" s="83"/>
      <c r="AW729" s="83"/>
      <c r="AX729" s="83"/>
      <c r="AY729" s="83"/>
      <c r="AZ729" s="83"/>
      <c r="BA729" s="83"/>
      <c r="BB729" s="83"/>
      <c r="BC729" s="83"/>
      <c r="BD729" s="83"/>
      <c r="BE729" s="83"/>
      <c r="BF729" s="83"/>
      <c r="BG729" s="83"/>
      <c r="BH729" s="83"/>
      <c r="BI729" s="83"/>
      <c r="BJ729" s="83"/>
      <c r="BK729" s="83"/>
      <c r="BL729" s="83"/>
      <c r="BM729" s="83"/>
      <c r="BN729" s="83"/>
      <c r="BO729" s="83"/>
      <c r="BP729" s="83"/>
      <c r="BQ729" s="120"/>
      <c r="BR729" s="120"/>
      <c r="BS729" s="120"/>
      <c r="BT729" s="120"/>
      <c r="BU729" s="83"/>
      <c r="BV729" s="83"/>
      <c r="BW729" s="83"/>
      <c r="BX729" s="83"/>
    </row>
    <row r="730" spans="1:76" ht="12.75" customHeight="1" x14ac:dyDescent="0.2">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3"/>
      <c r="AX730" s="83"/>
      <c r="AY730" s="83"/>
      <c r="AZ730" s="83"/>
      <c r="BA730" s="83"/>
      <c r="BB730" s="83"/>
      <c r="BC730" s="83"/>
      <c r="BD730" s="83"/>
      <c r="BE730" s="83"/>
      <c r="BF730" s="83"/>
      <c r="BG730" s="83"/>
      <c r="BH730" s="83"/>
      <c r="BI730" s="83"/>
      <c r="BJ730" s="83"/>
      <c r="BK730" s="83"/>
      <c r="BL730" s="83"/>
      <c r="BM730" s="83"/>
      <c r="BN730" s="83"/>
      <c r="BO730" s="83"/>
      <c r="BP730" s="83"/>
      <c r="BQ730" s="120"/>
      <c r="BR730" s="120"/>
      <c r="BS730" s="120"/>
      <c r="BT730" s="120"/>
      <c r="BU730" s="83"/>
      <c r="BV730" s="83"/>
      <c r="BW730" s="83"/>
      <c r="BX730" s="83"/>
    </row>
    <row r="731" spans="1:76" ht="12.75" customHeight="1" x14ac:dyDescent="0.2">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c r="BC731" s="83"/>
      <c r="BD731" s="83"/>
      <c r="BE731" s="83"/>
      <c r="BF731" s="83"/>
      <c r="BG731" s="83"/>
      <c r="BH731" s="83"/>
      <c r="BI731" s="83"/>
      <c r="BJ731" s="83"/>
      <c r="BK731" s="83"/>
      <c r="BL731" s="83"/>
      <c r="BM731" s="83"/>
      <c r="BN731" s="83"/>
      <c r="BO731" s="83"/>
      <c r="BP731" s="83"/>
      <c r="BQ731" s="120"/>
      <c r="BR731" s="120"/>
      <c r="BS731" s="120"/>
      <c r="BT731" s="120"/>
      <c r="BU731" s="83"/>
      <c r="BV731" s="83"/>
      <c r="BW731" s="83"/>
      <c r="BX731" s="83"/>
    </row>
    <row r="732" spans="1:76" ht="12.75" customHeight="1" x14ac:dyDescent="0.2">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3"/>
      <c r="AX732" s="83"/>
      <c r="AY732" s="83"/>
      <c r="AZ732" s="83"/>
      <c r="BA732" s="83"/>
      <c r="BB732" s="83"/>
      <c r="BC732" s="83"/>
      <c r="BD732" s="83"/>
      <c r="BE732" s="83"/>
      <c r="BF732" s="83"/>
      <c r="BG732" s="83"/>
      <c r="BH732" s="83"/>
      <c r="BI732" s="83"/>
      <c r="BJ732" s="83"/>
      <c r="BK732" s="83"/>
      <c r="BL732" s="83"/>
      <c r="BM732" s="83"/>
      <c r="BN732" s="83"/>
      <c r="BO732" s="83"/>
      <c r="BP732" s="83"/>
      <c r="BQ732" s="120"/>
      <c r="BR732" s="120"/>
      <c r="BS732" s="120"/>
      <c r="BT732" s="120"/>
      <c r="BU732" s="83"/>
      <c r="BV732" s="83"/>
      <c r="BW732" s="83"/>
      <c r="BX732" s="83"/>
    </row>
    <row r="733" spans="1:76" ht="12.75" customHeight="1" x14ac:dyDescent="0.2">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c r="AV733" s="83"/>
      <c r="AW733" s="83"/>
      <c r="AX733" s="83"/>
      <c r="AY733" s="83"/>
      <c r="AZ733" s="83"/>
      <c r="BA733" s="83"/>
      <c r="BB733" s="83"/>
      <c r="BC733" s="83"/>
      <c r="BD733" s="83"/>
      <c r="BE733" s="83"/>
      <c r="BF733" s="83"/>
      <c r="BG733" s="83"/>
      <c r="BH733" s="83"/>
      <c r="BI733" s="83"/>
      <c r="BJ733" s="83"/>
      <c r="BK733" s="83"/>
      <c r="BL733" s="83"/>
      <c r="BM733" s="83"/>
      <c r="BN733" s="83"/>
      <c r="BO733" s="83"/>
      <c r="BP733" s="83"/>
      <c r="BQ733" s="120"/>
      <c r="BR733" s="120"/>
      <c r="BS733" s="120"/>
      <c r="BT733" s="120"/>
      <c r="BU733" s="83"/>
      <c r="BV733" s="83"/>
      <c r="BW733" s="83"/>
      <c r="BX733" s="83"/>
    </row>
    <row r="734" spans="1:76" ht="12.75" customHeight="1" x14ac:dyDescent="0.2">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3"/>
      <c r="AX734" s="83"/>
      <c r="AY734" s="83"/>
      <c r="AZ734" s="83"/>
      <c r="BA734" s="83"/>
      <c r="BB734" s="83"/>
      <c r="BC734" s="83"/>
      <c r="BD734" s="83"/>
      <c r="BE734" s="83"/>
      <c r="BF734" s="83"/>
      <c r="BG734" s="83"/>
      <c r="BH734" s="83"/>
      <c r="BI734" s="83"/>
      <c r="BJ734" s="83"/>
      <c r="BK734" s="83"/>
      <c r="BL734" s="83"/>
      <c r="BM734" s="83"/>
      <c r="BN734" s="83"/>
      <c r="BO734" s="83"/>
      <c r="BP734" s="83"/>
      <c r="BQ734" s="120"/>
      <c r="BR734" s="120"/>
      <c r="BS734" s="120"/>
      <c r="BT734" s="120"/>
      <c r="BU734" s="83"/>
      <c r="BV734" s="83"/>
      <c r="BW734" s="83"/>
      <c r="BX734" s="83"/>
    </row>
    <row r="735" spans="1:76" ht="12.75" customHeight="1" x14ac:dyDescent="0.2">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c r="AV735" s="83"/>
      <c r="AW735" s="83"/>
      <c r="AX735" s="83"/>
      <c r="AY735" s="83"/>
      <c r="AZ735" s="83"/>
      <c r="BA735" s="83"/>
      <c r="BB735" s="83"/>
      <c r="BC735" s="83"/>
      <c r="BD735" s="83"/>
      <c r="BE735" s="83"/>
      <c r="BF735" s="83"/>
      <c r="BG735" s="83"/>
      <c r="BH735" s="83"/>
      <c r="BI735" s="83"/>
      <c r="BJ735" s="83"/>
      <c r="BK735" s="83"/>
      <c r="BL735" s="83"/>
      <c r="BM735" s="83"/>
      <c r="BN735" s="83"/>
      <c r="BO735" s="83"/>
      <c r="BP735" s="83"/>
      <c r="BQ735" s="120"/>
      <c r="BR735" s="120"/>
      <c r="BS735" s="120"/>
      <c r="BT735" s="120"/>
      <c r="BU735" s="83"/>
      <c r="BV735" s="83"/>
      <c r="BW735" s="83"/>
      <c r="BX735" s="83"/>
    </row>
    <row r="736" spans="1:76" ht="12.75" customHeight="1" x14ac:dyDescent="0.2">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3"/>
      <c r="AX736" s="83"/>
      <c r="AY736" s="83"/>
      <c r="AZ736" s="83"/>
      <c r="BA736" s="83"/>
      <c r="BB736" s="83"/>
      <c r="BC736" s="83"/>
      <c r="BD736" s="83"/>
      <c r="BE736" s="83"/>
      <c r="BF736" s="83"/>
      <c r="BG736" s="83"/>
      <c r="BH736" s="83"/>
      <c r="BI736" s="83"/>
      <c r="BJ736" s="83"/>
      <c r="BK736" s="83"/>
      <c r="BL736" s="83"/>
      <c r="BM736" s="83"/>
      <c r="BN736" s="83"/>
      <c r="BO736" s="83"/>
      <c r="BP736" s="83"/>
      <c r="BQ736" s="120"/>
      <c r="BR736" s="120"/>
      <c r="BS736" s="120"/>
      <c r="BT736" s="120"/>
      <c r="BU736" s="83"/>
      <c r="BV736" s="83"/>
      <c r="BW736" s="83"/>
      <c r="BX736" s="83"/>
    </row>
    <row r="737" spans="1:76" ht="12.75" customHeight="1" x14ac:dyDescent="0.2">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c r="AV737" s="83"/>
      <c r="AW737" s="83"/>
      <c r="AX737" s="83"/>
      <c r="AY737" s="83"/>
      <c r="AZ737" s="83"/>
      <c r="BA737" s="83"/>
      <c r="BB737" s="83"/>
      <c r="BC737" s="83"/>
      <c r="BD737" s="83"/>
      <c r="BE737" s="83"/>
      <c r="BF737" s="83"/>
      <c r="BG737" s="83"/>
      <c r="BH737" s="83"/>
      <c r="BI737" s="83"/>
      <c r="BJ737" s="83"/>
      <c r="BK737" s="83"/>
      <c r="BL737" s="83"/>
      <c r="BM737" s="83"/>
      <c r="BN737" s="83"/>
      <c r="BO737" s="83"/>
      <c r="BP737" s="83"/>
      <c r="BQ737" s="120"/>
      <c r="BR737" s="120"/>
      <c r="BS737" s="120"/>
      <c r="BT737" s="120"/>
      <c r="BU737" s="83"/>
      <c r="BV737" s="83"/>
      <c r="BW737" s="83"/>
      <c r="BX737" s="83"/>
    </row>
    <row r="738" spans="1:76" ht="12.75" customHeight="1" x14ac:dyDescent="0.2">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3"/>
      <c r="AX738" s="83"/>
      <c r="AY738" s="83"/>
      <c r="AZ738" s="83"/>
      <c r="BA738" s="83"/>
      <c r="BB738" s="83"/>
      <c r="BC738" s="83"/>
      <c r="BD738" s="83"/>
      <c r="BE738" s="83"/>
      <c r="BF738" s="83"/>
      <c r="BG738" s="83"/>
      <c r="BH738" s="83"/>
      <c r="BI738" s="83"/>
      <c r="BJ738" s="83"/>
      <c r="BK738" s="83"/>
      <c r="BL738" s="83"/>
      <c r="BM738" s="83"/>
      <c r="BN738" s="83"/>
      <c r="BO738" s="83"/>
      <c r="BP738" s="83"/>
      <c r="BQ738" s="120"/>
      <c r="BR738" s="120"/>
      <c r="BS738" s="120"/>
      <c r="BT738" s="120"/>
      <c r="BU738" s="83"/>
      <c r="BV738" s="83"/>
      <c r="BW738" s="83"/>
      <c r="BX738" s="83"/>
    </row>
    <row r="739" spans="1:76" ht="12.75" customHeight="1" x14ac:dyDescent="0.2">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c r="AV739" s="83"/>
      <c r="AW739" s="83"/>
      <c r="AX739" s="83"/>
      <c r="AY739" s="83"/>
      <c r="AZ739" s="83"/>
      <c r="BA739" s="83"/>
      <c r="BB739" s="83"/>
      <c r="BC739" s="83"/>
      <c r="BD739" s="83"/>
      <c r="BE739" s="83"/>
      <c r="BF739" s="83"/>
      <c r="BG739" s="83"/>
      <c r="BH739" s="83"/>
      <c r="BI739" s="83"/>
      <c r="BJ739" s="83"/>
      <c r="BK739" s="83"/>
      <c r="BL739" s="83"/>
      <c r="BM739" s="83"/>
      <c r="BN739" s="83"/>
      <c r="BO739" s="83"/>
      <c r="BP739" s="83"/>
      <c r="BQ739" s="120"/>
      <c r="BR739" s="120"/>
      <c r="BS739" s="120"/>
      <c r="BT739" s="120"/>
      <c r="BU739" s="83"/>
      <c r="BV739" s="83"/>
      <c r="BW739" s="83"/>
      <c r="BX739" s="83"/>
    </row>
    <row r="740" spans="1:76" ht="12.75" customHeight="1" x14ac:dyDescent="0.2">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3"/>
      <c r="AY740" s="83"/>
      <c r="AZ740" s="83"/>
      <c r="BA740" s="83"/>
      <c r="BB740" s="83"/>
      <c r="BC740" s="83"/>
      <c r="BD740" s="83"/>
      <c r="BE740" s="83"/>
      <c r="BF740" s="83"/>
      <c r="BG740" s="83"/>
      <c r="BH740" s="83"/>
      <c r="BI740" s="83"/>
      <c r="BJ740" s="83"/>
      <c r="BK740" s="83"/>
      <c r="BL740" s="83"/>
      <c r="BM740" s="83"/>
      <c r="BN740" s="83"/>
      <c r="BO740" s="83"/>
      <c r="BP740" s="83"/>
      <c r="BQ740" s="120"/>
      <c r="BR740" s="120"/>
      <c r="BS740" s="120"/>
      <c r="BT740" s="120"/>
      <c r="BU740" s="83"/>
      <c r="BV740" s="83"/>
      <c r="BW740" s="83"/>
      <c r="BX740" s="83"/>
    </row>
    <row r="741" spans="1:76" ht="12.75" customHeight="1" x14ac:dyDescent="0.2">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c r="AV741" s="83"/>
      <c r="AW741" s="83"/>
      <c r="AX741" s="83"/>
      <c r="AY741" s="83"/>
      <c r="AZ741" s="83"/>
      <c r="BA741" s="83"/>
      <c r="BB741" s="83"/>
      <c r="BC741" s="83"/>
      <c r="BD741" s="83"/>
      <c r="BE741" s="83"/>
      <c r="BF741" s="83"/>
      <c r="BG741" s="83"/>
      <c r="BH741" s="83"/>
      <c r="BI741" s="83"/>
      <c r="BJ741" s="83"/>
      <c r="BK741" s="83"/>
      <c r="BL741" s="83"/>
      <c r="BM741" s="83"/>
      <c r="BN741" s="83"/>
      <c r="BO741" s="83"/>
      <c r="BP741" s="83"/>
      <c r="BQ741" s="120"/>
      <c r="BR741" s="120"/>
      <c r="BS741" s="120"/>
      <c r="BT741" s="120"/>
      <c r="BU741" s="83"/>
      <c r="BV741" s="83"/>
      <c r="BW741" s="83"/>
      <c r="BX741" s="83"/>
    </row>
    <row r="742" spans="1:76" ht="12.75" customHeight="1" x14ac:dyDescent="0.2">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3"/>
      <c r="AX742" s="83"/>
      <c r="AY742" s="83"/>
      <c r="AZ742" s="83"/>
      <c r="BA742" s="83"/>
      <c r="BB742" s="83"/>
      <c r="BC742" s="83"/>
      <c r="BD742" s="83"/>
      <c r="BE742" s="83"/>
      <c r="BF742" s="83"/>
      <c r="BG742" s="83"/>
      <c r="BH742" s="83"/>
      <c r="BI742" s="83"/>
      <c r="BJ742" s="83"/>
      <c r="BK742" s="83"/>
      <c r="BL742" s="83"/>
      <c r="BM742" s="83"/>
      <c r="BN742" s="83"/>
      <c r="BO742" s="83"/>
      <c r="BP742" s="83"/>
      <c r="BQ742" s="120"/>
      <c r="BR742" s="120"/>
      <c r="BS742" s="120"/>
      <c r="BT742" s="120"/>
      <c r="BU742" s="83"/>
      <c r="BV742" s="83"/>
      <c r="BW742" s="83"/>
      <c r="BX742" s="83"/>
    </row>
    <row r="743" spans="1:76" ht="12.75" customHeight="1" x14ac:dyDescent="0.2">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c r="BC743" s="83"/>
      <c r="BD743" s="83"/>
      <c r="BE743" s="83"/>
      <c r="BF743" s="83"/>
      <c r="BG743" s="83"/>
      <c r="BH743" s="83"/>
      <c r="BI743" s="83"/>
      <c r="BJ743" s="83"/>
      <c r="BK743" s="83"/>
      <c r="BL743" s="83"/>
      <c r="BM743" s="83"/>
      <c r="BN743" s="83"/>
      <c r="BO743" s="83"/>
      <c r="BP743" s="83"/>
      <c r="BQ743" s="120"/>
      <c r="BR743" s="120"/>
      <c r="BS743" s="120"/>
      <c r="BT743" s="120"/>
      <c r="BU743" s="83"/>
      <c r="BV743" s="83"/>
      <c r="BW743" s="83"/>
      <c r="BX743" s="83"/>
    </row>
    <row r="744" spans="1:76" ht="12.75" customHeight="1" x14ac:dyDescent="0.2">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c r="BC744" s="83"/>
      <c r="BD744" s="83"/>
      <c r="BE744" s="83"/>
      <c r="BF744" s="83"/>
      <c r="BG744" s="83"/>
      <c r="BH744" s="83"/>
      <c r="BI744" s="83"/>
      <c r="BJ744" s="83"/>
      <c r="BK744" s="83"/>
      <c r="BL744" s="83"/>
      <c r="BM744" s="83"/>
      <c r="BN744" s="83"/>
      <c r="BO744" s="83"/>
      <c r="BP744" s="83"/>
      <c r="BQ744" s="120"/>
      <c r="BR744" s="120"/>
      <c r="BS744" s="120"/>
      <c r="BT744" s="120"/>
      <c r="BU744" s="83"/>
      <c r="BV744" s="83"/>
      <c r="BW744" s="83"/>
      <c r="BX744" s="83"/>
    </row>
    <row r="745" spans="1:76" ht="12.75" customHeight="1" x14ac:dyDescent="0.2">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c r="AV745" s="83"/>
      <c r="AW745" s="83"/>
      <c r="AX745" s="83"/>
      <c r="AY745" s="83"/>
      <c r="AZ745" s="83"/>
      <c r="BA745" s="83"/>
      <c r="BB745" s="83"/>
      <c r="BC745" s="83"/>
      <c r="BD745" s="83"/>
      <c r="BE745" s="83"/>
      <c r="BF745" s="83"/>
      <c r="BG745" s="83"/>
      <c r="BH745" s="83"/>
      <c r="BI745" s="83"/>
      <c r="BJ745" s="83"/>
      <c r="BK745" s="83"/>
      <c r="BL745" s="83"/>
      <c r="BM745" s="83"/>
      <c r="BN745" s="83"/>
      <c r="BO745" s="83"/>
      <c r="BP745" s="83"/>
      <c r="BQ745" s="120"/>
      <c r="BR745" s="120"/>
      <c r="BS745" s="120"/>
      <c r="BT745" s="120"/>
      <c r="BU745" s="83"/>
      <c r="BV745" s="83"/>
      <c r="BW745" s="83"/>
      <c r="BX745" s="83"/>
    </row>
    <row r="746" spans="1:76" ht="12.75" customHeight="1" x14ac:dyDescent="0.2">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3"/>
      <c r="AX746" s="83"/>
      <c r="AY746" s="83"/>
      <c r="AZ746" s="83"/>
      <c r="BA746" s="83"/>
      <c r="BB746" s="83"/>
      <c r="BC746" s="83"/>
      <c r="BD746" s="83"/>
      <c r="BE746" s="83"/>
      <c r="BF746" s="83"/>
      <c r="BG746" s="83"/>
      <c r="BH746" s="83"/>
      <c r="BI746" s="83"/>
      <c r="BJ746" s="83"/>
      <c r="BK746" s="83"/>
      <c r="BL746" s="83"/>
      <c r="BM746" s="83"/>
      <c r="BN746" s="83"/>
      <c r="BO746" s="83"/>
      <c r="BP746" s="83"/>
      <c r="BQ746" s="120"/>
      <c r="BR746" s="120"/>
      <c r="BS746" s="120"/>
      <c r="BT746" s="120"/>
      <c r="BU746" s="83"/>
      <c r="BV746" s="83"/>
      <c r="BW746" s="83"/>
      <c r="BX746" s="83"/>
    </row>
    <row r="747" spans="1:76" ht="12.75" customHeight="1" x14ac:dyDescent="0.2">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c r="AV747" s="83"/>
      <c r="AW747" s="83"/>
      <c r="AX747" s="83"/>
      <c r="AY747" s="83"/>
      <c r="AZ747" s="83"/>
      <c r="BA747" s="83"/>
      <c r="BB747" s="83"/>
      <c r="BC747" s="83"/>
      <c r="BD747" s="83"/>
      <c r="BE747" s="83"/>
      <c r="BF747" s="83"/>
      <c r="BG747" s="83"/>
      <c r="BH747" s="83"/>
      <c r="BI747" s="83"/>
      <c r="BJ747" s="83"/>
      <c r="BK747" s="83"/>
      <c r="BL747" s="83"/>
      <c r="BM747" s="83"/>
      <c r="BN747" s="83"/>
      <c r="BO747" s="83"/>
      <c r="BP747" s="83"/>
      <c r="BQ747" s="120"/>
      <c r="BR747" s="120"/>
      <c r="BS747" s="120"/>
      <c r="BT747" s="120"/>
      <c r="BU747" s="83"/>
      <c r="BV747" s="83"/>
      <c r="BW747" s="83"/>
      <c r="BX747" s="83"/>
    </row>
    <row r="748" spans="1:76" ht="12.75" customHeight="1" x14ac:dyDescent="0.2">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3"/>
      <c r="AX748" s="83"/>
      <c r="AY748" s="83"/>
      <c r="AZ748" s="83"/>
      <c r="BA748" s="83"/>
      <c r="BB748" s="83"/>
      <c r="BC748" s="83"/>
      <c r="BD748" s="83"/>
      <c r="BE748" s="83"/>
      <c r="BF748" s="83"/>
      <c r="BG748" s="83"/>
      <c r="BH748" s="83"/>
      <c r="BI748" s="83"/>
      <c r="BJ748" s="83"/>
      <c r="BK748" s="83"/>
      <c r="BL748" s="83"/>
      <c r="BM748" s="83"/>
      <c r="BN748" s="83"/>
      <c r="BO748" s="83"/>
      <c r="BP748" s="83"/>
      <c r="BQ748" s="120"/>
      <c r="BR748" s="120"/>
      <c r="BS748" s="120"/>
      <c r="BT748" s="120"/>
      <c r="BU748" s="83"/>
      <c r="BV748" s="83"/>
      <c r="BW748" s="83"/>
      <c r="BX748" s="83"/>
    </row>
    <row r="749" spans="1:76" ht="12.75" customHeight="1" x14ac:dyDescent="0.2">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c r="AV749" s="83"/>
      <c r="AW749" s="83"/>
      <c r="AX749" s="83"/>
      <c r="AY749" s="83"/>
      <c r="AZ749" s="83"/>
      <c r="BA749" s="83"/>
      <c r="BB749" s="83"/>
      <c r="BC749" s="83"/>
      <c r="BD749" s="83"/>
      <c r="BE749" s="83"/>
      <c r="BF749" s="83"/>
      <c r="BG749" s="83"/>
      <c r="BH749" s="83"/>
      <c r="BI749" s="83"/>
      <c r="BJ749" s="83"/>
      <c r="BK749" s="83"/>
      <c r="BL749" s="83"/>
      <c r="BM749" s="83"/>
      <c r="BN749" s="83"/>
      <c r="BO749" s="83"/>
      <c r="BP749" s="83"/>
      <c r="BQ749" s="120"/>
      <c r="BR749" s="120"/>
      <c r="BS749" s="120"/>
      <c r="BT749" s="120"/>
      <c r="BU749" s="83"/>
      <c r="BV749" s="83"/>
      <c r="BW749" s="83"/>
      <c r="BX749" s="83"/>
    </row>
    <row r="750" spans="1:76" ht="12.75" customHeight="1" x14ac:dyDescent="0.2">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3"/>
      <c r="AX750" s="83"/>
      <c r="AY750" s="83"/>
      <c r="AZ750" s="83"/>
      <c r="BA750" s="83"/>
      <c r="BB750" s="83"/>
      <c r="BC750" s="83"/>
      <c r="BD750" s="83"/>
      <c r="BE750" s="83"/>
      <c r="BF750" s="83"/>
      <c r="BG750" s="83"/>
      <c r="BH750" s="83"/>
      <c r="BI750" s="83"/>
      <c r="BJ750" s="83"/>
      <c r="BK750" s="83"/>
      <c r="BL750" s="83"/>
      <c r="BM750" s="83"/>
      <c r="BN750" s="83"/>
      <c r="BO750" s="83"/>
      <c r="BP750" s="83"/>
      <c r="BQ750" s="120"/>
      <c r="BR750" s="120"/>
      <c r="BS750" s="120"/>
      <c r="BT750" s="120"/>
      <c r="BU750" s="83"/>
      <c r="BV750" s="83"/>
      <c r="BW750" s="83"/>
      <c r="BX750" s="83"/>
    </row>
    <row r="751" spans="1:76" ht="12.75" customHeight="1" x14ac:dyDescent="0.2">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c r="AV751" s="83"/>
      <c r="AW751" s="83"/>
      <c r="AX751" s="83"/>
      <c r="AY751" s="83"/>
      <c r="AZ751" s="83"/>
      <c r="BA751" s="83"/>
      <c r="BB751" s="83"/>
      <c r="BC751" s="83"/>
      <c r="BD751" s="83"/>
      <c r="BE751" s="83"/>
      <c r="BF751" s="83"/>
      <c r="BG751" s="83"/>
      <c r="BH751" s="83"/>
      <c r="BI751" s="83"/>
      <c r="BJ751" s="83"/>
      <c r="BK751" s="83"/>
      <c r="BL751" s="83"/>
      <c r="BM751" s="83"/>
      <c r="BN751" s="83"/>
      <c r="BO751" s="83"/>
      <c r="BP751" s="83"/>
      <c r="BQ751" s="120"/>
      <c r="BR751" s="120"/>
      <c r="BS751" s="120"/>
      <c r="BT751" s="120"/>
      <c r="BU751" s="83"/>
      <c r="BV751" s="83"/>
      <c r="BW751" s="83"/>
      <c r="BX751" s="83"/>
    </row>
    <row r="752" spans="1:76" ht="12.75" customHeight="1" x14ac:dyDescent="0.2">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3"/>
      <c r="AX752" s="83"/>
      <c r="AY752" s="83"/>
      <c r="AZ752" s="83"/>
      <c r="BA752" s="83"/>
      <c r="BB752" s="83"/>
      <c r="BC752" s="83"/>
      <c r="BD752" s="83"/>
      <c r="BE752" s="83"/>
      <c r="BF752" s="83"/>
      <c r="BG752" s="83"/>
      <c r="BH752" s="83"/>
      <c r="BI752" s="83"/>
      <c r="BJ752" s="83"/>
      <c r="BK752" s="83"/>
      <c r="BL752" s="83"/>
      <c r="BM752" s="83"/>
      <c r="BN752" s="83"/>
      <c r="BO752" s="83"/>
      <c r="BP752" s="83"/>
      <c r="BQ752" s="120"/>
      <c r="BR752" s="120"/>
      <c r="BS752" s="120"/>
      <c r="BT752" s="120"/>
      <c r="BU752" s="83"/>
      <c r="BV752" s="83"/>
      <c r="BW752" s="83"/>
      <c r="BX752" s="83"/>
    </row>
    <row r="753" spans="1:76" ht="12.75" customHeight="1" x14ac:dyDescent="0.2">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c r="AV753" s="83"/>
      <c r="AW753" s="83"/>
      <c r="AX753" s="83"/>
      <c r="AY753" s="83"/>
      <c r="AZ753" s="83"/>
      <c r="BA753" s="83"/>
      <c r="BB753" s="83"/>
      <c r="BC753" s="83"/>
      <c r="BD753" s="83"/>
      <c r="BE753" s="83"/>
      <c r="BF753" s="83"/>
      <c r="BG753" s="83"/>
      <c r="BH753" s="83"/>
      <c r="BI753" s="83"/>
      <c r="BJ753" s="83"/>
      <c r="BK753" s="83"/>
      <c r="BL753" s="83"/>
      <c r="BM753" s="83"/>
      <c r="BN753" s="83"/>
      <c r="BO753" s="83"/>
      <c r="BP753" s="83"/>
      <c r="BQ753" s="120"/>
      <c r="BR753" s="120"/>
      <c r="BS753" s="120"/>
      <c r="BT753" s="120"/>
      <c r="BU753" s="83"/>
      <c r="BV753" s="83"/>
      <c r="BW753" s="83"/>
      <c r="BX753" s="83"/>
    </row>
    <row r="754" spans="1:76" ht="12.75" customHeight="1" x14ac:dyDescent="0.2">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3"/>
      <c r="AX754" s="83"/>
      <c r="AY754" s="83"/>
      <c r="AZ754" s="83"/>
      <c r="BA754" s="83"/>
      <c r="BB754" s="83"/>
      <c r="BC754" s="83"/>
      <c r="BD754" s="83"/>
      <c r="BE754" s="83"/>
      <c r="BF754" s="83"/>
      <c r="BG754" s="83"/>
      <c r="BH754" s="83"/>
      <c r="BI754" s="83"/>
      <c r="BJ754" s="83"/>
      <c r="BK754" s="83"/>
      <c r="BL754" s="83"/>
      <c r="BM754" s="83"/>
      <c r="BN754" s="83"/>
      <c r="BO754" s="83"/>
      <c r="BP754" s="83"/>
      <c r="BQ754" s="120"/>
      <c r="BR754" s="120"/>
      <c r="BS754" s="120"/>
      <c r="BT754" s="120"/>
      <c r="BU754" s="83"/>
      <c r="BV754" s="83"/>
      <c r="BW754" s="83"/>
      <c r="BX754" s="83"/>
    </row>
    <row r="755" spans="1:76" ht="12.75" customHeight="1" x14ac:dyDescent="0.2">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c r="BC755" s="83"/>
      <c r="BD755" s="83"/>
      <c r="BE755" s="83"/>
      <c r="BF755" s="83"/>
      <c r="BG755" s="83"/>
      <c r="BH755" s="83"/>
      <c r="BI755" s="83"/>
      <c r="BJ755" s="83"/>
      <c r="BK755" s="83"/>
      <c r="BL755" s="83"/>
      <c r="BM755" s="83"/>
      <c r="BN755" s="83"/>
      <c r="BO755" s="83"/>
      <c r="BP755" s="83"/>
      <c r="BQ755" s="120"/>
      <c r="BR755" s="120"/>
      <c r="BS755" s="120"/>
      <c r="BT755" s="120"/>
      <c r="BU755" s="83"/>
      <c r="BV755" s="83"/>
      <c r="BW755" s="83"/>
      <c r="BX755" s="83"/>
    </row>
    <row r="756" spans="1:76" ht="12.75" customHeight="1" x14ac:dyDescent="0.2">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3"/>
      <c r="AX756" s="83"/>
      <c r="AY756" s="83"/>
      <c r="AZ756" s="83"/>
      <c r="BA756" s="83"/>
      <c r="BB756" s="83"/>
      <c r="BC756" s="83"/>
      <c r="BD756" s="83"/>
      <c r="BE756" s="83"/>
      <c r="BF756" s="83"/>
      <c r="BG756" s="83"/>
      <c r="BH756" s="83"/>
      <c r="BI756" s="83"/>
      <c r="BJ756" s="83"/>
      <c r="BK756" s="83"/>
      <c r="BL756" s="83"/>
      <c r="BM756" s="83"/>
      <c r="BN756" s="83"/>
      <c r="BO756" s="83"/>
      <c r="BP756" s="83"/>
      <c r="BQ756" s="120"/>
      <c r="BR756" s="120"/>
      <c r="BS756" s="120"/>
      <c r="BT756" s="120"/>
      <c r="BU756" s="83"/>
      <c r="BV756" s="83"/>
      <c r="BW756" s="83"/>
      <c r="BX756" s="83"/>
    </row>
    <row r="757" spans="1:76" ht="12.75" customHeight="1" x14ac:dyDescent="0.2">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c r="AV757" s="83"/>
      <c r="AW757" s="83"/>
      <c r="AX757" s="83"/>
      <c r="AY757" s="83"/>
      <c r="AZ757" s="83"/>
      <c r="BA757" s="83"/>
      <c r="BB757" s="83"/>
      <c r="BC757" s="83"/>
      <c r="BD757" s="83"/>
      <c r="BE757" s="83"/>
      <c r="BF757" s="83"/>
      <c r="BG757" s="83"/>
      <c r="BH757" s="83"/>
      <c r="BI757" s="83"/>
      <c r="BJ757" s="83"/>
      <c r="BK757" s="83"/>
      <c r="BL757" s="83"/>
      <c r="BM757" s="83"/>
      <c r="BN757" s="83"/>
      <c r="BO757" s="83"/>
      <c r="BP757" s="83"/>
      <c r="BQ757" s="120"/>
      <c r="BR757" s="120"/>
      <c r="BS757" s="120"/>
      <c r="BT757" s="120"/>
      <c r="BU757" s="83"/>
      <c r="BV757" s="83"/>
      <c r="BW757" s="83"/>
      <c r="BX757" s="83"/>
    </row>
    <row r="758" spans="1:76" ht="12.75" customHeight="1" x14ac:dyDescent="0.2">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3"/>
      <c r="AX758" s="83"/>
      <c r="AY758" s="83"/>
      <c r="AZ758" s="83"/>
      <c r="BA758" s="83"/>
      <c r="BB758" s="83"/>
      <c r="BC758" s="83"/>
      <c r="BD758" s="83"/>
      <c r="BE758" s="83"/>
      <c r="BF758" s="83"/>
      <c r="BG758" s="83"/>
      <c r="BH758" s="83"/>
      <c r="BI758" s="83"/>
      <c r="BJ758" s="83"/>
      <c r="BK758" s="83"/>
      <c r="BL758" s="83"/>
      <c r="BM758" s="83"/>
      <c r="BN758" s="83"/>
      <c r="BO758" s="83"/>
      <c r="BP758" s="83"/>
      <c r="BQ758" s="120"/>
      <c r="BR758" s="120"/>
      <c r="BS758" s="120"/>
      <c r="BT758" s="120"/>
      <c r="BU758" s="83"/>
      <c r="BV758" s="83"/>
      <c r="BW758" s="83"/>
      <c r="BX758" s="83"/>
    </row>
    <row r="759" spans="1:76" ht="12.75" customHeight="1" x14ac:dyDescent="0.2">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83"/>
      <c r="BB759" s="83"/>
      <c r="BC759" s="83"/>
      <c r="BD759" s="83"/>
      <c r="BE759" s="83"/>
      <c r="BF759" s="83"/>
      <c r="BG759" s="83"/>
      <c r="BH759" s="83"/>
      <c r="BI759" s="83"/>
      <c r="BJ759" s="83"/>
      <c r="BK759" s="83"/>
      <c r="BL759" s="83"/>
      <c r="BM759" s="83"/>
      <c r="BN759" s="83"/>
      <c r="BO759" s="83"/>
      <c r="BP759" s="83"/>
      <c r="BQ759" s="120"/>
      <c r="BR759" s="120"/>
      <c r="BS759" s="120"/>
      <c r="BT759" s="120"/>
      <c r="BU759" s="83"/>
      <c r="BV759" s="83"/>
      <c r="BW759" s="83"/>
      <c r="BX759" s="83"/>
    </row>
    <row r="760" spans="1:76" ht="12.75" customHeight="1" x14ac:dyDescent="0.2">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3"/>
      <c r="AX760" s="83"/>
      <c r="AY760" s="83"/>
      <c r="AZ760" s="83"/>
      <c r="BA760" s="83"/>
      <c r="BB760" s="83"/>
      <c r="BC760" s="83"/>
      <c r="BD760" s="83"/>
      <c r="BE760" s="83"/>
      <c r="BF760" s="83"/>
      <c r="BG760" s="83"/>
      <c r="BH760" s="83"/>
      <c r="BI760" s="83"/>
      <c r="BJ760" s="83"/>
      <c r="BK760" s="83"/>
      <c r="BL760" s="83"/>
      <c r="BM760" s="83"/>
      <c r="BN760" s="83"/>
      <c r="BO760" s="83"/>
      <c r="BP760" s="83"/>
      <c r="BQ760" s="120"/>
      <c r="BR760" s="120"/>
      <c r="BS760" s="120"/>
      <c r="BT760" s="120"/>
      <c r="BU760" s="83"/>
      <c r="BV760" s="83"/>
      <c r="BW760" s="83"/>
      <c r="BX760" s="83"/>
    </row>
    <row r="761" spans="1:76" ht="12.75" customHeight="1" x14ac:dyDescent="0.2">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c r="AV761" s="83"/>
      <c r="AW761" s="83"/>
      <c r="AX761" s="83"/>
      <c r="AY761" s="83"/>
      <c r="AZ761" s="83"/>
      <c r="BA761" s="83"/>
      <c r="BB761" s="83"/>
      <c r="BC761" s="83"/>
      <c r="BD761" s="83"/>
      <c r="BE761" s="83"/>
      <c r="BF761" s="83"/>
      <c r="BG761" s="83"/>
      <c r="BH761" s="83"/>
      <c r="BI761" s="83"/>
      <c r="BJ761" s="83"/>
      <c r="BK761" s="83"/>
      <c r="BL761" s="83"/>
      <c r="BM761" s="83"/>
      <c r="BN761" s="83"/>
      <c r="BO761" s="83"/>
      <c r="BP761" s="83"/>
      <c r="BQ761" s="120"/>
      <c r="BR761" s="120"/>
      <c r="BS761" s="120"/>
      <c r="BT761" s="120"/>
      <c r="BU761" s="83"/>
      <c r="BV761" s="83"/>
      <c r="BW761" s="83"/>
      <c r="BX761" s="83"/>
    </row>
    <row r="762" spans="1:76" ht="12.75" customHeight="1" x14ac:dyDescent="0.2">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3"/>
      <c r="AX762" s="83"/>
      <c r="AY762" s="83"/>
      <c r="AZ762" s="83"/>
      <c r="BA762" s="83"/>
      <c r="BB762" s="83"/>
      <c r="BC762" s="83"/>
      <c r="BD762" s="83"/>
      <c r="BE762" s="83"/>
      <c r="BF762" s="83"/>
      <c r="BG762" s="83"/>
      <c r="BH762" s="83"/>
      <c r="BI762" s="83"/>
      <c r="BJ762" s="83"/>
      <c r="BK762" s="83"/>
      <c r="BL762" s="83"/>
      <c r="BM762" s="83"/>
      <c r="BN762" s="83"/>
      <c r="BO762" s="83"/>
      <c r="BP762" s="83"/>
      <c r="BQ762" s="120"/>
      <c r="BR762" s="120"/>
      <c r="BS762" s="120"/>
      <c r="BT762" s="120"/>
      <c r="BU762" s="83"/>
      <c r="BV762" s="83"/>
      <c r="BW762" s="83"/>
      <c r="BX762" s="83"/>
    </row>
    <row r="763" spans="1:76" ht="12.75" customHeight="1" x14ac:dyDescent="0.2">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c r="AV763" s="83"/>
      <c r="AW763" s="83"/>
      <c r="AX763" s="83"/>
      <c r="AY763" s="83"/>
      <c r="AZ763" s="83"/>
      <c r="BA763" s="83"/>
      <c r="BB763" s="83"/>
      <c r="BC763" s="83"/>
      <c r="BD763" s="83"/>
      <c r="BE763" s="83"/>
      <c r="BF763" s="83"/>
      <c r="BG763" s="83"/>
      <c r="BH763" s="83"/>
      <c r="BI763" s="83"/>
      <c r="BJ763" s="83"/>
      <c r="BK763" s="83"/>
      <c r="BL763" s="83"/>
      <c r="BM763" s="83"/>
      <c r="BN763" s="83"/>
      <c r="BO763" s="83"/>
      <c r="BP763" s="83"/>
      <c r="BQ763" s="120"/>
      <c r="BR763" s="120"/>
      <c r="BS763" s="120"/>
      <c r="BT763" s="120"/>
      <c r="BU763" s="83"/>
      <c r="BV763" s="83"/>
      <c r="BW763" s="83"/>
      <c r="BX763" s="83"/>
    </row>
    <row r="764" spans="1:76" ht="12.75" customHeight="1" x14ac:dyDescent="0.2">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3"/>
      <c r="AX764" s="83"/>
      <c r="AY764" s="83"/>
      <c r="AZ764" s="83"/>
      <c r="BA764" s="83"/>
      <c r="BB764" s="83"/>
      <c r="BC764" s="83"/>
      <c r="BD764" s="83"/>
      <c r="BE764" s="83"/>
      <c r="BF764" s="83"/>
      <c r="BG764" s="83"/>
      <c r="BH764" s="83"/>
      <c r="BI764" s="83"/>
      <c r="BJ764" s="83"/>
      <c r="BK764" s="83"/>
      <c r="BL764" s="83"/>
      <c r="BM764" s="83"/>
      <c r="BN764" s="83"/>
      <c r="BO764" s="83"/>
      <c r="BP764" s="83"/>
      <c r="BQ764" s="120"/>
      <c r="BR764" s="120"/>
      <c r="BS764" s="120"/>
      <c r="BT764" s="120"/>
      <c r="BU764" s="83"/>
      <c r="BV764" s="83"/>
      <c r="BW764" s="83"/>
      <c r="BX764" s="83"/>
    </row>
    <row r="765" spans="1:76" ht="12.75" customHeight="1" x14ac:dyDescent="0.2">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c r="AV765" s="83"/>
      <c r="AW765" s="83"/>
      <c r="AX765" s="83"/>
      <c r="AY765" s="83"/>
      <c r="AZ765" s="83"/>
      <c r="BA765" s="83"/>
      <c r="BB765" s="83"/>
      <c r="BC765" s="83"/>
      <c r="BD765" s="83"/>
      <c r="BE765" s="83"/>
      <c r="BF765" s="83"/>
      <c r="BG765" s="83"/>
      <c r="BH765" s="83"/>
      <c r="BI765" s="83"/>
      <c r="BJ765" s="83"/>
      <c r="BK765" s="83"/>
      <c r="BL765" s="83"/>
      <c r="BM765" s="83"/>
      <c r="BN765" s="83"/>
      <c r="BO765" s="83"/>
      <c r="BP765" s="83"/>
      <c r="BQ765" s="120"/>
      <c r="BR765" s="120"/>
      <c r="BS765" s="120"/>
      <c r="BT765" s="120"/>
      <c r="BU765" s="83"/>
      <c r="BV765" s="83"/>
      <c r="BW765" s="83"/>
      <c r="BX765" s="83"/>
    </row>
    <row r="766" spans="1:76" ht="12.75" customHeight="1" x14ac:dyDescent="0.2">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3"/>
      <c r="AX766" s="83"/>
      <c r="AY766" s="83"/>
      <c r="AZ766" s="83"/>
      <c r="BA766" s="83"/>
      <c r="BB766" s="83"/>
      <c r="BC766" s="83"/>
      <c r="BD766" s="83"/>
      <c r="BE766" s="83"/>
      <c r="BF766" s="83"/>
      <c r="BG766" s="83"/>
      <c r="BH766" s="83"/>
      <c r="BI766" s="83"/>
      <c r="BJ766" s="83"/>
      <c r="BK766" s="83"/>
      <c r="BL766" s="83"/>
      <c r="BM766" s="83"/>
      <c r="BN766" s="83"/>
      <c r="BO766" s="83"/>
      <c r="BP766" s="83"/>
      <c r="BQ766" s="120"/>
      <c r="BR766" s="120"/>
      <c r="BS766" s="120"/>
      <c r="BT766" s="120"/>
      <c r="BU766" s="83"/>
      <c r="BV766" s="83"/>
      <c r="BW766" s="83"/>
      <c r="BX766" s="83"/>
    </row>
    <row r="767" spans="1:76" ht="12.75" customHeight="1" x14ac:dyDescent="0.2">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c r="AV767" s="83"/>
      <c r="AW767" s="83"/>
      <c r="AX767" s="83"/>
      <c r="AY767" s="83"/>
      <c r="AZ767" s="83"/>
      <c r="BA767" s="83"/>
      <c r="BB767" s="83"/>
      <c r="BC767" s="83"/>
      <c r="BD767" s="83"/>
      <c r="BE767" s="83"/>
      <c r="BF767" s="83"/>
      <c r="BG767" s="83"/>
      <c r="BH767" s="83"/>
      <c r="BI767" s="83"/>
      <c r="BJ767" s="83"/>
      <c r="BK767" s="83"/>
      <c r="BL767" s="83"/>
      <c r="BM767" s="83"/>
      <c r="BN767" s="83"/>
      <c r="BO767" s="83"/>
      <c r="BP767" s="83"/>
      <c r="BQ767" s="120"/>
      <c r="BR767" s="120"/>
      <c r="BS767" s="120"/>
      <c r="BT767" s="120"/>
      <c r="BU767" s="83"/>
      <c r="BV767" s="83"/>
      <c r="BW767" s="83"/>
      <c r="BX767" s="83"/>
    </row>
    <row r="768" spans="1:76" ht="12.75" customHeight="1" x14ac:dyDescent="0.2">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3"/>
      <c r="AX768" s="83"/>
      <c r="AY768" s="83"/>
      <c r="AZ768" s="83"/>
      <c r="BA768" s="83"/>
      <c r="BB768" s="83"/>
      <c r="BC768" s="83"/>
      <c r="BD768" s="83"/>
      <c r="BE768" s="83"/>
      <c r="BF768" s="83"/>
      <c r="BG768" s="83"/>
      <c r="BH768" s="83"/>
      <c r="BI768" s="83"/>
      <c r="BJ768" s="83"/>
      <c r="BK768" s="83"/>
      <c r="BL768" s="83"/>
      <c r="BM768" s="83"/>
      <c r="BN768" s="83"/>
      <c r="BO768" s="83"/>
      <c r="BP768" s="83"/>
      <c r="BQ768" s="120"/>
      <c r="BR768" s="120"/>
      <c r="BS768" s="120"/>
      <c r="BT768" s="120"/>
      <c r="BU768" s="83"/>
      <c r="BV768" s="83"/>
      <c r="BW768" s="83"/>
      <c r="BX768" s="83"/>
    </row>
    <row r="769" spans="1:76" ht="12.75" customHeight="1" x14ac:dyDescent="0.2">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c r="AV769" s="83"/>
      <c r="AW769" s="83"/>
      <c r="AX769" s="83"/>
      <c r="AY769" s="83"/>
      <c r="AZ769" s="83"/>
      <c r="BA769" s="83"/>
      <c r="BB769" s="83"/>
      <c r="BC769" s="83"/>
      <c r="BD769" s="83"/>
      <c r="BE769" s="83"/>
      <c r="BF769" s="83"/>
      <c r="BG769" s="83"/>
      <c r="BH769" s="83"/>
      <c r="BI769" s="83"/>
      <c r="BJ769" s="83"/>
      <c r="BK769" s="83"/>
      <c r="BL769" s="83"/>
      <c r="BM769" s="83"/>
      <c r="BN769" s="83"/>
      <c r="BO769" s="83"/>
      <c r="BP769" s="83"/>
      <c r="BQ769" s="120"/>
      <c r="BR769" s="120"/>
      <c r="BS769" s="120"/>
      <c r="BT769" s="120"/>
      <c r="BU769" s="83"/>
      <c r="BV769" s="83"/>
      <c r="BW769" s="83"/>
      <c r="BX769" s="83"/>
    </row>
    <row r="770" spans="1:76" ht="12.75" customHeight="1" x14ac:dyDescent="0.2">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3"/>
      <c r="AX770" s="83"/>
      <c r="AY770" s="83"/>
      <c r="AZ770" s="83"/>
      <c r="BA770" s="83"/>
      <c r="BB770" s="83"/>
      <c r="BC770" s="83"/>
      <c r="BD770" s="83"/>
      <c r="BE770" s="83"/>
      <c r="BF770" s="83"/>
      <c r="BG770" s="83"/>
      <c r="BH770" s="83"/>
      <c r="BI770" s="83"/>
      <c r="BJ770" s="83"/>
      <c r="BK770" s="83"/>
      <c r="BL770" s="83"/>
      <c r="BM770" s="83"/>
      <c r="BN770" s="83"/>
      <c r="BO770" s="83"/>
      <c r="BP770" s="83"/>
      <c r="BQ770" s="120"/>
      <c r="BR770" s="120"/>
      <c r="BS770" s="120"/>
      <c r="BT770" s="120"/>
      <c r="BU770" s="83"/>
      <c r="BV770" s="83"/>
      <c r="BW770" s="83"/>
      <c r="BX770" s="83"/>
    </row>
    <row r="771" spans="1:76" ht="12.75" customHeight="1" x14ac:dyDescent="0.2">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83"/>
      <c r="BA771" s="83"/>
      <c r="BB771" s="83"/>
      <c r="BC771" s="83"/>
      <c r="BD771" s="83"/>
      <c r="BE771" s="83"/>
      <c r="BF771" s="83"/>
      <c r="BG771" s="83"/>
      <c r="BH771" s="83"/>
      <c r="BI771" s="83"/>
      <c r="BJ771" s="83"/>
      <c r="BK771" s="83"/>
      <c r="BL771" s="83"/>
      <c r="BM771" s="83"/>
      <c r="BN771" s="83"/>
      <c r="BO771" s="83"/>
      <c r="BP771" s="83"/>
      <c r="BQ771" s="120"/>
      <c r="BR771" s="120"/>
      <c r="BS771" s="120"/>
      <c r="BT771" s="120"/>
      <c r="BU771" s="83"/>
      <c r="BV771" s="83"/>
      <c r="BW771" s="83"/>
      <c r="BX771" s="83"/>
    </row>
    <row r="772" spans="1:76" ht="12.75" customHeight="1" x14ac:dyDescent="0.2">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3"/>
      <c r="AX772" s="83"/>
      <c r="AY772" s="83"/>
      <c r="AZ772" s="83"/>
      <c r="BA772" s="83"/>
      <c r="BB772" s="83"/>
      <c r="BC772" s="83"/>
      <c r="BD772" s="83"/>
      <c r="BE772" s="83"/>
      <c r="BF772" s="83"/>
      <c r="BG772" s="83"/>
      <c r="BH772" s="83"/>
      <c r="BI772" s="83"/>
      <c r="BJ772" s="83"/>
      <c r="BK772" s="83"/>
      <c r="BL772" s="83"/>
      <c r="BM772" s="83"/>
      <c r="BN772" s="83"/>
      <c r="BO772" s="83"/>
      <c r="BP772" s="83"/>
      <c r="BQ772" s="120"/>
      <c r="BR772" s="120"/>
      <c r="BS772" s="120"/>
      <c r="BT772" s="120"/>
      <c r="BU772" s="83"/>
      <c r="BV772" s="83"/>
      <c r="BW772" s="83"/>
      <c r="BX772" s="83"/>
    </row>
    <row r="773" spans="1:76" ht="12.75" customHeight="1" x14ac:dyDescent="0.2">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c r="AV773" s="83"/>
      <c r="AW773" s="83"/>
      <c r="AX773" s="83"/>
      <c r="AY773" s="83"/>
      <c r="AZ773" s="83"/>
      <c r="BA773" s="83"/>
      <c r="BB773" s="83"/>
      <c r="BC773" s="83"/>
      <c r="BD773" s="83"/>
      <c r="BE773" s="83"/>
      <c r="BF773" s="83"/>
      <c r="BG773" s="83"/>
      <c r="BH773" s="83"/>
      <c r="BI773" s="83"/>
      <c r="BJ773" s="83"/>
      <c r="BK773" s="83"/>
      <c r="BL773" s="83"/>
      <c r="BM773" s="83"/>
      <c r="BN773" s="83"/>
      <c r="BO773" s="83"/>
      <c r="BP773" s="83"/>
      <c r="BQ773" s="120"/>
      <c r="BR773" s="120"/>
      <c r="BS773" s="120"/>
      <c r="BT773" s="120"/>
      <c r="BU773" s="83"/>
      <c r="BV773" s="83"/>
      <c r="BW773" s="83"/>
      <c r="BX773" s="83"/>
    </row>
    <row r="774" spans="1:76" ht="12.75" customHeight="1" x14ac:dyDescent="0.2">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83"/>
      <c r="BB774" s="83"/>
      <c r="BC774" s="83"/>
      <c r="BD774" s="83"/>
      <c r="BE774" s="83"/>
      <c r="BF774" s="83"/>
      <c r="BG774" s="83"/>
      <c r="BH774" s="83"/>
      <c r="BI774" s="83"/>
      <c r="BJ774" s="83"/>
      <c r="BK774" s="83"/>
      <c r="BL774" s="83"/>
      <c r="BM774" s="83"/>
      <c r="BN774" s="83"/>
      <c r="BO774" s="83"/>
      <c r="BP774" s="83"/>
      <c r="BQ774" s="120"/>
      <c r="BR774" s="120"/>
      <c r="BS774" s="120"/>
      <c r="BT774" s="120"/>
      <c r="BU774" s="83"/>
      <c r="BV774" s="83"/>
      <c r="BW774" s="83"/>
      <c r="BX774" s="83"/>
    </row>
    <row r="775" spans="1:76" ht="12.75" customHeight="1" x14ac:dyDescent="0.2">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3"/>
      <c r="AZ775" s="83"/>
      <c r="BA775" s="83"/>
      <c r="BB775" s="83"/>
      <c r="BC775" s="83"/>
      <c r="BD775" s="83"/>
      <c r="BE775" s="83"/>
      <c r="BF775" s="83"/>
      <c r="BG775" s="83"/>
      <c r="BH775" s="83"/>
      <c r="BI775" s="83"/>
      <c r="BJ775" s="83"/>
      <c r="BK775" s="83"/>
      <c r="BL775" s="83"/>
      <c r="BM775" s="83"/>
      <c r="BN775" s="83"/>
      <c r="BO775" s="83"/>
      <c r="BP775" s="83"/>
      <c r="BQ775" s="120"/>
      <c r="BR775" s="120"/>
      <c r="BS775" s="120"/>
      <c r="BT775" s="120"/>
      <c r="BU775" s="83"/>
      <c r="BV775" s="83"/>
      <c r="BW775" s="83"/>
      <c r="BX775" s="83"/>
    </row>
    <row r="776" spans="1:76" ht="12.75" customHeight="1" x14ac:dyDescent="0.2">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c r="BC776" s="83"/>
      <c r="BD776" s="83"/>
      <c r="BE776" s="83"/>
      <c r="BF776" s="83"/>
      <c r="BG776" s="83"/>
      <c r="BH776" s="83"/>
      <c r="BI776" s="83"/>
      <c r="BJ776" s="83"/>
      <c r="BK776" s="83"/>
      <c r="BL776" s="83"/>
      <c r="BM776" s="83"/>
      <c r="BN776" s="83"/>
      <c r="BO776" s="83"/>
      <c r="BP776" s="83"/>
      <c r="BQ776" s="120"/>
      <c r="BR776" s="120"/>
      <c r="BS776" s="120"/>
      <c r="BT776" s="120"/>
      <c r="BU776" s="83"/>
      <c r="BV776" s="83"/>
      <c r="BW776" s="83"/>
      <c r="BX776" s="83"/>
    </row>
    <row r="777" spans="1:76" ht="12.75" customHeight="1" x14ac:dyDescent="0.2">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c r="AV777" s="83"/>
      <c r="AW777" s="83"/>
      <c r="AX777" s="83"/>
      <c r="AY777" s="83"/>
      <c r="AZ777" s="83"/>
      <c r="BA777" s="83"/>
      <c r="BB777" s="83"/>
      <c r="BC777" s="83"/>
      <c r="BD777" s="83"/>
      <c r="BE777" s="83"/>
      <c r="BF777" s="83"/>
      <c r="BG777" s="83"/>
      <c r="BH777" s="83"/>
      <c r="BI777" s="83"/>
      <c r="BJ777" s="83"/>
      <c r="BK777" s="83"/>
      <c r="BL777" s="83"/>
      <c r="BM777" s="83"/>
      <c r="BN777" s="83"/>
      <c r="BO777" s="83"/>
      <c r="BP777" s="83"/>
      <c r="BQ777" s="120"/>
      <c r="BR777" s="120"/>
      <c r="BS777" s="120"/>
      <c r="BT777" s="120"/>
      <c r="BU777" s="83"/>
      <c r="BV777" s="83"/>
      <c r="BW777" s="83"/>
      <c r="BX777" s="83"/>
    </row>
    <row r="778" spans="1:76" ht="12.75" customHeight="1" x14ac:dyDescent="0.2">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3"/>
      <c r="AX778" s="83"/>
      <c r="AY778" s="83"/>
      <c r="AZ778" s="83"/>
      <c r="BA778" s="83"/>
      <c r="BB778" s="83"/>
      <c r="BC778" s="83"/>
      <c r="BD778" s="83"/>
      <c r="BE778" s="83"/>
      <c r="BF778" s="83"/>
      <c r="BG778" s="83"/>
      <c r="BH778" s="83"/>
      <c r="BI778" s="83"/>
      <c r="BJ778" s="83"/>
      <c r="BK778" s="83"/>
      <c r="BL778" s="83"/>
      <c r="BM778" s="83"/>
      <c r="BN778" s="83"/>
      <c r="BO778" s="83"/>
      <c r="BP778" s="83"/>
      <c r="BQ778" s="120"/>
      <c r="BR778" s="120"/>
      <c r="BS778" s="120"/>
      <c r="BT778" s="120"/>
      <c r="BU778" s="83"/>
      <c r="BV778" s="83"/>
      <c r="BW778" s="83"/>
      <c r="BX778" s="83"/>
    </row>
    <row r="779" spans="1:76" ht="12.75" customHeight="1" x14ac:dyDescent="0.2">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c r="AV779" s="83"/>
      <c r="AW779" s="83"/>
      <c r="AX779" s="83"/>
      <c r="AY779" s="83"/>
      <c r="AZ779" s="83"/>
      <c r="BA779" s="83"/>
      <c r="BB779" s="83"/>
      <c r="BC779" s="83"/>
      <c r="BD779" s="83"/>
      <c r="BE779" s="83"/>
      <c r="BF779" s="83"/>
      <c r="BG779" s="83"/>
      <c r="BH779" s="83"/>
      <c r="BI779" s="83"/>
      <c r="BJ779" s="83"/>
      <c r="BK779" s="83"/>
      <c r="BL779" s="83"/>
      <c r="BM779" s="83"/>
      <c r="BN779" s="83"/>
      <c r="BO779" s="83"/>
      <c r="BP779" s="83"/>
      <c r="BQ779" s="120"/>
      <c r="BR779" s="120"/>
      <c r="BS779" s="120"/>
      <c r="BT779" s="120"/>
      <c r="BU779" s="83"/>
      <c r="BV779" s="83"/>
      <c r="BW779" s="83"/>
      <c r="BX779" s="83"/>
    </row>
    <row r="780" spans="1:76" ht="12.75" customHeight="1" x14ac:dyDescent="0.2">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c r="BC780" s="83"/>
      <c r="BD780" s="83"/>
      <c r="BE780" s="83"/>
      <c r="BF780" s="83"/>
      <c r="BG780" s="83"/>
      <c r="BH780" s="83"/>
      <c r="BI780" s="83"/>
      <c r="BJ780" s="83"/>
      <c r="BK780" s="83"/>
      <c r="BL780" s="83"/>
      <c r="BM780" s="83"/>
      <c r="BN780" s="83"/>
      <c r="BO780" s="83"/>
      <c r="BP780" s="83"/>
      <c r="BQ780" s="120"/>
      <c r="BR780" s="120"/>
      <c r="BS780" s="120"/>
      <c r="BT780" s="120"/>
      <c r="BU780" s="83"/>
      <c r="BV780" s="83"/>
      <c r="BW780" s="83"/>
      <c r="BX780" s="83"/>
    </row>
    <row r="781" spans="1:76" ht="12.75" customHeight="1" x14ac:dyDescent="0.2">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c r="AV781" s="83"/>
      <c r="AW781" s="83"/>
      <c r="AX781" s="83"/>
      <c r="AY781" s="83"/>
      <c r="AZ781" s="83"/>
      <c r="BA781" s="83"/>
      <c r="BB781" s="83"/>
      <c r="BC781" s="83"/>
      <c r="BD781" s="83"/>
      <c r="BE781" s="83"/>
      <c r="BF781" s="83"/>
      <c r="BG781" s="83"/>
      <c r="BH781" s="83"/>
      <c r="BI781" s="83"/>
      <c r="BJ781" s="83"/>
      <c r="BK781" s="83"/>
      <c r="BL781" s="83"/>
      <c r="BM781" s="83"/>
      <c r="BN781" s="83"/>
      <c r="BO781" s="83"/>
      <c r="BP781" s="83"/>
      <c r="BQ781" s="120"/>
      <c r="BR781" s="120"/>
      <c r="BS781" s="120"/>
      <c r="BT781" s="120"/>
      <c r="BU781" s="83"/>
      <c r="BV781" s="83"/>
      <c r="BW781" s="83"/>
      <c r="BX781" s="83"/>
    </row>
    <row r="782" spans="1:76" ht="12.75" customHeight="1" x14ac:dyDescent="0.2">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3"/>
      <c r="AX782" s="83"/>
      <c r="AY782" s="83"/>
      <c r="AZ782" s="83"/>
      <c r="BA782" s="83"/>
      <c r="BB782" s="83"/>
      <c r="BC782" s="83"/>
      <c r="BD782" s="83"/>
      <c r="BE782" s="83"/>
      <c r="BF782" s="83"/>
      <c r="BG782" s="83"/>
      <c r="BH782" s="83"/>
      <c r="BI782" s="83"/>
      <c r="BJ782" s="83"/>
      <c r="BK782" s="83"/>
      <c r="BL782" s="83"/>
      <c r="BM782" s="83"/>
      <c r="BN782" s="83"/>
      <c r="BO782" s="83"/>
      <c r="BP782" s="83"/>
      <c r="BQ782" s="120"/>
      <c r="BR782" s="120"/>
      <c r="BS782" s="120"/>
      <c r="BT782" s="120"/>
      <c r="BU782" s="83"/>
      <c r="BV782" s="83"/>
      <c r="BW782" s="83"/>
      <c r="BX782" s="83"/>
    </row>
    <row r="783" spans="1:76" ht="12.75" customHeight="1" x14ac:dyDescent="0.2">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c r="AV783" s="83"/>
      <c r="AW783" s="83"/>
      <c r="AX783" s="83"/>
      <c r="AY783" s="83"/>
      <c r="AZ783" s="83"/>
      <c r="BA783" s="83"/>
      <c r="BB783" s="83"/>
      <c r="BC783" s="83"/>
      <c r="BD783" s="83"/>
      <c r="BE783" s="83"/>
      <c r="BF783" s="83"/>
      <c r="BG783" s="83"/>
      <c r="BH783" s="83"/>
      <c r="BI783" s="83"/>
      <c r="BJ783" s="83"/>
      <c r="BK783" s="83"/>
      <c r="BL783" s="83"/>
      <c r="BM783" s="83"/>
      <c r="BN783" s="83"/>
      <c r="BO783" s="83"/>
      <c r="BP783" s="83"/>
      <c r="BQ783" s="120"/>
      <c r="BR783" s="120"/>
      <c r="BS783" s="120"/>
      <c r="BT783" s="120"/>
      <c r="BU783" s="83"/>
      <c r="BV783" s="83"/>
      <c r="BW783" s="83"/>
      <c r="BX783" s="83"/>
    </row>
    <row r="784" spans="1:76" ht="12.75" customHeight="1" x14ac:dyDescent="0.2">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3"/>
      <c r="AZ784" s="83"/>
      <c r="BA784" s="83"/>
      <c r="BB784" s="83"/>
      <c r="BC784" s="83"/>
      <c r="BD784" s="83"/>
      <c r="BE784" s="83"/>
      <c r="BF784" s="83"/>
      <c r="BG784" s="83"/>
      <c r="BH784" s="83"/>
      <c r="BI784" s="83"/>
      <c r="BJ784" s="83"/>
      <c r="BK784" s="83"/>
      <c r="BL784" s="83"/>
      <c r="BM784" s="83"/>
      <c r="BN784" s="83"/>
      <c r="BO784" s="83"/>
      <c r="BP784" s="83"/>
      <c r="BQ784" s="120"/>
      <c r="BR784" s="120"/>
      <c r="BS784" s="120"/>
      <c r="BT784" s="120"/>
      <c r="BU784" s="83"/>
      <c r="BV784" s="83"/>
      <c r="BW784" s="83"/>
      <c r="BX784" s="83"/>
    </row>
    <row r="785" spans="1:76" ht="12.75" customHeight="1" x14ac:dyDescent="0.2">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c r="AV785" s="83"/>
      <c r="AW785" s="83"/>
      <c r="AX785" s="83"/>
      <c r="AY785" s="83"/>
      <c r="AZ785" s="83"/>
      <c r="BA785" s="83"/>
      <c r="BB785" s="83"/>
      <c r="BC785" s="83"/>
      <c r="BD785" s="83"/>
      <c r="BE785" s="83"/>
      <c r="BF785" s="83"/>
      <c r="BG785" s="83"/>
      <c r="BH785" s="83"/>
      <c r="BI785" s="83"/>
      <c r="BJ785" s="83"/>
      <c r="BK785" s="83"/>
      <c r="BL785" s="83"/>
      <c r="BM785" s="83"/>
      <c r="BN785" s="83"/>
      <c r="BO785" s="83"/>
      <c r="BP785" s="83"/>
      <c r="BQ785" s="120"/>
      <c r="BR785" s="120"/>
      <c r="BS785" s="120"/>
      <c r="BT785" s="120"/>
      <c r="BU785" s="83"/>
      <c r="BV785" s="83"/>
      <c r="BW785" s="83"/>
      <c r="BX785" s="83"/>
    </row>
    <row r="786" spans="1:76" ht="12.75" customHeight="1" x14ac:dyDescent="0.2">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3"/>
      <c r="AX786" s="83"/>
      <c r="AY786" s="83"/>
      <c r="AZ786" s="83"/>
      <c r="BA786" s="83"/>
      <c r="BB786" s="83"/>
      <c r="BC786" s="83"/>
      <c r="BD786" s="83"/>
      <c r="BE786" s="83"/>
      <c r="BF786" s="83"/>
      <c r="BG786" s="83"/>
      <c r="BH786" s="83"/>
      <c r="BI786" s="83"/>
      <c r="BJ786" s="83"/>
      <c r="BK786" s="83"/>
      <c r="BL786" s="83"/>
      <c r="BM786" s="83"/>
      <c r="BN786" s="83"/>
      <c r="BO786" s="83"/>
      <c r="BP786" s="83"/>
      <c r="BQ786" s="120"/>
      <c r="BR786" s="120"/>
      <c r="BS786" s="120"/>
      <c r="BT786" s="120"/>
      <c r="BU786" s="83"/>
      <c r="BV786" s="83"/>
      <c r="BW786" s="83"/>
      <c r="BX786" s="83"/>
    </row>
    <row r="787" spans="1:76" ht="12.75" customHeight="1" x14ac:dyDescent="0.2">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c r="AV787" s="83"/>
      <c r="AW787" s="83"/>
      <c r="AX787" s="83"/>
      <c r="AY787" s="83"/>
      <c r="AZ787" s="83"/>
      <c r="BA787" s="83"/>
      <c r="BB787" s="83"/>
      <c r="BC787" s="83"/>
      <c r="BD787" s="83"/>
      <c r="BE787" s="83"/>
      <c r="BF787" s="83"/>
      <c r="BG787" s="83"/>
      <c r="BH787" s="83"/>
      <c r="BI787" s="83"/>
      <c r="BJ787" s="83"/>
      <c r="BK787" s="83"/>
      <c r="BL787" s="83"/>
      <c r="BM787" s="83"/>
      <c r="BN787" s="83"/>
      <c r="BO787" s="83"/>
      <c r="BP787" s="83"/>
      <c r="BQ787" s="120"/>
      <c r="BR787" s="120"/>
      <c r="BS787" s="120"/>
      <c r="BT787" s="120"/>
      <c r="BU787" s="83"/>
      <c r="BV787" s="83"/>
      <c r="BW787" s="83"/>
      <c r="BX787" s="83"/>
    </row>
    <row r="788" spans="1:76" ht="12.75" customHeight="1" x14ac:dyDescent="0.2">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c r="BC788" s="83"/>
      <c r="BD788" s="83"/>
      <c r="BE788" s="83"/>
      <c r="BF788" s="83"/>
      <c r="BG788" s="83"/>
      <c r="BH788" s="83"/>
      <c r="BI788" s="83"/>
      <c r="BJ788" s="83"/>
      <c r="BK788" s="83"/>
      <c r="BL788" s="83"/>
      <c r="BM788" s="83"/>
      <c r="BN788" s="83"/>
      <c r="BO788" s="83"/>
      <c r="BP788" s="83"/>
      <c r="BQ788" s="120"/>
      <c r="BR788" s="120"/>
      <c r="BS788" s="120"/>
      <c r="BT788" s="120"/>
      <c r="BU788" s="83"/>
      <c r="BV788" s="83"/>
      <c r="BW788" s="83"/>
      <c r="BX788" s="83"/>
    </row>
    <row r="789" spans="1:76" ht="12.75" customHeight="1" x14ac:dyDescent="0.2">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c r="AV789" s="83"/>
      <c r="AW789" s="83"/>
      <c r="AX789" s="83"/>
      <c r="AY789" s="83"/>
      <c r="AZ789" s="83"/>
      <c r="BA789" s="83"/>
      <c r="BB789" s="83"/>
      <c r="BC789" s="83"/>
      <c r="BD789" s="83"/>
      <c r="BE789" s="83"/>
      <c r="BF789" s="83"/>
      <c r="BG789" s="83"/>
      <c r="BH789" s="83"/>
      <c r="BI789" s="83"/>
      <c r="BJ789" s="83"/>
      <c r="BK789" s="83"/>
      <c r="BL789" s="83"/>
      <c r="BM789" s="83"/>
      <c r="BN789" s="83"/>
      <c r="BO789" s="83"/>
      <c r="BP789" s="83"/>
      <c r="BQ789" s="120"/>
      <c r="BR789" s="120"/>
      <c r="BS789" s="120"/>
      <c r="BT789" s="120"/>
      <c r="BU789" s="83"/>
      <c r="BV789" s="83"/>
      <c r="BW789" s="83"/>
      <c r="BX789" s="83"/>
    </row>
    <row r="790" spans="1:76" ht="12.75" customHeight="1" x14ac:dyDescent="0.2">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3"/>
      <c r="AX790" s="83"/>
      <c r="AY790" s="83"/>
      <c r="AZ790" s="83"/>
      <c r="BA790" s="83"/>
      <c r="BB790" s="83"/>
      <c r="BC790" s="83"/>
      <c r="BD790" s="83"/>
      <c r="BE790" s="83"/>
      <c r="BF790" s="83"/>
      <c r="BG790" s="83"/>
      <c r="BH790" s="83"/>
      <c r="BI790" s="83"/>
      <c r="BJ790" s="83"/>
      <c r="BK790" s="83"/>
      <c r="BL790" s="83"/>
      <c r="BM790" s="83"/>
      <c r="BN790" s="83"/>
      <c r="BO790" s="83"/>
      <c r="BP790" s="83"/>
      <c r="BQ790" s="120"/>
      <c r="BR790" s="120"/>
      <c r="BS790" s="120"/>
      <c r="BT790" s="120"/>
      <c r="BU790" s="83"/>
      <c r="BV790" s="83"/>
      <c r="BW790" s="83"/>
      <c r="BX790" s="83"/>
    </row>
    <row r="791" spans="1:76" ht="12.75" customHeight="1" x14ac:dyDescent="0.2">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c r="AV791" s="83"/>
      <c r="AW791" s="83"/>
      <c r="AX791" s="83"/>
      <c r="AY791" s="83"/>
      <c r="AZ791" s="83"/>
      <c r="BA791" s="83"/>
      <c r="BB791" s="83"/>
      <c r="BC791" s="83"/>
      <c r="BD791" s="83"/>
      <c r="BE791" s="83"/>
      <c r="BF791" s="83"/>
      <c r="BG791" s="83"/>
      <c r="BH791" s="83"/>
      <c r="BI791" s="83"/>
      <c r="BJ791" s="83"/>
      <c r="BK791" s="83"/>
      <c r="BL791" s="83"/>
      <c r="BM791" s="83"/>
      <c r="BN791" s="83"/>
      <c r="BO791" s="83"/>
      <c r="BP791" s="83"/>
      <c r="BQ791" s="120"/>
      <c r="BR791" s="120"/>
      <c r="BS791" s="120"/>
      <c r="BT791" s="120"/>
      <c r="BU791" s="83"/>
      <c r="BV791" s="83"/>
      <c r="BW791" s="83"/>
      <c r="BX791" s="83"/>
    </row>
    <row r="792" spans="1:76" ht="12.75" customHeight="1" x14ac:dyDescent="0.2">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3"/>
      <c r="AX792" s="83"/>
      <c r="AY792" s="83"/>
      <c r="AZ792" s="83"/>
      <c r="BA792" s="83"/>
      <c r="BB792" s="83"/>
      <c r="BC792" s="83"/>
      <c r="BD792" s="83"/>
      <c r="BE792" s="83"/>
      <c r="BF792" s="83"/>
      <c r="BG792" s="83"/>
      <c r="BH792" s="83"/>
      <c r="BI792" s="83"/>
      <c r="BJ792" s="83"/>
      <c r="BK792" s="83"/>
      <c r="BL792" s="83"/>
      <c r="BM792" s="83"/>
      <c r="BN792" s="83"/>
      <c r="BO792" s="83"/>
      <c r="BP792" s="83"/>
      <c r="BQ792" s="120"/>
      <c r="BR792" s="120"/>
      <c r="BS792" s="120"/>
      <c r="BT792" s="120"/>
      <c r="BU792" s="83"/>
      <c r="BV792" s="83"/>
      <c r="BW792" s="83"/>
      <c r="BX792" s="83"/>
    </row>
    <row r="793" spans="1:76" ht="12.75" customHeight="1" x14ac:dyDescent="0.2">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c r="AV793" s="83"/>
      <c r="AW793" s="83"/>
      <c r="AX793" s="83"/>
      <c r="AY793" s="83"/>
      <c r="AZ793" s="83"/>
      <c r="BA793" s="83"/>
      <c r="BB793" s="83"/>
      <c r="BC793" s="83"/>
      <c r="BD793" s="83"/>
      <c r="BE793" s="83"/>
      <c r="BF793" s="83"/>
      <c r="BG793" s="83"/>
      <c r="BH793" s="83"/>
      <c r="BI793" s="83"/>
      <c r="BJ793" s="83"/>
      <c r="BK793" s="83"/>
      <c r="BL793" s="83"/>
      <c r="BM793" s="83"/>
      <c r="BN793" s="83"/>
      <c r="BO793" s="83"/>
      <c r="BP793" s="83"/>
      <c r="BQ793" s="120"/>
      <c r="BR793" s="120"/>
      <c r="BS793" s="120"/>
      <c r="BT793" s="120"/>
      <c r="BU793" s="83"/>
      <c r="BV793" s="83"/>
      <c r="BW793" s="83"/>
      <c r="BX793" s="83"/>
    </row>
    <row r="794" spans="1:76" ht="12.75" customHeight="1" x14ac:dyDescent="0.2">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3"/>
      <c r="AX794" s="83"/>
      <c r="AY794" s="83"/>
      <c r="AZ794" s="83"/>
      <c r="BA794" s="83"/>
      <c r="BB794" s="83"/>
      <c r="BC794" s="83"/>
      <c r="BD794" s="83"/>
      <c r="BE794" s="83"/>
      <c r="BF794" s="83"/>
      <c r="BG794" s="83"/>
      <c r="BH794" s="83"/>
      <c r="BI794" s="83"/>
      <c r="BJ794" s="83"/>
      <c r="BK794" s="83"/>
      <c r="BL794" s="83"/>
      <c r="BM794" s="83"/>
      <c r="BN794" s="83"/>
      <c r="BO794" s="83"/>
      <c r="BP794" s="83"/>
      <c r="BQ794" s="120"/>
      <c r="BR794" s="120"/>
      <c r="BS794" s="120"/>
      <c r="BT794" s="120"/>
      <c r="BU794" s="83"/>
      <c r="BV794" s="83"/>
      <c r="BW794" s="83"/>
      <c r="BX794" s="83"/>
    </row>
    <row r="795" spans="1:76" ht="12.75" customHeight="1" x14ac:dyDescent="0.2">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c r="AV795" s="83"/>
      <c r="AW795" s="83"/>
      <c r="AX795" s="83"/>
      <c r="AY795" s="83"/>
      <c r="AZ795" s="83"/>
      <c r="BA795" s="83"/>
      <c r="BB795" s="83"/>
      <c r="BC795" s="83"/>
      <c r="BD795" s="83"/>
      <c r="BE795" s="83"/>
      <c r="BF795" s="83"/>
      <c r="BG795" s="83"/>
      <c r="BH795" s="83"/>
      <c r="BI795" s="83"/>
      <c r="BJ795" s="83"/>
      <c r="BK795" s="83"/>
      <c r="BL795" s="83"/>
      <c r="BM795" s="83"/>
      <c r="BN795" s="83"/>
      <c r="BO795" s="83"/>
      <c r="BP795" s="83"/>
      <c r="BQ795" s="120"/>
      <c r="BR795" s="120"/>
      <c r="BS795" s="120"/>
      <c r="BT795" s="120"/>
      <c r="BU795" s="83"/>
      <c r="BV795" s="83"/>
      <c r="BW795" s="83"/>
      <c r="BX795" s="83"/>
    </row>
    <row r="796" spans="1:76" ht="12.75" customHeight="1" x14ac:dyDescent="0.2">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83"/>
      <c r="AZ796" s="83"/>
      <c r="BA796" s="83"/>
      <c r="BB796" s="83"/>
      <c r="BC796" s="83"/>
      <c r="BD796" s="83"/>
      <c r="BE796" s="83"/>
      <c r="BF796" s="83"/>
      <c r="BG796" s="83"/>
      <c r="BH796" s="83"/>
      <c r="BI796" s="83"/>
      <c r="BJ796" s="83"/>
      <c r="BK796" s="83"/>
      <c r="BL796" s="83"/>
      <c r="BM796" s="83"/>
      <c r="BN796" s="83"/>
      <c r="BO796" s="83"/>
      <c r="BP796" s="83"/>
      <c r="BQ796" s="120"/>
      <c r="BR796" s="120"/>
      <c r="BS796" s="120"/>
      <c r="BT796" s="120"/>
      <c r="BU796" s="83"/>
      <c r="BV796" s="83"/>
      <c r="BW796" s="83"/>
      <c r="BX796" s="83"/>
    </row>
    <row r="797" spans="1:76" ht="12.75" customHeight="1" x14ac:dyDescent="0.2">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c r="AV797" s="83"/>
      <c r="AW797" s="83"/>
      <c r="AX797" s="83"/>
      <c r="AY797" s="83"/>
      <c r="AZ797" s="83"/>
      <c r="BA797" s="83"/>
      <c r="BB797" s="83"/>
      <c r="BC797" s="83"/>
      <c r="BD797" s="83"/>
      <c r="BE797" s="83"/>
      <c r="BF797" s="83"/>
      <c r="BG797" s="83"/>
      <c r="BH797" s="83"/>
      <c r="BI797" s="83"/>
      <c r="BJ797" s="83"/>
      <c r="BK797" s="83"/>
      <c r="BL797" s="83"/>
      <c r="BM797" s="83"/>
      <c r="BN797" s="83"/>
      <c r="BO797" s="83"/>
      <c r="BP797" s="83"/>
      <c r="BQ797" s="120"/>
      <c r="BR797" s="120"/>
      <c r="BS797" s="120"/>
      <c r="BT797" s="120"/>
      <c r="BU797" s="83"/>
      <c r="BV797" s="83"/>
      <c r="BW797" s="83"/>
      <c r="BX797" s="83"/>
    </row>
    <row r="798" spans="1:76" ht="12.75" customHeight="1" x14ac:dyDescent="0.2">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3"/>
      <c r="AX798" s="83"/>
      <c r="AY798" s="83"/>
      <c r="AZ798" s="83"/>
      <c r="BA798" s="83"/>
      <c r="BB798" s="83"/>
      <c r="BC798" s="83"/>
      <c r="BD798" s="83"/>
      <c r="BE798" s="83"/>
      <c r="BF798" s="83"/>
      <c r="BG798" s="83"/>
      <c r="BH798" s="83"/>
      <c r="BI798" s="83"/>
      <c r="BJ798" s="83"/>
      <c r="BK798" s="83"/>
      <c r="BL798" s="83"/>
      <c r="BM798" s="83"/>
      <c r="BN798" s="83"/>
      <c r="BO798" s="83"/>
      <c r="BP798" s="83"/>
      <c r="BQ798" s="120"/>
      <c r="BR798" s="120"/>
      <c r="BS798" s="120"/>
      <c r="BT798" s="120"/>
      <c r="BU798" s="83"/>
      <c r="BV798" s="83"/>
      <c r="BW798" s="83"/>
      <c r="BX798" s="83"/>
    </row>
    <row r="799" spans="1:76" ht="12.75" customHeight="1" x14ac:dyDescent="0.2">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c r="AV799" s="83"/>
      <c r="AW799" s="83"/>
      <c r="AX799" s="83"/>
      <c r="AY799" s="83"/>
      <c r="AZ799" s="83"/>
      <c r="BA799" s="83"/>
      <c r="BB799" s="83"/>
      <c r="BC799" s="83"/>
      <c r="BD799" s="83"/>
      <c r="BE799" s="83"/>
      <c r="BF799" s="83"/>
      <c r="BG799" s="83"/>
      <c r="BH799" s="83"/>
      <c r="BI799" s="83"/>
      <c r="BJ799" s="83"/>
      <c r="BK799" s="83"/>
      <c r="BL799" s="83"/>
      <c r="BM799" s="83"/>
      <c r="BN799" s="83"/>
      <c r="BO799" s="83"/>
      <c r="BP799" s="83"/>
      <c r="BQ799" s="120"/>
      <c r="BR799" s="120"/>
      <c r="BS799" s="120"/>
      <c r="BT799" s="120"/>
      <c r="BU799" s="83"/>
      <c r="BV799" s="83"/>
      <c r="BW799" s="83"/>
      <c r="BX799" s="83"/>
    </row>
    <row r="800" spans="1:76" ht="12.75" customHeight="1" x14ac:dyDescent="0.2">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c r="BC800" s="83"/>
      <c r="BD800" s="83"/>
      <c r="BE800" s="83"/>
      <c r="BF800" s="83"/>
      <c r="BG800" s="83"/>
      <c r="BH800" s="83"/>
      <c r="BI800" s="83"/>
      <c r="BJ800" s="83"/>
      <c r="BK800" s="83"/>
      <c r="BL800" s="83"/>
      <c r="BM800" s="83"/>
      <c r="BN800" s="83"/>
      <c r="BO800" s="83"/>
      <c r="BP800" s="83"/>
      <c r="BQ800" s="120"/>
      <c r="BR800" s="120"/>
      <c r="BS800" s="120"/>
      <c r="BT800" s="120"/>
      <c r="BU800" s="83"/>
      <c r="BV800" s="83"/>
      <c r="BW800" s="83"/>
      <c r="BX800" s="83"/>
    </row>
    <row r="801" spans="1:76" ht="12.75" customHeight="1" x14ac:dyDescent="0.2">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c r="AV801" s="83"/>
      <c r="AW801" s="83"/>
      <c r="AX801" s="83"/>
      <c r="AY801" s="83"/>
      <c r="AZ801" s="83"/>
      <c r="BA801" s="83"/>
      <c r="BB801" s="83"/>
      <c r="BC801" s="83"/>
      <c r="BD801" s="83"/>
      <c r="BE801" s="83"/>
      <c r="BF801" s="83"/>
      <c r="BG801" s="83"/>
      <c r="BH801" s="83"/>
      <c r="BI801" s="83"/>
      <c r="BJ801" s="83"/>
      <c r="BK801" s="83"/>
      <c r="BL801" s="83"/>
      <c r="BM801" s="83"/>
      <c r="BN801" s="83"/>
      <c r="BO801" s="83"/>
      <c r="BP801" s="83"/>
      <c r="BQ801" s="120"/>
      <c r="BR801" s="120"/>
      <c r="BS801" s="120"/>
      <c r="BT801" s="120"/>
      <c r="BU801" s="83"/>
      <c r="BV801" s="83"/>
      <c r="BW801" s="83"/>
      <c r="BX801" s="83"/>
    </row>
    <row r="802" spans="1:76" ht="12.75" customHeight="1" x14ac:dyDescent="0.2">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3"/>
      <c r="AX802" s="83"/>
      <c r="AY802" s="83"/>
      <c r="AZ802" s="83"/>
      <c r="BA802" s="83"/>
      <c r="BB802" s="83"/>
      <c r="BC802" s="83"/>
      <c r="BD802" s="83"/>
      <c r="BE802" s="83"/>
      <c r="BF802" s="83"/>
      <c r="BG802" s="83"/>
      <c r="BH802" s="83"/>
      <c r="BI802" s="83"/>
      <c r="BJ802" s="83"/>
      <c r="BK802" s="83"/>
      <c r="BL802" s="83"/>
      <c r="BM802" s="83"/>
      <c r="BN802" s="83"/>
      <c r="BO802" s="83"/>
      <c r="BP802" s="83"/>
      <c r="BQ802" s="120"/>
      <c r="BR802" s="120"/>
      <c r="BS802" s="120"/>
      <c r="BT802" s="120"/>
      <c r="BU802" s="83"/>
      <c r="BV802" s="83"/>
      <c r="BW802" s="83"/>
      <c r="BX802" s="83"/>
    </row>
    <row r="803" spans="1:76" ht="12.75" customHeight="1" x14ac:dyDescent="0.2">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c r="AV803" s="83"/>
      <c r="AW803" s="83"/>
      <c r="AX803" s="83"/>
      <c r="AY803" s="83"/>
      <c r="AZ803" s="83"/>
      <c r="BA803" s="83"/>
      <c r="BB803" s="83"/>
      <c r="BC803" s="83"/>
      <c r="BD803" s="83"/>
      <c r="BE803" s="83"/>
      <c r="BF803" s="83"/>
      <c r="BG803" s="83"/>
      <c r="BH803" s="83"/>
      <c r="BI803" s="83"/>
      <c r="BJ803" s="83"/>
      <c r="BK803" s="83"/>
      <c r="BL803" s="83"/>
      <c r="BM803" s="83"/>
      <c r="BN803" s="83"/>
      <c r="BO803" s="83"/>
      <c r="BP803" s="83"/>
      <c r="BQ803" s="120"/>
      <c r="BR803" s="120"/>
      <c r="BS803" s="120"/>
      <c r="BT803" s="120"/>
      <c r="BU803" s="83"/>
      <c r="BV803" s="83"/>
      <c r="BW803" s="83"/>
      <c r="BX803" s="83"/>
    </row>
    <row r="804" spans="1:76" ht="12.75" customHeight="1" x14ac:dyDescent="0.2">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3"/>
      <c r="AX804" s="83"/>
      <c r="AY804" s="83"/>
      <c r="AZ804" s="83"/>
      <c r="BA804" s="83"/>
      <c r="BB804" s="83"/>
      <c r="BC804" s="83"/>
      <c r="BD804" s="83"/>
      <c r="BE804" s="83"/>
      <c r="BF804" s="83"/>
      <c r="BG804" s="83"/>
      <c r="BH804" s="83"/>
      <c r="BI804" s="83"/>
      <c r="BJ804" s="83"/>
      <c r="BK804" s="83"/>
      <c r="BL804" s="83"/>
      <c r="BM804" s="83"/>
      <c r="BN804" s="83"/>
      <c r="BO804" s="83"/>
      <c r="BP804" s="83"/>
      <c r="BQ804" s="120"/>
      <c r="BR804" s="120"/>
      <c r="BS804" s="120"/>
      <c r="BT804" s="120"/>
      <c r="BU804" s="83"/>
      <c r="BV804" s="83"/>
      <c r="BW804" s="83"/>
      <c r="BX804" s="83"/>
    </row>
    <row r="805" spans="1:76" ht="12.75" customHeight="1" x14ac:dyDescent="0.2">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c r="AV805" s="83"/>
      <c r="AW805" s="83"/>
      <c r="AX805" s="83"/>
      <c r="AY805" s="83"/>
      <c r="AZ805" s="83"/>
      <c r="BA805" s="83"/>
      <c r="BB805" s="83"/>
      <c r="BC805" s="83"/>
      <c r="BD805" s="83"/>
      <c r="BE805" s="83"/>
      <c r="BF805" s="83"/>
      <c r="BG805" s="83"/>
      <c r="BH805" s="83"/>
      <c r="BI805" s="83"/>
      <c r="BJ805" s="83"/>
      <c r="BK805" s="83"/>
      <c r="BL805" s="83"/>
      <c r="BM805" s="83"/>
      <c r="BN805" s="83"/>
      <c r="BO805" s="83"/>
      <c r="BP805" s="83"/>
      <c r="BQ805" s="120"/>
      <c r="BR805" s="120"/>
      <c r="BS805" s="120"/>
      <c r="BT805" s="120"/>
      <c r="BU805" s="83"/>
      <c r="BV805" s="83"/>
      <c r="BW805" s="83"/>
      <c r="BX805" s="83"/>
    </row>
    <row r="806" spans="1:76" ht="12.75" customHeight="1" x14ac:dyDescent="0.2">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3"/>
      <c r="AX806" s="83"/>
      <c r="AY806" s="83"/>
      <c r="AZ806" s="83"/>
      <c r="BA806" s="83"/>
      <c r="BB806" s="83"/>
      <c r="BC806" s="83"/>
      <c r="BD806" s="83"/>
      <c r="BE806" s="83"/>
      <c r="BF806" s="83"/>
      <c r="BG806" s="83"/>
      <c r="BH806" s="83"/>
      <c r="BI806" s="83"/>
      <c r="BJ806" s="83"/>
      <c r="BK806" s="83"/>
      <c r="BL806" s="83"/>
      <c r="BM806" s="83"/>
      <c r="BN806" s="83"/>
      <c r="BO806" s="83"/>
      <c r="BP806" s="83"/>
      <c r="BQ806" s="120"/>
      <c r="BR806" s="120"/>
      <c r="BS806" s="120"/>
      <c r="BT806" s="120"/>
      <c r="BU806" s="83"/>
      <c r="BV806" s="83"/>
      <c r="BW806" s="83"/>
      <c r="BX806" s="83"/>
    </row>
    <row r="807" spans="1:76" ht="12.75" customHeight="1" x14ac:dyDescent="0.2">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c r="AV807" s="83"/>
      <c r="AW807" s="83"/>
      <c r="AX807" s="83"/>
      <c r="AY807" s="83"/>
      <c r="AZ807" s="83"/>
      <c r="BA807" s="83"/>
      <c r="BB807" s="83"/>
      <c r="BC807" s="83"/>
      <c r="BD807" s="83"/>
      <c r="BE807" s="83"/>
      <c r="BF807" s="83"/>
      <c r="BG807" s="83"/>
      <c r="BH807" s="83"/>
      <c r="BI807" s="83"/>
      <c r="BJ807" s="83"/>
      <c r="BK807" s="83"/>
      <c r="BL807" s="83"/>
      <c r="BM807" s="83"/>
      <c r="BN807" s="83"/>
      <c r="BO807" s="83"/>
      <c r="BP807" s="83"/>
      <c r="BQ807" s="120"/>
      <c r="BR807" s="120"/>
      <c r="BS807" s="120"/>
      <c r="BT807" s="120"/>
      <c r="BU807" s="83"/>
      <c r="BV807" s="83"/>
      <c r="BW807" s="83"/>
      <c r="BX807" s="83"/>
    </row>
    <row r="808" spans="1:76" ht="12.75" customHeight="1" x14ac:dyDescent="0.2">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3"/>
      <c r="AX808" s="83"/>
      <c r="AY808" s="83"/>
      <c r="AZ808" s="83"/>
      <c r="BA808" s="83"/>
      <c r="BB808" s="83"/>
      <c r="BC808" s="83"/>
      <c r="BD808" s="83"/>
      <c r="BE808" s="83"/>
      <c r="BF808" s="83"/>
      <c r="BG808" s="83"/>
      <c r="BH808" s="83"/>
      <c r="BI808" s="83"/>
      <c r="BJ808" s="83"/>
      <c r="BK808" s="83"/>
      <c r="BL808" s="83"/>
      <c r="BM808" s="83"/>
      <c r="BN808" s="83"/>
      <c r="BO808" s="83"/>
      <c r="BP808" s="83"/>
      <c r="BQ808" s="120"/>
      <c r="BR808" s="120"/>
      <c r="BS808" s="120"/>
      <c r="BT808" s="120"/>
      <c r="BU808" s="83"/>
      <c r="BV808" s="83"/>
      <c r="BW808" s="83"/>
      <c r="BX808" s="83"/>
    </row>
    <row r="809" spans="1:76" ht="12.75" customHeight="1" x14ac:dyDescent="0.2">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c r="AV809" s="83"/>
      <c r="AW809" s="83"/>
      <c r="AX809" s="83"/>
      <c r="AY809" s="83"/>
      <c r="AZ809" s="83"/>
      <c r="BA809" s="83"/>
      <c r="BB809" s="83"/>
      <c r="BC809" s="83"/>
      <c r="BD809" s="83"/>
      <c r="BE809" s="83"/>
      <c r="BF809" s="83"/>
      <c r="BG809" s="83"/>
      <c r="BH809" s="83"/>
      <c r="BI809" s="83"/>
      <c r="BJ809" s="83"/>
      <c r="BK809" s="83"/>
      <c r="BL809" s="83"/>
      <c r="BM809" s="83"/>
      <c r="BN809" s="83"/>
      <c r="BO809" s="83"/>
      <c r="BP809" s="83"/>
      <c r="BQ809" s="120"/>
      <c r="BR809" s="120"/>
      <c r="BS809" s="120"/>
      <c r="BT809" s="120"/>
      <c r="BU809" s="83"/>
      <c r="BV809" s="83"/>
      <c r="BW809" s="83"/>
      <c r="BX809" s="83"/>
    </row>
    <row r="810" spans="1:76" ht="12.75" customHeight="1" x14ac:dyDescent="0.2">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3"/>
      <c r="AX810" s="83"/>
      <c r="AY810" s="83"/>
      <c r="AZ810" s="83"/>
      <c r="BA810" s="83"/>
      <c r="BB810" s="83"/>
      <c r="BC810" s="83"/>
      <c r="BD810" s="83"/>
      <c r="BE810" s="83"/>
      <c r="BF810" s="83"/>
      <c r="BG810" s="83"/>
      <c r="BH810" s="83"/>
      <c r="BI810" s="83"/>
      <c r="BJ810" s="83"/>
      <c r="BK810" s="83"/>
      <c r="BL810" s="83"/>
      <c r="BM810" s="83"/>
      <c r="BN810" s="83"/>
      <c r="BO810" s="83"/>
      <c r="BP810" s="83"/>
      <c r="BQ810" s="120"/>
      <c r="BR810" s="120"/>
      <c r="BS810" s="120"/>
      <c r="BT810" s="120"/>
      <c r="BU810" s="83"/>
      <c r="BV810" s="83"/>
      <c r="BW810" s="83"/>
      <c r="BX810" s="83"/>
    </row>
    <row r="811" spans="1:76" ht="12.75" customHeight="1" x14ac:dyDescent="0.2">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c r="AV811" s="83"/>
      <c r="AW811" s="83"/>
      <c r="AX811" s="83"/>
      <c r="AY811" s="83"/>
      <c r="AZ811" s="83"/>
      <c r="BA811" s="83"/>
      <c r="BB811" s="83"/>
      <c r="BC811" s="83"/>
      <c r="BD811" s="83"/>
      <c r="BE811" s="83"/>
      <c r="BF811" s="83"/>
      <c r="BG811" s="83"/>
      <c r="BH811" s="83"/>
      <c r="BI811" s="83"/>
      <c r="BJ811" s="83"/>
      <c r="BK811" s="83"/>
      <c r="BL811" s="83"/>
      <c r="BM811" s="83"/>
      <c r="BN811" s="83"/>
      <c r="BO811" s="83"/>
      <c r="BP811" s="83"/>
      <c r="BQ811" s="120"/>
      <c r="BR811" s="120"/>
      <c r="BS811" s="120"/>
      <c r="BT811" s="120"/>
      <c r="BU811" s="83"/>
      <c r="BV811" s="83"/>
      <c r="BW811" s="83"/>
      <c r="BX811" s="83"/>
    </row>
    <row r="812" spans="1:76" ht="12.75" customHeight="1" x14ac:dyDescent="0.2">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3"/>
      <c r="AX812" s="83"/>
      <c r="AY812" s="83"/>
      <c r="AZ812" s="83"/>
      <c r="BA812" s="83"/>
      <c r="BB812" s="83"/>
      <c r="BC812" s="83"/>
      <c r="BD812" s="83"/>
      <c r="BE812" s="83"/>
      <c r="BF812" s="83"/>
      <c r="BG812" s="83"/>
      <c r="BH812" s="83"/>
      <c r="BI812" s="83"/>
      <c r="BJ812" s="83"/>
      <c r="BK812" s="83"/>
      <c r="BL812" s="83"/>
      <c r="BM812" s="83"/>
      <c r="BN812" s="83"/>
      <c r="BO812" s="83"/>
      <c r="BP812" s="83"/>
      <c r="BQ812" s="120"/>
      <c r="BR812" s="120"/>
      <c r="BS812" s="120"/>
      <c r="BT812" s="120"/>
      <c r="BU812" s="83"/>
      <c r="BV812" s="83"/>
      <c r="BW812" s="83"/>
      <c r="BX812" s="83"/>
    </row>
    <row r="813" spans="1:76" ht="12.75" customHeight="1" x14ac:dyDescent="0.2">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c r="AV813" s="83"/>
      <c r="AW813" s="83"/>
      <c r="AX813" s="83"/>
      <c r="AY813" s="83"/>
      <c r="AZ813" s="83"/>
      <c r="BA813" s="83"/>
      <c r="BB813" s="83"/>
      <c r="BC813" s="83"/>
      <c r="BD813" s="83"/>
      <c r="BE813" s="83"/>
      <c r="BF813" s="83"/>
      <c r="BG813" s="83"/>
      <c r="BH813" s="83"/>
      <c r="BI813" s="83"/>
      <c r="BJ813" s="83"/>
      <c r="BK813" s="83"/>
      <c r="BL813" s="83"/>
      <c r="BM813" s="83"/>
      <c r="BN813" s="83"/>
      <c r="BO813" s="83"/>
      <c r="BP813" s="83"/>
      <c r="BQ813" s="120"/>
      <c r="BR813" s="120"/>
      <c r="BS813" s="120"/>
      <c r="BT813" s="120"/>
      <c r="BU813" s="83"/>
      <c r="BV813" s="83"/>
      <c r="BW813" s="83"/>
      <c r="BX813" s="83"/>
    </row>
    <row r="814" spans="1:76" ht="12.75" customHeight="1" x14ac:dyDescent="0.2">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3"/>
      <c r="AX814" s="83"/>
      <c r="AY814" s="83"/>
      <c r="AZ814" s="83"/>
      <c r="BA814" s="83"/>
      <c r="BB814" s="83"/>
      <c r="BC814" s="83"/>
      <c r="BD814" s="83"/>
      <c r="BE814" s="83"/>
      <c r="BF814" s="83"/>
      <c r="BG814" s="83"/>
      <c r="BH814" s="83"/>
      <c r="BI814" s="83"/>
      <c r="BJ814" s="83"/>
      <c r="BK814" s="83"/>
      <c r="BL814" s="83"/>
      <c r="BM814" s="83"/>
      <c r="BN814" s="83"/>
      <c r="BO814" s="83"/>
      <c r="BP814" s="83"/>
      <c r="BQ814" s="120"/>
      <c r="BR814" s="120"/>
      <c r="BS814" s="120"/>
      <c r="BT814" s="120"/>
      <c r="BU814" s="83"/>
      <c r="BV814" s="83"/>
      <c r="BW814" s="83"/>
      <c r="BX814" s="83"/>
    </row>
    <row r="815" spans="1:76" ht="12.75" customHeight="1" x14ac:dyDescent="0.2">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c r="BC815" s="83"/>
      <c r="BD815" s="83"/>
      <c r="BE815" s="83"/>
      <c r="BF815" s="83"/>
      <c r="BG815" s="83"/>
      <c r="BH815" s="83"/>
      <c r="BI815" s="83"/>
      <c r="BJ815" s="83"/>
      <c r="BK815" s="83"/>
      <c r="BL815" s="83"/>
      <c r="BM815" s="83"/>
      <c r="BN815" s="83"/>
      <c r="BO815" s="83"/>
      <c r="BP815" s="83"/>
      <c r="BQ815" s="120"/>
      <c r="BR815" s="120"/>
      <c r="BS815" s="120"/>
      <c r="BT815" s="120"/>
      <c r="BU815" s="83"/>
      <c r="BV815" s="83"/>
      <c r="BW815" s="83"/>
      <c r="BX815" s="83"/>
    </row>
    <row r="816" spans="1:76" ht="12.75" customHeight="1" x14ac:dyDescent="0.2">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c r="BC816" s="83"/>
      <c r="BD816" s="83"/>
      <c r="BE816" s="83"/>
      <c r="BF816" s="83"/>
      <c r="BG816" s="83"/>
      <c r="BH816" s="83"/>
      <c r="BI816" s="83"/>
      <c r="BJ816" s="83"/>
      <c r="BK816" s="83"/>
      <c r="BL816" s="83"/>
      <c r="BM816" s="83"/>
      <c r="BN816" s="83"/>
      <c r="BO816" s="83"/>
      <c r="BP816" s="83"/>
      <c r="BQ816" s="120"/>
      <c r="BR816" s="120"/>
      <c r="BS816" s="120"/>
      <c r="BT816" s="120"/>
      <c r="BU816" s="83"/>
      <c r="BV816" s="83"/>
      <c r="BW816" s="83"/>
      <c r="BX816" s="83"/>
    </row>
    <row r="817" spans="1:76" ht="12.75" customHeight="1" x14ac:dyDescent="0.2">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c r="AV817" s="83"/>
      <c r="AW817" s="83"/>
      <c r="AX817" s="83"/>
      <c r="AY817" s="83"/>
      <c r="AZ817" s="83"/>
      <c r="BA817" s="83"/>
      <c r="BB817" s="83"/>
      <c r="BC817" s="83"/>
      <c r="BD817" s="83"/>
      <c r="BE817" s="83"/>
      <c r="BF817" s="83"/>
      <c r="BG817" s="83"/>
      <c r="BH817" s="83"/>
      <c r="BI817" s="83"/>
      <c r="BJ817" s="83"/>
      <c r="BK817" s="83"/>
      <c r="BL817" s="83"/>
      <c r="BM817" s="83"/>
      <c r="BN817" s="83"/>
      <c r="BO817" s="83"/>
      <c r="BP817" s="83"/>
      <c r="BQ817" s="120"/>
      <c r="BR817" s="120"/>
      <c r="BS817" s="120"/>
      <c r="BT817" s="120"/>
      <c r="BU817" s="83"/>
      <c r="BV817" s="83"/>
      <c r="BW817" s="83"/>
      <c r="BX817" s="83"/>
    </row>
    <row r="818" spans="1:76" ht="12.75" customHeight="1" x14ac:dyDescent="0.2">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3"/>
      <c r="AX818" s="83"/>
      <c r="AY818" s="83"/>
      <c r="AZ818" s="83"/>
      <c r="BA818" s="83"/>
      <c r="BB818" s="83"/>
      <c r="BC818" s="83"/>
      <c r="BD818" s="83"/>
      <c r="BE818" s="83"/>
      <c r="BF818" s="83"/>
      <c r="BG818" s="83"/>
      <c r="BH818" s="83"/>
      <c r="BI818" s="83"/>
      <c r="BJ818" s="83"/>
      <c r="BK818" s="83"/>
      <c r="BL818" s="83"/>
      <c r="BM818" s="83"/>
      <c r="BN818" s="83"/>
      <c r="BO818" s="83"/>
      <c r="BP818" s="83"/>
      <c r="BQ818" s="120"/>
      <c r="BR818" s="120"/>
      <c r="BS818" s="120"/>
      <c r="BT818" s="120"/>
      <c r="BU818" s="83"/>
      <c r="BV818" s="83"/>
      <c r="BW818" s="83"/>
      <c r="BX818" s="83"/>
    </row>
    <row r="819" spans="1:76" ht="12.75" customHeight="1" x14ac:dyDescent="0.2">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c r="AV819" s="83"/>
      <c r="AW819" s="83"/>
      <c r="AX819" s="83"/>
      <c r="AY819" s="83"/>
      <c r="AZ819" s="83"/>
      <c r="BA819" s="83"/>
      <c r="BB819" s="83"/>
      <c r="BC819" s="83"/>
      <c r="BD819" s="83"/>
      <c r="BE819" s="83"/>
      <c r="BF819" s="83"/>
      <c r="BG819" s="83"/>
      <c r="BH819" s="83"/>
      <c r="BI819" s="83"/>
      <c r="BJ819" s="83"/>
      <c r="BK819" s="83"/>
      <c r="BL819" s="83"/>
      <c r="BM819" s="83"/>
      <c r="BN819" s="83"/>
      <c r="BO819" s="83"/>
      <c r="BP819" s="83"/>
      <c r="BQ819" s="120"/>
      <c r="BR819" s="120"/>
      <c r="BS819" s="120"/>
      <c r="BT819" s="120"/>
      <c r="BU819" s="83"/>
      <c r="BV819" s="83"/>
      <c r="BW819" s="83"/>
      <c r="BX819" s="83"/>
    </row>
    <row r="820" spans="1:76" ht="12.75" customHeight="1" x14ac:dyDescent="0.2">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3"/>
      <c r="AX820" s="83"/>
      <c r="AY820" s="83"/>
      <c r="AZ820" s="83"/>
      <c r="BA820" s="83"/>
      <c r="BB820" s="83"/>
      <c r="BC820" s="83"/>
      <c r="BD820" s="83"/>
      <c r="BE820" s="83"/>
      <c r="BF820" s="83"/>
      <c r="BG820" s="83"/>
      <c r="BH820" s="83"/>
      <c r="BI820" s="83"/>
      <c r="BJ820" s="83"/>
      <c r="BK820" s="83"/>
      <c r="BL820" s="83"/>
      <c r="BM820" s="83"/>
      <c r="BN820" s="83"/>
      <c r="BO820" s="83"/>
      <c r="BP820" s="83"/>
      <c r="BQ820" s="120"/>
      <c r="BR820" s="120"/>
      <c r="BS820" s="120"/>
      <c r="BT820" s="120"/>
      <c r="BU820" s="83"/>
      <c r="BV820" s="83"/>
      <c r="BW820" s="83"/>
      <c r="BX820" s="83"/>
    </row>
    <row r="821" spans="1:76" ht="12.75" customHeight="1" x14ac:dyDescent="0.2">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c r="BC821" s="83"/>
      <c r="BD821" s="83"/>
      <c r="BE821" s="83"/>
      <c r="BF821" s="83"/>
      <c r="BG821" s="83"/>
      <c r="BH821" s="83"/>
      <c r="BI821" s="83"/>
      <c r="BJ821" s="83"/>
      <c r="BK821" s="83"/>
      <c r="BL821" s="83"/>
      <c r="BM821" s="83"/>
      <c r="BN821" s="83"/>
      <c r="BO821" s="83"/>
      <c r="BP821" s="83"/>
      <c r="BQ821" s="120"/>
      <c r="BR821" s="120"/>
      <c r="BS821" s="120"/>
      <c r="BT821" s="120"/>
      <c r="BU821" s="83"/>
      <c r="BV821" s="83"/>
      <c r="BW821" s="83"/>
      <c r="BX821" s="83"/>
    </row>
    <row r="822" spans="1:76" ht="12.75" customHeight="1" x14ac:dyDescent="0.2">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3"/>
      <c r="AX822" s="83"/>
      <c r="AY822" s="83"/>
      <c r="AZ822" s="83"/>
      <c r="BA822" s="83"/>
      <c r="BB822" s="83"/>
      <c r="BC822" s="83"/>
      <c r="BD822" s="83"/>
      <c r="BE822" s="83"/>
      <c r="BF822" s="83"/>
      <c r="BG822" s="83"/>
      <c r="BH822" s="83"/>
      <c r="BI822" s="83"/>
      <c r="BJ822" s="83"/>
      <c r="BK822" s="83"/>
      <c r="BL822" s="83"/>
      <c r="BM822" s="83"/>
      <c r="BN822" s="83"/>
      <c r="BO822" s="83"/>
      <c r="BP822" s="83"/>
      <c r="BQ822" s="120"/>
      <c r="BR822" s="120"/>
      <c r="BS822" s="120"/>
      <c r="BT822" s="120"/>
      <c r="BU822" s="83"/>
      <c r="BV822" s="83"/>
      <c r="BW822" s="83"/>
      <c r="BX822" s="83"/>
    </row>
    <row r="823" spans="1:76" ht="12.75" customHeight="1" x14ac:dyDescent="0.2">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c r="AV823" s="83"/>
      <c r="AW823" s="83"/>
      <c r="AX823" s="83"/>
      <c r="AY823" s="83"/>
      <c r="AZ823" s="83"/>
      <c r="BA823" s="83"/>
      <c r="BB823" s="83"/>
      <c r="BC823" s="83"/>
      <c r="BD823" s="83"/>
      <c r="BE823" s="83"/>
      <c r="BF823" s="83"/>
      <c r="BG823" s="83"/>
      <c r="BH823" s="83"/>
      <c r="BI823" s="83"/>
      <c r="BJ823" s="83"/>
      <c r="BK823" s="83"/>
      <c r="BL823" s="83"/>
      <c r="BM823" s="83"/>
      <c r="BN823" s="83"/>
      <c r="BO823" s="83"/>
      <c r="BP823" s="83"/>
      <c r="BQ823" s="120"/>
      <c r="BR823" s="120"/>
      <c r="BS823" s="120"/>
      <c r="BT823" s="120"/>
      <c r="BU823" s="83"/>
      <c r="BV823" s="83"/>
      <c r="BW823" s="83"/>
      <c r="BX823" s="83"/>
    </row>
    <row r="824" spans="1:76" ht="12.75" customHeight="1" x14ac:dyDescent="0.2">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3"/>
      <c r="AX824" s="83"/>
      <c r="AY824" s="83"/>
      <c r="AZ824" s="83"/>
      <c r="BA824" s="83"/>
      <c r="BB824" s="83"/>
      <c r="BC824" s="83"/>
      <c r="BD824" s="83"/>
      <c r="BE824" s="83"/>
      <c r="BF824" s="83"/>
      <c r="BG824" s="83"/>
      <c r="BH824" s="83"/>
      <c r="BI824" s="83"/>
      <c r="BJ824" s="83"/>
      <c r="BK824" s="83"/>
      <c r="BL824" s="83"/>
      <c r="BM824" s="83"/>
      <c r="BN824" s="83"/>
      <c r="BO824" s="83"/>
      <c r="BP824" s="83"/>
      <c r="BQ824" s="120"/>
      <c r="BR824" s="120"/>
      <c r="BS824" s="120"/>
      <c r="BT824" s="120"/>
      <c r="BU824" s="83"/>
      <c r="BV824" s="83"/>
      <c r="BW824" s="83"/>
      <c r="BX824" s="83"/>
    </row>
    <row r="825" spans="1:76" ht="12.75" customHeight="1" x14ac:dyDescent="0.2">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c r="AV825" s="83"/>
      <c r="AW825" s="83"/>
      <c r="AX825" s="83"/>
      <c r="AY825" s="83"/>
      <c r="AZ825" s="83"/>
      <c r="BA825" s="83"/>
      <c r="BB825" s="83"/>
      <c r="BC825" s="83"/>
      <c r="BD825" s="83"/>
      <c r="BE825" s="83"/>
      <c r="BF825" s="83"/>
      <c r="BG825" s="83"/>
      <c r="BH825" s="83"/>
      <c r="BI825" s="83"/>
      <c r="BJ825" s="83"/>
      <c r="BK825" s="83"/>
      <c r="BL825" s="83"/>
      <c r="BM825" s="83"/>
      <c r="BN825" s="83"/>
      <c r="BO825" s="83"/>
      <c r="BP825" s="83"/>
      <c r="BQ825" s="120"/>
      <c r="BR825" s="120"/>
      <c r="BS825" s="120"/>
      <c r="BT825" s="120"/>
      <c r="BU825" s="83"/>
      <c r="BV825" s="83"/>
      <c r="BW825" s="83"/>
      <c r="BX825" s="83"/>
    </row>
    <row r="826" spans="1:76" ht="12.75" customHeight="1" x14ac:dyDescent="0.2">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3"/>
      <c r="AX826" s="83"/>
      <c r="AY826" s="83"/>
      <c r="AZ826" s="83"/>
      <c r="BA826" s="83"/>
      <c r="BB826" s="83"/>
      <c r="BC826" s="83"/>
      <c r="BD826" s="83"/>
      <c r="BE826" s="83"/>
      <c r="BF826" s="83"/>
      <c r="BG826" s="83"/>
      <c r="BH826" s="83"/>
      <c r="BI826" s="83"/>
      <c r="BJ826" s="83"/>
      <c r="BK826" s="83"/>
      <c r="BL826" s="83"/>
      <c r="BM826" s="83"/>
      <c r="BN826" s="83"/>
      <c r="BO826" s="83"/>
      <c r="BP826" s="83"/>
      <c r="BQ826" s="120"/>
      <c r="BR826" s="120"/>
      <c r="BS826" s="120"/>
      <c r="BT826" s="120"/>
      <c r="BU826" s="83"/>
      <c r="BV826" s="83"/>
      <c r="BW826" s="83"/>
      <c r="BX826" s="83"/>
    </row>
    <row r="827" spans="1:76" ht="12.75" customHeight="1" x14ac:dyDescent="0.2">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c r="AV827" s="83"/>
      <c r="AW827" s="83"/>
      <c r="AX827" s="83"/>
      <c r="AY827" s="83"/>
      <c r="AZ827" s="83"/>
      <c r="BA827" s="83"/>
      <c r="BB827" s="83"/>
      <c r="BC827" s="83"/>
      <c r="BD827" s="83"/>
      <c r="BE827" s="83"/>
      <c r="BF827" s="83"/>
      <c r="BG827" s="83"/>
      <c r="BH827" s="83"/>
      <c r="BI827" s="83"/>
      <c r="BJ827" s="83"/>
      <c r="BK827" s="83"/>
      <c r="BL827" s="83"/>
      <c r="BM827" s="83"/>
      <c r="BN827" s="83"/>
      <c r="BO827" s="83"/>
      <c r="BP827" s="83"/>
      <c r="BQ827" s="120"/>
      <c r="BR827" s="120"/>
      <c r="BS827" s="120"/>
      <c r="BT827" s="120"/>
      <c r="BU827" s="83"/>
      <c r="BV827" s="83"/>
      <c r="BW827" s="83"/>
      <c r="BX827" s="83"/>
    </row>
    <row r="828" spans="1:76" ht="12.75" customHeight="1" x14ac:dyDescent="0.2">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3"/>
      <c r="AX828" s="83"/>
      <c r="AY828" s="83"/>
      <c r="AZ828" s="83"/>
      <c r="BA828" s="83"/>
      <c r="BB828" s="83"/>
      <c r="BC828" s="83"/>
      <c r="BD828" s="83"/>
      <c r="BE828" s="83"/>
      <c r="BF828" s="83"/>
      <c r="BG828" s="83"/>
      <c r="BH828" s="83"/>
      <c r="BI828" s="83"/>
      <c r="BJ828" s="83"/>
      <c r="BK828" s="83"/>
      <c r="BL828" s="83"/>
      <c r="BM828" s="83"/>
      <c r="BN828" s="83"/>
      <c r="BO828" s="83"/>
      <c r="BP828" s="83"/>
      <c r="BQ828" s="120"/>
      <c r="BR828" s="120"/>
      <c r="BS828" s="120"/>
      <c r="BT828" s="120"/>
      <c r="BU828" s="83"/>
      <c r="BV828" s="83"/>
      <c r="BW828" s="83"/>
      <c r="BX828" s="83"/>
    </row>
    <row r="829" spans="1:76" ht="12.75" customHeight="1" x14ac:dyDescent="0.2">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c r="AV829" s="83"/>
      <c r="AW829" s="83"/>
      <c r="AX829" s="83"/>
      <c r="AY829" s="83"/>
      <c r="AZ829" s="83"/>
      <c r="BA829" s="83"/>
      <c r="BB829" s="83"/>
      <c r="BC829" s="83"/>
      <c r="BD829" s="83"/>
      <c r="BE829" s="83"/>
      <c r="BF829" s="83"/>
      <c r="BG829" s="83"/>
      <c r="BH829" s="83"/>
      <c r="BI829" s="83"/>
      <c r="BJ829" s="83"/>
      <c r="BK829" s="83"/>
      <c r="BL829" s="83"/>
      <c r="BM829" s="83"/>
      <c r="BN829" s="83"/>
      <c r="BO829" s="83"/>
      <c r="BP829" s="83"/>
      <c r="BQ829" s="120"/>
      <c r="BR829" s="120"/>
      <c r="BS829" s="120"/>
      <c r="BT829" s="120"/>
      <c r="BU829" s="83"/>
      <c r="BV829" s="83"/>
      <c r="BW829" s="83"/>
      <c r="BX829" s="83"/>
    </row>
    <row r="830" spans="1:76" ht="12.75" customHeight="1" x14ac:dyDescent="0.2">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3"/>
      <c r="AX830" s="83"/>
      <c r="AY830" s="83"/>
      <c r="AZ830" s="83"/>
      <c r="BA830" s="83"/>
      <c r="BB830" s="83"/>
      <c r="BC830" s="83"/>
      <c r="BD830" s="83"/>
      <c r="BE830" s="83"/>
      <c r="BF830" s="83"/>
      <c r="BG830" s="83"/>
      <c r="BH830" s="83"/>
      <c r="BI830" s="83"/>
      <c r="BJ830" s="83"/>
      <c r="BK830" s="83"/>
      <c r="BL830" s="83"/>
      <c r="BM830" s="83"/>
      <c r="BN830" s="83"/>
      <c r="BO830" s="83"/>
      <c r="BP830" s="83"/>
      <c r="BQ830" s="120"/>
      <c r="BR830" s="120"/>
      <c r="BS830" s="120"/>
      <c r="BT830" s="120"/>
      <c r="BU830" s="83"/>
      <c r="BV830" s="83"/>
      <c r="BW830" s="83"/>
      <c r="BX830" s="83"/>
    </row>
    <row r="831" spans="1:76" ht="12.75" customHeight="1" x14ac:dyDescent="0.2">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c r="AV831" s="83"/>
      <c r="AW831" s="83"/>
      <c r="AX831" s="83"/>
      <c r="AY831" s="83"/>
      <c r="AZ831" s="83"/>
      <c r="BA831" s="83"/>
      <c r="BB831" s="83"/>
      <c r="BC831" s="83"/>
      <c r="BD831" s="83"/>
      <c r="BE831" s="83"/>
      <c r="BF831" s="83"/>
      <c r="BG831" s="83"/>
      <c r="BH831" s="83"/>
      <c r="BI831" s="83"/>
      <c r="BJ831" s="83"/>
      <c r="BK831" s="83"/>
      <c r="BL831" s="83"/>
      <c r="BM831" s="83"/>
      <c r="BN831" s="83"/>
      <c r="BO831" s="83"/>
      <c r="BP831" s="83"/>
      <c r="BQ831" s="120"/>
      <c r="BR831" s="120"/>
      <c r="BS831" s="120"/>
      <c r="BT831" s="120"/>
      <c r="BU831" s="83"/>
      <c r="BV831" s="83"/>
      <c r="BW831" s="83"/>
      <c r="BX831" s="83"/>
    </row>
    <row r="832" spans="1:76" ht="12.75" customHeight="1" x14ac:dyDescent="0.2">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3"/>
      <c r="AX832" s="83"/>
      <c r="AY832" s="83"/>
      <c r="AZ832" s="83"/>
      <c r="BA832" s="83"/>
      <c r="BB832" s="83"/>
      <c r="BC832" s="83"/>
      <c r="BD832" s="83"/>
      <c r="BE832" s="83"/>
      <c r="BF832" s="83"/>
      <c r="BG832" s="83"/>
      <c r="BH832" s="83"/>
      <c r="BI832" s="83"/>
      <c r="BJ832" s="83"/>
      <c r="BK832" s="83"/>
      <c r="BL832" s="83"/>
      <c r="BM832" s="83"/>
      <c r="BN832" s="83"/>
      <c r="BO832" s="83"/>
      <c r="BP832" s="83"/>
      <c r="BQ832" s="120"/>
      <c r="BR832" s="120"/>
      <c r="BS832" s="120"/>
      <c r="BT832" s="120"/>
      <c r="BU832" s="83"/>
      <c r="BV832" s="83"/>
      <c r="BW832" s="83"/>
      <c r="BX832" s="83"/>
    </row>
    <row r="833" spans="1:76" ht="12.75" customHeight="1" x14ac:dyDescent="0.2">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c r="BC833" s="83"/>
      <c r="BD833" s="83"/>
      <c r="BE833" s="83"/>
      <c r="BF833" s="83"/>
      <c r="BG833" s="83"/>
      <c r="BH833" s="83"/>
      <c r="BI833" s="83"/>
      <c r="BJ833" s="83"/>
      <c r="BK833" s="83"/>
      <c r="BL833" s="83"/>
      <c r="BM833" s="83"/>
      <c r="BN833" s="83"/>
      <c r="BO833" s="83"/>
      <c r="BP833" s="83"/>
      <c r="BQ833" s="120"/>
      <c r="BR833" s="120"/>
      <c r="BS833" s="120"/>
      <c r="BT833" s="120"/>
      <c r="BU833" s="83"/>
      <c r="BV833" s="83"/>
      <c r="BW833" s="83"/>
      <c r="BX833" s="83"/>
    </row>
    <row r="834" spans="1:76" ht="12.75" customHeight="1" x14ac:dyDescent="0.2">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3"/>
      <c r="AX834" s="83"/>
      <c r="AY834" s="83"/>
      <c r="AZ834" s="83"/>
      <c r="BA834" s="83"/>
      <c r="BB834" s="83"/>
      <c r="BC834" s="83"/>
      <c r="BD834" s="83"/>
      <c r="BE834" s="83"/>
      <c r="BF834" s="83"/>
      <c r="BG834" s="83"/>
      <c r="BH834" s="83"/>
      <c r="BI834" s="83"/>
      <c r="BJ834" s="83"/>
      <c r="BK834" s="83"/>
      <c r="BL834" s="83"/>
      <c r="BM834" s="83"/>
      <c r="BN834" s="83"/>
      <c r="BO834" s="83"/>
      <c r="BP834" s="83"/>
      <c r="BQ834" s="120"/>
      <c r="BR834" s="120"/>
      <c r="BS834" s="120"/>
      <c r="BT834" s="120"/>
      <c r="BU834" s="83"/>
      <c r="BV834" s="83"/>
      <c r="BW834" s="83"/>
      <c r="BX834" s="83"/>
    </row>
    <row r="835" spans="1:76" ht="12.75" customHeight="1" x14ac:dyDescent="0.2">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c r="AV835" s="83"/>
      <c r="AW835" s="83"/>
      <c r="AX835" s="83"/>
      <c r="AY835" s="83"/>
      <c r="AZ835" s="83"/>
      <c r="BA835" s="83"/>
      <c r="BB835" s="83"/>
      <c r="BC835" s="83"/>
      <c r="BD835" s="83"/>
      <c r="BE835" s="83"/>
      <c r="BF835" s="83"/>
      <c r="BG835" s="83"/>
      <c r="BH835" s="83"/>
      <c r="BI835" s="83"/>
      <c r="BJ835" s="83"/>
      <c r="BK835" s="83"/>
      <c r="BL835" s="83"/>
      <c r="BM835" s="83"/>
      <c r="BN835" s="83"/>
      <c r="BO835" s="83"/>
      <c r="BP835" s="83"/>
      <c r="BQ835" s="120"/>
      <c r="BR835" s="120"/>
      <c r="BS835" s="120"/>
      <c r="BT835" s="120"/>
      <c r="BU835" s="83"/>
      <c r="BV835" s="83"/>
      <c r="BW835" s="83"/>
      <c r="BX835" s="83"/>
    </row>
    <row r="836" spans="1:76" ht="12.75" customHeight="1" x14ac:dyDescent="0.2">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3"/>
      <c r="AX836" s="83"/>
      <c r="AY836" s="83"/>
      <c r="AZ836" s="83"/>
      <c r="BA836" s="83"/>
      <c r="BB836" s="83"/>
      <c r="BC836" s="83"/>
      <c r="BD836" s="83"/>
      <c r="BE836" s="83"/>
      <c r="BF836" s="83"/>
      <c r="BG836" s="83"/>
      <c r="BH836" s="83"/>
      <c r="BI836" s="83"/>
      <c r="BJ836" s="83"/>
      <c r="BK836" s="83"/>
      <c r="BL836" s="83"/>
      <c r="BM836" s="83"/>
      <c r="BN836" s="83"/>
      <c r="BO836" s="83"/>
      <c r="BP836" s="83"/>
      <c r="BQ836" s="120"/>
      <c r="BR836" s="120"/>
      <c r="BS836" s="120"/>
      <c r="BT836" s="120"/>
      <c r="BU836" s="83"/>
      <c r="BV836" s="83"/>
      <c r="BW836" s="83"/>
      <c r="BX836" s="83"/>
    </row>
    <row r="837" spans="1:76" ht="12.75" customHeight="1" x14ac:dyDescent="0.2">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c r="AV837" s="83"/>
      <c r="AW837" s="83"/>
      <c r="AX837" s="83"/>
      <c r="AY837" s="83"/>
      <c r="AZ837" s="83"/>
      <c r="BA837" s="83"/>
      <c r="BB837" s="83"/>
      <c r="BC837" s="83"/>
      <c r="BD837" s="83"/>
      <c r="BE837" s="83"/>
      <c r="BF837" s="83"/>
      <c r="BG837" s="83"/>
      <c r="BH837" s="83"/>
      <c r="BI837" s="83"/>
      <c r="BJ837" s="83"/>
      <c r="BK837" s="83"/>
      <c r="BL837" s="83"/>
      <c r="BM837" s="83"/>
      <c r="BN837" s="83"/>
      <c r="BO837" s="83"/>
      <c r="BP837" s="83"/>
      <c r="BQ837" s="120"/>
      <c r="BR837" s="120"/>
      <c r="BS837" s="120"/>
      <c r="BT837" s="120"/>
      <c r="BU837" s="83"/>
      <c r="BV837" s="83"/>
      <c r="BW837" s="83"/>
      <c r="BX837" s="83"/>
    </row>
    <row r="838" spans="1:76" ht="12.75" customHeight="1" x14ac:dyDescent="0.2">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c r="BC838" s="83"/>
      <c r="BD838" s="83"/>
      <c r="BE838" s="83"/>
      <c r="BF838" s="83"/>
      <c r="BG838" s="83"/>
      <c r="BH838" s="83"/>
      <c r="BI838" s="83"/>
      <c r="BJ838" s="83"/>
      <c r="BK838" s="83"/>
      <c r="BL838" s="83"/>
      <c r="BM838" s="83"/>
      <c r="BN838" s="83"/>
      <c r="BO838" s="83"/>
      <c r="BP838" s="83"/>
      <c r="BQ838" s="120"/>
      <c r="BR838" s="120"/>
      <c r="BS838" s="120"/>
      <c r="BT838" s="120"/>
      <c r="BU838" s="83"/>
      <c r="BV838" s="83"/>
      <c r="BW838" s="83"/>
      <c r="BX838" s="83"/>
    </row>
    <row r="839" spans="1:76" ht="12.75" customHeight="1" x14ac:dyDescent="0.2">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c r="AV839" s="83"/>
      <c r="AW839" s="83"/>
      <c r="AX839" s="83"/>
      <c r="AY839" s="83"/>
      <c r="AZ839" s="83"/>
      <c r="BA839" s="83"/>
      <c r="BB839" s="83"/>
      <c r="BC839" s="83"/>
      <c r="BD839" s="83"/>
      <c r="BE839" s="83"/>
      <c r="BF839" s="83"/>
      <c r="BG839" s="83"/>
      <c r="BH839" s="83"/>
      <c r="BI839" s="83"/>
      <c r="BJ839" s="83"/>
      <c r="BK839" s="83"/>
      <c r="BL839" s="83"/>
      <c r="BM839" s="83"/>
      <c r="BN839" s="83"/>
      <c r="BO839" s="83"/>
      <c r="BP839" s="83"/>
      <c r="BQ839" s="120"/>
      <c r="BR839" s="120"/>
      <c r="BS839" s="120"/>
      <c r="BT839" s="120"/>
      <c r="BU839" s="83"/>
      <c r="BV839" s="83"/>
      <c r="BW839" s="83"/>
      <c r="BX839" s="83"/>
    </row>
    <row r="840" spans="1:76" ht="12.75" customHeight="1" x14ac:dyDescent="0.2">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3"/>
      <c r="AX840" s="83"/>
      <c r="AY840" s="83"/>
      <c r="AZ840" s="83"/>
      <c r="BA840" s="83"/>
      <c r="BB840" s="83"/>
      <c r="BC840" s="83"/>
      <c r="BD840" s="83"/>
      <c r="BE840" s="83"/>
      <c r="BF840" s="83"/>
      <c r="BG840" s="83"/>
      <c r="BH840" s="83"/>
      <c r="BI840" s="83"/>
      <c r="BJ840" s="83"/>
      <c r="BK840" s="83"/>
      <c r="BL840" s="83"/>
      <c r="BM840" s="83"/>
      <c r="BN840" s="83"/>
      <c r="BO840" s="83"/>
      <c r="BP840" s="83"/>
      <c r="BQ840" s="120"/>
      <c r="BR840" s="120"/>
      <c r="BS840" s="120"/>
      <c r="BT840" s="120"/>
      <c r="BU840" s="83"/>
      <c r="BV840" s="83"/>
      <c r="BW840" s="83"/>
      <c r="BX840" s="83"/>
    </row>
    <row r="841" spans="1:76" ht="12.75" customHeight="1" x14ac:dyDescent="0.2">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c r="BC841" s="83"/>
      <c r="BD841" s="83"/>
      <c r="BE841" s="83"/>
      <c r="BF841" s="83"/>
      <c r="BG841" s="83"/>
      <c r="BH841" s="83"/>
      <c r="BI841" s="83"/>
      <c r="BJ841" s="83"/>
      <c r="BK841" s="83"/>
      <c r="BL841" s="83"/>
      <c r="BM841" s="83"/>
      <c r="BN841" s="83"/>
      <c r="BO841" s="83"/>
      <c r="BP841" s="83"/>
      <c r="BQ841" s="120"/>
      <c r="BR841" s="120"/>
      <c r="BS841" s="120"/>
      <c r="BT841" s="120"/>
      <c r="BU841" s="83"/>
      <c r="BV841" s="83"/>
      <c r="BW841" s="83"/>
      <c r="BX841" s="83"/>
    </row>
    <row r="842" spans="1:76" ht="12.75" customHeight="1" x14ac:dyDescent="0.2">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c r="BC842" s="83"/>
      <c r="BD842" s="83"/>
      <c r="BE842" s="83"/>
      <c r="BF842" s="83"/>
      <c r="BG842" s="83"/>
      <c r="BH842" s="83"/>
      <c r="BI842" s="83"/>
      <c r="BJ842" s="83"/>
      <c r="BK842" s="83"/>
      <c r="BL842" s="83"/>
      <c r="BM842" s="83"/>
      <c r="BN842" s="83"/>
      <c r="BO842" s="83"/>
      <c r="BP842" s="83"/>
      <c r="BQ842" s="120"/>
      <c r="BR842" s="120"/>
      <c r="BS842" s="120"/>
      <c r="BT842" s="120"/>
      <c r="BU842" s="83"/>
      <c r="BV842" s="83"/>
      <c r="BW842" s="83"/>
      <c r="BX842" s="83"/>
    </row>
    <row r="843" spans="1:76" ht="12.75" customHeight="1" x14ac:dyDescent="0.2">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c r="BC843" s="83"/>
      <c r="BD843" s="83"/>
      <c r="BE843" s="83"/>
      <c r="BF843" s="83"/>
      <c r="BG843" s="83"/>
      <c r="BH843" s="83"/>
      <c r="BI843" s="83"/>
      <c r="BJ843" s="83"/>
      <c r="BK843" s="83"/>
      <c r="BL843" s="83"/>
      <c r="BM843" s="83"/>
      <c r="BN843" s="83"/>
      <c r="BO843" s="83"/>
      <c r="BP843" s="83"/>
      <c r="BQ843" s="120"/>
      <c r="BR843" s="120"/>
      <c r="BS843" s="120"/>
      <c r="BT843" s="120"/>
      <c r="BU843" s="83"/>
      <c r="BV843" s="83"/>
      <c r="BW843" s="83"/>
      <c r="BX843" s="83"/>
    </row>
    <row r="844" spans="1:76" ht="12.75" customHeight="1" x14ac:dyDescent="0.2">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c r="BC844" s="83"/>
      <c r="BD844" s="83"/>
      <c r="BE844" s="83"/>
      <c r="BF844" s="83"/>
      <c r="BG844" s="83"/>
      <c r="BH844" s="83"/>
      <c r="BI844" s="83"/>
      <c r="BJ844" s="83"/>
      <c r="BK844" s="83"/>
      <c r="BL844" s="83"/>
      <c r="BM844" s="83"/>
      <c r="BN844" s="83"/>
      <c r="BO844" s="83"/>
      <c r="BP844" s="83"/>
      <c r="BQ844" s="120"/>
      <c r="BR844" s="120"/>
      <c r="BS844" s="120"/>
      <c r="BT844" s="120"/>
      <c r="BU844" s="83"/>
      <c r="BV844" s="83"/>
      <c r="BW844" s="83"/>
      <c r="BX844" s="83"/>
    </row>
    <row r="845" spans="1:76" ht="12.75" customHeight="1" x14ac:dyDescent="0.2">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c r="BC845" s="83"/>
      <c r="BD845" s="83"/>
      <c r="BE845" s="83"/>
      <c r="BF845" s="83"/>
      <c r="BG845" s="83"/>
      <c r="BH845" s="83"/>
      <c r="BI845" s="83"/>
      <c r="BJ845" s="83"/>
      <c r="BK845" s="83"/>
      <c r="BL845" s="83"/>
      <c r="BM845" s="83"/>
      <c r="BN845" s="83"/>
      <c r="BO845" s="83"/>
      <c r="BP845" s="83"/>
      <c r="BQ845" s="120"/>
      <c r="BR845" s="120"/>
      <c r="BS845" s="120"/>
      <c r="BT845" s="120"/>
      <c r="BU845" s="83"/>
      <c r="BV845" s="83"/>
      <c r="BW845" s="83"/>
      <c r="BX845" s="83"/>
    </row>
    <row r="846" spans="1:76" ht="12.75" customHeight="1" x14ac:dyDescent="0.2">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c r="BC846" s="83"/>
      <c r="BD846" s="83"/>
      <c r="BE846" s="83"/>
      <c r="BF846" s="83"/>
      <c r="BG846" s="83"/>
      <c r="BH846" s="83"/>
      <c r="BI846" s="83"/>
      <c r="BJ846" s="83"/>
      <c r="BK846" s="83"/>
      <c r="BL846" s="83"/>
      <c r="BM846" s="83"/>
      <c r="BN846" s="83"/>
      <c r="BO846" s="83"/>
      <c r="BP846" s="83"/>
      <c r="BQ846" s="120"/>
      <c r="BR846" s="120"/>
      <c r="BS846" s="120"/>
      <c r="BT846" s="120"/>
      <c r="BU846" s="83"/>
      <c r="BV846" s="83"/>
      <c r="BW846" s="83"/>
      <c r="BX846" s="83"/>
    </row>
    <row r="847" spans="1:76" ht="12.75" customHeight="1" x14ac:dyDescent="0.2">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c r="BC847" s="83"/>
      <c r="BD847" s="83"/>
      <c r="BE847" s="83"/>
      <c r="BF847" s="83"/>
      <c r="BG847" s="83"/>
      <c r="BH847" s="83"/>
      <c r="BI847" s="83"/>
      <c r="BJ847" s="83"/>
      <c r="BK847" s="83"/>
      <c r="BL847" s="83"/>
      <c r="BM847" s="83"/>
      <c r="BN847" s="83"/>
      <c r="BO847" s="83"/>
      <c r="BP847" s="83"/>
      <c r="BQ847" s="120"/>
      <c r="BR847" s="120"/>
      <c r="BS847" s="120"/>
      <c r="BT847" s="120"/>
      <c r="BU847" s="83"/>
      <c r="BV847" s="83"/>
      <c r="BW847" s="83"/>
      <c r="BX847" s="83"/>
    </row>
    <row r="848" spans="1:76" ht="12.75" customHeight="1" x14ac:dyDescent="0.2">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c r="BC848" s="83"/>
      <c r="BD848" s="83"/>
      <c r="BE848" s="83"/>
      <c r="BF848" s="83"/>
      <c r="BG848" s="83"/>
      <c r="BH848" s="83"/>
      <c r="BI848" s="83"/>
      <c r="BJ848" s="83"/>
      <c r="BK848" s="83"/>
      <c r="BL848" s="83"/>
      <c r="BM848" s="83"/>
      <c r="BN848" s="83"/>
      <c r="BO848" s="83"/>
      <c r="BP848" s="83"/>
      <c r="BQ848" s="120"/>
      <c r="BR848" s="120"/>
      <c r="BS848" s="120"/>
      <c r="BT848" s="120"/>
      <c r="BU848" s="83"/>
      <c r="BV848" s="83"/>
      <c r="BW848" s="83"/>
      <c r="BX848" s="83"/>
    </row>
    <row r="849" spans="1:76" ht="12.75" customHeight="1" x14ac:dyDescent="0.2">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c r="BC849" s="83"/>
      <c r="BD849" s="83"/>
      <c r="BE849" s="83"/>
      <c r="BF849" s="83"/>
      <c r="BG849" s="83"/>
      <c r="BH849" s="83"/>
      <c r="BI849" s="83"/>
      <c r="BJ849" s="83"/>
      <c r="BK849" s="83"/>
      <c r="BL849" s="83"/>
      <c r="BM849" s="83"/>
      <c r="BN849" s="83"/>
      <c r="BO849" s="83"/>
      <c r="BP849" s="83"/>
      <c r="BQ849" s="120"/>
      <c r="BR849" s="120"/>
      <c r="BS849" s="120"/>
      <c r="BT849" s="120"/>
      <c r="BU849" s="83"/>
      <c r="BV849" s="83"/>
      <c r="BW849" s="83"/>
      <c r="BX849" s="83"/>
    </row>
    <row r="850" spans="1:76" ht="12.75" customHeight="1" x14ac:dyDescent="0.2">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c r="BC850" s="83"/>
      <c r="BD850" s="83"/>
      <c r="BE850" s="83"/>
      <c r="BF850" s="83"/>
      <c r="BG850" s="83"/>
      <c r="BH850" s="83"/>
      <c r="BI850" s="83"/>
      <c r="BJ850" s="83"/>
      <c r="BK850" s="83"/>
      <c r="BL850" s="83"/>
      <c r="BM850" s="83"/>
      <c r="BN850" s="83"/>
      <c r="BO850" s="83"/>
      <c r="BP850" s="83"/>
      <c r="BQ850" s="120"/>
      <c r="BR850" s="120"/>
      <c r="BS850" s="120"/>
      <c r="BT850" s="120"/>
      <c r="BU850" s="83"/>
      <c r="BV850" s="83"/>
      <c r="BW850" s="83"/>
      <c r="BX850" s="83"/>
    </row>
    <row r="851" spans="1:76" ht="12.75" customHeight="1" x14ac:dyDescent="0.2">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c r="BC851" s="83"/>
      <c r="BD851" s="83"/>
      <c r="BE851" s="83"/>
      <c r="BF851" s="83"/>
      <c r="BG851" s="83"/>
      <c r="BH851" s="83"/>
      <c r="BI851" s="83"/>
      <c r="BJ851" s="83"/>
      <c r="BK851" s="83"/>
      <c r="BL851" s="83"/>
      <c r="BM851" s="83"/>
      <c r="BN851" s="83"/>
      <c r="BO851" s="83"/>
      <c r="BP851" s="83"/>
      <c r="BQ851" s="120"/>
      <c r="BR851" s="120"/>
      <c r="BS851" s="120"/>
      <c r="BT851" s="120"/>
      <c r="BU851" s="83"/>
      <c r="BV851" s="83"/>
      <c r="BW851" s="83"/>
      <c r="BX851" s="83"/>
    </row>
    <row r="852" spans="1:76" ht="12.75" customHeight="1" x14ac:dyDescent="0.2">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c r="BC852" s="83"/>
      <c r="BD852" s="83"/>
      <c r="BE852" s="83"/>
      <c r="BF852" s="83"/>
      <c r="BG852" s="83"/>
      <c r="BH852" s="83"/>
      <c r="BI852" s="83"/>
      <c r="BJ852" s="83"/>
      <c r="BK852" s="83"/>
      <c r="BL852" s="83"/>
      <c r="BM852" s="83"/>
      <c r="BN852" s="83"/>
      <c r="BO852" s="83"/>
      <c r="BP852" s="83"/>
      <c r="BQ852" s="120"/>
      <c r="BR852" s="120"/>
      <c r="BS852" s="120"/>
      <c r="BT852" s="120"/>
      <c r="BU852" s="83"/>
      <c r="BV852" s="83"/>
      <c r="BW852" s="83"/>
      <c r="BX852" s="83"/>
    </row>
    <row r="853" spans="1:76" ht="12.75" customHeight="1" x14ac:dyDescent="0.2">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c r="BC853" s="83"/>
      <c r="BD853" s="83"/>
      <c r="BE853" s="83"/>
      <c r="BF853" s="83"/>
      <c r="BG853" s="83"/>
      <c r="BH853" s="83"/>
      <c r="BI853" s="83"/>
      <c r="BJ853" s="83"/>
      <c r="BK853" s="83"/>
      <c r="BL853" s="83"/>
      <c r="BM853" s="83"/>
      <c r="BN853" s="83"/>
      <c r="BO853" s="83"/>
      <c r="BP853" s="83"/>
      <c r="BQ853" s="120"/>
      <c r="BR853" s="120"/>
      <c r="BS853" s="120"/>
      <c r="BT853" s="120"/>
      <c r="BU853" s="83"/>
      <c r="BV853" s="83"/>
      <c r="BW853" s="83"/>
      <c r="BX853" s="83"/>
    </row>
    <row r="854" spans="1:76" ht="12.75" customHeight="1" x14ac:dyDescent="0.2">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c r="BC854" s="83"/>
      <c r="BD854" s="83"/>
      <c r="BE854" s="83"/>
      <c r="BF854" s="83"/>
      <c r="BG854" s="83"/>
      <c r="BH854" s="83"/>
      <c r="BI854" s="83"/>
      <c r="BJ854" s="83"/>
      <c r="BK854" s="83"/>
      <c r="BL854" s="83"/>
      <c r="BM854" s="83"/>
      <c r="BN854" s="83"/>
      <c r="BO854" s="83"/>
      <c r="BP854" s="83"/>
      <c r="BQ854" s="120"/>
      <c r="BR854" s="120"/>
      <c r="BS854" s="120"/>
      <c r="BT854" s="120"/>
      <c r="BU854" s="83"/>
      <c r="BV854" s="83"/>
      <c r="BW854" s="83"/>
      <c r="BX854" s="83"/>
    </row>
    <row r="855" spans="1:76" ht="12.75" customHeight="1" x14ac:dyDescent="0.2">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c r="BC855" s="83"/>
      <c r="BD855" s="83"/>
      <c r="BE855" s="83"/>
      <c r="BF855" s="83"/>
      <c r="BG855" s="83"/>
      <c r="BH855" s="83"/>
      <c r="BI855" s="83"/>
      <c r="BJ855" s="83"/>
      <c r="BK855" s="83"/>
      <c r="BL855" s="83"/>
      <c r="BM855" s="83"/>
      <c r="BN855" s="83"/>
      <c r="BO855" s="83"/>
      <c r="BP855" s="83"/>
      <c r="BQ855" s="120"/>
      <c r="BR855" s="120"/>
      <c r="BS855" s="120"/>
      <c r="BT855" s="120"/>
      <c r="BU855" s="83"/>
      <c r="BV855" s="83"/>
      <c r="BW855" s="83"/>
      <c r="BX855" s="83"/>
    </row>
    <row r="856" spans="1:76" ht="12.75" customHeight="1" x14ac:dyDescent="0.2">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c r="BC856" s="83"/>
      <c r="BD856" s="83"/>
      <c r="BE856" s="83"/>
      <c r="BF856" s="83"/>
      <c r="BG856" s="83"/>
      <c r="BH856" s="83"/>
      <c r="BI856" s="83"/>
      <c r="BJ856" s="83"/>
      <c r="BK856" s="83"/>
      <c r="BL856" s="83"/>
      <c r="BM856" s="83"/>
      <c r="BN856" s="83"/>
      <c r="BO856" s="83"/>
      <c r="BP856" s="83"/>
      <c r="BQ856" s="120"/>
      <c r="BR856" s="120"/>
      <c r="BS856" s="120"/>
      <c r="BT856" s="120"/>
      <c r="BU856" s="83"/>
      <c r="BV856" s="83"/>
      <c r="BW856" s="83"/>
      <c r="BX856" s="83"/>
    </row>
    <row r="857" spans="1:76" ht="12.75" customHeight="1" x14ac:dyDescent="0.2">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c r="BC857" s="83"/>
      <c r="BD857" s="83"/>
      <c r="BE857" s="83"/>
      <c r="BF857" s="83"/>
      <c r="BG857" s="83"/>
      <c r="BH857" s="83"/>
      <c r="BI857" s="83"/>
      <c r="BJ857" s="83"/>
      <c r="BK857" s="83"/>
      <c r="BL857" s="83"/>
      <c r="BM857" s="83"/>
      <c r="BN857" s="83"/>
      <c r="BO857" s="83"/>
      <c r="BP857" s="83"/>
      <c r="BQ857" s="120"/>
      <c r="BR857" s="120"/>
      <c r="BS857" s="120"/>
      <c r="BT857" s="120"/>
      <c r="BU857" s="83"/>
      <c r="BV857" s="83"/>
      <c r="BW857" s="83"/>
      <c r="BX857" s="83"/>
    </row>
    <row r="858" spans="1:76" ht="12.75" customHeight="1" x14ac:dyDescent="0.2">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c r="BC858" s="83"/>
      <c r="BD858" s="83"/>
      <c r="BE858" s="83"/>
      <c r="BF858" s="83"/>
      <c r="BG858" s="83"/>
      <c r="BH858" s="83"/>
      <c r="BI858" s="83"/>
      <c r="BJ858" s="83"/>
      <c r="BK858" s="83"/>
      <c r="BL858" s="83"/>
      <c r="BM858" s="83"/>
      <c r="BN858" s="83"/>
      <c r="BO858" s="83"/>
      <c r="BP858" s="83"/>
      <c r="BQ858" s="120"/>
      <c r="BR858" s="120"/>
      <c r="BS858" s="120"/>
      <c r="BT858" s="120"/>
      <c r="BU858" s="83"/>
      <c r="BV858" s="83"/>
      <c r="BW858" s="83"/>
      <c r="BX858" s="83"/>
    </row>
    <row r="859" spans="1:76" ht="12.75" customHeight="1" x14ac:dyDescent="0.2">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c r="AV859" s="83"/>
      <c r="AW859" s="83"/>
      <c r="AX859" s="83"/>
      <c r="AY859" s="83"/>
      <c r="AZ859" s="83"/>
      <c r="BA859" s="83"/>
      <c r="BB859" s="83"/>
      <c r="BC859" s="83"/>
      <c r="BD859" s="83"/>
      <c r="BE859" s="83"/>
      <c r="BF859" s="83"/>
      <c r="BG859" s="83"/>
      <c r="BH859" s="83"/>
      <c r="BI859" s="83"/>
      <c r="BJ859" s="83"/>
      <c r="BK859" s="83"/>
      <c r="BL859" s="83"/>
      <c r="BM859" s="83"/>
      <c r="BN859" s="83"/>
      <c r="BO859" s="83"/>
      <c r="BP859" s="83"/>
      <c r="BQ859" s="120"/>
      <c r="BR859" s="120"/>
      <c r="BS859" s="120"/>
      <c r="BT859" s="120"/>
      <c r="BU859" s="83"/>
      <c r="BV859" s="83"/>
      <c r="BW859" s="83"/>
      <c r="BX859" s="83"/>
    </row>
    <row r="860" spans="1:76" ht="12.75" customHeight="1" x14ac:dyDescent="0.2">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3"/>
      <c r="AX860" s="83"/>
      <c r="AY860" s="83"/>
      <c r="AZ860" s="83"/>
      <c r="BA860" s="83"/>
      <c r="BB860" s="83"/>
      <c r="BC860" s="83"/>
      <c r="BD860" s="83"/>
      <c r="BE860" s="83"/>
      <c r="BF860" s="83"/>
      <c r="BG860" s="83"/>
      <c r="BH860" s="83"/>
      <c r="BI860" s="83"/>
      <c r="BJ860" s="83"/>
      <c r="BK860" s="83"/>
      <c r="BL860" s="83"/>
      <c r="BM860" s="83"/>
      <c r="BN860" s="83"/>
      <c r="BO860" s="83"/>
      <c r="BP860" s="83"/>
      <c r="BQ860" s="120"/>
      <c r="BR860" s="120"/>
      <c r="BS860" s="120"/>
      <c r="BT860" s="120"/>
      <c r="BU860" s="83"/>
      <c r="BV860" s="83"/>
      <c r="BW860" s="83"/>
      <c r="BX860" s="83"/>
    </row>
    <row r="861" spans="1:76" ht="12.75" customHeight="1" x14ac:dyDescent="0.2">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c r="BC861" s="83"/>
      <c r="BD861" s="83"/>
      <c r="BE861" s="83"/>
      <c r="BF861" s="83"/>
      <c r="BG861" s="83"/>
      <c r="BH861" s="83"/>
      <c r="BI861" s="83"/>
      <c r="BJ861" s="83"/>
      <c r="BK861" s="83"/>
      <c r="BL861" s="83"/>
      <c r="BM861" s="83"/>
      <c r="BN861" s="83"/>
      <c r="BO861" s="83"/>
      <c r="BP861" s="83"/>
      <c r="BQ861" s="120"/>
      <c r="BR861" s="120"/>
      <c r="BS861" s="120"/>
      <c r="BT861" s="120"/>
      <c r="BU861" s="83"/>
      <c r="BV861" s="83"/>
      <c r="BW861" s="83"/>
      <c r="BX861" s="83"/>
    </row>
    <row r="862" spans="1:76" ht="12.75" customHeight="1" x14ac:dyDescent="0.2">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c r="BC862" s="83"/>
      <c r="BD862" s="83"/>
      <c r="BE862" s="83"/>
      <c r="BF862" s="83"/>
      <c r="BG862" s="83"/>
      <c r="BH862" s="83"/>
      <c r="BI862" s="83"/>
      <c r="BJ862" s="83"/>
      <c r="BK862" s="83"/>
      <c r="BL862" s="83"/>
      <c r="BM862" s="83"/>
      <c r="BN862" s="83"/>
      <c r="BO862" s="83"/>
      <c r="BP862" s="83"/>
      <c r="BQ862" s="120"/>
      <c r="BR862" s="120"/>
      <c r="BS862" s="120"/>
      <c r="BT862" s="120"/>
      <c r="BU862" s="83"/>
      <c r="BV862" s="83"/>
      <c r="BW862" s="83"/>
      <c r="BX862" s="83"/>
    </row>
    <row r="863" spans="1:76" ht="12.75" customHeight="1" x14ac:dyDescent="0.2">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c r="BC863" s="83"/>
      <c r="BD863" s="83"/>
      <c r="BE863" s="83"/>
      <c r="BF863" s="83"/>
      <c r="BG863" s="83"/>
      <c r="BH863" s="83"/>
      <c r="BI863" s="83"/>
      <c r="BJ863" s="83"/>
      <c r="BK863" s="83"/>
      <c r="BL863" s="83"/>
      <c r="BM863" s="83"/>
      <c r="BN863" s="83"/>
      <c r="BO863" s="83"/>
      <c r="BP863" s="83"/>
      <c r="BQ863" s="120"/>
      <c r="BR863" s="120"/>
      <c r="BS863" s="120"/>
      <c r="BT863" s="120"/>
      <c r="BU863" s="83"/>
      <c r="BV863" s="83"/>
      <c r="BW863" s="83"/>
      <c r="BX863" s="83"/>
    </row>
    <row r="864" spans="1:76" ht="12.75" customHeight="1" x14ac:dyDescent="0.2">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c r="BC864" s="83"/>
      <c r="BD864" s="83"/>
      <c r="BE864" s="83"/>
      <c r="BF864" s="83"/>
      <c r="BG864" s="83"/>
      <c r="BH864" s="83"/>
      <c r="BI864" s="83"/>
      <c r="BJ864" s="83"/>
      <c r="BK864" s="83"/>
      <c r="BL864" s="83"/>
      <c r="BM864" s="83"/>
      <c r="BN864" s="83"/>
      <c r="BO864" s="83"/>
      <c r="BP864" s="83"/>
      <c r="BQ864" s="120"/>
      <c r="BR864" s="120"/>
      <c r="BS864" s="120"/>
      <c r="BT864" s="120"/>
      <c r="BU864" s="83"/>
      <c r="BV864" s="83"/>
      <c r="BW864" s="83"/>
      <c r="BX864" s="83"/>
    </row>
    <row r="865" spans="1:76" ht="12.75" customHeight="1" x14ac:dyDescent="0.2">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c r="BC865" s="83"/>
      <c r="BD865" s="83"/>
      <c r="BE865" s="83"/>
      <c r="BF865" s="83"/>
      <c r="BG865" s="83"/>
      <c r="BH865" s="83"/>
      <c r="BI865" s="83"/>
      <c r="BJ865" s="83"/>
      <c r="BK865" s="83"/>
      <c r="BL865" s="83"/>
      <c r="BM865" s="83"/>
      <c r="BN865" s="83"/>
      <c r="BO865" s="83"/>
      <c r="BP865" s="83"/>
      <c r="BQ865" s="120"/>
      <c r="BR865" s="120"/>
      <c r="BS865" s="120"/>
      <c r="BT865" s="120"/>
      <c r="BU865" s="83"/>
      <c r="BV865" s="83"/>
      <c r="BW865" s="83"/>
      <c r="BX865" s="83"/>
    </row>
    <row r="866" spans="1:76" ht="12.75" customHeight="1" x14ac:dyDescent="0.2">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c r="BC866" s="83"/>
      <c r="BD866" s="83"/>
      <c r="BE866" s="83"/>
      <c r="BF866" s="83"/>
      <c r="BG866" s="83"/>
      <c r="BH866" s="83"/>
      <c r="BI866" s="83"/>
      <c r="BJ866" s="83"/>
      <c r="BK866" s="83"/>
      <c r="BL866" s="83"/>
      <c r="BM866" s="83"/>
      <c r="BN866" s="83"/>
      <c r="BO866" s="83"/>
      <c r="BP866" s="83"/>
      <c r="BQ866" s="120"/>
      <c r="BR866" s="120"/>
      <c r="BS866" s="120"/>
      <c r="BT866" s="120"/>
      <c r="BU866" s="83"/>
      <c r="BV866" s="83"/>
      <c r="BW866" s="83"/>
      <c r="BX866" s="83"/>
    </row>
    <row r="867" spans="1:76" ht="12.75" customHeight="1" x14ac:dyDescent="0.2">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c r="BC867" s="83"/>
      <c r="BD867" s="83"/>
      <c r="BE867" s="83"/>
      <c r="BF867" s="83"/>
      <c r="BG867" s="83"/>
      <c r="BH867" s="83"/>
      <c r="BI867" s="83"/>
      <c r="BJ867" s="83"/>
      <c r="BK867" s="83"/>
      <c r="BL867" s="83"/>
      <c r="BM867" s="83"/>
      <c r="BN867" s="83"/>
      <c r="BO867" s="83"/>
      <c r="BP867" s="83"/>
      <c r="BQ867" s="120"/>
      <c r="BR867" s="120"/>
      <c r="BS867" s="120"/>
      <c r="BT867" s="120"/>
      <c r="BU867" s="83"/>
      <c r="BV867" s="83"/>
      <c r="BW867" s="83"/>
      <c r="BX867" s="83"/>
    </row>
    <row r="868" spans="1:76" ht="12.75" customHeight="1" x14ac:dyDescent="0.2">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c r="BC868" s="83"/>
      <c r="BD868" s="83"/>
      <c r="BE868" s="83"/>
      <c r="BF868" s="83"/>
      <c r="BG868" s="83"/>
      <c r="BH868" s="83"/>
      <c r="BI868" s="83"/>
      <c r="BJ868" s="83"/>
      <c r="BK868" s="83"/>
      <c r="BL868" s="83"/>
      <c r="BM868" s="83"/>
      <c r="BN868" s="83"/>
      <c r="BO868" s="83"/>
      <c r="BP868" s="83"/>
      <c r="BQ868" s="120"/>
      <c r="BR868" s="120"/>
      <c r="BS868" s="120"/>
      <c r="BT868" s="120"/>
      <c r="BU868" s="83"/>
      <c r="BV868" s="83"/>
      <c r="BW868" s="83"/>
      <c r="BX868" s="83"/>
    </row>
    <row r="869" spans="1:76" ht="12.75" customHeight="1" x14ac:dyDescent="0.2">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c r="AV869" s="83"/>
      <c r="AW869" s="83"/>
      <c r="AX869" s="83"/>
      <c r="AY869" s="83"/>
      <c r="AZ869" s="83"/>
      <c r="BA869" s="83"/>
      <c r="BB869" s="83"/>
      <c r="BC869" s="83"/>
      <c r="BD869" s="83"/>
      <c r="BE869" s="83"/>
      <c r="BF869" s="83"/>
      <c r="BG869" s="83"/>
      <c r="BH869" s="83"/>
      <c r="BI869" s="83"/>
      <c r="BJ869" s="83"/>
      <c r="BK869" s="83"/>
      <c r="BL869" s="83"/>
      <c r="BM869" s="83"/>
      <c r="BN869" s="83"/>
      <c r="BO869" s="83"/>
      <c r="BP869" s="83"/>
      <c r="BQ869" s="120"/>
      <c r="BR869" s="120"/>
      <c r="BS869" s="120"/>
      <c r="BT869" s="120"/>
      <c r="BU869" s="83"/>
      <c r="BV869" s="83"/>
      <c r="BW869" s="83"/>
      <c r="BX869" s="83"/>
    </row>
    <row r="870" spans="1:76" ht="12.75" customHeight="1" x14ac:dyDescent="0.2">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3"/>
      <c r="AX870" s="83"/>
      <c r="AY870" s="83"/>
      <c r="AZ870" s="83"/>
      <c r="BA870" s="83"/>
      <c r="BB870" s="83"/>
      <c r="BC870" s="83"/>
      <c r="BD870" s="83"/>
      <c r="BE870" s="83"/>
      <c r="BF870" s="83"/>
      <c r="BG870" s="83"/>
      <c r="BH870" s="83"/>
      <c r="BI870" s="83"/>
      <c r="BJ870" s="83"/>
      <c r="BK870" s="83"/>
      <c r="BL870" s="83"/>
      <c r="BM870" s="83"/>
      <c r="BN870" s="83"/>
      <c r="BO870" s="83"/>
      <c r="BP870" s="83"/>
      <c r="BQ870" s="120"/>
      <c r="BR870" s="120"/>
      <c r="BS870" s="120"/>
      <c r="BT870" s="120"/>
      <c r="BU870" s="83"/>
      <c r="BV870" s="83"/>
      <c r="BW870" s="83"/>
      <c r="BX870" s="83"/>
    </row>
    <row r="871" spans="1:76" ht="12.75" customHeight="1" x14ac:dyDescent="0.2">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c r="AV871" s="83"/>
      <c r="AW871" s="83"/>
      <c r="AX871" s="83"/>
      <c r="AY871" s="83"/>
      <c r="AZ871" s="83"/>
      <c r="BA871" s="83"/>
      <c r="BB871" s="83"/>
      <c r="BC871" s="83"/>
      <c r="BD871" s="83"/>
      <c r="BE871" s="83"/>
      <c r="BF871" s="83"/>
      <c r="BG871" s="83"/>
      <c r="BH871" s="83"/>
      <c r="BI871" s="83"/>
      <c r="BJ871" s="83"/>
      <c r="BK871" s="83"/>
      <c r="BL871" s="83"/>
      <c r="BM871" s="83"/>
      <c r="BN871" s="83"/>
      <c r="BO871" s="83"/>
      <c r="BP871" s="83"/>
      <c r="BQ871" s="120"/>
      <c r="BR871" s="120"/>
      <c r="BS871" s="120"/>
      <c r="BT871" s="120"/>
      <c r="BU871" s="83"/>
      <c r="BV871" s="83"/>
      <c r="BW871" s="83"/>
      <c r="BX871" s="83"/>
    </row>
    <row r="872" spans="1:76" ht="12.75" customHeight="1" x14ac:dyDescent="0.2">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3"/>
      <c r="AX872" s="83"/>
      <c r="AY872" s="83"/>
      <c r="AZ872" s="83"/>
      <c r="BA872" s="83"/>
      <c r="BB872" s="83"/>
      <c r="BC872" s="83"/>
      <c r="BD872" s="83"/>
      <c r="BE872" s="83"/>
      <c r="BF872" s="83"/>
      <c r="BG872" s="83"/>
      <c r="BH872" s="83"/>
      <c r="BI872" s="83"/>
      <c r="BJ872" s="83"/>
      <c r="BK872" s="83"/>
      <c r="BL872" s="83"/>
      <c r="BM872" s="83"/>
      <c r="BN872" s="83"/>
      <c r="BO872" s="83"/>
      <c r="BP872" s="83"/>
      <c r="BQ872" s="120"/>
      <c r="BR872" s="120"/>
      <c r="BS872" s="120"/>
      <c r="BT872" s="120"/>
      <c r="BU872" s="83"/>
      <c r="BV872" s="83"/>
      <c r="BW872" s="83"/>
      <c r="BX872" s="83"/>
    </row>
    <row r="873" spans="1:76" ht="12.75" customHeight="1" x14ac:dyDescent="0.2">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c r="AV873" s="83"/>
      <c r="AW873" s="83"/>
      <c r="AX873" s="83"/>
      <c r="AY873" s="83"/>
      <c r="AZ873" s="83"/>
      <c r="BA873" s="83"/>
      <c r="BB873" s="83"/>
      <c r="BC873" s="83"/>
      <c r="BD873" s="83"/>
      <c r="BE873" s="83"/>
      <c r="BF873" s="83"/>
      <c r="BG873" s="83"/>
      <c r="BH873" s="83"/>
      <c r="BI873" s="83"/>
      <c r="BJ873" s="83"/>
      <c r="BK873" s="83"/>
      <c r="BL873" s="83"/>
      <c r="BM873" s="83"/>
      <c r="BN873" s="83"/>
      <c r="BO873" s="83"/>
      <c r="BP873" s="83"/>
      <c r="BQ873" s="120"/>
      <c r="BR873" s="120"/>
      <c r="BS873" s="120"/>
      <c r="BT873" s="120"/>
      <c r="BU873" s="83"/>
      <c r="BV873" s="83"/>
      <c r="BW873" s="83"/>
      <c r="BX873" s="83"/>
    </row>
    <row r="874" spans="1:76" ht="12.75" customHeight="1" x14ac:dyDescent="0.2">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3"/>
      <c r="AX874" s="83"/>
      <c r="AY874" s="83"/>
      <c r="AZ874" s="83"/>
      <c r="BA874" s="83"/>
      <c r="BB874" s="83"/>
      <c r="BC874" s="83"/>
      <c r="BD874" s="83"/>
      <c r="BE874" s="83"/>
      <c r="BF874" s="83"/>
      <c r="BG874" s="83"/>
      <c r="BH874" s="83"/>
      <c r="BI874" s="83"/>
      <c r="BJ874" s="83"/>
      <c r="BK874" s="83"/>
      <c r="BL874" s="83"/>
      <c r="BM874" s="83"/>
      <c r="BN874" s="83"/>
      <c r="BO874" s="83"/>
      <c r="BP874" s="83"/>
      <c r="BQ874" s="120"/>
      <c r="BR874" s="120"/>
      <c r="BS874" s="120"/>
      <c r="BT874" s="120"/>
      <c r="BU874" s="83"/>
      <c r="BV874" s="83"/>
      <c r="BW874" s="83"/>
      <c r="BX874" s="83"/>
    </row>
    <row r="875" spans="1:76" ht="12.75" customHeight="1" x14ac:dyDescent="0.2">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c r="AV875" s="83"/>
      <c r="AW875" s="83"/>
      <c r="AX875" s="83"/>
      <c r="AY875" s="83"/>
      <c r="AZ875" s="83"/>
      <c r="BA875" s="83"/>
      <c r="BB875" s="83"/>
      <c r="BC875" s="83"/>
      <c r="BD875" s="83"/>
      <c r="BE875" s="83"/>
      <c r="BF875" s="83"/>
      <c r="BG875" s="83"/>
      <c r="BH875" s="83"/>
      <c r="BI875" s="83"/>
      <c r="BJ875" s="83"/>
      <c r="BK875" s="83"/>
      <c r="BL875" s="83"/>
      <c r="BM875" s="83"/>
      <c r="BN875" s="83"/>
      <c r="BO875" s="83"/>
      <c r="BP875" s="83"/>
      <c r="BQ875" s="120"/>
      <c r="BR875" s="120"/>
      <c r="BS875" s="120"/>
      <c r="BT875" s="120"/>
      <c r="BU875" s="83"/>
      <c r="BV875" s="83"/>
      <c r="BW875" s="83"/>
      <c r="BX875" s="83"/>
    </row>
    <row r="876" spans="1:76" ht="12.75" customHeight="1" x14ac:dyDescent="0.2">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3"/>
      <c r="AX876" s="83"/>
      <c r="AY876" s="83"/>
      <c r="AZ876" s="83"/>
      <c r="BA876" s="83"/>
      <c r="BB876" s="83"/>
      <c r="BC876" s="83"/>
      <c r="BD876" s="83"/>
      <c r="BE876" s="83"/>
      <c r="BF876" s="83"/>
      <c r="BG876" s="83"/>
      <c r="BH876" s="83"/>
      <c r="BI876" s="83"/>
      <c r="BJ876" s="83"/>
      <c r="BK876" s="83"/>
      <c r="BL876" s="83"/>
      <c r="BM876" s="83"/>
      <c r="BN876" s="83"/>
      <c r="BO876" s="83"/>
      <c r="BP876" s="83"/>
      <c r="BQ876" s="120"/>
      <c r="BR876" s="120"/>
      <c r="BS876" s="120"/>
      <c r="BT876" s="120"/>
      <c r="BU876" s="83"/>
      <c r="BV876" s="83"/>
      <c r="BW876" s="83"/>
      <c r="BX876" s="83"/>
    </row>
    <row r="877" spans="1:76" ht="12.75" customHeight="1" x14ac:dyDescent="0.2">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c r="AV877" s="83"/>
      <c r="AW877" s="83"/>
      <c r="AX877" s="83"/>
      <c r="AY877" s="83"/>
      <c r="AZ877" s="83"/>
      <c r="BA877" s="83"/>
      <c r="BB877" s="83"/>
      <c r="BC877" s="83"/>
      <c r="BD877" s="83"/>
      <c r="BE877" s="83"/>
      <c r="BF877" s="83"/>
      <c r="BG877" s="83"/>
      <c r="BH877" s="83"/>
      <c r="BI877" s="83"/>
      <c r="BJ877" s="83"/>
      <c r="BK877" s="83"/>
      <c r="BL877" s="83"/>
      <c r="BM877" s="83"/>
      <c r="BN877" s="83"/>
      <c r="BO877" s="83"/>
      <c r="BP877" s="83"/>
      <c r="BQ877" s="120"/>
      <c r="BR877" s="120"/>
      <c r="BS877" s="120"/>
      <c r="BT877" s="120"/>
      <c r="BU877" s="83"/>
      <c r="BV877" s="83"/>
      <c r="BW877" s="83"/>
      <c r="BX877" s="83"/>
    </row>
    <row r="878" spans="1:76" ht="12.75" customHeight="1" x14ac:dyDescent="0.2">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c r="BC878" s="83"/>
      <c r="BD878" s="83"/>
      <c r="BE878" s="83"/>
      <c r="BF878" s="83"/>
      <c r="BG878" s="83"/>
      <c r="BH878" s="83"/>
      <c r="BI878" s="83"/>
      <c r="BJ878" s="83"/>
      <c r="BK878" s="83"/>
      <c r="BL878" s="83"/>
      <c r="BM878" s="83"/>
      <c r="BN878" s="83"/>
      <c r="BO878" s="83"/>
      <c r="BP878" s="83"/>
      <c r="BQ878" s="120"/>
      <c r="BR878" s="120"/>
      <c r="BS878" s="120"/>
      <c r="BT878" s="120"/>
      <c r="BU878" s="83"/>
      <c r="BV878" s="83"/>
      <c r="BW878" s="83"/>
      <c r="BX878" s="83"/>
    </row>
    <row r="879" spans="1:76" ht="12.75" customHeight="1" x14ac:dyDescent="0.2">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c r="AV879" s="83"/>
      <c r="AW879" s="83"/>
      <c r="AX879" s="83"/>
      <c r="AY879" s="83"/>
      <c r="AZ879" s="83"/>
      <c r="BA879" s="83"/>
      <c r="BB879" s="83"/>
      <c r="BC879" s="83"/>
      <c r="BD879" s="83"/>
      <c r="BE879" s="83"/>
      <c r="BF879" s="83"/>
      <c r="BG879" s="83"/>
      <c r="BH879" s="83"/>
      <c r="BI879" s="83"/>
      <c r="BJ879" s="83"/>
      <c r="BK879" s="83"/>
      <c r="BL879" s="83"/>
      <c r="BM879" s="83"/>
      <c r="BN879" s="83"/>
      <c r="BO879" s="83"/>
      <c r="BP879" s="83"/>
      <c r="BQ879" s="120"/>
      <c r="BR879" s="120"/>
      <c r="BS879" s="120"/>
      <c r="BT879" s="120"/>
      <c r="BU879" s="83"/>
      <c r="BV879" s="83"/>
      <c r="BW879" s="83"/>
      <c r="BX879" s="83"/>
    </row>
    <row r="880" spans="1:76" ht="12.75" customHeight="1" x14ac:dyDescent="0.2">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3"/>
      <c r="AX880" s="83"/>
      <c r="AY880" s="83"/>
      <c r="AZ880" s="83"/>
      <c r="BA880" s="83"/>
      <c r="BB880" s="83"/>
      <c r="BC880" s="83"/>
      <c r="BD880" s="83"/>
      <c r="BE880" s="83"/>
      <c r="BF880" s="83"/>
      <c r="BG880" s="83"/>
      <c r="BH880" s="83"/>
      <c r="BI880" s="83"/>
      <c r="BJ880" s="83"/>
      <c r="BK880" s="83"/>
      <c r="BL880" s="83"/>
      <c r="BM880" s="83"/>
      <c r="BN880" s="83"/>
      <c r="BO880" s="83"/>
      <c r="BP880" s="83"/>
      <c r="BQ880" s="120"/>
      <c r="BR880" s="120"/>
      <c r="BS880" s="120"/>
      <c r="BT880" s="120"/>
      <c r="BU880" s="83"/>
      <c r="BV880" s="83"/>
      <c r="BW880" s="83"/>
      <c r="BX880" s="83"/>
    </row>
    <row r="881" spans="1:76" ht="12.75" customHeight="1" x14ac:dyDescent="0.2">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c r="AV881" s="83"/>
      <c r="AW881" s="83"/>
      <c r="AX881" s="83"/>
      <c r="AY881" s="83"/>
      <c r="AZ881" s="83"/>
      <c r="BA881" s="83"/>
      <c r="BB881" s="83"/>
      <c r="BC881" s="83"/>
      <c r="BD881" s="83"/>
      <c r="BE881" s="83"/>
      <c r="BF881" s="83"/>
      <c r="BG881" s="83"/>
      <c r="BH881" s="83"/>
      <c r="BI881" s="83"/>
      <c r="BJ881" s="83"/>
      <c r="BK881" s="83"/>
      <c r="BL881" s="83"/>
      <c r="BM881" s="83"/>
      <c r="BN881" s="83"/>
      <c r="BO881" s="83"/>
      <c r="BP881" s="83"/>
      <c r="BQ881" s="120"/>
      <c r="BR881" s="120"/>
      <c r="BS881" s="120"/>
      <c r="BT881" s="120"/>
      <c r="BU881" s="83"/>
      <c r="BV881" s="83"/>
      <c r="BW881" s="83"/>
      <c r="BX881" s="83"/>
    </row>
    <row r="882" spans="1:76" ht="12.75" customHeight="1" x14ac:dyDescent="0.2">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3"/>
      <c r="AX882" s="83"/>
      <c r="AY882" s="83"/>
      <c r="AZ882" s="83"/>
      <c r="BA882" s="83"/>
      <c r="BB882" s="83"/>
      <c r="BC882" s="83"/>
      <c r="BD882" s="83"/>
      <c r="BE882" s="83"/>
      <c r="BF882" s="83"/>
      <c r="BG882" s="83"/>
      <c r="BH882" s="83"/>
      <c r="BI882" s="83"/>
      <c r="BJ882" s="83"/>
      <c r="BK882" s="83"/>
      <c r="BL882" s="83"/>
      <c r="BM882" s="83"/>
      <c r="BN882" s="83"/>
      <c r="BO882" s="83"/>
      <c r="BP882" s="83"/>
      <c r="BQ882" s="120"/>
      <c r="BR882" s="120"/>
      <c r="BS882" s="120"/>
      <c r="BT882" s="120"/>
      <c r="BU882" s="83"/>
      <c r="BV882" s="83"/>
      <c r="BW882" s="83"/>
      <c r="BX882" s="83"/>
    </row>
    <row r="883" spans="1:76" ht="12.75" customHeight="1" x14ac:dyDescent="0.2">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c r="AV883" s="83"/>
      <c r="AW883" s="83"/>
      <c r="AX883" s="83"/>
      <c r="AY883" s="83"/>
      <c r="AZ883" s="83"/>
      <c r="BA883" s="83"/>
      <c r="BB883" s="83"/>
      <c r="BC883" s="83"/>
      <c r="BD883" s="83"/>
      <c r="BE883" s="83"/>
      <c r="BF883" s="83"/>
      <c r="BG883" s="83"/>
      <c r="BH883" s="83"/>
      <c r="BI883" s="83"/>
      <c r="BJ883" s="83"/>
      <c r="BK883" s="83"/>
      <c r="BL883" s="83"/>
      <c r="BM883" s="83"/>
      <c r="BN883" s="83"/>
      <c r="BO883" s="83"/>
      <c r="BP883" s="83"/>
      <c r="BQ883" s="120"/>
      <c r="BR883" s="120"/>
      <c r="BS883" s="120"/>
      <c r="BT883" s="120"/>
      <c r="BU883" s="83"/>
      <c r="BV883" s="83"/>
      <c r="BW883" s="83"/>
      <c r="BX883" s="83"/>
    </row>
    <row r="884" spans="1:76" ht="12.75" customHeight="1" x14ac:dyDescent="0.2">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3"/>
      <c r="AX884" s="83"/>
      <c r="AY884" s="83"/>
      <c r="AZ884" s="83"/>
      <c r="BA884" s="83"/>
      <c r="BB884" s="83"/>
      <c r="BC884" s="83"/>
      <c r="BD884" s="83"/>
      <c r="BE884" s="83"/>
      <c r="BF884" s="83"/>
      <c r="BG884" s="83"/>
      <c r="BH884" s="83"/>
      <c r="BI884" s="83"/>
      <c r="BJ884" s="83"/>
      <c r="BK884" s="83"/>
      <c r="BL884" s="83"/>
      <c r="BM884" s="83"/>
      <c r="BN884" s="83"/>
      <c r="BO884" s="83"/>
      <c r="BP884" s="83"/>
      <c r="BQ884" s="120"/>
      <c r="BR884" s="120"/>
      <c r="BS884" s="120"/>
      <c r="BT884" s="120"/>
      <c r="BU884" s="83"/>
      <c r="BV884" s="83"/>
      <c r="BW884" s="83"/>
      <c r="BX884" s="83"/>
    </row>
    <row r="885" spans="1:76" ht="12.75" customHeight="1" x14ac:dyDescent="0.2">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c r="AV885" s="83"/>
      <c r="AW885" s="83"/>
      <c r="AX885" s="83"/>
      <c r="AY885" s="83"/>
      <c r="AZ885" s="83"/>
      <c r="BA885" s="83"/>
      <c r="BB885" s="83"/>
      <c r="BC885" s="83"/>
      <c r="BD885" s="83"/>
      <c r="BE885" s="83"/>
      <c r="BF885" s="83"/>
      <c r="BG885" s="83"/>
      <c r="BH885" s="83"/>
      <c r="BI885" s="83"/>
      <c r="BJ885" s="83"/>
      <c r="BK885" s="83"/>
      <c r="BL885" s="83"/>
      <c r="BM885" s="83"/>
      <c r="BN885" s="83"/>
      <c r="BO885" s="83"/>
      <c r="BP885" s="83"/>
      <c r="BQ885" s="120"/>
      <c r="BR885" s="120"/>
      <c r="BS885" s="120"/>
      <c r="BT885" s="120"/>
      <c r="BU885" s="83"/>
      <c r="BV885" s="83"/>
      <c r="BW885" s="83"/>
      <c r="BX885" s="83"/>
    </row>
    <row r="886" spans="1:76" ht="12.75" customHeight="1" x14ac:dyDescent="0.2">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3"/>
      <c r="AX886" s="83"/>
      <c r="AY886" s="83"/>
      <c r="AZ886" s="83"/>
      <c r="BA886" s="83"/>
      <c r="BB886" s="83"/>
      <c r="BC886" s="83"/>
      <c r="BD886" s="83"/>
      <c r="BE886" s="83"/>
      <c r="BF886" s="83"/>
      <c r="BG886" s="83"/>
      <c r="BH886" s="83"/>
      <c r="BI886" s="83"/>
      <c r="BJ886" s="83"/>
      <c r="BK886" s="83"/>
      <c r="BL886" s="83"/>
      <c r="BM886" s="83"/>
      <c r="BN886" s="83"/>
      <c r="BO886" s="83"/>
      <c r="BP886" s="83"/>
      <c r="BQ886" s="120"/>
      <c r="BR886" s="120"/>
      <c r="BS886" s="120"/>
      <c r="BT886" s="120"/>
      <c r="BU886" s="83"/>
      <c r="BV886" s="83"/>
      <c r="BW886" s="83"/>
      <c r="BX886" s="83"/>
    </row>
    <row r="887" spans="1:76" ht="12.75" customHeight="1" x14ac:dyDescent="0.2">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c r="AV887" s="83"/>
      <c r="AW887" s="83"/>
      <c r="AX887" s="83"/>
      <c r="AY887" s="83"/>
      <c r="AZ887" s="83"/>
      <c r="BA887" s="83"/>
      <c r="BB887" s="83"/>
      <c r="BC887" s="83"/>
      <c r="BD887" s="83"/>
      <c r="BE887" s="83"/>
      <c r="BF887" s="83"/>
      <c r="BG887" s="83"/>
      <c r="BH887" s="83"/>
      <c r="BI887" s="83"/>
      <c r="BJ887" s="83"/>
      <c r="BK887" s="83"/>
      <c r="BL887" s="83"/>
      <c r="BM887" s="83"/>
      <c r="BN887" s="83"/>
      <c r="BO887" s="83"/>
      <c r="BP887" s="83"/>
      <c r="BQ887" s="120"/>
      <c r="BR887" s="120"/>
      <c r="BS887" s="120"/>
      <c r="BT887" s="120"/>
      <c r="BU887" s="83"/>
      <c r="BV887" s="83"/>
      <c r="BW887" s="83"/>
      <c r="BX887" s="83"/>
    </row>
    <row r="888" spans="1:76" ht="12.75" customHeight="1" x14ac:dyDescent="0.2">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c r="BC888" s="83"/>
      <c r="BD888" s="83"/>
      <c r="BE888" s="83"/>
      <c r="BF888" s="83"/>
      <c r="BG888" s="83"/>
      <c r="BH888" s="83"/>
      <c r="BI888" s="83"/>
      <c r="BJ888" s="83"/>
      <c r="BK888" s="83"/>
      <c r="BL888" s="83"/>
      <c r="BM888" s="83"/>
      <c r="BN888" s="83"/>
      <c r="BO888" s="83"/>
      <c r="BP888" s="83"/>
      <c r="BQ888" s="120"/>
      <c r="BR888" s="120"/>
      <c r="BS888" s="120"/>
      <c r="BT888" s="120"/>
      <c r="BU888" s="83"/>
      <c r="BV888" s="83"/>
      <c r="BW888" s="83"/>
      <c r="BX888" s="83"/>
    </row>
    <row r="889" spans="1:76" ht="12.75" customHeight="1" x14ac:dyDescent="0.2">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c r="AV889" s="83"/>
      <c r="AW889" s="83"/>
      <c r="AX889" s="83"/>
      <c r="AY889" s="83"/>
      <c r="AZ889" s="83"/>
      <c r="BA889" s="83"/>
      <c r="BB889" s="83"/>
      <c r="BC889" s="83"/>
      <c r="BD889" s="83"/>
      <c r="BE889" s="83"/>
      <c r="BF889" s="83"/>
      <c r="BG889" s="83"/>
      <c r="BH889" s="83"/>
      <c r="BI889" s="83"/>
      <c r="BJ889" s="83"/>
      <c r="BK889" s="83"/>
      <c r="BL889" s="83"/>
      <c r="BM889" s="83"/>
      <c r="BN889" s="83"/>
      <c r="BO889" s="83"/>
      <c r="BP889" s="83"/>
      <c r="BQ889" s="120"/>
      <c r="BR889" s="120"/>
      <c r="BS889" s="120"/>
      <c r="BT889" s="120"/>
      <c r="BU889" s="83"/>
      <c r="BV889" s="83"/>
      <c r="BW889" s="83"/>
      <c r="BX889" s="83"/>
    </row>
    <row r="890" spans="1:76" ht="12.75" customHeight="1" x14ac:dyDescent="0.2">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c r="BC890" s="83"/>
      <c r="BD890" s="83"/>
      <c r="BE890" s="83"/>
      <c r="BF890" s="83"/>
      <c r="BG890" s="83"/>
      <c r="BH890" s="83"/>
      <c r="BI890" s="83"/>
      <c r="BJ890" s="83"/>
      <c r="BK890" s="83"/>
      <c r="BL890" s="83"/>
      <c r="BM890" s="83"/>
      <c r="BN890" s="83"/>
      <c r="BO890" s="83"/>
      <c r="BP890" s="83"/>
      <c r="BQ890" s="120"/>
      <c r="BR890" s="120"/>
      <c r="BS890" s="120"/>
      <c r="BT890" s="120"/>
      <c r="BU890" s="83"/>
      <c r="BV890" s="83"/>
      <c r="BW890" s="83"/>
      <c r="BX890" s="83"/>
    </row>
    <row r="891" spans="1:76" ht="12.75" customHeight="1" x14ac:dyDescent="0.2">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c r="BC891" s="83"/>
      <c r="BD891" s="83"/>
      <c r="BE891" s="83"/>
      <c r="BF891" s="83"/>
      <c r="BG891" s="83"/>
      <c r="BH891" s="83"/>
      <c r="BI891" s="83"/>
      <c r="BJ891" s="83"/>
      <c r="BK891" s="83"/>
      <c r="BL891" s="83"/>
      <c r="BM891" s="83"/>
      <c r="BN891" s="83"/>
      <c r="BO891" s="83"/>
      <c r="BP891" s="83"/>
      <c r="BQ891" s="120"/>
      <c r="BR891" s="120"/>
      <c r="BS891" s="120"/>
      <c r="BT891" s="120"/>
      <c r="BU891" s="83"/>
      <c r="BV891" s="83"/>
      <c r="BW891" s="83"/>
      <c r="BX891" s="83"/>
    </row>
    <row r="892" spans="1:76" ht="12.75" customHeight="1" x14ac:dyDescent="0.2">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c r="BC892" s="83"/>
      <c r="BD892" s="83"/>
      <c r="BE892" s="83"/>
      <c r="BF892" s="83"/>
      <c r="BG892" s="83"/>
      <c r="BH892" s="83"/>
      <c r="BI892" s="83"/>
      <c r="BJ892" s="83"/>
      <c r="BK892" s="83"/>
      <c r="BL892" s="83"/>
      <c r="BM892" s="83"/>
      <c r="BN892" s="83"/>
      <c r="BO892" s="83"/>
      <c r="BP892" s="83"/>
      <c r="BQ892" s="120"/>
      <c r="BR892" s="120"/>
      <c r="BS892" s="120"/>
      <c r="BT892" s="120"/>
      <c r="BU892" s="83"/>
      <c r="BV892" s="83"/>
      <c r="BW892" s="83"/>
      <c r="BX892" s="83"/>
    </row>
    <row r="893" spans="1:76" ht="12.75" customHeight="1" x14ac:dyDescent="0.2">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c r="BC893" s="83"/>
      <c r="BD893" s="83"/>
      <c r="BE893" s="83"/>
      <c r="BF893" s="83"/>
      <c r="BG893" s="83"/>
      <c r="BH893" s="83"/>
      <c r="BI893" s="83"/>
      <c r="BJ893" s="83"/>
      <c r="BK893" s="83"/>
      <c r="BL893" s="83"/>
      <c r="BM893" s="83"/>
      <c r="BN893" s="83"/>
      <c r="BO893" s="83"/>
      <c r="BP893" s="83"/>
      <c r="BQ893" s="120"/>
      <c r="BR893" s="120"/>
      <c r="BS893" s="120"/>
      <c r="BT893" s="120"/>
      <c r="BU893" s="83"/>
      <c r="BV893" s="83"/>
      <c r="BW893" s="83"/>
      <c r="BX893" s="83"/>
    </row>
    <row r="894" spans="1:76" ht="12.75" customHeight="1" x14ac:dyDescent="0.2">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c r="BC894" s="83"/>
      <c r="BD894" s="83"/>
      <c r="BE894" s="83"/>
      <c r="BF894" s="83"/>
      <c r="BG894" s="83"/>
      <c r="BH894" s="83"/>
      <c r="BI894" s="83"/>
      <c r="BJ894" s="83"/>
      <c r="BK894" s="83"/>
      <c r="BL894" s="83"/>
      <c r="BM894" s="83"/>
      <c r="BN894" s="83"/>
      <c r="BO894" s="83"/>
      <c r="BP894" s="83"/>
      <c r="BQ894" s="120"/>
      <c r="BR894" s="120"/>
      <c r="BS894" s="120"/>
      <c r="BT894" s="120"/>
      <c r="BU894" s="83"/>
      <c r="BV894" s="83"/>
      <c r="BW894" s="83"/>
      <c r="BX894" s="83"/>
    </row>
    <row r="895" spans="1:76" ht="12.75" customHeight="1" x14ac:dyDescent="0.2">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c r="BC895" s="83"/>
      <c r="BD895" s="83"/>
      <c r="BE895" s="83"/>
      <c r="BF895" s="83"/>
      <c r="BG895" s="83"/>
      <c r="BH895" s="83"/>
      <c r="BI895" s="83"/>
      <c r="BJ895" s="83"/>
      <c r="BK895" s="83"/>
      <c r="BL895" s="83"/>
      <c r="BM895" s="83"/>
      <c r="BN895" s="83"/>
      <c r="BO895" s="83"/>
      <c r="BP895" s="83"/>
      <c r="BQ895" s="120"/>
      <c r="BR895" s="120"/>
      <c r="BS895" s="120"/>
      <c r="BT895" s="120"/>
      <c r="BU895" s="83"/>
      <c r="BV895" s="83"/>
      <c r="BW895" s="83"/>
      <c r="BX895" s="83"/>
    </row>
    <row r="896" spans="1:76" ht="12.75" customHeight="1" x14ac:dyDescent="0.2">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c r="BC896" s="83"/>
      <c r="BD896" s="83"/>
      <c r="BE896" s="83"/>
      <c r="BF896" s="83"/>
      <c r="BG896" s="83"/>
      <c r="BH896" s="83"/>
      <c r="BI896" s="83"/>
      <c r="BJ896" s="83"/>
      <c r="BK896" s="83"/>
      <c r="BL896" s="83"/>
      <c r="BM896" s="83"/>
      <c r="BN896" s="83"/>
      <c r="BO896" s="83"/>
      <c r="BP896" s="83"/>
      <c r="BQ896" s="120"/>
      <c r="BR896" s="120"/>
      <c r="BS896" s="120"/>
      <c r="BT896" s="120"/>
      <c r="BU896" s="83"/>
      <c r="BV896" s="83"/>
      <c r="BW896" s="83"/>
      <c r="BX896" s="83"/>
    </row>
    <row r="897" spans="1:76" ht="12.75" customHeight="1" x14ac:dyDescent="0.2">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c r="BC897" s="83"/>
      <c r="BD897" s="83"/>
      <c r="BE897" s="83"/>
      <c r="BF897" s="83"/>
      <c r="BG897" s="83"/>
      <c r="BH897" s="83"/>
      <c r="BI897" s="83"/>
      <c r="BJ897" s="83"/>
      <c r="BK897" s="83"/>
      <c r="BL897" s="83"/>
      <c r="BM897" s="83"/>
      <c r="BN897" s="83"/>
      <c r="BO897" s="83"/>
      <c r="BP897" s="83"/>
      <c r="BQ897" s="120"/>
      <c r="BR897" s="120"/>
      <c r="BS897" s="120"/>
      <c r="BT897" s="120"/>
      <c r="BU897" s="83"/>
      <c r="BV897" s="83"/>
      <c r="BW897" s="83"/>
      <c r="BX897" s="83"/>
    </row>
    <row r="898" spans="1:76" ht="12.75" customHeight="1" x14ac:dyDescent="0.2">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c r="BC898" s="83"/>
      <c r="BD898" s="83"/>
      <c r="BE898" s="83"/>
      <c r="BF898" s="83"/>
      <c r="BG898" s="83"/>
      <c r="BH898" s="83"/>
      <c r="BI898" s="83"/>
      <c r="BJ898" s="83"/>
      <c r="BK898" s="83"/>
      <c r="BL898" s="83"/>
      <c r="BM898" s="83"/>
      <c r="BN898" s="83"/>
      <c r="BO898" s="83"/>
      <c r="BP898" s="83"/>
      <c r="BQ898" s="120"/>
      <c r="BR898" s="120"/>
      <c r="BS898" s="120"/>
      <c r="BT898" s="120"/>
      <c r="BU898" s="83"/>
      <c r="BV898" s="83"/>
      <c r="BW898" s="83"/>
      <c r="BX898" s="83"/>
    </row>
    <row r="899" spans="1:76" ht="12.75" customHeight="1" x14ac:dyDescent="0.2">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c r="BC899" s="83"/>
      <c r="BD899" s="83"/>
      <c r="BE899" s="83"/>
      <c r="BF899" s="83"/>
      <c r="BG899" s="83"/>
      <c r="BH899" s="83"/>
      <c r="BI899" s="83"/>
      <c r="BJ899" s="83"/>
      <c r="BK899" s="83"/>
      <c r="BL899" s="83"/>
      <c r="BM899" s="83"/>
      <c r="BN899" s="83"/>
      <c r="BO899" s="83"/>
      <c r="BP899" s="83"/>
      <c r="BQ899" s="120"/>
      <c r="BR899" s="120"/>
      <c r="BS899" s="120"/>
      <c r="BT899" s="120"/>
      <c r="BU899" s="83"/>
      <c r="BV899" s="83"/>
      <c r="BW899" s="83"/>
      <c r="BX899" s="83"/>
    </row>
    <row r="900" spans="1:76" ht="12.75" customHeight="1" x14ac:dyDescent="0.2">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c r="BC900" s="83"/>
      <c r="BD900" s="83"/>
      <c r="BE900" s="83"/>
      <c r="BF900" s="83"/>
      <c r="BG900" s="83"/>
      <c r="BH900" s="83"/>
      <c r="BI900" s="83"/>
      <c r="BJ900" s="83"/>
      <c r="BK900" s="83"/>
      <c r="BL900" s="83"/>
      <c r="BM900" s="83"/>
      <c r="BN900" s="83"/>
      <c r="BO900" s="83"/>
      <c r="BP900" s="83"/>
      <c r="BQ900" s="120"/>
      <c r="BR900" s="120"/>
      <c r="BS900" s="120"/>
      <c r="BT900" s="120"/>
      <c r="BU900" s="83"/>
      <c r="BV900" s="83"/>
      <c r="BW900" s="83"/>
      <c r="BX900" s="83"/>
    </row>
    <row r="901" spans="1:76" ht="12.75" customHeight="1" x14ac:dyDescent="0.2">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c r="BC901" s="83"/>
      <c r="BD901" s="83"/>
      <c r="BE901" s="83"/>
      <c r="BF901" s="83"/>
      <c r="BG901" s="83"/>
      <c r="BH901" s="83"/>
      <c r="BI901" s="83"/>
      <c r="BJ901" s="83"/>
      <c r="BK901" s="83"/>
      <c r="BL901" s="83"/>
      <c r="BM901" s="83"/>
      <c r="BN901" s="83"/>
      <c r="BO901" s="83"/>
      <c r="BP901" s="83"/>
      <c r="BQ901" s="120"/>
      <c r="BR901" s="120"/>
      <c r="BS901" s="120"/>
      <c r="BT901" s="120"/>
      <c r="BU901" s="83"/>
      <c r="BV901" s="83"/>
      <c r="BW901" s="83"/>
      <c r="BX901" s="83"/>
    </row>
    <row r="902" spans="1:76" ht="12.75" customHeight="1" x14ac:dyDescent="0.2">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c r="BC902" s="83"/>
      <c r="BD902" s="83"/>
      <c r="BE902" s="83"/>
      <c r="BF902" s="83"/>
      <c r="BG902" s="83"/>
      <c r="BH902" s="83"/>
      <c r="BI902" s="83"/>
      <c r="BJ902" s="83"/>
      <c r="BK902" s="83"/>
      <c r="BL902" s="83"/>
      <c r="BM902" s="83"/>
      <c r="BN902" s="83"/>
      <c r="BO902" s="83"/>
      <c r="BP902" s="83"/>
      <c r="BQ902" s="120"/>
      <c r="BR902" s="120"/>
      <c r="BS902" s="120"/>
      <c r="BT902" s="120"/>
      <c r="BU902" s="83"/>
      <c r="BV902" s="83"/>
      <c r="BW902" s="83"/>
      <c r="BX902" s="83"/>
    </row>
    <row r="903" spans="1:76" ht="12.75" customHeight="1" x14ac:dyDescent="0.2">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c r="BC903" s="83"/>
      <c r="BD903" s="83"/>
      <c r="BE903" s="83"/>
      <c r="BF903" s="83"/>
      <c r="BG903" s="83"/>
      <c r="BH903" s="83"/>
      <c r="BI903" s="83"/>
      <c r="BJ903" s="83"/>
      <c r="BK903" s="83"/>
      <c r="BL903" s="83"/>
      <c r="BM903" s="83"/>
      <c r="BN903" s="83"/>
      <c r="BO903" s="83"/>
      <c r="BP903" s="83"/>
      <c r="BQ903" s="120"/>
      <c r="BR903" s="120"/>
      <c r="BS903" s="120"/>
      <c r="BT903" s="120"/>
      <c r="BU903" s="83"/>
      <c r="BV903" s="83"/>
      <c r="BW903" s="83"/>
      <c r="BX903" s="83"/>
    </row>
    <row r="904" spans="1:76" ht="12.75" customHeight="1" x14ac:dyDescent="0.2">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c r="BC904" s="83"/>
      <c r="BD904" s="83"/>
      <c r="BE904" s="83"/>
      <c r="BF904" s="83"/>
      <c r="BG904" s="83"/>
      <c r="BH904" s="83"/>
      <c r="BI904" s="83"/>
      <c r="BJ904" s="83"/>
      <c r="BK904" s="83"/>
      <c r="BL904" s="83"/>
      <c r="BM904" s="83"/>
      <c r="BN904" s="83"/>
      <c r="BO904" s="83"/>
      <c r="BP904" s="83"/>
      <c r="BQ904" s="120"/>
      <c r="BR904" s="120"/>
      <c r="BS904" s="120"/>
      <c r="BT904" s="120"/>
      <c r="BU904" s="83"/>
      <c r="BV904" s="83"/>
      <c r="BW904" s="83"/>
      <c r="BX904" s="83"/>
    </row>
    <row r="905" spans="1:76" ht="12.75" customHeight="1" x14ac:dyDescent="0.2">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c r="BC905" s="83"/>
      <c r="BD905" s="83"/>
      <c r="BE905" s="83"/>
      <c r="BF905" s="83"/>
      <c r="BG905" s="83"/>
      <c r="BH905" s="83"/>
      <c r="BI905" s="83"/>
      <c r="BJ905" s="83"/>
      <c r="BK905" s="83"/>
      <c r="BL905" s="83"/>
      <c r="BM905" s="83"/>
      <c r="BN905" s="83"/>
      <c r="BO905" s="83"/>
      <c r="BP905" s="83"/>
      <c r="BQ905" s="120"/>
      <c r="BR905" s="120"/>
      <c r="BS905" s="120"/>
      <c r="BT905" s="120"/>
      <c r="BU905" s="83"/>
      <c r="BV905" s="83"/>
      <c r="BW905" s="83"/>
      <c r="BX905" s="83"/>
    </row>
    <row r="906" spans="1:76" ht="12.75" customHeight="1" x14ac:dyDescent="0.2">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c r="BC906" s="83"/>
      <c r="BD906" s="83"/>
      <c r="BE906" s="83"/>
      <c r="BF906" s="83"/>
      <c r="BG906" s="83"/>
      <c r="BH906" s="83"/>
      <c r="BI906" s="83"/>
      <c r="BJ906" s="83"/>
      <c r="BK906" s="83"/>
      <c r="BL906" s="83"/>
      <c r="BM906" s="83"/>
      <c r="BN906" s="83"/>
      <c r="BO906" s="83"/>
      <c r="BP906" s="83"/>
      <c r="BQ906" s="120"/>
      <c r="BR906" s="120"/>
      <c r="BS906" s="120"/>
      <c r="BT906" s="120"/>
      <c r="BU906" s="83"/>
      <c r="BV906" s="83"/>
      <c r="BW906" s="83"/>
      <c r="BX906" s="83"/>
    </row>
    <row r="907" spans="1:76" ht="12.75" customHeight="1" x14ac:dyDescent="0.2">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c r="AV907" s="83"/>
      <c r="AW907" s="83"/>
      <c r="AX907" s="83"/>
      <c r="AY907" s="83"/>
      <c r="AZ907" s="83"/>
      <c r="BA907" s="83"/>
      <c r="BB907" s="83"/>
      <c r="BC907" s="83"/>
      <c r="BD907" s="83"/>
      <c r="BE907" s="83"/>
      <c r="BF907" s="83"/>
      <c r="BG907" s="83"/>
      <c r="BH907" s="83"/>
      <c r="BI907" s="83"/>
      <c r="BJ907" s="83"/>
      <c r="BK907" s="83"/>
      <c r="BL907" s="83"/>
      <c r="BM907" s="83"/>
      <c r="BN907" s="83"/>
      <c r="BO907" s="83"/>
      <c r="BP907" s="83"/>
      <c r="BQ907" s="120"/>
      <c r="BR907" s="120"/>
      <c r="BS907" s="120"/>
      <c r="BT907" s="120"/>
      <c r="BU907" s="83"/>
      <c r="BV907" s="83"/>
      <c r="BW907" s="83"/>
      <c r="BX907" s="83"/>
    </row>
    <row r="908" spans="1:76" ht="12.75" customHeight="1" x14ac:dyDescent="0.2">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3"/>
      <c r="AX908" s="83"/>
      <c r="AY908" s="83"/>
      <c r="AZ908" s="83"/>
      <c r="BA908" s="83"/>
      <c r="BB908" s="83"/>
      <c r="BC908" s="83"/>
      <c r="BD908" s="83"/>
      <c r="BE908" s="83"/>
      <c r="BF908" s="83"/>
      <c r="BG908" s="83"/>
      <c r="BH908" s="83"/>
      <c r="BI908" s="83"/>
      <c r="BJ908" s="83"/>
      <c r="BK908" s="83"/>
      <c r="BL908" s="83"/>
      <c r="BM908" s="83"/>
      <c r="BN908" s="83"/>
      <c r="BO908" s="83"/>
      <c r="BP908" s="83"/>
      <c r="BQ908" s="120"/>
      <c r="BR908" s="120"/>
      <c r="BS908" s="120"/>
      <c r="BT908" s="120"/>
      <c r="BU908" s="83"/>
      <c r="BV908" s="83"/>
      <c r="BW908" s="83"/>
      <c r="BX908" s="83"/>
    </row>
    <row r="909" spans="1:76" ht="12.75" customHeight="1" x14ac:dyDescent="0.2">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c r="AV909" s="83"/>
      <c r="AW909" s="83"/>
      <c r="AX909" s="83"/>
      <c r="AY909" s="83"/>
      <c r="AZ909" s="83"/>
      <c r="BA909" s="83"/>
      <c r="BB909" s="83"/>
      <c r="BC909" s="83"/>
      <c r="BD909" s="83"/>
      <c r="BE909" s="83"/>
      <c r="BF909" s="83"/>
      <c r="BG909" s="83"/>
      <c r="BH909" s="83"/>
      <c r="BI909" s="83"/>
      <c r="BJ909" s="83"/>
      <c r="BK909" s="83"/>
      <c r="BL909" s="83"/>
      <c r="BM909" s="83"/>
      <c r="BN909" s="83"/>
      <c r="BO909" s="83"/>
      <c r="BP909" s="83"/>
      <c r="BQ909" s="120"/>
      <c r="BR909" s="120"/>
      <c r="BS909" s="120"/>
      <c r="BT909" s="120"/>
      <c r="BU909" s="83"/>
      <c r="BV909" s="83"/>
      <c r="BW909" s="83"/>
      <c r="BX909" s="83"/>
    </row>
    <row r="910" spans="1:76" ht="12.75" customHeight="1" x14ac:dyDescent="0.2">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3"/>
      <c r="AX910" s="83"/>
      <c r="AY910" s="83"/>
      <c r="AZ910" s="83"/>
      <c r="BA910" s="83"/>
      <c r="BB910" s="83"/>
      <c r="BC910" s="83"/>
      <c r="BD910" s="83"/>
      <c r="BE910" s="83"/>
      <c r="BF910" s="83"/>
      <c r="BG910" s="83"/>
      <c r="BH910" s="83"/>
      <c r="BI910" s="83"/>
      <c r="BJ910" s="83"/>
      <c r="BK910" s="83"/>
      <c r="BL910" s="83"/>
      <c r="BM910" s="83"/>
      <c r="BN910" s="83"/>
      <c r="BO910" s="83"/>
      <c r="BP910" s="83"/>
      <c r="BQ910" s="120"/>
      <c r="BR910" s="120"/>
      <c r="BS910" s="120"/>
      <c r="BT910" s="120"/>
      <c r="BU910" s="83"/>
      <c r="BV910" s="83"/>
      <c r="BW910" s="83"/>
      <c r="BX910" s="83"/>
    </row>
    <row r="911" spans="1:76" ht="12.75" customHeight="1" x14ac:dyDescent="0.2">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c r="BC911" s="83"/>
      <c r="BD911" s="83"/>
      <c r="BE911" s="83"/>
      <c r="BF911" s="83"/>
      <c r="BG911" s="83"/>
      <c r="BH911" s="83"/>
      <c r="BI911" s="83"/>
      <c r="BJ911" s="83"/>
      <c r="BK911" s="83"/>
      <c r="BL911" s="83"/>
      <c r="BM911" s="83"/>
      <c r="BN911" s="83"/>
      <c r="BO911" s="83"/>
      <c r="BP911" s="83"/>
      <c r="BQ911" s="120"/>
      <c r="BR911" s="120"/>
      <c r="BS911" s="120"/>
      <c r="BT911" s="120"/>
      <c r="BU911" s="83"/>
      <c r="BV911" s="83"/>
      <c r="BW911" s="83"/>
      <c r="BX911" s="83"/>
    </row>
    <row r="912" spans="1:76" ht="12.75" customHeight="1" x14ac:dyDescent="0.2">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3"/>
      <c r="AX912" s="83"/>
      <c r="AY912" s="83"/>
      <c r="AZ912" s="83"/>
      <c r="BA912" s="83"/>
      <c r="BB912" s="83"/>
      <c r="BC912" s="83"/>
      <c r="BD912" s="83"/>
      <c r="BE912" s="83"/>
      <c r="BF912" s="83"/>
      <c r="BG912" s="83"/>
      <c r="BH912" s="83"/>
      <c r="BI912" s="83"/>
      <c r="BJ912" s="83"/>
      <c r="BK912" s="83"/>
      <c r="BL912" s="83"/>
      <c r="BM912" s="83"/>
      <c r="BN912" s="83"/>
      <c r="BO912" s="83"/>
      <c r="BP912" s="83"/>
      <c r="BQ912" s="120"/>
      <c r="BR912" s="120"/>
      <c r="BS912" s="120"/>
      <c r="BT912" s="120"/>
      <c r="BU912" s="83"/>
      <c r="BV912" s="83"/>
      <c r="BW912" s="83"/>
      <c r="BX912" s="83"/>
    </row>
    <row r="913" spans="1:76" ht="12.75" customHeight="1" x14ac:dyDescent="0.2">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c r="AV913" s="83"/>
      <c r="AW913" s="83"/>
      <c r="AX913" s="83"/>
      <c r="AY913" s="83"/>
      <c r="AZ913" s="83"/>
      <c r="BA913" s="83"/>
      <c r="BB913" s="83"/>
      <c r="BC913" s="83"/>
      <c r="BD913" s="83"/>
      <c r="BE913" s="83"/>
      <c r="BF913" s="83"/>
      <c r="BG913" s="83"/>
      <c r="BH913" s="83"/>
      <c r="BI913" s="83"/>
      <c r="BJ913" s="83"/>
      <c r="BK913" s="83"/>
      <c r="BL913" s="83"/>
      <c r="BM913" s="83"/>
      <c r="BN913" s="83"/>
      <c r="BO913" s="83"/>
      <c r="BP913" s="83"/>
      <c r="BQ913" s="120"/>
      <c r="BR913" s="120"/>
      <c r="BS913" s="120"/>
      <c r="BT913" s="120"/>
      <c r="BU913" s="83"/>
      <c r="BV913" s="83"/>
      <c r="BW913" s="83"/>
      <c r="BX913" s="83"/>
    </row>
    <row r="914" spans="1:76" ht="12.75" customHeight="1" x14ac:dyDescent="0.2">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3"/>
      <c r="AX914" s="83"/>
      <c r="AY914" s="83"/>
      <c r="AZ914" s="83"/>
      <c r="BA914" s="83"/>
      <c r="BB914" s="83"/>
      <c r="BC914" s="83"/>
      <c r="BD914" s="83"/>
      <c r="BE914" s="83"/>
      <c r="BF914" s="83"/>
      <c r="BG914" s="83"/>
      <c r="BH914" s="83"/>
      <c r="BI914" s="83"/>
      <c r="BJ914" s="83"/>
      <c r="BK914" s="83"/>
      <c r="BL914" s="83"/>
      <c r="BM914" s="83"/>
      <c r="BN914" s="83"/>
      <c r="BO914" s="83"/>
      <c r="BP914" s="83"/>
      <c r="BQ914" s="120"/>
      <c r="BR914" s="120"/>
      <c r="BS914" s="120"/>
      <c r="BT914" s="120"/>
      <c r="BU914" s="83"/>
      <c r="BV914" s="83"/>
      <c r="BW914" s="83"/>
      <c r="BX914" s="83"/>
    </row>
    <row r="915" spans="1:76" ht="12.75" customHeight="1" x14ac:dyDescent="0.2">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c r="AV915" s="83"/>
      <c r="AW915" s="83"/>
      <c r="AX915" s="83"/>
      <c r="AY915" s="83"/>
      <c r="AZ915" s="83"/>
      <c r="BA915" s="83"/>
      <c r="BB915" s="83"/>
      <c r="BC915" s="83"/>
      <c r="BD915" s="83"/>
      <c r="BE915" s="83"/>
      <c r="BF915" s="83"/>
      <c r="BG915" s="83"/>
      <c r="BH915" s="83"/>
      <c r="BI915" s="83"/>
      <c r="BJ915" s="83"/>
      <c r="BK915" s="83"/>
      <c r="BL915" s="83"/>
      <c r="BM915" s="83"/>
      <c r="BN915" s="83"/>
      <c r="BO915" s="83"/>
      <c r="BP915" s="83"/>
      <c r="BQ915" s="120"/>
      <c r="BR915" s="120"/>
      <c r="BS915" s="120"/>
      <c r="BT915" s="120"/>
      <c r="BU915" s="83"/>
      <c r="BV915" s="83"/>
      <c r="BW915" s="83"/>
      <c r="BX915" s="83"/>
    </row>
    <row r="916" spans="1:76" ht="12.75" customHeight="1" x14ac:dyDescent="0.2">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3"/>
      <c r="AX916" s="83"/>
      <c r="AY916" s="83"/>
      <c r="AZ916" s="83"/>
      <c r="BA916" s="83"/>
      <c r="BB916" s="83"/>
      <c r="BC916" s="83"/>
      <c r="BD916" s="83"/>
      <c r="BE916" s="83"/>
      <c r="BF916" s="83"/>
      <c r="BG916" s="83"/>
      <c r="BH916" s="83"/>
      <c r="BI916" s="83"/>
      <c r="BJ916" s="83"/>
      <c r="BK916" s="83"/>
      <c r="BL916" s="83"/>
      <c r="BM916" s="83"/>
      <c r="BN916" s="83"/>
      <c r="BO916" s="83"/>
      <c r="BP916" s="83"/>
      <c r="BQ916" s="120"/>
      <c r="BR916" s="120"/>
      <c r="BS916" s="120"/>
      <c r="BT916" s="120"/>
      <c r="BU916" s="83"/>
      <c r="BV916" s="83"/>
      <c r="BW916" s="83"/>
      <c r="BX916" s="83"/>
    </row>
    <row r="917" spans="1:76" ht="12.75" customHeight="1" x14ac:dyDescent="0.2">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c r="AV917" s="83"/>
      <c r="AW917" s="83"/>
      <c r="AX917" s="83"/>
      <c r="AY917" s="83"/>
      <c r="AZ917" s="83"/>
      <c r="BA917" s="83"/>
      <c r="BB917" s="83"/>
      <c r="BC917" s="83"/>
      <c r="BD917" s="83"/>
      <c r="BE917" s="83"/>
      <c r="BF917" s="83"/>
      <c r="BG917" s="83"/>
      <c r="BH917" s="83"/>
      <c r="BI917" s="83"/>
      <c r="BJ917" s="83"/>
      <c r="BK917" s="83"/>
      <c r="BL917" s="83"/>
      <c r="BM917" s="83"/>
      <c r="BN917" s="83"/>
      <c r="BO917" s="83"/>
      <c r="BP917" s="83"/>
      <c r="BQ917" s="120"/>
      <c r="BR917" s="120"/>
      <c r="BS917" s="120"/>
      <c r="BT917" s="120"/>
      <c r="BU917" s="83"/>
      <c r="BV917" s="83"/>
      <c r="BW917" s="83"/>
      <c r="BX917" s="83"/>
    </row>
    <row r="918" spans="1:76" ht="12.75" customHeight="1" x14ac:dyDescent="0.2">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3"/>
      <c r="AX918" s="83"/>
      <c r="AY918" s="83"/>
      <c r="AZ918" s="83"/>
      <c r="BA918" s="83"/>
      <c r="BB918" s="83"/>
      <c r="BC918" s="83"/>
      <c r="BD918" s="83"/>
      <c r="BE918" s="83"/>
      <c r="BF918" s="83"/>
      <c r="BG918" s="83"/>
      <c r="BH918" s="83"/>
      <c r="BI918" s="83"/>
      <c r="BJ918" s="83"/>
      <c r="BK918" s="83"/>
      <c r="BL918" s="83"/>
      <c r="BM918" s="83"/>
      <c r="BN918" s="83"/>
      <c r="BO918" s="83"/>
      <c r="BP918" s="83"/>
      <c r="BQ918" s="120"/>
      <c r="BR918" s="120"/>
      <c r="BS918" s="120"/>
      <c r="BT918" s="120"/>
      <c r="BU918" s="83"/>
      <c r="BV918" s="83"/>
      <c r="BW918" s="83"/>
      <c r="BX918" s="83"/>
    </row>
    <row r="919" spans="1:76" ht="12.75" customHeight="1" x14ac:dyDescent="0.2">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c r="AV919" s="83"/>
      <c r="AW919" s="83"/>
      <c r="AX919" s="83"/>
      <c r="AY919" s="83"/>
      <c r="AZ919" s="83"/>
      <c r="BA919" s="83"/>
      <c r="BB919" s="83"/>
      <c r="BC919" s="83"/>
      <c r="BD919" s="83"/>
      <c r="BE919" s="83"/>
      <c r="BF919" s="83"/>
      <c r="BG919" s="83"/>
      <c r="BH919" s="83"/>
      <c r="BI919" s="83"/>
      <c r="BJ919" s="83"/>
      <c r="BK919" s="83"/>
      <c r="BL919" s="83"/>
      <c r="BM919" s="83"/>
      <c r="BN919" s="83"/>
      <c r="BO919" s="83"/>
      <c r="BP919" s="83"/>
      <c r="BQ919" s="120"/>
      <c r="BR919" s="120"/>
      <c r="BS919" s="120"/>
      <c r="BT919" s="120"/>
      <c r="BU919" s="83"/>
      <c r="BV919" s="83"/>
      <c r="BW919" s="83"/>
      <c r="BX919" s="83"/>
    </row>
    <row r="920" spans="1:76" ht="12.75" customHeight="1" x14ac:dyDescent="0.2">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3"/>
      <c r="AX920" s="83"/>
      <c r="AY920" s="83"/>
      <c r="AZ920" s="83"/>
      <c r="BA920" s="83"/>
      <c r="BB920" s="83"/>
      <c r="BC920" s="83"/>
      <c r="BD920" s="83"/>
      <c r="BE920" s="83"/>
      <c r="BF920" s="83"/>
      <c r="BG920" s="83"/>
      <c r="BH920" s="83"/>
      <c r="BI920" s="83"/>
      <c r="BJ920" s="83"/>
      <c r="BK920" s="83"/>
      <c r="BL920" s="83"/>
      <c r="BM920" s="83"/>
      <c r="BN920" s="83"/>
      <c r="BO920" s="83"/>
      <c r="BP920" s="83"/>
      <c r="BQ920" s="120"/>
      <c r="BR920" s="120"/>
      <c r="BS920" s="120"/>
      <c r="BT920" s="120"/>
      <c r="BU920" s="83"/>
      <c r="BV920" s="83"/>
      <c r="BW920" s="83"/>
      <c r="BX920" s="83"/>
    </row>
    <row r="921" spans="1:76" ht="12.75" customHeight="1" x14ac:dyDescent="0.2">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c r="AV921" s="83"/>
      <c r="AW921" s="83"/>
      <c r="AX921" s="83"/>
      <c r="AY921" s="83"/>
      <c r="AZ921" s="83"/>
      <c r="BA921" s="83"/>
      <c r="BB921" s="83"/>
      <c r="BC921" s="83"/>
      <c r="BD921" s="83"/>
      <c r="BE921" s="83"/>
      <c r="BF921" s="83"/>
      <c r="BG921" s="83"/>
      <c r="BH921" s="83"/>
      <c r="BI921" s="83"/>
      <c r="BJ921" s="83"/>
      <c r="BK921" s="83"/>
      <c r="BL921" s="83"/>
      <c r="BM921" s="83"/>
      <c r="BN921" s="83"/>
      <c r="BO921" s="83"/>
      <c r="BP921" s="83"/>
      <c r="BQ921" s="120"/>
      <c r="BR921" s="120"/>
      <c r="BS921" s="120"/>
      <c r="BT921" s="120"/>
      <c r="BU921" s="83"/>
      <c r="BV921" s="83"/>
      <c r="BW921" s="83"/>
      <c r="BX921" s="83"/>
    </row>
    <row r="922" spans="1:76" ht="12.75" customHeight="1" x14ac:dyDescent="0.2">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3"/>
      <c r="AX922" s="83"/>
      <c r="AY922" s="83"/>
      <c r="AZ922" s="83"/>
      <c r="BA922" s="83"/>
      <c r="BB922" s="83"/>
      <c r="BC922" s="83"/>
      <c r="BD922" s="83"/>
      <c r="BE922" s="83"/>
      <c r="BF922" s="83"/>
      <c r="BG922" s="83"/>
      <c r="BH922" s="83"/>
      <c r="BI922" s="83"/>
      <c r="BJ922" s="83"/>
      <c r="BK922" s="83"/>
      <c r="BL922" s="83"/>
      <c r="BM922" s="83"/>
      <c r="BN922" s="83"/>
      <c r="BO922" s="83"/>
      <c r="BP922" s="83"/>
      <c r="BQ922" s="120"/>
      <c r="BR922" s="120"/>
      <c r="BS922" s="120"/>
      <c r="BT922" s="120"/>
      <c r="BU922" s="83"/>
      <c r="BV922" s="83"/>
      <c r="BW922" s="83"/>
      <c r="BX922" s="83"/>
    </row>
    <row r="923" spans="1:76" ht="12.75" customHeight="1" x14ac:dyDescent="0.2">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c r="BC923" s="83"/>
      <c r="BD923" s="83"/>
      <c r="BE923" s="83"/>
      <c r="BF923" s="83"/>
      <c r="BG923" s="83"/>
      <c r="BH923" s="83"/>
      <c r="BI923" s="83"/>
      <c r="BJ923" s="83"/>
      <c r="BK923" s="83"/>
      <c r="BL923" s="83"/>
      <c r="BM923" s="83"/>
      <c r="BN923" s="83"/>
      <c r="BO923" s="83"/>
      <c r="BP923" s="83"/>
      <c r="BQ923" s="120"/>
      <c r="BR923" s="120"/>
      <c r="BS923" s="120"/>
      <c r="BT923" s="120"/>
      <c r="BU923" s="83"/>
      <c r="BV923" s="83"/>
      <c r="BW923" s="83"/>
      <c r="BX923" s="83"/>
    </row>
    <row r="924" spans="1:76" ht="12.75" customHeight="1" x14ac:dyDescent="0.2">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c r="BC924" s="83"/>
      <c r="BD924" s="83"/>
      <c r="BE924" s="83"/>
      <c r="BF924" s="83"/>
      <c r="BG924" s="83"/>
      <c r="BH924" s="83"/>
      <c r="BI924" s="83"/>
      <c r="BJ924" s="83"/>
      <c r="BK924" s="83"/>
      <c r="BL924" s="83"/>
      <c r="BM924" s="83"/>
      <c r="BN924" s="83"/>
      <c r="BO924" s="83"/>
      <c r="BP924" s="83"/>
      <c r="BQ924" s="120"/>
      <c r="BR924" s="120"/>
      <c r="BS924" s="120"/>
      <c r="BT924" s="120"/>
      <c r="BU924" s="83"/>
      <c r="BV924" s="83"/>
      <c r="BW924" s="83"/>
      <c r="BX924" s="83"/>
    </row>
    <row r="925" spans="1:76" ht="12.75" customHeight="1" x14ac:dyDescent="0.2">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c r="BC925" s="83"/>
      <c r="BD925" s="83"/>
      <c r="BE925" s="83"/>
      <c r="BF925" s="83"/>
      <c r="BG925" s="83"/>
      <c r="BH925" s="83"/>
      <c r="BI925" s="83"/>
      <c r="BJ925" s="83"/>
      <c r="BK925" s="83"/>
      <c r="BL925" s="83"/>
      <c r="BM925" s="83"/>
      <c r="BN925" s="83"/>
      <c r="BO925" s="83"/>
      <c r="BP925" s="83"/>
      <c r="BQ925" s="120"/>
      <c r="BR925" s="120"/>
      <c r="BS925" s="120"/>
      <c r="BT925" s="120"/>
      <c r="BU925" s="83"/>
      <c r="BV925" s="83"/>
      <c r="BW925" s="83"/>
      <c r="BX925" s="83"/>
    </row>
    <row r="926" spans="1:76" ht="12.75" customHeight="1" x14ac:dyDescent="0.2">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3"/>
      <c r="AX926" s="83"/>
      <c r="AY926" s="83"/>
      <c r="AZ926" s="83"/>
      <c r="BA926" s="83"/>
      <c r="BB926" s="83"/>
      <c r="BC926" s="83"/>
      <c r="BD926" s="83"/>
      <c r="BE926" s="83"/>
      <c r="BF926" s="83"/>
      <c r="BG926" s="83"/>
      <c r="BH926" s="83"/>
      <c r="BI926" s="83"/>
      <c r="BJ926" s="83"/>
      <c r="BK926" s="83"/>
      <c r="BL926" s="83"/>
      <c r="BM926" s="83"/>
      <c r="BN926" s="83"/>
      <c r="BO926" s="83"/>
      <c r="BP926" s="83"/>
      <c r="BQ926" s="120"/>
      <c r="BR926" s="120"/>
      <c r="BS926" s="120"/>
      <c r="BT926" s="120"/>
      <c r="BU926" s="83"/>
      <c r="BV926" s="83"/>
      <c r="BW926" s="83"/>
      <c r="BX926" s="83"/>
    </row>
    <row r="927" spans="1:76" ht="12.75" customHeight="1" x14ac:dyDescent="0.2">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c r="AV927" s="83"/>
      <c r="AW927" s="83"/>
      <c r="AX927" s="83"/>
      <c r="AY927" s="83"/>
      <c r="AZ927" s="83"/>
      <c r="BA927" s="83"/>
      <c r="BB927" s="83"/>
      <c r="BC927" s="83"/>
      <c r="BD927" s="83"/>
      <c r="BE927" s="83"/>
      <c r="BF927" s="83"/>
      <c r="BG927" s="83"/>
      <c r="BH927" s="83"/>
      <c r="BI927" s="83"/>
      <c r="BJ927" s="83"/>
      <c r="BK927" s="83"/>
      <c r="BL927" s="83"/>
      <c r="BM927" s="83"/>
      <c r="BN927" s="83"/>
      <c r="BO927" s="83"/>
      <c r="BP927" s="83"/>
      <c r="BQ927" s="120"/>
      <c r="BR927" s="120"/>
      <c r="BS927" s="120"/>
      <c r="BT927" s="120"/>
      <c r="BU927" s="83"/>
      <c r="BV927" s="83"/>
      <c r="BW927" s="83"/>
      <c r="BX927" s="83"/>
    </row>
    <row r="928" spans="1:76" ht="12.75" customHeight="1" x14ac:dyDescent="0.2">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3"/>
      <c r="AX928" s="83"/>
      <c r="AY928" s="83"/>
      <c r="AZ928" s="83"/>
      <c r="BA928" s="83"/>
      <c r="BB928" s="83"/>
      <c r="BC928" s="83"/>
      <c r="BD928" s="83"/>
      <c r="BE928" s="83"/>
      <c r="BF928" s="83"/>
      <c r="BG928" s="83"/>
      <c r="BH928" s="83"/>
      <c r="BI928" s="83"/>
      <c r="BJ928" s="83"/>
      <c r="BK928" s="83"/>
      <c r="BL928" s="83"/>
      <c r="BM928" s="83"/>
      <c r="BN928" s="83"/>
      <c r="BO928" s="83"/>
      <c r="BP928" s="83"/>
      <c r="BQ928" s="120"/>
      <c r="BR928" s="120"/>
      <c r="BS928" s="120"/>
      <c r="BT928" s="120"/>
      <c r="BU928" s="83"/>
      <c r="BV928" s="83"/>
      <c r="BW928" s="83"/>
      <c r="BX928" s="83"/>
    </row>
    <row r="929" spans="1:76" ht="12.75" customHeight="1" x14ac:dyDescent="0.2">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c r="AV929" s="83"/>
      <c r="AW929" s="83"/>
      <c r="AX929" s="83"/>
      <c r="AY929" s="83"/>
      <c r="AZ929" s="83"/>
      <c r="BA929" s="83"/>
      <c r="BB929" s="83"/>
      <c r="BC929" s="83"/>
      <c r="BD929" s="83"/>
      <c r="BE929" s="83"/>
      <c r="BF929" s="83"/>
      <c r="BG929" s="83"/>
      <c r="BH929" s="83"/>
      <c r="BI929" s="83"/>
      <c r="BJ929" s="83"/>
      <c r="BK929" s="83"/>
      <c r="BL929" s="83"/>
      <c r="BM929" s="83"/>
      <c r="BN929" s="83"/>
      <c r="BO929" s="83"/>
      <c r="BP929" s="83"/>
      <c r="BQ929" s="120"/>
      <c r="BR929" s="120"/>
      <c r="BS929" s="120"/>
      <c r="BT929" s="120"/>
      <c r="BU929" s="83"/>
      <c r="BV929" s="83"/>
      <c r="BW929" s="83"/>
      <c r="BX929" s="83"/>
    </row>
    <row r="930" spans="1:76" ht="12.75" customHeight="1" x14ac:dyDescent="0.2">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3"/>
      <c r="AX930" s="83"/>
      <c r="AY930" s="83"/>
      <c r="AZ930" s="83"/>
      <c r="BA930" s="83"/>
      <c r="BB930" s="83"/>
      <c r="BC930" s="83"/>
      <c r="BD930" s="83"/>
      <c r="BE930" s="83"/>
      <c r="BF930" s="83"/>
      <c r="BG930" s="83"/>
      <c r="BH930" s="83"/>
      <c r="BI930" s="83"/>
      <c r="BJ930" s="83"/>
      <c r="BK930" s="83"/>
      <c r="BL930" s="83"/>
      <c r="BM930" s="83"/>
      <c r="BN930" s="83"/>
      <c r="BO930" s="83"/>
      <c r="BP930" s="83"/>
      <c r="BQ930" s="120"/>
      <c r="BR930" s="120"/>
      <c r="BS930" s="120"/>
      <c r="BT930" s="120"/>
      <c r="BU930" s="83"/>
      <c r="BV930" s="83"/>
      <c r="BW930" s="83"/>
      <c r="BX930" s="83"/>
    </row>
    <row r="931" spans="1:76" ht="12.75" customHeight="1" x14ac:dyDescent="0.2">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c r="AV931" s="83"/>
      <c r="AW931" s="83"/>
      <c r="AX931" s="83"/>
      <c r="AY931" s="83"/>
      <c r="AZ931" s="83"/>
      <c r="BA931" s="83"/>
      <c r="BB931" s="83"/>
      <c r="BC931" s="83"/>
      <c r="BD931" s="83"/>
      <c r="BE931" s="83"/>
      <c r="BF931" s="83"/>
      <c r="BG931" s="83"/>
      <c r="BH931" s="83"/>
      <c r="BI931" s="83"/>
      <c r="BJ931" s="83"/>
      <c r="BK931" s="83"/>
      <c r="BL931" s="83"/>
      <c r="BM931" s="83"/>
      <c r="BN931" s="83"/>
      <c r="BO931" s="83"/>
      <c r="BP931" s="83"/>
      <c r="BQ931" s="120"/>
      <c r="BR931" s="120"/>
      <c r="BS931" s="120"/>
      <c r="BT931" s="120"/>
      <c r="BU931" s="83"/>
      <c r="BV931" s="83"/>
      <c r="BW931" s="83"/>
      <c r="BX931" s="83"/>
    </row>
    <row r="932" spans="1:76" ht="12.75" customHeight="1" x14ac:dyDescent="0.2">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3"/>
      <c r="AX932" s="83"/>
      <c r="AY932" s="83"/>
      <c r="AZ932" s="83"/>
      <c r="BA932" s="83"/>
      <c r="BB932" s="83"/>
      <c r="BC932" s="83"/>
      <c r="BD932" s="83"/>
      <c r="BE932" s="83"/>
      <c r="BF932" s="83"/>
      <c r="BG932" s="83"/>
      <c r="BH932" s="83"/>
      <c r="BI932" s="83"/>
      <c r="BJ932" s="83"/>
      <c r="BK932" s="83"/>
      <c r="BL932" s="83"/>
      <c r="BM932" s="83"/>
      <c r="BN932" s="83"/>
      <c r="BO932" s="83"/>
      <c r="BP932" s="83"/>
      <c r="BQ932" s="120"/>
      <c r="BR932" s="120"/>
      <c r="BS932" s="120"/>
      <c r="BT932" s="120"/>
      <c r="BU932" s="83"/>
      <c r="BV932" s="83"/>
      <c r="BW932" s="83"/>
      <c r="BX932" s="83"/>
    </row>
    <row r="933" spans="1:76" ht="12.75" customHeight="1" x14ac:dyDescent="0.2">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c r="AV933" s="83"/>
      <c r="AW933" s="83"/>
      <c r="AX933" s="83"/>
      <c r="AY933" s="83"/>
      <c r="AZ933" s="83"/>
      <c r="BA933" s="83"/>
      <c r="BB933" s="83"/>
      <c r="BC933" s="83"/>
      <c r="BD933" s="83"/>
      <c r="BE933" s="83"/>
      <c r="BF933" s="83"/>
      <c r="BG933" s="83"/>
      <c r="BH933" s="83"/>
      <c r="BI933" s="83"/>
      <c r="BJ933" s="83"/>
      <c r="BK933" s="83"/>
      <c r="BL933" s="83"/>
      <c r="BM933" s="83"/>
      <c r="BN933" s="83"/>
      <c r="BO933" s="83"/>
      <c r="BP933" s="83"/>
      <c r="BQ933" s="120"/>
      <c r="BR933" s="120"/>
      <c r="BS933" s="120"/>
      <c r="BT933" s="120"/>
      <c r="BU933" s="83"/>
      <c r="BV933" s="83"/>
      <c r="BW933" s="83"/>
      <c r="BX933" s="83"/>
    </row>
    <row r="934" spans="1:76" ht="12.75" customHeight="1" x14ac:dyDescent="0.2">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3"/>
      <c r="AX934" s="83"/>
      <c r="AY934" s="83"/>
      <c r="AZ934" s="83"/>
      <c r="BA934" s="83"/>
      <c r="BB934" s="83"/>
      <c r="BC934" s="83"/>
      <c r="BD934" s="83"/>
      <c r="BE934" s="83"/>
      <c r="BF934" s="83"/>
      <c r="BG934" s="83"/>
      <c r="BH934" s="83"/>
      <c r="BI934" s="83"/>
      <c r="BJ934" s="83"/>
      <c r="BK934" s="83"/>
      <c r="BL934" s="83"/>
      <c r="BM934" s="83"/>
      <c r="BN934" s="83"/>
      <c r="BO934" s="83"/>
      <c r="BP934" s="83"/>
      <c r="BQ934" s="120"/>
      <c r="BR934" s="120"/>
      <c r="BS934" s="120"/>
      <c r="BT934" s="120"/>
      <c r="BU934" s="83"/>
      <c r="BV934" s="83"/>
      <c r="BW934" s="83"/>
      <c r="BX934" s="83"/>
    </row>
    <row r="935" spans="1:76" ht="12.75" customHeight="1" x14ac:dyDescent="0.2">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c r="BC935" s="83"/>
      <c r="BD935" s="83"/>
      <c r="BE935" s="83"/>
      <c r="BF935" s="83"/>
      <c r="BG935" s="83"/>
      <c r="BH935" s="83"/>
      <c r="BI935" s="83"/>
      <c r="BJ935" s="83"/>
      <c r="BK935" s="83"/>
      <c r="BL935" s="83"/>
      <c r="BM935" s="83"/>
      <c r="BN935" s="83"/>
      <c r="BO935" s="83"/>
      <c r="BP935" s="83"/>
      <c r="BQ935" s="120"/>
      <c r="BR935" s="120"/>
      <c r="BS935" s="120"/>
      <c r="BT935" s="120"/>
      <c r="BU935" s="83"/>
      <c r="BV935" s="83"/>
      <c r="BW935" s="83"/>
      <c r="BX935" s="83"/>
    </row>
    <row r="936" spans="1:76" ht="12.75" customHeight="1" x14ac:dyDescent="0.2">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3"/>
      <c r="AX936" s="83"/>
      <c r="AY936" s="83"/>
      <c r="AZ936" s="83"/>
      <c r="BA936" s="83"/>
      <c r="BB936" s="83"/>
      <c r="BC936" s="83"/>
      <c r="BD936" s="83"/>
      <c r="BE936" s="83"/>
      <c r="BF936" s="83"/>
      <c r="BG936" s="83"/>
      <c r="BH936" s="83"/>
      <c r="BI936" s="83"/>
      <c r="BJ936" s="83"/>
      <c r="BK936" s="83"/>
      <c r="BL936" s="83"/>
      <c r="BM936" s="83"/>
      <c r="BN936" s="83"/>
      <c r="BO936" s="83"/>
      <c r="BP936" s="83"/>
      <c r="BQ936" s="120"/>
      <c r="BR936" s="120"/>
      <c r="BS936" s="120"/>
      <c r="BT936" s="120"/>
      <c r="BU936" s="83"/>
      <c r="BV936" s="83"/>
      <c r="BW936" s="83"/>
      <c r="BX936" s="83"/>
    </row>
    <row r="937" spans="1:76" ht="12.75" customHeight="1" x14ac:dyDescent="0.2">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83"/>
      <c r="AT937" s="83"/>
      <c r="AU937" s="83"/>
      <c r="AV937" s="83"/>
      <c r="AW937" s="83"/>
      <c r="AX937" s="83"/>
      <c r="AY937" s="83"/>
      <c r="AZ937" s="83"/>
      <c r="BA937" s="83"/>
      <c r="BB937" s="83"/>
      <c r="BC937" s="83"/>
      <c r="BD937" s="83"/>
      <c r="BE937" s="83"/>
      <c r="BF937" s="83"/>
      <c r="BG937" s="83"/>
      <c r="BH937" s="83"/>
      <c r="BI937" s="83"/>
      <c r="BJ937" s="83"/>
      <c r="BK937" s="83"/>
      <c r="BL937" s="83"/>
      <c r="BM937" s="83"/>
      <c r="BN937" s="83"/>
      <c r="BO937" s="83"/>
      <c r="BP937" s="83"/>
      <c r="BQ937" s="120"/>
      <c r="BR937" s="120"/>
      <c r="BS937" s="120"/>
      <c r="BT937" s="120"/>
      <c r="BU937" s="83"/>
      <c r="BV937" s="83"/>
      <c r="BW937" s="83"/>
      <c r="BX937" s="83"/>
    </row>
    <row r="938" spans="1:76" ht="12.75" customHeight="1" x14ac:dyDescent="0.2">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3"/>
      <c r="AX938" s="83"/>
      <c r="AY938" s="83"/>
      <c r="AZ938" s="83"/>
      <c r="BA938" s="83"/>
      <c r="BB938" s="83"/>
      <c r="BC938" s="83"/>
      <c r="BD938" s="83"/>
      <c r="BE938" s="83"/>
      <c r="BF938" s="83"/>
      <c r="BG938" s="83"/>
      <c r="BH938" s="83"/>
      <c r="BI938" s="83"/>
      <c r="BJ938" s="83"/>
      <c r="BK938" s="83"/>
      <c r="BL938" s="83"/>
      <c r="BM938" s="83"/>
      <c r="BN938" s="83"/>
      <c r="BO938" s="83"/>
      <c r="BP938" s="83"/>
      <c r="BQ938" s="120"/>
      <c r="BR938" s="120"/>
      <c r="BS938" s="120"/>
      <c r="BT938" s="120"/>
      <c r="BU938" s="83"/>
      <c r="BV938" s="83"/>
      <c r="BW938" s="83"/>
      <c r="BX938" s="83"/>
    </row>
    <row r="939" spans="1:76" ht="12.75" customHeight="1" x14ac:dyDescent="0.2">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83"/>
      <c r="AT939" s="83"/>
      <c r="AU939" s="83"/>
      <c r="AV939" s="83"/>
      <c r="AW939" s="83"/>
      <c r="AX939" s="83"/>
      <c r="AY939" s="83"/>
      <c r="AZ939" s="83"/>
      <c r="BA939" s="83"/>
      <c r="BB939" s="83"/>
      <c r="BC939" s="83"/>
      <c r="BD939" s="83"/>
      <c r="BE939" s="83"/>
      <c r="BF939" s="83"/>
      <c r="BG939" s="83"/>
      <c r="BH939" s="83"/>
      <c r="BI939" s="83"/>
      <c r="BJ939" s="83"/>
      <c r="BK939" s="83"/>
      <c r="BL939" s="83"/>
      <c r="BM939" s="83"/>
      <c r="BN939" s="83"/>
      <c r="BO939" s="83"/>
      <c r="BP939" s="83"/>
      <c r="BQ939" s="120"/>
      <c r="BR939" s="120"/>
      <c r="BS939" s="120"/>
      <c r="BT939" s="120"/>
      <c r="BU939" s="83"/>
      <c r="BV939" s="83"/>
      <c r="BW939" s="83"/>
      <c r="BX939" s="83"/>
    </row>
    <row r="940" spans="1:76" ht="12.75" customHeight="1" x14ac:dyDescent="0.2">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3"/>
      <c r="AX940" s="83"/>
      <c r="AY940" s="83"/>
      <c r="AZ940" s="83"/>
      <c r="BA940" s="83"/>
      <c r="BB940" s="83"/>
      <c r="BC940" s="83"/>
      <c r="BD940" s="83"/>
      <c r="BE940" s="83"/>
      <c r="BF940" s="83"/>
      <c r="BG940" s="83"/>
      <c r="BH940" s="83"/>
      <c r="BI940" s="83"/>
      <c r="BJ940" s="83"/>
      <c r="BK940" s="83"/>
      <c r="BL940" s="83"/>
      <c r="BM940" s="83"/>
      <c r="BN940" s="83"/>
      <c r="BO940" s="83"/>
      <c r="BP940" s="83"/>
      <c r="BQ940" s="120"/>
      <c r="BR940" s="120"/>
      <c r="BS940" s="120"/>
      <c r="BT940" s="120"/>
      <c r="BU940" s="83"/>
      <c r="BV940" s="83"/>
      <c r="BW940" s="83"/>
      <c r="BX940" s="83"/>
    </row>
    <row r="941" spans="1:76" ht="12.75" customHeight="1" x14ac:dyDescent="0.2">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83"/>
      <c r="AT941" s="83"/>
      <c r="AU941" s="83"/>
      <c r="AV941" s="83"/>
      <c r="AW941" s="83"/>
      <c r="AX941" s="83"/>
      <c r="AY941" s="83"/>
      <c r="AZ941" s="83"/>
      <c r="BA941" s="83"/>
      <c r="BB941" s="83"/>
      <c r="BC941" s="83"/>
      <c r="BD941" s="83"/>
      <c r="BE941" s="83"/>
      <c r="BF941" s="83"/>
      <c r="BG941" s="83"/>
      <c r="BH941" s="83"/>
      <c r="BI941" s="83"/>
      <c r="BJ941" s="83"/>
      <c r="BK941" s="83"/>
      <c r="BL941" s="83"/>
      <c r="BM941" s="83"/>
      <c r="BN941" s="83"/>
      <c r="BO941" s="83"/>
      <c r="BP941" s="83"/>
      <c r="BQ941" s="120"/>
      <c r="BR941" s="120"/>
      <c r="BS941" s="120"/>
      <c r="BT941" s="120"/>
      <c r="BU941" s="83"/>
      <c r="BV941" s="83"/>
      <c r="BW941" s="83"/>
      <c r="BX941" s="83"/>
    </row>
    <row r="942" spans="1:76" ht="12.75" customHeight="1" x14ac:dyDescent="0.2">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3"/>
      <c r="AX942" s="83"/>
      <c r="AY942" s="83"/>
      <c r="AZ942" s="83"/>
      <c r="BA942" s="83"/>
      <c r="BB942" s="83"/>
      <c r="BC942" s="83"/>
      <c r="BD942" s="83"/>
      <c r="BE942" s="83"/>
      <c r="BF942" s="83"/>
      <c r="BG942" s="83"/>
      <c r="BH942" s="83"/>
      <c r="BI942" s="83"/>
      <c r="BJ942" s="83"/>
      <c r="BK942" s="83"/>
      <c r="BL942" s="83"/>
      <c r="BM942" s="83"/>
      <c r="BN942" s="83"/>
      <c r="BO942" s="83"/>
      <c r="BP942" s="83"/>
      <c r="BQ942" s="120"/>
      <c r="BR942" s="120"/>
      <c r="BS942" s="120"/>
      <c r="BT942" s="120"/>
      <c r="BU942" s="83"/>
      <c r="BV942" s="83"/>
      <c r="BW942" s="83"/>
      <c r="BX942" s="83"/>
    </row>
    <row r="943" spans="1:76" ht="12.75" customHeight="1" x14ac:dyDescent="0.2">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83"/>
      <c r="AT943" s="83"/>
      <c r="AU943" s="83"/>
      <c r="AV943" s="83"/>
      <c r="AW943" s="83"/>
      <c r="AX943" s="83"/>
      <c r="AY943" s="83"/>
      <c r="AZ943" s="83"/>
      <c r="BA943" s="83"/>
      <c r="BB943" s="83"/>
      <c r="BC943" s="83"/>
      <c r="BD943" s="83"/>
      <c r="BE943" s="83"/>
      <c r="BF943" s="83"/>
      <c r="BG943" s="83"/>
      <c r="BH943" s="83"/>
      <c r="BI943" s="83"/>
      <c r="BJ943" s="83"/>
      <c r="BK943" s="83"/>
      <c r="BL943" s="83"/>
      <c r="BM943" s="83"/>
      <c r="BN943" s="83"/>
      <c r="BO943" s="83"/>
      <c r="BP943" s="83"/>
      <c r="BQ943" s="120"/>
      <c r="BR943" s="120"/>
      <c r="BS943" s="120"/>
      <c r="BT943" s="120"/>
      <c r="BU943" s="83"/>
      <c r="BV943" s="83"/>
      <c r="BW943" s="83"/>
      <c r="BX943" s="83"/>
    </row>
    <row r="944" spans="1:76" ht="12.75" customHeight="1" x14ac:dyDescent="0.2">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3"/>
      <c r="AX944" s="83"/>
      <c r="AY944" s="83"/>
      <c r="AZ944" s="83"/>
      <c r="BA944" s="83"/>
      <c r="BB944" s="83"/>
      <c r="BC944" s="83"/>
      <c r="BD944" s="83"/>
      <c r="BE944" s="83"/>
      <c r="BF944" s="83"/>
      <c r="BG944" s="83"/>
      <c r="BH944" s="83"/>
      <c r="BI944" s="83"/>
      <c r="BJ944" s="83"/>
      <c r="BK944" s="83"/>
      <c r="BL944" s="83"/>
      <c r="BM944" s="83"/>
      <c r="BN944" s="83"/>
      <c r="BO944" s="83"/>
      <c r="BP944" s="83"/>
      <c r="BQ944" s="120"/>
      <c r="BR944" s="120"/>
      <c r="BS944" s="120"/>
      <c r="BT944" s="120"/>
      <c r="BU944" s="83"/>
      <c r="BV944" s="83"/>
      <c r="BW944" s="83"/>
      <c r="BX944" s="83"/>
    </row>
    <row r="945" spans="1:76" ht="12.75" customHeight="1" x14ac:dyDescent="0.2">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83"/>
      <c r="AT945" s="83"/>
      <c r="AU945" s="83"/>
      <c r="AV945" s="83"/>
      <c r="AW945" s="83"/>
      <c r="AX945" s="83"/>
      <c r="AY945" s="83"/>
      <c r="AZ945" s="83"/>
      <c r="BA945" s="83"/>
      <c r="BB945" s="83"/>
      <c r="BC945" s="83"/>
      <c r="BD945" s="83"/>
      <c r="BE945" s="83"/>
      <c r="BF945" s="83"/>
      <c r="BG945" s="83"/>
      <c r="BH945" s="83"/>
      <c r="BI945" s="83"/>
      <c r="BJ945" s="83"/>
      <c r="BK945" s="83"/>
      <c r="BL945" s="83"/>
      <c r="BM945" s="83"/>
      <c r="BN945" s="83"/>
      <c r="BO945" s="83"/>
      <c r="BP945" s="83"/>
      <c r="BQ945" s="120"/>
      <c r="BR945" s="120"/>
      <c r="BS945" s="120"/>
      <c r="BT945" s="120"/>
      <c r="BU945" s="83"/>
      <c r="BV945" s="83"/>
      <c r="BW945" s="83"/>
      <c r="BX945" s="83"/>
    </row>
    <row r="946" spans="1:76" ht="12.75" customHeight="1" x14ac:dyDescent="0.2">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3"/>
      <c r="AX946" s="83"/>
      <c r="AY946" s="83"/>
      <c r="AZ946" s="83"/>
      <c r="BA946" s="83"/>
      <c r="BB946" s="83"/>
      <c r="BC946" s="83"/>
      <c r="BD946" s="83"/>
      <c r="BE946" s="83"/>
      <c r="BF946" s="83"/>
      <c r="BG946" s="83"/>
      <c r="BH946" s="83"/>
      <c r="BI946" s="83"/>
      <c r="BJ946" s="83"/>
      <c r="BK946" s="83"/>
      <c r="BL946" s="83"/>
      <c r="BM946" s="83"/>
      <c r="BN946" s="83"/>
      <c r="BO946" s="83"/>
      <c r="BP946" s="83"/>
      <c r="BQ946" s="120"/>
      <c r="BR946" s="120"/>
      <c r="BS946" s="120"/>
      <c r="BT946" s="120"/>
      <c r="BU946" s="83"/>
      <c r="BV946" s="83"/>
      <c r="BW946" s="83"/>
      <c r="BX946" s="83"/>
    </row>
    <row r="947" spans="1:76" ht="12.75" customHeight="1" x14ac:dyDescent="0.2">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83"/>
      <c r="AT947" s="83"/>
      <c r="AU947" s="83"/>
      <c r="AV947" s="83"/>
      <c r="AW947" s="83"/>
      <c r="AX947" s="83"/>
      <c r="AY947" s="83"/>
      <c r="AZ947" s="83"/>
      <c r="BA947" s="83"/>
      <c r="BB947" s="83"/>
      <c r="BC947" s="83"/>
      <c r="BD947" s="83"/>
      <c r="BE947" s="83"/>
      <c r="BF947" s="83"/>
      <c r="BG947" s="83"/>
      <c r="BH947" s="83"/>
      <c r="BI947" s="83"/>
      <c r="BJ947" s="83"/>
      <c r="BK947" s="83"/>
      <c r="BL947" s="83"/>
      <c r="BM947" s="83"/>
      <c r="BN947" s="83"/>
      <c r="BO947" s="83"/>
      <c r="BP947" s="83"/>
      <c r="BQ947" s="120"/>
      <c r="BR947" s="120"/>
      <c r="BS947" s="120"/>
      <c r="BT947" s="120"/>
      <c r="BU947" s="83"/>
      <c r="BV947" s="83"/>
      <c r="BW947" s="83"/>
      <c r="BX947" s="83"/>
    </row>
    <row r="948" spans="1:76" ht="12.75" customHeight="1" x14ac:dyDescent="0.2">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3"/>
      <c r="AX948" s="83"/>
      <c r="AY948" s="83"/>
      <c r="AZ948" s="83"/>
      <c r="BA948" s="83"/>
      <c r="BB948" s="83"/>
      <c r="BC948" s="83"/>
      <c r="BD948" s="83"/>
      <c r="BE948" s="83"/>
      <c r="BF948" s="83"/>
      <c r="BG948" s="83"/>
      <c r="BH948" s="83"/>
      <c r="BI948" s="83"/>
      <c r="BJ948" s="83"/>
      <c r="BK948" s="83"/>
      <c r="BL948" s="83"/>
      <c r="BM948" s="83"/>
      <c r="BN948" s="83"/>
      <c r="BO948" s="83"/>
      <c r="BP948" s="83"/>
      <c r="BQ948" s="120"/>
      <c r="BR948" s="120"/>
      <c r="BS948" s="120"/>
      <c r="BT948" s="120"/>
      <c r="BU948" s="83"/>
      <c r="BV948" s="83"/>
      <c r="BW948" s="83"/>
      <c r="BX948" s="83"/>
    </row>
    <row r="949" spans="1:76" ht="12.75" customHeight="1" x14ac:dyDescent="0.2">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83"/>
      <c r="AT949" s="83"/>
      <c r="AU949" s="83"/>
      <c r="AV949" s="83"/>
      <c r="AW949" s="83"/>
      <c r="AX949" s="83"/>
      <c r="AY949" s="83"/>
      <c r="AZ949" s="83"/>
      <c r="BA949" s="83"/>
      <c r="BB949" s="83"/>
      <c r="BC949" s="83"/>
      <c r="BD949" s="83"/>
      <c r="BE949" s="83"/>
      <c r="BF949" s="83"/>
      <c r="BG949" s="83"/>
      <c r="BH949" s="83"/>
      <c r="BI949" s="83"/>
      <c r="BJ949" s="83"/>
      <c r="BK949" s="83"/>
      <c r="BL949" s="83"/>
      <c r="BM949" s="83"/>
      <c r="BN949" s="83"/>
      <c r="BO949" s="83"/>
      <c r="BP949" s="83"/>
      <c r="BQ949" s="120"/>
      <c r="BR949" s="120"/>
      <c r="BS949" s="120"/>
      <c r="BT949" s="120"/>
      <c r="BU949" s="83"/>
      <c r="BV949" s="83"/>
      <c r="BW949" s="83"/>
      <c r="BX949" s="83"/>
    </row>
    <row r="950" spans="1:76" ht="12.75" customHeight="1" x14ac:dyDescent="0.2">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3"/>
      <c r="AX950" s="83"/>
      <c r="AY950" s="83"/>
      <c r="AZ950" s="83"/>
      <c r="BA950" s="83"/>
      <c r="BB950" s="83"/>
      <c r="BC950" s="83"/>
      <c r="BD950" s="83"/>
      <c r="BE950" s="83"/>
      <c r="BF950" s="83"/>
      <c r="BG950" s="83"/>
      <c r="BH950" s="83"/>
      <c r="BI950" s="83"/>
      <c r="BJ950" s="83"/>
      <c r="BK950" s="83"/>
      <c r="BL950" s="83"/>
      <c r="BM950" s="83"/>
      <c r="BN950" s="83"/>
      <c r="BO950" s="83"/>
      <c r="BP950" s="83"/>
      <c r="BQ950" s="120"/>
      <c r="BR950" s="120"/>
      <c r="BS950" s="120"/>
      <c r="BT950" s="120"/>
      <c r="BU950" s="83"/>
      <c r="BV950" s="83"/>
      <c r="BW950" s="83"/>
      <c r="BX950" s="83"/>
    </row>
    <row r="951" spans="1:76" ht="12.75" customHeight="1" x14ac:dyDescent="0.2">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83"/>
      <c r="AT951" s="83"/>
      <c r="AU951" s="83"/>
      <c r="AV951" s="83"/>
      <c r="AW951" s="83"/>
      <c r="AX951" s="83"/>
      <c r="AY951" s="83"/>
      <c r="AZ951" s="83"/>
      <c r="BA951" s="83"/>
      <c r="BB951" s="83"/>
      <c r="BC951" s="83"/>
      <c r="BD951" s="83"/>
      <c r="BE951" s="83"/>
      <c r="BF951" s="83"/>
      <c r="BG951" s="83"/>
      <c r="BH951" s="83"/>
      <c r="BI951" s="83"/>
      <c r="BJ951" s="83"/>
      <c r="BK951" s="83"/>
      <c r="BL951" s="83"/>
      <c r="BM951" s="83"/>
      <c r="BN951" s="83"/>
      <c r="BO951" s="83"/>
      <c r="BP951" s="83"/>
      <c r="BQ951" s="120"/>
      <c r="BR951" s="120"/>
      <c r="BS951" s="120"/>
      <c r="BT951" s="120"/>
      <c r="BU951" s="83"/>
      <c r="BV951" s="83"/>
      <c r="BW951" s="83"/>
      <c r="BX951" s="83"/>
    </row>
    <row r="952" spans="1:76" ht="12.75" customHeight="1" x14ac:dyDescent="0.2">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3"/>
      <c r="AX952" s="83"/>
      <c r="AY952" s="83"/>
      <c r="AZ952" s="83"/>
      <c r="BA952" s="83"/>
      <c r="BB952" s="83"/>
      <c r="BC952" s="83"/>
      <c r="BD952" s="83"/>
      <c r="BE952" s="83"/>
      <c r="BF952" s="83"/>
      <c r="BG952" s="83"/>
      <c r="BH952" s="83"/>
      <c r="BI952" s="83"/>
      <c r="BJ952" s="83"/>
      <c r="BK952" s="83"/>
      <c r="BL952" s="83"/>
      <c r="BM952" s="83"/>
      <c r="BN952" s="83"/>
      <c r="BO952" s="83"/>
      <c r="BP952" s="83"/>
      <c r="BQ952" s="120"/>
      <c r="BR952" s="120"/>
      <c r="BS952" s="120"/>
      <c r="BT952" s="120"/>
      <c r="BU952" s="83"/>
      <c r="BV952" s="83"/>
      <c r="BW952" s="83"/>
      <c r="BX952" s="83"/>
    </row>
    <row r="953" spans="1:76" ht="12.75" customHeight="1" x14ac:dyDescent="0.2">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83"/>
      <c r="AV953" s="83"/>
      <c r="AW953" s="83"/>
      <c r="AX953" s="83"/>
      <c r="AY953" s="83"/>
      <c r="AZ953" s="83"/>
      <c r="BA953" s="83"/>
      <c r="BB953" s="83"/>
      <c r="BC953" s="83"/>
      <c r="BD953" s="83"/>
      <c r="BE953" s="83"/>
      <c r="BF953" s="83"/>
      <c r="BG953" s="83"/>
      <c r="BH953" s="83"/>
      <c r="BI953" s="83"/>
      <c r="BJ953" s="83"/>
      <c r="BK953" s="83"/>
      <c r="BL953" s="83"/>
      <c r="BM953" s="83"/>
      <c r="BN953" s="83"/>
      <c r="BO953" s="83"/>
      <c r="BP953" s="83"/>
      <c r="BQ953" s="120"/>
      <c r="BR953" s="120"/>
      <c r="BS953" s="120"/>
      <c r="BT953" s="120"/>
      <c r="BU953" s="83"/>
      <c r="BV953" s="83"/>
      <c r="BW953" s="83"/>
      <c r="BX953" s="83"/>
    </row>
    <row r="954" spans="1:76" ht="12.75" customHeight="1" x14ac:dyDescent="0.2">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3"/>
      <c r="AX954" s="83"/>
      <c r="AY954" s="83"/>
      <c r="AZ954" s="83"/>
      <c r="BA954" s="83"/>
      <c r="BB954" s="83"/>
      <c r="BC954" s="83"/>
      <c r="BD954" s="83"/>
      <c r="BE954" s="83"/>
      <c r="BF954" s="83"/>
      <c r="BG954" s="83"/>
      <c r="BH954" s="83"/>
      <c r="BI954" s="83"/>
      <c r="BJ954" s="83"/>
      <c r="BK954" s="83"/>
      <c r="BL954" s="83"/>
      <c r="BM954" s="83"/>
      <c r="BN954" s="83"/>
      <c r="BO954" s="83"/>
      <c r="BP954" s="83"/>
      <c r="BQ954" s="120"/>
      <c r="BR954" s="120"/>
      <c r="BS954" s="120"/>
      <c r="BT954" s="120"/>
      <c r="BU954" s="83"/>
      <c r="BV954" s="83"/>
      <c r="BW954" s="83"/>
      <c r="BX954" s="83"/>
    </row>
    <row r="955" spans="1:76" ht="12.75" customHeight="1" x14ac:dyDescent="0.2">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83"/>
      <c r="AT955" s="83"/>
      <c r="AU955" s="83"/>
      <c r="AV955" s="83"/>
      <c r="AW955" s="83"/>
      <c r="AX955" s="83"/>
      <c r="AY955" s="83"/>
      <c r="AZ955" s="83"/>
      <c r="BA955" s="83"/>
      <c r="BB955" s="83"/>
      <c r="BC955" s="83"/>
      <c r="BD955" s="83"/>
      <c r="BE955" s="83"/>
      <c r="BF955" s="83"/>
      <c r="BG955" s="83"/>
      <c r="BH955" s="83"/>
      <c r="BI955" s="83"/>
      <c r="BJ955" s="83"/>
      <c r="BK955" s="83"/>
      <c r="BL955" s="83"/>
      <c r="BM955" s="83"/>
      <c r="BN955" s="83"/>
      <c r="BO955" s="83"/>
      <c r="BP955" s="83"/>
      <c r="BQ955" s="120"/>
      <c r="BR955" s="120"/>
      <c r="BS955" s="120"/>
      <c r="BT955" s="120"/>
      <c r="BU955" s="83"/>
      <c r="BV955" s="83"/>
      <c r="BW955" s="83"/>
      <c r="BX955" s="83"/>
    </row>
    <row r="956" spans="1:76" ht="12.75" customHeight="1" x14ac:dyDescent="0.2">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3"/>
      <c r="AX956" s="83"/>
      <c r="AY956" s="83"/>
      <c r="AZ956" s="83"/>
      <c r="BA956" s="83"/>
      <c r="BB956" s="83"/>
      <c r="BC956" s="83"/>
      <c r="BD956" s="83"/>
      <c r="BE956" s="83"/>
      <c r="BF956" s="83"/>
      <c r="BG956" s="83"/>
      <c r="BH956" s="83"/>
      <c r="BI956" s="83"/>
      <c r="BJ956" s="83"/>
      <c r="BK956" s="83"/>
      <c r="BL956" s="83"/>
      <c r="BM956" s="83"/>
      <c r="BN956" s="83"/>
      <c r="BO956" s="83"/>
      <c r="BP956" s="83"/>
      <c r="BQ956" s="120"/>
      <c r="BR956" s="120"/>
      <c r="BS956" s="120"/>
      <c r="BT956" s="120"/>
      <c r="BU956" s="83"/>
      <c r="BV956" s="83"/>
      <c r="BW956" s="83"/>
      <c r="BX956" s="83"/>
    </row>
    <row r="957" spans="1:76" ht="12.75" customHeight="1" x14ac:dyDescent="0.2">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83"/>
      <c r="AT957" s="83"/>
      <c r="AU957" s="83"/>
      <c r="AV957" s="83"/>
      <c r="AW957" s="83"/>
      <c r="AX957" s="83"/>
      <c r="AY957" s="83"/>
      <c r="AZ957" s="83"/>
      <c r="BA957" s="83"/>
      <c r="BB957" s="83"/>
      <c r="BC957" s="83"/>
      <c r="BD957" s="83"/>
      <c r="BE957" s="83"/>
      <c r="BF957" s="83"/>
      <c r="BG957" s="83"/>
      <c r="BH957" s="83"/>
      <c r="BI957" s="83"/>
      <c r="BJ957" s="83"/>
      <c r="BK957" s="83"/>
      <c r="BL957" s="83"/>
      <c r="BM957" s="83"/>
      <c r="BN957" s="83"/>
      <c r="BO957" s="83"/>
      <c r="BP957" s="83"/>
      <c r="BQ957" s="120"/>
      <c r="BR957" s="120"/>
      <c r="BS957" s="120"/>
      <c r="BT957" s="120"/>
      <c r="BU957" s="83"/>
      <c r="BV957" s="83"/>
      <c r="BW957" s="83"/>
      <c r="BX957" s="83"/>
    </row>
    <row r="958" spans="1:76" ht="12.75" customHeight="1" x14ac:dyDescent="0.2">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3"/>
      <c r="AX958" s="83"/>
      <c r="AY958" s="83"/>
      <c r="AZ958" s="83"/>
      <c r="BA958" s="83"/>
      <c r="BB958" s="83"/>
      <c r="BC958" s="83"/>
      <c r="BD958" s="83"/>
      <c r="BE958" s="83"/>
      <c r="BF958" s="83"/>
      <c r="BG958" s="83"/>
      <c r="BH958" s="83"/>
      <c r="BI958" s="83"/>
      <c r="BJ958" s="83"/>
      <c r="BK958" s="83"/>
      <c r="BL958" s="83"/>
      <c r="BM958" s="83"/>
      <c r="BN958" s="83"/>
      <c r="BO958" s="83"/>
      <c r="BP958" s="83"/>
      <c r="BQ958" s="120"/>
      <c r="BR958" s="120"/>
      <c r="BS958" s="120"/>
      <c r="BT958" s="120"/>
      <c r="BU958" s="83"/>
      <c r="BV958" s="83"/>
      <c r="BW958" s="83"/>
      <c r="BX958" s="83"/>
    </row>
    <row r="959" spans="1:76" ht="12.75" customHeight="1" x14ac:dyDescent="0.2">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83"/>
      <c r="AT959" s="83"/>
      <c r="AU959" s="83"/>
      <c r="AV959" s="83"/>
      <c r="AW959" s="83"/>
      <c r="AX959" s="83"/>
      <c r="AY959" s="83"/>
      <c r="AZ959" s="83"/>
      <c r="BA959" s="83"/>
      <c r="BB959" s="83"/>
      <c r="BC959" s="83"/>
      <c r="BD959" s="83"/>
      <c r="BE959" s="83"/>
      <c r="BF959" s="83"/>
      <c r="BG959" s="83"/>
      <c r="BH959" s="83"/>
      <c r="BI959" s="83"/>
      <c r="BJ959" s="83"/>
      <c r="BK959" s="83"/>
      <c r="BL959" s="83"/>
      <c r="BM959" s="83"/>
      <c r="BN959" s="83"/>
      <c r="BO959" s="83"/>
      <c r="BP959" s="83"/>
      <c r="BQ959" s="120"/>
      <c r="BR959" s="120"/>
      <c r="BS959" s="120"/>
      <c r="BT959" s="120"/>
      <c r="BU959" s="83"/>
      <c r="BV959" s="83"/>
      <c r="BW959" s="83"/>
      <c r="BX959" s="83"/>
    </row>
    <row r="960" spans="1:76" ht="12.75" customHeight="1" x14ac:dyDescent="0.2">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3"/>
      <c r="AX960" s="83"/>
      <c r="AY960" s="83"/>
      <c r="AZ960" s="83"/>
      <c r="BA960" s="83"/>
      <c r="BB960" s="83"/>
      <c r="BC960" s="83"/>
      <c r="BD960" s="83"/>
      <c r="BE960" s="83"/>
      <c r="BF960" s="83"/>
      <c r="BG960" s="83"/>
      <c r="BH960" s="83"/>
      <c r="BI960" s="83"/>
      <c r="BJ960" s="83"/>
      <c r="BK960" s="83"/>
      <c r="BL960" s="83"/>
      <c r="BM960" s="83"/>
      <c r="BN960" s="83"/>
      <c r="BO960" s="83"/>
      <c r="BP960" s="83"/>
      <c r="BQ960" s="120"/>
      <c r="BR960" s="120"/>
      <c r="BS960" s="120"/>
      <c r="BT960" s="120"/>
      <c r="BU960" s="83"/>
      <c r="BV960" s="83"/>
      <c r="BW960" s="83"/>
      <c r="BX960" s="83"/>
    </row>
    <row r="961" spans="1:76" ht="12.75" customHeight="1" x14ac:dyDescent="0.2">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83"/>
      <c r="AT961" s="83"/>
      <c r="AU961" s="83"/>
      <c r="AV961" s="83"/>
      <c r="AW961" s="83"/>
      <c r="AX961" s="83"/>
      <c r="AY961" s="83"/>
      <c r="AZ961" s="83"/>
      <c r="BA961" s="83"/>
      <c r="BB961" s="83"/>
      <c r="BC961" s="83"/>
      <c r="BD961" s="83"/>
      <c r="BE961" s="83"/>
      <c r="BF961" s="83"/>
      <c r="BG961" s="83"/>
      <c r="BH961" s="83"/>
      <c r="BI961" s="83"/>
      <c r="BJ961" s="83"/>
      <c r="BK961" s="83"/>
      <c r="BL961" s="83"/>
      <c r="BM961" s="83"/>
      <c r="BN961" s="83"/>
      <c r="BO961" s="83"/>
      <c r="BP961" s="83"/>
      <c r="BQ961" s="120"/>
      <c r="BR961" s="120"/>
      <c r="BS961" s="120"/>
      <c r="BT961" s="120"/>
      <c r="BU961" s="83"/>
      <c r="BV961" s="83"/>
      <c r="BW961" s="83"/>
      <c r="BX961" s="83"/>
    </row>
    <row r="962" spans="1:76" ht="12.75" customHeight="1" x14ac:dyDescent="0.2">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83"/>
      <c r="BA962" s="83"/>
      <c r="BB962" s="83"/>
      <c r="BC962" s="83"/>
      <c r="BD962" s="83"/>
      <c r="BE962" s="83"/>
      <c r="BF962" s="83"/>
      <c r="BG962" s="83"/>
      <c r="BH962" s="83"/>
      <c r="BI962" s="83"/>
      <c r="BJ962" s="83"/>
      <c r="BK962" s="83"/>
      <c r="BL962" s="83"/>
      <c r="BM962" s="83"/>
      <c r="BN962" s="83"/>
      <c r="BO962" s="83"/>
      <c r="BP962" s="83"/>
      <c r="BQ962" s="120"/>
      <c r="BR962" s="120"/>
      <c r="BS962" s="120"/>
      <c r="BT962" s="120"/>
      <c r="BU962" s="83"/>
      <c r="BV962" s="83"/>
      <c r="BW962" s="83"/>
      <c r="BX962" s="83"/>
    </row>
    <row r="963" spans="1:76" ht="12.75" customHeight="1" x14ac:dyDescent="0.2">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83"/>
      <c r="AT963" s="83"/>
      <c r="AU963" s="83"/>
      <c r="AV963" s="83"/>
      <c r="AW963" s="83"/>
      <c r="AX963" s="83"/>
      <c r="AY963" s="83"/>
      <c r="AZ963" s="83"/>
      <c r="BA963" s="83"/>
      <c r="BB963" s="83"/>
      <c r="BC963" s="83"/>
      <c r="BD963" s="83"/>
      <c r="BE963" s="83"/>
      <c r="BF963" s="83"/>
      <c r="BG963" s="83"/>
      <c r="BH963" s="83"/>
      <c r="BI963" s="83"/>
      <c r="BJ963" s="83"/>
      <c r="BK963" s="83"/>
      <c r="BL963" s="83"/>
      <c r="BM963" s="83"/>
      <c r="BN963" s="83"/>
      <c r="BO963" s="83"/>
      <c r="BP963" s="83"/>
      <c r="BQ963" s="120"/>
      <c r="BR963" s="120"/>
      <c r="BS963" s="120"/>
      <c r="BT963" s="120"/>
      <c r="BU963" s="83"/>
      <c r="BV963" s="83"/>
      <c r="BW963" s="83"/>
      <c r="BX963" s="83"/>
    </row>
    <row r="964" spans="1:76" ht="12.75" customHeight="1" x14ac:dyDescent="0.2">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3"/>
      <c r="AX964" s="83"/>
      <c r="AY964" s="83"/>
      <c r="AZ964" s="83"/>
      <c r="BA964" s="83"/>
      <c r="BB964" s="83"/>
      <c r="BC964" s="83"/>
      <c r="BD964" s="83"/>
      <c r="BE964" s="83"/>
      <c r="BF964" s="83"/>
      <c r="BG964" s="83"/>
      <c r="BH964" s="83"/>
      <c r="BI964" s="83"/>
      <c r="BJ964" s="83"/>
      <c r="BK964" s="83"/>
      <c r="BL964" s="83"/>
      <c r="BM964" s="83"/>
      <c r="BN964" s="83"/>
      <c r="BO964" s="83"/>
      <c r="BP964" s="83"/>
      <c r="BQ964" s="120"/>
      <c r="BR964" s="120"/>
      <c r="BS964" s="120"/>
      <c r="BT964" s="120"/>
      <c r="BU964" s="83"/>
      <c r="BV964" s="83"/>
      <c r="BW964" s="83"/>
      <c r="BX964" s="83"/>
    </row>
    <row r="965" spans="1:76" ht="12.75" customHeight="1" x14ac:dyDescent="0.2">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83"/>
      <c r="AT965" s="83"/>
      <c r="AU965" s="83"/>
      <c r="AV965" s="83"/>
      <c r="AW965" s="83"/>
      <c r="AX965" s="83"/>
      <c r="AY965" s="83"/>
      <c r="AZ965" s="83"/>
      <c r="BA965" s="83"/>
      <c r="BB965" s="83"/>
      <c r="BC965" s="83"/>
      <c r="BD965" s="83"/>
      <c r="BE965" s="83"/>
      <c r="BF965" s="83"/>
      <c r="BG965" s="83"/>
      <c r="BH965" s="83"/>
      <c r="BI965" s="83"/>
      <c r="BJ965" s="83"/>
      <c r="BK965" s="83"/>
      <c r="BL965" s="83"/>
      <c r="BM965" s="83"/>
      <c r="BN965" s="83"/>
      <c r="BO965" s="83"/>
      <c r="BP965" s="83"/>
      <c r="BQ965" s="120"/>
      <c r="BR965" s="120"/>
      <c r="BS965" s="120"/>
      <c r="BT965" s="120"/>
      <c r="BU965" s="83"/>
      <c r="BV965" s="83"/>
      <c r="BW965" s="83"/>
      <c r="BX965" s="83"/>
    </row>
    <row r="966" spans="1:76" ht="12.75" customHeight="1" x14ac:dyDescent="0.2">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3"/>
      <c r="AX966" s="83"/>
      <c r="AY966" s="83"/>
      <c r="AZ966" s="83"/>
      <c r="BA966" s="83"/>
      <c r="BB966" s="83"/>
      <c r="BC966" s="83"/>
      <c r="BD966" s="83"/>
      <c r="BE966" s="83"/>
      <c r="BF966" s="83"/>
      <c r="BG966" s="83"/>
      <c r="BH966" s="83"/>
      <c r="BI966" s="83"/>
      <c r="BJ966" s="83"/>
      <c r="BK966" s="83"/>
      <c r="BL966" s="83"/>
      <c r="BM966" s="83"/>
      <c r="BN966" s="83"/>
      <c r="BO966" s="83"/>
      <c r="BP966" s="83"/>
      <c r="BQ966" s="120"/>
      <c r="BR966" s="120"/>
      <c r="BS966" s="120"/>
      <c r="BT966" s="120"/>
      <c r="BU966" s="83"/>
      <c r="BV966" s="83"/>
      <c r="BW966" s="83"/>
      <c r="BX966" s="83"/>
    </row>
    <row r="967" spans="1:76" ht="12.75" customHeight="1" x14ac:dyDescent="0.2">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83"/>
      <c r="AT967" s="83"/>
      <c r="AU967" s="83"/>
      <c r="AV967" s="83"/>
      <c r="AW967" s="83"/>
      <c r="AX967" s="83"/>
      <c r="AY967" s="83"/>
      <c r="AZ967" s="83"/>
      <c r="BA967" s="83"/>
      <c r="BB967" s="83"/>
      <c r="BC967" s="83"/>
      <c r="BD967" s="83"/>
      <c r="BE967" s="83"/>
      <c r="BF967" s="83"/>
      <c r="BG967" s="83"/>
      <c r="BH967" s="83"/>
      <c r="BI967" s="83"/>
      <c r="BJ967" s="83"/>
      <c r="BK967" s="83"/>
      <c r="BL967" s="83"/>
      <c r="BM967" s="83"/>
      <c r="BN967" s="83"/>
      <c r="BO967" s="83"/>
      <c r="BP967" s="83"/>
      <c r="BQ967" s="120"/>
      <c r="BR967" s="120"/>
      <c r="BS967" s="120"/>
      <c r="BT967" s="120"/>
      <c r="BU967" s="83"/>
      <c r="BV967" s="83"/>
      <c r="BW967" s="83"/>
      <c r="BX967" s="83"/>
    </row>
    <row r="968" spans="1:76" ht="12.75" customHeight="1" x14ac:dyDescent="0.2">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3"/>
      <c r="AX968" s="83"/>
      <c r="AY968" s="83"/>
      <c r="AZ968" s="83"/>
      <c r="BA968" s="83"/>
      <c r="BB968" s="83"/>
      <c r="BC968" s="83"/>
      <c r="BD968" s="83"/>
      <c r="BE968" s="83"/>
      <c r="BF968" s="83"/>
      <c r="BG968" s="83"/>
      <c r="BH968" s="83"/>
      <c r="BI968" s="83"/>
      <c r="BJ968" s="83"/>
      <c r="BK968" s="83"/>
      <c r="BL968" s="83"/>
      <c r="BM968" s="83"/>
      <c r="BN968" s="83"/>
      <c r="BO968" s="83"/>
      <c r="BP968" s="83"/>
      <c r="BQ968" s="120"/>
      <c r="BR968" s="120"/>
      <c r="BS968" s="120"/>
      <c r="BT968" s="120"/>
      <c r="BU968" s="83"/>
      <c r="BV968" s="83"/>
      <c r="BW968" s="83"/>
      <c r="BX968" s="83"/>
    </row>
    <row r="969" spans="1:76" ht="12.75" customHeight="1" x14ac:dyDescent="0.2">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83"/>
      <c r="AT969" s="83"/>
      <c r="AU969" s="83"/>
      <c r="AV969" s="83"/>
      <c r="AW969" s="83"/>
      <c r="AX969" s="83"/>
      <c r="AY969" s="83"/>
      <c r="AZ969" s="83"/>
      <c r="BA969" s="83"/>
      <c r="BB969" s="83"/>
      <c r="BC969" s="83"/>
      <c r="BD969" s="83"/>
      <c r="BE969" s="83"/>
      <c r="BF969" s="83"/>
      <c r="BG969" s="83"/>
      <c r="BH969" s="83"/>
      <c r="BI969" s="83"/>
      <c r="BJ969" s="83"/>
      <c r="BK969" s="83"/>
      <c r="BL969" s="83"/>
      <c r="BM969" s="83"/>
      <c r="BN969" s="83"/>
      <c r="BO969" s="83"/>
      <c r="BP969" s="83"/>
      <c r="BQ969" s="120"/>
      <c r="BR969" s="120"/>
      <c r="BS969" s="120"/>
      <c r="BT969" s="120"/>
      <c r="BU969" s="83"/>
      <c r="BV969" s="83"/>
      <c r="BW969" s="83"/>
      <c r="BX969" s="83"/>
    </row>
    <row r="970" spans="1:76" ht="12.75" customHeight="1" x14ac:dyDescent="0.2">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3"/>
      <c r="AX970" s="83"/>
      <c r="AY970" s="83"/>
      <c r="AZ970" s="83"/>
      <c r="BA970" s="83"/>
      <c r="BB970" s="83"/>
      <c r="BC970" s="83"/>
      <c r="BD970" s="83"/>
      <c r="BE970" s="83"/>
      <c r="BF970" s="83"/>
      <c r="BG970" s="83"/>
      <c r="BH970" s="83"/>
      <c r="BI970" s="83"/>
      <c r="BJ970" s="83"/>
      <c r="BK970" s="83"/>
      <c r="BL970" s="83"/>
      <c r="BM970" s="83"/>
      <c r="BN970" s="83"/>
      <c r="BO970" s="83"/>
      <c r="BP970" s="83"/>
      <c r="BQ970" s="120"/>
      <c r="BR970" s="120"/>
      <c r="BS970" s="120"/>
      <c r="BT970" s="120"/>
      <c r="BU970" s="83"/>
      <c r="BV970" s="83"/>
      <c r="BW970" s="83"/>
      <c r="BX970" s="83"/>
    </row>
    <row r="971" spans="1:76" ht="12.75" customHeight="1" x14ac:dyDescent="0.2">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83"/>
      <c r="AT971" s="83"/>
      <c r="AU971" s="83"/>
      <c r="AV971" s="83"/>
      <c r="AW971" s="83"/>
      <c r="AX971" s="83"/>
      <c r="AY971" s="83"/>
      <c r="AZ971" s="83"/>
      <c r="BA971" s="83"/>
      <c r="BB971" s="83"/>
      <c r="BC971" s="83"/>
      <c r="BD971" s="83"/>
      <c r="BE971" s="83"/>
      <c r="BF971" s="83"/>
      <c r="BG971" s="83"/>
      <c r="BH971" s="83"/>
      <c r="BI971" s="83"/>
      <c r="BJ971" s="83"/>
      <c r="BK971" s="83"/>
      <c r="BL971" s="83"/>
      <c r="BM971" s="83"/>
      <c r="BN971" s="83"/>
      <c r="BO971" s="83"/>
      <c r="BP971" s="83"/>
      <c r="BQ971" s="120"/>
      <c r="BR971" s="120"/>
      <c r="BS971" s="120"/>
      <c r="BT971" s="120"/>
      <c r="BU971" s="83"/>
      <c r="BV971" s="83"/>
      <c r="BW971" s="83"/>
      <c r="BX971" s="83"/>
    </row>
    <row r="972" spans="1:76" ht="12.75" customHeight="1" x14ac:dyDescent="0.2">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3"/>
      <c r="AX972" s="83"/>
      <c r="AY972" s="83"/>
      <c r="AZ972" s="83"/>
      <c r="BA972" s="83"/>
      <c r="BB972" s="83"/>
      <c r="BC972" s="83"/>
      <c r="BD972" s="83"/>
      <c r="BE972" s="83"/>
      <c r="BF972" s="83"/>
      <c r="BG972" s="83"/>
      <c r="BH972" s="83"/>
      <c r="BI972" s="83"/>
      <c r="BJ972" s="83"/>
      <c r="BK972" s="83"/>
      <c r="BL972" s="83"/>
      <c r="BM972" s="83"/>
      <c r="BN972" s="83"/>
      <c r="BO972" s="83"/>
      <c r="BP972" s="83"/>
      <c r="BQ972" s="120"/>
      <c r="BR972" s="120"/>
      <c r="BS972" s="120"/>
      <c r="BT972" s="120"/>
      <c r="BU972" s="83"/>
      <c r="BV972" s="83"/>
      <c r="BW972" s="83"/>
      <c r="BX972" s="83"/>
    </row>
    <row r="973" spans="1:76" ht="12.75" customHeight="1" x14ac:dyDescent="0.2">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83"/>
      <c r="AT973" s="83"/>
      <c r="AU973" s="83"/>
      <c r="AV973" s="83"/>
      <c r="AW973" s="83"/>
      <c r="AX973" s="83"/>
      <c r="AY973" s="83"/>
      <c r="AZ973" s="83"/>
      <c r="BA973" s="83"/>
      <c r="BB973" s="83"/>
      <c r="BC973" s="83"/>
      <c r="BD973" s="83"/>
      <c r="BE973" s="83"/>
      <c r="BF973" s="83"/>
      <c r="BG973" s="83"/>
      <c r="BH973" s="83"/>
      <c r="BI973" s="83"/>
      <c r="BJ973" s="83"/>
      <c r="BK973" s="83"/>
      <c r="BL973" s="83"/>
      <c r="BM973" s="83"/>
      <c r="BN973" s="83"/>
      <c r="BO973" s="83"/>
      <c r="BP973" s="83"/>
      <c r="BQ973" s="120"/>
      <c r="BR973" s="120"/>
      <c r="BS973" s="120"/>
      <c r="BT973" s="120"/>
      <c r="BU973" s="83"/>
      <c r="BV973" s="83"/>
      <c r="BW973" s="83"/>
      <c r="BX973" s="83"/>
    </row>
    <row r="974" spans="1:76" ht="12.75" customHeight="1" x14ac:dyDescent="0.2">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3"/>
      <c r="AX974" s="83"/>
      <c r="AY974" s="83"/>
      <c r="AZ974" s="83"/>
      <c r="BA974" s="83"/>
      <c r="BB974" s="83"/>
      <c r="BC974" s="83"/>
      <c r="BD974" s="83"/>
      <c r="BE974" s="83"/>
      <c r="BF974" s="83"/>
      <c r="BG974" s="83"/>
      <c r="BH974" s="83"/>
      <c r="BI974" s="83"/>
      <c r="BJ974" s="83"/>
      <c r="BK974" s="83"/>
      <c r="BL974" s="83"/>
      <c r="BM974" s="83"/>
      <c r="BN974" s="83"/>
      <c r="BO974" s="83"/>
      <c r="BP974" s="83"/>
      <c r="BQ974" s="120"/>
      <c r="BR974" s="120"/>
      <c r="BS974" s="120"/>
      <c r="BT974" s="120"/>
      <c r="BU974" s="83"/>
      <c r="BV974" s="83"/>
      <c r="BW974" s="83"/>
      <c r="BX974" s="83"/>
    </row>
    <row r="975" spans="1:76" ht="12.75" customHeight="1" x14ac:dyDescent="0.2">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83"/>
      <c r="AT975" s="83"/>
      <c r="AU975" s="83"/>
      <c r="AV975" s="83"/>
      <c r="AW975" s="83"/>
      <c r="AX975" s="83"/>
      <c r="AY975" s="83"/>
      <c r="AZ975" s="83"/>
      <c r="BA975" s="83"/>
      <c r="BB975" s="83"/>
      <c r="BC975" s="83"/>
      <c r="BD975" s="83"/>
      <c r="BE975" s="83"/>
      <c r="BF975" s="83"/>
      <c r="BG975" s="83"/>
      <c r="BH975" s="83"/>
      <c r="BI975" s="83"/>
      <c r="BJ975" s="83"/>
      <c r="BK975" s="83"/>
      <c r="BL975" s="83"/>
      <c r="BM975" s="83"/>
      <c r="BN975" s="83"/>
      <c r="BO975" s="83"/>
      <c r="BP975" s="83"/>
      <c r="BQ975" s="120"/>
      <c r="BR975" s="120"/>
      <c r="BS975" s="120"/>
      <c r="BT975" s="120"/>
      <c r="BU975" s="83"/>
      <c r="BV975" s="83"/>
      <c r="BW975" s="83"/>
      <c r="BX975" s="83"/>
    </row>
    <row r="976" spans="1:76" ht="12.75" customHeight="1" x14ac:dyDescent="0.2">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3"/>
      <c r="AX976" s="83"/>
      <c r="AY976" s="83"/>
      <c r="AZ976" s="83"/>
      <c r="BA976" s="83"/>
      <c r="BB976" s="83"/>
      <c r="BC976" s="83"/>
      <c r="BD976" s="83"/>
      <c r="BE976" s="83"/>
      <c r="BF976" s="83"/>
      <c r="BG976" s="83"/>
      <c r="BH976" s="83"/>
      <c r="BI976" s="83"/>
      <c r="BJ976" s="83"/>
      <c r="BK976" s="83"/>
      <c r="BL976" s="83"/>
      <c r="BM976" s="83"/>
      <c r="BN976" s="83"/>
      <c r="BO976" s="83"/>
      <c r="BP976" s="83"/>
      <c r="BQ976" s="120"/>
      <c r="BR976" s="120"/>
      <c r="BS976" s="120"/>
      <c r="BT976" s="120"/>
      <c r="BU976" s="83"/>
      <c r="BV976" s="83"/>
      <c r="BW976" s="83"/>
      <c r="BX976" s="83"/>
    </row>
    <row r="977" spans="1:76" ht="12.75" customHeight="1" x14ac:dyDescent="0.2">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83"/>
      <c r="AT977" s="83"/>
      <c r="AU977" s="83"/>
      <c r="AV977" s="83"/>
      <c r="AW977" s="83"/>
      <c r="AX977" s="83"/>
      <c r="AY977" s="83"/>
      <c r="AZ977" s="83"/>
      <c r="BA977" s="83"/>
      <c r="BB977" s="83"/>
      <c r="BC977" s="83"/>
      <c r="BD977" s="83"/>
      <c r="BE977" s="83"/>
      <c r="BF977" s="83"/>
      <c r="BG977" s="83"/>
      <c r="BH977" s="83"/>
      <c r="BI977" s="83"/>
      <c r="BJ977" s="83"/>
      <c r="BK977" s="83"/>
      <c r="BL977" s="83"/>
      <c r="BM977" s="83"/>
      <c r="BN977" s="83"/>
      <c r="BO977" s="83"/>
      <c r="BP977" s="83"/>
      <c r="BQ977" s="120"/>
      <c r="BR977" s="120"/>
      <c r="BS977" s="120"/>
      <c r="BT977" s="120"/>
      <c r="BU977" s="83"/>
      <c r="BV977" s="83"/>
      <c r="BW977" s="83"/>
      <c r="BX977" s="83"/>
    </row>
    <row r="978" spans="1:76" ht="12.75" customHeight="1" x14ac:dyDescent="0.2">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3"/>
      <c r="AX978" s="83"/>
      <c r="AY978" s="83"/>
      <c r="AZ978" s="83"/>
      <c r="BA978" s="83"/>
      <c r="BB978" s="83"/>
      <c r="BC978" s="83"/>
      <c r="BD978" s="83"/>
      <c r="BE978" s="83"/>
      <c r="BF978" s="83"/>
      <c r="BG978" s="83"/>
      <c r="BH978" s="83"/>
      <c r="BI978" s="83"/>
      <c r="BJ978" s="83"/>
      <c r="BK978" s="83"/>
      <c r="BL978" s="83"/>
      <c r="BM978" s="83"/>
      <c r="BN978" s="83"/>
      <c r="BO978" s="83"/>
      <c r="BP978" s="83"/>
      <c r="BQ978" s="120"/>
      <c r="BR978" s="120"/>
      <c r="BS978" s="120"/>
      <c r="BT978" s="120"/>
      <c r="BU978" s="83"/>
      <c r="BV978" s="83"/>
      <c r="BW978" s="83"/>
      <c r="BX978" s="83"/>
    </row>
    <row r="979" spans="1:76" ht="12.75" customHeight="1" x14ac:dyDescent="0.2">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83"/>
      <c r="AT979" s="83"/>
      <c r="AU979" s="83"/>
      <c r="AV979" s="83"/>
      <c r="AW979" s="83"/>
      <c r="AX979" s="83"/>
      <c r="AY979" s="83"/>
      <c r="AZ979" s="83"/>
      <c r="BA979" s="83"/>
      <c r="BB979" s="83"/>
      <c r="BC979" s="83"/>
      <c r="BD979" s="83"/>
      <c r="BE979" s="83"/>
      <c r="BF979" s="83"/>
      <c r="BG979" s="83"/>
      <c r="BH979" s="83"/>
      <c r="BI979" s="83"/>
      <c r="BJ979" s="83"/>
      <c r="BK979" s="83"/>
      <c r="BL979" s="83"/>
      <c r="BM979" s="83"/>
      <c r="BN979" s="83"/>
      <c r="BO979" s="83"/>
      <c r="BP979" s="83"/>
      <c r="BQ979" s="120"/>
      <c r="BR979" s="120"/>
      <c r="BS979" s="120"/>
      <c r="BT979" s="120"/>
      <c r="BU979" s="83"/>
      <c r="BV979" s="83"/>
      <c r="BW979" s="83"/>
      <c r="BX979" s="83"/>
    </row>
    <row r="980" spans="1:76" ht="12.75" customHeight="1" x14ac:dyDescent="0.2">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3"/>
      <c r="AX980" s="83"/>
      <c r="AY980" s="83"/>
      <c r="AZ980" s="83"/>
      <c r="BA980" s="83"/>
      <c r="BB980" s="83"/>
      <c r="BC980" s="83"/>
      <c r="BD980" s="83"/>
      <c r="BE980" s="83"/>
      <c r="BF980" s="83"/>
      <c r="BG980" s="83"/>
      <c r="BH980" s="83"/>
      <c r="BI980" s="83"/>
      <c r="BJ980" s="83"/>
      <c r="BK980" s="83"/>
      <c r="BL980" s="83"/>
      <c r="BM980" s="83"/>
      <c r="BN980" s="83"/>
      <c r="BO980" s="83"/>
      <c r="BP980" s="83"/>
      <c r="BQ980" s="120"/>
      <c r="BR980" s="120"/>
      <c r="BS980" s="120"/>
      <c r="BT980" s="120"/>
      <c r="BU980" s="83"/>
      <c r="BV980" s="83"/>
      <c r="BW980" s="83"/>
      <c r="BX980" s="83"/>
    </row>
    <row r="981" spans="1:76" ht="12.75" customHeight="1" x14ac:dyDescent="0.2">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3"/>
      <c r="AI981" s="83"/>
      <c r="AJ981" s="83"/>
      <c r="AK981" s="83"/>
      <c r="AL981" s="83"/>
      <c r="AM981" s="83"/>
      <c r="AN981" s="83"/>
      <c r="AO981" s="83"/>
      <c r="AP981" s="83"/>
      <c r="AQ981" s="83"/>
      <c r="AR981" s="83"/>
      <c r="AS981" s="83"/>
      <c r="AT981" s="83"/>
      <c r="AU981" s="83"/>
      <c r="AV981" s="83"/>
      <c r="AW981" s="83"/>
      <c r="AX981" s="83"/>
      <c r="AY981" s="83"/>
      <c r="AZ981" s="83"/>
      <c r="BA981" s="83"/>
      <c r="BB981" s="83"/>
      <c r="BC981" s="83"/>
      <c r="BD981" s="83"/>
      <c r="BE981" s="83"/>
      <c r="BF981" s="83"/>
      <c r="BG981" s="83"/>
      <c r="BH981" s="83"/>
      <c r="BI981" s="83"/>
      <c r="BJ981" s="83"/>
      <c r="BK981" s="83"/>
      <c r="BL981" s="83"/>
      <c r="BM981" s="83"/>
      <c r="BN981" s="83"/>
      <c r="BO981" s="83"/>
      <c r="BP981" s="83"/>
      <c r="BQ981" s="120"/>
      <c r="BR981" s="120"/>
      <c r="BS981" s="120"/>
      <c r="BT981" s="120"/>
      <c r="BU981" s="83"/>
      <c r="BV981" s="83"/>
      <c r="BW981" s="83"/>
      <c r="BX981" s="83"/>
    </row>
    <row r="982" spans="1:76" ht="12.75" customHeight="1" x14ac:dyDescent="0.2">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83"/>
      <c r="AT982" s="83"/>
      <c r="AU982" s="83"/>
      <c r="AV982" s="83"/>
      <c r="AW982" s="83"/>
      <c r="AX982" s="83"/>
      <c r="AY982" s="83"/>
      <c r="AZ982" s="83"/>
      <c r="BA982" s="83"/>
      <c r="BB982" s="83"/>
      <c r="BC982" s="83"/>
      <c r="BD982" s="83"/>
      <c r="BE982" s="83"/>
      <c r="BF982" s="83"/>
      <c r="BG982" s="83"/>
      <c r="BH982" s="83"/>
      <c r="BI982" s="83"/>
      <c r="BJ982" s="83"/>
      <c r="BK982" s="83"/>
      <c r="BL982" s="83"/>
      <c r="BM982" s="83"/>
      <c r="BN982" s="83"/>
      <c r="BO982" s="83"/>
      <c r="BP982" s="83"/>
      <c r="BQ982" s="120"/>
      <c r="BR982" s="120"/>
      <c r="BS982" s="120"/>
      <c r="BT982" s="120"/>
      <c r="BU982" s="83"/>
      <c r="BV982" s="83"/>
      <c r="BW982" s="83"/>
      <c r="BX982" s="83"/>
    </row>
    <row r="983" spans="1:76" ht="12.75" customHeight="1" x14ac:dyDescent="0.2">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c r="AA983" s="83"/>
      <c r="AB983" s="83"/>
      <c r="AC983" s="83"/>
      <c r="AD983" s="83"/>
      <c r="AE983" s="83"/>
      <c r="AF983" s="83"/>
      <c r="AG983" s="83"/>
      <c r="AH983" s="83"/>
      <c r="AI983" s="83"/>
      <c r="AJ983" s="83"/>
      <c r="AK983" s="83"/>
      <c r="AL983" s="83"/>
      <c r="AM983" s="83"/>
      <c r="AN983" s="83"/>
      <c r="AO983" s="83"/>
      <c r="AP983" s="83"/>
      <c r="AQ983" s="83"/>
      <c r="AR983" s="83"/>
      <c r="AS983" s="83"/>
      <c r="AT983" s="83"/>
      <c r="AU983" s="83"/>
      <c r="AV983" s="83"/>
      <c r="AW983" s="83"/>
      <c r="AX983" s="83"/>
      <c r="AY983" s="83"/>
      <c r="AZ983" s="83"/>
      <c r="BA983" s="83"/>
      <c r="BB983" s="83"/>
      <c r="BC983" s="83"/>
      <c r="BD983" s="83"/>
      <c r="BE983" s="83"/>
      <c r="BF983" s="83"/>
      <c r="BG983" s="83"/>
      <c r="BH983" s="83"/>
      <c r="BI983" s="83"/>
      <c r="BJ983" s="83"/>
      <c r="BK983" s="83"/>
      <c r="BL983" s="83"/>
      <c r="BM983" s="83"/>
      <c r="BN983" s="83"/>
      <c r="BO983" s="83"/>
      <c r="BP983" s="83"/>
      <c r="BQ983" s="120"/>
      <c r="BR983" s="120"/>
      <c r="BS983" s="120"/>
      <c r="BT983" s="120"/>
      <c r="BU983" s="83"/>
      <c r="BV983" s="83"/>
      <c r="BW983" s="83"/>
      <c r="BX983" s="83"/>
    </row>
    <row r="984" spans="1:76" ht="12.75" customHeight="1" x14ac:dyDescent="0.2">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83"/>
      <c r="AT984" s="83"/>
      <c r="AU984" s="83"/>
      <c r="AV984" s="83"/>
      <c r="AW984" s="83"/>
      <c r="AX984" s="83"/>
      <c r="AY984" s="83"/>
      <c r="AZ984" s="83"/>
      <c r="BA984" s="83"/>
      <c r="BB984" s="83"/>
      <c r="BC984" s="83"/>
      <c r="BD984" s="83"/>
      <c r="BE984" s="83"/>
      <c r="BF984" s="83"/>
      <c r="BG984" s="83"/>
      <c r="BH984" s="83"/>
      <c r="BI984" s="83"/>
      <c r="BJ984" s="83"/>
      <c r="BK984" s="83"/>
      <c r="BL984" s="83"/>
      <c r="BM984" s="83"/>
      <c r="BN984" s="83"/>
      <c r="BO984" s="83"/>
      <c r="BP984" s="83"/>
      <c r="BQ984" s="120"/>
      <c r="BR984" s="120"/>
      <c r="BS984" s="120"/>
      <c r="BT984" s="120"/>
      <c r="BU984" s="83"/>
      <c r="BV984" s="83"/>
      <c r="BW984" s="83"/>
      <c r="BX984" s="83"/>
    </row>
    <row r="985" spans="1:76" ht="12.75" customHeight="1" x14ac:dyDescent="0.2">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c r="AA985" s="83"/>
      <c r="AB985" s="83"/>
      <c r="AC985" s="83"/>
      <c r="AD985" s="83"/>
      <c r="AE985" s="83"/>
      <c r="AF985" s="83"/>
      <c r="AG985" s="83"/>
      <c r="AH985" s="83"/>
      <c r="AI985" s="83"/>
      <c r="AJ985" s="83"/>
      <c r="AK985" s="83"/>
      <c r="AL985" s="83"/>
      <c r="AM985" s="83"/>
      <c r="AN985" s="83"/>
      <c r="AO985" s="83"/>
      <c r="AP985" s="83"/>
      <c r="AQ985" s="83"/>
      <c r="AR985" s="83"/>
      <c r="AS985" s="83"/>
      <c r="AT985" s="83"/>
      <c r="AU985" s="83"/>
      <c r="AV985" s="83"/>
      <c r="AW985" s="83"/>
      <c r="AX985" s="83"/>
      <c r="AY985" s="83"/>
      <c r="AZ985" s="83"/>
      <c r="BA985" s="83"/>
      <c r="BB985" s="83"/>
      <c r="BC985" s="83"/>
      <c r="BD985" s="83"/>
      <c r="BE985" s="83"/>
      <c r="BF985" s="83"/>
      <c r="BG985" s="83"/>
      <c r="BH985" s="83"/>
      <c r="BI985" s="83"/>
      <c r="BJ985" s="83"/>
      <c r="BK985" s="83"/>
      <c r="BL985" s="83"/>
      <c r="BM985" s="83"/>
      <c r="BN985" s="83"/>
      <c r="BO985" s="83"/>
      <c r="BP985" s="83"/>
      <c r="BQ985" s="120"/>
      <c r="BR985" s="120"/>
      <c r="BS985" s="120"/>
      <c r="BT985" s="120"/>
      <c r="BU985" s="83"/>
      <c r="BV985" s="83"/>
      <c r="BW985" s="83"/>
      <c r="BX985" s="83"/>
    </row>
    <row r="986" spans="1:76" ht="12.75" customHeight="1" x14ac:dyDescent="0.2">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83"/>
      <c r="AT986" s="83"/>
      <c r="AU986" s="83"/>
      <c r="AV986" s="83"/>
      <c r="AW986" s="83"/>
      <c r="AX986" s="83"/>
      <c r="AY986" s="83"/>
      <c r="AZ986" s="83"/>
      <c r="BA986" s="83"/>
      <c r="BB986" s="83"/>
      <c r="BC986" s="83"/>
      <c r="BD986" s="83"/>
      <c r="BE986" s="83"/>
      <c r="BF986" s="83"/>
      <c r="BG986" s="83"/>
      <c r="BH986" s="83"/>
      <c r="BI986" s="83"/>
      <c r="BJ986" s="83"/>
      <c r="BK986" s="83"/>
      <c r="BL986" s="83"/>
      <c r="BM986" s="83"/>
      <c r="BN986" s="83"/>
      <c r="BO986" s="83"/>
      <c r="BP986" s="83"/>
      <c r="BQ986" s="120"/>
      <c r="BR986" s="120"/>
      <c r="BS986" s="120"/>
      <c r="BT986" s="120"/>
      <c r="BU986" s="83"/>
      <c r="BV986" s="83"/>
      <c r="BW986" s="83"/>
      <c r="BX986" s="83"/>
    </row>
    <row r="987" spans="1:76" ht="12.75" customHeight="1" x14ac:dyDescent="0.2">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c r="AA987" s="83"/>
      <c r="AB987" s="83"/>
      <c r="AC987" s="83"/>
      <c r="AD987" s="83"/>
      <c r="AE987" s="83"/>
      <c r="AF987" s="83"/>
      <c r="AG987" s="83"/>
      <c r="AH987" s="83"/>
      <c r="AI987" s="83"/>
      <c r="AJ987" s="83"/>
      <c r="AK987" s="83"/>
      <c r="AL987" s="83"/>
      <c r="AM987" s="83"/>
      <c r="AN987" s="83"/>
      <c r="AO987" s="83"/>
      <c r="AP987" s="83"/>
      <c r="AQ987" s="83"/>
      <c r="AR987" s="83"/>
      <c r="AS987" s="83"/>
      <c r="AT987" s="83"/>
      <c r="AU987" s="83"/>
      <c r="AV987" s="83"/>
      <c r="AW987" s="83"/>
      <c r="AX987" s="83"/>
      <c r="AY987" s="83"/>
      <c r="AZ987" s="83"/>
      <c r="BA987" s="83"/>
      <c r="BB987" s="83"/>
      <c r="BC987" s="83"/>
      <c r="BD987" s="83"/>
      <c r="BE987" s="83"/>
      <c r="BF987" s="83"/>
      <c r="BG987" s="83"/>
      <c r="BH987" s="83"/>
      <c r="BI987" s="83"/>
      <c r="BJ987" s="83"/>
      <c r="BK987" s="83"/>
      <c r="BL987" s="83"/>
      <c r="BM987" s="83"/>
      <c r="BN987" s="83"/>
      <c r="BO987" s="83"/>
      <c r="BP987" s="83"/>
      <c r="BQ987" s="120"/>
      <c r="BR987" s="120"/>
      <c r="BS987" s="120"/>
      <c r="BT987" s="120"/>
      <c r="BU987" s="83"/>
      <c r="BV987" s="83"/>
      <c r="BW987" s="83"/>
      <c r="BX987" s="83"/>
    </row>
    <row r="988" spans="1:76" ht="12.75" customHeight="1" x14ac:dyDescent="0.2">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83"/>
      <c r="AT988" s="83"/>
      <c r="AU988" s="83"/>
      <c r="AV988" s="83"/>
      <c r="AW988" s="83"/>
      <c r="AX988" s="83"/>
      <c r="AY988" s="83"/>
      <c r="AZ988" s="83"/>
      <c r="BA988" s="83"/>
      <c r="BB988" s="83"/>
      <c r="BC988" s="83"/>
      <c r="BD988" s="83"/>
      <c r="BE988" s="83"/>
      <c r="BF988" s="83"/>
      <c r="BG988" s="83"/>
      <c r="BH988" s="83"/>
      <c r="BI988" s="83"/>
      <c r="BJ988" s="83"/>
      <c r="BK988" s="83"/>
      <c r="BL988" s="83"/>
      <c r="BM988" s="83"/>
      <c r="BN988" s="83"/>
      <c r="BO988" s="83"/>
      <c r="BP988" s="83"/>
      <c r="BQ988" s="120"/>
      <c r="BR988" s="120"/>
      <c r="BS988" s="120"/>
      <c r="BT988" s="120"/>
      <c r="BU988" s="83"/>
      <c r="BV988" s="83"/>
      <c r="BW988" s="83"/>
      <c r="BX988" s="83"/>
    </row>
    <row r="989" spans="1:76" ht="12.75" customHeight="1" x14ac:dyDescent="0.2">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c r="AA989" s="83"/>
      <c r="AB989" s="83"/>
      <c r="AC989" s="83"/>
      <c r="AD989" s="83"/>
      <c r="AE989" s="83"/>
      <c r="AF989" s="83"/>
      <c r="AG989" s="83"/>
      <c r="AH989" s="83"/>
      <c r="AI989" s="83"/>
      <c r="AJ989" s="83"/>
      <c r="AK989" s="83"/>
      <c r="AL989" s="83"/>
      <c r="AM989" s="83"/>
      <c r="AN989" s="83"/>
      <c r="AO989" s="83"/>
      <c r="AP989" s="83"/>
      <c r="AQ989" s="83"/>
      <c r="AR989" s="83"/>
      <c r="AS989" s="83"/>
      <c r="AT989" s="83"/>
      <c r="AU989" s="83"/>
      <c r="AV989" s="83"/>
      <c r="AW989" s="83"/>
      <c r="AX989" s="83"/>
      <c r="AY989" s="83"/>
      <c r="AZ989" s="83"/>
      <c r="BA989" s="83"/>
      <c r="BB989" s="83"/>
      <c r="BC989" s="83"/>
      <c r="BD989" s="83"/>
      <c r="BE989" s="83"/>
      <c r="BF989" s="83"/>
      <c r="BG989" s="83"/>
      <c r="BH989" s="83"/>
      <c r="BI989" s="83"/>
      <c r="BJ989" s="83"/>
      <c r="BK989" s="83"/>
      <c r="BL989" s="83"/>
      <c r="BM989" s="83"/>
      <c r="BN989" s="83"/>
      <c r="BO989" s="83"/>
      <c r="BP989" s="83"/>
      <c r="BQ989" s="120"/>
      <c r="BR989" s="120"/>
      <c r="BS989" s="120"/>
      <c r="BT989" s="120"/>
      <c r="BU989" s="83"/>
      <c r="BV989" s="83"/>
      <c r="BW989" s="83"/>
      <c r="BX989" s="83"/>
    </row>
    <row r="990" spans="1:76" ht="12.75" customHeight="1" x14ac:dyDescent="0.2">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83"/>
      <c r="AT990" s="83"/>
      <c r="AU990" s="83"/>
      <c r="AV990" s="83"/>
      <c r="AW990" s="83"/>
      <c r="AX990" s="83"/>
      <c r="AY990" s="83"/>
      <c r="AZ990" s="83"/>
      <c r="BA990" s="83"/>
      <c r="BB990" s="83"/>
      <c r="BC990" s="83"/>
      <c r="BD990" s="83"/>
      <c r="BE990" s="83"/>
      <c r="BF990" s="83"/>
      <c r="BG990" s="83"/>
      <c r="BH990" s="83"/>
      <c r="BI990" s="83"/>
      <c r="BJ990" s="83"/>
      <c r="BK990" s="83"/>
      <c r="BL990" s="83"/>
      <c r="BM990" s="83"/>
      <c r="BN990" s="83"/>
      <c r="BO990" s="83"/>
      <c r="BP990" s="83"/>
      <c r="BQ990" s="120"/>
      <c r="BR990" s="120"/>
      <c r="BS990" s="120"/>
      <c r="BT990" s="120"/>
      <c r="BU990" s="83"/>
      <c r="BV990" s="83"/>
      <c r="BW990" s="83"/>
      <c r="BX990" s="83"/>
    </row>
    <row r="991" spans="1:76" ht="12.75" customHeight="1" x14ac:dyDescent="0.2">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c r="AA991" s="83"/>
      <c r="AB991" s="83"/>
      <c r="AC991" s="83"/>
      <c r="AD991" s="83"/>
      <c r="AE991" s="83"/>
      <c r="AF991" s="83"/>
      <c r="AG991" s="83"/>
      <c r="AH991" s="83"/>
      <c r="AI991" s="83"/>
      <c r="AJ991" s="83"/>
      <c r="AK991" s="83"/>
      <c r="AL991" s="83"/>
      <c r="AM991" s="83"/>
      <c r="AN991" s="83"/>
      <c r="AO991" s="83"/>
      <c r="AP991" s="83"/>
      <c r="AQ991" s="83"/>
      <c r="AR991" s="83"/>
      <c r="AS991" s="83"/>
      <c r="AT991" s="83"/>
      <c r="AU991" s="83"/>
      <c r="AV991" s="83"/>
      <c r="AW991" s="83"/>
      <c r="AX991" s="83"/>
      <c r="AY991" s="83"/>
      <c r="AZ991" s="83"/>
      <c r="BA991" s="83"/>
      <c r="BB991" s="83"/>
      <c r="BC991" s="83"/>
      <c r="BD991" s="83"/>
      <c r="BE991" s="83"/>
      <c r="BF991" s="83"/>
      <c r="BG991" s="83"/>
      <c r="BH991" s="83"/>
      <c r="BI991" s="83"/>
      <c r="BJ991" s="83"/>
      <c r="BK991" s="83"/>
      <c r="BL991" s="83"/>
      <c r="BM991" s="83"/>
      <c r="BN991" s="83"/>
      <c r="BO991" s="83"/>
      <c r="BP991" s="83"/>
      <c r="BQ991" s="120"/>
      <c r="BR991" s="120"/>
      <c r="BS991" s="120"/>
      <c r="BT991" s="120"/>
      <c r="BU991" s="83"/>
      <c r="BV991" s="83"/>
      <c r="BW991" s="83"/>
      <c r="BX991" s="83"/>
    </row>
    <row r="992" spans="1:76" ht="12.75" customHeight="1" x14ac:dyDescent="0.2">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83"/>
      <c r="AT992" s="83"/>
      <c r="AU992" s="83"/>
      <c r="AV992" s="83"/>
      <c r="AW992" s="83"/>
      <c r="AX992" s="83"/>
      <c r="AY992" s="83"/>
      <c r="AZ992" s="83"/>
      <c r="BA992" s="83"/>
      <c r="BB992" s="83"/>
      <c r="BC992" s="83"/>
      <c r="BD992" s="83"/>
      <c r="BE992" s="83"/>
      <c r="BF992" s="83"/>
      <c r="BG992" s="83"/>
      <c r="BH992" s="83"/>
      <c r="BI992" s="83"/>
      <c r="BJ992" s="83"/>
      <c r="BK992" s="83"/>
      <c r="BL992" s="83"/>
      <c r="BM992" s="83"/>
      <c r="BN992" s="83"/>
      <c r="BO992" s="83"/>
      <c r="BP992" s="83"/>
      <c r="BQ992" s="120"/>
      <c r="BR992" s="120"/>
      <c r="BS992" s="120"/>
      <c r="BT992" s="120"/>
      <c r="BU992" s="83"/>
      <c r="BV992" s="83"/>
      <c r="BW992" s="83"/>
      <c r="BX992" s="83"/>
    </row>
    <row r="993" spans="1:76" ht="12.75" customHeight="1" x14ac:dyDescent="0.2">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c r="AA993" s="83"/>
      <c r="AB993" s="83"/>
      <c r="AC993" s="83"/>
      <c r="AD993" s="83"/>
      <c r="AE993" s="83"/>
      <c r="AF993" s="83"/>
      <c r="AG993" s="83"/>
      <c r="AH993" s="83"/>
      <c r="AI993" s="83"/>
      <c r="AJ993" s="83"/>
      <c r="AK993" s="83"/>
      <c r="AL993" s="83"/>
      <c r="AM993" s="83"/>
      <c r="AN993" s="83"/>
      <c r="AO993" s="83"/>
      <c r="AP993" s="83"/>
      <c r="AQ993" s="83"/>
      <c r="AR993" s="83"/>
      <c r="AS993" s="83"/>
      <c r="AT993" s="83"/>
      <c r="AU993" s="83"/>
      <c r="AV993" s="83"/>
      <c r="AW993" s="83"/>
      <c r="AX993" s="83"/>
      <c r="AY993" s="83"/>
      <c r="AZ993" s="83"/>
      <c r="BA993" s="83"/>
      <c r="BB993" s="83"/>
      <c r="BC993" s="83"/>
      <c r="BD993" s="83"/>
      <c r="BE993" s="83"/>
      <c r="BF993" s="83"/>
      <c r="BG993" s="83"/>
      <c r="BH993" s="83"/>
      <c r="BI993" s="83"/>
      <c r="BJ993" s="83"/>
      <c r="BK993" s="83"/>
      <c r="BL993" s="83"/>
      <c r="BM993" s="83"/>
      <c r="BN993" s="83"/>
      <c r="BO993" s="83"/>
      <c r="BP993" s="83"/>
      <c r="BQ993" s="120"/>
      <c r="BR993" s="120"/>
      <c r="BS993" s="120"/>
      <c r="BT993" s="120"/>
      <c r="BU993" s="83"/>
      <c r="BV993" s="83"/>
      <c r="BW993" s="83"/>
      <c r="BX993" s="83"/>
    </row>
    <row r="994" spans="1:76" ht="12.75" customHeight="1" x14ac:dyDescent="0.2">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83"/>
      <c r="AT994" s="83"/>
      <c r="AU994" s="83"/>
      <c r="AV994" s="83"/>
      <c r="AW994" s="83"/>
      <c r="AX994" s="83"/>
      <c r="AY994" s="83"/>
      <c r="AZ994" s="83"/>
      <c r="BA994" s="83"/>
      <c r="BB994" s="83"/>
      <c r="BC994" s="83"/>
      <c r="BD994" s="83"/>
      <c r="BE994" s="83"/>
      <c r="BF994" s="83"/>
      <c r="BG994" s="83"/>
      <c r="BH994" s="83"/>
      <c r="BI994" s="83"/>
      <c r="BJ994" s="83"/>
      <c r="BK994" s="83"/>
      <c r="BL994" s="83"/>
      <c r="BM994" s="83"/>
      <c r="BN994" s="83"/>
      <c r="BO994" s="83"/>
      <c r="BP994" s="83"/>
      <c r="BQ994" s="120"/>
      <c r="BR994" s="120"/>
      <c r="BS994" s="120"/>
      <c r="BT994" s="120"/>
      <c r="BU994" s="83"/>
      <c r="BV994" s="83"/>
      <c r="BW994" s="83"/>
      <c r="BX994" s="83"/>
    </row>
    <row r="995" spans="1:76" ht="12.75" customHeight="1" x14ac:dyDescent="0.2">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c r="AA995" s="83"/>
      <c r="AB995" s="83"/>
      <c r="AC995" s="83"/>
      <c r="AD995" s="83"/>
      <c r="AE995" s="83"/>
      <c r="AF995" s="83"/>
      <c r="AG995" s="83"/>
      <c r="AH995" s="83"/>
      <c r="AI995" s="83"/>
      <c r="AJ995" s="83"/>
      <c r="AK995" s="83"/>
      <c r="AL995" s="83"/>
      <c r="AM995" s="83"/>
      <c r="AN995" s="83"/>
      <c r="AO995" s="83"/>
      <c r="AP995" s="83"/>
      <c r="AQ995" s="83"/>
      <c r="AR995" s="83"/>
      <c r="AS995" s="83"/>
      <c r="AT995" s="83"/>
      <c r="AU995" s="83"/>
      <c r="AV995" s="83"/>
      <c r="AW995" s="83"/>
      <c r="AX995" s="83"/>
      <c r="AY995" s="83"/>
      <c r="AZ995" s="83"/>
      <c r="BA995" s="83"/>
      <c r="BB995" s="83"/>
      <c r="BC995" s="83"/>
      <c r="BD995" s="83"/>
      <c r="BE995" s="83"/>
      <c r="BF995" s="83"/>
      <c r="BG995" s="83"/>
      <c r="BH995" s="83"/>
      <c r="BI995" s="83"/>
      <c r="BJ995" s="83"/>
      <c r="BK995" s="83"/>
      <c r="BL995" s="83"/>
      <c r="BM995" s="83"/>
      <c r="BN995" s="83"/>
      <c r="BO995" s="83"/>
      <c r="BP995" s="83"/>
      <c r="BQ995" s="120"/>
      <c r="BR995" s="120"/>
      <c r="BS995" s="120"/>
      <c r="BT995" s="120"/>
      <c r="BU995" s="83"/>
      <c r="BV995" s="83"/>
      <c r="BW995" s="83"/>
      <c r="BX995" s="83"/>
    </row>
    <row r="996" spans="1:76" ht="12.75" customHeight="1" x14ac:dyDescent="0.2">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83"/>
      <c r="AT996" s="83"/>
      <c r="AU996" s="83"/>
      <c r="AV996" s="83"/>
      <c r="AW996" s="83"/>
      <c r="AX996" s="83"/>
      <c r="AY996" s="83"/>
      <c r="AZ996" s="83"/>
      <c r="BA996" s="83"/>
      <c r="BB996" s="83"/>
      <c r="BC996" s="83"/>
      <c r="BD996" s="83"/>
      <c r="BE996" s="83"/>
      <c r="BF996" s="83"/>
      <c r="BG996" s="83"/>
      <c r="BH996" s="83"/>
      <c r="BI996" s="83"/>
      <c r="BJ996" s="83"/>
      <c r="BK996" s="83"/>
      <c r="BL996" s="83"/>
      <c r="BM996" s="83"/>
      <c r="BN996" s="83"/>
      <c r="BO996" s="83"/>
      <c r="BP996" s="83"/>
      <c r="BQ996" s="120"/>
      <c r="BR996" s="120"/>
      <c r="BS996" s="120"/>
      <c r="BT996" s="120"/>
      <c r="BU996" s="83"/>
      <c r="BV996" s="83"/>
      <c r="BW996" s="83"/>
      <c r="BX996" s="83"/>
    </row>
    <row r="997" spans="1:76" ht="12.75" customHeight="1" x14ac:dyDescent="0.2">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c r="AA997" s="83"/>
      <c r="AB997" s="83"/>
      <c r="AC997" s="83"/>
      <c r="AD997" s="83"/>
      <c r="AE997" s="83"/>
      <c r="AF997" s="83"/>
      <c r="AG997" s="83"/>
      <c r="AH997" s="83"/>
      <c r="AI997" s="83"/>
      <c r="AJ997" s="83"/>
      <c r="AK997" s="83"/>
      <c r="AL997" s="83"/>
      <c r="AM997" s="83"/>
      <c r="AN997" s="83"/>
      <c r="AO997" s="83"/>
      <c r="AP997" s="83"/>
      <c r="AQ997" s="83"/>
      <c r="AR997" s="83"/>
      <c r="AS997" s="83"/>
      <c r="AT997" s="83"/>
      <c r="AU997" s="83"/>
      <c r="AV997" s="83"/>
      <c r="AW997" s="83"/>
      <c r="AX997" s="83"/>
      <c r="AY997" s="83"/>
      <c r="AZ997" s="83"/>
      <c r="BA997" s="83"/>
      <c r="BB997" s="83"/>
      <c r="BC997" s="83"/>
      <c r="BD997" s="83"/>
      <c r="BE997" s="83"/>
      <c r="BF997" s="83"/>
      <c r="BG997" s="83"/>
      <c r="BH997" s="83"/>
      <c r="BI997" s="83"/>
      <c r="BJ997" s="83"/>
      <c r="BK997" s="83"/>
      <c r="BL997" s="83"/>
      <c r="BM997" s="83"/>
      <c r="BN997" s="83"/>
      <c r="BO997" s="83"/>
      <c r="BP997" s="83"/>
      <c r="BQ997" s="120"/>
      <c r="BR997" s="120"/>
      <c r="BS997" s="120"/>
      <c r="BT997" s="120"/>
      <c r="BU997" s="83"/>
      <c r="BV997" s="83"/>
      <c r="BW997" s="83"/>
      <c r="BX997" s="83"/>
    </row>
    <row r="998" spans="1:76" ht="12.75" customHeight="1" x14ac:dyDescent="0.2">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83"/>
      <c r="AT998" s="83"/>
      <c r="AU998" s="83"/>
      <c r="AV998" s="83"/>
      <c r="AW998" s="83"/>
      <c r="AX998" s="83"/>
      <c r="AY998" s="83"/>
      <c r="AZ998" s="83"/>
      <c r="BA998" s="83"/>
      <c r="BB998" s="83"/>
      <c r="BC998" s="83"/>
      <c r="BD998" s="83"/>
      <c r="BE998" s="83"/>
      <c r="BF998" s="83"/>
      <c r="BG998" s="83"/>
      <c r="BH998" s="83"/>
      <c r="BI998" s="83"/>
      <c r="BJ998" s="83"/>
      <c r="BK998" s="83"/>
      <c r="BL998" s="83"/>
      <c r="BM998" s="83"/>
      <c r="BN998" s="83"/>
      <c r="BO998" s="83"/>
      <c r="BP998" s="83"/>
      <c r="BQ998" s="120"/>
      <c r="BR998" s="120"/>
      <c r="BS998" s="120"/>
      <c r="BT998" s="120"/>
      <c r="BU998" s="83"/>
      <c r="BV998" s="83"/>
      <c r="BW998" s="83"/>
      <c r="BX998" s="83"/>
    </row>
    <row r="999" spans="1:76" ht="12.75" customHeight="1" x14ac:dyDescent="0.2">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c r="AA999" s="83"/>
      <c r="AB999" s="83"/>
      <c r="AC999" s="83"/>
      <c r="AD999" s="83"/>
      <c r="AE999" s="83"/>
      <c r="AF999" s="83"/>
      <c r="AG999" s="83"/>
      <c r="AH999" s="83"/>
      <c r="AI999" s="83"/>
      <c r="AJ999" s="83"/>
      <c r="AK999" s="83"/>
      <c r="AL999" s="83"/>
      <c r="AM999" s="83"/>
      <c r="AN999" s="83"/>
      <c r="AO999" s="83"/>
      <c r="AP999" s="83"/>
      <c r="AQ999" s="83"/>
      <c r="AR999" s="83"/>
      <c r="AS999" s="83"/>
      <c r="AT999" s="83"/>
      <c r="AU999" s="83"/>
      <c r="AV999" s="83"/>
      <c r="AW999" s="83"/>
      <c r="AX999" s="83"/>
      <c r="AY999" s="83"/>
      <c r="AZ999" s="83"/>
      <c r="BA999" s="83"/>
      <c r="BB999" s="83"/>
      <c r="BC999" s="83"/>
      <c r="BD999" s="83"/>
      <c r="BE999" s="83"/>
      <c r="BF999" s="83"/>
      <c r="BG999" s="83"/>
      <c r="BH999" s="83"/>
      <c r="BI999" s="83"/>
      <c r="BJ999" s="83"/>
      <c r="BK999" s="83"/>
      <c r="BL999" s="83"/>
      <c r="BM999" s="83"/>
      <c r="BN999" s="83"/>
      <c r="BO999" s="83"/>
      <c r="BP999" s="83"/>
      <c r="BQ999" s="120"/>
      <c r="BR999" s="120"/>
      <c r="BS999" s="120"/>
      <c r="BT999" s="120"/>
      <c r="BU999" s="83"/>
      <c r="BV999" s="83"/>
      <c r="BW999" s="83"/>
      <c r="BX999" s="83"/>
    </row>
    <row r="1000" spans="1:76" ht="12.75" customHeight="1" x14ac:dyDescent="0.2">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c r="BC1000" s="83"/>
      <c r="BD1000" s="83"/>
      <c r="BE1000" s="83"/>
      <c r="BF1000" s="83"/>
      <c r="BG1000" s="83"/>
      <c r="BH1000" s="83"/>
      <c r="BI1000" s="83"/>
      <c r="BJ1000" s="83"/>
      <c r="BK1000" s="83"/>
      <c r="BL1000" s="83"/>
      <c r="BM1000" s="83"/>
      <c r="BN1000" s="83"/>
      <c r="BO1000" s="83"/>
      <c r="BP1000" s="83"/>
      <c r="BQ1000" s="120"/>
      <c r="BR1000" s="120"/>
      <c r="BS1000" s="120"/>
      <c r="BT1000" s="120"/>
      <c r="BU1000" s="83"/>
      <c r="BV1000" s="83"/>
      <c r="BW1000" s="83"/>
      <c r="BX1000" s="83"/>
    </row>
  </sheetData>
  <mergeCells count="438">
    <mergeCell ref="K56:AE56"/>
    <mergeCell ref="AG54:AV55"/>
    <mergeCell ref="AG56:AV56"/>
    <mergeCell ref="K54:AE55"/>
    <mergeCell ref="A5:R5"/>
    <mergeCell ref="I9:M9"/>
    <mergeCell ref="I8:M8"/>
    <mergeCell ref="N11:R11"/>
    <mergeCell ref="I12:M12"/>
    <mergeCell ref="N12:R12"/>
    <mergeCell ref="A8:A10"/>
    <mergeCell ref="B8:H10"/>
    <mergeCell ref="I13:M13"/>
    <mergeCell ref="N13:R13"/>
    <mergeCell ref="N9:R9"/>
    <mergeCell ref="B6:H7"/>
    <mergeCell ref="A11:A13"/>
    <mergeCell ref="B11:H13"/>
    <mergeCell ref="A6:A7"/>
    <mergeCell ref="N10:R10"/>
    <mergeCell ref="N8:R8"/>
    <mergeCell ref="I7:M7"/>
    <mergeCell ref="N7:R7"/>
    <mergeCell ref="AH14:AL14"/>
    <mergeCell ref="AM14:AQ14"/>
    <mergeCell ref="AH9:AL9"/>
    <mergeCell ref="AH10:AL10"/>
    <mergeCell ref="AM11:AQ11"/>
    <mergeCell ref="AM9:AQ9"/>
    <mergeCell ref="AC13:AG13"/>
    <mergeCell ref="AC12:AG12"/>
    <mergeCell ref="AC9:AG9"/>
    <mergeCell ref="AC10:AG10"/>
    <mergeCell ref="AH12:AL12"/>
    <mergeCell ref="AM12:AQ12"/>
    <mergeCell ref="AH13:AL13"/>
    <mergeCell ref="AM13:AQ13"/>
    <mergeCell ref="AH11:AL11"/>
    <mergeCell ref="AM16:AQ16"/>
    <mergeCell ref="AM17:AQ17"/>
    <mergeCell ref="AR16:AV16"/>
    <mergeCell ref="AW18:BA18"/>
    <mergeCell ref="BB18:BF18"/>
    <mergeCell ref="AR15:AV15"/>
    <mergeCell ref="BL16:BP16"/>
    <mergeCell ref="X17:AB17"/>
    <mergeCell ref="S19:W19"/>
    <mergeCell ref="S17:W17"/>
    <mergeCell ref="X19:AB19"/>
    <mergeCell ref="S18:W18"/>
    <mergeCell ref="X18:AB18"/>
    <mergeCell ref="X15:AB15"/>
    <mergeCell ref="AM19:AQ19"/>
    <mergeCell ref="AR19:AV19"/>
    <mergeCell ref="AC19:AG19"/>
    <mergeCell ref="AH19:AL19"/>
    <mergeCell ref="BG18:BK18"/>
    <mergeCell ref="BL18:BP18"/>
    <mergeCell ref="BG15:BK15"/>
    <mergeCell ref="BG16:BK16"/>
    <mergeCell ref="AR17:AV17"/>
    <mergeCell ref="AR18:AV18"/>
    <mergeCell ref="I15:M15"/>
    <mergeCell ref="N15:R15"/>
    <mergeCell ref="I14:M14"/>
    <mergeCell ref="N14:R14"/>
    <mergeCell ref="I16:M16"/>
    <mergeCell ref="N16:R16"/>
    <mergeCell ref="A17:A19"/>
    <mergeCell ref="B17:H19"/>
    <mergeCell ref="A14:A16"/>
    <mergeCell ref="B14:H16"/>
    <mergeCell ref="S14:W14"/>
    <mergeCell ref="X16:AB16"/>
    <mergeCell ref="N18:R18"/>
    <mergeCell ref="I18:M18"/>
    <mergeCell ref="AR11:AV11"/>
    <mergeCell ref="AW11:BA11"/>
    <mergeCell ref="AR13:AV13"/>
    <mergeCell ref="AW13:BA13"/>
    <mergeCell ref="BG14:BK14"/>
    <mergeCell ref="AC16:AG16"/>
    <mergeCell ref="AH17:AL17"/>
    <mergeCell ref="AC17:AG17"/>
    <mergeCell ref="S11:W11"/>
    <mergeCell ref="X11:AB11"/>
    <mergeCell ref="X12:AB12"/>
    <mergeCell ref="S12:W12"/>
    <mergeCell ref="S15:W15"/>
    <mergeCell ref="S16:W16"/>
    <mergeCell ref="AC14:AG14"/>
    <mergeCell ref="X14:AB14"/>
    <mergeCell ref="AC11:AG11"/>
    <mergeCell ref="X13:AB13"/>
    <mergeCell ref="S13:W13"/>
    <mergeCell ref="AC15:AG15"/>
    <mergeCell ref="BT6:BU7"/>
    <mergeCell ref="BR11:BR13"/>
    <mergeCell ref="BR14:BR16"/>
    <mergeCell ref="AR12:AV12"/>
    <mergeCell ref="AR14:AV14"/>
    <mergeCell ref="BB11:BF11"/>
    <mergeCell ref="BU14:BU16"/>
    <mergeCell ref="BB10:BF10"/>
    <mergeCell ref="BG10:BK10"/>
    <mergeCell ref="BB9:BF9"/>
    <mergeCell ref="BB7:BF7"/>
    <mergeCell ref="BB8:BF8"/>
    <mergeCell ref="BS11:BS13"/>
    <mergeCell ref="BQ11:BQ13"/>
    <mergeCell ref="BB13:BF13"/>
    <mergeCell ref="BG13:BK13"/>
    <mergeCell ref="BL13:BP13"/>
    <mergeCell ref="BT11:BT13"/>
    <mergeCell ref="BT14:BT16"/>
    <mergeCell ref="AW14:BA14"/>
    <mergeCell ref="AW15:BA15"/>
    <mergeCell ref="AW16:BA16"/>
    <mergeCell ref="BB16:BF16"/>
    <mergeCell ref="BL15:BP15"/>
    <mergeCell ref="S7:W7"/>
    <mergeCell ref="X7:AB7"/>
    <mergeCell ref="AC7:AG7"/>
    <mergeCell ref="AR7:AV7"/>
    <mergeCell ref="A4:BU4"/>
    <mergeCell ref="I6:BP6"/>
    <mergeCell ref="I11:M11"/>
    <mergeCell ref="I10:M10"/>
    <mergeCell ref="AM18:AQ18"/>
    <mergeCell ref="BR17:BR19"/>
    <mergeCell ref="AH8:AL8"/>
    <mergeCell ref="AM8:AQ8"/>
    <mergeCell ref="S9:W9"/>
    <mergeCell ref="X9:AB9"/>
    <mergeCell ref="S10:W10"/>
    <mergeCell ref="X10:AB10"/>
    <mergeCell ref="S8:W8"/>
    <mergeCell ref="X8:AB8"/>
    <mergeCell ref="AC8:AG8"/>
    <mergeCell ref="AC18:AG18"/>
    <mergeCell ref="AH18:AL18"/>
    <mergeCell ref="AH15:AL15"/>
    <mergeCell ref="AM15:AQ15"/>
    <mergeCell ref="AH16:AL16"/>
    <mergeCell ref="BU20:BU22"/>
    <mergeCell ref="AH7:AL7"/>
    <mergeCell ref="BL7:BP7"/>
    <mergeCell ref="BG9:BK9"/>
    <mergeCell ref="BL9:BP9"/>
    <mergeCell ref="BL10:BP10"/>
    <mergeCell ref="BL8:BP8"/>
    <mergeCell ref="AR10:AV10"/>
    <mergeCell ref="AM10:AQ10"/>
    <mergeCell ref="BG12:BK12"/>
    <mergeCell ref="BG11:BK11"/>
    <mergeCell ref="BB12:BF12"/>
    <mergeCell ref="AW12:BA12"/>
    <mergeCell ref="AW9:BA9"/>
    <mergeCell ref="AW10:BA10"/>
    <mergeCell ref="BL11:BP11"/>
    <mergeCell ref="BL12:BP12"/>
    <mergeCell ref="AM7:AQ7"/>
    <mergeCell ref="AR8:AV8"/>
    <mergeCell ref="BG7:BK7"/>
    <mergeCell ref="BG8:BK8"/>
    <mergeCell ref="AW8:BA8"/>
    <mergeCell ref="AR9:AV9"/>
    <mergeCell ref="AW7:BA7"/>
    <mergeCell ref="S24:W24"/>
    <mergeCell ref="X24:AB24"/>
    <mergeCell ref="X25:AB25"/>
    <mergeCell ref="AC24:AG24"/>
    <mergeCell ref="BT17:BT19"/>
    <mergeCell ref="BU17:BU19"/>
    <mergeCell ref="BS14:BS16"/>
    <mergeCell ref="BS17:BS19"/>
    <mergeCell ref="BT8:BT10"/>
    <mergeCell ref="BU8:BU10"/>
    <mergeCell ref="BU11:BU13"/>
    <mergeCell ref="BB20:BF20"/>
    <mergeCell ref="BL21:BP21"/>
    <mergeCell ref="BB14:BF14"/>
    <mergeCell ref="BQ14:BQ16"/>
    <mergeCell ref="BQ17:BQ19"/>
    <mergeCell ref="BB15:BF15"/>
    <mergeCell ref="BS8:BS10"/>
    <mergeCell ref="BR8:BR10"/>
    <mergeCell ref="BQ8:BQ10"/>
    <mergeCell ref="BL14:BP14"/>
    <mergeCell ref="BB21:BF21"/>
    <mergeCell ref="BG21:BK21"/>
    <mergeCell ref="BG20:BK20"/>
    <mergeCell ref="S23:W23"/>
    <mergeCell ref="X23:AB23"/>
    <mergeCell ref="AW20:BA20"/>
    <mergeCell ref="AH21:AL21"/>
    <mergeCell ref="X20:AB20"/>
    <mergeCell ref="AW21:BA21"/>
    <mergeCell ref="AR21:AV21"/>
    <mergeCell ref="AC23:AG23"/>
    <mergeCell ref="AC21:AG21"/>
    <mergeCell ref="AC22:AG22"/>
    <mergeCell ref="AM20:AQ20"/>
    <mergeCell ref="AM21:AQ21"/>
    <mergeCell ref="AR20:AV20"/>
    <mergeCell ref="AH20:AL20"/>
    <mergeCell ref="S21:W21"/>
    <mergeCell ref="S20:W20"/>
    <mergeCell ref="X21:AB21"/>
    <mergeCell ref="S22:W22"/>
    <mergeCell ref="X22:AB22"/>
    <mergeCell ref="AC20:AG20"/>
    <mergeCell ref="BQ20:BQ22"/>
    <mergeCell ref="BR20:BR22"/>
    <mergeCell ref="BT23:BT25"/>
    <mergeCell ref="BL23:BP23"/>
    <mergeCell ref="BS20:BS22"/>
    <mergeCell ref="BQ23:BQ25"/>
    <mergeCell ref="BS23:BS25"/>
    <mergeCell ref="BS26:BS28"/>
    <mergeCell ref="AW25:BA25"/>
    <mergeCell ref="BT20:BT22"/>
    <mergeCell ref="BQ26:BQ28"/>
    <mergeCell ref="BR23:BR25"/>
    <mergeCell ref="BR26:BR28"/>
    <mergeCell ref="BG24:BK24"/>
    <mergeCell ref="BT26:BT28"/>
    <mergeCell ref="BU26:BU28"/>
    <mergeCell ref="BU23:BU25"/>
    <mergeCell ref="BS34:BS37"/>
    <mergeCell ref="BS29:BS31"/>
    <mergeCell ref="BT34:BT37"/>
    <mergeCell ref="BU34:BU37"/>
    <mergeCell ref="BL29:BP29"/>
    <mergeCell ref="BT29:BT31"/>
    <mergeCell ref="BL31:BP31"/>
    <mergeCell ref="BB29:BF29"/>
    <mergeCell ref="BG29:BK29"/>
    <mergeCell ref="BU29:BU31"/>
    <mergeCell ref="BR34:BR37"/>
    <mergeCell ref="BL35:BP35"/>
    <mergeCell ref="BL36:BP36"/>
    <mergeCell ref="BL37:BP37"/>
    <mergeCell ref="BG37:BK37"/>
    <mergeCell ref="BG36:BK36"/>
    <mergeCell ref="BQ29:BQ31"/>
    <mergeCell ref="BQ34:BQ37"/>
    <mergeCell ref="BR29:BR31"/>
    <mergeCell ref="BG30:BK30"/>
    <mergeCell ref="BL30:BP30"/>
    <mergeCell ref="BB35:BF35"/>
    <mergeCell ref="BG34:BK34"/>
    <mergeCell ref="BL34:BP34"/>
    <mergeCell ref="AC25:AG25"/>
    <mergeCell ref="X28:AB28"/>
    <mergeCell ref="AC27:AG27"/>
    <mergeCell ref="AC30:AG30"/>
    <mergeCell ref="S28:W28"/>
    <mergeCell ref="S29:W29"/>
    <mergeCell ref="S26:W26"/>
    <mergeCell ref="X26:AB26"/>
    <mergeCell ref="S27:W27"/>
    <mergeCell ref="X27:AB27"/>
    <mergeCell ref="AC29:AG29"/>
    <mergeCell ref="S25:W25"/>
    <mergeCell ref="S37:W37"/>
    <mergeCell ref="X37:AB37"/>
    <mergeCell ref="S34:W34"/>
    <mergeCell ref="X34:AB34"/>
    <mergeCell ref="S35:W35"/>
    <mergeCell ref="X35:AB35"/>
    <mergeCell ref="S30:W30"/>
    <mergeCell ref="AH31:AL31"/>
    <mergeCell ref="AC28:AG28"/>
    <mergeCell ref="AH30:AL30"/>
    <mergeCell ref="AR34:AV34"/>
    <mergeCell ref="AR35:AV35"/>
    <mergeCell ref="AW35:BA35"/>
    <mergeCell ref="AM34:AQ34"/>
    <mergeCell ref="AH36:AL36"/>
    <mergeCell ref="AH34:AL34"/>
    <mergeCell ref="BB22:BF22"/>
    <mergeCell ref="BG22:BK22"/>
    <mergeCell ref="BG23:BK23"/>
    <mergeCell ref="BB23:BF23"/>
    <mergeCell ref="BB25:BF25"/>
    <mergeCell ref="BB27:BF27"/>
    <mergeCell ref="BG27:BK27"/>
    <mergeCell ref="BG25:BK25"/>
    <mergeCell ref="BG28:BK28"/>
    <mergeCell ref="AM31:AQ31"/>
    <mergeCell ref="AR30:AV30"/>
    <mergeCell ref="AR31:AV31"/>
    <mergeCell ref="AM30:AQ30"/>
    <mergeCell ref="AW34:BA34"/>
    <mergeCell ref="AM22:AQ22"/>
    <mergeCell ref="AM23:AQ23"/>
    <mergeCell ref="AM24:AQ24"/>
    <mergeCell ref="AM25:AQ25"/>
    <mergeCell ref="AM27:AQ27"/>
    <mergeCell ref="AH26:AL26"/>
    <mergeCell ref="AH27:AL27"/>
    <mergeCell ref="AH28:AL28"/>
    <mergeCell ref="AH29:AL29"/>
    <mergeCell ref="AH24:AL24"/>
    <mergeCell ref="AH22:AL22"/>
    <mergeCell ref="AH25:AL25"/>
    <mergeCell ref="AH23:AL23"/>
    <mergeCell ref="AM29:AQ29"/>
    <mergeCell ref="I49:M49"/>
    <mergeCell ref="N49:R49"/>
    <mergeCell ref="S49:W49"/>
    <mergeCell ref="I47:M47"/>
    <mergeCell ref="N47:R47"/>
    <mergeCell ref="I21:M21"/>
    <mergeCell ref="I22:M22"/>
    <mergeCell ref="I34:M34"/>
    <mergeCell ref="AW22:BA22"/>
    <mergeCell ref="AR27:AV27"/>
    <mergeCell ref="AW27:BA27"/>
    <mergeCell ref="AR29:AV29"/>
    <mergeCell ref="AW29:BA29"/>
    <mergeCell ref="AR22:AV22"/>
    <mergeCell ref="AW23:BA23"/>
    <mergeCell ref="AR25:AV25"/>
    <mergeCell ref="AR23:AV23"/>
    <mergeCell ref="AR24:AV24"/>
    <mergeCell ref="AW24:BA24"/>
    <mergeCell ref="AR36:AV36"/>
    <mergeCell ref="AR37:AV37"/>
    <mergeCell ref="AR47:AV47"/>
    <mergeCell ref="I36:M36"/>
    <mergeCell ref="I37:M37"/>
    <mergeCell ref="AW37:BA37"/>
    <mergeCell ref="BB37:BF37"/>
    <mergeCell ref="AW36:BA36"/>
    <mergeCell ref="BB36:BF36"/>
    <mergeCell ref="AW30:BA30"/>
    <mergeCell ref="BB30:BF30"/>
    <mergeCell ref="BL25:BP25"/>
    <mergeCell ref="BL24:BP24"/>
    <mergeCell ref="BL27:BP27"/>
    <mergeCell ref="BL28:BP28"/>
    <mergeCell ref="BL26:BP26"/>
    <mergeCell ref="AW31:BA31"/>
    <mergeCell ref="BB31:BF31"/>
    <mergeCell ref="BG31:BK31"/>
    <mergeCell ref="BB34:BF34"/>
    <mergeCell ref="BG26:BK26"/>
    <mergeCell ref="A36:H37"/>
    <mergeCell ref="A34:H35"/>
    <mergeCell ref="AH35:AL35"/>
    <mergeCell ref="AM35:AQ35"/>
    <mergeCell ref="AH37:AL37"/>
    <mergeCell ref="AM37:AQ37"/>
    <mergeCell ref="AM36:AQ36"/>
    <mergeCell ref="BB24:BF24"/>
    <mergeCell ref="BG35:BK35"/>
    <mergeCell ref="N34:R34"/>
    <mergeCell ref="S31:W31"/>
    <mergeCell ref="X31:AB31"/>
    <mergeCell ref="N27:R27"/>
    <mergeCell ref="N28:R28"/>
    <mergeCell ref="X29:AB29"/>
    <mergeCell ref="X30:AB30"/>
    <mergeCell ref="AC31:AG31"/>
    <mergeCell ref="AC34:AG34"/>
    <mergeCell ref="AC35:AG35"/>
    <mergeCell ref="AC36:AG36"/>
    <mergeCell ref="AC37:AG37"/>
    <mergeCell ref="AC26:AG26"/>
    <mergeCell ref="S36:W36"/>
    <mergeCell ref="X36:AB36"/>
    <mergeCell ref="A38:BU38"/>
    <mergeCell ref="A32:BU33"/>
    <mergeCell ref="BB49:BF49"/>
    <mergeCell ref="AW49:BA49"/>
    <mergeCell ref="AR49:AV49"/>
    <mergeCell ref="AM49:AQ49"/>
    <mergeCell ref="AH49:AL49"/>
    <mergeCell ref="AC49:AG49"/>
    <mergeCell ref="BG49:BK49"/>
    <mergeCell ref="BL49:BP49"/>
    <mergeCell ref="X49:AB49"/>
    <mergeCell ref="AH47:AL47"/>
    <mergeCell ref="AM47:AQ47"/>
    <mergeCell ref="AW47:BA47"/>
    <mergeCell ref="BB47:BF47"/>
    <mergeCell ref="BG47:BK47"/>
    <mergeCell ref="BL47:BP47"/>
    <mergeCell ref="S47:W47"/>
    <mergeCell ref="X47:AB47"/>
    <mergeCell ref="AC47:AG47"/>
    <mergeCell ref="N36:R36"/>
    <mergeCell ref="N37:R37"/>
    <mergeCell ref="I35:M35"/>
    <mergeCell ref="N35:R35"/>
    <mergeCell ref="I26:M26"/>
    <mergeCell ref="N26:R26"/>
    <mergeCell ref="N30:R30"/>
    <mergeCell ref="I31:M31"/>
    <mergeCell ref="N31:R31"/>
    <mergeCell ref="B26:H28"/>
    <mergeCell ref="I27:M27"/>
    <mergeCell ref="I28:M28"/>
    <mergeCell ref="A26:A28"/>
    <mergeCell ref="A29:A31"/>
    <mergeCell ref="B29:H31"/>
    <mergeCell ref="N29:R29"/>
    <mergeCell ref="I30:M30"/>
    <mergeCell ref="I29:M29"/>
    <mergeCell ref="I24:M24"/>
    <mergeCell ref="N24:R24"/>
    <mergeCell ref="I25:M25"/>
    <mergeCell ref="N25:R25"/>
    <mergeCell ref="A23:A25"/>
    <mergeCell ref="B23:H25"/>
    <mergeCell ref="N23:R23"/>
    <mergeCell ref="A20:A22"/>
    <mergeCell ref="B20:H22"/>
    <mergeCell ref="I23:M23"/>
    <mergeCell ref="N21:R21"/>
    <mergeCell ref="I20:M20"/>
    <mergeCell ref="N20:R20"/>
    <mergeCell ref="N22:R22"/>
    <mergeCell ref="BB40:BF40"/>
    <mergeCell ref="BG40:BK40"/>
    <mergeCell ref="BL40:BP40"/>
    <mergeCell ref="BL42:BP42"/>
    <mergeCell ref="I40:M40"/>
    <mergeCell ref="N40:R40"/>
    <mergeCell ref="S40:W40"/>
    <mergeCell ref="X40:AB40"/>
    <mergeCell ref="AC40:AG40"/>
    <mergeCell ref="AH40:AL40"/>
    <mergeCell ref="AM40:AQ40"/>
    <mergeCell ref="AR40:AV40"/>
    <mergeCell ref="AW40:BA40"/>
  </mergeCells>
  <printOptions horizontalCentered="1"/>
  <pageMargins left="0.70866141732283472" right="0.70866141732283472" top="0.74803149606299213" bottom="0.74803149606299213" header="0" footer="0"/>
  <pageSetup paperSize="9" scale="46" orientation="landscape"/>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6" workbookViewId="0">
      <selection sqref="A1:G1"/>
    </sheetView>
  </sheetViews>
  <sheetFormatPr defaultColWidth="14.42578125" defaultRowHeight="15" customHeight="1" x14ac:dyDescent="0.2"/>
  <cols>
    <col min="1" max="1" width="14.140625" customWidth="1"/>
    <col min="2" max="2" width="12.42578125" customWidth="1"/>
    <col min="3" max="3" width="25.42578125" customWidth="1"/>
    <col min="4" max="4" width="4.42578125" customWidth="1"/>
    <col min="5" max="8" width="19.7109375" customWidth="1"/>
    <col min="9" max="26" width="8.7109375" customWidth="1"/>
  </cols>
  <sheetData>
    <row r="1" spans="1:26" ht="12.75" customHeight="1" x14ac:dyDescent="0.2">
      <c r="A1" s="351" t="s">
        <v>630</v>
      </c>
      <c r="B1" s="315"/>
      <c r="C1" s="315"/>
      <c r="D1" s="315"/>
      <c r="E1" s="315"/>
      <c r="F1" s="315"/>
      <c r="G1" s="315"/>
      <c r="H1" s="83"/>
      <c r="I1" s="83"/>
      <c r="J1" s="83"/>
      <c r="K1" s="83"/>
      <c r="L1" s="83"/>
      <c r="M1" s="83"/>
      <c r="N1" s="83"/>
      <c r="O1" s="83"/>
      <c r="P1" s="83"/>
      <c r="Q1" s="83"/>
      <c r="R1" s="83"/>
      <c r="S1" s="83"/>
      <c r="T1" s="83"/>
      <c r="U1" s="83"/>
      <c r="V1" s="83"/>
      <c r="W1" s="83"/>
      <c r="X1" s="83"/>
      <c r="Y1" s="83"/>
      <c r="Z1" s="83"/>
    </row>
    <row r="2" spans="1:26" ht="12.75" customHeight="1" x14ac:dyDescent="0.2">
      <c r="A2" s="132" t="s">
        <v>631</v>
      </c>
      <c r="B2" s="133" t="s">
        <v>632</v>
      </c>
      <c r="C2" s="133" t="s">
        <v>633</v>
      </c>
      <c r="D2" s="133" t="s">
        <v>559</v>
      </c>
      <c r="E2" s="350" t="s">
        <v>634</v>
      </c>
      <c r="F2" s="293"/>
      <c r="G2" s="294"/>
      <c r="H2" s="83"/>
      <c r="I2" s="83"/>
      <c r="J2" s="83"/>
      <c r="K2" s="83"/>
      <c r="L2" s="83"/>
      <c r="M2" s="83"/>
      <c r="N2" s="83"/>
      <c r="O2" s="83"/>
      <c r="P2" s="83"/>
      <c r="Q2" s="83"/>
      <c r="R2" s="83"/>
      <c r="S2" s="83"/>
      <c r="T2" s="83"/>
      <c r="U2" s="83"/>
      <c r="V2" s="83"/>
      <c r="W2" s="83"/>
      <c r="X2" s="83"/>
      <c r="Y2" s="83"/>
      <c r="Z2" s="83"/>
    </row>
    <row r="3" spans="1:26" ht="12.75" customHeight="1" x14ac:dyDescent="0.2">
      <c r="A3" s="134"/>
      <c r="B3" s="134"/>
      <c r="C3" s="134"/>
      <c r="D3" s="134"/>
      <c r="E3" s="134"/>
      <c r="F3" s="134"/>
      <c r="G3" s="134"/>
      <c r="H3" s="83"/>
      <c r="I3" s="83"/>
      <c r="J3" s="83"/>
      <c r="K3" s="83"/>
      <c r="L3" s="83"/>
      <c r="M3" s="83"/>
      <c r="N3" s="83"/>
      <c r="O3" s="83"/>
      <c r="P3" s="83"/>
      <c r="Q3" s="83"/>
      <c r="R3" s="83"/>
      <c r="S3" s="83"/>
      <c r="T3" s="83"/>
      <c r="U3" s="83"/>
      <c r="V3" s="83"/>
      <c r="W3" s="83"/>
      <c r="X3" s="83"/>
      <c r="Y3" s="83"/>
      <c r="Z3" s="83"/>
    </row>
    <row r="4" spans="1:26" ht="12.75" customHeight="1" x14ac:dyDescent="0.2">
      <c r="A4" s="135"/>
      <c r="B4" s="136"/>
      <c r="C4" s="137" t="s">
        <v>636</v>
      </c>
      <c r="D4" s="138" t="s">
        <v>41</v>
      </c>
      <c r="E4" s="139" t="s">
        <v>637</v>
      </c>
      <c r="F4" s="139"/>
      <c r="G4" s="140"/>
      <c r="H4" s="83"/>
      <c r="I4" s="83"/>
      <c r="J4" s="83"/>
      <c r="K4" s="83"/>
      <c r="L4" s="83"/>
      <c r="M4" s="83"/>
      <c r="N4" s="83"/>
      <c r="O4" s="83"/>
      <c r="P4" s="83"/>
      <c r="Q4" s="83"/>
      <c r="R4" s="83"/>
      <c r="S4" s="83"/>
      <c r="T4" s="83"/>
      <c r="U4" s="83"/>
      <c r="V4" s="83"/>
      <c r="W4" s="83"/>
      <c r="X4" s="83"/>
      <c r="Y4" s="83"/>
      <c r="Z4" s="83"/>
    </row>
    <row r="5" spans="1:26" ht="12.75" customHeight="1" x14ac:dyDescent="0.2">
      <c r="A5" s="141"/>
      <c r="B5" s="142" t="s">
        <v>638</v>
      </c>
      <c r="C5" s="144"/>
      <c r="D5" s="145"/>
      <c r="E5" s="146" t="s">
        <v>639</v>
      </c>
      <c r="F5" s="146"/>
      <c r="G5" s="147"/>
      <c r="H5" s="148"/>
      <c r="I5" s="83"/>
      <c r="J5" s="83"/>
      <c r="K5" s="83"/>
      <c r="L5" s="83"/>
      <c r="M5" s="83"/>
      <c r="N5" s="83"/>
      <c r="O5" s="83"/>
      <c r="P5" s="83"/>
      <c r="Q5" s="83"/>
      <c r="R5" s="83"/>
      <c r="S5" s="83"/>
      <c r="T5" s="83"/>
      <c r="U5" s="83"/>
      <c r="V5" s="83"/>
      <c r="W5" s="83"/>
      <c r="X5" s="83"/>
      <c r="Y5" s="83"/>
      <c r="Z5" s="83"/>
    </row>
    <row r="6" spans="1:26" ht="12.75" customHeight="1" x14ac:dyDescent="0.2">
      <c r="A6" s="149"/>
      <c r="B6" s="150" t="s">
        <v>640</v>
      </c>
      <c r="C6" s="151"/>
      <c r="D6" s="152"/>
      <c r="E6" s="153">
        <v>115</v>
      </c>
      <c r="F6" s="153"/>
      <c r="G6" s="153"/>
      <c r="H6" s="148"/>
      <c r="I6" s="83"/>
      <c r="J6" s="83"/>
      <c r="K6" s="83"/>
      <c r="L6" s="83"/>
      <c r="M6" s="83"/>
      <c r="N6" s="83"/>
      <c r="O6" s="83"/>
      <c r="P6" s="83"/>
      <c r="Q6" s="83"/>
      <c r="R6" s="83"/>
      <c r="S6" s="83"/>
      <c r="T6" s="83"/>
      <c r="U6" s="83"/>
      <c r="V6" s="83"/>
      <c r="W6" s="83"/>
      <c r="X6" s="83"/>
      <c r="Y6" s="83"/>
      <c r="Z6" s="83"/>
    </row>
    <row r="7" spans="1:26" ht="12.75" customHeight="1" x14ac:dyDescent="0.2">
      <c r="A7" s="149"/>
      <c r="B7" s="150" t="s">
        <v>641</v>
      </c>
      <c r="C7" s="154" t="s">
        <v>642</v>
      </c>
      <c r="D7" s="152"/>
      <c r="E7" s="155" t="s">
        <v>643</v>
      </c>
      <c r="F7" s="156"/>
      <c r="G7" s="156"/>
      <c r="H7" s="148"/>
      <c r="I7" s="83"/>
      <c r="J7" s="83"/>
      <c r="K7" s="83"/>
      <c r="L7" s="83"/>
      <c r="M7" s="83"/>
      <c r="N7" s="83"/>
      <c r="O7" s="83"/>
      <c r="P7" s="83"/>
      <c r="Q7" s="83"/>
      <c r="R7" s="83"/>
      <c r="S7" s="83"/>
      <c r="T7" s="83"/>
      <c r="U7" s="83"/>
      <c r="V7" s="83"/>
      <c r="W7" s="83"/>
      <c r="X7" s="83"/>
      <c r="Y7" s="83"/>
      <c r="Z7" s="83"/>
    </row>
    <row r="8" spans="1:26" ht="12.75" customHeight="1" x14ac:dyDescent="0.2">
      <c r="A8" s="149"/>
      <c r="B8" s="150" t="s">
        <v>644</v>
      </c>
      <c r="C8" s="154" t="s">
        <v>642</v>
      </c>
      <c r="D8" s="152"/>
      <c r="E8" s="156"/>
      <c r="F8" s="156"/>
      <c r="G8" s="156"/>
      <c r="H8" s="148"/>
      <c r="I8" s="83"/>
      <c r="J8" s="83"/>
      <c r="K8" s="83"/>
      <c r="L8" s="83"/>
      <c r="M8" s="83"/>
      <c r="N8" s="83"/>
      <c r="O8" s="83"/>
      <c r="P8" s="83"/>
      <c r="Q8" s="83"/>
      <c r="R8" s="83"/>
      <c r="S8" s="83"/>
      <c r="T8" s="83"/>
      <c r="U8" s="83"/>
      <c r="V8" s="83"/>
      <c r="W8" s="83"/>
      <c r="X8" s="83"/>
      <c r="Y8" s="83"/>
      <c r="Z8" s="83"/>
    </row>
    <row r="9" spans="1:26" ht="12.75" customHeight="1" x14ac:dyDescent="0.2">
      <c r="A9" s="149"/>
      <c r="B9" s="157" t="s">
        <v>645</v>
      </c>
      <c r="C9" s="158"/>
      <c r="D9" s="159"/>
      <c r="E9" s="160">
        <v>43353</v>
      </c>
      <c r="F9" s="160"/>
      <c r="G9" s="160"/>
      <c r="H9" s="148"/>
      <c r="I9" s="83"/>
      <c r="J9" s="83"/>
      <c r="K9" s="83"/>
      <c r="L9" s="83"/>
      <c r="M9" s="83"/>
      <c r="N9" s="83"/>
      <c r="O9" s="83"/>
      <c r="P9" s="83"/>
      <c r="Q9" s="83"/>
      <c r="R9" s="83"/>
      <c r="S9" s="83"/>
      <c r="T9" s="83"/>
      <c r="U9" s="83"/>
      <c r="V9" s="83"/>
      <c r="W9" s="83"/>
      <c r="X9" s="83"/>
      <c r="Y9" s="83"/>
      <c r="Z9" s="83"/>
    </row>
    <row r="10" spans="1:26" ht="12.75" customHeight="1" x14ac:dyDescent="0.2">
      <c r="A10" s="161"/>
      <c r="B10" s="162"/>
      <c r="C10" s="163"/>
      <c r="D10" s="164"/>
      <c r="E10" s="165" t="s">
        <v>646</v>
      </c>
      <c r="F10" s="166">
        <f>MEDIAN(E6:G6)</f>
        <v>115</v>
      </c>
      <c r="G10" s="167"/>
      <c r="H10" s="83"/>
      <c r="I10" s="83"/>
      <c r="J10" s="83"/>
      <c r="K10" s="83"/>
      <c r="L10" s="83"/>
      <c r="M10" s="83"/>
      <c r="N10" s="83"/>
      <c r="O10" s="83"/>
      <c r="P10" s="83"/>
      <c r="Q10" s="83"/>
      <c r="R10" s="83"/>
      <c r="S10" s="83"/>
      <c r="T10" s="83"/>
      <c r="U10" s="83"/>
      <c r="V10" s="83"/>
      <c r="W10" s="83"/>
      <c r="X10" s="83"/>
      <c r="Y10" s="83"/>
      <c r="Z10" s="83"/>
    </row>
    <row r="11" spans="1:26" ht="12.75" customHeight="1" x14ac:dyDescent="0.2">
      <c r="A11" s="134"/>
      <c r="B11" s="134"/>
      <c r="C11" s="134"/>
      <c r="D11" s="134"/>
      <c r="E11" s="134"/>
      <c r="F11" s="134"/>
      <c r="G11" s="134"/>
      <c r="H11" s="83"/>
      <c r="I11" s="83"/>
      <c r="J11" s="83"/>
      <c r="K11" s="83"/>
      <c r="L11" s="83"/>
      <c r="M11" s="83"/>
      <c r="N11" s="83"/>
      <c r="O11" s="83"/>
      <c r="P11" s="83"/>
      <c r="Q11" s="83"/>
      <c r="R11" s="83"/>
      <c r="S11" s="83"/>
      <c r="T11" s="83"/>
      <c r="U11" s="83"/>
      <c r="V11" s="83"/>
      <c r="W11" s="83"/>
      <c r="X11" s="83"/>
      <c r="Y11" s="83"/>
      <c r="Z11" s="83"/>
    </row>
    <row r="12" spans="1:26" ht="12.75" customHeight="1" x14ac:dyDescent="0.2">
      <c r="A12" s="135"/>
      <c r="B12" s="136"/>
      <c r="C12" s="137" t="s">
        <v>651</v>
      </c>
      <c r="D12" s="138" t="s">
        <v>41</v>
      </c>
      <c r="E12" s="139" t="s">
        <v>652</v>
      </c>
      <c r="F12" s="139" t="s">
        <v>653</v>
      </c>
      <c r="G12" s="140" t="s">
        <v>654</v>
      </c>
      <c r="H12" s="83"/>
      <c r="I12" s="83"/>
      <c r="J12" s="83"/>
      <c r="K12" s="83"/>
      <c r="L12" s="83"/>
      <c r="M12" s="83"/>
      <c r="N12" s="83"/>
      <c r="O12" s="83"/>
      <c r="P12" s="83"/>
      <c r="Q12" s="83"/>
      <c r="R12" s="83"/>
      <c r="S12" s="83"/>
      <c r="T12" s="83"/>
      <c r="U12" s="83"/>
      <c r="V12" s="83"/>
      <c r="W12" s="83"/>
      <c r="X12" s="83"/>
      <c r="Y12" s="83"/>
      <c r="Z12" s="83"/>
    </row>
    <row r="13" spans="1:26" ht="12.75" customHeight="1" x14ac:dyDescent="0.2">
      <c r="A13" s="141"/>
      <c r="B13" s="142" t="s">
        <v>638</v>
      </c>
      <c r="C13" s="144"/>
      <c r="D13" s="145"/>
      <c r="E13" s="147" t="s">
        <v>656</v>
      </c>
      <c r="F13" s="147" t="s">
        <v>656</v>
      </c>
      <c r="G13" s="147" t="s">
        <v>656</v>
      </c>
      <c r="H13" s="148"/>
      <c r="I13" s="83"/>
      <c r="J13" s="83"/>
      <c r="K13" s="83"/>
      <c r="L13" s="83"/>
      <c r="M13" s="83"/>
      <c r="N13" s="83"/>
      <c r="O13" s="83"/>
      <c r="P13" s="83"/>
      <c r="Q13" s="83"/>
      <c r="R13" s="83"/>
      <c r="S13" s="83"/>
      <c r="T13" s="83"/>
      <c r="U13" s="83"/>
      <c r="V13" s="83"/>
      <c r="W13" s="83"/>
      <c r="X13" s="83"/>
      <c r="Y13" s="83"/>
      <c r="Z13" s="83"/>
    </row>
    <row r="14" spans="1:26" ht="12.75" customHeight="1" x14ac:dyDescent="0.2">
      <c r="A14" s="149"/>
      <c r="B14" s="150" t="s">
        <v>640</v>
      </c>
      <c r="C14" s="151"/>
      <c r="D14" s="152"/>
      <c r="E14" s="168">
        <v>720.5</v>
      </c>
      <c r="F14" s="168">
        <v>776.33</v>
      </c>
      <c r="G14" s="168">
        <v>654.58000000000004</v>
      </c>
      <c r="H14" s="148"/>
      <c r="I14" s="83"/>
      <c r="J14" s="83"/>
      <c r="K14" s="83"/>
      <c r="L14" s="83"/>
      <c r="M14" s="83"/>
      <c r="N14" s="83"/>
      <c r="O14" s="83"/>
      <c r="P14" s="83"/>
      <c r="Q14" s="83"/>
      <c r="R14" s="83"/>
      <c r="S14" s="83"/>
      <c r="T14" s="83"/>
      <c r="U14" s="83"/>
      <c r="V14" s="83"/>
      <c r="W14" s="83"/>
      <c r="X14" s="83"/>
      <c r="Y14" s="83"/>
      <c r="Z14" s="83"/>
    </row>
    <row r="15" spans="1:26" ht="12.75" customHeight="1" x14ac:dyDescent="0.2">
      <c r="A15" s="149"/>
      <c r="B15" s="150" t="s">
        <v>641</v>
      </c>
      <c r="C15" s="154" t="s">
        <v>642</v>
      </c>
      <c r="D15" s="152"/>
      <c r="E15" s="169" t="s">
        <v>657</v>
      </c>
      <c r="F15" s="170" t="s">
        <v>658</v>
      </c>
      <c r="G15" s="171" t="s">
        <v>659</v>
      </c>
      <c r="H15" s="148"/>
      <c r="I15" s="83"/>
      <c r="J15" s="83"/>
      <c r="K15" s="83"/>
      <c r="L15" s="83"/>
      <c r="M15" s="83"/>
      <c r="N15" s="83"/>
      <c r="O15" s="83"/>
      <c r="P15" s="83"/>
      <c r="Q15" s="83"/>
      <c r="R15" s="83"/>
      <c r="S15" s="83"/>
      <c r="T15" s="83"/>
      <c r="U15" s="83"/>
      <c r="V15" s="83"/>
      <c r="W15" s="83"/>
      <c r="X15" s="83"/>
      <c r="Y15" s="83"/>
      <c r="Z15" s="83"/>
    </row>
    <row r="16" spans="1:26" ht="12.75" customHeight="1" x14ac:dyDescent="0.2">
      <c r="A16" s="149"/>
      <c r="B16" s="150" t="s">
        <v>644</v>
      </c>
      <c r="C16" s="154" t="s">
        <v>642</v>
      </c>
      <c r="D16" s="152"/>
      <c r="E16" s="156"/>
      <c r="F16" s="156"/>
      <c r="G16" s="156"/>
      <c r="H16" s="148"/>
      <c r="I16" s="83"/>
      <c r="J16" s="83"/>
      <c r="K16" s="83"/>
      <c r="L16" s="83"/>
      <c r="M16" s="83"/>
      <c r="N16" s="83"/>
      <c r="O16" s="83"/>
      <c r="P16" s="83"/>
      <c r="Q16" s="83"/>
      <c r="R16" s="83"/>
      <c r="S16" s="83"/>
      <c r="T16" s="83"/>
      <c r="U16" s="83"/>
      <c r="V16" s="83"/>
      <c r="W16" s="83"/>
      <c r="X16" s="83"/>
      <c r="Y16" s="83"/>
      <c r="Z16" s="83"/>
    </row>
    <row r="17" spans="1:26" ht="12.75" customHeight="1" x14ac:dyDescent="0.2">
      <c r="A17" s="149"/>
      <c r="B17" s="157" t="s">
        <v>645</v>
      </c>
      <c r="C17" s="158"/>
      <c r="D17" s="159"/>
      <c r="E17" s="160">
        <v>43700</v>
      </c>
      <c r="F17" s="160">
        <v>43700</v>
      </c>
      <c r="G17" s="160">
        <v>43700</v>
      </c>
      <c r="H17" s="148"/>
      <c r="I17" s="83"/>
      <c r="J17" s="83"/>
      <c r="K17" s="83"/>
      <c r="L17" s="83"/>
      <c r="M17" s="83"/>
      <c r="N17" s="83"/>
      <c r="O17" s="83"/>
      <c r="P17" s="83"/>
      <c r="Q17" s="83"/>
      <c r="R17" s="83"/>
      <c r="S17" s="83"/>
      <c r="T17" s="83"/>
      <c r="U17" s="83"/>
      <c r="V17" s="83"/>
      <c r="W17" s="83"/>
      <c r="X17" s="83"/>
      <c r="Y17" s="83"/>
      <c r="Z17" s="83"/>
    </row>
    <row r="18" spans="1:26" ht="12.75" customHeight="1" x14ac:dyDescent="0.2">
      <c r="A18" s="161"/>
      <c r="B18" s="162"/>
      <c r="C18" s="163"/>
      <c r="D18" s="164"/>
      <c r="E18" s="165" t="s">
        <v>646</v>
      </c>
      <c r="F18" s="166">
        <f>MEDIAN(E14:G14)</f>
        <v>720.5</v>
      </c>
      <c r="G18" s="172"/>
      <c r="H18" s="83"/>
      <c r="I18" s="83"/>
      <c r="J18" s="83"/>
      <c r="K18" s="83"/>
      <c r="L18" s="83"/>
      <c r="M18" s="83"/>
      <c r="N18" s="83"/>
      <c r="O18" s="83"/>
      <c r="P18" s="83"/>
      <c r="Q18" s="83"/>
      <c r="R18" s="83"/>
      <c r="S18" s="83"/>
      <c r="T18" s="83"/>
      <c r="U18" s="83"/>
      <c r="V18" s="83"/>
      <c r="W18" s="83"/>
      <c r="X18" s="83"/>
      <c r="Y18" s="83"/>
      <c r="Z18" s="83"/>
    </row>
    <row r="19" spans="1:26" ht="12.75" customHeight="1" x14ac:dyDescent="0.2">
      <c r="A19" s="134"/>
      <c r="B19" s="134"/>
      <c r="C19" s="134"/>
      <c r="D19" s="134"/>
      <c r="E19" s="134"/>
      <c r="F19" s="134"/>
      <c r="G19" s="134"/>
      <c r="H19" s="83"/>
      <c r="I19" s="83"/>
      <c r="J19" s="83"/>
      <c r="K19" s="83"/>
      <c r="L19" s="83"/>
      <c r="M19" s="83"/>
      <c r="N19" s="83"/>
      <c r="O19" s="83"/>
      <c r="P19" s="83"/>
      <c r="Q19" s="83"/>
      <c r="R19" s="83"/>
      <c r="S19" s="83"/>
      <c r="T19" s="83"/>
      <c r="U19" s="83"/>
      <c r="V19" s="83"/>
      <c r="W19" s="83"/>
      <c r="X19" s="83"/>
      <c r="Y19" s="83"/>
      <c r="Z19" s="83"/>
    </row>
    <row r="20" spans="1:26" ht="12.75" customHeight="1" x14ac:dyDescent="0.2">
      <c r="A20" s="135"/>
      <c r="B20" s="136"/>
      <c r="C20" s="137" t="s">
        <v>660</v>
      </c>
      <c r="D20" s="138" t="s">
        <v>41</v>
      </c>
      <c r="E20" s="139" t="s">
        <v>652</v>
      </c>
      <c r="F20" s="139" t="s">
        <v>653</v>
      </c>
      <c r="G20" s="140" t="s">
        <v>654</v>
      </c>
      <c r="H20" s="83"/>
      <c r="I20" s="83"/>
      <c r="J20" s="83"/>
      <c r="K20" s="83"/>
      <c r="L20" s="83"/>
      <c r="M20" s="83"/>
      <c r="N20" s="83"/>
      <c r="O20" s="83"/>
      <c r="P20" s="83"/>
      <c r="Q20" s="83"/>
      <c r="R20" s="83"/>
      <c r="S20" s="83"/>
      <c r="T20" s="83"/>
      <c r="U20" s="83"/>
      <c r="V20" s="83"/>
      <c r="W20" s="83"/>
      <c r="X20" s="83"/>
      <c r="Y20" s="83"/>
      <c r="Z20" s="83"/>
    </row>
    <row r="21" spans="1:26" ht="12.75" customHeight="1" x14ac:dyDescent="0.2">
      <c r="A21" s="141"/>
      <c r="B21" s="142" t="s">
        <v>638</v>
      </c>
      <c r="C21" s="144"/>
      <c r="D21" s="145"/>
      <c r="E21" s="147" t="s">
        <v>656</v>
      </c>
      <c r="F21" s="147" t="s">
        <v>656</v>
      </c>
      <c r="G21" s="147" t="s">
        <v>656</v>
      </c>
      <c r="H21" s="148"/>
      <c r="I21" s="83"/>
      <c r="J21" s="83"/>
      <c r="K21" s="83"/>
      <c r="L21" s="83"/>
      <c r="M21" s="83"/>
      <c r="N21" s="83"/>
      <c r="O21" s="83"/>
      <c r="P21" s="83"/>
      <c r="Q21" s="83"/>
      <c r="R21" s="83"/>
      <c r="S21" s="83"/>
      <c r="T21" s="83"/>
      <c r="U21" s="83"/>
      <c r="V21" s="83"/>
      <c r="W21" s="83"/>
      <c r="X21" s="83"/>
      <c r="Y21" s="83"/>
      <c r="Z21" s="83"/>
    </row>
    <row r="22" spans="1:26" ht="12.75" customHeight="1" x14ac:dyDescent="0.2">
      <c r="A22" s="149"/>
      <c r="B22" s="150" t="s">
        <v>640</v>
      </c>
      <c r="C22" s="151"/>
      <c r="D22" s="152"/>
      <c r="E22" s="168">
        <v>330.02</v>
      </c>
      <c r="F22" s="168">
        <v>373.33</v>
      </c>
      <c r="G22" s="168">
        <v>314.02999999999997</v>
      </c>
      <c r="H22" s="148"/>
      <c r="I22" s="83"/>
      <c r="J22" s="83"/>
      <c r="K22" s="83"/>
      <c r="L22" s="83"/>
      <c r="M22" s="83"/>
      <c r="N22" s="83"/>
      <c r="O22" s="83"/>
      <c r="P22" s="83"/>
      <c r="Q22" s="83"/>
      <c r="R22" s="83"/>
      <c r="S22" s="83"/>
      <c r="T22" s="83"/>
      <c r="U22" s="83"/>
      <c r="V22" s="83"/>
      <c r="W22" s="83"/>
      <c r="X22" s="83"/>
      <c r="Y22" s="83"/>
      <c r="Z22" s="83"/>
    </row>
    <row r="23" spans="1:26" ht="12.75" customHeight="1" x14ac:dyDescent="0.2">
      <c r="A23" s="149"/>
      <c r="B23" s="150" t="s">
        <v>641</v>
      </c>
      <c r="C23" s="154"/>
      <c r="D23" s="152"/>
      <c r="E23" s="169" t="s">
        <v>661</v>
      </c>
      <c r="F23" s="169" t="s">
        <v>662</v>
      </c>
      <c r="G23" s="169" t="s">
        <v>663</v>
      </c>
      <c r="H23" s="148"/>
      <c r="I23" s="83"/>
      <c r="J23" s="83"/>
      <c r="K23" s="83"/>
      <c r="L23" s="83"/>
      <c r="M23" s="83"/>
      <c r="N23" s="83"/>
      <c r="O23" s="83"/>
      <c r="P23" s="83"/>
      <c r="Q23" s="83"/>
      <c r="R23" s="83"/>
      <c r="S23" s="83"/>
      <c r="T23" s="83"/>
      <c r="U23" s="83"/>
      <c r="V23" s="83"/>
      <c r="W23" s="83"/>
      <c r="X23" s="83"/>
      <c r="Y23" s="83"/>
      <c r="Z23" s="83"/>
    </row>
    <row r="24" spans="1:26" ht="12.75" customHeight="1" x14ac:dyDescent="0.2">
      <c r="A24" s="149"/>
      <c r="B24" s="150" t="s">
        <v>644</v>
      </c>
      <c r="C24" s="154" t="s">
        <v>642</v>
      </c>
      <c r="D24" s="152"/>
      <c r="E24" s="156"/>
      <c r="F24" s="156"/>
      <c r="G24" s="156"/>
      <c r="H24" s="148"/>
      <c r="I24" s="83"/>
      <c r="J24" s="83"/>
      <c r="K24" s="83"/>
      <c r="L24" s="83"/>
      <c r="M24" s="83"/>
      <c r="N24" s="83"/>
      <c r="O24" s="83"/>
      <c r="P24" s="83"/>
      <c r="Q24" s="83"/>
      <c r="R24" s="83"/>
      <c r="S24" s="83"/>
      <c r="T24" s="83"/>
      <c r="U24" s="83"/>
      <c r="V24" s="83"/>
      <c r="W24" s="83"/>
      <c r="X24" s="83"/>
      <c r="Y24" s="83"/>
      <c r="Z24" s="83"/>
    </row>
    <row r="25" spans="1:26" ht="12.75" customHeight="1" x14ac:dyDescent="0.2">
      <c r="A25" s="149"/>
      <c r="B25" s="157" t="s">
        <v>645</v>
      </c>
      <c r="C25" s="158"/>
      <c r="D25" s="159"/>
      <c r="E25" s="160">
        <v>43700</v>
      </c>
      <c r="F25" s="160">
        <v>43700</v>
      </c>
      <c r="G25" s="160">
        <v>43700</v>
      </c>
      <c r="H25" s="148"/>
      <c r="I25" s="83"/>
      <c r="J25" s="83"/>
      <c r="K25" s="83"/>
      <c r="L25" s="83"/>
      <c r="M25" s="83"/>
      <c r="N25" s="83"/>
      <c r="O25" s="83"/>
      <c r="P25" s="83"/>
      <c r="Q25" s="83"/>
      <c r="R25" s="83"/>
      <c r="S25" s="83"/>
      <c r="T25" s="83"/>
      <c r="U25" s="83"/>
      <c r="V25" s="83"/>
      <c r="W25" s="83"/>
      <c r="X25" s="83"/>
      <c r="Y25" s="83"/>
      <c r="Z25" s="83"/>
    </row>
    <row r="26" spans="1:26" ht="12.75" customHeight="1" x14ac:dyDescent="0.2">
      <c r="A26" s="161"/>
      <c r="B26" s="162"/>
      <c r="C26" s="163"/>
      <c r="D26" s="164"/>
      <c r="E26" s="165" t="s">
        <v>646</v>
      </c>
      <c r="F26" s="166">
        <f>MEDIAN(E22:G22)</f>
        <v>330.02</v>
      </c>
      <c r="G26" s="172"/>
      <c r="H26" s="83"/>
      <c r="I26" s="83"/>
      <c r="J26" s="83"/>
      <c r="K26" s="83"/>
      <c r="L26" s="83"/>
      <c r="M26" s="83"/>
      <c r="N26" s="83"/>
      <c r="O26" s="83"/>
      <c r="P26" s="83"/>
      <c r="Q26" s="83"/>
      <c r="R26" s="83"/>
      <c r="S26" s="83"/>
      <c r="T26" s="83"/>
      <c r="U26" s="83"/>
      <c r="V26" s="83"/>
      <c r="W26" s="83"/>
      <c r="X26" s="83"/>
      <c r="Y26" s="83"/>
      <c r="Z26" s="83"/>
    </row>
    <row r="27" spans="1:26" ht="12.75" customHeight="1" x14ac:dyDescent="0.2">
      <c r="A27" s="134"/>
      <c r="B27" s="134"/>
      <c r="C27" s="134"/>
      <c r="D27" s="134"/>
      <c r="E27" s="134"/>
      <c r="F27" s="134"/>
      <c r="G27" s="134"/>
      <c r="H27" s="83"/>
      <c r="I27" s="83"/>
      <c r="J27" s="83"/>
      <c r="K27" s="83"/>
      <c r="L27" s="83"/>
      <c r="M27" s="83"/>
      <c r="N27" s="83"/>
      <c r="O27" s="83"/>
      <c r="P27" s="83"/>
      <c r="Q27" s="83"/>
      <c r="R27" s="83"/>
      <c r="S27" s="83"/>
      <c r="T27" s="83"/>
      <c r="U27" s="83"/>
      <c r="V27" s="83"/>
      <c r="W27" s="83"/>
      <c r="X27" s="83"/>
      <c r="Y27" s="83"/>
      <c r="Z27" s="83"/>
    </row>
    <row r="28" spans="1:26" ht="12.75" customHeight="1" x14ac:dyDescent="0.2">
      <c r="A28" s="135"/>
      <c r="B28" s="136"/>
      <c r="C28" s="137" t="s">
        <v>664</v>
      </c>
      <c r="D28" s="138" t="s">
        <v>41</v>
      </c>
      <c r="E28" s="139" t="s">
        <v>652</v>
      </c>
      <c r="F28" s="139" t="s">
        <v>653</v>
      </c>
      <c r="G28" s="140" t="s">
        <v>654</v>
      </c>
      <c r="H28" s="83"/>
      <c r="I28" s="83"/>
      <c r="J28" s="83"/>
      <c r="K28" s="83"/>
      <c r="L28" s="83"/>
      <c r="M28" s="83"/>
      <c r="N28" s="83"/>
      <c r="O28" s="83"/>
      <c r="P28" s="83"/>
      <c r="Q28" s="83"/>
      <c r="R28" s="83"/>
      <c r="S28" s="83"/>
      <c r="T28" s="83"/>
      <c r="U28" s="83"/>
      <c r="V28" s="83"/>
      <c r="W28" s="83"/>
      <c r="X28" s="83"/>
      <c r="Y28" s="83"/>
      <c r="Z28" s="83"/>
    </row>
    <row r="29" spans="1:26" ht="12.75" customHeight="1" x14ac:dyDescent="0.2">
      <c r="A29" s="141"/>
      <c r="B29" s="142" t="s">
        <v>638</v>
      </c>
      <c r="C29" s="144"/>
      <c r="D29" s="145"/>
      <c r="E29" s="147" t="s">
        <v>656</v>
      </c>
      <c r="F29" s="147" t="s">
        <v>656</v>
      </c>
      <c r="G29" s="147" t="s">
        <v>656</v>
      </c>
      <c r="H29" s="148"/>
      <c r="I29" s="83"/>
      <c r="J29" s="83"/>
      <c r="K29" s="83"/>
      <c r="L29" s="83"/>
      <c r="M29" s="83"/>
      <c r="N29" s="83"/>
      <c r="O29" s="83"/>
      <c r="P29" s="83"/>
      <c r="Q29" s="83"/>
      <c r="R29" s="83"/>
      <c r="S29" s="83"/>
      <c r="T29" s="83"/>
      <c r="U29" s="83"/>
      <c r="V29" s="83"/>
      <c r="W29" s="83"/>
      <c r="X29" s="83"/>
      <c r="Y29" s="83"/>
      <c r="Z29" s="83"/>
    </row>
    <row r="30" spans="1:26" ht="12.75" customHeight="1" x14ac:dyDescent="0.2">
      <c r="A30" s="149"/>
      <c r="B30" s="150" t="s">
        <v>640</v>
      </c>
      <c r="C30" s="151"/>
      <c r="D30" s="152"/>
      <c r="E30" s="168">
        <v>330.02</v>
      </c>
      <c r="F30" s="168">
        <v>373.33</v>
      </c>
      <c r="G30" s="168">
        <v>314.02999999999997</v>
      </c>
      <c r="H30" s="148"/>
      <c r="I30" s="83"/>
      <c r="J30" s="83"/>
      <c r="K30" s="83"/>
      <c r="L30" s="83"/>
      <c r="M30" s="83"/>
      <c r="N30" s="83"/>
      <c r="O30" s="83"/>
      <c r="P30" s="83"/>
      <c r="Q30" s="83"/>
      <c r="R30" s="83"/>
      <c r="S30" s="83"/>
      <c r="T30" s="83"/>
      <c r="U30" s="83"/>
      <c r="V30" s="83"/>
      <c r="W30" s="83"/>
      <c r="X30" s="83"/>
      <c r="Y30" s="83"/>
      <c r="Z30" s="83"/>
    </row>
    <row r="31" spans="1:26" ht="12.75" customHeight="1" x14ac:dyDescent="0.2">
      <c r="A31" s="149"/>
      <c r="B31" s="150" t="s">
        <v>641</v>
      </c>
      <c r="C31" s="154"/>
      <c r="D31" s="152"/>
      <c r="E31" s="169" t="s">
        <v>665</v>
      </c>
      <c r="F31" s="169" t="s">
        <v>662</v>
      </c>
      <c r="G31" s="170" t="s">
        <v>666</v>
      </c>
      <c r="H31" s="148"/>
      <c r="I31" s="83"/>
      <c r="J31" s="83"/>
      <c r="K31" s="83"/>
      <c r="L31" s="83"/>
      <c r="M31" s="83"/>
      <c r="N31" s="83"/>
      <c r="O31" s="83"/>
      <c r="P31" s="83"/>
      <c r="Q31" s="83"/>
      <c r="R31" s="83"/>
      <c r="S31" s="83"/>
      <c r="T31" s="83"/>
      <c r="U31" s="83"/>
      <c r="V31" s="83"/>
      <c r="W31" s="83"/>
      <c r="X31" s="83"/>
      <c r="Y31" s="83"/>
      <c r="Z31" s="83"/>
    </row>
    <row r="32" spans="1:26" ht="12.75" customHeight="1" x14ac:dyDescent="0.2">
      <c r="A32" s="149"/>
      <c r="B32" s="150" t="s">
        <v>644</v>
      </c>
      <c r="C32" s="154" t="s">
        <v>642</v>
      </c>
      <c r="D32" s="152"/>
      <c r="E32" s="156"/>
      <c r="F32" s="156"/>
      <c r="G32" s="156"/>
      <c r="H32" s="148"/>
      <c r="I32" s="83"/>
      <c r="J32" s="83"/>
      <c r="K32" s="83"/>
      <c r="L32" s="83"/>
      <c r="M32" s="83"/>
      <c r="N32" s="83"/>
      <c r="O32" s="83"/>
      <c r="P32" s="83"/>
      <c r="Q32" s="83"/>
      <c r="R32" s="83"/>
      <c r="S32" s="83"/>
      <c r="T32" s="83"/>
      <c r="U32" s="83"/>
      <c r="V32" s="83"/>
      <c r="W32" s="83"/>
      <c r="X32" s="83"/>
      <c r="Y32" s="83"/>
      <c r="Z32" s="83"/>
    </row>
    <row r="33" spans="1:26" ht="12.75" customHeight="1" x14ac:dyDescent="0.2">
      <c r="A33" s="149"/>
      <c r="B33" s="157" t="s">
        <v>645</v>
      </c>
      <c r="C33" s="158"/>
      <c r="D33" s="159"/>
      <c r="E33" s="160">
        <v>43700</v>
      </c>
      <c r="F33" s="160">
        <v>43700</v>
      </c>
      <c r="G33" s="160">
        <v>43700</v>
      </c>
      <c r="H33" s="148"/>
      <c r="I33" s="83"/>
      <c r="J33" s="83"/>
      <c r="K33" s="83"/>
      <c r="L33" s="83"/>
      <c r="M33" s="83"/>
      <c r="N33" s="83"/>
      <c r="O33" s="83"/>
      <c r="P33" s="83"/>
      <c r="Q33" s="83"/>
      <c r="R33" s="83"/>
      <c r="S33" s="83"/>
      <c r="T33" s="83"/>
      <c r="U33" s="83"/>
      <c r="V33" s="83"/>
      <c r="W33" s="83"/>
      <c r="X33" s="83"/>
      <c r="Y33" s="83"/>
      <c r="Z33" s="83"/>
    </row>
    <row r="34" spans="1:26" ht="12.75" customHeight="1" x14ac:dyDescent="0.2">
      <c r="A34" s="161"/>
      <c r="B34" s="162"/>
      <c r="C34" s="163"/>
      <c r="D34" s="164"/>
      <c r="E34" s="165" t="s">
        <v>646</v>
      </c>
      <c r="F34" s="166">
        <f>MEDIAN(E30:G30)</f>
        <v>330.02</v>
      </c>
      <c r="G34" s="172"/>
      <c r="H34" s="83"/>
      <c r="I34" s="83"/>
      <c r="J34" s="83"/>
      <c r="K34" s="83"/>
      <c r="L34" s="83"/>
      <c r="M34" s="83"/>
      <c r="N34" s="83"/>
      <c r="O34" s="83"/>
      <c r="P34" s="83"/>
      <c r="Q34" s="83"/>
      <c r="R34" s="83"/>
      <c r="S34" s="83"/>
      <c r="T34" s="83"/>
      <c r="U34" s="83"/>
      <c r="V34" s="83"/>
      <c r="W34" s="83"/>
      <c r="X34" s="83"/>
      <c r="Y34" s="83"/>
      <c r="Z34" s="83"/>
    </row>
    <row r="35" spans="1:26" ht="12.75" customHeight="1" x14ac:dyDescent="0.2">
      <c r="A35" s="134"/>
      <c r="B35" s="134"/>
      <c r="C35" s="134"/>
      <c r="D35" s="134"/>
      <c r="E35" s="134"/>
      <c r="F35" s="134"/>
      <c r="G35" s="134"/>
      <c r="H35" s="83"/>
      <c r="I35" s="83"/>
      <c r="J35" s="83"/>
      <c r="K35" s="83"/>
      <c r="L35" s="83"/>
      <c r="M35" s="83"/>
      <c r="N35" s="83"/>
      <c r="O35" s="83"/>
      <c r="P35" s="83"/>
      <c r="Q35" s="83"/>
      <c r="R35" s="83"/>
      <c r="S35" s="83"/>
      <c r="T35" s="83"/>
      <c r="U35" s="83"/>
      <c r="V35" s="83"/>
      <c r="W35" s="83"/>
      <c r="X35" s="83"/>
      <c r="Y35" s="83"/>
      <c r="Z35" s="83"/>
    </row>
    <row r="36" spans="1:26" ht="12.75" customHeight="1" x14ac:dyDescent="0.2">
      <c r="A36" s="135"/>
      <c r="B36" s="136"/>
      <c r="C36" s="137" t="s">
        <v>667</v>
      </c>
      <c r="D36" s="138" t="s">
        <v>41</v>
      </c>
      <c r="E36" s="139" t="s">
        <v>652</v>
      </c>
      <c r="F36" s="139" t="s">
        <v>653</v>
      </c>
      <c r="G36" s="140" t="s">
        <v>654</v>
      </c>
      <c r="H36" s="83"/>
      <c r="I36" s="83"/>
      <c r="J36" s="83"/>
      <c r="K36" s="83"/>
      <c r="L36" s="83"/>
      <c r="M36" s="83"/>
      <c r="N36" s="83"/>
      <c r="O36" s="83"/>
      <c r="P36" s="83"/>
      <c r="Q36" s="83"/>
      <c r="R36" s="83"/>
      <c r="S36" s="83"/>
      <c r="T36" s="83"/>
      <c r="U36" s="83"/>
      <c r="V36" s="83"/>
      <c r="W36" s="83"/>
      <c r="X36" s="83"/>
      <c r="Y36" s="83"/>
      <c r="Z36" s="83"/>
    </row>
    <row r="37" spans="1:26" ht="12.75" customHeight="1" x14ac:dyDescent="0.2">
      <c r="A37" s="141"/>
      <c r="B37" s="142" t="s">
        <v>638</v>
      </c>
      <c r="C37" s="144"/>
      <c r="D37" s="145"/>
      <c r="E37" s="147" t="s">
        <v>656</v>
      </c>
      <c r="F37" s="147" t="s">
        <v>656</v>
      </c>
      <c r="G37" s="147" t="s">
        <v>656</v>
      </c>
      <c r="H37" s="148"/>
      <c r="I37" s="83"/>
      <c r="J37" s="83"/>
      <c r="K37" s="83"/>
      <c r="L37" s="83"/>
      <c r="M37" s="83"/>
      <c r="N37" s="83"/>
      <c r="O37" s="83"/>
      <c r="P37" s="83"/>
      <c r="Q37" s="83"/>
      <c r="R37" s="83"/>
      <c r="S37" s="83"/>
      <c r="T37" s="83"/>
      <c r="U37" s="83"/>
      <c r="V37" s="83"/>
      <c r="W37" s="83"/>
      <c r="X37" s="83"/>
      <c r="Y37" s="83"/>
      <c r="Z37" s="83"/>
    </row>
    <row r="38" spans="1:26" ht="12.75" customHeight="1" x14ac:dyDescent="0.2">
      <c r="A38" s="149"/>
      <c r="B38" s="150" t="s">
        <v>640</v>
      </c>
      <c r="C38" s="151"/>
      <c r="D38" s="152"/>
      <c r="E38" s="168">
        <v>369.31</v>
      </c>
      <c r="F38" s="168">
        <v>402</v>
      </c>
      <c r="G38" s="168">
        <v>349.48</v>
      </c>
      <c r="H38" s="148"/>
      <c r="I38" s="83"/>
      <c r="J38" s="83"/>
      <c r="K38" s="83"/>
      <c r="L38" s="83"/>
      <c r="M38" s="83"/>
      <c r="N38" s="83"/>
      <c r="O38" s="83"/>
      <c r="P38" s="83"/>
      <c r="Q38" s="83"/>
      <c r="R38" s="83"/>
      <c r="S38" s="83"/>
      <c r="T38" s="83"/>
      <c r="U38" s="83"/>
      <c r="V38" s="83"/>
      <c r="W38" s="83"/>
      <c r="X38" s="83"/>
      <c r="Y38" s="83"/>
      <c r="Z38" s="83"/>
    </row>
    <row r="39" spans="1:26" ht="45" customHeight="1" x14ac:dyDescent="0.2">
      <c r="A39" s="149"/>
      <c r="B39" s="150" t="s">
        <v>641</v>
      </c>
      <c r="C39" s="154"/>
      <c r="D39" s="152"/>
      <c r="E39" s="170" t="s">
        <v>668</v>
      </c>
      <c r="F39" s="169" t="s">
        <v>669</v>
      </c>
      <c r="G39" s="170" t="s">
        <v>670</v>
      </c>
      <c r="H39" s="148"/>
      <c r="I39" s="83"/>
      <c r="J39" s="83"/>
      <c r="K39" s="83"/>
      <c r="L39" s="83"/>
      <c r="M39" s="83"/>
      <c r="N39" s="83"/>
      <c r="O39" s="83"/>
      <c r="P39" s="83"/>
      <c r="Q39" s="83"/>
      <c r="R39" s="83"/>
      <c r="S39" s="83"/>
      <c r="T39" s="83"/>
      <c r="U39" s="83"/>
      <c r="V39" s="83"/>
      <c r="W39" s="83"/>
      <c r="X39" s="83"/>
      <c r="Y39" s="83"/>
      <c r="Z39" s="83"/>
    </row>
    <row r="40" spans="1:26" ht="12.75" customHeight="1" x14ac:dyDescent="0.2">
      <c r="A40" s="149"/>
      <c r="B40" s="150" t="s">
        <v>644</v>
      </c>
      <c r="C40" s="154" t="s">
        <v>642</v>
      </c>
      <c r="D40" s="152"/>
      <c r="E40" s="156"/>
      <c r="F40" s="156"/>
      <c r="G40" s="156"/>
      <c r="H40" s="148"/>
      <c r="I40" s="83"/>
      <c r="J40" s="83"/>
      <c r="K40" s="83"/>
      <c r="L40" s="83"/>
      <c r="M40" s="83"/>
      <c r="N40" s="83"/>
      <c r="O40" s="83"/>
      <c r="P40" s="83"/>
      <c r="Q40" s="83"/>
      <c r="R40" s="83"/>
      <c r="S40" s="83"/>
      <c r="T40" s="83"/>
      <c r="U40" s="83"/>
      <c r="V40" s="83"/>
      <c r="W40" s="83"/>
      <c r="X40" s="83"/>
      <c r="Y40" s="83"/>
      <c r="Z40" s="83"/>
    </row>
    <row r="41" spans="1:26" ht="12.75" customHeight="1" x14ac:dyDescent="0.2">
      <c r="A41" s="149"/>
      <c r="B41" s="157" t="s">
        <v>645</v>
      </c>
      <c r="C41" s="158"/>
      <c r="D41" s="159"/>
      <c r="E41" s="160">
        <v>43700</v>
      </c>
      <c r="F41" s="160">
        <v>43701</v>
      </c>
      <c r="G41" s="160">
        <v>43700</v>
      </c>
      <c r="H41" s="148"/>
      <c r="I41" s="83"/>
      <c r="J41" s="83"/>
      <c r="K41" s="83"/>
      <c r="L41" s="83"/>
      <c r="M41" s="83"/>
      <c r="N41" s="83"/>
      <c r="O41" s="83"/>
      <c r="P41" s="83"/>
      <c r="Q41" s="83"/>
      <c r="R41" s="83"/>
      <c r="S41" s="83"/>
      <c r="T41" s="83"/>
      <c r="U41" s="83"/>
      <c r="V41" s="83"/>
      <c r="W41" s="83"/>
      <c r="X41" s="83"/>
      <c r="Y41" s="83"/>
      <c r="Z41" s="83"/>
    </row>
    <row r="42" spans="1:26" ht="12.75" customHeight="1" x14ac:dyDescent="0.2">
      <c r="A42" s="161"/>
      <c r="B42" s="162"/>
      <c r="C42" s="163"/>
      <c r="D42" s="164"/>
      <c r="E42" s="165" t="s">
        <v>646</v>
      </c>
      <c r="F42" s="166">
        <f>MEDIAN(E38:G38)</f>
        <v>369.31</v>
      </c>
      <c r="G42" s="172"/>
      <c r="H42" s="83"/>
      <c r="I42" s="83"/>
      <c r="J42" s="83"/>
      <c r="K42" s="83"/>
      <c r="L42" s="83"/>
      <c r="M42" s="83"/>
      <c r="N42" s="83"/>
      <c r="O42" s="83"/>
      <c r="P42" s="83"/>
      <c r="Q42" s="83"/>
      <c r="R42" s="83"/>
      <c r="S42" s="83"/>
      <c r="T42" s="83"/>
      <c r="U42" s="83"/>
      <c r="V42" s="83"/>
      <c r="W42" s="83"/>
      <c r="X42" s="83"/>
      <c r="Y42" s="83"/>
      <c r="Z42" s="83"/>
    </row>
    <row r="43" spans="1:26" ht="12.75" customHeight="1" x14ac:dyDescent="0.2">
      <c r="A43" s="134"/>
      <c r="B43" s="134"/>
      <c r="C43" s="134"/>
      <c r="D43" s="134"/>
      <c r="E43" s="134"/>
      <c r="F43" s="134"/>
      <c r="G43" s="134"/>
      <c r="H43" s="83"/>
      <c r="I43" s="83"/>
      <c r="J43" s="83"/>
      <c r="K43" s="83"/>
      <c r="L43" s="83"/>
      <c r="M43" s="83"/>
      <c r="N43" s="83"/>
      <c r="O43" s="83"/>
      <c r="P43" s="83"/>
      <c r="Q43" s="83"/>
      <c r="R43" s="83"/>
      <c r="S43" s="83"/>
      <c r="T43" s="83"/>
      <c r="U43" s="83"/>
      <c r="V43" s="83"/>
      <c r="W43" s="83"/>
      <c r="X43" s="83"/>
      <c r="Y43" s="83"/>
      <c r="Z43" s="83"/>
    </row>
    <row r="44" spans="1:26" ht="12.75" customHeight="1" x14ac:dyDescent="0.2">
      <c r="A44" s="135"/>
      <c r="B44" s="136"/>
      <c r="C44" s="137" t="s">
        <v>671</v>
      </c>
      <c r="D44" s="138" t="s">
        <v>41</v>
      </c>
      <c r="E44" s="139" t="s">
        <v>672</v>
      </c>
      <c r="F44" s="139" t="s">
        <v>673</v>
      </c>
      <c r="G44" s="140"/>
      <c r="H44" s="83"/>
      <c r="I44" s="83"/>
      <c r="J44" s="83"/>
      <c r="K44" s="83"/>
      <c r="L44" s="83"/>
      <c r="M44" s="83"/>
      <c r="N44" s="83"/>
      <c r="O44" s="83"/>
      <c r="P44" s="83"/>
      <c r="Q44" s="83"/>
      <c r="R44" s="83"/>
      <c r="S44" s="83"/>
      <c r="T44" s="83"/>
      <c r="U44" s="83"/>
      <c r="V44" s="83"/>
      <c r="W44" s="83"/>
      <c r="X44" s="83"/>
      <c r="Y44" s="83"/>
      <c r="Z44" s="83"/>
    </row>
    <row r="45" spans="1:26" ht="12.75" customHeight="1" x14ac:dyDescent="0.2">
      <c r="A45" s="141"/>
      <c r="B45" s="142" t="s">
        <v>638</v>
      </c>
      <c r="C45" s="144"/>
      <c r="D45" s="145"/>
      <c r="E45" s="147" t="s">
        <v>656</v>
      </c>
      <c r="F45" s="147" t="s">
        <v>656</v>
      </c>
      <c r="G45" s="147" t="s">
        <v>656</v>
      </c>
      <c r="H45" s="148"/>
      <c r="I45" s="83"/>
      <c r="J45" s="83"/>
      <c r="K45" s="83"/>
      <c r="L45" s="83"/>
      <c r="M45" s="83"/>
      <c r="N45" s="83"/>
      <c r="O45" s="83"/>
      <c r="P45" s="83"/>
      <c r="Q45" s="83"/>
      <c r="R45" s="83"/>
      <c r="S45" s="83"/>
      <c r="T45" s="83"/>
      <c r="U45" s="83"/>
      <c r="V45" s="83"/>
      <c r="W45" s="83"/>
      <c r="X45" s="83"/>
      <c r="Y45" s="83"/>
      <c r="Z45" s="83"/>
    </row>
    <row r="46" spans="1:26" ht="12.75" customHeight="1" x14ac:dyDescent="0.2">
      <c r="A46" s="149"/>
      <c r="B46" s="150" t="s">
        <v>640</v>
      </c>
      <c r="C46" s="151"/>
      <c r="D46" s="152"/>
      <c r="E46" s="168">
        <v>214.04</v>
      </c>
      <c r="F46" s="168">
        <v>250</v>
      </c>
      <c r="G46" s="153"/>
      <c r="H46" s="148"/>
      <c r="I46" s="83"/>
      <c r="J46" s="83"/>
      <c r="K46" s="83"/>
      <c r="L46" s="83"/>
      <c r="M46" s="83"/>
      <c r="N46" s="83"/>
      <c r="O46" s="83"/>
      <c r="P46" s="83"/>
      <c r="Q46" s="83"/>
      <c r="R46" s="83"/>
      <c r="S46" s="83"/>
      <c r="T46" s="83"/>
      <c r="U46" s="83"/>
      <c r="V46" s="83"/>
      <c r="W46" s="83"/>
      <c r="X46" s="83"/>
      <c r="Y46" s="83"/>
      <c r="Z46" s="83"/>
    </row>
    <row r="47" spans="1:26" ht="45" customHeight="1" x14ac:dyDescent="0.2">
      <c r="A47" s="149"/>
      <c r="B47" s="150" t="s">
        <v>641</v>
      </c>
      <c r="C47" s="154"/>
      <c r="D47" s="152"/>
      <c r="E47" s="169" t="s">
        <v>674</v>
      </c>
      <c r="F47" s="169" t="s">
        <v>675</v>
      </c>
      <c r="G47" s="169"/>
      <c r="H47" s="148"/>
      <c r="I47" s="83"/>
      <c r="J47" s="83"/>
      <c r="K47" s="83"/>
      <c r="L47" s="83"/>
      <c r="M47" s="83"/>
      <c r="N47" s="83"/>
      <c r="O47" s="83"/>
      <c r="P47" s="83"/>
      <c r="Q47" s="83"/>
      <c r="R47" s="83"/>
      <c r="S47" s="83"/>
      <c r="T47" s="83"/>
      <c r="U47" s="83"/>
      <c r="V47" s="83"/>
      <c r="W47" s="83"/>
      <c r="X47" s="83"/>
      <c r="Y47" s="83"/>
      <c r="Z47" s="83"/>
    </row>
    <row r="48" spans="1:26" ht="12.75" customHeight="1" x14ac:dyDescent="0.2">
      <c r="A48" s="149"/>
      <c r="B48" s="150" t="s">
        <v>644</v>
      </c>
      <c r="C48" s="154" t="s">
        <v>642</v>
      </c>
      <c r="D48" s="152"/>
      <c r="E48" s="156"/>
      <c r="F48" s="156"/>
      <c r="G48" s="156"/>
      <c r="H48" s="148"/>
      <c r="I48" s="83"/>
      <c r="J48" s="83"/>
      <c r="K48" s="83"/>
      <c r="L48" s="83"/>
      <c r="M48" s="83"/>
      <c r="N48" s="83"/>
      <c r="O48" s="83"/>
      <c r="P48" s="83"/>
      <c r="Q48" s="83"/>
      <c r="R48" s="83"/>
      <c r="S48" s="83"/>
      <c r="T48" s="83"/>
      <c r="U48" s="83"/>
      <c r="V48" s="83"/>
      <c r="W48" s="83"/>
      <c r="X48" s="83"/>
      <c r="Y48" s="83"/>
      <c r="Z48" s="83"/>
    </row>
    <row r="49" spans="1:26" ht="12.75" customHeight="1" x14ac:dyDescent="0.2">
      <c r="A49" s="149"/>
      <c r="B49" s="157" t="s">
        <v>645</v>
      </c>
      <c r="C49" s="158"/>
      <c r="D49" s="159"/>
      <c r="E49" s="160">
        <v>43700</v>
      </c>
      <c r="F49" s="160">
        <v>43700</v>
      </c>
      <c r="G49" s="160"/>
      <c r="H49" s="148"/>
      <c r="I49" s="83"/>
      <c r="J49" s="83"/>
      <c r="K49" s="83"/>
      <c r="L49" s="83"/>
      <c r="M49" s="83"/>
      <c r="N49" s="83"/>
      <c r="O49" s="83"/>
      <c r="P49" s="83"/>
      <c r="Q49" s="83"/>
      <c r="R49" s="83"/>
      <c r="S49" s="83"/>
      <c r="T49" s="83"/>
      <c r="U49" s="83"/>
      <c r="V49" s="83"/>
      <c r="W49" s="83"/>
      <c r="X49" s="83"/>
      <c r="Y49" s="83"/>
      <c r="Z49" s="83"/>
    </row>
    <row r="50" spans="1:26" ht="12.75" customHeight="1" x14ac:dyDescent="0.2">
      <c r="A50" s="161"/>
      <c r="B50" s="162"/>
      <c r="C50" s="163"/>
      <c r="D50" s="164"/>
      <c r="E50" s="165" t="s">
        <v>646</v>
      </c>
      <c r="F50" s="166">
        <f>MEDIAN(E46:G46)</f>
        <v>232.01999999999998</v>
      </c>
      <c r="G50" s="172"/>
      <c r="H50" s="83"/>
      <c r="I50" s="83"/>
      <c r="J50" s="83"/>
      <c r="K50" s="83"/>
      <c r="L50" s="83"/>
      <c r="M50" s="83"/>
      <c r="N50" s="83"/>
      <c r="O50" s="83"/>
      <c r="P50" s="83"/>
      <c r="Q50" s="83"/>
      <c r="R50" s="83"/>
      <c r="S50" s="83"/>
      <c r="T50" s="83"/>
      <c r="U50" s="83"/>
      <c r="V50" s="83"/>
      <c r="W50" s="83"/>
      <c r="X50" s="83"/>
      <c r="Y50" s="83"/>
      <c r="Z50" s="83"/>
    </row>
    <row r="51" spans="1:26" ht="12.75" customHeight="1" x14ac:dyDescent="0.2">
      <c r="A51" s="134"/>
      <c r="B51" s="134"/>
      <c r="C51" s="134"/>
      <c r="D51" s="134"/>
      <c r="E51" s="134"/>
      <c r="F51" s="134"/>
      <c r="G51" s="134"/>
      <c r="H51" s="83"/>
      <c r="I51" s="83"/>
      <c r="J51" s="83"/>
      <c r="K51" s="83"/>
      <c r="L51" s="83"/>
      <c r="M51" s="83"/>
      <c r="N51" s="83"/>
      <c r="O51" s="83"/>
      <c r="P51" s="83"/>
      <c r="Q51" s="83"/>
      <c r="R51" s="83"/>
      <c r="S51" s="83"/>
      <c r="T51" s="83"/>
      <c r="U51" s="83"/>
      <c r="V51" s="83"/>
      <c r="W51" s="83"/>
      <c r="X51" s="83"/>
      <c r="Y51" s="83"/>
      <c r="Z51" s="83"/>
    </row>
    <row r="52" spans="1:26" ht="12.75" customHeight="1" x14ac:dyDescent="0.2">
      <c r="A52" s="135"/>
      <c r="B52" s="136"/>
      <c r="C52" s="137" t="s">
        <v>405</v>
      </c>
      <c r="D52" s="138" t="s">
        <v>41</v>
      </c>
      <c r="E52" s="139" t="s">
        <v>652</v>
      </c>
      <c r="F52" s="139" t="s">
        <v>676</v>
      </c>
      <c r="G52" s="140" t="s">
        <v>677</v>
      </c>
      <c r="H52" s="83"/>
      <c r="I52" s="83"/>
      <c r="J52" s="83"/>
      <c r="K52" s="83"/>
      <c r="L52" s="83"/>
      <c r="M52" s="83"/>
      <c r="N52" s="83"/>
      <c r="O52" s="83"/>
      <c r="P52" s="83"/>
      <c r="Q52" s="83"/>
      <c r="R52" s="83"/>
      <c r="S52" s="83"/>
      <c r="T52" s="83"/>
      <c r="U52" s="83"/>
      <c r="V52" s="83"/>
      <c r="W52" s="83"/>
      <c r="X52" s="83"/>
      <c r="Y52" s="83"/>
      <c r="Z52" s="83"/>
    </row>
    <row r="53" spans="1:26" ht="12.75" customHeight="1" x14ac:dyDescent="0.2">
      <c r="A53" s="141"/>
      <c r="B53" s="142" t="s">
        <v>638</v>
      </c>
      <c r="C53" s="144"/>
      <c r="D53" s="145"/>
      <c r="E53" s="147" t="s">
        <v>656</v>
      </c>
      <c r="F53" s="147" t="s">
        <v>656</v>
      </c>
      <c r="G53" s="147" t="s">
        <v>656</v>
      </c>
      <c r="H53" s="148"/>
      <c r="I53" s="83"/>
      <c r="J53" s="83"/>
      <c r="K53" s="83"/>
      <c r="L53" s="83"/>
      <c r="M53" s="83"/>
      <c r="N53" s="83"/>
      <c r="O53" s="83"/>
      <c r="P53" s="83"/>
      <c r="Q53" s="83"/>
      <c r="R53" s="83"/>
      <c r="S53" s="83"/>
      <c r="T53" s="83"/>
      <c r="U53" s="83"/>
      <c r="V53" s="83"/>
      <c r="W53" s="83"/>
      <c r="X53" s="83"/>
      <c r="Y53" s="83"/>
      <c r="Z53" s="83"/>
    </row>
    <row r="54" spans="1:26" ht="12.75" customHeight="1" x14ac:dyDescent="0.2">
      <c r="A54" s="149"/>
      <c r="B54" s="150" t="s">
        <v>640</v>
      </c>
      <c r="C54" s="151"/>
      <c r="D54" s="152"/>
      <c r="E54" s="168">
        <v>190.58</v>
      </c>
      <c r="F54" s="168">
        <v>152.96</v>
      </c>
      <c r="G54" s="168">
        <v>123.11</v>
      </c>
      <c r="H54" s="148"/>
      <c r="I54" s="83"/>
      <c r="J54" s="83"/>
      <c r="K54" s="83"/>
      <c r="L54" s="83"/>
      <c r="M54" s="83"/>
      <c r="N54" s="83"/>
      <c r="O54" s="83"/>
      <c r="P54" s="83"/>
      <c r="Q54" s="83"/>
      <c r="R54" s="83"/>
      <c r="S54" s="83"/>
      <c r="T54" s="83"/>
      <c r="U54" s="83"/>
      <c r="V54" s="83"/>
      <c r="W54" s="83"/>
      <c r="X54" s="83"/>
      <c r="Y54" s="83"/>
      <c r="Z54" s="83"/>
    </row>
    <row r="55" spans="1:26" ht="49.5" customHeight="1" x14ac:dyDescent="0.2">
      <c r="A55" s="149"/>
      <c r="B55" s="150" t="s">
        <v>641</v>
      </c>
      <c r="C55" s="154"/>
      <c r="D55" s="152"/>
      <c r="E55" s="179" t="s">
        <v>678</v>
      </c>
      <c r="F55" s="179" t="s">
        <v>680</v>
      </c>
      <c r="G55" s="179" t="s">
        <v>681</v>
      </c>
      <c r="H55" s="148"/>
      <c r="I55" s="83"/>
      <c r="J55" s="83"/>
      <c r="K55" s="83"/>
      <c r="L55" s="83"/>
      <c r="M55" s="83"/>
      <c r="N55" s="83"/>
      <c r="O55" s="83"/>
      <c r="P55" s="83"/>
      <c r="Q55" s="83"/>
      <c r="R55" s="83"/>
      <c r="S55" s="83"/>
      <c r="T55" s="83"/>
      <c r="U55" s="83"/>
      <c r="V55" s="83"/>
      <c r="W55" s="83"/>
      <c r="X55" s="83"/>
      <c r="Y55" s="83"/>
      <c r="Z55" s="83"/>
    </row>
    <row r="56" spans="1:26" ht="12.75" customHeight="1" x14ac:dyDescent="0.2">
      <c r="A56" s="149"/>
      <c r="B56" s="150" t="s">
        <v>644</v>
      </c>
      <c r="C56" s="154" t="s">
        <v>642</v>
      </c>
      <c r="D56" s="152"/>
      <c r="E56" s="156"/>
      <c r="F56" s="156"/>
      <c r="G56" s="156"/>
      <c r="H56" s="148"/>
      <c r="I56" s="83"/>
      <c r="J56" s="83"/>
      <c r="K56" s="83"/>
      <c r="L56" s="83"/>
      <c r="M56" s="83"/>
      <c r="N56" s="83"/>
      <c r="O56" s="83"/>
      <c r="P56" s="83"/>
      <c r="Q56" s="83"/>
      <c r="R56" s="83"/>
      <c r="S56" s="83"/>
      <c r="T56" s="83"/>
      <c r="U56" s="83"/>
      <c r="V56" s="83"/>
      <c r="W56" s="83"/>
      <c r="X56" s="83"/>
      <c r="Y56" s="83"/>
      <c r="Z56" s="83"/>
    </row>
    <row r="57" spans="1:26" ht="12.75" customHeight="1" x14ac:dyDescent="0.2">
      <c r="A57" s="149"/>
      <c r="B57" s="157" t="s">
        <v>645</v>
      </c>
      <c r="C57" s="158"/>
      <c r="D57" s="159"/>
      <c r="E57" s="160">
        <v>43700</v>
      </c>
      <c r="F57" s="160">
        <v>43700</v>
      </c>
      <c r="G57" s="160">
        <v>43700</v>
      </c>
      <c r="H57" s="148"/>
      <c r="I57" s="83"/>
      <c r="J57" s="83"/>
      <c r="K57" s="83"/>
      <c r="L57" s="83"/>
      <c r="M57" s="83"/>
      <c r="N57" s="83"/>
      <c r="O57" s="83"/>
      <c r="P57" s="83"/>
      <c r="Q57" s="83"/>
      <c r="R57" s="83"/>
      <c r="S57" s="83"/>
      <c r="T57" s="83"/>
      <c r="U57" s="83"/>
      <c r="V57" s="83"/>
      <c r="W57" s="83"/>
      <c r="X57" s="83"/>
      <c r="Y57" s="83"/>
      <c r="Z57" s="83"/>
    </row>
    <row r="58" spans="1:26" ht="12.75" customHeight="1" x14ac:dyDescent="0.2">
      <c r="A58" s="161"/>
      <c r="B58" s="162"/>
      <c r="C58" s="163"/>
      <c r="D58" s="164"/>
      <c r="E58" s="165" t="s">
        <v>646</v>
      </c>
      <c r="F58" s="166">
        <f>MEDIAN(E54:G54)</f>
        <v>152.96</v>
      </c>
      <c r="G58" s="172"/>
      <c r="H58" s="83"/>
      <c r="I58" s="83"/>
      <c r="J58" s="83"/>
      <c r="K58" s="83"/>
      <c r="L58" s="83"/>
      <c r="M58" s="83"/>
      <c r="N58" s="83"/>
      <c r="O58" s="83"/>
      <c r="P58" s="83"/>
      <c r="Q58" s="83"/>
      <c r="R58" s="83"/>
      <c r="S58" s="83"/>
      <c r="T58" s="83"/>
      <c r="U58" s="83"/>
      <c r="V58" s="83"/>
      <c r="W58" s="83"/>
      <c r="X58" s="83"/>
      <c r="Y58" s="83"/>
      <c r="Z58" s="83"/>
    </row>
    <row r="59" spans="1:26" ht="12.75" customHeight="1" x14ac:dyDescent="0.2">
      <c r="A59" s="134"/>
      <c r="B59" s="134"/>
      <c r="C59" s="134"/>
      <c r="D59" s="134"/>
      <c r="E59" s="134"/>
      <c r="F59" s="134"/>
      <c r="G59" s="134"/>
      <c r="H59" s="83"/>
      <c r="I59" s="83"/>
      <c r="J59" s="83"/>
      <c r="K59" s="83"/>
      <c r="L59" s="83"/>
      <c r="M59" s="83"/>
      <c r="N59" s="83"/>
      <c r="O59" s="83"/>
      <c r="P59" s="83"/>
      <c r="Q59" s="83"/>
      <c r="R59" s="83"/>
      <c r="S59" s="83"/>
      <c r="T59" s="83"/>
      <c r="U59" s="83"/>
      <c r="V59" s="83"/>
      <c r="W59" s="83"/>
      <c r="X59" s="83"/>
      <c r="Y59" s="83"/>
      <c r="Z59" s="83"/>
    </row>
    <row r="60" spans="1:26" ht="12.75" customHeight="1" x14ac:dyDescent="0.2">
      <c r="A60" s="134"/>
      <c r="B60" s="134"/>
      <c r="C60" s="134"/>
      <c r="D60" s="134"/>
      <c r="E60" s="134"/>
      <c r="F60" s="134"/>
      <c r="G60" s="134"/>
      <c r="H60" s="83"/>
      <c r="I60" s="83"/>
      <c r="J60" s="83"/>
      <c r="K60" s="83"/>
      <c r="L60" s="83"/>
      <c r="M60" s="83"/>
      <c r="N60" s="83"/>
      <c r="O60" s="83"/>
      <c r="P60" s="83"/>
      <c r="Q60" s="83"/>
      <c r="R60" s="83"/>
      <c r="S60" s="83"/>
      <c r="T60" s="83"/>
      <c r="U60" s="83"/>
      <c r="V60" s="83"/>
      <c r="W60" s="83"/>
      <c r="X60" s="83"/>
      <c r="Y60" s="83"/>
      <c r="Z60" s="83"/>
    </row>
    <row r="61" spans="1:26" ht="12.75" customHeight="1" x14ac:dyDescent="0.2">
      <c r="A61" s="134"/>
      <c r="B61" s="134"/>
      <c r="C61" s="134"/>
      <c r="D61" s="134"/>
      <c r="E61" s="134"/>
      <c r="F61" s="134"/>
      <c r="G61" s="134"/>
      <c r="H61" s="83"/>
      <c r="I61" s="83"/>
      <c r="J61" s="83"/>
      <c r="K61" s="83"/>
      <c r="L61" s="83"/>
      <c r="M61" s="83"/>
      <c r="N61" s="83"/>
      <c r="O61" s="83"/>
      <c r="P61" s="83"/>
      <c r="Q61" s="83"/>
      <c r="R61" s="83"/>
      <c r="S61" s="83"/>
      <c r="T61" s="83"/>
      <c r="U61" s="83"/>
      <c r="V61" s="83"/>
      <c r="W61" s="83"/>
      <c r="X61" s="83"/>
      <c r="Y61" s="83"/>
      <c r="Z61" s="83"/>
    </row>
    <row r="62" spans="1:26" ht="12.75" customHeight="1" x14ac:dyDescent="0.2">
      <c r="A62" s="134"/>
      <c r="B62" s="134"/>
      <c r="C62" s="134"/>
      <c r="D62" s="134"/>
      <c r="E62" s="134"/>
      <c r="F62" s="134"/>
      <c r="G62" s="134"/>
      <c r="H62" s="83"/>
      <c r="I62" s="83"/>
      <c r="J62" s="83"/>
      <c r="K62" s="83"/>
      <c r="L62" s="83"/>
      <c r="M62" s="83"/>
      <c r="N62" s="83"/>
      <c r="O62" s="83"/>
      <c r="P62" s="83"/>
      <c r="Q62" s="83"/>
      <c r="R62" s="83"/>
      <c r="S62" s="83"/>
      <c r="T62" s="83"/>
      <c r="U62" s="83"/>
      <c r="V62" s="83"/>
      <c r="W62" s="83"/>
      <c r="X62" s="83"/>
      <c r="Y62" s="83"/>
      <c r="Z62" s="83"/>
    </row>
    <row r="63" spans="1:26" ht="12.75" customHeight="1" x14ac:dyDescent="0.2">
      <c r="A63" s="134"/>
      <c r="B63" s="134"/>
      <c r="C63" s="134"/>
      <c r="D63" s="134"/>
      <c r="E63" s="134"/>
      <c r="F63" s="134"/>
      <c r="G63" s="134"/>
      <c r="H63" s="83"/>
      <c r="I63" s="83"/>
      <c r="J63" s="83"/>
      <c r="K63" s="83"/>
      <c r="L63" s="83"/>
      <c r="M63" s="83"/>
      <c r="N63" s="83"/>
      <c r="O63" s="83"/>
      <c r="P63" s="83"/>
      <c r="Q63" s="83"/>
      <c r="R63" s="83"/>
      <c r="S63" s="83"/>
      <c r="T63" s="83"/>
      <c r="U63" s="83"/>
      <c r="V63" s="83"/>
      <c r="W63" s="83"/>
      <c r="X63" s="83"/>
      <c r="Y63" s="83"/>
      <c r="Z63" s="83"/>
    </row>
    <row r="64" spans="1:26" ht="12.75" customHeight="1" x14ac:dyDescent="0.2">
      <c r="A64" s="134"/>
      <c r="B64" s="134"/>
      <c r="C64" s="134"/>
      <c r="D64" s="134"/>
      <c r="E64" s="134"/>
      <c r="F64" s="134"/>
      <c r="G64" s="134"/>
      <c r="H64" s="83"/>
      <c r="I64" s="83"/>
      <c r="J64" s="83"/>
      <c r="K64" s="83"/>
      <c r="L64" s="83"/>
      <c r="M64" s="83"/>
      <c r="N64" s="83"/>
      <c r="O64" s="83"/>
      <c r="P64" s="83"/>
      <c r="Q64" s="83"/>
      <c r="R64" s="83"/>
      <c r="S64" s="83"/>
      <c r="T64" s="83"/>
      <c r="U64" s="83"/>
      <c r="V64" s="83"/>
      <c r="W64" s="83"/>
      <c r="X64" s="83"/>
      <c r="Y64" s="83"/>
      <c r="Z64" s="83"/>
    </row>
    <row r="65" spans="1:26" ht="12.75" customHeight="1" x14ac:dyDescent="0.2">
      <c r="A65" s="134"/>
      <c r="B65" s="134"/>
      <c r="C65" s="134"/>
      <c r="D65" s="134"/>
      <c r="E65" s="134"/>
      <c r="F65" s="134"/>
      <c r="G65" s="134"/>
      <c r="H65" s="83"/>
      <c r="I65" s="83"/>
      <c r="J65" s="83"/>
      <c r="K65" s="83"/>
      <c r="L65" s="83"/>
      <c r="M65" s="83"/>
      <c r="N65" s="83"/>
      <c r="O65" s="83"/>
      <c r="P65" s="83"/>
      <c r="Q65" s="83"/>
      <c r="R65" s="83"/>
      <c r="S65" s="83"/>
      <c r="T65" s="83"/>
      <c r="U65" s="83"/>
      <c r="V65" s="83"/>
      <c r="W65" s="83"/>
      <c r="X65" s="83"/>
      <c r="Y65" s="83"/>
      <c r="Z65" s="83"/>
    </row>
    <row r="66" spans="1:26" ht="12.75" customHeight="1" x14ac:dyDescent="0.2">
      <c r="A66" s="134"/>
      <c r="B66" s="134"/>
      <c r="C66" s="134"/>
      <c r="D66" s="134"/>
      <c r="E66" s="134"/>
      <c r="F66" s="134"/>
      <c r="G66" s="134"/>
      <c r="H66" s="83"/>
      <c r="I66" s="83"/>
      <c r="J66" s="83"/>
      <c r="K66" s="83"/>
      <c r="L66" s="83"/>
      <c r="M66" s="83"/>
      <c r="N66" s="83"/>
      <c r="O66" s="83"/>
      <c r="P66" s="83"/>
      <c r="Q66" s="83"/>
      <c r="R66" s="83"/>
      <c r="S66" s="83"/>
      <c r="T66" s="83"/>
      <c r="U66" s="83"/>
      <c r="V66" s="83"/>
      <c r="W66" s="83"/>
      <c r="X66" s="83"/>
      <c r="Y66" s="83"/>
      <c r="Z66" s="83"/>
    </row>
    <row r="67" spans="1:26" ht="12.75" customHeight="1" x14ac:dyDescent="0.2">
      <c r="A67" s="134"/>
      <c r="B67" s="134"/>
      <c r="C67" s="134"/>
      <c r="D67" s="134"/>
      <c r="E67" s="134"/>
      <c r="F67" s="134"/>
      <c r="G67" s="134"/>
      <c r="H67" s="83"/>
      <c r="I67" s="83"/>
      <c r="J67" s="83"/>
      <c r="K67" s="83"/>
      <c r="L67" s="83"/>
      <c r="M67" s="83"/>
      <c r="N67" s="83"/>
      <c r="O67" s="83"/>
      <c r="P67" s="83"/>
      <c r="Q67" s="83"/>
      <c r="R67" s="83"/>
      <c r="S67" s="83"/>
      <c r="T67" s="83"/>
      <c r="U67" s="83"/>
      <c r="V67" s="83"/>
      <c r="W67" s="83"/>
      <c r="X67" s="83"/>
      <c r="Y67" s="83"/>
      <c r="Z67" s="83"/>
    </row>
    <row r="68" spans="1:26" ht="12.75" customHeight="1" x14ac:dyDescent="0.2">
      <c r="A68" s="134"/>
      <c r="B68" s="134"/>
      <c r="C68" s="134"/>
      <c r="D68" s="134"/>
      <c r="E68" s="134"/>
      <c r="F68" s="134"/>
      <c r="G68" s="134"/>
      <c r="H68" s="83"/>
      <c r="I68" s="83"/>
      <c r="J68" s="83"/>
      <c r="K68" s="83"/>
      <c r="L68" s="83"/>
      <c r="M68" s="83"/>
      <c r="N68" s="83"/>
      <c r="O68" s="83"/>
      <c r="P68" s="83"/>
      <c r="Q68" s="83"/>
      <c r="R68" s="83"/>
      <c r="S68" s="83"/>
      <c r="T68" s="83"/>
      <c r="U68" s="83"/>
      <c r="V68" s="83"/>
      <c r="W68" s="83"/>
      <c r="X68" s="83"/>
      <c r="Y68" s="83"/>
      <c r="Z68" s="83"/>
    </row>
    <row r="69" spans="1:26" ht="12.75" customHeight="1" x14ac:dyDescent="0.2">
      <c r="A69" s="134"/>
      <c r="B69" s="134"/>
      <c r="C69" s="134"/>
      <c r="D69" s="134"/>
      <c r="E69" s="134"/>
      <c r="F69" s="134"/>
      <c r="G69" s="134"/>
      <c r="H69" s="83"/>
      <c r="I69" s="83"/>
      <c r="J69" s="83"/>
      <c r="K69" s="83"/>
      <c r="L69" s="83"/>
      <c r="M69" s="83"/>
      <c r="N69" s="83"/>
      <c r="O69" s="83"/>
      <c r="P69" s="83"/>
      <c r="Q69" s="83"/>
      <c r="R69" s="83"/>
      <c r="S69" s="83"/>
      <c r="T69" s="83"/>
      <c r="U69" s="83"/>
      <c r="V69" s="83"/>
      <c r="W69" s="83"/>
      <c r="X69" s="83"/>
      <c r="Y69" s="83"/>
      <c r="Z69" s="83"/>
    </row>
    <row r="70" spans="1:26" ht="12.75" customHeight="1" x14ac:dyDescent="0.2">
      <c r="A70" s="134"/>
      <c r="B70" s="134"/>
      <c r="C70" s="134"/>
      <c r="D70" s="134"/>
      <c r="E70" s="134"/>
      <c r="F70" s="134"/>
      <c r="G70" s="134"/>
      <c r="H70" s="83"/>
      <c r="I70" s="83"/>
      <c r="J70" s="83"/>
      <c r="K70" s="83"/>
      <c r="L70" s="83"/>
      <c r="M70" s="83"/>
      <c r="N70" s="83"/>
      <c r="O70" s="83"/>
      <c r="P70" s="83"/>
      <c r="Q70" s="83"/>
      <c r="R70" s="83"/>
      <c r="S70" s="83"/>
      <c r="T70" s="83"/>
      <c r="U70" s="83"/>
      <c r="V70" s="83"/>
      <c r="W70" s="83"/>
      <c r="X70" s="83"/>
      <c r="Y70" s="83"/>
      <c r="Z70" s="83"/>
    </row>
    <row r="71" spans="1:26" ht="12.75" customHeight="1" x14ac:dyDescent="0.2">
      <c r="A71" s="134"/>
      <c r="B71" s="134"/>
      <c r="C71" s="134"/>
      <c r="D71" s="134"/>
      <c r="E71" s="134"/>
      <c r="F71" s="134"/>
      <c r="G71" s="134"/>
      <c r="H71" s="83"/>
      <c r="I71" s="83"/>
      <c r="J71" s="83"/>
      <c r="K71" s="83"/>
      <c r="L71" s="83"/>
      <c r="M71" s="83"/>
      <c r="N71" s="83"/>
      <c r="O71" s="83"/>
      <c r="P71" s="83"/>
      <c r="Q71" s="83"/>
      <c r="R71" s="83"/>
      <c r="S71" s="83"/>
      <c r="T71" s="83"/>
      <c r="U71" s="83"/>
      <c r="V71" s="83"/>
      <c r="W71" s="83"/>
      <c r="X71" s="83"/>
      <c r="Y71" s="83"/>
      <c r="Z71" s="83"/>
    </row>
    <row r="72" spans="1:26" ht="12.75" customHeight="1" x14ac:dyDescent="0.2">
      <c r="A72" s="134"/>
      <c r="B72" s="134"/>
      <c r="C72" s="134"/>
      <c r="D72" s="134"/>
      <c r="E72" s="134"/>
      <c r="F72" s="134"/>
      <c r="G72" s="134"/>
      <c r="H72" s="83"/>
      <c r="I72" s="83"/>
      <c r="J72" s="83"/>
      <c r="K72" s="83"/>
      <c r="L72" s="83"/>
      <c r="M72" s="83"/>
      <c r="N72" s="83"/>
      <c r="O72" s="83"/>
      <c r="P72" s="83"/>
      <c r="Q72" s="83"/>
      <c r="R72" s="83"/>
      <c r="S72" s="83"/>
      <c r="T72" s="83"/>
      <c r="U72" s="83"/>
      <c r="V72" s="83"/>
      <c r="W72" s="83"/>
      <c r="X72" s="83"/>
      <c r="Y72" s="83"/>
      <c r="Z72" s="83"/>
    </row>
    <row r="73" spans="1:26" ht="12.75" customHeight="1" x14ac:dyDescent="0.2">
      <c r="A73" s="134"/>
      <c r="B73" s="134"/>
      <c r="C73" s="134"/>
      <c r="D73" s="134"/>
      <c r="E73" s="134"/>
      <c r="F73" s="134"/>
      <c r="G73" s="134"/>
      <c r="H73" s="83"/>
      <c r="I73" s="83"/>
      <c r="J73" s="83"/>
      <c r="K73" s="83"/>
      <c r="L73" s="83"/>
      <c r="M73" s="83"/>
      <c r="N73" s="83"/>
      <c r="O73" s="83"/>
      <c r="P73" s="83"/>
      <c r="Q73" s="83"/>
      <c r="R73" s="83"/>
      <c r="S73" s="83"/>
      <c r="T73" s="83"/>
      <c r="U73" s="83"/>
      <c r="V73" s="83"/>
      <c r="W73" s="83"/>
      <c r="X73" s="83"/>
      <c r="Y73" s="83"/>
      <c r="Z73" s="83"/>
    </row>
    <row r="74" spans="1:26" ht="12.75" customHeight="1" x14ac:dyDescent="0.2">
      <c r="A74" s="134"/>
      <c r="B74" s="134"/>
      <c r="C74" s="134"/>
      <c r="D74" s="134"/>
      <c r="E74" s="134"/>
      <c r="F74" s="134"/>
      <c r="G74" s="134"/>
      <c r="H74" s="83"/>
      <c r="I74" s="83"/>
      <c r="J74" s="83"/>
      <c r="K74" s="83"/>
      <c r="L74" s="83"/>
      <c r="M74" s="83"/>
      <c r="N74" s="83"/>
      <c r="O74" s="83"/>
      <c r="P74" s="83"/>
      <c r="Q74" s="83"/>
      <c r="R74" s="83"/>
      <c r="S74" s="83"/>
      <c r="T74" s="83"/>
      <c r="U74" s="83"/>
      <c r="V74" s="83"/>
      <c r="W74" s="83"/>
      <c r="X74" s="83"/>
      <c r="Y74" s="83"/>
      <c r="Z74" s="83"/>
    </row>
    <row r="75" spans="1:26" ht="12.75" customHeight="1" x14ac:dyDescent="0.2">
      <c r="A75" s="134"/>
      <c r="B75" s="134"/>
      <c r="C75" s="134"/>
      <c r="D75" s="134"/>
      <c r="E75" s="134"/>
      <c r="F75" s="134"/>
      <c r="G75" s="134"/>
      <c r="H75" s="83"/>
      <c r="I75" s="83"/>
      <c r="J75" s="83"/>
      <c r="K75" s="83"/>
      <c r="L75" s="83"/>
      <c r="M75" s="83"/>
      <c r="N75" s="83"/>
      <c r="O75" s="83"/>
      <c r="P75" s="83"/>
      <c r="Q75" s="83"/>
      <c r="R75" s="83"/>
      <c r="S75" s="83"/>
      <c r="T75" s="83"/>
      <c r="U75" s="83"/>
      <c r="V75" s="83"/>
      <c r="W75" s="83"/>
      <c r="X75" s="83"/>
      <c r="Y75" s="83"/>
      <c r="Z75" s="83"/>
    </row>
    <row r="76" spans="1:26" ht="12.75" customHeight="1" x14ac:dyDescent="0.2">
      <c r="A76" s="134"/>
      <c r="B76" s="134"/>
      <c r="C76" s="134"/>
      <c r="D76" s="134"/>
      <c r="E76" s="134"/>
      <c r="F76" s="134"/>
      <c r="G76" s="134"/>
      <c r="H76" s="83"/>
      <c r="I76" s="83"/>
      <c r="J76" s="83"/>
      <c r="K76" s="83"/>
      <c r="L76" s="83"/>
      <c r="M76" s="83"/>
      <c r="N76" s="83"/>
      <c r="O76" s="83"/>
      <c r="P76" s="83"/>
      <c r="Q76" s="83"/>
      <c r="R76" s="83"/>
      <c r="S76" s="83"/>
      <c r="T76" s="83"/>
      <c r="U76" s="83"/>
      <c r="V76" s="83"/>
      <c r="W76" s="83"/>
      <c r="X76" s="83"/>
      <c r="Y76" s="83"/>
      <c r="Z76" s="83"/>
    </row>
    <row r="77" spans="1:26" ht="12.75" customHeight="1" x14ac:dyDescent="0.2">
      <c r="A77" s="134"/>
      <c r="B77" s="134"/>
      <c r="C77" s="134"/>
      <c r="D77" s="134"/>
      <c r="E77" s="134"/>
      <c r="F77" s="134"/>
      <c r="G77" s="134"/>
      <c r="H77" s="83"/>
      <c r="I77" s="83"/>
      <c r="J77" s="83"/>
      <c r="K77" s="83"/>
      <c r="L77" s="83"/>
      <c r="M77" s="83"/>
      <c r="N77" s="83"/>
      <c r="O77" s="83"/>
      <c r="P77" s="83"/>
      <c r="Q77" s="83"/>
      <c r="R77" s="83"/>
      <c r="S77" s="83"/>
      <c r="T77" s="83"/>
      <c r="U77" s="83"/>
      <c r="V77" s="83"/>
      <c r="W77" s="83"/>
      <c r="X77" s="83"/>
      <c r="Y77" s="83"/>
      <c r="Z77" s="83"/>
    </row>
    <row r="78" spans="1:26" ht="12.75" customHeight="1" x14ac:dyDescent="0.2">
      <c r="A78" s="134"/>
      <c r="B78" s="134"/>
      <c r="C78" s="134"/>
      <c r="D78" s="134"/>
      <c r="E78" s="134"/>
      <c r="F78" s="134"/>
      <c r="G78" s="134"/>
      <c r="H78" s="83"/>
      <c r="I78" s="83"/>
      <c r="J78" s="83"/>
      <c r="K78" s="83"/>
      <c r="L78" s="83"/>
      <c r="M78" s="83"/>
      <c r="N78" s="83"/>
      <c r="O78" s="83"/>
      <c r="P78" s="83"/>
      <c r="Q78" s="83"/>
      <c r="R78" s="83"/>
      <c r="S78" s="83"/>
      <c r="T78" s="83"/>
      <c r="U78" s="83"/>
      <c r="V78" s="83"/>
      <c r="W78" s="83"/>
      <c r="X78" s="83"/>
      <c r="Y78" s="83"/>
      <c r="Z78" s="83"/>
    </row>
    <row r="79" spans="1:26" ht="12.75" customHeight="1" x14ac:dyDescent="0.2">
      <c r="A79" s="134"/>
      <c r="B79" s="134"/>
      <c r="C79" s="134"/>
      <c r="D79" s="134"/>
      <c r="E79" s="134"/>
      <c r="F79" s="134"/>
      <c r="G79" s="134"/>
      <c r="H79" s="83"/>
      <c r="I79" s="83"/>
      <c r="J79" s="83"/>
      <c r="K79" s="83"/>
      <c r="L79" s="83"/>
      <c r="M79" s="83"/>
      <c r="N79" s="83"/>
      <c r="O79" s="83"/>
      <c r="P79" s="83"/>
      <c r="Q79" s="83"/>
      <c r="R79" s="83"/>
      <c r="S79" s="83"/>
      <c r="T79" s="83"/>
      <c r="U79" s="83"/>
      <c r="V79" s="83"/>
      <c r="W79" s="83"/>
      <c r="X79" s="83"/>
      <c r="Y79" s="83"/>
      <c r="Z79" s="83"/>
    </row>
    <row r="80" spans="1:26" ht="12.75" customHeight="1" x14ac:dyDescent="0.2">
      <c r="A80" s="134"/>
      <c r="B80" s="134"/>
      <c r="C80" s="134"/>
      <c r="D80" s="134"/>
      <c r="E80" s="134"/>
      <c r="F80" s="134"/>
      <c r="G80" s="134"/>
      <c r="H80" s="83"/>
      <c r="I80" s="83"/>
      <c r="J80" s="83"/>
      <c r="K80" s="83"/>
      <c r="L80" s="83"/>
      <c r="M80" s="83"/>
      <c r="N80" s="83"/>
      <c r="O80" s="83"/>
      <c r="P80" s="83"/>
      <c r="Q80" s="83"/>
      <c r="R80" s="83"/>
      <c r="S80" s="83"/>
      <c r="T80" s="83"/>
      <c r="U80" s="83"/>
      <c r="V80" s="83"/>
      <c r="W80" s="83"/>
      <c r="X80" s="83"/>
      <c r="Y80" s="83"/>
      <c r="Z80" s="83"/>
    </row>
    <row r="81" spans="1:26" ht="12.75" customHeight="1" x14ac:dyDescent="0.2">
      <c r="A81" s="134"/>
      <c r="B81" s="134"/>
      <c r="C81" s="134"/>
      <c r="D81" s="134"/>
      <c r="E81" s="134"/>
      <c r="F81" s="134"/>
      <c r="G81" s="134"/>
      <c r="H81" s="83"/>
      <c r="I81" s="83"/>
      <c r="J81" s="83"/>
      <c r="K81" s="83"/>
      <c r="L81" s="83"/>
      <c r="M81" s="83"/>
      <c r="N81" s="83"/>
      <c r="O81" s="83"/>
      <c r="P81" s="83"/>
      <c r="Q81" s="83"/>
      <c r="R81" s="83"/>
      <c r="S81" s="83"/>
      <c r="T81" s="83"/>
      <c r="U81" s="83"/>
      <c r="V81" s="83"/>
      <c r="W81" s="83"/>
      <c r="X81" s="83"/>
      <c r="Y81" s="83"/>
      <c r="Z81" s="83"/>
    </row>
    <row r="82" spans="1:26" ht="12.75" customHeight="1" x14ac:dyDescent="0.2">
      <c r="A82" s="134"/>
      <c r="B82" s="134"/>
      <c r="C82" s="134"/>
      <c r="D82" s="134"/>
      <c r="E82" s="134"/>
      <c r="F82" s="134"/>
      <c r="G82" s="134"/>
      <c r="H82" s="83"/>
      <c r="I82" s="83"/>
      <c r="J82" s="83"/>
      <c r="K82" s="83"/>
      <c r="L82" s="83"/>
      <c r="M82" s="83"/>
      <c r="N82" s="83"/>
      <c r="O82" s="83"/>
      <c r="P82" s="83"/>
      <c r="Q82" s="83"/>
      <c r="R82" s="83"/>
      <c r="S82" s="83"/>
      <c r="T82" s="83"/>
      <c r="U82" s="83"/>
      <c r="V82" s="83"/>
      <c r="W82" s="83"/>
      <c r="X82" s="83"/>
      <c r="Y82" s="83"/>
      <c r="Z82" s="83"/>
    </row>
    <row r="83" spans="1:26" ht="12.75" customHeight="1" x14ac:dyDescent="0.2">
      <c r="A83" s="134"/>
      <c r="B83" s="134"/>
      <c r="C83" s="134"/>
      <c r="D83" s="134"/>
      <c r="E83" s="134"/>
      <c r="F83" s="134"/>
      <c r="G83" s="134"/>
      <c r="H83" s="83"/>
      <c r="I83" s="83"/>
      <c r="J83" s="83"/>
      <c r="K83" s="83"/>
      <c r="L83" s="83"/>
      <c r="M83" s="83"/>
      <c r="N83" s="83"/>
      <c r="O83" s="83"/>
      <c r="P83" s="83"/>
      <c r="Q83" s="83"/>
      <c r="R83" s="83"/>
      <c r="S83" s="83"/>
      <c r="T83" s="83"/>
      <c r="U83" s="83"/>
      <c r="V83" s="83"/>
      <c r="W83" s="83"/>
      <c r="X83" s="83"/>
      <c r="Y83" s="83"/>
      <c r="Z83" s="83"/>
    </row>
    <row r="84" spans="1:26" ht="12.75" customHeight="1" x14ac:dyDescent="0.2">
      <c r="A84" s="134"/>
      <c r="B84" s="134"/>
      <c r="C84" s="134"/>
      <c r="D84" s="134"/>
      <c r="E84" s="134"/>
      <c r="F84" s="134"/>
      <c r="G84" s="134"/>
      <c r="H84" s="83"/>
      <c r="I84" s="83"/>
      <c r="J84" s="83"/>
      <c r="K84" s="83"/>
      <c r="L84" s="83"/>
      <c r="M84" s="83"/>
      <c r="N84" s="83"/>
      <c r="O84" s="83"/>
      <c r="P84" s="83"/>
      <c r="Q84" s="83"/>
      <c r="R84" s="83"/>
      <c r="S84" s="83"/>
      <c r="T84" s="83"/>
      <c r="U84" s="83"/>
      <c r="V84" s="83"/>
      <c r="W84" s="83"/>
      <c r="X84" s="83"/>
      <c r="Y84" s="83"/>
      <c r="Z84" s="83"/>
    </row>
    <row r="85" spans="1:26" ht="12.75" customHeight="1" x14ac:dyDescent="0.2">
      <c r="A85" s="134"/>
      <c r="B85" s="134"/>
      <c r="C85" s="134"/>
      <c r="D85" s="134"/>
      <c r="E85" s="134"/>
      <c r="F85" s="134"/>
      <c r="G85" s="134"/>
      <c r="H85" s="83"/>
      <c r="I85" s="83"/>
      <c r="J85" s="83"/>
      <c r="K85" s="83"/>
      <c r="L85" s="83"/>
      <c r="M85" s="83"/>
      <c r="N85" s="83"/>
      <c r="O85" s="83"/>
      <c r="P85" s="83"/>
      <c r="Q85" s="83"/>
      <c r="R85" s="83"/>
      <c r="S85" s="83"/>
      <c r="T85" s="83"/>
      <c r="U85" s="83"/>
      <c r="V85" s="83"/>
      <c r="W85" s="83"/>
      <c r="X85" s="83"/>
      <c r="Y85" s="83"/>
      <c r="Z85" s="83"/>
    </row>
    <row r="86" spans="1:26" ht="12.75" customHeight="1" x14ac:dyDescent="0.2">
      <c r="A86" s="134"/>
      <c r="B86" s="134"/>
      <c r="C86" s="134"/>
      <c r="D86" s="134"/>
      <c r="E86" s="134"/>
      <c r="F86" s="134"/>
      <c r="G86" s="134"/>
      <c r="H86" s="83"/>
      <c r="I86" s="83"/>
      <c r="J86" s="83"/>
      <c r="K86" s="83"/>
      <c r="L86" s="83"/>
      <c r="M86" s="83"/>
      <c r="N86" s="83"/>
      <c r="O86" s="83"/>
      <c r="P86" s="83"/>
      <c r="Q86" s="83"/>
      <c r="R86" s="83"/>
      <c r="S86" s="83"/>
      <c r="T86" s="83"/>
      <c r="U86" s="83"/>
      <c r="V86" s="83"/>
      <c r="W86" s="83"/>
      <c r="X86" s="83"/>
      <c r="Y86" s="83"/>
      <c r="Z86" s="83"/>
    </row>
    <row r="87" spans="1:26" ht="12.75" customHeight="1" x14ac:dyDescent="0.2">
      <c r="A87" s="134"/>
      <c r="B87" s="134"/>
      <c r="C87" s="134"/>
      <c r="D87" s="134"/>
      <c r="E87" s="134"/>
      <c r="F87" s="134"/>
      <c r="G87" s="134"/>
      <c r="H87" s="83"/>
      <c r="I87" s="83"/>
      <c r="J87" s="83"/>
      <c r="K87" s="83"/>
      <c r="L87" s="83"/>
      <c r="M87" s="83"/>
      <c r="N87" s="83"/>
      <c r="O87" s="83"/>
      <c r="P87" s="83"/>
      <c r="Q87" s="83"/>
      <c r="R87" s="83"/>
      <c r="S87" s="83"/>
      <c r="T87" s="83"/>
      <c r="U87" s="83"/>
      <c r="V87" s="83"/>
      <c r="W87" s="83"/>
      <c r="X87" s="83"/>
      <c r="Y87" s="83"/>
      <c r="Z87" s="83"/>
    </row>
    <row r="88" spans="1:26" ht="12.75" customHeight="1" x14ac:dyDescent="0.2">
      <c r="A88" s="134"/>
      <c r="B88" s="134"/>
      <c r="C88" s="134"/>
      <c r="D88" s="134"/>
      <c r="E88" s="134"/>
      <c r="F88" s="134"/>
      <c r="G88" s="134"/>
      <c r="H88" s="83"/>
      <c r="I88" s="83"/>
      <c r="J88" s="83"/>
      <c r="K88" s="83"/>
      <c r="L88" s="83"/>
      <c r="M88" s="83"/>
      <c r="N88" s="83"/>
      <c r="O88" s="83"/>
      <c r="P88" s="83"/>
      <c r="Q88" s="83"/>
      <c r="R88" s="83"/>
      <c r="S88" s="83"/>
      <c r="T88" s="83"/>
      <c r="U88" s="83"/>
      <c r="V88" s="83"/>
      <c r="W88" s="83"/>
      <c r="X88" s="83"/>
      <c r="Y88" s="83"/>
      <c r="Z88" s="83"/>
    </row>
    <row r="89" spans="1:26" ht="12.75" customHeight="1" x14ac:dyDescent="0.2">
      <c r="A89" s="134"/>
      <c r="B89" s="134"/>
      <c r="C89" s="134"/>
      <c r="D89" s="134"/>
      <c r="E89" s="134"/>
      <c r="F89" s="134"/>
      <c r="G89" s="134"/>
      <c r="H89" s="83"/>
      <c r="I89" s="83"/>
      <c r="J89" s="83"/>
      <c r="K89" s="83"/>
      <c r="L89" s="83"/>
      <c r="M89" s="83"/>
      <c r="N89" s="83"/>
      <c r="O89" s="83"/>
      <c r="P89" s="83"/>
      <c r="Q89" s="83"/>
      <c r="R89" s="83"/>
      <c r="S89" s="83"/>
      <c r="T89" s="83"/>
      <c r="U89" s="83"/>
      <c r="V89" s="83"/>
      <c r="W89" s="83"/>
      <c r="X89" s="83"/>
      <c r="Y89" s="83"/>
      <c r="Z89" s="83"/>
    </row>
    <row r="90" spans="1:26" ht="12.75" customHeight="1" x14ac:dyDescent="0.2">
      <c r="A90" s="134"/>
      <c r="B90" s="134"/>
      <c r="C90" s="134"/>
      <c r="D90" s="134"/>
      <c r="E90" s="134"/>
      <c r="F90" s="134"/>
      <c r="G90" s="134"/>
      <c r="H90" s="83"/>
      <c r="I90" s="83"/>
      <c r="J90" s="83"/>
      <c r="K90" s="83"/>
      <c r="L90" s="83"/>
      <c r="M90" s="83"/>
      <c r="N90" s="83"/>
      <c r="O90" s="83"/>
      <c r="P90" s="83"/>
      <c r="Q90" s="83"/>
      <c r="R90" s="83"/>
      <c r="S90" s="83"/>
      <c r="T90" s="83"/>
      <c r="U90" s="83"/>
      <c r="V90" s="83"/>
      <c r="W90" s="83"/>
      <c r="X90" s="83"/>
      <c r="Y90" s="83"/>
      <c r="Z90" s="83"/>
    </row>
    <row r="91" spans="1:26" ht="12.75" customHeight="1" x14ac:dyDescent="0.2">
      <c r="A91" s="134"/>
      <c r="B91" s="134"/>
      <c r="C91" s="134"/>
      <c r="D91" s="134"/>
      <c r="E91" s="134"/>
      <c r="F91" s="134"/>
      <c r="G91" s="134"/>
      <c r="H91" s="83"/>
      <c r="I91" s="83"/>
      <c r="J91" s="83"/>
      <c r="K91" s="83"/>
      <c r="L91" s="83"/>
      <c r="M91" s="83"/>
      <c r="N91" s="83"/>
      <c r="O91" s="83"/>
      <c r="P91" s="83"/>
      <c r="Q91" s="83"/>
      <c r="R91" s="83"/>
      <c r="S91" s="83"/>
      <c r="T91" s="83"/>
      <c r="U91" s="83"/>
      <c r="V91" s="83"/>
      <c r="W91" s="83"/>
      <c r="X91" s="83"/>
      <c r="Y91" s="83"/>
      <c r="Z91" s="83"/>
    </row>
    <row r="92" spans="1:26" ht="12.75" customHeight="1" x14ac:dyDescent="0.2">
      <c r="A92" s="134"/>
      <c r="B92" s="134"/>
      <c r="C92" s="134"/>
      <c r="D92" s="134"/>
      <c r="E92" s="134"/>
      <c r="F92" s="134"/>
      <c r="G92" s="134"/>
      <c r="H92" s="83"/>
      <c r="I92" s="83"/>
      <c r="J92" s="83"/>
      <c r="K92" s="83"/>
      <c r="L92" s="83"/>
      <c r="M92" s="83"/>
      <c r="N92" s="83"/>
      <c r="O92" s="83"/>
      <c r="P92" s="83"/>
      <c r="Q92" s="83"/>
      <c r="R92" s="83"/>
      <c r="S92" s="83"/>
      <c r="T92" s="83"/>
      <c r="U92" s="83"/>
      <c r="V92" s="83"/>
      <c r="W92" s="83"/>
      <c r="X92" s="83"/>
      <c r="Y92" s="83"/>
      <c r="Z92" s="83"/>
    </row>
    <row r="93" spans="1:26" ht="12.75" customHeight="1" x14ac:dyDescent="0.2">
      <c r="A93" s="134"/>
      <c r="B93" s="134"/>
      <c r="C93" s="134"/>
      <c r="D93" s="134"/>
      <c r="E93" s="134"/>
      <c r="F93" s="134"/>
      <c r="G93" s="134"/>
      <c r="H93" s="83"/>
      <c r="I93" s="83"/>
      <c r="J93" s="83"/>
      <c r="K93" s="83"/>
      <c r="L93" s="83"/>
      <c r="M93" s="83"/>
      <c r="N93" s="83"/>
      <c r="O93" s="83"/>
      <c r="P93" s="83"/>
      <c r="Q93" s="83"/>
      <c r="R93" s="83"/>
      <c r="S93" s="83"/>
      <c r="T93" s="83"/>
      <c r="U93" s="83"/>
      <c r="V93" s="83"/>
      <c r="W93" s="83"/>
      <c r="X93" s="83"/>
      <c r="Y93" s="83"/>
      <c r="Z93" s="83"/>
    </row>
    <row r="94" spans="1:26" ht="12.75" customHeight="1" x14ac:dyDescent="0.2">
      <c r="A94" s="134"/>
      <c r="B94" s="134"/>
      <c r="C94" s="134"/>
      <c r="D94" s="134"/>
      <c r="E94" s="134"/>
      <c r="F94" s="134"/>
      <c r="G94" s="134"/>
      <c r="H94" s="83"/>
      <c r="I94" s="83"/>
      <c r="J94" s="83"/>
      <c r="K94" s="83"/>
      <c r="L94" s="83"/>
      <c r="M94" s="83"/>
      <c r="N94" s="83"/>
      <c r="O94" s="83"/>
      <c r="P94" s="83"/>
      <c r="Q94" s="83"/>
      <c r="R94" s="83"/>
      <c r="S94" s="83"/>
      <c r="T94" s="83"/>
      <c r="U94" s="83"/>
      <c r="V94" s="83"/>
      <c r="W94" s="83"/>
      <c r="X94" s="83"/>
      <c r="Y94" s="83"/>
      <c r="Z94" s="83"/>
    </row>
    <row r="95" spans="1:26" ht="12.75" customHeight="1" x14ac:dyDescent="0.2">
      <c r="A95" s="134"/>
      <c r="B95" s="134"/>
      <c r="C95" s="134"/>
      <c r="D95" s="134"/>
      <c r="E95" s="134"/>
      <c r="F95" s="134"/>
      <c r="G95" s="134"/>
      <c r="H95" s="83"/>
      <c r="I95" s="83"/>
      <c r="J95" s="83"/>
      <c r="K95" s="83"/>
      <c r="L95" s="83"/>
      <c r="M95" s="83"/>
      <c r="N95" s="83"/>
      <c r="O95" s="83"/>
      <c r="P95" s="83"/>
      <c r="Q95" s="83"/>
      <c r="R95" s="83"/>
      <c r="S95" s="83"/>
      <c r="T95" s="83"/>
      <c r="U95" s="83"/>
      <c r="V95" s="83"/>
      <c r="W95" s="83"/>
      <c r="X95" s="83"/>
      <c r="Y95" s="83"/>
      <c r="Z95" s="83"/>
    </row>
    <row r="96" spans="1:26" ht="12.75" customHeight="1" x14ac:dyDescent="0.2">
      <c r="A96" s="134"/>
      <c r="B96" s="134"/>
      <c r="C96" s="134"/>
      <c r="D96" s="134"/>
      <c r="E96" s="134"/>
      <c r="F96" s="134"/>
      <c r="G96" s="134"/>
      <c r="H96" s="83"/>
      <c r="I96" s="83"/>
      <c r="J96" s="83"/>
      <c r="K96" s="83"/>
      <c r="L96" s="83"/>
      <c r="M96" s="83"/>
      <c r="N96" s="83"/>
      <c r="O96" s="83"/>
      <c r="P96" s="83"/>
      <c r="Q96" s="83"/>
      <c r="R96" s="83"/>
      <c r="S96" s="83"/>
      <c r="T96" s="83"/>
      <c r="U96" s="83"/>
      <c r="V96" s="83"/>
      <c r="W96" s="83"/>
      <c r="X96" s="83"/>
      <c r="Y96" s="83"/>
      <c r="Z96" s="83"/>
    </row>
    <row r="97" spans="1:26" ht="12.75" customHeight="1" x14ac:dyDescent="0.2">
      <c r="A97" s="134"/>
      <c r="B97" s="134"/>
      <c r="C97" s="134"/>
      <c r="D97" s="134"/>
      <c r="E97" s="134"/>
      <c r="F97" s="134"/>
      <c r="G97" s="134"/>
      <c r="H97" s="83"/>
      <c r="I97" s="83"/>
      <c r="J97" s="83"/>
      <c r="K97" s="83"/>
      <c r="L97" s="83"/>
      <c r="M97" s="83"/>
      <c r="N97" s="83"/>
      <c r="O97" s="83"/>
      <c r="P97" s="83"/>
      <c r="Q97" s="83"/>
      <c r="R97" s="83"/>
      <c r="S97" s="83"/>
      <c r="T97" s="83"/>
      <c r="U97" s="83"/>
      <c r="V97" s="83"/>
      <c r="W97" s="83"/>
      <c r="X97" s="83"/>
      <c r="Y97" s="83"/>
      <c r="Z97" s="83"/>
    </row>
    <row r="98" spans="1:26" ht="12.75" customHeight="1" x14ac:dyDescent="0.2">
      <c r="A98" s="134"/>
      <c r="B98" s="134"/>
      <c r="C98" s="134"/>
      <c r="D98" s="134"/>
      <c r="E98" s="134"/>
      <c r="F98" s="134"/>
      <c r="G98" s="134"/>
      <c r="H98" s="83"/>
      <c r="I98" s="83"/>
      <c r="J98" s="83"/>
      <c r="K98" s="83"/>
      <c r="L98" s="83"/>
      <c r="M98" s="83"/>
      <c r="N98" s="83"/>
      <c r="O98" s="83"/>
      <c r="P98" s="83"/>
      <c r="Q98" s="83"/>
      <c r="R98" s="83"/>
      <c r="S98" s="83"/>
      <c r="T98" s="83"/>
      <c r="U98" s="83"/>
      <c r="V98" s="83"/>
      <c r="W98" s="83"/>
      <c r="X98" s="83"/>
      <c r="Y98" s="83"/>
      <c r="Z98" s="83"/>
    </row>
    <row r="99" spans="1:26" ht="12.75" customHeight="1" x14ac:dyDescent="0.2">
      <c r="A99" s="134"/>
      <c r="B99" s="134"/>
      <c r="C99" s="134"/>
      <c r="D99" s="134"/>
      <c r="E99" s="134"/>
      <c r="F99" s="134"/>
      <c r="G99" s="134"/>
      <c r="H99" s="83"/>
      <c r="I99" s="83"/>
      <c r="J99" s="83"/>
      <c r="K99" s="83"/>
      <c r="L99" s="83"/>
      <c r="M99" s="83"/>
      <c r="N99" s="83"/>
      <c r="O99" s="83"/>
      <c r="P99" s="83"/>
      <c r="Q99" s="83"/>
      <c r="R99" s="83"/>
      <c r="S99" s="83"/>
      <c r="T99" s="83"/>
      <c r="U99" s="83"/>
      <c r="V99" s="83"/>
      <c r="W99" s="83"/>
      <c r="X99" s="83"/>
      <c r="Y99" s="83"/>
      <c r="Z99" s="83"/>
    </row>
    <row r="100" spans="1:26" ht="12.75" customHeight="1" x14ac:dyDescent="0.2">
      <c r="A100" s="134"/>
      <c r="B100" s="134"/>
      <c r="C100" s="134"/>
      <c r="D100" s="134"/>
      <c r="E100" s="134"/>
      <c r="F100" s="134"/>
      <c r="G100" s="134"/>
      <c r="H100" s="83"/>
      <c r="I100" s="83"/>
      <c r="J100" s="83"/>
      <c r="K100" s="83"/>
      <c r="L100" s="83"/>
      <c r="M100" s="83"/>
      <c r="N100" s="83"/>
      <c r="O100" s="83"/>
      <c r="P100" s="83"/>
      <c r="Q100" s="83"/>
      <c r="R100" s="83"/>
      <c r="S100" s="83"/>
      <c r="T100" s="83"/>
      <c r="U100" s="83"/>
      <c r="V100" s="83"/>
      <c r="W100" s="83"/>
      <c r="X100" s="83"/>
      <c r="Y100" s="83"/>
      <c r="Z100" s="83"/>
    </row>
    <row r="101" spans="1:26" ht="12.75" customHeight="1" x14ac:dyDescent="0.2">
      <c r="A101" s="134"/>
      <c r="B101" s="134"/>
      <c r="C101" s="134"/>
      <c r="D101" s="134"/>
      <c r="E101" s="134"/>
      <c r="F101" s="134"/>
      <c r="G101" s="134"/>
      <c r="H101" s="83"/>
      <c r="I101" s="83"/>
      <c r="J101" s="83"/>
      <c r="K101" s="83"/>
      <c r="L101" s="83"/>
      <c r="M101" s="83"/>
      <c r="N101" s="83"/>
      <c r="O101" s="83"/>
      <c r="P101" s="83"/>
      <c r="Q101" s="83"/>
      <c r="R101" s="83"/>
      <c r="S101" s="83"/>
      <c r="T101" s="83"/>
      <c r="U101" s="83"/>
      <c r="V101" s="83"/>
      <c r="W101" s="83"/>
      <c r="X101" s="83"/>
      <c r="Y101" s="83"/>
      <c r="Z101" s="83"/>
    </row>
    <row r="102" spans="1:26" ht="12.75" customHeight="1" x14ac:dyDescent="0.2">
      <c r="A102" s="134"/>
      <c r="B102" s="134"/>
      <c r="C102" s="134"/>
      <c r="D102" s="134"/>
      <c r="E102" s="134"/>
      <c r="F102" s="134"/>
      <c r="G102" s="134"/>
      <c r="H102" s="83"/>
      <c r="I102" s="83"/>
      <c r="J102" s="83"/>
      <c r="K102" s="83"/>
      <c r="L102" s="83"/>
      <c r="M102" s="83"/>
      <c r="N102" s="83"/>
      <c r="O102" s="83"/>
      <c r="P102" s="83"/>
      <c r="Q102" s="83"/>
      <c r="R102" s="83"/>
      <c r="S102" s="83"/>
      <c r="T102" s="83"/>
      <c r="U102" s="83"/>
      <c r="V102" s="83"/>
      <c r="W102" s="83"/>
      <c r="X102" s="83"/>
      <c r="Y102" s="83"/>
      <c r="Z102" s="83"/>
    </row>
    <row r="103" spans="1:26" ht="12.75" customHeight="1" x14ac:dyDescent="0.2">
      <c r="A103" s="134"/>
      <c r="B103" s="134"/>
      <c r="C103" s="134"/>
      <c r="D103" s="134"/>
      <c r="E103" s="134"/>
      <c r="F103" s="134"/>
      <c r="G103" s="134"/>
      <c r="H103" s="83"/>
      <c r="I103" s="83"/>
      <c r="J103" s="83"/>
      <c r="K103" s="83"/>
      <c r="L103" s="83"/>
      <c r="M103" s="83"/>
      <c r="N103" s="83"/>
      <c r="O103" s="83"/>
      <c r="P103" s="83"/>
      <c r="Q103" s="83"/>
      <c r="R103" s="83"/>
      <c r="S103" s="83"/>
      <c r="T103" s="83"/>
      <c r="U103" s="83"/>
      <c r="V103" s="83"/>
      <c r="W103" s="83"/>
      <c r="X103" s="83"/>
      <c r="Y103" s="83"/>
      <c r="Z103" s="83"/>
    </row>
    <row r="104" spans="1:26" ht="12.75" customHeight="1" x14ac:dyDescent="0.2">
      <c r="A104" s="134"/>
      <c r="B104" s="134"/>
      <c r="C104" s="134"/>
      <c r="D104" s="134"/>
      <c r="E104" s="134"/>
      <c r="F104" s="134"/>
      <c r="G104" s="134"/>
      <c r="H104" s="83"/>
      <c r="I104" s="83"/>
      <c r="J104" s="83"/>
      <c r="K104" s="83"/>
      <c r="L104" s="83"/>
      <c r="M104" s="83"/>
      <c r="N104" s="83"/>
      <c r="O104" s="83"/>
      <c r="P104" s="83"/>
      <c r="Q104" s="83"/>
      <c r="R104" s="83"/>
      <c r="S104" s="83"/>
      <c r="T104" s="83"/>
      <c r="U104" s="83"/>
      <c r="V104" s="83"/>
      <c r="W104" s="83"/>
      <c r="X104" s="83"/>
      <c r="Y104" s="83"/>
      <c r="Z104" s="83"/>
    </row>
    <row r="105" spans="1:26" ht="12.75" customHeight="1" x14ac:dyDescent="0.2">
      <c r="A105" s="134"/>
      <c r="B105" s="134"/>
      <c r="C105" s="134"/>
      <c r="D105" s="134"/>
      <c r="E105" s="134"/>
      <c r="F105" s="134"/>
      <c r="G105" s="134"/>
      <c r="H105" s="83"/>
      <c r="I105" s="83"/>
      <c r="J105" s="83"/>
      <c r="K105" s="83"/>
      <c r="L105" s="83"/>
      <c r="M105" s="83"/>
      <c r="N105" s="83"/>
      <c r="O105" s="83"/>
      <c r="P105" s="83"/>
      <c r="Q105" s="83"/>
      <c r="R105" s="83"/>
      <c r="S105" s="83"/>
      <c r="T105" s="83"/>
      <c r="U105" s="83"/>
      <c r="V105" s="83"/>
      <c r="W105" s="83"/>
      <c r="X105" s="83"/>
      <c r="Y105" s="83"/>
      <c r="Z105" s="83"/>
    </row>
    <row r="106" spans="1:26" ht="12.75" customHeight="1" x14ac:dyDescent="0.2">
      <c r="A106" s="134"/>
      <c r="B106" s="134"/>
      <c r="C106" s="134"/>
      <c r="D106" s="134"/>
      <c r="E106" s="134"/>
      <c r="F106" s="134"/>
      <c r="G106" s="134"/>
      <c r="H106" s="83"/>
      <c r="I106" s="83"/>
      <c r="J106" s="83"/>
      <c r="K106" s="83"/>
      <c r="L106" s="83"/>
      <c r="M106" s="83"/>
      <c r="N106" s="83"/>
      <c r="O106" s="83"/>
      <c r="P106" s="83"/>
      <c r="Q106" s="83"/>
      <c r="R106" s="83"/>
      <c r="S106" s="83"/>
      <c r="T106" s="83"/>
      <c r="U106" s="83"/>
      <c r="V106" s="83"/>
      <c r="W106" s="83"/>
      <c r="X106" s="83"/>
      <c r="Y106" s="83"/>
      <c r="Z106" s="83"/>
    </row>
    <row r="107" spans="1:26" ht="12.75" customHeight="1" x14ac:dyDescent="0.2">
      <c r="A107" s="134"/>
      <c r="B107" s="134"/>
      <c r="C107" s="134"/>
      <c r="D107" s="134"/>
      <c r="E107" s="134"/>
      <c r="F107" s="134"/>
      <c r="G107" s="134"/>
      <c r="H107" s="83"/>
      <c r="I107" s="83"/>
      <c r="J107" s="83"/>
      <c r="K107" s="83"/>
      <c r="L107" s="83"/>
      <c r="M107" s="83"/>
      <c r="N107" s="83"/>
      <c r="O107" s="83"/>
      <c r="P107" s="83"/>
      <c r="Q107" s="83"/>
      <c r="R107" s="83"/>
      <c r="S107" s="83"/>
      <c r="T107" s="83"/>
      <c r="U107" s="83"/>
      <c r="V107" s="83"/>
      <c r="W107" s="83"/>
      <c r="X107" s="83"/>
      <c r="Y107" s="83"/>
      <c r="Z107" s="83"/>
    </row>
    <row r="108" spans="1:26" ht="12.75" customHeight="1" x14ac:dyDescent="0.2">
      <c r="A108" s="134"/>
      <c r="B108" s="134"/>
      <c r="C108" s="134"/>
      <c r="D108" s="134"/>
      <c r="E108" s="134"/>
      <c r="F108" s="134"/>
      <c r="G108" s="134"/>
      <c r="H108" s="83"/>
      <c r="I108" s="83"/>
      <c r="J108" s="83"/>
      <c r="K108" s="83"/>
      <c r="L108" s="83"/>
      <c r="M108" s="83"/>
      <c r="N108" s="83"/>
      <c r="O108" s="83"/>
      <c r="P108" s="83"/>
      <c r="Q108" s="83"/>
      <c r="R108" s="83"/>
      <c r="S108" s="83"/>
      <c r="T108" s="83"/>
      <c r="U108" s="83"/>
      <c r="V108" s="83"/>
      <c r="W108" s="83"/>
      <c r="X108" s="83"/>
      <c r="Y108" s="83"/>
      <c r="Z108" s="83"/>
    </row>
    <row r="109" spans="1:26" ht="12.75" customHeight="1" x14ac:dyDescent="0.2">
      <c r="A109" s="134"/>
      <c r="B109" s="134"/>
      <c r="C109" s="134"/>
      <c r="D109" s="134"/>
      <c r="E109" s="134"/>
      <c r="F109" s="134"/>
      <c r="G109" s="134"/>
      <c r="H109" s="83"/>
      <c r="I109" s="83"/>
      <c r="J109" s="83"/>
      <c r="K109" s="83"/>
      <c r="L109" s="83"/>
      <c r="M109" s="83"/>
      <c r="N109" s="83"/>
      <c r="O109" s="83"/>
      <c r="P109" s="83"/>
      <c r="Q109" s="83"/>
      <c r="R109" s="83"/>
      <c r="S109" s="83"/>
      <c r="T109" s="83"/>
      <c r="U109" s="83"/>
      <c r="V109" s="83"/>
      <c r="W109" s="83"/>
      <c r="X109" s="83"/>
      <c r="Y109" s="83"/>
      <c r="Z109" s="83"/>
    </row>
    <row r="110" spans="1:26" ht="12.75" customHeight="1" x14ac:dyDescent="0.2">
      <c r="A110" s="134"/>
      <c r="B110" s="134"/>
      <c r="C110" s="134"/>
      <c r="D110" s="134"/>
      <c r="E110" s="134"/>
      <c r="F110" s="134"/>
      <c r="G110" s="134"/>
      <c r="H110" s="83"/>
      <c r="I110" s="83"/>
      <c r="J110" s="83"/>
      <c r="K110" s="83"/>
      <c r="L110" s="83"/>
      <c r="M110" s="83"/>
      <c r="N110" s="83"/>
      <c r="O110" s="83"/>
      <c r="P110" s="83"/>
      <c r="Q110" s="83"/>
      <c r="R110" s="83"/>
      <c r="S110" s="83"/>
      <c r="T110" s="83"/>
      <c r="U110" s="83"/>
      <c r="V110" s="83"/>
      <c r="W110" s="83"/>
      <c r="X110" s="83"/>
      <c r="Y110" s="83"/>
      <c r="Z110" s="83"/>
    </row>
    <row r="111" spans="1:26" ht="12.75" customHeight="1" x14ac:dyDescent="0.2">
      <c r="A111" s="134"/>
      <c r="B111" s="134"/>
      <c r="C111" s="134"/>
      <c r="D111" s="134"/>
      <c r="E111" s="134"/>
      <c r="F111" s="134"/>
      <c r="G111" s="134"/>
      <c r="H111" s="83"/>
      <c r="I111" s="83"/>
      <c r="J111" s="83"/>
      <c r="K111" s="83"/>
      <c r="L111" s="83"/>
      <c r="M111" s="83"/>
      <c r="N111" s="83"/>
      <c r="O111" s="83"/>
      <c r="P111" s="83"/>
      <c r="Q111" s="83"/>
      <c r="R111" s="83"/>
      <c r="S111" s="83"/>
      <c r="T111" s="83"/>
      <c r="U111" s="83"/>
      <c r="V111" s="83"/>
      <c r="W111" s="83"/>
      <c r="X111" s="83"/>
      <c r="Y111" s="83"/>
      <c r="Z111" s="83"/>
    </row>
    <row r="112" spans="1:26" ht="12.75" customHeight="1" x14ac:dyDescent="0.2">
      <c r="A112" s="134"/>
      <c r="B112" s="134"/>
      <c r="C112" s="134"/>
      <c r="D112" s="134"/>
      <c r="E112" s="134"/>
      <c r="F112" s="134"/>
      <c r="G112" s="134"/>
      <c r="H112" s="83"/>
      <c r="I112" s="83"/>
      <c r="J112" s="83"/>
      <c r="K112" s="83"/>
      <c r="L112" s="83"/>
      <c r="M112" s="83"/>
      <c r="N112" s="83"/>
      <c r="O112" s="83"/>
      <c r="P112" s="83"/>
      <c r="Q112" s="83"/>
      <c r="R112" s="83"/>
      <c r="S112" s="83"/>
      <c r="T112" s="83"/>
      <c r="U112" s="83"/>
      <c r="V112" s="83"/>
      <c r="W112" s="83"/>
      <c r="X112" s="83"/>
      <c r="Y112" s="83"/>
      <c r="Z112" s="83"/>
    </row>
    <row r="113" spans="1:26" ht="12.75" customHeight="1" x14ac:dyDescent="0.2">
      <c r="A113" s="134"/>
      <c r="B113" s="134"/>
      <c r="C113" s="134"/>
      <c r="D113" s="134"/>
      <c r="E113" s="134"/>
      <c r="F113" s="134"/>
      <c r="G113" s="134"/>
      <c r="H113" s="83"/>
      <c r="I113" s="83"/>
      <c r="J113" s="83"/>
      <c r="K113" s="83"/>
      <c r="L113" s="83"/>
      <c r="M113" s="83"/>
      <c r="N113" s="83"/>
      <c r="O113" s="83"/>
      <c r="P113" s="83"/>
      <c r="Q113" s="83"/>
      <c r="R113" s="83"/>
      <c r="S113" s="83"/>
      <c r="T113" s="83"/>
      <c r="U113" s="83"/>
      <c r="V113" s="83"/>
      <c r="W113" s="83"/>
      <c r="X113" s="83"/>
      <c r="Y113" s="83"/>
      <c r="Z113" s="83"/>
    </row>
    <row r="114" spans="1:26" ht="12.75" customHeight="1" x14ac:dyDescent="0.2">
      <c r="A114" s="134"/>
      <c r="B114" s="134"/>
      <c r="C114" s="134"/>
      <c r="D114" s="134"/>
      <c r="E114" s="134"/>
      <c r="F114" s="134"/>
      <c r="G114" s="134"/>
      <c r="H114" s="83"/>
      <c r="I114" s="83"/>
      <c r="J114" s="83"/>
      <c r="K114" s="83"/>
      <c r="L114" s="83"/>
      <c r="M114" s="83"/>
      <c r="N114" s="83"/>
      <c r="O114" s="83"/>
      <c r="P114" s="83"/>
      <c r="Q114" s="83"/>
      <c r="R114" s="83"/>
      <c r="S114" s="83"/>
      <c r="T114" s="83"/>
      <c r="U114" s="83"/>
      <c r="V114" s="83"/>
      <c r="W114" s="83"/>
      <c r="X114" s="83"/>
      <c r="Y114" s="83"/>
      <c r="Z114" s="83"/>
    </row>
    <row r="115" spans="1:26" ht="12.75" customHeight="1" x14ac:dyDescent="0.2">
      <c r="A115" s="134"/>
      <c r="B115" s="134"/>
      <c r="C115" s="134"/>
      <c r="D115" s="134"/>
      <c r="E115" s="134"/>
      <c r="F115" s="134"/>
      <c r="G115" s="134"/>
      <c r="H115" s="83"/>
      <c r="I115" s="83"/>
      <c r="J115" s="83"/>
      <c r="K115" s="83"/>
      <c r="L115" s="83"/>
      <c r="M115" s="83"/>
      <c r="N115" s="83"/>
      <c r="O115" s="83"/>
      <c r="P115" s="83"/>
      <c r="Q115" s="83"/>
      <c r="R115" s="83"/>
      <c r="S115" s="83"/>
      <c r="T115" s="83"/>
      <c r="U115" s="83"/>
      <c r="V115" s="83"/>
      <c r="W115" s="83"/>
      <c r="X115" s="83"/>
      <c r="Y115" s="83"/>
      <c r="Z115" s="83"/>
    </row>
    <row r="116" spans="1:26" ht="12.75" customHeight="1" x14ac:dyDescent="0.2">
      <c r="A116" s="134"/>
      <c r="B116" s="134"/>
      <c r="C116" s="134"/>
      <c r="D116" s="134"/>
      <c r="E116" s="134"/>
      <c r="F116" s="134"/>
      <c r="G116" s="134"/>
      <c r="H116" s="83"/>
      <c r="I116" s="83"/>
      <c r="J116" s="83"/>
      <c r="K116" s="83"/>
      <c r="L116" s="83"/>
      <c r="M116" s="83"/>
      <c r="N116" s="83"/>
      <c r="O116" s="83"/>
      <c r="P116" s="83"/>
      <c r="Q116" s="83"/>
      <c r="R116" s="83"/>
      <c r="S116" s="83"/>
      <c r="T116" s="83"/>
      <c r="U116" s="83"/>
      <c r="V116" s="83"/>
      <c r="W116" s="83"/>
      <c r="X116" s="83"/>
      <c r="Y116" s="83"/>
      <c r="Z116" s="83"/>
    </row>
    <row r="117" spans="1:26" ht="12.75" customHeight="1" x14ac:dyDescent="0.2">
      <c r="A117" s="134"/>
      <c r="B117" s="134"/>
      <c r="C117" s="134"/>
      <c r="D117" s="134"/>
      <c r="E117" s="134"/>
      <c r="F117" s="134"/>
      <c r="G117" s="134"/>
      <c r="H117" s="83"/>
      <c r="I117" s="83"/>
      <c r="J117" s="83"/>
      <c r="K117" s="83"/>
      <c r="L117" s="83"/>
      <c r="M117" s="83"/>
      <c r="N117" s="83"/>
      <c r="O117" s="83"/>
      <c r="P117" s="83"/>
      <c r="Q117" s="83"/>
      <c r="R117" s="83"/>
      <c r="S117" s="83"/>
      <c r="T117" s="83"/>
      <c r="U117" s="83"/>
      <c r="V117" s="83"/>
      <c r="W117" s="83"/>
      <c r="X117" s="83"/>
      <c r="Y117" s="83"/>
      <c r="Z117" s="83"/>
    </row>
    <row r="118" spans="1:26" ht="12.75" customHeight="1" x14ac:dyDescent="0.2">
      <c r="A118" s="134"/>
      <c r="B118" s="134"/>
      <c r="C118" s="134"/>
      <c r="D118" s="134"/>
      <c r="E118" s="134"/>
      <c r="F118" s="134"/>
      <c r="G118" s="134"/>
      <c r="H118" s="83"/>
      <c r="I118" s="83"/>
      <c r="J118" s="83"/>
      <c r="K118" s="83"/>
      <c r="L118" s="83"/>
      <c r="M118" s="83"/>
      <c r="N118" s="83"/>
      <c r="O118" s="83"/>
      <c r="P118" s="83"/>
      <c r="Q118" s="83"/>
      <c r="R118" s="83"/>
      <c r="S118" s="83"/>
      <c r="T118" s="83"/>
      <c r="U118" s="83"/>
      <c r="V118" s="83"/>
      <c r="W118" s="83"/>
      <c r="X118" s="83"/>
      <c r="Y118" s="83"/>
      <c r="Z118" s="83"/>
    </row>
    <row r="119" spans="1:26" ht="12.75" customHeight="1" x14ac:dyDescent="0.2">
      <c r="A119" s="134"/>
      <c r="B119" s="134"/>
      <c r="C119" s="134"/>
      <c r="D119" s="134"/>
      <c r="E119" s="134"/>
      <c r="F119" s="134"/>
      <c r="G119" s="134"/>
      <c r="H119" s="83"/>
      <c r="I119" s="83"/>
      <c r="J119" s="83"/>
      <c r="K119" s="83"/>
      <c r="L119" s="83"/>
      <c r="M119" s="83"/>
      <c r="N119" s="83"/>
      <c r="O119" s="83"/>
      <c r="P119" s="83"/>
      <c r="Q119" s="83"/>
      <c r="R119" s="83"/>
      <c r="S119" s="83"/>
      <c r="T119" s="83"/>
      <c r="U119" s="83"/>
      <c r="V119" s="83"/>
      <c r="W119" s="83"/>
      <c r="X119" s="83"/>
      <c r="Y119" s="83"/>
      <c r="Z119" s="83"/>
    </row>
    <row r="120" spans="1:26" ht="12.75" customHeight="1" x14ac:dyDescent="0.2">
      <c r="A120" s="134"/>
      <c r="B120" s="134"/>
      <c r="C120" s="134"/>
      <c r="D120" s="134"/>
      <c r="E120" s="134"/>
      <c r="F120" s="134"/>
      <c r="G120" s="134"/>
      <c r="H120" s="83"/>
      <c r="I120" s="83"/>
      <c r="J120" s="83"/>
      <c r="K120" s="83"/>
      <c r="L120" s="83"/>
      <c r="M120" s="83"/>
      <c r="N120" s="83"/>
      <c r="O120" s="83"/>
      <c r="P120" s="83"/>
      <c r="Q120" s="83"/>
      <c r="R120" s="83"/>
      <c r="S120" s="83"/>
      <c r="T120" s="83"/>
      <c r="U120" s="83"/>
      <c r="V120" s="83"/>
      <c r="W120" s="83"/>
      <c r="X120" s="83"/>
      <c r="Y120" s="83"/>
      <c r="Z120" s="83"/>
    </row>
    <row r="121" spans="1:26" ht="12.75" customHeight="1" x14ac:dyDescent="0.2">
      <c r="A121" s="134"/>
      <c r="B121" s="134"/>
      <c r="C121" s="134"/>
      <c r="D121" s="134"/>
      <c r="E121" s="134"/>
      <c r="F121" s="134"/>
      <c r="G121" s="134"/>
      <c r="H121" s="83"/>
      <c r="I121" s="83"/>
      <c r="J121" s="83"/>
      <c r="K121" s="83"/>
      <c r="L121" s="83"/>
      <c r="M121" s="83"/>
      <c r="N121" s="83"/>
      <c r="O121" s="83"/>
      <c r="P121" s="83"/>
      <c r="Q121" s="83"/>
      <c r="R121" s="83"/>
      <c r="S121" s="83"/>
      <c r="T121" s="83"/>
      <c r="U121" s="83"/>
      <c r="V121" s="83"/>
      <c r="W121" s="83"/>
      <c r="X121" s="83"/>
      <c r="Y121" s="83"/>
      <c r="Z121" s="83"/>
    </row>
    <row r="122" spans="1:26" ht="12.75" customHeight="1" x14ac:dyDescent="0.2">
      <c r="A122" s="134"/>
      <c r="B122" s="134"/>
      <c r="C122" s="134"/>
      <c r="D122" s="134"/>
      <c r="E122" s="134"/>
      <c r="F122" s="134"/>
      <c r="G122" s="134"/>
      <c r="H122" s="83"/>
      <c r="I122" s="83"/>
      <c r="J122" s="83"/>
      <c r="K122" s="83"/>
      <c r="L122" s="83"/>
      <c r="M122" s="83"/>
      <c r="N122" s="83"/>
      <c r="O122" s="83"/>
      <c r="P122" s="83"/>
      <c r="Q122" s="83"/>
      <c r="R122" s="83"/>
      <c r="S122" s="83"/>
      <c r="T122" s="83"/>
      <c r="U122" s="83"/>
      <c r="V122" s="83"/>
      <c r="W122" s="83"/>
      <c r="X122" s="83"/>
      <c r="Y122" s="83"/>
      <c r="Z122" s="83"/>
    </row>
    <row r="123" spans="1:26" ht="12.75" customHeight="1" x14ac:dyDescent="0.2">
      <c r="A123" s="134"/>
      <c r="B123" s="134"/>
      <c r="C123" s="134"/>
      <c r="D123" s="134"/>
      <c r="E123" s="134"/>
      <c r="F123" s="134"/>
      <c r="G123" s="134"/>
      <c r="H123" s="83"/>
      <c r="I123" s="83"/>
      <c r="J123" s="83"/>
      <c r="K123" s="83"/>
      <c r="L123" s="83"/>
      <c r="M123" s="83"/>
      <c r="N123" s="83"/>
      <c r="O123" s="83"/>
      <c r="P123" s="83"/>
      <c r="Q123" s="83"/>
      <c r="R123" s="83"/>
      <c r="S123" s="83"/>
      <c r="T123" s="83"/>
      <c r="U123" s="83"/>
      <c r="V123" s="83"/>
      <c r="W123" s="83"/>
      <c r="X123" s="83"/>
      <c r="Y123" s="83"/>
      <c r="Z123" s="83"/>
    </row>
    <row r="124" spans="1:26" ht="12.75" customHeight="1" x14ac:dyDescent="0.2">
      <c r="A124" s="134"/>
      <c r="B124" s="134"/>
      <c r="C124" s="134"/>
      <c r="D124" s="134"/>
      <c r="E124" s="134"/>
      <c r="F124" s="134"/>
      <c r="G124" s="134"/>
      <c r="H124" s="83"/>
      <c r="I124" s="83"/>
      <c r="J124" s="83"/>
      <c r="K124" s="83"/>
      <c r="L124" s="83"/>
      <c r="M124" s="83"/>
      <c r="N124" s="83"/>
      <c r="O124" s="83"/>
      <c r="P124" s="83"/>
      <c r="Q124" s="83"/>
      <c r="R124" s="83"/>
      <c r="S124" s="83"/>
      <c r="T124" s="83"/>
      <c r="U124" s="83"/>
      <c r="V124" s="83"/>
      <c r="W124" s="83"/>
      <c r="X124" s="83"/>
      <c r="Y124" s="83"/>
      <c r="Z124" s="83"/>
    </row>
    <row r="125" spans="1:26" ht="12.75" customHeight="1" x14ac:dyDescent="0.2">
      <c r="A125" s="134"/>
      <c r="B125" s="134"/>
      <c r="C125" s="134"/>
      <c r="D125" s="134"/>
      <c r="E125" s="134"/>
      <c r="F125" s="134"/>
      <c r="G125" s="134"/>
      <c r="H125" s="83"/>
      <c r="I125" s="83"/>
      <c r="J125" s="83"/>
      <c r="K125" s="83"/>
      <c r="L125" s="83"/>
      <c r="M125" s="83"/>
      <c r="N125" s="83"/>
      <c r="O125" s="83"/>
      <c r="P125" s="83"/>
      <c r="Q125" s="83"/>
      <c r="R125" s="83"/>
      <c r="S125" s="83"/>
      <c r="T125" s="83"/>
      <c r="U125" s="83"/>
      <c r="V125" s="83"/>
      <c r="W125" s="83"/>
      <c r="X125" s="83"/>
      <c r="Y125" s="83"/>
      <c r="Z125" s="83"/>
    </row>
    <row r="126" spans="1:26" ht="12.75" customHeight="1" x14ac:dyDescent="0.2">
      <c r="A126" s="134"/>
      <c r="B126" s="134"/>
      <c r="C126" s="134"/>
      <c r="D126" s="134"/>
      <c r="E126" s="134"/>
      <c r="F126" s="134"/>
      <c r="G126" s="134"/>
      <c r="H126" s="83"/>
      <c r="I126" s="83"/>
      <c r="J126" s="83"/>
      <c r="K126" s="83"/>
      <c r="L126" s="83"/>
      <c r="M126" s="83"/>
      <c r="N126" s="83"/>
      <c r="O126" s="83"/>
      <c r="P126" s="83"/>
      <c r="Q126" s="83"/>
      <c r="R126" s="83"/>
      <c r="S126" s="83"/>
      <c r="T126" s="83"/>
      <c r="U126" s="83"/>
      <c r="V126" s="83"/>
      <c r="W126" s="83"/>
      <c r="X126" s="83"/>
      <c r="Y126" s="83"/>
      <c r="Z126" s="83"/>
    </row>
    <row r="127" spans="1:26" ht="12.75" customHeight="1" x14ac:dyDescent="0.2">
      <c r="A127" s="134"/>
      <c r="B127" s="134"/>
      <c r="C127" s="134"/>
      <c r="D127" s="134"/>
      <c r="E127" s="134"/>
      <c r="F127" s="134"/>
      <c r="G127" s="134"/>
      <c r="H127" s="83"/>
      <c r="I127" s="83"/>
      <c r="J127" s="83"/>
      <c r="K127" s="83"/>
      <c r="L127" s="83"/>
      <c r="M127" s="83"/>
      <c r="N127" s="83"/>
      <c r="O127" s="83"/>
      <c r="P127" s="83"/>
      <c r="Q127" s="83"/>
      <c r="R127" s="83"/>
      <c r="S127" s="83"/>
      <c r="T127" s="83"/>
      <c r="U127" s="83"/>
      <c r="V127" s="83"/>
      <c r="W127" s="83"/>
      <c r="X127" s="83"/>
      <c r="Y127" s="83"/>
      <c r="Z127" s="83"/>
    </row>
    <row r="128" spans="1:26" ht="12.75" customHeight="1" x14ac:dyDescent="0.2">
      <c r="A128" s="134"/>
      <c r="B128" s="134"/>
      <c r="C128" s="134"/>
      <c r="D128" s="134"/>
      <c r="E128" s="134"/>
      <c r="F128" s="134"/>
      <c r="G128" s="134"/>
      <c r="H128" s="83"/>
      <c r="I128" s="83"/>
      <c r="J128" s="83"/>
      <c r="K128" s="83"/>
      <c r="L128" s="83"/>
      <c r="M128" s="83"/>
      <c r="N128" s="83"/>
      <c r="O128" s="83"/>
      <c r="P128" s="83"/>
      <c r="Q128" s="83"/>
      <c r="R128" s="83"/>
      <c r="S128" s="83"/>
      <c r="T128" s="83"/>
      <c r="U128" s="83"/>
      <c r="V128" s="83"/>
      <c r="W128" s="83"/>
      <c r="X128" s="83"/>
      <c r="Y128" s="83"/>
      <c r="Z128" s="83"/>
    </row>
    <row r="129" spans="1:26" ht="12.75" customHeight="1" x14ac:dyDescent="0.2">
      <c r="A129" s="134"/>
      <c r="B129" s="134"/>
      <c r="C129" s="134"/>
      <c r="D129" s="134"/>
      <c r="E129" s="134"/>
      <c r="F129" s="134"/>
      <c r="G129" s="134"/>
      <c r="H129" s="83"/>
      <c r="I129" s="83"/>
      <c r="J129" s="83"/>
      <c r="K129" s="83"/>
      <c r="L129" s="83"/>
      <c r="M129" s="83"/>
      <c r="N129" s="83"/>
      <c r="O129" s="83"/>
      <c r="P129" s="83"/>
      <c r="Q129" s="83"/>
      <c r="R129" s="83"/>
      <c r="S129" s="83"/>
      <c r="T129" s="83"/>
      <c r="U129" s="83"/>
      <c r="V129" s="83"/>
      <c r="W129" s="83"/>
      <c r="X129" s="83"/>
      <c r="Y129" s="83"/>
      <c r="Z129" s="83"/>
    </row>
    <row r="130" spans="1:26" ht="12.75" customHeight="1" x14ac:dyDescent="0.2">
      <c r="A130" s="134"/>
      <c r="B130" s="134"/>
      <c r="C130" s="134"/>
      <c r="D130" s="134"/>
      <c r="E130" s="134"/>
      <c r="F130" s="134"/>
      <c r="G130" s="134"/>
      <c r="H130" s="83"/>
      <c r="I130" s="83"/>
      <c r="J130" s="83"/>
      <c r="K130" s="83"/>
      <c r="L130" s="83"/>
      <c r="M130" s="83"/>
      <c r="N130" s="83"/>
      <c r="O130" s="83"/>
      <c r="P130" s="83"/>
      <c r="Q130" s="83"/>
      <c r="R130" s="83"/>
      <c r="S130" s="83"/>
      <c r="T130" s="83"/>
      <c r="U130" s="83"/>
      <c r="V130" s="83"/>
      <c r="W130" s="83"/>
      <c r="X130" s="83"/>
      <c r="Y130" s="83"/>
      <c r="Z130" s="83"/>
    </row>
    <row r="131" spans="1:26" ht="12.75" customHeight="1" x14ac:dyDescent="0.2">
      <c r="A131" s="134"/>
      <c r="B131" s="134"/>
      <c r="C131" s="134"/>
      <c r="D131" s="134"/>
      <c r="E131" s="134"/>
      <c r="F131" s="134"/>
      <c r="G131" s="134"/>
      <c r="H131" s="83"/>
      <c r="I131" s="83"/>
      <c r="J131" s="83"/>
      <c r="K131" s="83"/>
      <c r="L131" s="83"/>
      <c r="M131" s="83"/>
      <c r="N131" s="83"/>
      <c r="O131" s="83"/>
      <c r="P131" s="83"/>
      <c r="Q131" s="83"/>
      <c r="R131" s="83"/>
      <c r="S131" s="83"/>
      <c r="T131" s="83"/>
      <c r="U131" s="83"/>
      <c r="V131" s="83"/>
      <c r="W131" s="83"/>
      <c r="X131" s="83"/>
      <c r="Y131" s="83"/>
      <c r="Z131" s="83"/>
    </row>
    <row r="132" spans="1:26" ht="12.75" customHeight="1" x14ac:dyDescent="0.2">
      <c r="A132" s="134"/>
      <c r="B132" s="134"/>
      <c r="C132" s="134"/>
      <c r="D132" s="134"/>
      <c r="E132" s="134"/>
      <c r="F132" s="134"/>
      <c r="G132" s="134"/>
      <c r="H132" s="83"/>
      <c r="I132" s="83"/>
      <c r="J132" s="83"/>
      <c r="K132" s="83"/>
      <c r="L132" s="83"/>
      <c r="M132" s="83"/>
      <c r="N132" s="83"/>
      <c r="O132" s="83"/>
      <c r="P132" s="83"/>
      <c r="Q132" s="83"/>
      <c r="R132" s="83"/>
      <c r="S132" s="83"/>
      <c r="T132" s="83"/>
      <c r="U132" s="83"/>
      <c r="V132" s="83"/>
      <c r="W132" s="83"/>
      <c r="X132" s="83"/>
      <c r="Y132" s="83"/>
      <c r="Z132" s="83"/>
    </row>
    <row r="133" spans="1:26" ht="12.75" customHeight="1" x14ac:dyDescent="0.2">
      <c r="A133" s="134"/>
      <c r="B133" s="134"/>
      <c r="C133" s="134"/>
      <c r="D133" s="134"/>
      <c r="E133" s="134"/>
      <c r="F133" s="134"/>
      <c r="G133" s="134"/>
      <c r="H133" s="83"/>
      <c r="I133" s="83"/>
      <c r="J133" s="83"/>
      <c r="K133" s="83"/>
      <c r="L133" s="83"/>
      <c r="M133" s="83"/>
      <c r="N133" s="83"/>
      <c r="O133" s="83"/>
      <c r="P133" s="83"/>
      <c r="Q133" s="83"/>
      <c r="R133" s="83"/>
      <c r="S133" s="83"/>
      <c r="T133" s="83"/>
      <c r="U133" s="83"/>
      <c r="V133" s="83"/>
      <c r="W133" s="83"/>
      <c r="X133" s="83"/>
      <c r="Y133" s="83"/>
      <c r="Z133" s="83"/>
    </row>
    <row r="134" spans="1:26" ht="12.75" customHeight="1" x14ac:dyDescent="0.2">
      <c r="A134" s="134"/>
      <c r="B134" s="134"/>
      <c r="C134" s="134"/>
      <c r="D134" s="134"/>
      <c r="E134" s="134"/>
      <c r="F134" s="134"/>
      <c r="G134" s="134"/>
      <c r="H134" s="83"/>
      <c r="I134" s="83"/>
      <c r="J134" s="83"/>
      <c r="K134" s="83"/>
      <c r="L134" s="83"/>
      <c r="M134" s="83"/>
      <c r="N134" s="83"/>
      <c r="O134" s="83"/>
      <c r="P134" s="83"/>
      <c r="Q134" s="83"/>
      <c r="R134" s="83"/>
      <c r="S134" s="83"/>
      <c r="T134" s="83"/>
      <c r="U134" s="83"/>
      <c r="V134" s="83"/>
      <c r="W134" s="83"/>
      <c r="X134" s="83"/>
      <c r="Y134" s="83"/>
      <c r="Z134" s="83"/>
    </row>
    <row r="135" spans="1:26" ht="12.75" customHeight="1" x14ac:dyDescent="0.2">
      <c r="A135" s="134"/>
      <c r="B135" s="134"/>
      <c r="C135" s="134"/>
      <c r="D135" s="134"/>
      <c r="E135" s="134"/>
      <c r="F135" s="134"/>
      <c r="G135" s="134"/>
      <c r="H135" s="83"/>
      <c r="I135" s="83"/>
      <c r="J135" s="83"/>
      <c r="K135" s="83"/>
      <c r="L135" s="83"/>
      <c r="M135" s="83"/>
      <c r="N135" s="83"/>
      <c r="O135" s="83"/>
      <c r="P135" s="83"/>
      <c r="Q135" s="83"/>
      <c r="R135" s="83"/>
      <c r="S135" s="83"/>
      <c r="T135" s="83"/>
      <c r="U135" s="83"/>
      <c r="V135" s="83"/>
      <c r="W135" s="83"/>
      <c r="X135" s="83"/>
      <c r="Y135" s="83"/>
      <c r="Z135" s="83"/>
    </row>
    <row r="136" spans="1:26" ht="12.75" customHeight="1" x14ac:dyDescent="0.2">
      <c r="A136" s="134"/>
      <c r="B136" s="134"/>
      <c r="C136" s="134"/>
      <c r="D136" s="134"/>
      <c r="E136" s="134"/>
      <c r="F136" s="134"/>
      <c r="G136" s="134"/>
      <c r="H136" s="83"/>
      <c r="I136" s="83"/>
      <c r="J136" s="83"/>
      <c r="K136" s="83"/>
      <c r="L136" s="83"/>
      <c r="M136" s="83"/>
      <c r="N136" s="83"/>
      <c r="O136" s="83"/>
      <c r="P136" s="83"/>
      <c r="Q136" s="83"/>
      <c r="R136" s="83"/>
      <c r="S136" s="83"/>
      <c r="T136" s="83"/>
      <c r="U136" s="83"/>
      <c r="V136" s="83"/>
      <c r="W136" s="83"/>
      <c r="X136" s="83"/>
      <c r="Y136" s="83"/>
      <c r="Z136" s="83"/>
    </row>
    <row r="137" spans="1:26" ht="12.75" customHeight="1" x14ac:dyDescent="0.2">
      <c r="A137" s="134"/>
      <c r="B137" s="134"/>
      <c r="C137" s="134"/>
      <c r="D137" s="134"/>
      <c r="E137" s="134"/>
      <c r="F137" s="134"/>
      <c r="G137" s="134"/>
      <c r="H137" s="83"/>
      <c r="I137" s="83"/>
      <c r="J137" s="83"/>
      <c r="K137" s="83"/>
      <c r="L137" s="83"/>
      <c r="M137" s="83"/>
      <c r="N137" s="83"/>
      <c r="O137" s="83"/>
      <c r="P137" s="83"/>
      <c r="Q137" s="83"/>
      <c r="R137" s="83"/>
      <c r="S137" s="83"/>
      <c r="T137" s="83"/>
      <c r="U137" s="83"/>
      <c r="V137" s="83"/>
      <c r="W137" s="83"/>
      <c r="X137" s="83"/>
      <c r="Y137" s="83"/>
      <c r="Z137" s="83"/>
    </row>
    <row r="138" spans="1:26" ht="12.75" customHeight="1" x14ac:dyDescent="0.2">
      <c r="A138" s="134"/>
      <c r="B138" s="134"/>
      <c r="C138" s="134"/>
      <c r="D138" s="134"/>
      <c r="E138" s="134"/>
      <c r="F138" s="134"/>
      <c r="G138" s="134"/>
      <c r="H138" s="83"/>
      <c r="I138" s="83"/>
      <c r="J138" s="83"/>
      <c r="K138" s="83"/>
      <c r="L138" s="83"/>
      <c r="M138" s="83"/>
      <c r="N138" s="83"/>
      <c r="O138" s="83"/>
      <c r="P138" s="83"/>
      <c r="Q138" s="83"/>
      <c r="R138" s="83"/>
      <c r="S138" s="83"/>
      <c r="T138" s="83"/>
      <c r="U138" s="83"/>
      <c r="V138" s="83"/>
      <c r="W138" s="83"/>
      <c r="X138" s="83"/>
      <c r="Y138" s="83"/>
      <c r="Z138" s="83"/>
    </row>
    <row r="139" spans="1:26" ht="12.75" customHeight="1" x14ac:dyDescent="0.2">
      <c r="A139" s="134"/>
      <c r="B139" s="134"/>
      <c r="C139" s="134"/>
      <c r="D139" s="134"/>
      <c r="E139" s="134"/>
      <c r="F139" s="134"/>
      <c r="G139" s="134"/>
      <c r="H139" s="83"/>
      <c r="I139" s="83"/>
      <c r="J139" s="83"/>
      <c r="K139" s="83"/>
      <c r="L139" s="83"/>
      <c r="M139" s="83"/>
      <c r="N139" s="83"/>
      <c r="O139" s="83"/>
      <c r="P139" s="83"/>
      <c r="Q139" s="83"/>
      <c r="R139" s="83"/>
      <c r="S139" s="83"/>
      <c r="T139" s="83"/>
      <c r="U139" s="83"/>
      <c r="V139" s="83"/>
      <c r="W139" s="83"/>
      <c r="X139" s="83"/>
      <c r="Y139" s="83"/>
      <c r="Z139" s="83"/>
    </row>
    <row r="140" spans="1:26" ht="12.75" customHeight="1" x14ac:dyDescent="0.2">
      <c r="A140" s="134"/>
      <c r="B140" s="134"/>
      <c r="C140" s="134"/>
      <c r="D140" s="134"/>
      <c r="E140" s="134"/>
      <c r="F140" s="134"/>
      <c r="G140" s="134"/>
      <c r="H140" s="83"/>
      <c r="I140" s="83"/>
      <c r="J140" s="83"/>
      <c r="K140" s="83"/>
      <c r="L140" s="83"/>
      <c r="M140" s="83"/>
      <c r="N140" s="83"/>
      <c r="O140" s="83"/>
      <c r="P140" s="83"/>
      <c r="Q140" s="83"/>
      <c r="R140" s="83"/>
      <c r="S140" s="83"/>
      <c r="T140" s="83"/>
      <c r="U140" s="83"/>
      <c r="V140" s="83"/>
      <c r="W140" s="83"/>
      <c r="X140" s="83"/>
      <c r="Y140" s="83"/>
      <c r="Z140" s="83"/>
    </row>
    <row r="141" spans="1:26" ht="12.75" customHeight="1" x14ac:dyDescent="0.2">
      <c r="A141" s="134"/>
      <c r="B141" s="134"/>
      <c r="C141" s="134"/>
      <c r="D141" s="134"/>
      <c r="E141" s="134"/>
      <c r="F141" s="134"/>
      <c r="G141" s="134"/>
      <c r="H141" s="83"/>
      <c r="I141" s="83"/>
      <c r="J141" s="83"/>
      <c r="K141" s="83"/>
      <c r="L141" s="83"/>
      <c r="M141" s="83"/>
      <c r="N141" s="83"/>
      <c r="O141" s="83"/>
      <c r="P141" s="83"/>
      <c r="Q141" s="83"/>
      <c r="R141" s="83"/>
      <c r="S141" s="83"/>
      <c r="T141" s="83"/>
      <c r="U141" s="83"/>
      <c r="V141" s="83"/>
      <c r="W141" s="83"/>
      <c r="X141" s="83"/>
      <c r="Y141" s="83"/>
      <c r="Z141" s="83"/>
    </row>
    <row r="142" spans="1:26" ht="12.75" customHeight="1" x14ac:dyDescent="0.2">
      <c r="A142" s="134"/>
      <c r="B142" s="134"/>
      <c r="C142" s="134"/>
      <c r="D142" s="134"/>
      <c r="E142" s="134"/>
      <c r="F142" s="134"/>
      <c r="G142" s="134"/>
      <c r="H142" s="83"/>
      <c r="I142" s="83"/>
      <c r="J142" s="83"/>
      <c r="K142" s="83"/>
      <c r="L142" s="83"/>
      <c r="M142" s="83"/>
      <c r="N142" s="83"/>
      <c r="O142" s="83"/>
      <c r="P142" s="83"/>
      <c r="Q142" s="83"/>
      <c r="R142" s="83"/>
      <c r="S142" s="83"/>
      <c r="T142" s="83"/>
      <c r="U142" s="83"/>
      <c r="V142" s="83"/>
      <c r="W142" s="83"/>
      <c r="X142" s="83"/>
      <c r="Y142" s="83"/>
      <c r="Z142" s="83"/>
    </row>
    <row r="143" spans="1:26" ht="12.75" customHeight="1" x14ac:dyDescent="0.2">
      <c r="A143" s="134"/>
      <c r="B143" s="134"/>
      <c r="C143" s="134"/>
      <c r="D143" s="134"/>
      <c r="E143" s="134"/>
      <c r="F143" s="134"/>
      <c r="G143" s="134"/>
      <c r="H143" s="83"/>
      <c r="I143" s="83"/>
      <c r="J143" s="83"/>
      <c r="K143" s="83"/>
      <c r="L143" s="83"/>
      <c r="M143" s="83"/>
      <c r="N143" s="83"/>
      <c r="O143" s="83"/>
      <c r="P143" s="83"/>
      <c r="Q143" s="83"/>
      <c r="R143" s="83"/>
      <c r="S143" s="83"/>
      <c r="T143" s="83"/>
      <c r="U143" s="83"/>
      <c r="V143" s="83"/>
      <c r="W143" s="83"/>
      <c r="X143" s="83"/>
      <c r="Y143" s="83"/>
      <c r="Z143" s="83"/>
    </row>
    <row r="144" spans="1:26" ht="12.75" customHeight="1" x14ac:dyDescent="0.2">
      <c r="A144" s="134"/>
      <c r="B144" s="134"/>
      <c r="C144" s="134"/>
      <c r="D144" s="134"/>
      <c r="E144" s="134"/>
      <c r="F144" s="134"/>
      <c r="G144" s="134"/>
      <c r="H144" s="83"/>
      <c r="I144" s="83"/>
      <c r="J144" s="83"/>
      <c r="K144" s="83"/>
      <c r="L144" s="83"/>
      <c r="M144" s="83"/>
      <c r="N144" s="83"/>
      <c r="O144" s="83"/>
      <c r="P144" s="83"/>
      <c r="Q144" s="83"/>
      <c r="R144" s="83"/>
      <c r="S144" s="83"/>
      <c r="T144" s="83"/>
      <c r="U144" s="83"/>
      <c r="V144" s="83"/>
      <c r="W144" s="83"/>
      <c r="X144" s="83"/>
      <c r="Y144" s="83"/>
      <c r="Z144" s="83"/>
    </row>
    <row r="145" spans="1:26" ht="12.75" customHeight="1" x14ac:dyDescent="0.2">
      <c r="A145" s="134"/>
      <c r="B145" s="134"/>
      <c r="C145" s="134"/>
      <c r="D145" s="134"/>
      <c r="E145" s="134"/>
      <c r="F145" s="134"/>
      <c r="G145" s="134"/>
      <c r="H145" s="83"/>
      <c r="I145" s="83"/>
      <c r="J145" s="83"/>
      <c r="K145" s="83"/>
      <c r="L145" s="83"/>
      <c r="M145" s="83"/>
      <c r="N145" s="83"/>
      <c r="O145" s="83"/>
      <c r="P145" s="83"/>
      <c r="Q145" s="83"/>
      <c r="R145" s="83"/>
      <c r="S145" s="83"/>
      <c r="T145" s="83"/>
      <c r="U145" s="83"/>
      <c r="V145" s="83"/>
      <c r="W145" s="83"/>
      <c r="X145" s="83"/>
      <c r="Y145" s="83"/>
      <c r="Z145" s="83"/>
    </row>
    <row r="146" spans="1:26" ht="12.75" customHeight="1" x14ac:dyDescent="0.2">
      <c r="A146" s="134"/>
      <c r="B146" s="134"/>
      <c r="C146" s="134"/>
      <c r="D146" s="134"/>
      <c r="E146" s="134"/>
      <c r="F146" s="134"/>
      <c r="G146" s="134"/>
      <c r="H146" s="83"/>
      <c r="I146" s="83"/>
      <c r="J146" s="83"/>
      <c r="K146" s="83"/>
      <c r="L146" s="83"/>
      <c r="M146" s="83"/>
      <c r="N146" s="83"/>
      <c r="O146" s="83"/>
      <c r="P146" s="83"/>
      <c r="Q146" s="83"/>
      <c r="R146" s="83"/>
      <c r="S146" s="83"/>
      <c r="T146" s="83"/>
      <c r="U146" s="83"/>
      <c r="V146" s="83"/>
      <c r="W146" s="83"/>
      <c r="X146" s="83"/>
      <c r="Y146" s="83"/>
      <c r="Z146" s="83"/>
    </row>
    <row r="147" spans="1:26" ht="12.75" customHeight="1" x14ac:dyDescent="0.2">
      <c r="A147" s="134"/>
      <c r="B147" s="134"/>
      <c r="C147" s="134"/>
      <c r="D147" s="134"/>
      <c r="E147" s="134"/>
      <c r="F147" s="134"/>
      <c r="G147" s="134"/>
      <c r="H147" s="83"/>
      <c r="I147" s="83"/>
      <c r="J147" s="83"/>
      <c r="K147" s="83"/>
      <c r="L147" s="83"/>
      <c r="M147" s="83"/>
      <c r="N147" s="83"/>
      <c r="O147" s="83"/>
      <c r="P147" s="83"/>
      <c r="Q147" s="83"/>
      <c r="R147" s="83"/>
      <c r="S147" s="83"/>
      <c r="T147" s="83"/>
      <c r="U147" s="83"/>
      <c r="V147" s="83"/>
      <c r="W147" s="83"/>
      <c r="X147" s="83"/>
      <c r="Y147" s="83"/>
      <c r="Z147" s="83"/>
    </row>
    <row r="148" spans="1:26" ht="12.75" customHeight="1" x14ac:dyDescent="0.2">
      <c r="A148" s="134"/>
      <c r="B148" s="134"/>
      <c r="C148" s="134"/>
      <c r="D148" s="134"/>
      <c r="E148" s="134"/>
      <c r="F148" s="134"/>
      <c r="G148" s="134"/>
      <c r="H148" s="83"/>
      <c r="I148" s="83"/>
      <c r="J148" s="83"/>
      <c r="K148" s="83"/>
      <c r="L148" s="83"/>
      <c r="M148" s="83"/>
      <c r="N148" s="83"/>
      <c r="O148" s="83"/>
      <c r="P148" s="83"/>
      <c r="Q148" s="83"/>
      <c r="R148" s="83"/>
      <c r="S148" s="83"/>
      <c r="T148" s="83"/>
      <c r="U148" s="83"/>
      <c r="V148" s="83"/>
      <c r="W148" s="83"/>
      <c r="X148" s="83"/>
      <c r="Y148" s="83"/>
      <c r="Z148" s="83"/>
    </row>
    <row r="149" spans="1:26" ht="12.75" customHeight="1" x14ac:dyDescent="0.2">
      <c r="A149" s="134"/>
      <c r="B149" s="134"/>
      <c r="C149" s="134"/>
      <c r="D149" s="134"/>
      <c r="E149" s="134"/>
      <c r="F149" s="134"/>
      <c r="G149" s="134"/>
      <c r="H149" s="83"/>
      <c r="I149" s="83"/>
      <c r="J149" s="83"/>
      <c r="K149" s="83"/>
      <c r="L149" s="83"/>
      <c r="M149" s="83"/>
      <c r="N149" s="83"/>
      <c r="O149" s="83"/>
      <c r="P149" s="83"/>
      <c r="Q149" s="83"/>
      <c r="R149" s="83"/>
      <c r="S149" s="83"/>
      <c r="T149" s="83"/>
      <c r="U149" s="83"/>
      <c r="V149" s="83"/>
      <c r="W149" s="83"/>
      <c r="X149" s="83"/>
      <c r="Y149" s="83"/>
      <c r="Z149" s="83"/>
    </row>
    <row r="150" spans="1:26" ht="12.75" customHeight="1" x14ac:dyDescent="0.2">
      <c r="A150" s="134"/>
      <c r="B150" s="134"/>
      <c r="C150" s="134"/>
      <c r="D150" s="134"/>
      <c r="E150" s="134"/>
      <c r="F150" s="134"/>
      <c r="G150" s="134"/>
      <c r="H150" s="83"/>
      <c r="I150" s="83"/>
      <c r="J150" s="83"/>
      <c r="K150" s="83"/>
      <c r="L150" s="83"/>
      <c r="M150" s="83"/>
      <c r="N150" s="83"/>
      <c r="O150" s="83"/>
      <c r="P150" s="83"/>
      <c r="Q150" s="83"/>
      <c r="R150" s="83"/>
      <c r="S150" s="83"/>
      <c r="T150" s="83"/>
      <c r="U150" s="83"/>
      <c r="V150" s="83"/>
      <c r="W150" s="83"/>
      <c r="X150" s="83"/>
      <c r="Y150" s="83"/>
      <c r="Z150" s="83"/>
    </row>
    <row r="151" spans="1:26" ht="12.75" customHeight="1" x14ac:dyDescent="0.2">
      <c r="A151" s="134"/>
      <c r="B151" s="134"/>
      <c r="C151" s="134"/>
      <c r="D151" s="134"/>
      <c r="E151" s="134"/>
      <c r="F151" s="134"/>
      <c r="G151" s="134"/>
      <c r="H151" s="83"/>
      <c r="I151" s="83"/>
      <c r="J151" s="83"/>
      <c r="K151" s="83"/>
      <c r="L151" s="83"/>
      <c r="M151" s="83"/>
      <c r="N151" s="83"/>
      <c r="O151" s="83"/>
      <c r="P151" s="83"/>
      <c r="Q151" s="83"/>
      <c r="R151" s="83"/>
      <c r="S151" s="83"/>
      <c r="T151" s="83"/>
      <c r="U151" s="83"/>
      <c r="V151" s="83"/>
      <c r="W151" s="83"/>
      <c r="X151" s="83"/>
      <c r="Y151" s="83"/>
      <c r="Z151" s="83"/>
    </row>
    <row r="152" spans="1:26" ht="12.75" customHeight="1" x14ac:dyDescent="0.2">
      <c r="A152" s="134"/>
      <c r="B152" s="134"/>
      <c r="C152" s="134"/>
      <c r="D152" s="134"/>
      <c r="E152" s="134"/>
      <c r="F152" s="134"/>
      <c r="G152" s="134"/>
      <c r="H152" s="83"/>
      <c r="I152" s="83"/>
      <c r="J152" s="83"/>
      <c r="K152" s="83"/>
      <c r="L152" s="83"/>
      <c r="M152" s="83"/>
      <c r="N152" s="83"/>
      <c r="O152" s="83"/>
      <c r="P152" s="83"/>
      <c r="Q152" s="83"/>
      <c r="R152" s="83"/>
      <c r="S152" s="83"/>
      <c r="T152" s="83"/>
      <c r="U152" s="83"/>
      <c r="V152" s="83"/>
      <c r="W152" s="83"/>
      <c r="X152" s="83"/>
      <c r="Y152" s="83"/>
      <c r="Z152" s="83"/>
    </row>
    <row r="153" spans="1:26" ht="12.75" customHeight="1" x14ac:dyDescent="0.2">
      <c r="A153" s="134"/>
      <c r="B153" s="134"/>
      <c r="C153" s="134"/>
      <c r="D153" s="134"/>
      <c r="E153" s="134"/>
      <c r="F153" s="134"/>
      <c r="G153" s="134"/>
      <c r="H153" s="83"/>
      <c r="I153" s="83"/>
      <c r="J153" s="83"/>
      <c r="K153" s="83"/>
      <c r="L153" s="83"/>
      <c r="M153" s="83"/>
      <c r="N153" s="83"/>
      <c r="O153" s="83"/>
      <c r="P153" s="83"/>
      <c r="Q153" s="83"/>
      <c r="R153" s="83"/>
      <c r="S153" s="83"/>
      <c r="T153" s="83"/>
      <c r="U153" s="83"/>
      <c r="V153" s="83"/>
      <c r="W153" s="83"/>
      <c r="X153" s="83"/>
      <c r="Y153" s="83"/>
      <c r="Z153" s="83"/>
    </row>
    <row r="154" spans="1:26" ht="12.75" customHeight="1" x14ac:dyDescent="0.2">
      <c r="A154" s="134"/>
      <c r="B154" s="134"/>
      <c r="C154" s="134"/>
      <c r="D154" s="134"/>
      <c r="E154" s="134"/>
      <c r="F154" s="134"/>
      <c r="G154" s="134"/>
      <c r="H154" s="83"/>
      <c r="I154" s="83"/>
      <c r="J154" s="83"/>
      <c r="K154" s="83"/>
      <c r="L154" s="83"/>
      <c r="M154" s="83"/>
      <c r="N154" s="83"/>
      <c r="O154" s="83"/>
      <c r="P154" s="83"/>
      <c r="Q154" s="83"/>
      <c r="R154" s="83"/>
      <c r="S154" s="83"/>
      <c r="T154" s="83"/>
      <c r="U154" s="83"/>
      <c r="V154" s="83"/>
      <c r="W154" s="83"/>
      <c r="X154" s="83"/>
      <c r="Y154" s="83"/>
      <c r="Z154" s="83"/>
    </row>
    <row r="155" spans="1:26" ht="12.75" customHeight="1" x14ac:dyDescent="0.2">
      <c r="A155" s="134"/>
      <c r="B155" s="134"/>
      <c r="C155" s="134"/>
      <c r="D155" s="134"/>
      <c r="E155" s="134"/>
      <c r="F155" s="134"/>
      <c r="G155" s="134"/>
      <c r="H155" s="83"/>
      <c r="I155" s="83"/>
      <c r="J155" s="83"/>
      <c r="K155" s="83"/>
      <c r="L155" s="83"/>
      <c r="M155" s="83"/>
      <c r="N155" s="83"/>
      <c r="O155" s="83"/>
      <c r="P155" s="83"/>
      <c r="Q155" s="83"/>
      <c r="R155" s="83"/>
      <c r="S155" s="83"/>
      <c r="T155" s="83"/>
      <c r="U155" s="83"/>
      <c r="V155" s="83"/>
      <c r="W155" s="83"/>
      <c r="X155" s="83"/>
      <c r="Y155" s="83"/>
      <c r="Z155" s="83"/>
    </row>
    <row r="156" spans="1:26" ht="12.75" customHeight="1" x14ac:dyDescent="0.2">
      <c r="A156" s="134"/>
      <c r="B156" s="134"/>
      <c r="C156" s="134"/>
      <c r="D156" s="134"/>
      <c r="E156" s="134"/>
      <c r="F156" s="134"/>
      <c r="G156" s="134"/>
      <c r="H156" s="83"/>
      <c r="I156" s="83"/>
      <c r="J156" s="83"/>
      <c r="K156" s="83"/>
      <c r="L156" s="83"/>
      <c r="M156" s="83"/>
      <c r="N156" s="83"/>
      <c r="O156" s="83"/>
      <c r="P156" s="83"/>
      <c r="Q156" s="83"/>
      <c r="R156" s="83"/>
      <c r="S156" s="83"/>
      <c r="T156" s="83"/>
      <c r="U156" s="83"/>
      <c r="V156" s="83"/>
      <c r="W156" s="83"/>
      <c r="X156" s="83"/>
      <c r="Y156" s="83"/>
      <c r="Z156" s="83"/>
    </row>
    <row r="157" spans="1:26" ht="12.75" customHeight="1" x14ac:dyDescent="0.2">
      <c r="A157" s="134"/>
      <c r="B157" s="134"/>
      <c r="C157" s="134"/>
      <c r="D157" s="134"/>
      <c r="E157" s="134"/>
      <c r="F157" s="134"/>
      <c r="G157" s="134"/>
      <c r="H157" s="83"/>
      <c r="I157" s="83"/>
      <c r="J157" s="83"/>
      <c r="K157" s="83"/>
      <c r="L157" s="83"/>
      <c r="M157" s="83"/>
      <c r="N157" s="83"/>
      <c r="O157" s="83"/>
      <c r="P157" s="83"/>
      <c r="Q157" s="83"/>
      <c r="R157" s="83"/>
      <c r="S157" s="83"/>
      <c r="T157" s="83"/>
      <c r="U157" s="83"/>
      <c r="V157" s="83"/>
      <c r="W157" s="83"/>
      <c r="X157" s="83"/>
      <c r="Y157" s="83"/>
      <c r="Z157" s="83"/>
    </row>
    <row r="158" spans="1:26" ht="12.75" customHeight="1" x14ac:dyDescent="0.2">
      <c r="A158" s="134"/>
      <c r="B158" s="134"/>
      <c r="C158" s="134"/>
      <c r="D158" s="134"/>
      <c r="E158" s="134"/>
      <c r="F158" s="134"/>
      <c r="G158" s="134"/>
      <c r="H158" s="83"/>
      <c r="I158" s="83"/>
      <c r="J158" s="83"/>
      <c r="K158" s="83"/>
      <c r="L158" s="83"/>
      <c r="M158" s="83"/>
      <c r="N158" s="83"/>
      <c r="O158" s="83"/>
      <c r="P158" s="83"/>
      <c r="Q158" s="83"/>
      <c r="R158" s="83"/>
      <c r="S158" s="83"/>
      <c r="T158" s="83"/>
      <c r="U158" s="83"/>
      <c r="V158" s="83"/>
      <c r="W158" s="83"/>
      <c r="X158" s="83"/>
      <c r="Y158" s="83"/>
      <c r="Z158" s="83"/>
    </row>
    <row r="159" spans="1:26" ht="12.75" customHeight="1" x14ac:dyDescent="0.2">
      <c r="A159" s="134"/>
      <c r="B159" s="134"/>
      <c r="C159" s="134"/>
      <c r="D159" s="134"/>
      <c r="E159" s="134"/>
      <c r="F159" s="134"/>
      <c r="G159" s="134"/>
      <c r="H159" s="83"/>
      <c r="I159" s="83"/>
      <c r="J159" s="83"/>
      <c r="K159" s="83"/>
      <c r="L159" s="83"/>
      <c r="M159" s="83"/>
      <c r="N159" s="83"/>
      <c r="O159" s="83"/>
      <c r="P159" s="83"/>
      <c r="Q159" s="83"/>
      <c r="R159" s="83"/>
      <c r="S159" s="83"/>
      <c r="T159" s="83"/>
      <c r="U159" s="83"/>
      <c r="V159" s="83"/>
      <c r="W159" s="83"/>
      <c r="X159" s="83"/>
      <c r="Y159" s="83"/>
      <c r="Z159" s="83"/>
    </row>
    <row r="160" spans="1:26" ht="12.75" customHeight="1" x14ac:dyDescent="0.2">
      <c r="A160" s="134"/>
      <c r="B160" s="134"/>
      <c r="C160" s="134"/>
      <c r="D160" s="134"/>
      <c r="E160" s="134"/>
      <c r="F160" s="134"/>
      <c r="G160" s="134"/>
      <c r="H160" s="83"/>
      <c r="I160" s="83"/>
      <c r="J160" s="83"/>
      <c r="K160" s="83"/>
      <c r="L160" s="83"/>
      <c r="M160" s="83"/>
      <c r="N160" s="83"/>
      <c r="O160" s="83"/>
      <c r="P160" s="83"/>
      <c r="Q160" s="83"/>
      <c r="R160" s="83"/>
      <c r="S160" s="83"/>
      <c r="T160" s="83"/>
      <c r="U160" s="83"/>
      <c r="V160" s="83"/>
      <c r="W160" s="83"/>
      <c r="X160" s="83"/>
      <c r="Y160" s="83"/>
      <c r="Z160" s="83"/>
    </row>
    <row r="161" spans="1:26" ht="12.75" customHeight="1" x14ac:dyDescent="0.2">
      <c r="A161" s="134"/>
      <c r="B161" s="134"/>
      <c r="C161" s="134"/>
      <c r="D161" s="134"/>
      <c r="E161" s="134"/>
      <c r="F161" s="134"/>
      <c r="G161" s="134"/>
      <c r="H161" s="83"/>
      <c r="I161" s="83"/>
      <c r="J161" s="83"/>
      <c r="K161" s="83"/>
      <c r="L161" s="83"/>
      <c r="M161" s="83"/>
      <c r="N161" s="83"/>
      <c r="O161" s="83"/>
      <c r="P161" s="83"/>
      <c r="Q161" s="83"/>
      <c r="R161" s="83"/>
      <c r="S161" s="83"/>
      <c r="T161" s="83"/>
      <c r="U161" s="83"/>
      <c r="V161" s="83"/>
      <c r="W161" s="83"/>
      <c r="X161" s="83"/>
      <c r="Y161" s="83"/>
      <c r="Z161" s="83"/>
    </row>
    <row r="162" spans="1:26" ht="12.75" customHeight="1" x14ac:dyDescent="0.2">
      <c r="A162" s="134"/>
      <c r="B162" s="134"/>
      <c r="C162" s="134"/>
      <c r="D162" s="134"/>
      <c r="E162" s="134"/>
      <c r="F162" s="134"/>
      <c r="G162" s="134"/>
      <c r="H162" s="83"/>
      <c r="I162" s="83"/>
      <c r="J162" s="83"/>
      <c r="K162" s="83"/>
      <c r="L162" s="83"/>
      <c r="M162" s="83"/>
      <c r="N162" s="83"/>
      <c r="O162" s="83"/>
      <c r="P162" s="83"/>
      <c r="Q162" s="83"/>
      <c r="R162" s="83"/>
      <c r="S162" s="83"/>
      <c r="T162" s="83"/>
      <c r="U162" s="83"/>
      <c r="V162" s="83"/>
      <c r="W162" s="83"/>
      <c r="X162" s="83"/>
      <c r="Y162" s="83"/>
      <c r="Z162" s="83"/>
    </row>
    <row r="163" spans="1:26" ht="12.75" customHeight="1" x14ac:dyDescent="0.2">
      <c r="A163" s="134"/>
      <c r="B163" s="134"/>
      <c r="C163" s="134"/>
      <c r="D163" s="134"/>
      <c r="E163" s="134"/>
      <c r="F163" s="134"/>
      <c r="G163" s="134"/>
      <c r="H163" s="83"/>
      <c r="I163" s="83"/>
      <c r="J163" s="83"/>
      <c r="K163" s="83"/>
      <c r="L163" s="83"/>
      <c r="M163" s="83"/>
      <c r="N163" s="83"/>
      <c r="O163" s="83"/>
      <c r="P163" s="83"/>
      <c r="Q163" s="83"/>
      <c r="R163" s="83"/>
      <c r="S163" s="83"/>
      <c r="T163" s="83"/>
      <c r="U163" s="83"/>
      <c r="V163" s="83"/>
      <c r="W163" s="83"/>
      <c r="X163" s="83"/>
      <c r="Y163" s="83"/>
      <c r="Z163" s="83"/>
    </row>
    <row r="164" spans="1:26" ht="12.75" customHeight="1" x14ac:dyDescent="0.2">
      <c r="A164" s="134"/>
      <c r="B164" s="134"/>
      <c r="C164" s="134"/>
      <c r="D164" s="134"/>
      <c r="E164" s="134"/>
      <c r="F164" s="134"/>
      <c r="G164" s="134"/>
      <c r="H164" s="83"/>
      <c r="I164" s="83"/>
      <c r="J164" s="83"/>
      <c r="K164" s="83"/>
      <c r="L164" s="83"/>
      <c r="M164" s="83"/>
      <c r="N164" s="83"/>
      <c r="O164" s="83"/>
      <c r="P164" s="83"/>
      <c r="Q164" s="83"/>
      <c r="R164" s="83"/>
      <c r="S164" s="83"/>
      <c r="T164" s="83"/>
      <c r="U164" s="83"/>
      <c r="V164" s="83"/>
      <c r="W164" s="83"/>
      <c r="X164" s="83"/>
      <c r="Y164" s="83"/>
      <c r="Z164" s="83"/>
    </row>
    <row r="165" spans="1:26" ht="12.75" customHeight="1" x14ac:dyDescent="0.2">
      <c r="A165" s="134"/>
      <c r="B165" s="134"/>
      <c r="C165" s="134"/>
      <c r="D165" s="134"/>
      <c r="E165" s="134"/>
      <c r="F165" s="134"/>
      <c r="G165" s="134"/>
      <c r="H165" s="83"/>
      <c r="I165" s="83"/>
      <c r="J165" s="83"/>
      <c r="K165" s="83"/>
      <c r="L165" s="83"/>
      <c r="M165" s="83"/>
      <c r="N165" s="83"/>
      <c r="O165" s="83"/>
      <c r="P165" s="83"/>
      <c r="Q165" s="83"/>
      <c r="R165" s="83"/>
      <c r="S165" s="83"/>
      <c r="T165" s="83"/>
      <c r="U165" s="83"/>
      <c r="V165" s="83"/>
      <c r="W165" s="83"/>
      <c r="X165" s="83"/>
      <c r="Y165" s="83"/>
      <c r="Z165" s="83"/>
    </row>
    <row r="166" spans="1:26" ht="12.75" customHeight="1" x14ac:dyDescent="0.2">
      <c r="A166" s="134"/>
      <c r="B166" s="134"/>
      <c r="C166" s="134"/>
      <c r="D166" s="134"/>
      <c r="E166" s="134"/>
      <c r="F166" s="134"/>
      <c r="G166" s="134"/>
      <c r="H166" s="83"/>
      <c r="I166" s="83"/>
      <c r="J166" s="83"/>
      <c r="K166" s="83"/>
      <c r="L166" s="83"/>
      <c r="M166" s="83"/>
      <c r="N166" s="83"/>
      <c r="O166" s="83"/>
      <c r="P166" s="83"/>
      <c r="Q166" s="83"/>
      <c r="R166" s="83"/>
      <c r="S166" s="83"/>
      <c r="T166" s="83"/>
      <c r="U166" s="83"/>
      <c r="V166" s="83"/>
      <c r="W166" s="83"/>
      <c r="X166" s="83"/>
      <c r="Y166" s="83"/>
      <c r="Z166" s="83"/>
    </row>
    <row r="167" spans="1:26" ht="12.75" customHeight="1" x14ac:dyDescent="0.2">
      <c r="A167" s="134"/>
      <c r="B167" s="134"/>
      <c r="C167" s="134"/>
      <c r="D167" s="134"/>
      <c r="E167" s="134"/>
      <c r="F167" s="134"/>
      <c r="G167" s="134"/>
      <c r="H167" s="83"/>
      <c r="I167" s="83"/>
      <c r="J167" s="83"/>
      <c r="K167" s="83"/>
      <c r="L167" s="83"/>
      <c r="M167" s="83"/>
      <c r="N167" s="83"/>
      <c r="O167" s="83"/>
      <c r="P167" s="83"/>
      <c r="Q167" s="83"/>
      <c r="R167" s="83"/>
      <c r="S167" s="83"/>
      <c r="T167" s="83"/>
      <c r="U167" s="83"/>
      <c r="V167" s="83"/>
      <c r="W167" s="83"/>
      <c r="X167" s="83"/>
      <c r="Y167" s="83"/>
      <c r="Z167" s="83"/>
    </row>
    <row r="168" spans="1:26" ht="12.75" customHeight="1" x14ac:dyDescent="0.2">
      <c r="A168" s="134"/>
      <c r="B168" s="134"/>
      <c r="C168" s="134"/>
      <c r="D168" s="134"/>
      <c r="E168" s="134"/>
      <c r="F168" s="134"/>
      <c r="G168" s="134"/>
      <c r="H168" s="83"/>
      <c r="I168" s="83"/>
      <c r="J168" s="83"/>
      <c r="K168" s="83"/>
      <c r="L168" s="83"/>
      <c r="M168" s="83"/>
      <c r="N168" s="83"/>
      <c r="O168" s="83"/>
      <c r="P168" s="83"/>
      <c r="Q168" s="83"/>
      <c r="R168" s="83"/>
      <c r="S168" s="83"/>
      <c r="T168" s="83"/>
      <c r="U168" s="83"/>
      <c r="V168" s="83"/>
      <c r="W168" s="83"/>
      <c r="X168" s="83"/>
      <c r="Y168" s="83"/>
      <c r="Z168" s="83"/>
    </row>
    <row r="169" spans="1:26" ht="12.75" customHeight="1" x14ac:dyDescent="0.2">
      <c r="A169" s="134"/>
      <c r="B169" s="134"/>
      <c r="C169" s="134"/>
      <c r="D169" s="134"/>
      <c r="E169" s="134"/>
      <c r="F169" s="134"/>
      <c r="G169" s="134"/>
      <c r="H169" s="83"/>
      <c r="I169" s="83"/>
      <c r="J169" s="83"/>
      <c r="K169" s="83"/>
      <c r="L169" s="83"/>
      <c r="M169" s="83"/>
      <c r="N169" s="83"/>
      <c r="O169" s="83"/>
      <c r="P169" s="83"/>
      <c r="Q169" s="83"/>
      <c r="R169" s="83"/>
      <c r="S169" s="83"/>
      <c r="T169" s="83"/>
      <c r="U169" s="83"/>
      <c r="V169" s="83"/>
      <c r="W169" s="83"/>
      <c r="X169" s="83"/>
      <c r="Y169" s="83"/>
      <c r="Z169" s="83"/>
    </row>
    <row r="170" spans="1:26" ht="12.75" customHeight="1" x14ac:dyDescent="0.2">
      <c r="A170" s="134"/>
      <c r="B170" s="134"/>
      <c r="C170" s="134"/>
      <c r="D170" s="134"/>
      <c r="E170" s="134"/>
      <c r="F170" s="134"/>
      <c r="G170" s="134"/>
      <c r="H170" s="83"/>
      <c r="I170" s="83"/>
      <c r="J170" s="83"/>
      <c r="K170" s="83"/>
      <c r="L170" s="83"/>
      <c r="M170" s="83"/>
      <c r="N170" s="83"/>
      <c r="O170" s="83"/>
      <c r="P170" s="83"/>
      <c r="Q170" s="83"/>
      <c r="R170" s="83"/>
      <c r="S170" s="83"/>
      <c r="T170" s="83"/>
      <c r="U170" s="83"/>
      <c r="V170" s="83"/>
      <c r="W170" s="83"/>
      <c r="X170" s="83"/>
      <c r="Y170" s="83"/>
      <c r="Z170" s="83"/>
    </row>
    <row r="171" spans="1:26" ht="12.75" customHeight="1" x14ac:dyDescent="0.2">
      <c r="A171" s="134"/>
      <c r="B171" s="134"/>
      <c r="C171" s="134"/>
      <c r="D171" s="134"/>
      <c r="E171" s="134"/>
      <c r="F171" s="134"/>
      <c r="G171" s="134"/>
      <c r="H171" s="83"/>
      <c r="I171" s="83"/>
      <c r="J171" s="83"/>
      <c r="K171" s="83"/>
      <c r="L171" s="83"/>
      <c r="M171" s="83"/>
      <c r="N171" s="83"/>
      <c r="O171" s="83"/>
      <c r="P171" s="83"/>
      <c r="Q171" s="83"/>
      <c r="R171" s="83"/>
      <c r="S171" s="83"/>
      <c r="T171" s="83"/>
      <c r="U171" s="83"/>
      <c r="V171" s="83"/>
      <c r="W171" s="83"/>
      <c r="X171" s="83"/>
      <c r="Y171" s="83"/>
      <c r="Z171" s="83"/>
    </row>
    <row r="172" spans="1:26" ht="12.75" customHeight="1" x14ac:dyDescent="0.2">
      <c r="A172" s="134"/>
      <c r="B172" s="134"/>
      <c r="C172" s="134"/>
      <c r="D172" s="134"/>
      <c r="E172" s="134"/>
      <c r="F172" s="134"/>
      <c r="G172" s="134"/>
      <c r="H172" s="83"/>
      <c r="I172" s="83"/>
      <c r="J172" s="83"/>
      <c r="K172" s="83"/>
      <c r="L172" s="83"/>
      <c r="M172" s="83"/>
      <c r="N172" s="83"/>
      <c r="O172" s="83"/>
      <c r="P172" s="83"/>
      <c r="Q172" s="83"/>
      <c r="R172" s="83"/>
      <c r="S172" s="83"/>
      <c r="T172" s="83"/>
      <c r="U172" s="83"/>
      <c r="V172" s="83"/>
      <c r="W172" s="83"/>
      <c r="X172" s="83"/>
      <c r="Y172" s="83"/>
      <c r="Z172" s="83"/>
    </row>
    <row r="173" spans="1:26" ht="12.75" customHeight="1" x14ac:dyDescent="0.2">
      <c r="A173" s="134"/>
      <c r="B173" s="134"/>
      <c r="C173" s="134"/>
      <c r="D173" s="134"/>
      <c r="E173" s="134"/>
      <c r="F173" s="134"/>
      <c r="G173" s="134"/>
      <c r="H173" s="83"/>
      <c r="I173" s="83"/>
      <c r="J173" s="83"/>
      <c r="K173" s="83"/>
      <c r="L173" s="83"/>
      <c r="M173" s="83"/>
      <c r="N173" s="83"/>
      <c r="O173" s="83"/>
      <c r="P173" s="83"/>
      <c r="Q173" s="83"/>
      <c r="R173" s="83"/>
      <c r="S173" s="83"/>
      <c r="T173" s="83"/>
      <c r="U173" s="83"/>
      <c r="V173" s="83"/>
      <c r="W173" s="83"/>
      <c r="X173" s="83"/>
      <c r="Y173" s="83"/>
      <c r="Z173" s="83"/>
    </row>
    <row r="174" spans="1:26" ht="12.75" customHeight="1" x14ac:dyDescent="0.2">
      <c r="A174" s="134"/>
      <c r="B174" s="134"/>
      <c r="C174" s="134"/>
      <c r="D174" s="134"/>
      <c r="E174" s="134"/>
      <c r="F174" s="134"/>
      <c r="G174" s="134"/>
      <c r="H174" s="83"/>
      <c r="I174" s="83"/>
      <c r="J174" s="83"/>
      <c r="K174" s="83"/>
      <c r="L174" s="83"/>
      <c r="M174" s="83"/>
      <c r="N174" s="83"/>
      <c r="O174" s="83"/>
      <c r="P174" s="83"/>
      <c r="Q174" s="83"/>
      <c r="R174" s="83"/>
      <c r="S174" s="83"/>
      <c r="T174" s="83"/>
      <c r="U174" s="83"/>
      <c r="V174" s="83"/>
      <c r="W174" s="83"/>
      <c r="X174" s="83"/>
      <c r="Y174" s="83"/>
      <c r="Z174" s="83"/>
    </row>
    <row r="175" spans="1:26" ht="12.75" customHeight="1" x14ac:dyDescent="0.2">
      <c r="A175" s="134"/>
      <c r="B175" s="134"/>
      <c r="C175" s="134"/>
      <c r="D175" s="134"/>
      <c r="E175" s="134"/>
      <c r="F175" s="134"/>
      <c r="G175" s="134"/>
      <c r="H175" s="83"/>
      <c r="I175" s="83"/>
      <c r="J175" s="83"/>
      <c r="K175" s="83"/>
      <c r="L175" s="83"/>
      <c r="M175" s="83"/>
      <c r="N175" s="83"/>
      <c r="O175" s="83"/>
      <c r="P175" s="83"/>
      <c r="Q175" s="83"/>
      <c r="R175" s="83"/>
      <c r="S175" s="83"/>
      <c r="T175" s="83"/>
      <c r="U175" s="83"/>
      <c r="V175" s="83"/>
      <c r="W175" s="83"/>
      <c r="X175" s="83"/>
      <c r="Y175" s="83"/>
      <c r="Z175" s="83"/>
    </row>
    <row r="176" spans="1:26" ht="12.75" customHeight="1" x14ac:dyDescent="0.2">
      <c r="A176" s="134"/>
      <c r="B176" s="134"/>
      <c r="C176" s="134"/>
      <c r="D176" s="134"/>
      <c r="E176" s="134"/>
      <c r="F176" s="134"/>
      <c r="G176" s="134"/>
      <c r="H176" s="83"/>
      <c r="I176" s="83"/>
      <c r="J176" s="83"/>
      <c r="K176" s="83"/>
      <c r="L176" s="83"/>
      <c r="M176" s="83"/>
      <c r="N176" s="83"/>
      <c r="O176" s="83"/>
      <c r="P176" s="83"/>
      <c r="Q176" s="83"/>
      <c r="R176" s="83"/>
      <c r="S176" s="83"/>
      <c r="T176" s="83"/>
      <c r="U176" s="83"/>
      <c r="V176" s="83"/>
      <c r="W176" s="83"/>
      <c r="X176" s="83"/>
      <c r="Y176" s="83"/>
      <c r="Z176" s="83"/>
    </row>
    <row r="177" spans="1:26" ht="12.75" customHeight="1" x14ac:dyDescent="0.2">
      <c r="A177" s="134"/>
      <c r="B177" s="134"/>
      <c r="C177" s="134"/>
      <c r="D177" s="134"/>
      <c r="E177" s="134"/>
      <c r="F177" s="134"/>
      <c r="G177" s="134"/>
      <c r="H177" s="83"/>
      <c r="I177" s="83"/>
      <c r="J177" s="83"/>
      <c r="K177" s="83"/>
      <c r="L177" s="83"/>
      <c r="M177" s="83"/>
      <c r="N177" s="83"/>
      <c r="O177" s="83"/>
      <c r="P177" s="83"/>
      <c r="Q177" s="83"/>
      <c r="R177" s="83"/>
      <c r="S177" s="83"/>
      <c r="T177" s="83"/>
      <c r="U177" s="83"/>
      <c r="V177" s="83"/>
      <c r="W177" s="83"/>
      <c r="X177" s="83"/>
      <c r="Y177" s="83"/>
      <c r="Z177" s="83"/>
    </row>
    <row r="178" spans="1:26" ht="12.75" customHeight="1" x14ac:dyDescent="0.2">
      <c r="A178" s="134"/>
      <c r="B178" s="134"/>
      <c r="C178" s="134"/>
      <c r="D178" s="134"/>
      <c r="E178" s="134"/>
      <c r="F178" s="134"/>
      <c r="G178" s="134"/>
      <c r="H178" s="83"/>
      <c r="I178" s="83"/>
      <c r="J178" s="83"/>
      <c r="K178" s="83"/>
      <c r="L178" s="83"/>
      <c r="M178" s="83"/>
      <c r="N178" s="83"/>
      <c r="O178" s="83"/>
      <c r="P178" s="83"/>
      <c r="Q178" s="83"/>
      <c r="R178" s="83"/>
      <c r="S178" s="83"/>
      <c r="T178" s="83"/>
      <c r="U178" s="83"/>
      <c r="V178" s="83"/>
      <c r="W178" s="83"/>
      <c r="X178" s="83"/>
      <c r="Y178" s="83"/>
      <c r="Z178" s="83"/>
    </row>
    <row r="179" spans="1:26" ht="12.75" customHeight="1" x14ac:dyDescent="0.2">
      <c r="A179" s="134"/>
      <c r="B179" s="134"/>
      <c r="C179" s="134"/>
      <c r="D179" s="134"/>
      <c r="E179" s="134"/>
      <c r="F179" s="134"/>
      <c r="G179" s="134"/>
      <c r="H179" s="83"/>
      <c r="I179" s="83"/>
      <c r="J179" s="83"/>
      <c r="K179" s="83"/>
      <c r="L179" s="83"/>
      <c r="M179" s="83"/>
      <c r="N179" s="83"/>
      <c r="O179" s="83"/>
      <c r="P179" s="83"/>
      <c r="Q179" s="83"/>
      <c r="R179" s="83"/>
      <c r="S179" s="83"/>
      <c r="T179" s="83"/>
      <c r="U179" s="83"/>
      <c r="V179" s="83"/>
      <c r="W179" s="83"/>
      <c r="X179" s="83"/>
      <c r="Y179" s="83"/>
      <c r="Z179" s="83"/>
    </row>
    <row r="180" spans="1:26" ht="12.75" customHeight="1" x14ac:dyDescent="0.2">
      <c r="A180" s="134"/>
      <c r="B180" s="134"/>
      <c r="C180" s="134"/>
      <c r="D180" s="134"/>
      <c r="E180" s="134"/>
      <c r="F180" s="134"/>
      <c r="G180" s="134"/>
      <c r="H180" s="83"/>
      <c r="I180" s="83"/>
      <c r="J180" s="83"/>
      <c r="K180" s="83"/>
      <c r="L180" s="83"/>
      <c r="M180" s="83"/>
      <c r="N180" s="83"/>
      <c r="O180" s="83"/>
      <c r="P180" s="83"/>
      <c r="Q180" s="83"/>
      <c r="R180" s="83"/>
      <c r="S180" s="83"/>
      <c r="T180" s="83"/>
      <c r="U180" s="83"/>
      <c r="V180" s="83"/>
      <c r="W180" s="83"/>
      <c r="X180" s="83"/>
      <c r="Y180" s="83"/>
      <c r="Z180" s="83"/>
    </row>
    <row r="181" spans="1:26" ht="12.75" customHeight="1" x14ac:dyDescent="0.2">
      <c r="A181" s="134"/>
      <c r="B181" s="134"/>
      <c r="C181" s="134"/>
      <c r="D181" s="134"/>
      <c r="E181" s="134"/>
      <c r="F181" s="134"/>
      <c r="G181" s="134"/>
      <c r="H181" s="83"/>
      <c r="I181" s="83"/>
      <c r="J181" s="83"/>
      <c r="K181" s="83"/>
      <c r="L181" s="83"/>
      <c r="M181" s="83"/>
      <c r="N181" s="83"/>
      <c r="O181" s="83"/>
      <c r="P181" s="83"/>
      <c r="Q181" s="83"/>
      <c r="R181" s="83"/>
      <c r="S181" s="83"/>
      <c r="T181" s="83"/>
      <c r="U181" s="83"/>
      <c r="V181" s="83"/>
      <c r="W181" s="83"/>
      <c r="X181" s="83"/>
      <c r="Y181" s="83"/>
      <c r="Z181" s="83"/>
    </row>
    <row r="182" spans="1:26" ht="12.75" customHeight="1" x14ac:dyDescent="0.2">
      <c r="A182" s="134"/>
      <c r="B182" s="134"/>
      <c r="C182" s="134"/>
      <c r="D182" s="134"/>
      <c r="E182" s="134"/>
      <c r="F182" s="134"/>
      <c r="G182" s="134"/>
      <c r="H182" s="83"/>
      <c r="I182" s="83"/>
      <c r="J182" s="83"/>
      <c r="K182" s="83"/>
      <c r="L182" s="83"/>
      <c r="M182" s="83"/>
      <c r="N182" s="83"/>
      <c r="O182" s="83"/>
      <c r="P182" s="83"/>
      <c r="Q182" s="83"/>
      <c r="R182" s="83"/>
      <c r="S182" s="83"/>
      <c r="T182" s="83"/>
      <c r="U182" s="83"/>
      <c r="V182" s="83"/>
      <c r="W182" s="83"/>
      <c r="X182" s="83"/>
      <c r="Y182" s="83"/>
      <c r="Z182" s="83"/>
    </row>
    <row r="183" spans="1:26" ht="12.75" customHeight="1" x14ac:dyDescent="0.2">
      <c r="A183" s="134"/>
      <c r="B183" s="134"/>
      <c r="C183" s="134"/>
      <c r="D183" s="134"/>
      <c r="E183" s="134"/>
      <c r="F183" s="134"/>
      <c r="G183" s="134"/>
      <c r="H183" s="83"/>
      <c r="I183" s="83"/>
      <c r="J183" s="83"/>
      <c r="K183" s="83"/>
      <c r="L183" s="83"/>
      <c r="M183" s="83"/>
      <c r="N183" s="83"/>
      <c r="O183" s="83"/>
      <c r="P183" s="83"/>
      <c r="Q183" s="83"/>
      <c r="R183" s="83"/>
      <c r="S183" s="83"/>
      <c r="T183" s="83"/>
      <c r="U183" s="83"/>
      <c r="V183" s="83"/>
      <c r="W183" s="83"/>
      <c r="X183" s="83"/>
      <c r="Y183" s="83"/>
      <c r="Z183" s="83"/>
    </row>
    <row r="184" spans="1:26" ht="12.75" customHeight="1" x14ac:dyDescent="0.2">
      <c r="A184" s="134"/>
      <c r="B184" s="134"/>
      <c r="C184" s="134"/>
      <c r="D184" s="134"/>
      <c r="E184" s="134"/>
      <c r="F184" s="134"/>
      <c r="G184" s="134"/>
      <c r="H184" s="83"/>
      <c r="I184" s="83"/>
      <c r="J184" s="83"/>
      <c r="K184" s="83"/>
      <c r="L184" s="83"/>
      <c r="M184" s="83"/>
      <c r="N184" s="83"/>
      <c r="O184" s="83"/>
      <c r="P184" s="83"/>
      <c r="Q184" s="83"/>
      <c r="R184" s="83"/>
      <c r="S184" s="83"/>
      <c r="T184" s="83"/>
      <c r="U184" s="83"/>
      <c r="V184" s="83"/>
      <c r="W184" s="83"/>
      <c r="X184" s="83"/>
      <c r="Y184" s="83"/>
      <c r="Z184" s="83"/>
    </row>
    <row r="185" spans="1:26" ht="12.75" customHeight="1" x14ac:dyDescent="0.2">
      <c r="A185" s="134"/>
      <c r="B185" s="134"/>
      <c r="C185" s="134"/>
      <c r="D185" s="134"/>
      <c r="E185" s="134"/>
      <c r="F185" s="134"/>
      <c r="G185" s="134"/>
      <c r="H185" s="83"/>
      <c r="I185" s="83"/>
      <c r="J185" s="83"/>
      <c r="K185" s="83"/>
      <c r="L185" s="83"/>
      <c r="M185" s="83"/>
      <c r="N185" s="83"/>
      <c r="O185" s="83"/>
      <c r="P185" s="83"/>
      <c r="Q185" s="83"/>
      <c r="R185" s="83"/>
      <c r="S185" s="83"/>
      <c r="T185" s="83"/>
      <c r="U185" s="83"/>
      <c r="V185" s="83"/>
      <c r="W185" s="83"/>
      <c r="X185" s="83"/>
      <c r="Y185" s="83"/>
      <c r="Z185" s="83"/>
    </row>
    <row r="186" spans="1:26" ht="12.75" customHeight="1" x14ac:dyDescent="0.2">
      <c r="A186" s="134"/>
      <c r="B186" s="134"/>
      <c r="C186" s="134"/>
      <c r="D186" s="134"/>
      <c r="E186" s="134"/>
      <c r="F186" s="134"/>
      <c r="G186" s="134"/>
      <c r="H186" s="83"/>
      <c r="I186" s="83"/>
      <c r="J186" s="83"/>
      <c r="K186" s="83"/>
      <c r="L186" s="83"/>
      <c r="M186" s="83"/>
      <c r="N186" s="83"/>
      <c r="O186" s="83"/>
      <c r="P186" s="83"/>
      <c r="Q186" s="83"/>
      <c r="R186" s="83"/>
      <c r="S186" s="83"/>
      <c r="T186" s="83"/>
      <c r="U186" s="83"/>
      <c r="V186" s="83"/>
      <c r="W186" s="83"/>
      <c r="X186" s="83"/>
      <c r="Y186" s="83"/>
      <c r="Z186" s="83"/>
    </row>
    <row r="187" spans="1:26" ht="12.75" customHeight="1" x14ac:dyDescent="0.2">
      <c r="A187" s="134"/>
      <c r="B187" s="134"/>
      <c r="C187" s="134"/>
      <c r="D187" s="134"/>
      <c r="E187" s="134"/>
      <c r="F187" s="134"/>
      <c r="G187" s="134"/>
      <c r="H187" s="83"/>
      <c r="I187" s="83"/>
      <c r="J187" s="83"/>
      <c r="K187" s="83"/>
      <c r="L187" s="83"/>
      <c r="M187" s="83"/>
      <c r="N187" s="83"/>
      <c r="O187" s="83"/>
      <c r="P187" s="83"/>
      <c r="Q187" s="83"/>
      <c r="R187" s="83"/>
      <c r="S187" s="83"/>
      <c r="T187" s="83"/>
      <c r="U187" s="83"/>
      <c r="V187" s="83"/>
      <c r="W187" s="83"/>
      <c r="X187" s="83"/>
      <c r="Y187" s="83"/>
      <c r="Z187" s="83"/>
    </row>
    <row r="188" spans="1:26" ht="12.75" customHeight="1" x14ac:dyDescent="0.2">
      <c r="A188" s="134"/>
      <c r="B188" s="134"/>
      <c r="C188" s="134"/>
      <c r="D188" s="134"/>
      <c r="E188" s="134"/>
      <c r="F188" s="134"/>
      <c r="G188" s="134"/>
      <c r="H188" s="83"/>
      <c r="I188" s="83"/>
      <c r="J188" s="83"/>
      <c r="K188" s="83"/>
      <c r="L188" s="83"/>
      <c r="M188" s="83"/>
      <c r="N188" s="83"/>
      <c r="O188" s="83"/>
      <c r="P188" s="83"/>
      <c r="Q188" s="83"/>
      <c r="R188" s="83"/>
      <c r="S188" s="83"/>
      <c r="T188" s="83"/>
      <c r="U188" s="83"/>
      <c r="V188" s="83"/>
      <c r="W188" s="83"/>
      <c r="X188" s="83"/>
      <c r="Y188" s="83"/>
      <c r="Z188" s="83"/>
    </row>
    <row r="189" spans="1:26" ht="12.75" customHeight="1" x14ac:dyDescent="0.2">
      <c r="A189" s="134"/>
      <c r="B189" s="134"/>
      <c r="C189" s="134"/>
      <c r="D189" s="134"/>
      <c r="E189" s="134"/>
      <c r="F189" s="134"/>
      <c r="G189" s="134"/>
      <c r="H189" s="83"/>
      <c r="I189" s="83"/>
      <c r="J189" s="83"/>
      <c r="K189" s="83"/>
      <c r="L189" s="83"/>
      <c r="M189" s="83"/>
      <c r="N189" s="83"/>
      <c r="O189" s="83"/>
      <c r="P189" s="83"/>
      <c r="Q189" s="83"/>
      <c r="R189" s="83"/>
      <c r="S189" s="83"/>
      <c r="T189" s="83"/>
      <c r="U189" s="83"/>
      <c r="V189" s="83"/>
      <c r="W189" s="83"/>
      <c r="X189" s="83"/>
      <c r="Y189" s="83"/>
      <c r="Z189" s="83"/>
    </row>
    <row r="190" spans="1:26" ht="12.75" customHeight="1" x14ac:dyDescent="0.2">
      <c r="A190" s="134"/>
      <c r="B190" s="134"/>
      <c r="C190" s="134"/>
      <c r="D190" s="134"/>
      <c r="E190" s="134"/>
      <c r="F190" s="134"/>
      <c r="G190" s="134"/>
      <c r="H190" s="83"/>
      <c r="I190" s="83"/>
      <c r="J190" s="83"/>
      <c r="K190" s="83"/>
      <c r="L190" s="83"/>
      <c r="M190" s="83"/>
      <c r="N190" s="83"/>
      <c r="O190" s="83"/>
      <c r="P190" s="83"/>
      <c r="Q190" s="83"/>
      <c r="R190" s="83"/>
      <c r="S190" s="83"/>
      <c r="T190" s="83"/>
      <c r="U190" s="83"/>
      <c r="V190" s="83"/>
      <c r="W190" s="83"/>
      <c r="X190" s="83"/>
      <c r="Y190" s="83"/>
      <c r="Z190" s="83"/>
    </row>
    <row r="191" spans="1:26" ht="12.75" customHeight="1" x14ac:dyDescent="0.2">
      <c r="A191" s="134"/>
      <c r="B191" s="134"/>
      <c r="C191" s="134"/>
      <c r="D191" s="134"/>
      <c r="E191" s="134"/>
      <c r="F191" s="134"/>
      <c r="G191" s="134"/>
      <c r="H191" s="83"/>
      <c r="I191" s="83"/>
      <c r="J191" s="83"/>
      <c r="K191" s="83"/>
      <c r="L191" s="83"/>
      <c r="M191" s="83"/>
      <c r="N191" s="83"/>
      <c r="O191" s="83"/>
      <c r="P191" s="83"/>
      <c r="Q191" s="83"/>
      <c r="R191" s="83"/>
      <c r="S191" s="83"/>
      <c r="T191" s="83"/>
      <c r="U191" s="83"/>
      <c r="V191" s="83"/>
      <c r="W191" s="83"/>
      <c r="X191" s="83"/>
      <c r="Y191" s="83"/>
      <c r="Z191" s="83"/>
    </row>
    <row r="192" spans="1:26" ht="12.75" customHeight="1" x14ac:dyDescent="0.2">
      <c r="A192" s="134"/>
      <c r="B192" s="134"/>
      <c r="C192" s="134"/>
      <c r="D192" s="134"/>
      <c r="E192" s="134"/>
      <c r="F192" s="134"/>
      <c r="G192" s="134"/>
      <c r="H192" s="83"/>
      <c r="I192" s="83"/>
      <c r="J192" s="83"/>
      <c r="K192" s="83"/>
      <c r="L192" s="83"/>
      <c r="M192" s="83"/>
      <c r="N192" s="83"/>
      <c r="O192" s="83"/>
      <c r="P192" s="83"/>
      <c r="Q192" s="83"/>
      <c r="R192" s="83"/>
      <c r="S192" s="83"/>
      <c r="T192" s="83"/>
      <c r="U192" s="83"/>
      <c r="V192" s="83"/>
      <c r="W192" s="83"/>
      <c r="X192" s="83"/>
      <c r="Y192" s="83"/>
      <c r="Z192" s="83"/>
    </row>
    <row r="193" spans="1:26" ht="12.75" customHeight="1" x14ac:dyDescent="0.2">
      <c r="A193" s="134"/>
      <c r="B193" s="134"/>
      <c r="C193" s="134"/>
      <c r="D193" s="134"/>
      <c r="E193" s="134"/>
      <c r="F193" s="134"/>
      <c r="G193" s="134"/>
      <c r="H193" s="83"/>
      <c r="I193" s="83"/>
      <c r="J193" s="83"/>
      <c r="K193" s="83"/>
      <c r="L193" s="83"/>
      <c r="M193" s="83"/>
      <c r="N193" s="83"/>
      <c r="O193" s="83"/>
      <c r="P193" s="83"/>
      <c r="Q193" s="83"/>
      <c r="R193" s="83"/>
      <c r="S193" s="83"/>
      <c r="T193" s="83"/>
      <c r="U193" s="83"/>
      <c r="V193" s="83"/>
      <c r="W193" s="83"/>
      <c r="X193" s="83"/>
      <c r="Y193" s="83"/>
      <c r="Z193" s="83"/>
    </row>
    <row r="194" spans="1:26" ht="12.75" customHeight="1" x14ac:dyDescent="0.2">
      <c r="A194" s="134"/>
      <c r="B194" s="134"/>
      <c r="C194" s="134"/>
      <c r="D194" s="134"/>
      <c r="E194" s="134"/>
      <c r="F194" s="134"/>
      <c r="G194" s="134"/>
      <c r="H194" s="83"/>
      <c r="I194" s="83"/>
      <c r="J194" s="83"/>
      <c r="K194" s="83"/>
      <c r="L194" s="83"/>
      <c r="M194" s="83"/>
      <c r="N194" s="83"/>
      <c r="O194" s="83"/>
      <c r="P194" s="83"/>
      <c r="Q194" s="83"/>
      <c r="R194" s="83"/>
      <c r="S194" s="83"/>
      <c r="T194" s="83"/>
      <c r="U194" s="83"/>
      <c r="V194" s="83"/>
      <c r="W194" s="83"/>
      <c r="X194" s="83"/>
      <c r="Y194" s="83"/>
      <c r="Z194" s="83"/>
    </row>
    <row r="195" spans="1:26" ht="12.75" customHeight="1" x14ac:dyDescent="0.2">
      <c r="A195" s="134"/>
      <c r="B195" s="134"/>
      <c r="C195" s="134"/>
      <c r="D195" s="134"/>
      <c r="E195" s="134"/>
      <c r="F195" s="134"/>
      <c r="G195" s="134"/>
      <c r="H195" s="83"/>
      <c r="I195" s="83"/>
      <c r="J195" s="83"/>
      <c r="K195" s="83"/>
      <c r="L195" s="83"/>
      <c r="M195" s="83"/>
      <c r="N195" s="83"/>
      <c r="O195" s="83"/>
      <c r="P195" s="83"/>
      <c r="Q195" s="83"/>
      <c r="R195" s="83"/>
      <c r="S195" s="83"/>
      <c r="T195" s="83"/>
      <c r="U195" s="83"/>
      <c r="V195" s="83"/>
      <c r="W195" s="83"/>
      <c r="X195" s="83"/>
      <c r="Y195" s="83"/>
      <c r="Z195" s="83"/>
    </row>
    <row r="196" spans="1:26" ht="12.75" customHeight="1" x14ac:dyDescent="0.2">
      <c r="A196" s="134"/>
      <c r="B196" s="134"/>
      <c r="C196" s="134"/>
      <c r="D196" s="134"/>
      <c r="E196" s="134"/>
      <c r="F196" s="134"/>
      <c r="G196" s="134"/>
      <c r="H196" s="83"/>
      <c r="I196" s="83"/>
      <c r="J196" s="83"/>
      <c r="K196" s="83"/>
      <c r="L196" s="83"/>
      <c r="M196" s="83"/>
      <c r="N196" s="83"/>
      <c r="O196" s="83"/>
      <c r="P196" s="83"/>
      <c r="Q196" s="83"/>
      <c r="R196" s="83"/>
      <c r="S196" s="83"/>
      <c r="T196" s="83"/>
      <c r="U196" s="83"/>
      <c r="V196" s="83"/>
      <c r="W196" s="83"/>
      <c r="X196" s="83"/>
      <c r="Y196" s="83"/>
      <c r="Z196" s="83"/>
    </row>
    <row r="197" spans="1:26" ht="12.75" customHeight="1" x14ac:dyDescent="0.2">
      <c r="A197" s="134"/>
      <c r="B197" s="134"/>
      <c r="C197" s="134"/>
      <c r="D197" s="134"/>
      <c r="E197" s="134"/>
      <c r="F197" s="134"/>
      <c r="G197" s="134"/>
      <c r="H197" s="83"/>
      <c r="I197" s="83"/>
      <c r="J197" s="83"/>
      <c r="K197" s="83"/>
      <c r="L197" s="83"/>
      <c r="M197" s="83"/>
      <c r="N197" s="83"/>
      <c r="O197" s="83"/>
      <c r="P197" s="83"/>
      <c r="Q197" s="83"/>
      <c r="R197" s="83"/>
      <c r="S197" s="83"/>
      <c r="T197" s="83"/>
      <c r="U197" s="83"/>
      <c r="V197" s="83"/>
      <c r="W197" s="83"/>
      <c r="X197" s="83"/>
      <c r="Y197" s="83"/>
      <c r="Z197" s="83"/>
    </row>
    <row r="198" spans="1:26" ht="12.75" customHeight="1" x14ac:dyDescent="0.2">
      <c r="A198" s="134"/>
      <c r="B198" s="134"/>
      <c r="C198" s="134"/>
      <c r="D198" s="134"/>
      <c r="E198" s="134"/>
      <c r="F198" s="134"/>
      <c r="G198" s="134"/>
      <c r="H198" s="83"/>
      <c r="I198" s="83"/>
      <c r="J198" s="83"/>
      <c r="K198" s="83"/>
      <c r="L198" s="83"/>
      <c r="M198" s="83"/>
      <c r="N198" s="83"/>
      <c r="O198" s="83"/>
      <c r="P198" s="83"/>
      <c r="Q198" s="83"/>
      <c r="R198" s="83"/>
      <c r="S198" s="83"/>
      <c r="T198" s="83"/>
      <c r="U198" s="83"/>
      <c r="V198" s="83"/>
      <c r="W198" s="83"/>
      <c r="X198" s="83"/>
      <c r="Y198" s="83"/>
      <c r="Z198" s="83"/>
    </row>
    <row r="199" spans="1:26" ht="12.75" customHeight="1" x14ac:dyDescent="0.2">
      <c r="A199" s="134"/>
      <c r="B199" s="134"/>
      <c r="C199" s="134"/>
      <c r="D199" s="134"/>
      <c r="E199" s="134"/>
      <c r="F199" s="134"/>
      <c r="G199" s="134"/>
      <c r="H199" s="83"/>
      <c r="I199" s="83"/>
      <c r="J199" s="83"/>
      <c r="K199" s="83"/>
      <c r="L199" s="83"/>
      <c r="M199" s="83"/>
      <c r="N199" s="83"/>
      <c r="O199" s="83"/>
      <c r="P199" s="83"/>
      <c r="Q199" s="83"/>
      <c r="R199" s="83"/>
      <c r="S199" s="83"/>
      <c r="T199" s="83"/>
      <c r="U199" s="83"/>
      <c r="V199" s="83"/>
      <c r="W199" s="83"/>
      <c r="X199" s="83"/>
      <c r="Y199" s="83"/>
      <c r="Z199" s="83"/>
    </row>
    <row r="200" spans="1:26" ht="12.75" customHeight="1" x14ac:dyDescent="0.2">
      <c r="A200" s="134"/>
      <c r="B200" s="134"/>
      <c r="C200" s="134"/>
      <c r="D200" s="134"/>
      <c r="E200" s="134"/>
      <c r="F200" s="134"/>
      <c r="G200" s="134"/>
      <c r="H200" s="83"/>
      <c r="I200" s="83"/>
      <c r="J200" s="83"/>
      <c r="K200" s="83"/>
      <c r="L200" s="83"/>
      <c r="M200" s="83"/>
      <c r="N200" s="83"/>
      <c r="O200" s="83"/>
      <c r="P200" s="83"/>
      <c r="Q200" s="83"/>
      <c r="R200" s="83"/>
      <c r="S200" s="83"/>
      <c r="T200" s="83"/>
      <c r="U200" s="83"/>
      <c r="V200" s="83"/>
      <c r="W200" s="83"/>
      <c r="X200" s="83"/>
      <c r="Y200" s="83"/>
      <c r="Z200" s="83"/>
    </row>
    <row r="201" spans="1:26" ht="12.75" customHeight="1" x14ac:dyDescent="0.2">
      <c r="A201" s="134"/>
      <c r="B201" s="134"/>
      <c r="C201" s="134"/>
      <c r="D201" s="134"/>
      <c r="E201" s="134"/>
      <c r="F201" s="134"/>
      <c r="G201" s="134"/>
      <c r="H201" s="83"/>
      <c r="I201" s="83"/>
      <c r="J201" s="83"/>
      <c r="K201" s="83"/>
      <c r="L201" s="83"/>
      <c r="M201" s="83"/>
      <c r="N201" s="83"/>
      <c r="O201" s="83"/>
      <c r="P201" s="83"/>
      <c r="Q201" s="83"/>
      <c r="R201" s="83"/>
      <c r="S201" s="83"/>
      <c r="T201" s="83"/>
      <c r="U201" s="83"/>
      <c r="V201" s="83"/>
      <c r="W201" s="83"/>
      <c r="X201" s="83"/>
      <c r="Y201" s="83"/>
      <c r="Z201" s="83"/>
    </row>
    <row r="202" spans="1:26" ht="12.75" customHeight="1" x14ac:dyDescent="0.2">
      <c r="A202" s="134"/>
      <c r="B202" s="134"/>
      <c r="C202" s="134"/>
      <c r="D202" s="134"/>
      <c r="E202" s="134"/>
      <c r="F202" s="134"/>
      <c r="G202" s="134"/>
      <c r="H202" s="83"/>
      <c r="I202" s="83"/>
      <c r="J202" s="83"/>
      <c r="K202" s="83"/>
      <c r="L202" s="83"/>
      <c r="M202" s="83"/>
      <c r="N202" s="83"/>
      <c r="O202" s="83"/>
      <c r="P202" s="83"/>
      <c r="Q202" s="83"/>
      <c r="R202" s="83"/>
      <c r="S202" s="83"/>
      <c r="T202" s="83"/>
      <c r="U202" s="83"/>
      <c r="V202" s="83"/>
      <c r="W202" s="83"/>
      <c r="X202" s="83"/>
      <c r="Y202" s="83"/>
      <c r="Z202" s="83"/>
    </row>
    <row r="203" spans="1:26" ht="12.75" customHeight="1" x14ac:dyDescent="0.2">
      <c r="A203" s="134"/>
      <c r="B203" s="134"/>
      <c r="C203" s="134"/>
      <c r="D203" s="134"/>
      <c r="E203" s="134"/>
      <c r="F203" s="134"/>
      <c r="G203" s="134"/>
      <c r="H203" s="83"/>
      <c r="I203" s="83"/>
      <c r="J203" s="83"/>
      <c r="K203" s="83"/>
      <c r="L203" s="83"/>
      <c r="M203" s="83"/>
      <c r="N203" s="83"/>
      <c r="O203" s="83"/>
      <c r="P203" s="83"/>
      <c r="Q203" s="83"/>
      <c r="R203" s="83"/>
      <c r="S203" s="83"/>
      <c r="T203" s="83"/>
      <c r="U203" s="83"/>
      <c r="V203" s="83"/>
      <c r="W203" s="83"/>
      <c r="X203" s="83"/>
      <c r="Y203" s="83"/>
      <c r="Z203" s="83"/>
    </row>
    <row r="204" spans="1:26" ht="12.75" customHeight="1" x14ac:dyDescent="0.2">
      <c r="A204" s="134"/>
      <c r="B204" s="134"/>
      <c r="C204" s="134"/>
      <c r="D204" s="134"/>
      <c r="E204" s="134"/>
      <c r="F204" s="134"/>
      <c r="G204" s="134"/>
      <c r="H204" s="83"/>
      <c r="I204" s="83"/>
      <c r="J204" s="83"/>
      <c r="K204" s="83"/>
      <c r="L204" s="83"/>
      <c r="M204" s="83"/>
      <c r="N204" s="83"/>
      <c r="O204" s="83"/>
      <c r="P204" s="83"/>
      <c r="Q204" s="83"/>
      <c r="R204" s="83"/>
      <c r="S204" s="83"/>
      <c r="T204" s="83"/>
      <c r="U204" s="83"/>
      <c r="V204" s="83"/>
      <c r="W204" s="83"/>
      <c r="X204" s="83"/>
      <c r="Y204" s="83"/>
      <c r="Z204" s="83"/>
    </row>
    <row r="205" spans="1:26" ht="12.75" customHeight="1" x14ac:dyDescent="0.2">
      <c r="A205" s="134"/>
      <c r="B205" s="134"/>
      <c r="C205" s="134"/>
      <c r="D205" s="134"/>
      <c r="E205" s="134"/>
      <c r="F205" s="134"/>
      <c r="G205" s="134"/>
      <c r="H205" s="83"/>
      <c r="I205" s="83"/>
      <c r="J205" s="83"/>
      <c r="K205" s="83"/>
      <c r="L205" s="83"/>
      <c r="M205" s="83"/>
      <c r="N205" s="83"/>
      <c r="O205" s="83"/>
      <c r="P205" s="83"/>
      <c r="Q205" s="83"/>
      <c r="R205" s="83"/>
      <c r="S205" s="83"/>
      <c r="T205" s="83"/>
      <c r="U205" s="83"/>
      <c r="V205" s="83"/>
      <c r="W205" s="83"/>
      <c r="X205" s="83"/>
      <c r="Y205" s="83"/>
      <c r="Z205" s="83"/>
    </row>
    <row r="206" spans="1:26" ht="12.75" customHeight="1" x14ac:dyDescent="0.2">
      <c r="A206" s="134"/>
      <c r="B206" s="134"/>
      <c r="C206" s="134"/>
      <c r="D206" s="134"/>
      <c r="E206" s="134"/>
      <c r="F206" s="134"/>
      <c r="G206" s="134"/>
      <c r="H206" s="83"/>
      <c r="I206" s="83"/>
      <c r="J206" s="83"/>
      <c r="K206" s="83"/>
      <c r="L206" s="83"/>
      <c r="M206" s="83"/>
      <c r="N206" s="83"/>
      <c r="O206" s="83"/>
      <c r="P206" s="83"/>
      <c r="Q206" s="83"/>
      <c r="R206" s="83"/>
      <c r="S206" s="83"/>
      <c r="T206" s="83"/>
      <c r="U206" s="83"/>
      <c r="V206" s="83"/>
      <c r="W206" s="83"/>
      <c r="X206" s="83"/>
      <c r="Y206" s="83"/>
      <c r="Z206" s="83"/>
    </row>
    <row r="207" spans="1:26" ht="12.75" customHeight="1" x14ac:dyDescent="0.2">
      <c r="A207" s="134"/>
      <c r="B207" s="134"/>
      <c r="C207" s="134"/>
      <c r="D207" s="134"/>
      <c r="E207" s="134"/>
      <c r="F207" s="134"/>
      <c r="G207" s="134"/>
      <c r="H207" s="83"/>
      <c r="I207" s="83"/>
      <c r="J207" s="83"/>
      <c r="K207" s="83"/>
      <c r="L207" s="83"/>
      <c r="M207" s="83"/>
      <c r="N207" s="83"/>
      <c r="O207" s="83"/>
      <c r="P207" s="83"/>
      <c r="Q207" s="83"/>
      <c r="R207" s="83"/>
      <c r="S207" s="83"/>
      <c r="T207" s="83"/>
      <c r="U207" s="83"/>
      <c r="V207" s="83"/>
      <c r="W207" s="83"/>
      <c r="X207" s="83"/>
      <c r="Y207" s="83"/>
      <c r="Z207" s="83"/>
    </row>
    <row r="208" spans="1:26" ht="12.75" customHeight="1" x14ac:dyDescent="0.2">
      <c r="A208" s="134"/>
      <c r="B208" s="134"/>
      <c r="C208" s="134"/>
      <c r="D208" s="134"/>
      <c r="E208" s="134"/>
      <c r="F208" s="134"/>
      <c r="G208" s="134"/>
      <c r="H208" s="83"/>
      <c r="I208" s="83"/>
      <c r="J208" s="83"/>
      <c r="K208" s="83"/>
      <c r="L208" s="83"/>
      <c r="M208" s="83"/>
      <c r="N208" s="83"/>
      <c r="O208" s="83"/>
      <c r="P208" s="83"/>
      <c r="Q208" s="83"/>
      <c r="R208" s="83"/>
      <c r="S208" s="83"/>
      <c r="T208" s="83"/>
      <c r="U208" s="83"/>
      <c r="V208" s="83"/>
      <c r="W208" s="83"/>
      <c r="X208" s="83"/>
      <c r="Y208" s="83"/>
      <c r="Z208" s="83"/>
    </row>
    <row r="209" spans="1:26" ht="12.75" customHeight="1" x14ac:dyDescent="0.2">
      <c r="A209" s="134"/>
      <c r="B209" s="134"/>
      <c r="C209" s="134"/>
      <c r="D209" s="134"/>
      <c r="E209" s="134"/>
      <c r="F209" s="134"/>
      <c r="G209" s="134"/>
      <c r="H209" s="83"/>
      <c r="I209" s="83"/>
      <c r="J209" s="83"/>
      <c r="K209" s="83"/>
      <c r="L209" s="83"/>
      <c r="M209" s="83"/>
      <c r="N209" s="83"/>
      <c r="O209" s="83"/>
      <c r="P209" s="83"/>
      <c r="Q209" s="83"/>
      <c r="R209" s="83"/>
      <c r="S209" s="83"/>
      <c r="T209" s="83"/>
      <c r="U209" s="83"/>
      <c r="V209" s="83"/>
      <c r="W209" s="83"/>
      <c r="X209" s="83"/>
      <c r="Y209" s="83"/>
      <c r="Z209" s="83"/>
    </row>
    <row r="210" spans="1:26" ht="12.75" customHeight="1" x14ac:dyDescent="0.2">
      <c r="A210" s="134"/>
      <c r="B210" s="134"/>
      <c r="C210" s="134"/>
      <c r="D210" s="134"/>
      <c r="E210" s="134"/>
      <c r="F210" s="134"/>
      <c r="G210" s="134"/>
      <c r="H210" s="83"/>
      <c r="I210" s="83"/>
      <c r="J210" s="83"/>
      <c r="K210" s="83"/>
      <c r="L210" s="83"/>
      <c r="M210" s="83"/>
      <c r="N210" s="83"/>
      <c r="O210" s="83"/>
      <c r="P210" s="83"/>
      <c r="Q210" s="83"/>
      <c r="R210" s="83"/>
      <c r="S210" s="83"/>
      <c r="T210" s="83"/>
      <c r="U210" s="83"/>
      <c r="V210" s="83"/>
      <c r="W210" s="83"/>
      <c r="X210" s="83"/>
      <c r="Y210" s="83"/>
      <c r="Z210" s="83"/>
    </row>
    <row r="211" spans="1:26" ht="12.75" customHeight="1" x14ac:dyDescent="0.2">
      <c r="A211" s="134"/>
      <c r="B211" s="134"/>
      <c r="C211" s="134"/>
      <c r="D211" s="134"/>
      <c r="E211" s="134"/>
      <c r="F211" s="134"/>
      <c r="G211" s="134"/>
      <c r="H211" s="83"/>
      <c r="I211" s="83"/>
      <c r="J211" s="83"/>
      <c r="K211" s="83"/>
      <c r="L211" s="83"/>
      <c r="M211" s="83"/>
      <c r="N211" s="83"/>
      <c r="O211" s="83"/>
      <c r="P211" s="83"/>
      <c r="Q211" s="83"/>
      <c r="R211" s="83"/>
      <c r="S211" s="83"/>
      <c r="T211" s="83"/>
      <c r="U211" s="83"/>
      <c r="V211" s="83"/>
      <c r="W211" s="83"/>
      <c r="X211" s="83"/>
      <c r="Y211" s="83"/>
      <c r="Z211" s="83"/>
    </row>
    <row r="212" spans="1:26" ht="12.75" customHeight="1" x14ac:dyDescent="0.2">
      <c r="A212" s="134"/>
      <c r="B212" s="134"/>
      <c r="C212" s="134"/>
      <c r="D212" s="134"/>
      <c r="E212" s="134"/>
      <c r="F212" s="134"/>
      <c r="G212" s="134"/>
      <c r="H212" s="83"/>
      <c r="I212" s="83"/>
      <c r="J212" s="83"/>
      <c r="K212" s="83"/>
      <c r="L212" s="83"/>
      <c r="M212" s="83"/>
      <c r="N212" s="83"/>
      <c r="O212" s="83"/>
      <c r="P212" s="83"/>
      <c r="Q212" s="83"/>
      <c r="R212" s="83"/>
      <c r="S212" s="83"/>
      <c r="T212" s="83"/>
      <c r="U212" s="83"/>
      <c r="V212" s="83"/>
      <c r="W212" s="83"/>
      <c r="X212" s="83"/>
      <c r="Y212" s="83"/>
      <c r="Z212" s="83"/>
    </row>
    <row r="213" spans="1:26" ht="12.75" customHeight="1" x14ac:dyDescent="0.2">
      <c r="A213" s="134"/>
      <c r="B213" s="134"/>
      <c r="C213" s="134"/>
      <c r="D213" s="134"/>
      <c r="E213" s="134"/>
      <c r="F213" s="134"/>
      <c r="G213" s="134"/>
      <c r="H213" s="83"/>
      <c r="I213" s="83"/>
      <c r="J213" s="83"/>
      <c r="K213" s="83"/>
      <c r="L213" s="83"/>
      <c r="M213" s="83"/>
      <c r="N213" s="83"/>
      <c r="O213" s="83"/>
      <c r="P213" s="83"/>
      <c r="Q213" s="83"/>
      <c r="R213" s="83"/>
      <c r="S213" s="83"/>
      <c r="T213" s="83"/>
      <c r="U213" s="83"/>
      <c r="V213" s="83"/>
      <c r="W213" s="83"/>
      <c r="X213" s="83"/>
      <c r="Y213" s="83"/>
      <c r="Z213" s="83"/>
    </row>
    <row r="214" spans="1:26" ht="12.75" customHeight="1" x14ac:dyDescent="0.2">
      <c r="A214" s="134"/>
      <c r="B214" s="134"/>
      <c r="C214" s="134"/>
      <c r="D214" s="134"/>
      <c r="E214" s="134"/>
      <c r="F214" s="134"/>
      <c r="G214" s="134"/>
      <c r="H214" s="83"/>
      <c r="I214" s="83"/>
      <c r="J214" s="83"/>
      <c r="K214" s="83"/>
      <c r="L214" s="83"/>
      <c r="M214" s="83"/>
      <c r="N214" s="83"/>
      <c r="O214" s="83"/>
      <c r="P214" s="83"/>
      <c r="Q214" s="83"/>
      <c r="R214" s="83"/>
      <c r="S214" s="83"/>
      <c r="T214" s="83"/>
      <c r="U214" s="83"/>
      <c r="V214" s="83"/>
      <c r="W214" s="83"/>
      <c r="X214" s="83"/>
      <c r="Y214" s="83"/>
      <c r="Z214" s="83"/>
    </row>
    <row r="215" spans="1:26" ht="12.75" customHeight="1" x14ac:dyDescent="0.2">
      <c r="A215" s="134"/>
      <c r="B215" s="134"/>
      <c r="C215" s="134"/>
      <c r="D215" s="134"/>
      <c r="E215" s="134"/>
      <c r="F215" s="134"/>
      <c r="G215" s="134"/>
      <c r="H215" s="83"/>
      <c r="I215" s="83"/>
      <c r="J215" s="83"/>
      <c r="K215" s="83"/>
      <c r="L215" s="83"/>
      <c r="M215" s="83"/>
      <c r="N215" s="83"/>
      <c r="O215" s="83"/>
      <c r="P215" s="83"/>
      <c r="Q215" s="83"/>
      <c r="R215" s="83"/>
      <c r="S215" s="83"/>
      <c r="T215" s="83"/>
      <c r="U215" s="83"/>
      <c r="V215" s="83"/>
      <c r="W215" s="83"/>
      <c r="X215" s="83"/>
      <c r="Y215" s="83"/>
      <c r="Z215" s="83"/>
    </row>
    <row r="216" spans="1:26" ht="12.75" customHeight="1" x14ac:dyDescent="0.2">
      <c r="A216" s="134"/>
      <c r="B216" s="134"/>
      <c r="C216" s="134"/>
      <c r="D216" s="134"/>
      <c r="E216" s="134"/>
      <c r="F216" s="134"/>
      <c r="G216" s="134"/>
      <c r="H216" s="83"/>
      <c r="I216" s="83"/>
      <c r="J216" s="83"/>
      <c r="K216" s="83"/>
      <c r="L216" s="83"/>
      <c r="M216" s="83"/>
      <c r="N216" s="83"/>
      <c r="O216" s="83"/>
      <c r="P216" s="83"/>
      <c r="Q216" s="83"/>
      <c r="R216" s="83"/>
      <c r="S216" s="83"/>
      <c r="T216" s="83"/>
      <c r="U216" s="83"/>
      <c r="V216" s="83"/>
      <c r="W216" s="83"/>
      <c r="X216" s="83"/>
      <c r="Y216" s="83"/>
      <c r="Z216" s="83"/>
    </row>
    <row r="217" spans="1:26" ht="12.75" customHeight="1" x14ac:dyDescent="0.2">
      <c r="A217" s="134"/>
      <c r="B217" s="134"/>
      <c r="C217" s="134"/>
      <c r="D217" s="134"/>
      <c r="E217" s="134"/>
      <c r="F217" s="134"/>
      <c r="G217" s="134"/>
      <c r="H217" s="83"/>
      <c r="I217" s="83"/>
      <c r="J217" s="83"/>
      <c r="K217" s="83"/>
      <c r="L217" s="83"/>
      <c r="M217" s="83"/>
      <c r="N217" s="83"/>
      <c r="O217" s="83"/>
      <c r="P217" s="83"/>
      <c r="Q217" s="83"/>
      <c r="R217" s="83"/>
      <c r="S217" s="83"/>
      <c r="T217" s="83"/>
      <c r="U217" s="83"/>
      <c r="V217" s="83"/>
      <c r="W217" s="83"/>
      <c r="X217" s="83"/>
      <c r="Y217" s="83"/>
      <c r="Z217" s="83"/>
    </row>
    <row r="218" spans="1:26" ht="12.75" customHeight="1" x14ac:dyDescent="0.2">
      <c r="A218" s="134"/>
      <c r="B218" s="134"/>
      <c r="C218" s="134"/>
      <c r="D218" s="134"/>
      <c r="E218" s="134"/>
      <c r="F218" s="134"/>
      <c r="G218" s="134"/>
      <c r="H218" s="83"/>
      <c r="I218" s="83"/>
      <c r="J218" s="83"/>
      <c r="K218" s="83"/>
      <c r="L218" s="83"/>
      <c r="M218" s="83"/>
      <c r="N218" s="83"/>
      <c r="O218" s="83"/>
      <c r="P218" s="83"/>
      <c r="Q218" s="83"/>
      <c r="R218" s="83"/>
      <c r="S218" s="83"/>
      <c r="T218" s="83"/>
      <c r="U218" s="83"/>
      <c r="V218" s="83"/>
      <c r="W218" s="83"/>
      <c r="X218" s="83"/>
      <c r="Y218" s="83"/>
      <c r="Z218" s="83"/>
    </row>
    <row r="219" spans="1:26" ht="12.75" customHeight="1" x14ac:dyDescent="0.2">
      <c r="A219" s="134"/>
      <c r="B219" s="134"/>
      <c r="C219" s="134"/>
      <c r="D219" s="134"/>
      <c r="E219" s="134"/>
      <c r="F219" s="134"/>
      <c r="G219" s="134"/>
      <c r="H219" s="83"/>
      <c r="I219" s="83"/>
      <c r="J219" s="83"/>
      <c r="K219" s="83"/>
      <c r="L219" s="83"/>
      <c r="M219" s="83"/>
      <c r="N219" s="83"/>
      <c r="O219" s="83"/>
      <c r="P219" s="83"/>
      <c r="Q219" s="83"/>
      <c r="R219" s="83"/>
      <c r="S219" s="83"/>
      <c r="T219" s="83"/>
      <c r="U219" s="83"/>
      <c r="V219" s="83"/>
      <c r="W219" s="83"/>
      <c r="X219" s="83"/>
      <c r="Y219" s="83"/>
      <c r="Z219" s="83"/>
    </row>
    <row r="220" spans="1:26" ht="12.75" customHeight="1" x14ac:dyDescent="0.2">
      <c r="A220" s="134"/>
      <c r="B220" s="134"/>
      <c r="C220" s="134"/>
      <c r="D220" s="134"/>
      <c r="E220" s="134"/>
      <c r="F220" s="134"/>
      <c r="G220" s="134"/>
      <c r="H220" s="83"/>
      <c r="I220" s="83"/>
      <c r="J220" s="83"/>
      <c r="K220" s="83"/>
      <c r="L220" s="83"/>
      <c r="M220" s="83"/>
      <c r="N220" s="83"/>
      <c r="O220" s="83"/>
      <c r="P220" s="83"/>
      <c r="Q220" s="83"/>
      <c r="R220" s="83"/>
      <c r="S220" s="83"/>
      <c r="T220" s="83"/>
      <c r="U220" s="83"/>
      <c r="V220" s="83"/>
      <c r="W220" s="83"/>
      <c r="X220" s="83"/>
      <c r="Y220" s="83"/>
      <c r="Z220" s="83"/>
    </row>
    <row r="221" spans="1:26" ht="12.75" customHeight="1" x14ac:dyDescent="0.2">
      <c r="A221" s="134"/>
      <c r="B221" s="134"/>
      <c r="C221" s="134"/>
      <c r="D221" s="134"/>
      <c r="E221" s="134"/>
      <c r="F221" s="134"/>
      <c r="G221" s="134"/>
      <c r="H221" s="83"/>
      <c r="I221" s="83"/>
      <c r="J221" s="83"/>
      <c r="K221" s="83"/>
      <c r="L221" s="83"/>
      <c r="M221" s="83"/>
      <c r="N221" s="83"/>
      <c r="O221" s="83"/>
      <c r="P221" s="83"/>
      <c r="Q221" s="83"/>
      <c r="R221" s="83"/>
      <c r="S221" s="83"/>
      <c r="T221" s="83"/>
      <c r="U221" s="83"/>
      <c r="V221" s="83"/>
      <c r="W221" s="83"/>
      <c r="X221" s="83"/>
      <c r="Y221" s="83"/>
      <c r="Z221" s="83"/>
    </row>
    <row r="222" spans="1:26" ht="12.75" customHeight="1" x14ac:dyDescent="0.2">
      <c r="A222" s="134"/>
      <c r="B222" s="134"/>
      <c r="C222" s="134"/>
      <c r="D222" s="134"/>
      <c r="E222" s="134"/>
      <c r="F222" s="134"/>
      <c r="G222" s="134"/>
      <c r="H222" s="83"/>
      <c r="I222" s="83"/>
      <c r="J222" s="83"/>
      <c r="K222" s="83"/>
      <c r="L222" s="83"/>
      <c r="M222" s="83"/>
      <c r="N222" s="83"/>
      <c r="O222" s="83"/>
      <c r="P222" s="83"/>
      <c r="Q222" s="83"/>
      <c r="R222" s="83"/>
      <c r="S222" s="83"/>
      <c r="T222" s="83"/>
      <c r="U222" s="83"/>
      <c r="V222" s="83"/>
      <c r="W222" s="83"/>
      <c r="X222" s="83"/>
      <c r="Y222" s="83"/>
      <c r="Z222" s="83"/>
    </row>
    <row r="223" spans="1:26" ht="12.75" customHeight="1" x14ac:dyDescent="0.2">
      <c r="A223" s="134"/>
      <c r="B223" s="134"/>
      <c r="C223" s="134"/>
      <c r="D223" s="134"/>
      <c r="E223" s="134"/>
      <c r="F223" s="134"/>
      <c r="G223" s="134"/>
      <c r="H223" s="83"/>
      <c r="I223" s="83"/>
      <c r="J223" s="83"/>
      <c r="K223" s="83"/>
      <c r="L223" s="83"/>
      <c r="M223" s="83"/>
      <c r="N223" s="83"/>
      <c r="O223" s="83"/>
      <c r="P223" s="83"/>
      <c r="Q223" s="83"/>
      <c r="R223" s="83"/>
      <c r="S223" s="83"/>
      <c r="T223" s="83"/>
      <c r="U223" s="83"/>
      <c r="V223" s="83"/>
      <c r="W223" s="83"/>
      <c r="X223" s="83"/>
      <c r="Y223" s="83"/>
      <c r="Z223" s="83"/>
    </row>
    <row r="224" spans="1:26" ht="12.75" customHeight="1" x14ac:dyDescent="0.2">
      <c r="A224" s="134"/>
      <c r="B224" s="134"/>
      <c r="C224" s="134"/>
      <c r="D224" s="134"/>
      <c r="E224" s="134"/>
      <c r="F224" s="134"/>
      <c r="G224" s="134"/>
      <c r="H224" s="83"/>
      <c r="I224" s="83"/>
      <c r="J224" s="83"/>
      <c r="K224" s="83"/>
      <c r="L224" s="83"/>
      <c r="M224" s="83"/>
      <c r="N224" s="83"/>
      <c r="O224" s="83"/>
      <c r="P224" s="83"/>
      <c r="Q224" s="83"/>
      <c r="R224" s="83"/>
      <c r="S224" s="83"/>
      <c r="T224" s="83"/>
      <c r="U224" s="83"/>
      <c r="V224" s="83"/>
      <c r="W224" s="83"/>
      <c r="X224" s="83"/>
      <c r="Y224" s="83"/>
      <c r="Z224" s="83"/>
    </row>
    <row r="225" spans="1:26" ht="12.75" customHeight="1" x14ac:dyDescent="0.2">
      <c r="A225" s="134"/>
      <c r="B225" s="134"/>
      <c r="C225" s="134"/>
      <c r="D225" s="134"/>
      <c r="E225" s="134"/>
      <c r="F225" s="134"/>
      <c r="G225" s="134"/>
      <c r="H225" s="83"/>
      <c r="I225" s="83"/>
      <c r="J225" s="83"/>
      <c r="K225" s="83"/>
      <c r="L225" s="83"/>
      <c r="M225" s="83"/>
      <c r="N225" s="83"/>
      <c r="O225" s="83"/>
      <c r="P225" s="83"/>
      <c r="Q225" s="83"/>
      <c r="R225" s="83"/>
      <c r="S225" s="83"/>
      <c r="T225" s="83"/>
      <c r="U225" s="83"/>
      <c r="V225" s="83"/>
      <c r="W225" s="83"/>
      <c r="X225" s="83"/>
      <c r="Y225" s="83"/>
      <c r="Z225" s="83"/>
    </row>
    <row r="226" spans="1:26" ht="12.75" customHeight="1" x14ac:dyDescent="0.2">
      <c r="A226" s="134"/>
      <c r="B226" s="134"/>
      <c r="C226" s="134"/>
      <c r="D226" s="134"/>
      <c r="E226" s="134"/>
      <c r="F226" s="134"/>
      <c r="G226" s="134"/>
      <c r="H226" s="83"/>
      <c r="I226" s="83"/>
      <c r="J226" s="83"/>
      <c r="K226" s="83"/>
      <c r="L226" s="83"/>
      <c r="M226" s="83"/>
      <c r="N226" s="83"/>
      <c r="O226" s="83"/>
      <c r="P226" s="83"/>
      <c r="Q226" s="83"/>
      <c r="R226" s="83"/>
      <c r="S226" s="83"/>
      <c r="T226" s="83"/>
      <c r="U226" s="83"/>
      <c r="V226" s="83"/>
      <c r="W226" s="83"/>
      <c r="X226" s="83"/>
      <c r="Y226" s="83"/>
      <c r="Z226" s="83"/>
    </row>
    <row r="227" spans="1:26" ht="12.75" customHeight="1" x14ac:dyDescent="0.2">
      <c r="A227" s="134"/>
      <c r="B227" s="134"/>
      <c r="C227" s="134"/>
      <c r="D227" s="134"/>
      <c r="E227" s="134"/>
      <c r="F227" s="134"/>
      <c r="G227" s="134"/>
      <c r="H227" s="83"/>
      <c r="I227" s="83"/>
      <c r="J227" s="83"/>
      <c r="K227" s="83"/>
      <c r="L227" s="83"/>
      <c r="M227" s="83"/>
      <c r="N227" s="83"/>
      <c r="O227" s="83"/>
      <c r="P227" s="83"/>
      <c r="Q227" s="83"/>
      <c r="R227" s="83"/>
      <c r="S227" s="83"/>
      <c r="T227" s="83"/>
      <c r="U227" s="83"/>
      <c r="V227" s="83"/>
      <c r="W227" s="83"/>
      <c r="X227" s="83"/>
      <c r="Y227" s="83"/>
      <c r="Z227" s="83"/>
    </row>
    <row r="228" spans="1:26" ht="12.75" customHeight="1" x14ac:dyDescent="0.2">
      <c r="A228" s="134"/>
      <c r="B228" s="134"/>
      <c r="C228" s="134"/>
      <c r="D228" s="134"/>
      <c r="E228" s="134"/>
      <c r="F228" s="134"/>
      <c r="G228" s="134"/>
      <c r="H228" s="83"/>
      <c r="I228" s="83"/>
      <c r="J228" s="83"/>
      <c r="K228" s="83"/>
      <c r="L228" s="83"/>
      <c r="M228" s="83"/>
      <c r="N228" s="83"/>
      <c r="O228" s="83"/>
      <c r="P228" s="83"/>
      <c r="Q228" s="83"/>
      <c r="R228" s="83"/>
      <c r="S228" s="83"/>
      <c r="T228" s="83"/>
      <c r="U228" s="83"/>
      <c r="V228" s="83"/>
      <c r="W228" s="83"/>
      <c r="X228" s="83"/>
      <c r="Y228" s="83"/>
      <c r="Z228" s="83"/>
    </row>
    <row r="229" spans="1:26" ht="12.75" customHeight="1" x14ac:dyDescent="0.2">
      <c r="A229" s="134"/>
      <c r="B229" s="134"/>
      <c r="C229" s="134"/>
      <c r="D229" s="134"/>
      <c r="E229" s="134"/>
      <c r="F229" s="134"/>
      <c r="G229" s="134"/>
      <c r="H229" s="83"/>
      <c r="I229" s="83"/>
      <c r="J229" s="83"/>
      <c r="K229" s="83"/>
      <c r="L229" s="83"/>
      <c r="M229" s="83"/>
      <c r="N229" s="83"/>
      <c r="O229" s="83"/>
      <c r="P229" s="83"/>
      <c r="Q229" s="83"/>
      <c r="R229" s="83"/>
      <c r="S229" s="83"/>
      <c r="T229" s="83"/>
      <c r="U229" s="83"/>
      <c r="V229" s="83"/>
      <c r="W229" s="83"/>
      <c r="X229" s="83"/>
      <c r="Y229" s="83"/>
      <c r="Z229" s="83"/>
    </row>
    <row r="230" spans="1:26" ht="12.75" customHeight="1" x14ac:dyDescent="0.2">
      <c r="A230" s="134"/>
      <c r="B230" s="134"/>
      <c r="C230" s="134"/>
      <c r="D230" s="134"/>
      <c r="E230" s="134"/>
      <c r="F230" s="134"/>
      <c r="G230" s="134"/>
      <c r="H230" s="83"/>
      <c r="I230" s="83"/>
      <c r="J230" s="83"/>
      <c r="K230" s="83"/>
      <c r="L230" s="83"/>
      <c r="M230" s="83"/>
      <c r="N230" s="83"/>
      <c r="O230" s="83"/>
      <c r="P230" s="83"/>
      <c r="Q230" s="83"/>
      <c r="R230" s="83"/>
      <c r="S230" s="83"/>
      <c r="T230" s="83"/>
      <c r="U230" s="83"/>
      <c r="V230" s="83"/>
      <c r="W230" s="83"/>
      <c r="X230" s="83"/>
      <c r="Y230" s="83"/>
      <c r="Z230" s="83"/>
    </row>
    <row r="231" spans="1:26" ht="12.75" customHeight="1" x14ac:dyDescent="0.2">
      <c r="A231" s="134"/>
      <c r="B231" s="134"/>
      <c r="C231" s="134"/>
      <c r="D231" s="134"/>
      <c r="E231" s="134"/>
      <c r="F231" s="134"/>
      <c r="G231" s="134"/>
      <c r="H231" s="83"/>
      <c r="I231" s="83"/>
      <c r="J231" s="83"/>
      <c r="K231" s="83"/>
      <c r="L231" s="83"/>
      <c r="M231" s="83"/>
      <c r="N231" s="83"/>
      <c r="O231" s="83"/>
      <c r="P231" s="83"/>
      <c r="Q231" s="83"/>
      <c r="R231" s="83"/>
      <c r="S231" s="83"/>
      <c r="T231" s="83"/>
      <c r="U231" s="83"/>
      <c r="V231" s="83"/>
      <c r="W231" s="83"/>
      <c r="X231" s="83"/>
      <c r="Y231" s="83"/>
      <c r="Z231" s="83"/>
    </row>
    <row r="232" spans="1:26" ht="12.75" customHeight="1" x14ac:dyDescent="0.2">
      <c r="A232" s="134"/>
      <c r="B232" s="134"/>
      <c r="C232" s="134"/>
      <c r="D232" s="134"/>
      <c r="E232" s="134"/>
      <c r="F232" s="134"/>
      <c r="G232" s="134"/>
      <c r="H232" s="83"/>
      <c r="I232" s="83"/>
      <c r="J232" s="83"/>
      <c r="K232" s="83"/>
      <c r="L232" s="83"/>
      <c r="M232" s="83"/>
      <c r="N232" s="83"/>
      <c r="O232" s="83"/>
      <c r="P232" s="83"/>
      <c r="Q232" s="83"/>
      <c r="R232" s="83"/>
      <c r="S232" s="83"/>
      <c r="T232" s="83"/>
      <c r="U232" s="83"/>
      <c r="V232" s="83"/>
      <c r="W232" s="83"/>
      <c r="X232" s="83"/>
      <c r="Y232" s="83"/>
      <c r="Z232" s="83"/>
    </row>
    <row r="233" spans="1:26" ht="12.75" customHeight="1" x14ac:dyDescent="0.2">
      <c r="A233" s="134"/>
      <c r="B233" s="134"/>
      <c r="C233" s="134"/>
      <c r="D233" s="134"/>
      <c r="E233" s="134"/>
      <c r="F233" s="134"/>
      <c r="G233" s="134"/>
      <c r="H233" s="83"/>
      <c r="I233" s="83"/>
      <c r="J233" s="83"/>
      <c r="K233" s="83"/>
      <c r="L233" s="83"/>
      <c r="M233" s="83"/>
      <c r="N233" s="83"/>
      <c r="O233" s="83"/>
      <c r="P233" s="83"/>
      <c r="Q233" s="83"/>
      <c r="R233" s="83"/>
      <c r="S233" s="83"/>
      <c r="T233" s="83"/>
      <c r="U233" s="83"/>
      <c r="V233" s="83"/>
      <c r="W233" s="83"/>
      <c r="X233" s="83"/>
      <c r="Y233" s="83"/>
      <c r="Z233" s="83"/>
    </row>
    <row r="234" spans="1:26" ht="12.75" customHeight="1" x14ac:dyDescent="0.2">
      <c r="A234" s="134"/>
      <c r="B234" s="134"/>
      <c r="C234" s="134"/>
      <c r="D234" s="134"/>
      <c r="E234" s="134"/>
      <c r="F234" s="134"/>
      <c r="G234" s="134"/>
      <c r="H234" s="83"/>
      <c r="I234" s="83"/>
      <c r="J234" s="83"/>
      <c r="K234" s="83"/>
      <c r="L234" s="83"/>
      <c r="M234" s="83"/>
      <c r="N234" s="83"/>
      <c r="O234" s="83"/>
      <c r="P234" s="83"/>
      <c r="Q234" s="83"/>
      <c r="R234" s="83"/>
      <c r="S234" s="83"/>
      <c r="T234" s="83"/>
      <c r="U234" s="83"/>
      <c r="V234" s="83"/>
      <c r="W234" s="83"/>
      <c r="X234" s="83"/>
      <c r="Y234" s="83"/>
      <c r="Z234" s="83"/>
    </row>
    <row r="235" spans="1:26" ht="12.75" customHeight="1" x14ac:dyDescent="0.2">
      <c r="A235" s="134"/>
      <c r="B235" s="134"/>
      <c r="C235" s="134"/>
      <c r="D235" s="134"/>
      <c r="E235" s="134"/>
      <c r="F235" s="134"/>
      <c r="G235" s="134"/>
      <c r="H235" s="83"/>
      <c r="I235" s="83"/>
      <c r="J235" s="83"/>
      <c r="K235" s="83"/>
      <c r="L235" s="83"/>
      <c r="M235" s="83"/>
      <c r="N235" s="83"/>
      <c r="O235" s="83"/>
      <c r="P235" s="83"/>
      <c r="Q235" s="83"/>
      <c r="R235" s="83"/>
      <c r="S235" s="83"/>
      <c r="T235" s="83"/>
      <c r="U235" s="83"/>
      <c r="V235" s="83"/>
      <c r="W235" s="83"/>
      <c r="X235" s="83"/>
      <c r="Y235" s="83"/>
      <c r="Z235" s="83"/>
    </row>
    <row r="236" spans="1:26" ht="12.75" customHeight="1" x14ac:dyDescent="0.2">
      <c r="A236" s="134"/>
      <c r="B236" s="134"/>
      <c r="C236" s="134"/>
      <c r="D236" s="134"/>
      <c r="E236" s="134"/>
      <c r="F236" s="134"/>
      <c r="G236" s="134"/>
      <c r="H236" s="83"/>
      <c r="I236" s="83"/>
      <c r="J236" s="83"/>
      <c r="K236" s="83"/>
      <c r="L236" s="83"/>
      <c r="M236" s="83"/>
      <c r="N236" s="83"/>
      <c r="O236" s="83"/>
      <c r="P236" s="83"/>
      <c r="Q236" s="83"/>
      <c r="R236" s="83"/>
      <c r="S236" s="83"/>
      <c r="T236" s="83"/>
      <c r="U236" s="83"/>
      <c r="V236" s="83"/>
      <c r="W236" s="83"/>
      <c r="X236" s="83"/>
      <c r="Y236" s="83"/>
      <c r="Z236" s="83"/>
    </row>
    <row r="237" spans="1:26" ht="12.75" customHeight="1" x14ac:dyDescent="0.2">
      <c r="A237" s="134"/>
      <c r="B237" s="134"/>
      <c r="C237" s="134"/>
      <c r="D237" s="134"/>
      <c r="E237" s="134"/>
      <c r="F237" s="134"/>
      <c r="G237" s="134"/>
      <c r="H237" s="83"/>
      <c r="I237" s="83"/>
      <c r="J237" s="83"/>
      <c r="K237" s="83"/>
      <c r="L237" s="83"/>
      <c r="M237" s="83"/>
      <c r="N237" s="83"/>
      <c r="O237" s="83"/>
      <c r="P237" s="83"/>
      <c r="Q237" s="83"/>
      <c r="R237" s="83"/>
      <c r="S237" s="83"/>
      <c r="T237" s="83"/>
      <c r="U237" s="83"/>
      <c r="V237" s="83"/>
      <c r="W237" s="83"/>
      <c r="X237" s="83"/>
      <c r="Y237" s="83"/>
      <c r="Z237" s="83"/>
    </row>
    <row r="238" spans="1:26" ht="12.75" customHeight="1" x14ac:dyDescent="0.2">
      <c r="A238" s="134"/>
      <c r="B238" s="134"/>
      <c r="C238" s="134"/>
      <c r="D238" s="134"/>
      <c r="E238" s="134"/>
      <c r="F238" s="134"/>
      <c r="G238" s="134"/>
      <c r="H238" s="83"/>
      <c r="I238" s="83"/>
      <c r="J238" s="83"/>
      <c r="K238" s="83"/>
      <c r="L238" s="83"/>
      <c r="M238" s="83"/>
      <c r="N238" s="83"/>
      <c r="O238" s="83"/>
      <c r="P238" s="83"/>
      <c r="Q238" s="83"/>
      <c r="R238" s="83"/>
      <c r="S238" s="83"/>
      <c r="T238" s="83"/>
      <c r="U238" s="83"/>
      <c r="V238" s="83"/>
      <c r="W238" s="83"/>
      <c r="X238" s="83"/>
      <c r="Y238" s="83"/>
      <c r="Z238" s="83"/>
    </row>
    <row r="239" spans="1:26" ht="12.75" customHeight="1" x14ac:dyDescent="0.2">
      <c r="A239" s="134"/>
      <c r="B239" s="134"/>
      <c r="C239" s="134"/>
      <c r="D239" s="134"/>
      <c r="E239" s="134"/>
      <c r="F239" s="134"/>
      <c r="G239" s="134"/>
      <c r="H239" s="83"/>
      <c r="I239" s="83"/>
      <c r="J239" s="83"/>
      <c r="K239" s="83"/>
      <c r="L239" s="83"/>
      <c r="M239" s="83"/>
      <c r="N239" s="83"/>
      <c r="O239" s="83"/>
      <c r="P239" s="83"/>
      <c r="Q239" s="83"/>
      <c r="R239" s="83"/>
      <c r="S239" s="83"/>
      <c r="T239" s="83"/>
      <c r="U239" s="83"/>
      <c r="V239" s="83"/>
      <c r="W239" s="83"/>
      <c r="X239" s="83"/>
      <c r="Y239" s="83"/>
      <c r="Z239" s="83"/>
    </row>
    <row r="240" spans="1:26" ht="12.75" customHeight="1" x14ac:dyDescent="0.2">
      <c r="A240" s="134"/>
      <c r="B240" s="134"/>
      <c r="C240" s="134"/>
      <c r="D240" s="134"/>
      <c r="E240" s="134"/>
      <c r="F240" s="134"/>
      <c r="G240" s="134"/>
      <c r="H240" s="83"/>
      <c r="I240" s="83"/>
      <c r="J240" s="83"/>
      <c r="K240" s="83"/>
      <c r="L240" s="83"/>
      <c r="M240" s="83"/>
      <c r="N240" s="83"/>
      <c r="O240" s="83"/>
      <c r="P240" s="83"/>
      <c r="Q240" s="83"/>
      <c r="R240" s="83"/>
      <c r="S240" s="83"/>
      <c r="T240" s="83"/>
      <c r="U240" s="83"/>
      <c r="V240" s="83"/>
      <c r="W240" s="83"/>
      <c r="X240" s="83"/>
      <c r="Y240" s="83"/>
      <c r="Z240" s="83"/>
    </row>
    <row r="241" spans="1:26" ht="12.75" customHeight="1" x14ac:dyDescent="0.2">
      <c r="A241" s="134"/>
      <c r="B241" s="134"/>
      <c r="C241" s="134"/>
      <c r="D241" s="134"/>
      <c r="E241" s="134"/>
      <c r="F241" s="134"/>
      <c r="G241" s="134"/>
      <c r="H241" s="83"/>
      <c r="I241" s="83"/>
      <c r="J241" s="83"/>
      <c r="K241" s="83"/>
      <c r="L241" s="83"/>
      <c r="M241" s="83"/>
      <c r="N241" s="83"/>
      <c r="O241" s="83"/>
      <c r="P241" s="83"/>
      <c r="Q241" s="83"/>
      <c r="R241" s="83"/>
      <c r="S241" s="83"/>
      <c r="T241" s="83"/>
      <c r="U241" s="83"/>
      <c r="V241" s="83"/>
      <c r="W241" s="83"/>
      <c r="X241" s="83"/>
      <c r="Y241" s="83"/>
      <c r="Z241" s="83"/>
    </row>
    <row r="242" spans="1:26" ht="12.75" customHeight="1" x14ac:dyDescent="0.2">
      <c r="A242" s="134"/>
      <c r="B242" s="134"/>
      <c r="C242" s="134"/>
      <c r="D242" s="134"/>
      <c r="E242" s="134"/>
      <c r="F242" s="134"/>
      <c r="G242" s="134"/>
      <c r="H242" s="83"/>
      <c r="I242" s="83"/>
      <c r="J242" s="83"/>
      <c r="K242" s="83"/>
      <c r="L242" s="83"/>
      <c r="M242" s="83"/>
      <c r="N242" s="83"/>
      <c r="O242" s="83"/>
      <c r="P242" s="83"/>
      <c r="Q242" s="83"/>
      <c r="R242" s="83"/>
      <c r="S242" s="83"/>
      <c r="T242" s="83"/>
      <c r="U242" s="83"/>
      <c r="V242" s="83"/>
      <c r="W242" s="83"/>
      <c r="X242" s="83"/>
      <c r="Y242" s="83"/>
      <c r="Z242" s="83"/>
    </row>
    <row r="243" spans="1:26" ht="12.75" customHeight="1" x14ac:dyDescent="0.2">
      <c r="A243" s="134"/>
      <c r="B243" s="134"/>
      <c r="C243" s="134"/>
      <c r="D243" s="134"/>
      <c r="E243" s="134"/>
      <c r="F243" s="134"/>
      <c r="G243" s="134"/>
      <c r="H243" s="83"/>
      <c r="I243" s="83"/>
      <c r="J243" s="83"/>
      <c r="K243" s="83"/>
      <c r="L243" s="83"/>
      <c r="M243" s="83"/>
      <c r="N243" s="83"/>
      <c r="O243" s="83"/>
      <c r="P243" s="83"/>
      <c r="Q243" s="83"/>
      <c r="R243" s="83"/>
      <c r="S243" s="83"/>
      <c r="T243" s="83"/>
      <c r="U243" s="83"/>
      <c r="V243" s="83"/>
      <c r="W243" s="83"/>
      <c r="X243" s="83"/>
      <c r="Y243" s="83"/>
      <c r="Z243" s="83"/>
    </row>
    <row r="244" spans="1:26" ht="12.75" customHeight="1" x14ac:dyDescent="0.2">
      <c r="A244" s="134"/>
      <c r="B244" s="134"/>
      <c r="C244" s="134"/>
      <c r="D244" s="134"/>
      <c r="E244" s="134"/>
      <c r="F244" s="134"/>
      <c r="G244" s="134"/>
      <c r="H244" s="83"/>
      <c r="I244" s="83"/>
      <c r="J244" s="83"/>
      <c r="K244" s="83"/>
      <c r="L244" s="83"/>
      <c r="M244" s="83"/>
      <c r="N244" s="83"/>
      <c r="O244" s="83"/>
      <c r="P244" s="83"/>
      <c r="Q244" s="83"/>
      <c r="R244" s="83"/>
      <c r="S244" s="83"/>
      <c r="T244" s="83"/>
      <c r="U244" s="83"/>
      <c r="V244" s="83"/>
      <c r="W244" s="83"/>
      <c r="X244" s="83"/>
      <c r="Y244" s="83"/>
      <c r="Z244" s="83"/>
    </row>
    <row r="245" spans="1:26" ht="12.75" customHeight="1" x14ac:dyDescent="0.2">
      <c r="A245" s="134"/>
      <c r="B245" s="134"/>
      <c r="C245" s="134"/>
      <c r="D245" s="134"/>
      <c r="E245" s="134"/>
      <c r="F245" s="134"/>
      <c r="G245" s="134"/>
      <c r="H245" s="83"/>
      <c r="I245" s="83"/>
      <c r="J245" s="83"/>
      <c r="K245" s="83"/>
      <c r="L245" s="83"/>
      <c r="M245" s="83"/>
      <c r="N245" s="83"/>
      <c r="O245" s="83"/>
      <c r="P245" s="83"/>
      <c r="Q245" s="83"/>
      <c r="R245" s="83"/>
      <c r="S245" s="83"/>
      <c r="T245" s="83"/>
      <c r="U245" s="83"/>
      <c r="V245" s="83"/>
      <c r="W245" s="83"/>
      <c r="X245" s="83"/>
      <c r="Y245" s="83"/>
      <c r="Z245" s="83"/>
    </row>
    <row r="246" spans="1:26" ht="12.75" customHeight="1" x14ac:dyDescent="0.2">
      <c r="A246" s="134"/>
      <c r="B246" s="134"/>
      <c r="C246" s="134"/>
      <c r="D246" s="134"/>
      <c r="E246" s="134"/>
      <c r="F246" s="134"/>
      <c r="G246" s="134"/>
      <c r="H246" s="83"/>
      <c r="I246" s="83"/>
      <c r="J246" s="83"/>
      <c r="K246" s="83"/>
      <c r="L246" s="83"/>
      <c r="M246" s="83"/>
      <c r="N246" s="83"/>
      <c r="O246" s="83"/>
      <c r="P246" s="83"/>
      <c r="Q246" s="83"/>
      <c r="R246" s="83"/>
      <c r="S246" s="83"/>
      <c r="T246" s="83"/>
      <c r="U246" s="83"/>
      <c r="V246" s="83"/>
      <c r="W246" s="83"/>
      <c r="X246" s="83"/>
      <c r="Y246" s="83"/>
      <c r="Z246" s="83"/>
    </row>
    <row r="247" spans="1:26" ht="12.75" customHeight="1" x14ac:dyDescent="0.2">
      <c r="A247" s="134"/>
      <c r="B247" s="134"/>
      <c r="C247" s="134"/>
      <c r="D247" s="134"/>
      <c r="E247" s="134"/>
      <c r="F247" s="134"/>
      <c r="G247" s="134"/>
      <c r="H247" s="83"/>
      <c r="I247" s="83"/>
      <c r="J247" s="83"/>
      <c r="K247" s="83"/>
      <c r="L247" s="83"/>
      <c r="M247" s="83"/>
      <c r="N247" s="83"/>
      <c r="O247" s="83"/>
      <c r="P247" s="83"/>
      <c r="Q247" s="83"/>
      <c r="R247" s="83"/>
      <c r="S247" s="83"/>
      <c r="T247" s="83"/>
      <c r="U247" s="83"/>
      <c r="V247" s="83"/>
      <c r="W247" s="83"/>
      <c r="X247" s="83"/>
      <c r="Y247" s="83"/>
      <c r="Z247" s="83"/>
    </row>
    <row r="248" spans="1:26" ht="12.75" customHeight="1" x14ac:dyDescent="0.2">
      <c r="A248" s="134"/>
      <c r="B248" s="134"/>
      <c r="C248" s="134"/>
      <c r="D248" s="134"/>
      <c r="E248" s="134"/>
      <c r="F248" s="134"/>
      <c r="G248" s="134"/>
      <c r="H248" s="83"/>
      <c r="I248" s="83"/>
      <c r="J248" s="83"/>
      <c r="K248" s="83"/>
      <c r="L248" s="83"/>
      <c r="M248" s="83"/>
      <c r="N248" s="83"/>
      <c r="O248" s="83"/>
      <c r="P248" s="83"/>
      <c r="Q248" s="83"/>
      <c r="R248" s="83"/>
      <c r="S248" s="83"/>
      <c r="T248" s="83"/>
      <c r="U248" s="83"/>
      <c r="V248" s="83"/>
      <c r="W248" s="83"/>
      <c r="X248" s="83"/>
      <c r="Y248" s="83"/>
      <c r="Z248" s="83"/>
    </row>
    <row r="249" spans="1:26" ht="12.75" customHeight="1" x14ac:dyDescent="0.2">
      <c r="A249" s="134"/>
      <c r="B249" s="134"/>
      <c r="C249" s="134"/>
      <c r="D249" s="134"/>
      <c r="E249" s="134"/>
      <c r="F249" s="134"/>
      <c r="G249" s="134"/>
      <c r="H249" s="83"/>
      <c r="I249" s="83"/>
      <c r="J249" s="83"/>
      <c r="K249" s="83"/>
      <c r="L249" s="83"/>
      <c r="M249" s="83"/>
      <c r="N249" s="83"/>
      <c r="O249" s="83"/>
      <c r="P249" s="83"/>
      <c r="Q249" s="83"/>
      <c r="R249" s="83"/>
      <c r="S249" s="83"/>
      <c r="T249" s="83"/>
      <c r="U249" s="83"/>
      <c r="V249" s="83"/>
      <c r="W249" s="83"/>
      <c r="X249" s="83"/>
      <c r="Y249" s="83"/>
      <c r="Z249" s="83"/>
    </row>
    <row r="250" spans="1:26" ht="12.75" customHeight="1" x14ac:dyDescent="0.2">
      <c r="A250" s="134"/>
      <c r="B250" s="134"/>
      <c r="C250" s="134"/>
      <c r="D250" s="134"/>
      <c r="E250" s="134"/>
      <c r="F250" s="134"/>
      <c r="G250" s="134"/>
      <c r="H250" s="83"/>
      <c r="I250" s="83"/>
      <c r="J250" s="83"/>
      <c r="K250" s="83"/>
      <c r="L250" s="83"/>
      <c r="M250" s="83"/>
      <c r="N250" s="83"/>
      <c r="O250" s="83"/>
      <c r="P250" s="83"/>
      <c r="Q250" s="83"/>
      <c r="R250" s="83"/>
      <c r="S250" s="83"/>
      <c r="T250" s="83"/>
      <c r="U250" s="83"/>
      <c r="V250" s="83"/>
      <c r="W250" s="83"/>
      <c r="X250" s="83"/>
      <c r="Y250" s="83"/>
      <c r="Z250" s="83"/>
    </row>
    <row r="251" spans="1:26" ht="12.75" customHeight="1" x14ac:dyDescent="0.2">
      <c r="A251" s="134"/>
      <c r="B251" s="134"/>
      <c r="C251" s="134"/>
      <c r="D251" s="134"/>
      <c r="E251" s="134"/>
      <c r="F251" s="134"/>
      <c r="G251" s="134"/>
      <c r="H251" s="83"/>
      <c r="I251" s="83"/>
      <c r="J251" s="83"/>
      <c r="K251" s="83"/>
      <c r="L251" s="83"/>
      <c r="M251" s="83"/>
      <c r="N251" s="83"/>
      <c r="O251" s="83"/>
      <c r="P251" s="83"/>
      <c r="Q251" s="83"/>
      <c r="R251" s="83"/>
      <c r="S251" s="83"/>
      <c r="T251" s="83"/>
      <c r="U251" s="83"/>
      <c r="V251" s="83"/>
      <c r="W251" s="83"/>
      <c r="X251" s="83"/>
      <c r="Y251" s="83"/>
      <c r="Z251" s="83"/>
    </row>
    <row r="252" spans="1:26" ht="12.75" customHeight="1" x14ac:dyDescent="0.2">
      <c r="A252" s="134"/>
      <c r="B252" s="134"/>
      <c r="C252" s="134"/>
      <c r="D252" s="134"/>
      <c r="E252" s="134"/>
      <c r="F252" s="134"/>
      <c r="G252" s="134"/>
      <c r="H252" s="83"/>
      <c r="I252" s="83"/>
      <c r="J252" s="83"/>
      <c r="K252" s="83"/>
      <c r="L252" s="83"/>
      <c r="M252" s="83"/>
      <c r="N252" s="83"/>
      <c r="O252" s="83"/>
      <c r="P252" s="83"/>
      <c r="Q252" s="83"/>
      <c r="R252" s="83"/>
      <c r="S252" s="83"/>
      <c r="T252" s="83"/>
      <c r="U252" s="83"/>
      <c r="V252" s="83"/>
      <c r="W252" s="83"/>
      <c r="X252" s="83"/>
      <c r="Y252" s="83"/>
      <c r="Z252" s="83"/>
    </row>
    <row r="253" spans="1:26" ht="12.75" customHeight="1" x14ac:dyDescent="0.2">
      <c r="A253" s="134"/>
      <c r="B253" s="134"/>
      <c r="C253" s="134"/>
      <c r="D253" s="134"/>
      <c r="E253" s="134"/>
      <c r="F253" s="134"/>
      <c r="G253" s="134"/>
      <c r="H253" s="83"/>
      <c r="I253" s="83"/>
      <c r="J253" s="83"/>
      <c r="K253" s="83"/>
      <c r="L253" s="83"/>
      <c r="M253" s="83"/>
      <c r="N253" s="83"/>
      <c r="O253" s="83"/>
      <c r="P253" s="83"/>
      <c r="Q253" s="83"/>
      <c r="R253" s="83"/>
      <c r="S253" s="83"/>
      <c r="T253" s="83"/>
      <c r="U253" s="83"/>
      <c r="V253" s="83"/>
      <c r="W253" s="83"/>
      <c r="X253" s="83"/>
      <c r="Y253" s="83"/>
      <c r="Z253" s="83"/>
    </row>
    <row r="254" spans="1:26" ht="12.75" customHeight="1" x14ac:dyDescent="0.2">
      <c r="A254" s="134"/>
      <c r="B254" s="134"/>
      <c r="C254" s="134"/>
      <c r="D254" s="134"/>
      <c r="E254" s="134"/>
      <c r="F254" s="134"/>
      <c r="G254" s="134"/>
      <c r="H254" s="83"/>
      <c r="I254" s="83"/>
      <c r="J254" s="83"/>
      <c r="K254" s="83"/>
      <c r="L254" s="83"/>
      <c r="M254" s="83"/>
      <c r="N254" s="83"/>
      <c r="O254" s="83"/>
      <c r="P254" s="83"/>
      <c r="Q254" s="83"/>
      <c r="R254" s="83"/>
      <c r="S254" s="83"/>
      <c r="T254" s="83"/>
      <c r="U254" s="83"/>
      <c r="V254" s="83"/>
      <c r="W254" s="83"/>
      <c r="X254" s="83"/>
      <c r="Y254" s="83"/>
      <c r="Z254" s="83"/>
    </row>
    <row r="255" spans="1:26" ht="12.75" customHeight="1" x14ac:dyDescent="0.2">
      <c r="A255" s="134"/>
      <c r="B255" s="134"/>
      <c r="C255" s="134"/>
      <c r="D255" s="134"/>
      <c r="E255" s="134"/>
      <c r="F255" s="134"/>
      <c r="G255" s="134"/>
      <c r="H255" s="83"/>
      <c r="I255" s="83"/>
      <c r="J255" s="83"/>
      <c r="K255" s="83"/>
      <c r="L255" s="83"/>
      <c r="M255" s="83"/>
      <c r="N255" s="83"/>
      <c r="O255" s="83"/>
      <c r="P255" s="83"/>
      <c r="Q255" s="83"/>
      <c r="R255" s="83"/>
      <c r="S255" s="83"/>
      <c r="T255" s="83"/>
      <c r="U255" s="83"/>
      <c r="V255" s="83"/>
      <c r="W255" s="83"/>
      <c r="X255" s="83"/>
      <c r="Y255" s="83"/>
      <c r="Z255" s="83"/>
    </row>
    <row r="256" spans="1:26" ht="12.75" customHeight="1" x14ac:dyDescent="0.2">
      <c r="A256" s="134"/>
      <c r="B256" s="134"/>
      <c r="C256" s="134"/>
      <c r="D256" s="134"/>
      <c r="E256" s="134"/>
      <c r="F256" s="134"/>
      <c r="G256" s="134"/>
      <c r="H256" s="83"/>
      <c r="I256" s="83"/>
      <c r="J256" s="83"/>
      <c r="K256" s="83"/>
      <c r="L256" s="83"/>
      <c r="M256" s="83"/>
      <c r="N256" s="83"/>
      <c r="O256" s="83"/>
      <c r="P256" s="83"/>
      <c r="Q256" s="83"/>
      <c r="R256" s="83"/>
      <c r="S256" s="83"/>
      <c r="T256" s="83"/>
      <c r="U256" s="83"/>
      <c r="V256" s="83"/>
      <c r="W256" s="83"/>
      <c r="X256" s="83"/>
      <c r="Y256" s="83"/>
      <c r="Z256" s="83"/>
    </row>
    <row r="257" spans="1:26" ht="12.75" customHeight="1" x14ac:dyDescent="0.2">
      <c r="A257" s="134"/>
      <c r="B257" s="134"/>
      <c r="C257" s="134"/>
      <c r="D257" s="134"/>
      <c r="E257" s="134"/>
      <c r="F257" s="134"/>
      <c r="G257" s="134"/>
      <c r="H257" s="83"/>
      <c r="I257" s="83"/>
      <c r="J257" s="83"/>
      <c r="K257" s="83"/>
      <c r="L257" s="83"/>
      <c r="M257" s="83"/>
      <c r="N257" s="83"/>
      <c r="O257" s="83"/>
      <c r="P257" s="83"/>
      <c r="Q257" s="83"/>
      <c r="R257" s="83"/>
      <c r="S257" s="83"/>
      <c r="T257" s="83"/>
      <c r="U257" s="83"/>
      <c r="V257" s="83"/>
      <c r="W257" s="83"/>
      <c r="X257" s="83"/>
      <c r="Y257" s="83"/>
      <c r="Z257" s="83"/>
    </row>
    <row r="258" spans="1:26" ht="12.75" customHeight="1" x14ac:dyDescent="0.2">
      <c r="A258" s="134"/>
      <c r="B258" s="134"/>
      <c r="C258" s="134"/>
      <c r="D258" s="134"/>
      <c r="E258" s="134"/>
      <c r="F258" s="134"/>
      <c r="G258" s="134"/>
      <c r="H258" s="83"/>
      <c r="I258" s="83"/>
      <c r="J258" s="83"/>
      <c r="K258" s="83"/>
      <c r="L258" s="83"/>
      <c r="M258" s="83"/>
      <c r="N258" s="83"/>
      <c r="O258" s="83"/>
      <c r="P258" s="83"/>
      <c r="Q258" s="83"/>
      <c r="R258" s="83"/>
      <c r="S258" s="83"/>
      <c r="T258" s="83"/>
      <c r="U258" s="83"/>
      <c r="V258" s="83"/>
      <c r="W258" s="83"/>
      <c r="X258" s="83"/>
      <c r="Y258" s="83"/>
      <c r="Z258" s="83"/>
    </row>
    <row r="259" spans="1:26" ht="12.75" customHeight="1" x14ac:dyDescent="0.2">
      <c r="A259" s="134"/>
      <c r="B259" s="134"/>
      <c r="C259" s="134"/>
      <c r="D259" s="134"/>
      <c r="E259" s="134"/>
      <c r="F259" s="134"/>
      <c r="G259" s="134"/>
      <c r="H259" s="83"/>
      <c r="I259" s="83"/>
      <c r="J259" s="83"/>
      <c r="K259" s="83"/>
      <c r="L259" s="83"/>
      <c r="M259" s="83"/>
      <c r="N259" s="83"/>
      <c r="O259" s="83"/>
      <c r="P259" s="83"/>
      <c r="Q259" s="83"/>
      <c r="R259" s="83"/>
      <c r="S259" s="83"/>
      <c r="T259" s="83"/>
      <c r="U259" s="83"/>
      <c r="V259" s="83"/>
      <c r="W259" s="83"/>
      <c r="X259" s="83"/>
      <c r="Y259" s="83"/>
      <c r="Z259" s="83"/>
    </row>
    <row r="260" spans="1:26" ht="12.75" customHeight="1" x14ac:dyDescent="0.2">
      <c r="A260" s="134"/>
      <c r="B260" s="134"/>
      <c r="C260" s="134"/>
      <c r="D260" s="134"/>
      <c r="E260" s="134"/>
      <c r="F260" s="134"/>
      <c r="G260" s="134"/>
      <c r="H260" s="83"/>
      <c r="I260" s="83"/>
      <c r="J260" s="83"/>
      <c r="K260" s="83"/>
      <c r="L260" s="83"/>
      <c r="M260" s="83"/>
      <c r="N260" s="83"/>
      <c r="O260" s="83"/>
      <c r="P260" s="83"/>
      <c r="Q260" s="83"/>
      <c r="R260" s="83"/>
      <c r="S260" s="83"/>
      <c r="T260" s="83"/>
      <c r="U260" s="83"/>
      <c r="V260" s="83"/>
      <c r="W260" s="83"/>
      <c r="X260" s="83"/>
      <c r="Y260" s="83"/>
      <c r="Z260" s="83"/>
    </row>
    <row r="261" spans="1:26" ht="12.75" customHeight="1" x14ac:dyDescent="0.2">
      <c r="A261" s="134"/>
      <c r="B261" s="134"/>
      <c r="C261" s="134"/>
      <c r="D261" s="134"/>
      <c r="E261" s="134"/>
      <c r="F261" s="134"/>
      <c r="G261" s="134"/>
      <c r="H261" s="83"/>
      <c r="I261" s="83"/>
      <c r="J261" s="83"/>
      <c r="K261" s="83"/>
      <c r="L261" s="83"/>
      <c r="M261" s="83"/>
      <c r="N261" s="83"/>
      <c r="O261" s="83"/>
      <c r="P261" s="83"/>
      <c r="Q261" s="83"/>
      <c r="R261" s="83"/>
      <c r="S261" s="83"/>
      <c r="T261" s="83"/>
      <c r="U261" s="83"/>
      <c r="V261" s="83"/>
      <c r="W261" s="83"/>
      <c r="X261" s="83"/>
      <c r="Y261" s="83"/>
      <c r="Z261" s="83"/>
    </row>
    <row r="262" spans="1:26" ht="12.75" customHeight="1" x14ac:dyDescent="0.2">
      <c r="A262" s="134"/>
      <c r="B262" s="134"/>
      <c r="C262" s="134"/>
      <c r="D262" s="134"/>
      <c r="E262" s="134"/>
      <c r="F262" s="134"/>
      <c r="G262" s="134"/>
      <c r="H262" s="83"/>
      <c r="I262" s="83"/>
      <c r="J262" s="83"/>
      <c r="K262" s="83"/>
      <c r="L262" s="83"/>
      <c r="M262" s="83"/>
      <c r="N262" s="83"/>
      <c r="O262" s="83"/>
      <c r="P262" s="83"/>
      <c r="Q262" s="83"/>
      <c r="R262" s="83"/>
      <c r="S262" s="83"/>
      <c r="T262" s="83"/>
      <c r="U262" s="83"/>
      <c r="V262" s="83"/>
      <c r="W262" s="83"/>
      <c r="X262" s="83"/>
      <c r="Y262" s="83"/>
      <c r="Z262" s="83"/>
    </row>
    <row r="263" spans="1:26" ht="12.75" customHeight="1" x14ac:dyDescent="0.2">
      <c r="A263" s="134"/>
      <c r="B263" s="134"/>
      <c r="C263" s="134"/>
      <c r="D263" s="134"/>
      <c r="E263" s="134"/>
      <c r="F263" s="134"/>
      <c r="G263" s="134"/>
      <c r="H263" s="83"/>
      <c r="I263" s="83"/>
      <c r="J263" s="83"/>
      <c r="K263" s="83"/>
      <c r="L263" s="83"/>
      <c r="M263" s="83"/>
      <c r="N263" s="83"/>
      <c r="O263" s="83"/>
      <c r="P263" s="83"/>
      <c r="Q263" s="83"/>
      <c r="R263" s="83"/>
      <c r="S263" s="83"/>
      <c r="T263" s="83"/>
      <c r="U263" s="83"/>
      <c r="V263" s="83"/>
      <c r="W263" s="83"/>
      <c r="X263" s="83"/>
      <c r="Y263" s="83"/>
      <c r="Z263" s="83"/>
    </row>
    <row r="264" spans="1:26" ht="12.75" customHeight="1" x14ac:dyDescent="0.2">
      <c r="A264" s="134"/>
      <c r="B264" s="134"/>
      <c r="C264" s="134"/>
      <c r="D264" s="134"/>
      <c r="E264" s="134"/>
      <c r="F264" s="134"/>
      <c r="G264" s="134"/>
      <c r="H264" s="83"/>
      <c r="I264" s="83"/>
      <c r="J264" s="83"/>
      <c r="K264" s="83"/>
      <c r="L264" s="83"/>
      <c r="M264" s="83"/>
      <c r="N264" s="83"/>
      <c r="O264" s="83"/>
      <c r="P264" s="83"/>
      <c r="Q264" s="83"/>
      <c r="R264" s="83"/>
      <c r="S264" s="83"/>
      <c r="T264" s="83"/>
      <c r="U264" s="83"/>
      <c r="V264" s="83"/>
      <c r="W264" s="83"/>
      <c r="X264" s="83"/>
      <c r="Y264" s="83"/>
      <c r="Z264" s="83"/>
    </row>
    <row r="265" spans="1:26" ht="12.75" customHeight="1" x14ac:dyDescent="0.2">
      <c r="A265" s="134"/>
      <c r="B265" s="134"/>
      <c r="C265" s="134"/>
      <c r="D265" s="134"/>
      <c r="E265" s="134"/>
      <c r="F265" s="134"/>
      <c r="G265" s="134"/>
      <c r="H265" s="83"/>
      <c r="I265" s="83"/>
      <c r="J265" s="83"/>
      <c r="K265" s="83"/>
      <c r="L265" s="83"/>
      <c r="M265" s="83"/>
      <c r="N265" s="83"/>
      <c r="O265" s="83"/>
      <c r="P265" s="83"/>
      <c r="Q265" s="83"/>
      <c r="R265" s="83"/>
      <c r="S265" s="83"/>
      <c r="T265" s="83"/>
      <c r="U265" s="83"/>
      <c r="V265" s="83"/>
      <c r="W265" s="83"/>
      <c r="X265" s="83"/>
      <c r="Y265" s="83"/>
      <c r="Z265" s="83"/>
    </row>
    <row r="266" spans="1:26" ht="12.75" customHeight="1" x14ac:dyDescent="0.2">
      <c r="A266" s="134"/>
      <c r="B266" s="134"/>
      <c r="C266" s="134"/>
      <c r="D266" s="134"/>
      <c r="E266" s="134"/>
      <c r="F266" s="134"/>
      <c r="G266" s="134"/>
      <c r="H266" s="83"/>
      <c r="I266" s="83"/>
      <c r="J266" s="83"/>
      <c r="K266" s="83"/>
      <c r="L266" s="83"/>
      <c r="M266" s="83"/>
      <c r="N266" s="83"/>
      <c r="O266" s="83"/>
      <c r="P266" s="83"/>
      <c r="Q266" s="83"/>
      <c r="R266" s="83"/>
      <c r="S266" s="83"/>
      <c r="T266" s="83"/>
      <c r="U266" s="83"/>
      <c r="V266" s="83"/>
      <c r="W266" s="83"/>
      <c r="X266" s="83"/>
      <c r="Y266" s="83"/>
      <c r="Z266" s="83"/>
    </row>
    <row r="267" spans="1:26" ht="12.75" customHeight="1" x14ac:dyDescent="0.2">
      <c r="A267" s="134"/>
      <c r="B267" s="134"/>
      <c r="C267" s="134"/>
      <c r="D267" s="134"/>
      <c r="E267" s="134"/>
      <c r="F267" s="134"/>
      <c r="G267" s="134"/>
      <c r="H267" s="83"/>
      <c r="I267" s="83"/>
      <c r="J267" s="83"/>
      <c r="K267" s="83"/>
      <c r="L267" s="83"/>
      <c r="M267" s="83"/>
      <c r="N267" s="83"/>
      <c r="O267" s="83"/>
      <c r="P267" s="83"/>
      <c r="Q267" s="83"/>
      <c r="R267" s="83"/>
      <c r="S267" s="83"/>
      <c r="T267" s="83"/>
      <c r="U267" s="83"/>
      <c r="V267" s="83"/>
      <c r="W267" s="83"/>
      <c r="X267" s="83"/>
      <c r="Y267" s="83"/>
      <c r="Z267" s="83"/>
    </row>
    <row r="268" spans="1:26" ht="12.75" customHeight="1" x14ac:dyDescent="0.2">
      <c r="A268" s="134"/>
      <c r="B268" s="134"/>
      <c r="C268" s="134"/>
      <c r="D268" s="134"/>
      <c r="E268" s="134"/>
      <c r="F268" s="134"/>
      <c r="G268" s="134"/>
      <c r="H268" s="83"/>
      <c r="I268" s="83"/>
      <c r="J268" s="83"/>
      <c r="K268" s="83"/>
      <c r="L268" s="83"/>
      <c r="M268" s="83"/>
      <c r="N268" s="83"/>
      <c r="O268" s="83"/>
      <c r="P268" s="83"/>
      <c r="Q268" s="83"/>
      <c r="R268" s="83"/>
      <c r="S268" s="83"/>
      <c r="T268" s="83"/>
      <c r="U268" s="83"/>
      <c r="V268" s="83"/>
      <c r="W268" s="83"/>
      <c r="X268" s="83"/>
      <c r="Y268" s="83"/>
      <c r="Z268" s="83"/>
    </row>
    <row r="269" spans="1:26" ht="12.75" customHeight="1" x14ac:dyDescent="0.2">
      <c r="A269" s="134"/>
      <c r="B269" s="134"/>
      <c r="C269" s="134"/>
      <c r="D269" s="134"/>
      <c r="E269" s="134"/>
      <c r="F269" s="134"/>
      <c r="G269" s="134"/>
      <c r="H269" s="83"/>
      <c r="I269" s="83"/>
      <c r="J269" s="83"/>
      <c r="K269" s="83"/>
      <c r="L269" s="83"/>
      <c r="M269" s="83"/>
      <c r="N269" s="83"/>
      <c r="O269" s="83"/>
      <c r="P269" s="83"/>
      <c r="Q269" s="83"/>
      <c r="R269" s="83"/>
      <c r="S269" s="83"/>
      <c r="T269" s="83"/>
      <c r="U269" s="83"/>
      <c r="V269" s="83"/>
      <c r="W269" s="83"/>
      <c r="X269" s="83"/>
      <c r="Y269" s="83"/>
      <c r="Z269" s="83"/>
    </row>
    <row r="270" spans="1:26" ht="12.75" customHeight="1" x14ac:dyDescent="0.2">
      <c r="A270" s="134"/>
      <c r="B270" s="134"/>
      <c r="C270" s="134"/>
      <c r="D270" s="134"/>
      <c r="E270" s="134"/>
      <c r="F270" s="134"/>
      <c r="G270" s="134"/>
      <c r="H270" s="83"/>
      <c r="I270" s="83"/>
      <c r="J270" s="83"/>
      <c r="K270" s="83"/>
      <c r="L270" s="83"/>
      <c r="M270" s="83"/>
      <c r="N270" s="83"/>
      <c r="O270" s="83"/>
      <c r="P270" s="83"/>
      <c r="Q270" s="83"/>
      <c r="R270" s="83"/>
      <c r="S270" s="83"/>
      <c r="T270" s="83"/>
      <c r="U270" s="83"/>
      <c r="V270" s="83"/>
      <c r="W270" s="83"/>
      <c r="X270" s="83"/>
      <c r="Y270" s="83"/>
      <c r="Z270" s="83"/>
    </row>
    <row r="271" spans="1:26" ht="12.75" customHeight="1" x14ac:dyDescent="0.2">
      <c r="A271" s="134"/>
      <c r="B271" s="134"/>
      <c r="C271" s="134"/>
      <c r="D271" s="134"/>
      <c r="E271" s="134"/>
      <c r="F271" s="134"/>
      <c r="G271" s="134"/>
      <c r="H271" s="83"/>
      <c r="I271" s="83"/>
      <c r="J271" s="83"/>
      <c r="K271" s="83"/>
      <c r="L271" s="83"/>
      <c r="M271" s="83"/>
      <c r="N271" s="83"/>
      <c r="O271" s="83"/>
      <c r="P271" s="83"/>
      <c r="Q271" s="83"/>
      <c r="R271" s="83"/>
      <c r="S271" s="83"/>
      <c r="T271" s="83"/>
      <c r="U271" s="83"/>
      <c r="V271" s="83"/>
      <c r="W271" s="83"/>
      <c r="X271" s="83"/>
      <c r="Y271" s="83"/>
      <c r="Z271" s="83"/>
    </row>
    <row r="272" spans="1:26" ht="12.75" customHeight="1" x14ac:dyDescent="0.2">
      <c r="A272" s="134"/>
      <c r="B272" s="134"/>
      <c r="C272" s="134"/>
      <c r="D272" s="134"/>
      <c r="E272" s="134"/>
      <c r="F272" s="134"/>
      <c r="G272" s="134"/>
      <c r="H272" s="83"/>
      <c r="I272" s="83"/>
      <c r="J272" s="83"/>
      <c r="K272" s="83"/>
      <c r="L272" s="83"/>
      <c r="M272" s="83"/>
      <c r="N272" s="83"/>
      <c r="O272" s="83"/>
      <c r="P272" s="83"/>
      <c r="Q272" s="83"/>
      <c r="R272" s="83"/>
      <c r="S272" s="83"/>
      <c r="T272" s="83"/>
      <c r="U272" s="83"/>
      <c r="V272" s="83"/>
      <c r="W272" s="83"/>
      <c r="X272" s="83"/>
      <c r="Y272" s="83"/>
      <c r="Z272" s="83"/>
    </row>
    <row r="273" spans="1:26" ht="12.75" customHeight="1" x14ac:dyDescent="0.2">
      <c r="A273" s="134"/>
      <c r="B273" s="134"/>
      <c r="C273" s="134"/>
      <c r="D273" s="134"/>
      <c r="E273" s="134"/>
      <c r="F273" s="134"/>
      <c r="G273" s="134"/>
      <c r="H273" s="83"/>
      <c r="I273" s="83"/>
      <c r="J273" s="83"/>
      <c r="K273" s="83"/>
      <c r="L273" s="83"/>
      <c r="M273" s="83"/>
      <c r="N273" s="83"/>
      <c r="O273" s="83"/>
      <c r="P273" s="83"/>
      <c r="Q273" s="83"/>
      <c r="R273" s="83"/>
      <c r="S273" s="83"/>
      <c r="T273" s="83"/>
      <c r="U273" s="83"/>
      <c r="V273" s="83"/>
      <c r="W273" s="83"/>
      <c r="X273" s="83"/>
      <c r="Y273" s="83"/>
      <c r="Z273" s="83"/>
    </row>
    <row r="274" spans="1:26" ht="12.75" customHeight="1" x14ac:dyDescent="0.2">
      <c r="A274" s="134"/>
      <c r="B274" s="134"/>
      <c r="C274" s="134"/>
      <c r="D274" s="134"/>
      <c r="E274" s="134"/>
      <c r="F274" s="134"/>
      <c r="G274" s="134"/>
      <c r="H274" s="83"/>
      <c r="I274" s="83"/>
      <c r="J274" s="83"/>
      <c r="K274" s="83"/>
      <c r="L274" s="83"/>
      <c r="M274" s="83"/>
      <c r="N274" s="83"/>
      <c r="O274" s="83"/>
      <c r="P274" s="83"/>
      <c r="Q274" s="83"/>
      <c r="R274" s="83"/>
      <c r="S274" s="83"/>
      <c r="T274" s="83"/>
      <c r="U274" s="83"/>
      <c r="V274" s="83"/>
      <c r="W274" s="83"/>
      <c r="X274" s="83"/>
      <c r="Y274" s="83"/>
      <c r="Z274" s="83"/>
    </row>
    <row r="275" spans="1:26" ht="12.75" customHeight="1" x14ac:dyDescent="0.2">
      <c r="A275" s="134"/>
      <c r="B275" s="134"/>
      <c r="C275" s="134"/>
      <c r="D275" s="134"/>
      <c r="E275" s="134"/>
      <c r="F275" s="134"/>
      <c r="G275" s="134"/>
      <c r="H275" s="83"/>
      <c r="I275" s="83"/>
      <c r="J275" s="83"/>
      <c r="K275" s="83"/>
      <c r="L275" s="83"/>
      <c r="M275" s="83"/>
      <c r="N275" s="83"/>
      <c r="O275" s="83"/>
      <c r="P275" s="83"/>
      <c r="Q275" s="83"/>
      <c r="R275" s="83"/>
      <c r="S275" s="83"/>
      <c r="T275" s="83"/>
      <c r="U275" s="83"/>
      <c r="V275" s="83"/>
      <c r="W275" s="83"/>
      <c r="X275" s="83"/>
      <c r="Y275" s="83"/>
      <c r="Z275" s="83"/>
    </row>
    <row r="276" spans="1:26" ht="12.75" customHeight="1" x14ac:dyDescent="0.2">
      <c r="A276" s="134"/>
      <c r="B276" s="134"/>
      <c r="C276" s="134"/>
      <c r="D276" s="134"/>
      <c r="E276" s="134"/>
      <c r="F276" s="134"/>
      <c r="G276" s="134"/>
      <c r="H276" s="83"/>
      <c r="I276" s="83"/>
      <c r="J276" s="83"/>
      <c r="K276" s="83"/>
      <c r="L276" s="83"/>
      <c r="M276" s="83"/>
      <c r="N276" s="83"/>
      <c r="O276" s="83"/>
      <c r="P276" s="83"/>
      <c r="Q276" s="83"/>
      <c r="R276" s="83"/>
      <c r="S276" s="83"/>
      <c r="T276" s="83"/>
      <c r="U276" s="83"/>
      <c r="V276" s="83"/>
      <c r="W276" s="83"/>
      <c r="X276" s="83"/>
      <c r="Y276" s="83"/>
      <c r="Z276" s="83"/>
    </row>
    <row r="277" spans="1:26" ht="12.75" customHeight="1" x14ac:dyDescent="0.2">
      <c r="A277" s="134"/>
      <c r="B277" s="134"/>
      <c r="C277" s="134"/>
      <c r="D277" s="134"/>
      <c r="E277" s="134"/>
      <c r="F277" s="134"/>
      <c r="G277" s="134"/>
      <c r="H277" s="83"/>
      <c r="I277" s="83"/>
      <c r="J277" s="83"/>
      <c r="K277" s="83"/>
      <c r="L277" s="83"/>
      <c r="M277" s="83"/>
      <c r="N277" s="83"/>
      <c r="O277" s="83"/>
      <c r="P277" s="83"/>
      <c r="Q277" s="83"/>
      <c r="R277" s="83"/>
      <c r="S277" s="83"/>
      <c r="T277" s="83"/>
      <c r="U277" s="83"/>
      <c r="V277" s="83"/>
      <c r="W277" s="83"/>
      <c r="X277" s="83"/>
      <c r="Y277" s="83"/>
      <c r="Z277" s="83"/>
    </row>
    <row r="278" spans="1:26" ht="12.75" customHeight="1" x14ac:dyDescent="0.2">
      <c r="A278" s="134"/>
      <c r="B278" s="134"/>
      <c r="C278" s="134"/>
      <c r="D278" s="134"/>
      <c r="E278" s="134"/>
      <c r="F278" s="134"/>
      <c r="G278" s="134"/>
      <c r="H278" s="83"/>
      <c r="I278" s="83"/>
      <c r="J278" s="83"/>
      <c r="K278" s="83"/>
      <c r="L278" s="83"/>
      <c r="M278" s="83"/>
      <c r="N278" s="83"/>
      <c r="O278" s="83"/>
      <c r="P278" s="83"/>
      <c r="Q278" s="83"/>
      <c r="R278" s="83"/>
      <c r="S278" s="83"/>
      <c r="T278" s="83"/>
      <c r="U278" s="83"/>
      <c r="V278" s="83"/>
      <c r="W278" s="83"/>
      <c r="X278" s="83"/>
      <c r="Y278" s="83"/>
      <c r="Z278" s="83"/>
    </row>
    <row r="279" spans="1:26" ht="12.75" customHeight="1" x14ac:dyDescent="0.2">
      <c r="A279" s="134"/>
      <c r="B279" s="134"/>
      <c r="C279" s="134"/>
      <c r="D279" s="134"/>
      <c r="E279" s="134"/>
      <c r="F279" s="134"/>
      <c r="G279" s="134"/>
      <c r="H279" s="83"/>
      <c r="I279" s="83"/>
      <c r="J279" s="83"/>
      <c r="K279" s="83"/>
      <c r="L279" s="83"/>
      <c r="M279" s="83"/>
      <c r="N279" s="83"/>
      <c r="O279" s="83"/>
      <c r="P279" s="83"/>
      <c r="Q279" s="83"/>
      <c r="R279" s="83"/>
      <c r="S279" s="83"/>
      <c r="T279" s="83"/>
      <c r="U279" s="83"/>
      <c r="V279" s="83"/>
      <c r="W279" s="83"/>
      <c r="X279" s="83"/>
      <c r="Y279" s="83"/>
      <c r="Z279" s="83"/>
    </row>
    <row r="280" spans="1:26" ht="12.75" customHeight="1" x14ac:dyDescent="0.2">
      <c r="A280" s="134"/>
      <c r="B280" s="134"/>
      <c r="C280" s="134"/>
      <c r="D280" s="134"/>
      <c r="E280" s="134"/>
      <c r="F280" s="134"/>
      <c r="G280" s="134"/>
      <c r="H280" s="83"/>
      <c r="I280" s="83"/>
      <c r="J280" s="83"/>
      <c r="K280" s="83"/>
      <c r="L280" s="83"/>
      <c r="M280" s="83"/>
      <c r="N280" s="83"/>
      <c r="O280" s="83"/>
      <c r="P280" s="83"/>
      <c r="Q280" s="83"/>
      <c r="R280" s="83"/>
      <c r="S280" s="83"/>
      <c r="T280" s="83"/>
      <c r="U280" s="83"/>
      <c r="V280" s="83"/>
      <c r="W280" s="83"/>
      <c r="X280" s="83"/>
      <c r="Y280" s="83"/>
      <c r="Z280" s="83"/>
    </row>
    <row r="281" spans="1:26" ht="12.75" customHeight="1" x14ac:dyDescent="0.2">
      <c r="A281" s="134"/>
      <c r="B281" s="134"/>
      <c r="C281" s="134"/>
      <c r="D281" s="134"/>
      <c r="E281" s="134"/>
      <c r="F281" s="134"/>
      <c r="G281" s="134"/>
      <c r="H281" s="83"/>
      <c r="I281" s="83"/>
      <c r="J281" s="83"/>
      <c r="K281" s="83"/>
      <c r="L281" s="83"/>
      <c r="M281" s="83"/>
      <c r="N281" s="83"/>
      <c r="O281" s="83"/>
      <c r="P281" s="83"/>
      <c r="Q281" s="83"/>
      <c r="R281" s="83"/>
      <c r="S281" s="83"/>
      <c r="T281" s="83"/>
      <c r="U281" s="83"/>
      <c r="V281" s="83"/>
      <c r="W281" s="83"/>
      <c r="X281" s="83"/>
      <c r="Y281" s="83"/>
      <c r="Z281" s="83"/>
    </row>
    <row r="282" spans="1:26" ht="12.75" customHeight="1" x14ac:dyDescent="0.2">
      <c r="A282" s="134"/>
      <c r="B282" s="134"/>
      <c r="C282" s="134"/>
      <c r="D282" s="134"/>
      <c r="E282" s="134"/>
      <c r="F282" s="134"/>
      <c r="G282" s="134"/>
      <c r="H282" s="83"/>
      <c r="I282" s="83"/>
      <c r="J282" s="83"/>
      <c r="K282" s="83"/>
      <c r="L282" s="83"/>
      <c r="M282" s="83"/>
      <c r="N282" s="83"/>
      <c r="O282" s="83"/>
      <c r="P282" s="83"/>
      <c r="Q282" s="83"/>
      <c r="R282" s="83"/>
      <c r="S282" s="83"/>
      <c r="T282" s="83"/>
      <c r="U282" s="83"/>
      <c r="V282" s="83"/>
      <c r="W282" s="83"/>
      <c r="X282" s="83"/>
      <c r="Y282" s="83"/>
      <c r="Z282" s="83"/>
    </row>
    <row r="283" spans="1:26" ht="12.75" customHeight="1" x14ac:dyDescent="0.2">
      <c r="A283" s="134"/>
      <c r="B283" s="134"/>
      <c r="C283" s="134"/>
      <c r="D283" s="134"/>
      <c r="E283" s="134"/>
      <c r="F283" s="134"/>
      <c r="G283" s="134"/>
      <c r="H283" s="83"/>
      <c r="I283" s="83"/>
      <c r="J283" s="83"/>
      <c r="K283" s="83"/>
      <c r="L283" s="83"/>
      <c r="M283" s="83"/>
      <c r="N283" s="83"/>
      <c r="O283" s="83"/>
      <c r="P283" s="83"/>
      <c r="Q283" s="83"/>
      <c r="R283" s="83"/>
      <c r="S283" s="83"/>
      <c r="T283" s="83"/>
      <c r="U283" s="83"/>
      <c r="V283" s="83"/>
      <c r="W283" s="83"/>
      <c r="X283" s="83"/>
      <c r="Y283" s="83"/>
      <c r="Z283" s="83"/>
    </row>
    <row r="284" spans="1:26" ht="12.75" customHeight="1" x14ac:dyDescent="0.2">
      <c r="A284" s="134"/>
      <c r="B284" s="134"/>
      <c r="C284" s="134"/>
      <c r="D284" s="134"/>
      <c r="E284" s="134"/>
      <c r="F284" s="134"/>
      <c r="G284" s="134"/>
      <c r="H284" s="83"/>
      <c r="I284" s="83"/>
      <c r="J284" s="83"/>
      <c r="K284" s="83"/>
      <c r="L284" s="83"/>
      <c r="M284" s="83"/>
      <c r="N284" s="83"/>
      <c r="O284" s="83"/>
      <c r="P284" s="83"/>
      <c r="Q284" s="83"/>
      <c r="R284" s="83"/>
      <c r="S284" s="83"/>
      <c r="T284" s="83"/>
      <c r="U284" s="83"/>
      <c r="V284" s="83"/>
      <c r="W284" s="83"/>
      <c r="X284" s="83"/>
      <c r="Y284" s="83"/>
      <c r="Z284" s="83"/>
    </row>
    <row r="285" spans="1:26" ht="12.75" customHeight="1" x14ac:dyDescent="0.2">
      <c r="A285" s="134"/>
      <c r="B285" s="134"/>
      <c r="C285" s="134"/>
      <c r="D285" s="134"/>
      <c r="E285" s="134"/>
      <c r="F285" s="134"/>
      <c r="G285" s="134"/>
      <c r="H285" s="83"/>
      <c r="I285" s="83"/>
      <c r="J285" s="83"/>
      <c r="K285" s="83"/>
      <c r="L285" s="83"/>
      <c r="M285" s="83"/>
      <c r="N285" s="83"/>
      <c r="O285" s="83"/>
      <c r="P285" s="83"/>
      <c r="Q285" s="83"/>
      <c r="R285" s="83"/>
      <c r="S285" s="83"/>
      <c r="T285" s="83"/>
      <c r="U285" s="83"/>
      <c r="V285" s="83"/>
      <c r="W285" s="83"/>
      <c r="X285" s="83"/>
      <c r="Y285" s="83"/>
      <c r="Z285" s="83"/>
    </row>
    <row r="286" spans="1:26" ht="12.75" customHeight="1" x14ac:dyDescent="0.2">
      <c r="A286" s="134"/>
      <c r="B286" s="134"/>
      <c r="C286" s="134"/>
      <c r="D286" s="134"/>
      <c r="E286" s="134"/>
      <c r="F286" s="134"/>
      <c r="G286" s="134"/>
      <c r="H286" s="83"/>
      <c r="I286" s="83"/>
      <c r="J286" s="83"/>
      <c r="K286" s="83"/>
      <c r="L286" s="83"/>
      <c r="M286" s="83"/>
      <c r="N286" s="83"/>
      <c r="O286" s="83"/>
      <c r="P286" s="83"/>
      <c r="Q286" s="83"/>
      <c r="R286" s="83"/>
      <c r="S286" s="83"/>
      <c r="T286" s="83"/>
      <c r="U286" s="83"/>
      <c r="V286" s="83"/>
      <c r="W286" s="83"/>
      <c r="X286" s="83"/>
      <c r="Y286" s="83"/>
      <c r="Z286" s="83"/>
    </row>
    <row r="287" spans="1:26" ht="12.75" customHeight="1" x14ac:dyDescent="0.2">
      <c r="A287" s="134"/>
      <c r="B287" s="134"/>
      <c r="C287" s="134"/>
      <c r="D287" s="134"/>
      <c r="E287" s="134"/>
      <c r="F287" s="134"/>
      <c r="G287" s="134"/>
      <c r="H287" s="83"/>
      <c r="I287" s="83"/>
      <c r="J287" s="83"/>
      <c r="K287" s="83"/>
      <c r="L287" s="83"/>
      <c r="M287" s="83"/>
      <c r="N287" s="83"/>
      <c r="O287" s="83"/>
      <c r="P287" s="83"/>
      <c r="Q287" s="83"/>
      <c r="R287" s="83"/>
      <c r="S287" s="83"/>
      <c r="T287" s="83"/>
      <c r="U287" s="83"/>
      <c r="V287" s="83"/>
      <c r="W287" s="83"/>
      <c r="X287" s="83"/>
      <c r="Y287" s="83"/>
      <c r="Z287" s="83"/>
    </row>
    <row r="288" spans="1:26" ht="12.75" customHeight="1" x14ac:dyDescent="0.2">
      <c r="A288" s="134"/>
      <c r="B288" s="134"/>
      <c r="C288" s="134"/>
      <c r="D288" s="134"/>
      <c r="E288" s="134"/>
      <c r="F288" s="134"/>
      <c r="G288" s="134"/>
      <c r="H288" s="83"/>
      <c r="I288" s="83"/>
      <c r="J288" s="83"/>
      <c r="K288" s="83"/>
      <c r="L288" s="83"/>
      <c r="M288" s="83"/>
      <c r="N288" s="83"/>
      <c r="O288" s="83"/>
      <c r="P288" s="83"/>
      <c r="Q288" s="83"/>
      <c r="R288" s="83"/>
      <c r="S288" s="83"/>
      <c r="T288" s="83"/>
      <c r="U288" s="83"/>
      <c r="V288" s="83"/>
      <c r="W288" s="83"/>
      <c r="X288" s="83"/>
      <c r="Y288" s="83"/>
      <c r="Z288" s="83"/>
    </row>
    <row r="289" spans="1:26" ht="12.75" customHeight="1" x14ac:dyDescent="0.2">
      <c r="A289" s="134"/>
      <c r="B289" s="134"/>
      <c r="C289" s="134"/>
      <c r="D289" s="134"/>
      <c r="E289" s="134"/>
      <c r="F289" s="134"/>
      <c r="G289" s="134"/>
      <c r="H289" s="83"/>
      <c r="I289" s="83"/>
      <c r="J289" s="83"/>
      <c r="K289" s="83"/>
      <c r="L289" s="83"/>
      <c r="M289" s="83"/>
      <c r="N289" s="83"/>
      <c r="O289" s="83"/>
      <c r="P289" s="83"/>
      <c r="Q289" s="83"/>
      <c r="R289" s="83"/>
      <c r="S289" s="83"/>
      <c r="T289" s="83"/>
      <c r="U289" s="83"/>
      <c r="V289" s="83"/>
      <c r="W289" s="83"/>
      <c r="X289" s="83"/>
      <c r="Y289" s="83"/>
      <c r="Z289" s="83"/>
    </row>
    <row r="290" spans="1:26" ht="12.75" customHeight="1" x14ac:dyDescent="0.2">
      <c r="A290" s="134"/>
      <c r="B290" s="134"/>
      <c r="C290" s="134"/>
      <c r="D290" s="134"/>
      <c r="E290" s="134"/>
      <c r="F290" s="134"/>
      <c r="G290" s="134"/>
      <c r="H290" s="83"/>
      <c r="I290" s="83"/>
      <c r="J290" s="83"/>
      <c r="K290" s="83"/>
      <c r="L290" s="83"/>
      <c r="M290" s="83"/>
      <c r="N290" s="83"/>
      <c r="O290" s="83"/>
      <c r="P290" s="83"/>
      <c r="Q290" s="83"/>
      <c r="R290" s="83"/>
      <c r="S290" s="83"/>
      <c r="T290" s="83"/>
      <c r="U290" s="83"/>
      <c r="V290" s="83"/>
      <c r="W290" s="83"/>
      <c r="X290" s="83"/>
      <c r="Y290" s="83"/>
      <c r="Z290" s="83"/>
    </row>
    <row r="291" spans="1:26" ht="12.75" customHeight="1" x14ac:dyDescent="0.2">
      <c r="A291" s="134"/>
      <c r="B291" s="134"/>
      <c r="C291" s="134"/>
      <c r="D291" s="134"/>
      <c r="E291" s="134"/>
      <c r="F291" s="134"/>
      <c r="G291" s="134"/>
      <c r="H291" s="83"/>
      <c r="I291" s="83"/>
      <c r="J291" s="83"/>
      <c r="K291" s="83"/>
      <c r="L291" s="83"/>
      <c r="M291" s="83"/>
      <c r="N291" s="83"/>
      <c r="O291" s="83"/>
      <c r="P291" s="83"/>
      <c r="Q291" s="83"/>
      <c r="R291" s="83"/>
      <c r="S291" s="83"/>
      <c r="T291" s="83"/>
      <c r="U291" s="83"/>
      <c r="V291" s="83"/>
      <c r="W291" s="83"/>
      <c r="X291" s="83"/>
      <c r="Y291" s="83"/>
      <c r="Z291" s="83"/>
    </row>
    <row r="292" spans="1:26" ht="12.75" customHeight="1" x14ac:dyDescent="0.2">
      <c r="A292" s="134"/>
      <c r="B292" s="134"/>
      <c r="C292" s="134"/>
      <c r="D292" s="134"/>
      <c r="E292" s="134"/>
      <c r="F292" s="134"/>
      <c r="G292" s="134"/>
      <c r="H292" s="83"/>
      <c r="I292" s="83"/>
      <c r="J292" s="83"/>
      <c r="K292" s="83"/>
      <c r="L292" s="83"/>
      <c r="M292" s="83"/>
      <c r="N292" s="83"/>
      <c r="O292" s="83"/>
      <c r="P292" s="83"/>
      <c r="Q292" s="83"/>
      <c r="R292" s="83"/>
      <c r="S292" s="83"/>
      <c r="T292" s="83"/>
      <c r="U292" s="83"/>
      <c r="V292" s="83"/>
      <c r="W292" s="83"/>
      <c r="X292" s="83"/>
      <c r="Y292" s="83"/>
      <c r="Z292" s="83"/>
    </row>
    <row r="293" spans="1:26" ht="12.75" customHeight="1" x14ac:dyDescent="0.2">
      <c r="A293" s="134"/>
      <c r="B293" s="134"/>
      <c r="C293" s="134"/>
      <c r="D293" s="134"/>
      <c r="E293" s="134"/>
      <c r="F293" s="134"/>
      <c r="G293" s="134"/>
      <c r="H293" s="83"/>
      <c r="I293" s="83"/>
      <c r="J293" s="83"/>
      <c r="K293" s="83"/>
      <c r="L293" s="83"/>
      <c r="M293" s="83"/>
      <c r="N293" s="83"/>
      <c r="O293" s="83"/>
      <c r="P293" s="83"/>
      <c r="Q293" s="83"/>
      <c r="R293" s="83"/>
      <c r="S293" s="83"/>
      <c r="T293" s="83"/>
      <c r="U293" s="83"/>
      <c r="V293" s="83"/>
      <c r="W293" s="83"/>
      <c r="X293" s="83"/>
      <c r="Y293" s="83"/>
      <c r="Z293" s="83"/>
    </row>
    <row r="294" spans="1:26" ht="12.75" customHeight="1" x14ac:dyDescent="0.2">
      <c r="A294" s="134"/>
      <c r="B294" s="134"/>
      <c r="C294" s="134"/>
      <c r="D294" s="134"/>
      <c r="E294" s="134"/>
      <c r="F294" s="134"/>
      <c r="G294" s="134"/>
      <c r="H294" s="83"/>
      <c r="I294" s="83"/>
      <c r="J294" s="83"/>
      <c r="K294" s="83"/>
      <c r="L294" s="83"/>
      <c r="M294" s="83"/>
      <c r="N294" s="83"/>
      <c r="O294" s="83"/>
      <c r="P294" s="83"/>
      <c r="Q294" s="83"/>
      <c r="R294" s="83"/>
      <c r="S294" s="83"/>
      <c r="T294" s="83"/>
      <c r="U294" s="83"/>
      <c r="V294" s="83"/>
      <c r="W294" s="83"/>
      <c r="X294" s="83"/>
      <c r="Y294" s="83"/>
      <c r="Z294" s="83"/>
    </row>
    <row r="295" spans="1:26" ht="12.75" customHeight="1" x14ac:dyDescent="0.2">
      <c r="A295" s="134"/>
      <c r="B295" s="134"/>
      <c r="C295" s="134"/>
      <c r="D295" s="134"/>
      <c r="E295" s="134"/>
      <c r="F295" s="134"/>
      <c r="G295" s="134"/>
      <c r="H295" s="83"/>
      <c r="I295" s="83"/>
      <c r="J295" s="83"/>
      <c r="K295" s="83"/>
      <c r="L295" s="83"/>
      <c r="M295" s="83"/>
      <c r="N295" s="83"/>
      <c r="O295" s="83"/>
      <c r="P295" s="83"/>
      <c r="Q295" s="83"/>
      <c r="R295" s="83"/>
      <c r="S295" s="83"/>
      <c r="T295" s="83"/>
      <c r="U295" s="83"/>
      <c r="V295" s="83"/>
      <c r="W295" s="83"/>
      <c r="X295" s="83"/>
      <c r="Y295" s="83"/>
      <c r="Z295" s="83"/>
    </row>
    <row r="296" spans="1:26" ht="12.75" customHeight="1" x14ac:dyDescent="0.2">
      <c r="A296" s="134"/>
      <c r="B296" s="134"/>
      <c r="C296" s="134"/>
      <c r="D296" s="134"/>
      <c r="E296" s="134"/>
      <c r="F296" s="134"/>
      <c r="G296" s="134"/>
      <c r="H296" s="83"/>
      <c r="I296" s="83"/>
      <c r="J296" s="83"/>
      <c r="K296" s="83"/>
      <c r="L296" s="83"/>
      <c r="M296" s="83"/>
      <c r="N296" s="83"/>
      <c r="O296" s="83"/>
      <c r="P296" s="83"/>
      <c r="Q296" s="83"/>
      <c r="R296" s="83"/>
      <c r="S296" s="83"/>
      <c r="T296" s="83"/>
      <c r="U296" s="83"/>
      <c r="V296" s="83"/>
      <c r="W296" s="83"/>
      <c r="X296" s="83"/>
      <c r="Y296" s="83"/>
      <c r="Z296" s="83"/>
    </row>
    <row r="297" spans="1:26" ht="12.75" customHeight="1" x14ac:dyDescent="0.2">
      <c r="A297" s="134"/>
      <c r="B297" s="134"/>
      <c r="C297" s="134"/>
      <c r="D297" s="134"/>
      <c r="E297" s="134"/>
      <c r="F297" s="134"/>
      <c r="G297" s="134"/>
      <c r="H297" s="83"/>
      <c r="I297" s="83"/>
      <c r="J297" s="83"/>
      <c r="K297" s="83"/>
      <c r="L297" s="83"/>
      <c r="M297" s="83"/>
      <c r="N297" s="83"/>
      <c r="O297" s="83"/>
      <c r="P297" s="83"/>
      <c r="Q297" s="83"/>
      <c r="R297" s="83"/>
      <c r="S297" s="83"/>
      <c r="T297" s="83"/>
      <c r="U297" s="83"/>
      <c r="V297" s="83"/>
      <c r="W297" s="83"/>
      <c r="X297" s="83"/>
      <c r="Y297" s="83"/>
      <c r="Z297" s="83"/>
    </row>
    <row r="298" spans="1:26" ht="12.75" customHeight="1" x14ac:dyDescent="0.2">
      <c r="A298" s="134"/>
      <c r="B298" s="134"/>
      <c r="C298" s="134"/>
      <c r="D298" s="134"/>
      <c r="E298" s="134"/>
      <c r="F298" s="134"/>
      <c r="G298" s="134"/>
      <c r="H298" s="83"/>
      <c r="I298" s="83"/>
      <c r="J298" s="83"/>
      <c r="K298" s="83"/>
      <c r="L298" s="83"/>
      <c r="M298" s="83"/>
      <c r="N298" s="83"/>
      <c r="O298" s="83"/>
      <c r="P298" s="83"/>
      <c r="Q298" s="83"/>
      <c r="R298" s="83"/>
      <c r="S298" s="83"/>
      <c r="T298" s="83"/>
      <c r="U298" s="83"/>
      <c r="V298" s="83"/>
      <c r="W298" s="83"/>
      <c r="X298" s="83"/>
      <c r="Y298" s="83"/>
      <c r="Z298" s="83"/>
    </row>
    <row r="299" spans="1:26" ht="12.75" customHeight="1" x14ac:dyDescent="0.2">
      <c r="A299" s="134"/>
      <c r="B299" s="134"/>
      <c r="C299" s="134"/>
      <c r="D299" s="134"/>
      <c r="E299" s="134"/>
      <c r="F299" s="134"/>
      <c r="G299" s="134"/>
      <c r="H299" s="83"/>
      <c r="I299" s="83"/>
      <c r="J299" s="83"/>
      <c r="K299" s="83"/>
      <c r="L299" s="83"/>
      <c r="M299" s="83"/>
      <c r="N299" s="83"/>
      <c r="O299" s="83"/>
      <c r="P299" s="83"/>
      <c r="Q299" s="83"/>
      <c r="R299" s="83"/>
      <c r="S299" s="83"/>
      <c r="T299" s="83"/>
      <c r="U299" s="83"/>
      <c r="V299" s="83"/>
      <c r="W299" s="83"/>
      <c r="X299" s="83"/>
      <c r="Y299" s="83"/>
      <c r="Z299" s="83"/>
    </row>
    <row r="300" spans="1:26" ht="12.75" customHeight="1" x14ac:dyDescent="0.2">
      <c r="A300" s="134"/>
      <c r="B300" s="134"/>
      <c r="C300" s="134"/>
      <c r="D300" s="134"/>
      <c r="E300" s="134"/>
      <c r="F300" s="134"/>
      <c r="G300" s="134"/>
      <c r="H300" s="83"/>
      <c r="I300" s="83"/>
      <c r="J300" s="83"/>
      <c r="K300" s="83"/>
      <c r="L300" s="83"/>
      <c r="M300" s="83"/>
      <c r="N300" s="83"/>
      <c r="O300" s="83"/>
      <c r="P300" s="83"/>
      <c r="Q300" s="83"/>
      <c r="R300" s="83"/>
      <c r="S300" s="83"/>
      <c r="T300" s="83"/>
      <c r="U300" s="83"/>
      <c r="V300" s="83"/>
      <c r="W300" s="83"/>
      <c r="X300" s="83"/>
      <c r="Y300" s="83"/>
      <c r="Z300" s="83"/>
    </row>
    <row r="301" spans="1:26" ht="12.75" customHeight="1" x14ac:dyDescent="0.2">
      <c r="A301" s="134"/>
      <c r="B301" s="134"/>
      <c r="C301" s="134"/>
      <c r="D301" s="134"/>
      <c r="E301" s="134"/>
      <c r="F301" s="134"/>
      <c r="G301" s="134"/>
      <c r="H301" s="83"/>
      <c r="I301" s="83"/>
      <c r="J301" s="83"/>
      <c r="K301" s="83"/>
      <c r="L301" s="83"/>
      <c r="M301" s="83"/>
      <c r="N301" s="83"/>
      <c r="O301" s="83"/>
      <c r="P301" s="83"/>
      <c r="Q301" s="83"/>
      <c r="R301" s="83"/>
      <c r="S301" s="83"/>
      <c r="T301" s="83"/>
      <c r="U301" s="83"/>
      <c r="V301" s="83"/>
      <c r="W301" s="83"/>
      <c r="X301" s="83"/>
      <c r="Y301" s="83"/>
      <c r="Z301" s="83"/>
    </row>
    <row r="302" spans="1:26" ht="12.75" customHeight="1" x14ac:dyDescent="0.2">
      <c r="A302" s="134"/>
      <c r="B302" s="134"/>
      <c r="C302" s="134"/>
      <c r="D302" s="134"/>
      <c r="E302" s="134"/>
      <c r="F302" s="134"/>
      <c r="G302" s="134"/>
      <c r="H302" s="83"/>
      <c r="I302" s="83"/>
      <c r="J302" s="83"/>
      <c r="K302" s="83"/>
      <c r="L302" s="83"/>
      <c r="M302" s="83"/>
      <c r="N302" s="83"/>
      <c r="O302" s="83"/>
      <c r="P302" s="83"/>
      <c r="Q302" s="83"/>
      <c r="R302" s="83"/>
      <c r="S302" s="83"/>
      <c r="T302" s="83"/>
      <c r="U302" s="83"/>
      <c r="V302" s="83"/>
      <c r="W302" s="83"/>
      <c r="X302" s="83"/>
      <c r="Y302" s="83"/>
      <c r="Z302" s="83"/>
    </row>
    <row r="303" spans="1:26" ht="12.75" customHeight="1" x14ac:dyDescent="0.2">
      <c r="A303" s="134"/>
      <c r="B303" s="134"/>
      <c r="C303" s="134"/>
      <c r="D303" s="134"/>
      <c r="E303" s="134"/>
      <c r="F303" s="134"/>
      <c r="G303" s="134"/>
      <c r="H303" s="83"/>
      <c r="I303" s="83"/>
      <c r="J303" s="83"/>
      <c r="K303" s="83"/>
      <c r="L303" s="83"/>
      <c r="M303" s="83"/>
      <c r="N303" s="83"/>
      <c r="O303" s="83"/>
      <c r="P303" s="83"/>
      <c r="Q303" s="83"/>
      <c r="R303" s="83"/>
      <c r="S303" s="83"/>
      <c r="T303" s="83"/>
      <c r="U303" s="83"/>
      <c r="V303" s="83"/>
      <c r="W303" s="83"/>
      <c r="X303" s="83"/>
      <c r="Y303" s="83"/>
      <c r="Z303" s="83"/>
    </row>
    <row r="304" spans="1:26" ht="12.75" customHeight="1" x14ac:dyDescent="0.2">
      <c r="A304" s="134"/>
      <c r="B304" s="134"/>
      <c r="C304" s="134"/>
      <c r="D304" s="134"/>
      <c r="E304" s="134"/>
      <c r="F304" s="134"/>
      <c r="G304" s="134"/>
      <c r="H304" s="83"/>
      <c r="I304" s="83"/>
      <c r="J304" s="83"/>
      <c r="K304" s="83"/>
      <c r="L304" s="83"/>
      <c r="M304" s="83"/>
      <c r="N304" s="83"/>
      <c r="O304" s="83"/>
      <c r="P304" s="83"/>
      <c r="Q304" s="83"/>
      <c r="R304" s="83"/>
      <c r="S304" s="83"/>
      <c r="T304" s="83"/>
      <c r="U304" s="83"/>
      <c r="V304" s="83"/>
      <c r="W304" s="83"/>
      <c r="X304" s="83"/>
      <c r="Y304" s="83"/>
      <c r="Z304" s="83"/>
    </row>
    <row r="305" spans="1:26" ht="12.75" customHeight="1" x14ac:dyDescent="0.2">
      <c r="A305" s="134"/>
      <c r="B305" s="134"/>
      <c r="C305" s="134"/>
      <c r="D305" s="134"/>
      <c r="E305" s="134"/>
      <c r="F305" s="134"/>
      <c r="G305" s="134"/>
      <c r="H305" s="83"/>
      <c r="I305" s="83"/>
      <c r="J305" s="83"/>
      <c r="K305" s="83"/>
      <c r="L305" s="83"/>
      <c r="M305" s="83"/>
      <c r="N305" s="83"/>
      <c r="O305" s="83"/>
      <c r="P305" s="83"/>
      <c r="Q305" s="83"/>
      <c r="R305" s="83"/>
      <c r="S305" s="83"/>
      <c r="T305" s="83"/>
      <c r="U305" s="83"/>
      <c r="V305" s="83"/>
      <c r="W305" s="83"/>
      <c r="X305" s="83"/>
      <c r="Y305" s="83"/>
      <c r="Z305" s="83"/>
    </row>
    <row r="306" spans="1:26" ht="12.75" customHeight="1" x14ac:dyDescent="0.2">
      <c r="A306" s="134"/>
      <c r="B306" s="134"/>
      <c r="C306" s="134"/>
      <c r="D306" s="134"/>
      <c r="E306" s="134"/>
      <c r="F306" s="134"/>
      <c r="G306" s="134"/>
      <c r="H306" s="83"/>
      <c r="I306" s="83"/>
      <c r="J306" s="83"/>
      <c r="K306" s="83"/>
      <c r="L306" s="83"/>
      <c r="M306" s="83"/>
      <c r="N306" s="83"/>
      <c r="O306" s="83"/>
      <c r="P306" s="83"/>
      <c r="Q306" s="83"/>
      <c r="R306" s="83"/>
      <c r="S306" s="83"/>
      <c r="T306" s="83"/>
      <c r="U306" s="83"/>
      <c r="V306" s="83"/>
      <c r="W306" s="83"/>
      <c r="X306" s="83"/>
      <c r="Y306" s="83"/>
      <c r="Z306" s="83"/>
    </row>
    <row r="307" spans="1:26" ht="12.75" customHeight="1" x14ac:dyDescent="0.2">
      <c r="A307" s="134"/>
      <c r="B307" s="134"/>
      <c r="C307" s="134"/>
      <c r="D307" s="134"/>
      <c r="E307" s="134"/>
      <c r="F307" s="134"/>
      <c r="G307" s="134"/>
      <c r="H307" s="83"/>
      <c r="I307" s="83"/>
      <c r="J307" s="83"/>
      <c r="K307" s="83"/>
      <c r="L307" s="83"/>
      <c r="M307" s="83"/>
      <c r="N307" s="83"/>
      <c r="O307" s="83"/>
      <c r="P307" s="83"/>
      <c r="Q307" s="83"/>
      <c r="R307" s="83"/>
      <c r="S307" s="83"/>
      <c r="T307" s="83"/>
      <c r="U307" s="83"/>
      <c r="V307" s="83"/>
      <c r="W307" s="83"/>
      <c r="X307" s="83"/>
      <c r="Y307" s="83"/>
      <c r="Z307" s="83"/>
    </row>
    <row r="308" spans="1:26" ht="12.75" customHeight="1" x14ac:dyDescent="0.2">
      <c r="A308" s="134"/>
      <c r="B308" s="134"/>
      <c r="C308" s="134"/>
      <c r="D308" s="134"/>
      <c r="E308" s="134"/>
      <c r="F308" s="134"/>
      <c r="G308" s="134"/>
      <c r="H308" s="83"/>
      <c r="I308" s="83"/>
      <c r="J308" s="83"/>
      <c r="K308" s="83"/>
      <c r="L308" s="83"/>
      <c r="M308" s="83"/>
      <c r="N308" s="83"/>
      <c r="O308" s="83"/>
      <c r="P308" s="83"/>
      <c r="Q308" s="83"/>
      <c r="R308" s="83"/>
      <c r="S308" s="83"/>
      <c r="T308" s="83"/>
      <c r="U308" s="83"/>
      <c r="V308" s="83"/>
      <c r="W308" s="83"/>
      <c r="X308" s="83"/>
      <c r="Y308" s="83"/>
      <c r="Z308" s="83"/>
    </row>
    <row r="309" spans="1:26" ht="12.75" customHeight="1" x14ac:dyDescent="0.2">
      <c r="A309" s="134"/>
      <c r="B309" s="134"/>
      <c r="C309" s="134"/>
      <c r="D309" s="134"/>
      <c r="E309" s="134"/>
      <c r="F309" s="134"/>
      <c r="G309" s="134"/>
      <c r="H309" s="83"/>
      <c r="I309" s="83"/>
      <c r="J309" s="83"/>
      <c r="K309" s="83"/>
      <c r="L309" s="83"/>
      <c r="M309" s="83"/>
      <c r="N309" s="83"/>
      <c r="O309" s="83"/>
      <c r="P309" s="83"/>
      <c r="Q309" s="83"/>
      <c r="R309" s="83"/>
      <c r="S309" s="83"/>
      <c r="T309" s="83"/>
      <c r="U309" s="83"/>
      <c r="V309" s="83"/>
      <c r="W309" s="83"/>
      <c r="X309" s="83"/>
      <c r="Y309" s="83"/>
      <c r="Z309" s="83"/>
    </row>
    <row r="310" spans="1:26" ht="12.75" customHeight="1" x14ac:dyDescent="0.2">
      <c r="A310" s="134"/>
      <c r="B310" s="134"/>
      <c r="C310" s="134"/>
      <c r="D310" s="134"/>
      <c r="E310" s="134"/>
      <c r="F310" s="134"/>
      <c r="G310" s="134"/>
      <c r="H310" s="83"/>
      <c r="I310" s="83"/>
      <c r="J310" s="83"/>
      <c r="K310" s="83"/>
      <c r="L310" s="83"/>
      <c r="M310" s="83"/>
      <c r="N310" s="83"/>
      <c r="O310" s="83"/>
      <c r="P310" s="83"/>
      <c r="Q310" s="83"/>
      <c r="R310" s="83"/>
      <c r="S310" s="83"/>
      <c r="T310" s="83"/>
      <c r="U310" s="83"/>
      <c r="V310" s="83"/>
      <c r="W310" s="83"/>
      <c r="X310" s="83"/>
      <c r="Y310" s="83"/>
      <c r="Z310" s="83"/>
    </row>
    <row r="311" spans="1:26" ht="12.75" customHeight="1" x14ac:dyDescent="0.2">
      <c r="A311" s="134"/>
      <c r="B311" s="134"/>
      <c r="C311" s="134"/>
      <c r="D311" s="134"/>
      <c r="E311" s="134"/>
      <c r="F311" s="134"/>
      <c r="G311" s="134"/>
      <c r="H311" s="83"/>
      <c r="I311" s="83"/>
      <c r="J311" s="83"/>
      <c r="K311" s="83"/>
      <c r="L311" s="83"/>
      <c r="M311" s="83"/>
      <c r="N311" s="83"/>
      <c r="O311" s="83"/>
      <c r="P311" s="83"/>
      <c r="Q311" s="83"/>
      <c r="R311" s="83"/>
      <c r="S311" s="83"/>
      <c r="T311" s="83"/>
      <c r="U311" s="83"/>
      <c r="V311" s="83"/>
      <c r="W311" s="83"/>
      <c r="X311" s="83"/>
      <c r="Y311" s="83"/>
      <c r="Z311" s="83"/>
    </row>
    <row r="312" spans="1:26" ht="12.75" customHeight="1" x14ac:dyDescent="0.2">
      <c r="A312" s="134"/>
      <c r="B312" s="134"/>
      <c r="C312" s="134"/>
      <c r="D312" s="134"/>
      <c r="E312" s="134"/>
      <c r="F312" s="134"/>
      <c r="G312" s="134"/>
      <c r="H312" s="83"/>
      <c r="I312" s="83"/>
      <c r="J312" s="83"/>
      <c r="K312" s="83"/>
      <c r="L312" s="83"/>
      <c r="M312" s="83"/>
      <c r="N312" s="83"/>
      <c r="O312" s="83"/>
      <c r="P312" s="83"/>
      <c r="Q312" s="83"/>
      <c r="R312" s="83"/>
      <c r="S312" s="83"/>
      <c r="T312" s="83"/>
      <c r="U312" s="83"/>
      <c r="V312" s="83"/>
      <c r="W312" s="83"/>
      <c r="X312" s="83"/>
      <c r="Y312" s="83"/>
      <c r="Z312" s="83"/>
    </row>
    <row r="313" spans="1:26" ht="12.75" customHeight="1" x14ac:dyDescent="0.2">
      <c r="A313" s="134"/>
      <c r="B313" s="134"/>
      <c r="C313" s="134"/>
      <c r="D313" s="134"/>
      <c r="E313" s="134"/>
      <c r="F313" s="134"/>
      <c r="G313" s="134"/>
      <c r="H313" s="83"/>
      <c r="I313" s="83"/>
      <c r="J313" s="83"/>
      <c r="K313" s="83"/>
      <c r="L313" s="83"/>
      <c r="M313" s="83"/>
      <c r="N313" s="83"/>
      <c r="O313" s="83"/>
      <c r="P313" s="83"/>
      <c r="Q313" s="83"/>
      <c r="R313" s="83"/>
      <c r="S313" s="83"/>
      <c r="T313" s="83"/>
      <c r="U313" s="83"/>
      <c r="V313" s="83"/>
      <c r="W313" s="83"/>
      <c r="X313" s="83"/>
      <c r="Y313" s="83"/>
      <c r="Z313" s="83"/>
    </row>
    <row r="314" spans="1:26" ht="12.75" customHeight="1" x14ac:dyDescent="0.2">
      <c r="A314" s="134"/>
      <c r="B314" s="134"/>
      <c r="C314" s="134"/>
      <c r="D314" s="134"/>
      <c r="E314" s="134"/>
      <c r="F314" s="134"/>
      <c r="G314" s="134"/>
      <c r="H314" s="83"/>
      <c r="I314" s="83"/>
      <c r="J314" s="83"/>
      <c r="K314" s="83"/>
      <c r="L314" s="83"/>
      <c r="M314" s="83"/>
      <c r="N314" s="83"/>
      <c r="O314" s="83"/>
      <c r="P314" s="83"/>
      <c r="Q314" s="83"/>
      <c r="R314" s="83"/>
      <c r="S314" s="83"/>
      <c r="T314" s="83"/>
      <c r="U314" s="83"/>
      <c r="V314" s="83"/>
      <c r="W314" s="83"/>
      <c r="X314" s="83"/>
      <c r="Y314" s="83"/>
      <c r="Z314" s="83"/>
    </row>
    <row r="315" spans="1:26" ht="12.75" customHeight="1" x14ac:dyDescent="0.2">
      <c r="A315" s="134"/>
      <c r="B315" s="134"/>
      <c r="C315" s="134"/>
      <c r="D315" s="134"/>
      <c r="E315" s="134"/>
      <c r="F315" s="134"/>
      <c r="G315" s="134"/>
      <c r="H315" s="83"/>
      <c r="I315" s="83"/>
      <c r="J315" s="83"/>
      <c r="K315" s="83"/>
      <c r="L315" s="83"/>
      <c r="M315" s="83"/>
      <c r="N315" s="83"/>
      <c r="O315" s="83"/>
      <c r="P315" s="83"/>
      <c r="Q315" s="83"/>
      <c r="R315" s="83"/>
      <c r="S315" s="83"/>
      <c r="T315" s="83"/>
      <c r="U315" s="83"/>
      <c r="V315" s="83"/>
      <c r="W315" s="83"/>
      <c r="X315" s="83"/>
      <c r="Y315" s="83"/>
      <c r="Z315" s="83"/>
    </row>
    <row r="316" spans="1:26" ht="12.75" customHeight="1" x14ac:dyDescent="0.2">
      <c r="A316" s="134"/>
      <c r="B316" s="134"/>
      <c r="C316" s="134"/>
      <c r="D316" s="134"/>
      <c r="E316" s="134"/>
      <c r="F316" s="134"/>
      <c r="G316" s="134"/>
      <c r="H316" s="83"/>
      <c r="I316" s="83"/>
      <c r="J316" s="83"/>
      <c r="K316" s="83"/>
      <c r="L316" s="83"/>
      <c r="M316" s="83"/>
      <c r="N316" s="83"/>
      <c r="O316" s="83"/>
      <c r="P316" s="83"/>
      <c r="Q316" s="83"/>
      <c r="R316" s="83"/>
      <c r="S316" s="83"/>
      <c r="T316" s="83"/>
      <c r="U316" s="83"/>
      <c r="V316" s="83"/>
      <c r="W316" s="83"/>
      <c r="X316" s="83"/>
      <c r="Y316" s="83"/>
      <c r="Z316" s="83"/>
    </row>
    <row r="317" spans="1:26" ht="12.75" customHeight="1" x14ac:dyDescent="0.2">
      <c r="A317" s="134"/>
      <c r="B317" s="134"/>
      <c r="C317" s="134"/>
      <c r="D317" s="134"/>
      <c r="E317" s="134"/>
      <c r="F317" s="134"/>
      <c r="G317" s="134"/>
      <c r="H317" s="83"/>
      <c r="I317" s="83"/>
      <c r="J317" s="83"/>
      <c r="K317" s="83"/>
      <c r="L317" s="83"/>
      <c r="M317" s="83"/>
      <c r="N317" s="83"/>
      <c r="O317" s="83"/>
      <c r="P317" s="83"/>
      <c r="Q317" s="83"/>
      <c r="R317" s="83"/>
      <c r="S317" s="83"/>
      <c r="T317" s="83"/>
      <c r="U317" s="83"/>
      <c r="V317" s="83"/>
      <c r="W317" s="83"/>
      <c r="X317" s="83"/>
      <c r="Y317" s="83"/>
      <c r="Z317" s="83"/>
    </row>
    <row r="318" spans="1:26" ht="12.75" customHeight="1" x14ac:dyDescent="0.2">
      <c r="A318" s="134"/>
      <c r="B318" s="134"/>
      <c r="C318" s="134"/>
      <c r="D318" s="134"/>
      <c r="E318" s="134"/>
      <c r="F318" s="134"/>
      <c r="G318" s="134"/>
      <c r="H318" s="83"/>
      <c r="I318" s="83"/>
      <c r="J318" s="83"/>
      <c r="K318" s="83"/>
      <c r="L318" s="83"/>
      <c r="M318" s="83"/>
      <c r="N318" s="83"/>
      <c r="O318" s="83"/>
      <c r="P318" s="83"/>
      <c r="Q318" s="83"/>
      <c r="R318" s="83"/>
      <c r="S318" s="83"/>
      <c r="T318" s="83"/>
      <c r="U318" s="83"/>
      <c r="V318" s="83"/>
      <c r="W318" s="83"/>
      <c r="X318" s="83"/>
      <c r="Y318" s="83"/>
      <c r="Z318" s="83"/>
    </row>
    <row r="319" spans="1:26" ht="12.75" customHeight="1" x14ac:dyDescent="0.2">
      <c r="A319" s="134"/>
      <c r="B319" s="134"/>
      <c r="C319" s="134"/>
      <c r="D319" s="134"/>
      <c r="E319" s="134"/>
      <c r="F319" s="134"/>
      <c r="G319" s="134"/>
      <c r="H319" s="83"/>
      <c r="I319" s="83"/>
      <c r="J319" s="83"/>
      <c r="K319" s="83"/>
      <c r="L319" s="83"/>
      <c r="M319" s="83"/>
      <c r="N319" s="83"/>
      <c r="O319" s="83"/>
      <c r="P319" s="83"/>
      <c r="Q319" s="83"/>
      <c r="R319" s="83"/>
      <c r="S319" s="83"/>
      <c r="T319" s="83"/>
      <c r="U319" s="83"/>
      <c r="V319" s="83"/>
      <c r="W319" s="83"/>
      <c r="X319" s="83"/>
      <c r="Y319" s="83"/>
      <c r="Z319" s="83"/>
    </row>
    <row r="320" spans="1:26" ht="12.75" customHeight="1" x14ac:dyDescent="0.2">
      <c r="A320" s="134"/>
      <c r="B320" s="134"/>
      <c r="C320" s="134"/>
      <c r="D320" s="134"/>
      <c r="E320" s="134"/>
      <c r="F320" s="134"/>
      <c r="G320" s="134"/>
      <c r="H320" s="83"/>
      <c r="I320" s="83"/>
      <c r="J320" s="83"/>
      <c r="K320" s="83"/>
      <c r="L320" s="83"/>
      <c r="M320" s="83"/>
      <c r="N320" s="83"/>
      <c r="O320" s="83"/>
      <c r="P320" s="83"/>
      <c r="Q320" s="83"/>
      <c r="R320" s="83"/>
      <c r="S320" s="83"/>
      <c r="T320" s="83"/>
      <c r="U320" s="83"/>
      <c r="V320" s="83"/>
      <c r="W320" s="83"/>
      <c r="X320" s="83"/>
      <c r="Y320" s="83"/>
      <c r="Z320" s="83"/>
    </row>
    <row r="321" spans="1:26" ht="12.75" customHeight="1" x14ac:dyDescent="0.2">
      <c r="A321" s="134"/>
      <c r="B321" s="134"/>
      <c r="C321" s="134"/>
      <c r="D321" s="134"/>
      <c r="E321" s="134"/>
      <c r="F321" s="134"/>
      <c r="G321" s="134"/>
      <c r="H321" s="83"/>
      <c r="I321" s="83"/>
      <c r="J321" s="83"/>
      <c r="K321" s="83"/>
      <c r="L321" s="83"/>
      <c r="M321" s="83"/>
      <c r="N321" s="83"/>
      <c r="O321" s="83"/>
      <c r="P321" s="83"/>
      <c r="Q321" s="83"/>
      <c r="R321" s="83"/>
      <c r="S321" s="83"/>
      <c r="T321" s="83"/>
      <c r="U321" s="83"/>
      <c r="V321" s="83"/>
      <c r="W321" s="83"/>
      <c r="X321" s="83"/>
      <c r="Y321" s="83"/>
      <c r="Z321" s="83"/>
    </row>
    <row r="322" spans="1:26" ht="12.75" customHeight="1" x14ac:dyDescent="0.2">
      <c r="A322" s="134"/>
      <c r="B322" s="134"/>
      <c r="C322" s="134"/>
      <c r="D322" s="134"/>
      <c r="E322" s="134"/>
      <c r="F322" s="134"/>
      <c r="G322" s="134"/>
      <c r="H322" s="83"/>
      <c r="I322" s="83"/>
      <c r="J322" s="83"/>
      <c r="K322" s="83"/>
      <c r="L322" s="83"/>
      <c r="M322" s="83"/>
      <c r="N322" s="83"/>
      <c r="O322" s="83"/>
      <c r="P322" s="83"/>
      <c r="Q322" s="83"/>
      <c r="R322" s="83"/>
      <c r="S322" s="83"/>
      <c r="T322" s="83"/>
      <c r="U322" s="83"/>
      <c r="V322" s="83"/>
      <c r="W322" s="83"/>
      <c r="X322" s="83"/>
      <c r="Y322" s="83"/>
      <c r="Z322" s="83"/>
    </row>
    <row r="323" spans="1:26" ht="12.75" customHeight="1" x14ac:dyDescent="0.2">
      <c r="A323" s="134"/>
      <c r="B323" s="134"/>
      <c r="C323" s="134"/>
      <c r="D323" s="134"/>
      <c r="E323" s="134"/>
      <c r="F323" s="134"/>
      <c r="G323" s="134"/>
      <c r="H323" s="83"/>
      <c r="I323" s="83"/>
      <c r="J323" s="83"/>
      <c r="K323" s="83"/>
      <c r="L323" s="83"/>
      <c r="M323" s="83"/>
      <c r="N323" s="83"/>
      <c r="O323" s="83"/>
      <c r="P323" s="83"/>
      <c r="Q323" s="83"/>
      <c r="R323" s="83"/>
      <c r="S323" s="83"/>
      <c r="T323" s="83"/>
      <c r="U323" s="83"/>
      <c r="V323" s="83"/>
      <c r="W323" s="83"/>
      <c r="X323" s="83"/>
      <c r="Y323" s="83"/>
      <c r="Z323" s="83"/>
    </row>
    <row r="324" spans="1:26" ht="12.75" customHeight="1" x14ac:dyDescent="0.2">
      <c r="A324" s="134"/>
      <c r="B324" s="134"/>
      <c r="C324" s="134"/>
      <c r="D324" s="134"/>
      <c r="E324" s="134"/>
      <c r="F324" s="134"/>
      <c r="G324" s="134"/>
      <c r="H324" s="83"/>
      <c r="I324" s="83"/>
      <c r="J324" s="83"/>
      <c r="K324" s="83"/>
      <c r="L324" s="83"/>
      <c r="M324" s="83"/>
      <c r="N324" s="83"/>
      <c r="O324" s="83"/>
      <c r="P324" s="83"/>
      <c r="Q324" s="83"/>
      <c r="R324" s="83"/>
      <c r="S324" s="83"/>
      <c r="T324" s="83"/>
      <c r="U324" s="83"/>
      <c r="V324" s="83"/>
      <c r="W324" s="83"/>
      <c r="X324" s="83"/>
      <c r="Y324" s="83"/>
      <c r="Z324" s="83"/>
    </row>
    <row r="325" spans="1:26" ht="12.75" customHeight="1" x14ac:dyDescent="0.2">
      <c r="A325" s="134"/>
      <c r="B325" s="134"/>
      <c r="C325" s="134"/>
      <c r="D325" s="134"/>
      <c r="E325" s="134"/>
      <c r="F325" s="134"/>
      <c r="G325" s="134"/>
      <c r="H325" s="83"/>
      <c r="I325" s="83"/>
      <c r="J325" s="83"/>
      <c r="K325" s="83"/>
      <c r="L325" s="83"/>
      <c r="M325" s="83"/>
      <c r="N325" s="83"/>
      <c r="O325" s="83"/>
      <c r="P325" s="83"/>
      <c r="Q325" s="83"/>
      <c r="R325" s="83"/>
      <c r="S325" s="83"/>
      <c r="T325" s="83"/>
      <c r="U325" s="83"/>
      <c r="V325" s="83"/>
      <c r="W325" s="83"/>
      <c r="X325" s="83"/>
      <c r="Y325" s="83"/>
      <c r="Z325" s="83"/>
    </row>
    <row r="326" spans="1:26" ht="12.75" customHeight="1" x14ac:dyDescent="0.2">
      <c r="A326" s="134"/>
      <c r="B326" s="134"/>
      <c r="C326" s="134"/>
      <c r="D326" s="134"/>
      <c r="E326" s="134"/>
      <c r="F326" s="134"/>
      <c r="G326" s="134"/>
      <c r="H326" s="83"/>
      <c r="I326" s="83"/>
      <c r="J326" s="83"/>
      <c r="K326" s="83"/>
      <c r="L326" s="83"/>
      <c r="M326" s="83"/>
      <c r="N326" s="83"/>
      <c r="O326" s="83"/>
      <c r="P326" s="83"/>
      <c r="Q326" s="83"/>
      <c r="R326" s="83"/>
      <c r="S326" s="83"/>
      <c r="T326" s="83"/>
      <c r="U326" s="83"/>
      <c r="V326" s="83"/>
      <c r="W326" s="83"/>
      <c r="X326" s="83"/>
      <c r="Y326" s="83"/>
      <c r="Z326" s="83"/>
    </row>
    <row r="327" spans="1:26" ht="12.75" customHeight="1" x14ac:dyDescent="0.2">
      <c r="A327" s="134"/>
      <c r="B327" s="134"/>
      <c r="C327" s="134"/>
      <c r="D327" s="134"/>
      <c r="E327" s="134"/>
      <c r="F327" s="134"/>
      <c r="G327" s="134"/>
      <c r="H327" s="83"/>
      <c r="I327" s="83"/>
      <c r="J327" s="83"/>
      <c r="K327" s="83"/>
      <c r="L327" s="83"/>
      <c r="M327" s="83"/>
      <c r="N327" s="83"/>
      <c r="O327" s="83"/>
      <c r="P327" s="83"/>
      <c r="Q327" s="83"/>
      <c r="R327" s="83"/>
      <c r="S327" s="83"/>
      <c r="T327" s="83"/>
      <c r="U327" s="83"/>
      <c r="V327" s="83"/>
      <c r="W327" s="83"/>
      <c r="X327" s="83"/>
      <c r="Y327" s="83"/>
      <c r="Z327" s="83"/>
    </row>
    <row r="328" spans="1:26" ht="12.75" customHeight="1" x14ac:dyDescent="0.2">
      <c r="A328" s="134"/>
      <c r="B328" s="134"/>
      <c r="C328" s="134"/>
      <c r="D328" s="134"/>
      <c r="E328" s="134"/>
      <c r="F328" s="134"/>
      <c r="G328" s="134"/>
      <c r="H328" s="83"/>
      <c r="I328" s="83"/>
      <c r="J328" s="83"/>
      <c r="K328" s="83"/>
      <c r="L328" s="83"/>
      <c r="M328" s="83"/>
      <c r="N328" s="83"/>
      <c r="O328" s="83"/>
      <c r="P328" s="83"/>
      <c r="Q328" s="83"/>
      <c r="R328" s="83"/>
      <c r="S328" s="83"/>
      <c r="T328" s="83"/>
      <c r="U328" s="83"/>
      <c r="V328" s="83"/>
      <c r="W328" s="83"/>
      <c r="X328" s="83"/>
      <c r="Y328" s="83"/>
      <c r="Z328" s="83"/>
    </row>
    <row r="329" spans="1:26" ht="12.75" customHeight="1" x14ac:dyDescent="0.2">
      <c r="A329" s="134"/>
      <c r="B329" s="134"/>
      <c r="C329" s="134"/>
      <c r="D329" s="134"/>
      <c r="E329" s="134"/>
      <c r="F329" s="134"/>
      <c r="G329" s="134"/>
      <c r="H329" s="83"/>
      <c r="I329" s="83"/>
      <c r="J329" s="83"/>
      <c r="K329" s="83"/>
      <c r="L329" s="83"/>
      <c r="M329" s="83"/>
      <c r="N329" s="83"/>
      <c r="O329" s="83"/>
      <c r="P329" s="83"/>
      <c r="Q329" s="83"/>
      <c r="R329" s="83"/>
      <c r="S329" s="83"/>
      <c r="T329" s="83"/>
      <c r="U329" s="83"/>
      <c r="V329" s="83"/>
      <c r="W329" s="83"/>
      <c r="X329" s="83"/>
      <c r="Y329" s="83"/>
      <c r="Z329" s="83"/>
    </row>
    <row r="330" spans="1:26" ht="12.75" customHeight="1" x14ac:dyDescent="0.2">
      <c r="A330" s="134"/>
      <c r="B330" s="134"/>
      <c r="C330" s="134"/>
      <c r="D330" s="134"/>
      <c r="E330" s="134"/>
      <c r="F330" s="134"/>
      <c r="G330" s="134"/>
      <c r="H330" s="83"/>
      <c r="I330" s="83"/>
      <c r="J330" s="83"/>
      <c r="K330" s="83"/>
      <c r="L330" s="83"/>
      <c r="M330" s="83"/>
      <c r="N330" s="83"/>
      <c r="O330" s="83"/>
      <c r="P330" s="83"/>
      <c r="Q330" s="83"/>
      <c r="R330" s="83"/>
      <c r="S330" s="83"/>
      <c r="T330" s="83"/>
      <c r="U330" s="83"/>
      <c r="V330" s="83"/>
      <c r="W330" s="83"/>
      <c r="X330" s="83"/>
      <c r="Y330" s="83"/>
      <c r="Z330" s="83"/>
    </row>
    <row r="331" spans="1:26" ht="12.75" customHeight="1" x14ac:dyDescent="0.2">
      <c r="A331" s="134"/>
      <c r="B331" s="134"/>
      <c r="C331" s="134"/>
      <c r="D331" s="134"/>
      <c r="E331" s="134"/>
      <c r="F331" s="134"/>
      <c r="G331" s="134"/>
      <c r="H331" s="83"/>
      <c r="I331" s="83"/>
      <c r="J331" s="83"/>
      <c r="K331" s="83"/>
      <c r="L331" s="83"/>
      <c r="M331" s="83"/>
      <c r="N331" s="83"/>
      <c r="O331" s="83"/>
      <c r="P331" s="83"/>
      <c r="Q331" s="83"/>
      <c r="R331" s="83"/>
      <c r="S331" s="83"/>
      <c r="T331" s="83"/>
      <c r="U331" s="83"/>
      <c r="V331" s="83"/>
      <c r="W331" s="83"/>
      <c r="X331" s="83"/>
      <c r="Y331" s="83"/>
      <c r="Z331" s="83"/>
    </row>
    <row r="332" spans="1:26" ht="12.75" customHeight="1" x14ac:dyDescent="0.2">
      <c r="A332" s="134"/>
      <c r="B332" s="134"/>
      <c r="C332" s="134"/>
      <c r="D332" s="134"/>
      <c r="E332" s="134"/>
      <c r="F332" s="134"/>
      <c r="G332" s="134"/>
      <c r="H332" s="83"/>
      <c r="I332" s="83"/>
      <c r="J332" s="83"/>
      <c r="K332" s="83"/>
      <c r="L332" s="83"/>
      <c r="M332" s="83"/>
      <c r="N332" s="83"/>
      <c r="O332" s="83"/>
      <c r="P332" s="83"/>
      <c r="Q332" s="83"/>
      <c r="R332" s="83"/>
      <c r="S332" s="83"/>
      <c r="T332" s="83"/>
      <c r="U332" s="83"/>
      <c r="V332" s="83"/>
      <c r="W332" s="83"/>
      <c r="X332" s="83"/>
      <c r="Y332" s="83"/>
      <c r="Z332" s="83"/>
    </row>
    <row r="333" spans="1:26" ht="12.75" customHeight="1" x14ac:dyDescent="0.2">
      <c r="A333" s="134"/>
      <c r="B333" s="134"/>
      <c r="C333" s="134"/>
      <c r="D333" s="134"/>
      <c r="E333" s="134"/>
      <c r="F333" s="134"/>
      <c r="G333" s="134"/>
      <c r="H333" s="83"/>
      <c r="I333" s="83"/>
      <c r="J333" s="83"/>
      <c r="K333" s="83"/>
      <c r="L333" s="83"/>
      <c r="M333" s="83"/>
      <c r="N333" s="83"/>
      <c r="O333" s="83"/>
      <c r="P333" s="83"/>
      <c r="Q333" s="83"/>
      <c r="R333" s="83"/>
      <c r="S333" s="83"/>
      <c r="T333" s="83"/>
      <c r="U333" s="83"/>
      <c r="V333" s="83"/>
      <c r="W333" s="83"/>
      <c r="X333" s="83"/>
      <c r="Y333" s="83"/>
      <c r="Z333" s="83"/>
    </row>
    <row r="334" spans="1:26" ht="12.75" customHeight="1" x14ac:dyDescent="0.2">
      <c r="A334" s="134"/>
      <c r="B334" s="134"/>
      <c r="C334" s="134"/>
      <c r="D334" s="134"/>
      <c r="E334" s="134"/>
      <c r="F334" s="134"/>
      <c r="G334" s="134"/>
      <c r="H334" s="83"/>
      <c r="I334" s="83"/>
      <c r="J334" s="83"/>
      <c r="K334" s="83"/>
      <c r="L334" s="83"/>
      <c r="M334" s="83"/>
      <c r="N334" s="83"/>
      <c r="O334" s="83"/>
      <c r="P334" s="83"/>
      <c r="Q334" s="83"/>
      <c r="R334" s="83"/>
      <c r="S334" s="83"/>
      <c r="T334" s="83"/>
      <c r="U334" s="83"/>
      <c r="V334" s="83"/>
      <c r="W334" s="83"/>
      <c r="X334" s="83"/>
      <c r="Y334" s="83"/>
      <c r="Z334" s="83"/>
    </row>
    <row r="335" spans="1:26" ht="12.75" customHeight="1" x14ac:dyDescent="0.2">
      <c r="A335" s="134"/>
      <c r="B335" s="134"/>
      <c r="C335" s="134"/>
      <c r="D335" s="134"/>
      <c r="E335" s="134"/>
      <c r="F335" s="134"/>
      <c r="G335" s="134"/>
      <c r="H335" s="83"/>
      <c r="I335" s="83"/>
      <c r="J335" s="83"/>
      <c r="K335" s="83"/>
      <c r="L335" s="83"/>
      <c r="M335" s="83"/>
      <c r="N335" s="83"/>
      <c r="O335" s="83"/>
      <c r="P335" s="83"/>
      <c r="Q335" s="83"/>
      <c r="R335" s="83"/>
      <c r="S335" s="83"/>
      <c r="T335" s="83"/>
      <c r="U335" s="83"/>
      <c r="V335" s="83"/>
      <c r="W335" s="83"/>
      <c r="X335" s="83"/>
      <c r="Y335" s="83"/>
      <c r="Z335" s="83"/>
    </row>
    <row r="336" spans="1:26" ht="12.75" customHeight="1" x14ac:dyDescent="0.2">
      <c r="A336" s="134"/>
      <c r="B336" s="134"/>
      <c r="C336" s="134"/>
      <c r="D336" s="134"/>
      <c r="E336" s="134"/>
      <c r="F336" s="134"/>
      <c r="G336" s="134"/>
      <c r="H336" s="83"/>
      <c r="I336" s="83"/>
      <c r="J336" s="83"/>
      <c r="K336" s="83"/>
      <c r="L336" s="83"/>
      <c r="M336" s="83"/>
      <c r="N336" s="83"/>
      <c r="O336" s="83"/>
      <c r="P336" s="83"/>
      <c r="Q336" s="83"/>
      <c r="R336" s="83"/>
      <c r="S336" s="83"/>
      <c r="T336" s="83"/>
      <c r="U336" s="83"/>
      <c r="V336" s="83"/>
      <c r="W336" s="83"/>
      <c r="X336" s="83"/>
      <c r="Y336" s="83"/>
      <c r="Z336" s="83"/>
    </row>
    <row r="337" spans="1:26" ht="12.75" customHeight="1" x14ac:dyDescent="0.2">
      <c r="A337" s="134"/>
      <c r="B337" s="134"/>
      <c r="C337" s="134"/>
      <c r="D337" s="134"/>
      <c r="E337" s="134"/>
      <c r="F337" s="134"/>
      <c r="G337" s="134"/>
      <c r="H337" s="83"/>
      <c r="I337" s="83"/>
      <c r="J337" s="83"/>
      <c r="K337" s="83"/>
      <c r="L337" s="83"/>
      <c r="M337" s="83"/>
      <c r="N337" s="83"/>
      <c r="O337" s="83"/>
      <c r="P337" s="83"/>
      <c r="Q337" s="83"/>
      <c r="R337" s="83"/>
      <c r="S337" s="83"/>
      <c r="T337" s="83"/>
      <c r="U337" s="83"/>
      <c r="V337" s="83"/>
      <c r="W337" s="83"/>
      <c r="X337" s="83"/>
      <c r="Y337" s="83"/>
      <c r="Z337" s="83"/>
    </row>
    <row r="338" spans="1:26" ht="12.75" customHeight="1" x14ac:dyDescent="0.2">
      <c r="A338" s="134"/>
      <c r="B338" s="134"/>
      <c r="C338" s="134"/>
      <c r="D338" s="134"/>
      <c r="E338" s="134"/>
      <c r="F338" s="134"/>
      <c r="G338" s="134"/>
      <c r="H338" s="83"/>
      <c r="I338" s="83"/>
      <c r="J338" s="83"/>
      <c r="K338" s="83"/>
      <c r="L338" s="83"/>
      <c r="M338" s="83"/>
      <c r="N338" s="83"/>
      <c r="O338" s="83"/>
      <c r="P338" s="83"/>
      <c r="Q338" s="83"/>
      <c r="R338" s="83"/>
      <c r="S338" s="83"/>
      <c r="T338" s="83"/>
      <c r="U338" s="83"/>
      <c r="V338" s="83"/>
      <c r="W338" s="83"/>
      <c r="X338" s="83"/>
      <c r="Y338" s="83"/>
      <c r="Z338" s="83"/>
    </row>
    <row r="339" spans="1:26" ht="12.75" customHeight="1" x14ac:dyDescent="0.2">
      <c r="A339" s="134"/>
      <c r="B339" s="134"/>
      <c r="C339" s="134"/>
      <c r="D339" s="134"/>
      <c r="E339" s="134"/>
      <c r="F339" s="134"/>
      <c r="G339" s="134"/>
      <c r="H339" s="83"/>
      <c r="I339" s="83"/>
      <c r="J339" s="83"/>
      <c r="K339" s="83"/>
      <c r="L339" s="83"/>
      <c r="M339" s="83"/>
      <c r="N339" s="83"/>
      <c r="O339" s="83"/>
      <c r="P339" s="83"/>
      <c r="Q339" s="83"/>
      <c r="R339" s="83"/>
      <c r="S339" s="83"/>
      <c r="T339" s="83"/>
      <c r="U339" s="83"/>
      <c r="V339" s="83"/>
      <c r="W339" s="83"/>
      <c r="X339" s="83"/>
      <c r="Y339" s="83"/>
      <c r="Z339" s="83"/>
    </row>
    <row r="340" spans="1:26" ht="12.75" customHeight="1" x14ac:dyDescent="0.2">
      <c r="A340" s="134"/>
      <c r="B340" s="134"/>
      <c r="C340" s="134"/>
      <c r="D340" s="134"/>
      <c r="E340" s="134"/>
      <c r="F340" s="134"/>
      <c r="G340" s="134"/>
      <c r="H340" s="83"/>
      <c r="I340" s="83"/>
      <c r="J340" s="83"/>
      <c r="K340" s="83"/>
      <c r="L340" s="83"/>
      <c r="M340" s="83"/>
      <c r="N340" s="83"/>
      <c r="O340" s="83"/>
      <c r="P340" s="83"/>
      <c r="Q340" s="83"/>
      <c r="R340" s="83"/>
      <c r="S340" s="83"/>
      <c r="T340" s="83"/>
      <c r="U340" s="83"/>
      <c r="V340" s="83"/>
      <c r="W340" s="83"/>
      <c r="X340" s="83"/>
      <c r="Y340" s="83"/>
      <c r="Z340" s="83"/>
    </row>
    <row r="341" spans="1:26" ht="12.75" customHeight="1" x14ac:dyDescent="0.2">
      <c r="A341" s="134"/>
      <c r="B341" s="134"/>
      <c r="C341" s="134"/>
      <c r="D341" s="134"/>
      <c r="E341" s="134"/>
      <c r="F341" s="134"/>
      <c r="G341" s="134"/>
      <c r="H341" s="83"/>
      <c r="I341" s="83"/>
      <c r="J341" s="83"/>
      <c r="K341" s="83"/>
      <c r="L341" s="83"/>
      <c r="M341" s="83"/>
      <c r="N341" s="83"/>
      <c r="O341" s="83"/>
      <c r="P341" s="83"/>
      <c r="Q341" s="83"/>
      <c r="R341" s="83"/>
      <c r="S341" s="83"/>
      <c r="T341" s="83"/>
      <c r="U341" s="83"/>
      <c r="V341" s="83"/>
      <c r="W341" s="83"/>
      <c r="X341" s="83"/>
      <c r="Y341" s="83"/>
      <c r="Z341" s="83"/>
    </row>
    <row r="342" spans="1:26" ht="12.75" customHeight="1" x14ac:dyDescent="0.2">
      <c r="A342" s="134"/>
      <c r="B342" s="134"/>
      <c r="C342" s="134"/>
      <c r="D342" s="134"/>
      <c r="E342" s="134"/>
      <c r="F342" s="134"/>
      <c r="G342" s="134"/>
      <c r="H342" s="83"/>
      <c r="I342" s="83"/>
      <c r="J342" s="83"/>
      <c r="K342" s="83"/>
      <c r="L342" s="83"/>
      <c r="M342" s="83"/>
      <c r="N342" s="83"/>
      <c r="O342" s="83"/>
      <c r="P342" s="83"/>
      <c r="Q342" s="83"/>
      <c r="R342" s="83"/>
      <c r="S342" s="83"/>
      <c r="T342" s="83"/>
      <c r="U342" s="83"/>
      <c r="V342" s="83"/>
      <c r="W342" s="83"/>
      <c r="X342" s="83"/>
      <c r="Y342" s="83"/>
      <c r="Z342" s="83"/>
    </row>
    <row r="343" spans="1:26" ht="12.75" customHeight="1" x14ac:dyDescent="0.2">
      <c r="A343" s="134"/>
      <c r="B343" s="134"/>
      <c r="C343" s="134"/>
      <c r="D343" s="134"/>
      <c r="E343" s="134"/>
      <c r="F343" s="134"/>
      <c r="G343" s="134"/>
      <c r="H343" s="83"/>
      <c r="I343" s="83"/>
      <c r="J343" s="83"/>
      <c r="K343" s="83"/>
      <c r="L343" s="83"/>
      <c r="M343" s="83"/>
      <c r="N343" s="83"/>
      <c r="O343" s="83"/>
      <c r="P343" s="83"/>
      <c r="Q343" s="83"/>
      <c r="R343" s="83"/>
      <c r="S343" s="83"/>
      <c r="T343" s="83"/>
      <c r="U343" s="83"/>
      <c r="V343" s="83"/>
      <c r="W343" s="83"/>
      <c r="X343" s="83"/>
      <c r="Y343" s="83"/>
      <c r="Z343" s="83"/>
    </row>
    <row r="344" spans="1:26" ht="12.75" customHeight="1" x14ac:dyDescent="0.2">
      <c r="A344" s="134"/>
      <c r="B344" s="134"/>
      <c r="C344" s="134"/>
      <c r="D344" s="134"/>
      <c r="E344" s="134"/>
      <c r="F344" s="134"/>
      <c r="G344" s="134"/>
      <c r="H344" s="83"/>
      <c r="I344" s="83"/>
      <c r="J344" s="83"/>
      <c r="K344" s="83"/>
      <c r="L344" s="83"/>
      <c r="M344" s="83"/>
      <c r="N344" s="83"/>
      <c r="O344" s="83"/>
      <c r="P344" s="83"/>
      <c r="Q344" s="83"/>
      <c r="R344" s="83"/>
      <c r="S344" s="83"/>
      <c r="T344" s="83"/>
      <c r="U344" s="83"/>
      <c r="V344" s="83"/>
      <c r="W344" s="83"/>
      <c r="X344" s="83"/>
      <c r="Y344" s="83"/>
      <c r="Z344" s="83"/>
    </row>
    <row r="345" spans="1:26" ht="12.75" customHeight="1" x14ac:dyDescent="0.2">
      <c r="A345" s="134"/>
      <c r="B345" s="134"/>
      <c r="C345" s="134"/>
      <c r="D345" s="134"/>
      <c r="E345" s="134"/>
      <c r="F345" s="134"/>
      <c r="G345" s="134"/>
      <c r="H345" s="83"/>
      <c r="I345" s="83"/>
      <c r="J345" s="83"/>
      <c r="K345" s="83"/>
      <c r="L345" s="83"/>
      <c r="M345" s="83"/>
      <c r="N345" s="83"/>
      <c r="O345" s="83"/>
      <c r="P345" s="83"/>
      <c r="Q345" s="83"/>
      <c r="R345" s="83"/>
      <c r="S345" s="83"/>
      <c r="T345" s="83"/>
      <c r="U345" s="83"/>
      <c r="V345" s="83"/>
      <c r="W345" s="83"/>
      <c r="X345" s="83"/>
      <c r="Y345" s="83"/>
      <c r="Z345" s="83"/>
    </row>
    <row r="346" spans="1:26" ht="12.75" customHeight="1" x14ac:dyDescent="0.2">
      <c r="A346" s="134"/>
      <c r="B346" s="134"/>
      <c r="C346" s="134"/>
      <c r="D346" s="134"/>
      <c r="E346" s="134"/>
      <c r="F346" s="134"/>
      <c r="G346" s="134"/>
      <c r="H346" s="83"/>
      <c r="I346" s="83"/>
      <c r="J346" s="83"/>
      <c r="K346" s="83"/>
      <c r="L346" s="83"/>
      <c r="M346" s="83"/>
      <c r="N346" s="83"/>
      <c r="O346" s="83"/>
      <c r="P346" s="83"/>
      <c r="Q346" s="83"/>
      <c r="R346" s="83"/>
      <c r="S346" s="83"/>
      <c r="T346" s="83"/>
      <c r="U346" s="83"/>
      <c r="V346" s="83"/>
      <c r="W346" s="83"/>
      <c r="X346" s="83"/>
      <c r="Y346" s="83"/>
      <c r="Z346" s="83"/>
    </row>
    <row r="347" spans="1:26" ht="12.75" customHeight="1" x14ac:dyDescent="0.2">
      <c r="A347" s="134"/>
      <c r="B347" s="134"/>
      <c r="C347" s="134"/>
      <c r="D347" s="134"/>
      <c r="E347" s="134"/>
      <c r="F347" s="134"/>
      <c r="G347" s="134"/>
      <c r="H347" s="83"/>
      <c r="I347" s="83"/>
      <c r="J347" s="83"/>
      <c r="K347" s="83"/>
      <c r="L347" s="83"/>
      <c r="M347" s="83"/>
      <c r="N347" s="83"/>
      <c r="O347" s="83"/>
      <c r="P347" s="83"/>
      <c r="Q347" s="83"/>
      <c r="R347" s="83"/>
      <c r="S347" s="83"/>
      <c r="T347" s="83"/>
      <c r="U347" s="83"/>
      <c r="V347" s="83"/>
      <c r="W347" s="83"/>
      <c r="X347" s="83"/>
      <c r="Y347" s="83"/>
      <c r="Z347" s="83"/>
    </row>
    <row r="348" spans="1:26" ht="12.75" customHeight="1" x14ac:dyDescent="0.2">
      <c r="A348" s="134"/>
      <c r="B348" s="134"/>
      <c r="C348" s="134"/>
      <c r="D348" s="134"/>
      <c r="E348" s="134"/>
      <c r="F348" s="134"/>
      <c r="G348" s="134"/>
      <c r="H348" s="83"/>
      <c r="I348" s="83"/>
      <c r="J348" s="83"/>
      <c r="K348" s="83"/>
      <c r="L348" s="83"/>
      <c r="M348" s="83"/>
      <c r="N348" s="83"/>
      <c r="O348" s="83"/>
      <c r="P348" s="83"/>
      <c r="Q348" s="83"/>
      <c r="R348" s="83"/>
      <c r="S348" s="83"/>
      <c r="T348" s="83"/>
      <c r="U348" s="83"/>
      <c r="V348" s="83"/>
      <c r="W348" s="83"/>
      <c r="X348" s="83"/>
      <c r="Y348" s="83"/>
      <c r="Z348" s="83"/>
    </row>
    <row r="349" spans="1:26" ht="12.75" customHeight="1" x14ac:dyDescent="0.2">
      <c r="A349" s="134"/>
      <c r="B349" s="134"/>
      <c r="C349" s="134"/>
      <c r="D349" s="134"/>
      <c r="E349" s="134"/>
      <c r="F349" s="134"/>
      <c r="G349" s="134"/>
      <c r="H349" s="83"/>
      <c r="I349" s="83"/>
      <c r="J349" s="83"/>
      <c r="K349" s="83"/>
      <c r="L349" s="83"/>
      <c r="M349" s="83"/>
      <c r="N349" s="83"/>
      <c r="O349" s="83"/>
      <c r="P349" s="83"/>
      <c r="Q349" s="83"/>
      <c r="R349" s="83"/>
      <c r="S349" s="83"/>
      <c r="T349" s="83"/>
      <c r="U349" s="83"/>
      <c r="V349" s="83"/>
      <c r="W349" s="83"/>
      <c r="X349" s="83"/>
      <c r="Y349" s="83"/>
      <c r="Z349" s="83"/>
    </row>
    <row r="350" spans="1:26" ht="12.75" customHeight="1" x14ac:dyDescent="0.2">
      <c r="A350" s="134"/>
      <c r="B350" s="134"/>
      <c r="C350" s="134"/>
      <c r="D350" s="134"/>
      <c r="E350" s="134"/>
      <c r="F350" s="134"/>
      <c r="G350" s="134"/>
      <c r="H350" s="83"/>
      <c r="I350" s="83"/>
      <c r="J350" s="83"/>
      <c r="K350" s="83"/>
      <c r="L350" s="83"/>
      <c r="M350" s="83"/>
      <c r="N350" s="83"/>
      <c r="O350" s="83"/>
      <c r="P350" s="83"/>
      <c r="Q350" s="83"/>
      <c r="R350" s="83"/>
      <c r="S350" s="83"/>
      <c r="T350" s="83"/>
      <c r="U350" s="83"/>
      <c r="V350" s="83"/>
      <c r="W350" s="83"/>
      <c r="X350" s="83"/>
      <c r="Y350" s="83"/>
      <c r="Z350" s="83"/>
    </row>
    <row r="351" spans="1:26" ht="12.75" customHeight="1" x14ac:dyDescent="0.2">
      <c r="A351" s="134"/>
      <c r="B351" s="134"/>
      <c r="C351" s="134"/>
      <c r="D351" s="134"/>
      <c r="E351" s="134"/>
      <c r="F351" s="134"/>
      <c r="G351" s="134"/>
      <c r="H351" s="83"/>
      <c r="I351" s="83"/>
      <c r="J351" s="83"/>
      <c r="K351" s="83"/>
      <c r="L351" s="83"/>
      <c r="M351" s="83"/>
      <c r="N351" s="83"/>
      <c r="O351" s="83"/>
      <c r="P351" s="83"/>
      <c r="Q351" s="83"/>
      <c r="R351" s="83"/>
      <c r="S351" s="83"/>
      <c r="T351" s="83"/>
      <c r="U351" s="83"/>
      <c r="V351" s="83"/>
      <c r="W351" s="83"/>
      <c r="X351" s="83"/>
      <c r="Y351" s="83"/>
      <c r="Z351" s="83"/>
    </row>
    <row r="352" spans="1:26" ht="12.75" customHeight="1" x14ac:dyDescent="0.2">
      <c r="A352" s="134"/>
      <c r="B352" s="134"/>
      <c r="C352" s="134"/>
      <c r="D352" s="134"/>
      <c r="E352" s="134"/>
      <c r="F352" s="134"/>
      <c r="G352" s="134"/>
      <c r="H352" s="83"/>
      <c r="I352" s="83"/>
      <c r="J352" s="83"/>
      <c r="K352" s="83"/>
      <c r="L352" s="83"/>
      <c r="M352" s="83"/>
      <c r="N352" s="83"/>
      <c r="O352" s="83"/>
      <c r="P352" s="83"/>
      <c r="Q352" s="83"/>
      <c r="R352" s="83"/>
      <c r="S352" s="83"/>
      <c r="T352" s="83"/>
      <c r="U352" s="83"/>
      <c r="V352" s="83"/>
      <c r="W352" s="83"/>
      <c r="X352" s="83"/>
      <c r="Y352" s="83"/>
      <c r="Z352" s="83"/>
    </row>
    <row r="353" spans="1:26" ht="12.75" customHeight="1" x14ac:dyDescent="0.2">
      <c r="A353" s="134"/>
      <c r="B353" s="134"/>
      <c r="C353" s="134"/>
      <c r="D353" s="134"/>
      <c r="E353" s="134"/>
      <c r="F353" s="134"/>
      <c r="G353" s="134"/>
      <c r="H353" s="83"/>
      <c r="I353" s="83"/>
      <c r="J353" s="83"/>
      <c r="K353" s="83"/>
      <c r="L353" s="83"/>
      <c r="M353" s="83"/>
      <c r="N353" s="83"/>
      <c r="O353" s="83"/>
      <c r="P353" s="83"/>
      <c r="Q353" s="83"/>
      <c r="R353" s="83"/>
      <c r="S353" s="83"/>
      <c r="T353" s="83"/>
      <c r="U353" s="83"/>
      <c r="V353" s="83"/>
      <c r="W353" s="83"/>
      <c r="X353" s="83"/>
      <c r="Y353" s="83"/>
      <c r="Z353" s="83"/>
    </row>
    <row r="354" spans="1:26" ht="12.75" customHeight="1" x14ac:dyDescent="0.2">
      <c r="A354" s="134"/>
      <c r="B354" s="134"/>
      <c r="C354" s="134"/>
      <c r="D354" s="134"/>
      <c r="E354" s="134"/>
      <c r="F354" s="134"/>
      <c r="G354" s="134"/>
      <c r="H354" s="83"/>
      <c r="I354" s="83"/>
      <c r="J354" s="83"/>
      <c r="K354" s="83"/>
      <c r="L354" s="83"/>
      <c r="M354" s="83"/>
      <c r="N354" s="83"/>
      <c r="O354" s="83"/>
      <c r="P354" s="83"/>
      <c r="Q354" s="83"/>
      <c r="R354" s="83"/>
      <c r="S354" s="83"/>
      <c r="T354" s="83"/>
      <c r="U354" s="83"/>
      <c r="V354" s="83"/>
      <c r="W354" s="83"/>
      <c r="X354" s="83"/>
      <c r="Y354" s="83"/>
      <c r="Z354" s="83"/>
    </row>
    <row r="355" spans="1:26" ht="12.75" customHeight="1" x14ac:dyDescent="0.2">
      <c r="A355" s="134"/>
      <c r="B355" s="134"/>
      <c r="C355" s="134"/>
      <c r="D355" s="134"/>
      <c r="E355" s="134"/>
      <c r="F355" s="134"/>
      <c r="G355" s="134"/>
      <c r="H355" s="83"/>
      <c r="I355" s="83"/>
      <c r="J355" s="83"/>
      <c r="K355" s="83"/>
      <c r="L355" s="83"/>
      <c r="M355" s="83"/>
      <c r="N355" s="83"/>
      <c r="O355" s="83"/>
      <c r="P355" s="83"/>
      <c r="Q355" s="83"/>
      <c r="R355" s="83"/>
      <c r="S355" s="83"/>
      <c r="T355" s="83"/>
      <c r="U355" s="83"/>
      <c r="V355" s="83"/>
      <c r="W355" s="83"/>
      <c r="X355" s="83"/>
      <c r="Y355" s="83"/>
      <c r="Z355" s="83"/>
    </row>
    <row r="356" spans="1:26" ht="12.75" customHeight="1" x14ac:dyDescent="0.2">
      <c r="A356" s="134"/>
      <c r="B356" s="134"/>
      <c r="C356" s="134"/>
      <c r="D356" s="134"/>
      <c r="E356" s="134"/>
      <c r="F356" s="134"/>
      <c r="G356" s="134"/>
      <c r="H356" s="83"/>
      <c r="I356" s="83"/>
      <c r="J356" s="83"/>
      <c r="K356" s="83"/>
      <c r="L356" s="83"/>
      <c r="M356" s="83"/>
      <c r="N356" s="83"/>
      <c r="O356" s="83"/>
      <c r="P356" s="83"/>
      <c r="Q356" s="83"/>
      <c r="R356" s="83"/>
      <c r="S356" s="83"/>
      <c r="T356" s="83"/>
      <c r="U356" s="83"/>
      <c r="V356" s="83"/>
      <c r="W356" s="83"/>
      <c r="X356" s="83"/>
      <c r="Y356" s="83"/>
      <c r="Z356" s="83"/>
    </row>
    <row r="357" spans="1:26" ht="12.75" customHeight="1" x14ac:dyDescent="0.2">
      <c r="A357" s="134"/>
      <c r="B357" s="134"/>
      <c r="C357" s="134"/>
      <c r="D357" s="134"/>
      <c r="E357" s="134"/>
      <c r="F357" s="134"/>
      <c r="G357" s="134"/>
      <c r="H357" s="83"/>
      <c r="I357" s="83"/>
      <c r="J357" s="83"/>
      <c r="K357" s="83"/>
      <c r="L357" s="83"/>
      <c r="M357" s="83"/>
      <c r="N357" s="83"/>
      <c r="O357" s="83"/>
      <c r="P357" s="83"/>
      <c r="Q357" s="83"/>
      <c r="R357" s="83"/>
      <c r="S357" s="83"/>
      <c r="T357" s="83"/>
      <c r="U357" s="83"/>
      <c r="V357" s="83"/>
      <c r="W357" s="83"/>
      <c r="X357" s="83"/>
      <c r="Y357" s="83"/>
      <c r="Z357" s="83"/>
    </row>
    <row r="358" spans="1:26" ht="12.75" customHeight="1" x14ac:dyDescent="0.2">
      <c r="A358" s="134"/>
      <c r="B358" s="134"/>
      <c r="C358" s="134"/>
      <c r="D358" s="134"/>
      <c r="E358" s="134"/>
      <c r="F358" s="134"/>
      <c r="G358" s="134"/>
      <c r="H358" s="83"/>
      <c r="I358" s="83"/>
      <c r="J358" s="83"/>
      <c r="K358" s="83"/>
      <c r="L358" s="83"/>
      <c r="M358" s="83"/>
      <c r="N358" s="83"/>
      <c r="O358" s="83"/>
      <c r="P358" s="83"/>
      <c r="Q358" s="83"/>
      <c r="R358" s="83"/>
      <c r="S358" s="83"/>
      <c r="T358" s="83"/>
      <c r="U358" s="83"/>
      <c r="V358" s="83"/>
      <c r="W358" s="83"/>
      <c r="X358" s="83"/>
      <c r="Y358" s="83"/>
      <c r="Z358" s="83"/>
    </row>
    <row r="359" spans="1:26" ht="12.75" customHeight="1" x14ac:dyDescent="0.2">
      <c r="A359" s="134"/>
      <c r="B359" s="134"/>
      <c r="C359" s="134"/>
      <c r="D359" s="134"/>
      <c r="E359" s="134"/>
      <c r="F359" s="134"/>
      <c r="G359" s="134"/>
      <c r="H359" s="83"/>
      <c r="I359" s="83"/>
      <c r="J359" s="83"/>
      <c r="K359" s="83"/>
      <c r="L359" s="83"/>
      <c r="M359" s="83"/>
      <c r="N359" s="83"/>
      <c r="O359" s="83"/>
      <c r="P359" s="83"/>
      <c r="Q359" s="83"/>
      <c r="R359" s="83"/>
      <c r="S359" s="83"/>
      <c r="T359" s="83"/>
      <c r="U359" s="83"/>
      <c r="V359" s="83"/>
      <c r="W359" s="83"/>
      <c r="X359" s="83"/>
      <c r="Y359" s="83"/>
      <c r="Z359" s="83"/>
    </row>
    <row r="360" spans="1:26" ht="12.75" customHeight="1" x14ac:dyDescent="0.2">
      <c r="A360" s="134"/>
      <c r="B360" s="134"/>
      <c r="C360" s="134"/>
      <c r="D360" s="134"/>
      <c r="E360" s="134"/>
      <c r="F360" s="134"/>
      <c r="G360" s="134"/>
      <c r="H360" s="83"/>
      <c r="I360" s="83"/>
      <c r="J360" s="83"/>
      <c r="K360" s="83"/>
      <c r="L360" s="83"/>
      <c r="M360" s="83"/>
      <c r="N360" s="83"/>
      <c r="O360" s="83"/>
      <c r="P360" s="83"/>
      <c r="Q360" s="83"/>
      <c r="R360" s="83"/>
      <c r="S360" s="83"/>
      <c r="T360" s="83"/>
      <c r="U360" s="83"/>
      <c r="V360" s="83"/>
      <c r="W360" s="83"/>
      <c r="X360" s="83"/>
      <c r="Y360" s="83"/>
      <c r="Z360" s="83"/>
    </row>
    <row r="361" spans="1:26" ht="12.75" customHeight="1" x14ac:dyDescent="0.2">
      <c r="A361" s="134"/>
      <c r="B361" s="134"/>
      <c r="C361" s="134"/>
      <c r="D361" s="134"/>
      <c r="E361" s="134"/>
      <c r="F361" s="134"/>
      <c r="G361" s="134"/>
      <c r="H361" s="83"/>
      <c r="I361" s="83"/>
      <c r="J361" s="83"/>
      <c r="K361" s="83"/>
      <c r="L361" s="83"/>
      <c r="M361" s="83"/>
      <c r="N361" s="83"/>
      <c r="O361" s="83"/>
      <c r="P361" s="83"/>
      <c r="Q361" s="83"/>
      <c r="R361" s="83"/>
      <c r="S361" s="83"/>
      <c r="T361" s="83"/>
      <c r="U361" s="83"/>
      <c r="V361" s="83"/>
      <c r="W361" s="83"/>
      <c r="X361" s="83"/>
      <c r="Y361" s="83"/>
      <c r="Z361" s="83"/>
    </row>
    <row r="362" spans="1:26" ht="12.75" customHeight="1" x14ac:dyDescent="0.2">
      <c r="A362" s="134"/>
      <c r="B362" s="134"/>
      <c r="C362" s="134"/>
      <c r="D362" s="134"/>
      <c r="E362" s="134"/>
      <c r="F362" s="134"/>
      <c r="G362" s="134"/>
      <c r="H362" s="83"/>
      <c r="I362" s="83"/>
      <c r="J362" s="83"/>
      <c r="K362" s="83"/>
      <c r="L362" s="83"/>
      <c r="M362" s="83"/>
      <c r="N362" s="83"/>
      <c r="O362" s="83"/>
      <c r="P362" s="83"/>
      <c r="Q362" s="83"/>
      <c r="R362" s="83"/>
      <c r="S362" s="83"/>
      <c r="T362" s="83"/>
      <c r="U362" s="83"/>
      <c r="V362" s="83"/>
      <c r="W362" s="83"/>
      <c r="X362" s="83"/>
      <c r="Y362" s="83"/>
      <c r="Z362" s="83"/>
    </row>
    <row r="363" spans="1:26" ht="12.75" customHeight="1" x14ac:dyDescent="0.2">
      <c r="A363" s="134"/>
      <c r="B363" s="134"/>
      <c r="C363" s="134"/>
      <c r="D363" s="134"/>
      <c r="E363" s="134"/>
      <c r="F363" s="134"/>
      <c r="G363" s="134"/>
      <c r="H363" s="83"/>
      <c r="I363" s="83"/>
      <c r="J363" s="83"/>
      <c r="K363" s="83"/>
      <c r="L363" s="83"/>
      <c r="M363" s="83"/>
      <c r="N363" s="83"/>
      <c r="O363" s="83"/>
      <c r="P363" s="83"/>
      <c r="Q363" s="83"/>
      <c r="R363" s="83"/>
      <c r="S363" s="83"/>
      <c r="T363" s="83"/>
      <c r="U363" s="83"/>
      <c r="V363" s="83"/>
      <c r="W363" s="83"/>
      <c r="X363" s="83"/>
      <c r="Y363" s="83"/>
      <c r="Z363" s="83"/>
    </row>
    <row r="364" spans="1:26" ht="12.75" customHeight="1" x14ac:dyDescent="0.2">
      <c r="A364" s="134"/>
      <c r="B364" s="134"/>
      <c r="C364" s="134"/>
      <c r="D364" s="134"/>
      <c r="E364" s="134"/>
      <c r="F364" s="134"/>
      <c r="G364" s="134"/>
      <c r="H364" s="83"/>
      <c r="I364" s="83"/>
      <c r="J364" s="83"/>
      <c r="K364" s="83"/>
      <c r="L364" s="83"/>
      <c r="M364" s="83"/>
      <c r="N364" s="83"/>
      <c r="O364" s="83"/>
      <c r="P364" s="83"/>
      <c r="Q364" s="83"/>
      <c r="R364" s="83"/>
      <c r="S364" s="83"/>
      <c r="T364" s="83"/>
      <c r="U364" s="83"/>
      <c r="V364" s="83"/>
      <c r="W364" s="83"/>
      <c r="X364" s="83"/>
      <c r="Y364" s="83"/>
      <c r="Z364" s="83"/>
    </row>
    <row r="365" spans="1:26" ht="12.75" customHeight="1" x14ac:dyDescent="0.2">
      <c r="A365" s="134"/>
      <c r="B365" s="134"/>
      <c r="C365" s="134"/>
      <c r="D365" s="134"/>
      <c r="E365" s="134"/>
      <c r="F365" s="134"/>
      <c r="G365" s="134"/>
      <c r="H365" s="83"/>
      <c r="I365" s="83"/>
      <c r="J365" s="83"/>
      <c r="K365" s="83"/>
      <c r="L365" s="83"/>
      <c r="M365" s="83"/>
      <c r="N365" s="83"/>
      <c r="O365" s="83"/>
      <c r="P365" s="83"/>
      <c r="Q365" s="83"/>
      <c r="R365" s="83"/>
      <c r="S365" s="83"/>
      <c r="T365" s="83"/>
      <c r="U365" s="83"/>
      <c r="V365" s="83"/>
      <c r="W365" s="83"/>
      <c r="X365" s="83"/>
      <c r="Y365" s="83"/>
      <c r="Z365" s="83"/>
    </row>
    <row r="366" spans="1:26" ht="12.75" customHeight="1" x14ac:dyDescent="0.2">
      <c r="A366" s="134"/>
      <c r="B366" s="134"/>
      <c r="C366" s="134"/>
      <c r="D366" s="134"/>
      <c r="E366" s="134"/>
      <c r="F366" s="134"/>
      <c r="G366" s="134"/>
      <c r="H366" s="83"/>
      <c r="I366" s="83"/>
      <c r="J366" s="83"/>
      <c r="K366" s="83"/>
      <c r="L366" s="83"/>
      <c r="M366" s="83"/>
      <c r="N366" s="83"/>
      <c r="O366" s="83"/>
      <c r="P366" s="83"/>
      <c r="Q366" s="83"/>
      <c r="R366" s="83"/>
      <c r="S366" s="83"/>
      <c r="T366" s="83"/>
      <c r="U366" s="83"/>
      <c r="V366" s="83"/>
      <c r="W366" s="83"/>
      <c r="X366" s="83"/>
      <c r="Y366" s="83"/>
      <c r="Z366" s="83"/>
    </row>
    <row r="367" spans="1:26" ht="12.75" customHeight="1" x14ac:dyDescent="0.2">
      <c r="A367" s="134"/>
      <c r="B367" s="134"/>
      <c r="C367" s="134"/>
      <c r="D367" s="134"/>
      <c r="E367" s="134"/>
      <c r="F367" s="134"/>
      <c r="G367" s="134"/>
      <c r="H367" s="83"/>
      <c r="I367" s="83"/>
      <c r="J367" s="83"/>
      <c r="K367" s="83"/>
      <c r="L367" s="83"/>
      <c r="M367" s="83"/>
      <c r="N367" s="83"/>
      <c r="O367" s="83"/>
      <c r="P367" s="83"/>
      <c r="Q367" s="83"/>
      <c r="R367" s="83"/>
      <c r="S367" s="83"/>
      <c r="T367" s="83"/>
      <c r="U367" s="83"/>
      <c r="V367" s="83"/>
      <c r="W367" s="83"/>
      <c r="X367" s="83"/>
      <c r="Y367" s="83"/>
      <c r="Z367" s="83"/>
    </row>
    <row r="368" spans="1:26" ht="12.75" customHeight="1" x14ac:dyDescent="0.2">
      <c r="A368" s="134"/>
      <c r="B368" s="134"/>
      <c r="C368" s="134"/>
      <c r="D368" s="134"/>
      <c r="E368" s="134"/>
      <c r="F368" s="134"/>
      <c r="G368" s="134"/>
      <c r="H368" s="83"/>
      <c r="I368" s="83"/>
      <c r="J368" s="83"/>
      <c r="K368" s="83"/>
      <c r="L368" s="83"/>
      <c r="M368" s="83"/>
      <c r="N368" s="83"/>
      <c r="O368" s="83"/>
      <c r="P368" s="83"/>
      <c r="Q368" s="83"/>
      <c r="R368" s="83"/>
      <c r="S368" s="83"/>
      <c r="T368" s="83"/>
      <c r="U368" s="83"/>
      <c r="V368" s="83"/>
      <c r="W368" s="83"/>
      <c r="X368" s="83"/>
      <c r="Y368" s="83"/>
      <c r="Z368" s="83"/>
    </row>
    <row r="369" spans="1:26" ht="12.75" customHeight="1" x14ac:dyDescent="0.2">
      <c r="A369" s="134"/>
      <c r="B369" s="134"/>
      <c r="C369" s="134"/>
      <c r="D369" s="134"/>
      <c r="E369" s="134"/>
      <c r="F369" s="134"/>
      <c r="G369" s="134"/>
      <c r="H369" s="83"/>
      <c r="I369" s="83"/>
      <c r="J369" s="83"/>
      <c r="K369" s="83"/>
      <c r="L369" s="83"/>
      <c r="M369" s="83"/>
      <c r="N369" s="83"/>
      <c r="O369" s="83"/>
      <c r="P369" s="83"/>
      <c r="Q369" s="83"/>
      <c r="R369" s="83"/>
      <c r="S369" s="83"/>
      <c r="T369" s="83"/>
      <c r="U369" s="83"/>
      <c r="V369" s="83"/>
      <c r="W369" s="83"/>
      <c r="X369" s="83"/>
      <c r="Y369" s="83"/>
      <c r="Z369" s="83"/>
    </row>
    <row r="370" spans="1:26" ht="12.75" customHeight="1" x14ac:dyDescent="0.2">
      <c r="A370" s="134"/>
      <c r="B370" s="134"/>
      <c r="C370" s="134"/>
      <c r="D370" s="134"/>
      <c r="E370" s="134"/>
      <c r="F370" s="134"/>
      <c r="G370" s="134"/>
      <c r="H370" s="83"/>
      <c r="I370" s="83"/>
      <c r="J370" s="83"/>
      <c r="K370" s="83"/>
      <c r="L370" s="83"/>
      <c r="M370" s="83"/>
      <c r="N370" s="83"/>
      <c r="O370" s="83"/>
      <c r="P370" s="83"/>
      <c r="Q370" s="83"/>
      <c r="R370" s="83"/>
      <c r="S370" s="83"/>
      <c r="T370" s="83"/>
      <c r="U370" s="83"/>
      <c r="V370" s="83"/>
      <c r="W370" s="83"/>
      <c r="X370" s="83"/>
      <c r="Y370" s="83"/>
      <c r="Z370" s="83"/>
    </row>
    <row r="371" spans="1:26" ht="12.75" customHeight="1" x14ac:dyDescent="0.2">
      <c r="A371" s="134"/>
      <c r="B371" s="134"/>
      <c r="C371" s="134"/>
      <c r="D371" s="134"/>
      <c r="E371" s="134"/>
      <c r="F371" s="134"/>
      <c r="G371" s="134"/>
      <c r="H371" s="83"/>
      <c r="I371" s="83"/>
      <c r="J371" s="83"/>
      <c r="K371" s="83"/>
      <c r="L371" s="83"/>
      <c r="M371" s="83"/>
      <c r="N371" s="83"/>
      <c r="O371" s="83"/>
      <c r="P371" s="83"/>
      <c r="Q371" s="83"/>
      <c r="R371" s="83"/>
      <c r="S371" s="83"/>
      <c r="T371" s="83"/>
      <c r="U371" s="83"/>
      <c r="V371" s="83"/>
      <c r="W371" s="83"/>
      <c r="X371" s="83"/>
      <c r="Y371" s="83"/>
      <c r="Z371" s="83"/>
    </row>
    <row r="372" spans="1:26" ht="12.75" customHeight="1" x14ac:dyDescent="0.2">
      <c r="A372" s="134"/>
      <c r="B372" s="134"/>
      <c r="C372" s="134"/>
      <c r="D372" s="134"/>
      <c r="E372" s="134"/>
      <c r="F372" s="134"/>
      <c r="G372" s="134"/>
      <c r="H372" s="83"/>
      <c r="I372" s="83"/>
      <c r="J372" s="83"/>
      <c r="K372" s="83"/>
      <c r="L372" s="83"/>
      <c r="M372" s="83"/>
      <c r="N372" s="83"/>
      <c r="O372" s="83"/>
      <c r="P372" s="83"/>
      <c r="Q372" s="83"/>
      <c r="R372" s="83"/>
      <c r="S372" s="83"/>
      <c r="T372" s="83"/>
      <c r="U372" s="83"/>
      <c r="V372" s="83"/>
      <c r="W372" s="83"/>
      <c r="X372" s="83"/>
      <c r="Y372" s="83"/>
      <c r="Z372" s="83"/>
    </row>
    <row r="373" spans="1:26" ht="12.75" customHeight="1" x14ac:dyDescent="0.2">
      <c r="A373" s="134"/>
      <c r="B373" s="134"/>
      <c r="C373" s="134"/>
      <c r="D373" s="134"/>
      <c r="E373" s="134"/>
      <c r="F373" s="134"/>
      <c r="G373" s="134"/>
      <c r="H373" s="83"/>
      <c r="I373" s="83"/>
      <c r="J373" s="83"/>
      <c r="K373" s="83"/>
      <c r="L373" s="83"/>
      <c r="M373" s="83"/>
      <c r="N373" s="83"/>
      <c r="O373" s="83"/>
      <c r="P373" s="83"/>
      <c r="Q373" s="83"/>
      <c r="R373" s="83"/>
      <c r="S373" s="83"/>
      <c r="T373" s="83"/>
      <c r="U373" s="83"/>
      <c r="V373" s="83"/>
      <c r="W373" s="83"/>
      <c r="X373" s="83"/>
      <c r="Y373" s="83"/>
      <c r="Z373" s="83"/>
    </row>
    <row r="374" spans="1:26" ht="12.75" customHeight="1" x14ac:dyDescent="0.2">
      <c r="A374" s="134"/>
      <c r="B374" s="134"/>
      <c r="C374" s="134"/>
      <c r="D374" s="134"/>
      <c r="E374" s="134"/>
      <c r="F374" s="134"/>
      <c r="G374" s="134"/>
      <c r="H374" s="83"/>
      <c r="I374" s="83"/>
      <c r="J374" s="83"/>
      <c r="K374" s="83"/>
      <c r="L374" s="83"/>
      <c r="M374" s="83"/>
      <c r="N374" s="83"/>
      <c r="O374" s="83"/>
      <c r="P374" s="83"/>
      <c r="Q374" s="83"/>
      <c r="R374" s="83"/>
      <c r="S374" s="83"/>
      <c r="T374" s="83"/>
      <c r="U374" s="83"/>
      <c r="V374" s="83"/>
      <c r="W374" s="83"/>
      <c r="X374" s="83"/>
      <c r="Y374" s="83"/>
      <c r="Z374" s="83"/>
    </row>
    <row r="375" spans="1:26" ht="12.75" customHeight="1" x14ac:dyDescent="0.2">
      <c r="A375" s="134"/>
      <c r="B375" s="134"/>
      <c r="C375" s="134"/>
      <c r="D375" s="134"/>
      <c r="E375" s="134"/>
      <c r="F375" s="134"/>
      <c r="G375" s="134"/>
      <c r="H375" s="83"/>
      <c r="I375" s="83"/>
      <c r="J375" s="83"/>
      <c r="K375" s="83"/>
      <c r="L375" s="83"/>
      <c r="M375" s="83"/>
      <c r="N375" s="83"/>
      <c r="O375" s="83"/>
      <c r="P375" s="83"/>
      <c r="Q375" s="83"/>
      <c r="R375" s="83"/>
      <c r="S375" s="83"/>
      <c r="T375" s="83"/>
      <c r="U375" s="83"/>
      <c r="V375" s="83"/>
      <c r="W375" s="83"/>
      <c r="X375" s="83"/>
      <c r="Y375" s="83"/>
      <c r="Z375" s="83"/>
    </row>
    <row r="376" spans="1:26" ht="12.75" customHeight="1" x14ac:dyDescent="0.2">
      <c r="A376" s="134"/>
      <c r="B376" s="134"/>
      <c r="C376" s="134"/>
      <c r="D376" s="134"/>
      <c r="E376" s="134"/>
      <c r="F376" s="134"/>
      <c r="G376" s="134"/>
      <c r="H376" s="83"/>
      <c r="I376" s="83"/>
      <c r="J376" s="83"/>
      <c r="K376" s="83"/>
      <c r="L376" s="83"/>
      <c r="M376" s="83"/>
      <c r="N376" s="83"/>
      <c r="O376" s="83"/>
      <c r="P376" s="83"/>
      <c r="Q376" s="83"/>
      <c r="R376" s="83"/>
      <c r="S376" s="83"/>
      <c r="T376" s="83"/>
      <c r="U376" s="83"/>
      <c r="V376" s="83"/>
      <c r="W376" s="83"/>
      <c r="X376" s="83"/>
      <c r="Y376" s="83"/>
      <c r="Z376" s="83"/>
    </row>
    <row r="377" spans="1:26" ht="12.75" customHeight="1" x14ac:dyDescent="0.2">
      <c r="A377" s="134"/>
      <c r="B377" s="134"/>
      <c r="C377" s="134"/>
      <c r="D377" s="134"/>
      <c r="E377" s="134"/>
      <c r="F377" s="134"/>
      <c r="G377" s="134"/>
      <c r="H377" s="83"/>
      <c r="I377" s="83"/>
      <c r="J377" s="83"/>
      <c r="K377" s="83"/>
      <c r="L377" s="83"/>
      <c r="M377" s="83"/>
      <c r="N377" s="83"/>
      <c r="O377" s="83"/>
      <c r="P377" s="83"/>
      <c r="Q377" s="83"/>
      <c r="R377" s="83"/>
      <c r="S377" s="83"/>
      <c r="T377" s="83"/>
      <c r="U377" s="83"/>
      <c r="V377" s="83"/>
      <c r="W377" s="83"/>
      <c r="X377" s="83"/>
      <c r="Y377" s="83"/>
      <c r="Z377" s="83"/>
    </row>
    <row r="378" spans="1:26" ht="12.75" customHeight="1" x14ac:dyDescent="0.2">
      <c r="A378" s="134"/>
      <c r="B378" s="134"/>
      <c r="C378" s="134"/>
      <c r="D378" s="134"/>
      <c r="E378" s="134"/>
      <c r="F378" s="134"/>
      <c r="G378" s="134"/>
      <c r="H378" s="83"/>
      <c r="I378" s="83"/>
      <c r="J378" s="83"/>
      <c r="K378" s="83"/>
      <c r="L378" s="83"/>
      <c r="M378" s="83"/>
      <c r="N378" s="83"/>
      <c r="O378" s="83"/>
      <c r="P378" s="83"/>
      <c r="Q378" s="83"/>
      <c r="R378" s="83"/>
      <c r="S378" s="83"/>
      <c r="T378" s="83"/>
      <c r="U378" s="83"/>
      <c r="V378" s="83"/>
      <c r="W378" s="83"/>
      <c r="X378" s="83"/>
      <c r="Y378" s="83"/>
      <c r="Z378" s="83"/>
    </row>
    <row r="379" spans="1:26" ht="12.75" customHeight="1" x14ac:dyDescent="0.2">
      <c r="A379" s="134"/>
      <c r="B379" s="134"/>
      <c r="C379" s="134"/>
      <c r="D379" s="134"/>
      <c r="E379" s="134"/>
      <c r="F379" s="134"/>
      <c r="G379" s="134"/>
      <c r="H379" s="83"/>
      <c r="I379" s="83"/>
      <c r="J379" s="83"/>
      <c r="K379" s="83"/>
      <c r="L379" s="83"/>
      <c r="M379" s="83"/>
      <c r="N379" s="83"/>
      <c r="O379" s="83"/>
      <c r="P379" s="83"/>
      <c r="Q379" s="83"/>
      <c r="R379" s="83"/>
      <c r="S379" s="83"/>
      <c r="T379" s="83"/>
      <c r="U379" s="83"/>
      <c r="V379" s="83"/>
      <c r="W379" s="83"/>
      <c r="X379" s="83"/>
      <c r="Y379" s="83"/>
      <c r="Z379" s="83"/>
    </row>
    <row r="380" spans="1:26" ht="12.75" customHeight="1" x14ac:dyDescent="0.2">
      <c r="A380" s="134"/>
      <c r="B380" s="134"/>
      <c r="C380" s="134"/>
      <c r="D380" s="134"/>
      <c r="E380" s="134"/>
      <c r="F380" s="134"/>
      <c r="G380" s="134"/>
      <c r="H380" s="83"/>
      <c r="I380" s="83"/>
      <c r="J380" s="83"/>
      <c r="K380" s="83"/>
      <c r="L380" s="83"/>
      <c r="M380" s="83"/>
      <c r="N380" s="83"/>
      <c r="O380" s="83"/>
      <c r="P380" s="83"/>
      <c r="Q380" s="83"/>
      <c r="R380" s="83"/>
      <c r="S380" s="83"/>
      <c r="T380" s="83"/>
      <c r="U380" s="83"/>
      <c r="V380" s="83"/>
      <c r="W380" s="83"/>
      <c r="X380" s="83"/>
      <c r="Y380" s="83"/>
      <c r="Z380" s="83"/>
    </row>
    <row r="381" spans="1:26" ht="12.75" customHeight="1" x14ac:dyDescent="0.2">
      <c r="A381" s="134"/>
      <c r="B381" s="134"/>
      <c r="C381" s="134"/>
      <c r="D381" s="134"/>
      <c r="E381" s="134"/>
      <c r="F381" s="134"/>
      <c r="G381" s="134"/>
      <c r="H381" s="83"/>
      <c r="I381" s="83"/>
      <c r="J381" s="83"/>
      <c r="K381" s="83"/>
      <c r="L381" s="83"/>
      <c r="M381" s="83"/>
      <c r="N381" s="83"/>
      <c r="O381" s="83"/>
      <c r="P381" s="83"/>
      <c r="Q381" s="83"/>
      <c r="R381" s="83"/>
      <c r="S381" s="83"/>
      <c r="T381" s="83"/>
      <c r="U381" s="83"/>
      <c r="V381" s="83"/>
      <c r="W381" s="83"/>
      <c r="X381" s="83"/>
      <c r="Y381" s="83"/>
      <c r="Z381" s="83"/>
    </row>
    <row r="382" spans="1:26" ht="12.75" customHeight="1" x14ac:dyDescent="0.2">
      <c r="A382" s="134"/>
      <c r="B382" s="134"/>
      <c r="C382" s="134"/>
      <c r="D382" s="134"/>
      <c r="E382" s="134"/>
      <c r="F382" s="134"/>
      <c r="G382" s="134"/>
      <c r="H382" s="83"/>
      <c r="I382" s="83"/>
      <c r="J382" s="83"/>
      <c r="K382" s="83"/>
      <c r="L382" s="83"/>
      <c r="M382" s="83"/>
      <c r="N382" s="83"/>
      <c r="O382" s="83"/>
      <c r="P382" s="83"/>
      <c r="Q382" s="83"/>
      <c r="R382" s="83"/>
      <c r="S382" s="83"/>
      <c r="T382" s="83"/>
      <c r="U382" s="83"/>
      <c r="V382" s="83"/>
      <c r="W382" s="83"/>
      <c r="X382" s="83"/>
      <c r="Y382" s="83"/>
      <c r="Z382" s="83"/>
    </row>
    <row r="383" spans="1:26" ht="12.75" customHeight="1" x14ac:dyDescent="0.2">
      <c r="A383" s="134"/>
      <c r="B383" s="134"/>
      <c r="C383" s="134"/>
      <c r="D383" s="134"/>
      <c r="E383" s="134"/>
      <c r="F383" s="134"/>
      <c r="G383" s="134"/>
      <c r="H383" s="83"/>
      <c r="I383" s="83"/>
      <c r="J383" s="83"/>
      <c r="K383" s="83"/>
      <c r="L383" s="83"/>
      <c r="M383" s="83"/>
      <c r="N383" s="83"/>
      <c r="O383" s="83"/>
      <c r="P383" s="83"/>
      <c r="Q383" s="83"/>
      <c r="R383" s="83"/>
      <c r="S383" s="83"/>
      <c r="T383" s="83"/>
      <c r="U383" s="83"/>
      <c r="V383" s="83"/>
      <c r="W383" s="83"/>
      <c r="X383" s="83"/>
      <c r="Y383" s="83"/>
      <c r="Z383" s="83"/>
    </row>
    <row r="384" spans="1:26" ht="12.75" customHeight="1" x14ac:dyDescent="0.2">
      <c r="A384" s="134"/>
      <c r="B384" s="134"/>
      <c r="C384" s="134"/>
      <c r="D384" s="134"/>
      <c r="E384" s="134"/>
      <c r="F384" s="134"/>
      <c r="G384" s="134"/>
      <c r="H384" s="83"/>
      <c r="I384" s="83"/>
      <c r="J384" s="83"/>
      <c r="K384" s="83"/>
      <c r="L384" s="83"/>
      <c r="M384" s="83"/>
      <c r="N384" s="83"/>
      <c r="O384" s="83"/>
      <c r="P384" s="83"/>
      <c r="Q384" s="83"/>
      <c r="R384" s="83"/>
      <c r="S384" s="83"/>
      <c r="T384" s="83"/>
      <c r="U384" s="83"/>
      <c r="V384" s="83"/>
      <c r="W384" s="83"/>
      <c r="X384" s="83"/>
      <c r="Y384" s="83"/>
      <c r="Z384" s="83"/>
    </row>
    <row r="385" spans="1:26" ht="12.75" customHeight="1" x14ac:dyDescent="0.2">
      <c r="A385" s="134"/>
      <c r="B385" s="134"/>
      <c r="C385" s="134"/>
      <c r="D385" s="134"/>
      <c r="E385" s="134"/>
      <c r="F385" s="134"/>
      <c r="G385" s="134"/>
      <c r="H385" s="83"/>
      <c r="I385" s="83"/>
      <c r="J385" s="83"/>
      <c r="K385" s="83"/>
      <c r="L385" s="83"/>
      <c r="M385" s="83"/>
      <c r="N385" s="83"/>
      <c r="O385" s="83"/>
      <c r="P385" s="83"/>
      <c r="Q385" s="83"/>
      <c r="R385" s="83"/>
      <c r="S385" s="83"/>
      <c r="T385" s="83"/>
      <c r="U385" s="83"/>
      <c r="V385" s="83"/>
      <c r="W385" s="83"/>
      <c r="X385" s="83"/>
      <c r="Y385" s="83"/>
      <c r="Z385" s="83"/>
    </row>
    <row r="386" spans="1:26" ht="12.75" customHeight="1" x14ac:dyDescent="0.2">
      <c r="A386" s="134"/>
      <c r="B386" s="134"/>
      <c r="C386" s="134"/>
      <c r="D386" s="134"/>
      <c r="E386" s="134"/>
      <c r="F386" s="134"/>
      <c r="G386" s="134"/>
      <c r="H386" s="83"/>
      <c r="I386" s="83"/>
      <c r="J386" s="83"/>
      <c r="K386" s="83"/>
      <c r="L386" s="83"/>
      <c r="M386" s="83"/>
      <c r="N386" s="83"/>
      <c r="O386" s="83"/>
      <c r="P386" s="83"/>
      <c r="Q386" s="83"/>
      <c r="R386" s="83"/>
      <c r="S386" s="83"/>
      <c r="T386" s="83"/>
      <c r="U386" s="83"/>
      <c r="V386" s="83"/>
      <c r="W386" s="83"/>
      <c r="X386" s="83"/>
      <c r="Y386" s="83"/>
      <c r="Z386" s="83"/>
    </row>
    <row r="387" spans="1:26" ht="12.75" customHeight="1" x14ac:dyDescent="0.2">
      <c r="A387" s="134"/>
      <c r="B387" s="134"/>
      <c r="C387" s="134"/>
      <c r="D387" s="134"/>
      <c r="E387" s="134"/>
      <c r="F387" s="134"/>
      <c r="G387" s="134"/>
      <c r="H387" s="83"/>
      <c r="I387" s="83"/>
      <c r="J387" s="83"/>
      <c r="K387" s="83"/>
      <c r="L387" s="83"/>
      <c r="M387" s="83"/>
      <c r="N387" s="83"/>
      <c r="O387" s="83"/>
      <c r="P387" s="83"/>
      <c r="Q387" s="83"/>
      <c r="R387" s="83"/>
      <c r="S387" s="83"/>
      <c r="T387" s="83"/>
      <c r="U387" s="83"/>
      <c r="V387" s="83"/>
      <c r="W387" s="83"/>
      <c r="X387" s="83"/>
      <c r="Y387" s="83"/>
      <c r="Z387" s="83"/>
    </row>
    <row r="388" spans="1:26" ht="12.75" customHeight="1" x14ac:dyDescent="0.2">
      <c r="A388" s="134"/>
      <c r="B388" s="134"/>
      <c r="C388" s="134"/>
      <c r="D388" s="134"/>
      <c r="E388" s="134"/>
      <c r="F388" s="134"/>
      <c r="G388" s="134"/>
      <c r="H388" s="83"/>
      <c r="I388" s="83"/>
      <c r="J388" s="83"/>
      <c r="K388" s="83"/>
      <c r="L388" s="83"/>
      <c r="M388" s="83"/>
      <c r="N388" s="83"/>
      <c r="O388" s="83"/>
      <c r="P388" s="83"/>
      <c r="Q388" s="83"/>
      <c r="R388" s="83"/>
      <c r="S388" s="83"/>
      <c r="T388" s="83"/>
      <c r="U388" s="83"/>
      <c r="V388" s="83"/>
      <c r="W388" s="83"/>
      <c r="X388" s="83"/>
      <c r="Y388" s="83"/>
      <c r="Z388" s="83"/>
    </row>
    <row r="389" spans="1:26" ht="12.75" customHeight="1" x14ac:dyDescent="0.2">
      <c r="A389" s="134"/>
      <c r="B389" s="134"/>
      <c r="C389" s="134"/>
      <c r="D389" s="134"/>
      <c r="E389" s="134"/>
      <c r="F389" s="134"/>
      <c r="G389" s="134"/>
      <c r="H389" s="83"/>
      <c r="I389" s="83"/>
      <c r="J389" s="83"/>
      <c r="K389" s="83"/>
      <c r="L389" s="83"/>
      <c r="M389" s="83"/>
      <c r="N389" s="83"/>
      <c r="O389" s="83"/>
      <c r="P389" s="83"/>
      <c r="Q389" s="83"/>
      <c r="R389" s="83"/>
      <c r="S389" s="83"/>
      <c r="T389" s="83"/>
      <c r="U389" s="83"/>
      <c r="V389" s="83"/>
      <c r="W389" s="83"/>
      <c r="X389" s="83"/>
      <c r="Y389" s="83"/>
      <c r="Z389" s="83"/>
    </row>
    <row r="390" spans="1:26" ht="12.75" customHeight="1" x14ac:dyDescent="0.2">
      <c r="A390" s="134"/>
      <c r="B390" s="134"/>
      <c r="C390" s="134"/>
      <c r="D390" s="134"/>
      <c r="E390" s="134"/>
      <c r="F390" s="134"/>
      <c r="G390" s="134"/>
      <c r="H390" s="83"/>
      <c r="I390" s="83"/>
      <c r="J390" s="83"/>
      <c r="K390" s="83"/>
      <c r="L390" s="83"/>
      <c r="M390" s="83"/>
      <c r="N390" s="83"/>
      <c r="O390" s="83"/>
      <c r="P390" s="83"/>
      <c r="Q390" s="83"/>
      <c r="R390" s="83"/>
      <c r="S390" s="83"/>
      <c r="T390" s="83"/>
      <c r="U390" s="83"/>
      <c r="V390" s="83"/>
      <c r="W390" s="83"/>
      <c r="X390" s="83"/>
      <c r="Y390" s="83"/>
      <c r="Z390" s="83"/>
    </row>
    <row r="391" spans="1:26" ht="12.75" customHeight="1" x14ac:dyDescent="0.2">
      <c r="A391" s="134"/>
      <c r="B391" s="134"/>
      <c r="C391" s="134"/>
      <c r="D391" s="134"/>
      <c r="E391" s="134"/>
      <c r="F391" s="134"/>
      <c r="G391" s="134"/>
      <c r="H391" s="83"/>
      <c r="I391" s="83"/>
      <c r="J391" s="83"/>
      <c r="K391" s="83"/>
      <c r="L391" s="83"/>
      <c r="M391" s="83"/>
      <c r="N391" s="83"/>
      <c r="O391" s="83"/>
      <c r="P391" s="83"/>
      <c r="Q391" s="83"/>
      <c r="R391" s="83"/>
      <c r="S391" s="83"/>
      <c r="T391" s="83"/>
      <c r="U391" s="83"/>
      <c r="V391" s="83"/>
      <c r="W391" s="83"/>
      <c r="X391" s="83"/>
      <c r="Y391" s="83"/>
      <c r="Z391" s="83"/>
    </row>
    <row r="392" spans="1:26" ht="12.75" customHeight="1" x14ac:dyDescent="0.2">
      <c r="A392" s="134"/>
      <c r="B392" s="134"/>
      <c r="C392" s="134"/>
      <c r="D392" s="134"/>
      <c r="E392" s="134"/>
      <c r="F392" s="134"/>
      <c r="G392" s="134"/>
      <c r="H392" s="83"/>
      <c r="I392" s="83"/>
      <c r="J392" s="83"/>
      <c r="K392" s="83"/>
      <c r="L392" s="83"/>
      <c r="M392" s="83"/>
      <c r="N392" s="83"/>
      <c r="O392" s="83"/>
      <c r="P392" s="83"/>
      <c r="Q392" s="83"/>
      <c r="R392" s="83"/>
      <c r="S392" s="83"/>
      <c r="T392" s="83"/>
      <c r="U392" s="83"/>
      <c r="V392" s="83"/>
      <c r="W392" s="83"/>
      <c r="X392" s="83"/>
      <c r="Y392" s="83"/>
      <c r="Z392" s="83"/>
    </row>
    <row r="393" spans="1:26" ht="12.75" customHeight="1" x14ac:dyDescent="0.2">
      <c r="A393" s="134"/>
      <c r="B393" s="134"/>
      <c r="C393" s="134"/>
      <c r="D393" s="134"/>
      <c r="E393" s="134"/>
      <c r="F393" s="134"/>
      <c r="G393" s="134"/>
      <c r="H393" s="83"/>
      <c r="I393" s="83"/>
      <c r="J393" s="83"/>
      <c r="K393" s="83"/>
      <c r="L393" s="83"/>
      <c r="M393" s="83"/>
      <c r="N393" s="83"/>
      <c r="O393" s="83"/>
      <c r="P393" s="83"/>
      <c r="Q393" s="83"/>
      <c r="R393" s="83"/>
      <c r="S393" s="83"/>
      <c r="T393" s="83"/>
      <c r="U393" s="83"/>
      <c r="V393" s="83"/>
      <c r="W393" s="83"/>
      <c r="X393" s="83"/>
      <c r="Y393" s="83"/>
      <c r="Z393" s="83"/>
    </row>
    <row r="394" spans="1:26" ht="12.75" customHeight="1" x14ac:dyDescent="0.2">
      <c r="A394" s="134"/>
      <c r="B394" s="134"/>
      <c r="C394" s="134"/>
      <c r="D394" s="134"/>
      <c r="E394" s="134"/>
      <c r="F394" s="134"/>
      <c r="G394" s="134"/>
      <c r="H394" s="83"/>
      <c r="I394" s="83"/>
      <c r="J394" s="83"/>
      <c r="K394" s="83"/>
      <c r="L394" s="83"/>
      <c r="M394" s="83"/>
      <c r="N394" s="83"/>
      <c r="O394" s="83"/>
      <c r="P394" s="83"/>
      <c r="Q394" s="83"/>
      <c r="R394" s="83"/>
      <c r="S394" s="83"/>
      <c r="T394" s="83"/>
      <c r="U394" s="83"/>
      <c r="V394" s="83"/>
      <c r="W394" s="83"/>
      <c r="X394" s="83"/>
      <c r="Y394" s="83"/>
      <c r="Z394" s="83"/>
    </row>
    <row r="395" spans="1:26" ht="12.75" customHeight="1" x14ac:dyDescent="0.2">
      <c r="A395" s="134"/>
      <c r="B395" s="134"/>
      <c r="C395" s="134"/>
      <c r="D395" s="134"/>
      <c r="E395" s="134"/>
      <c r="F395" s="134"/>
      <c r="G395" s="134"/>
      <c r="H395" s="83"/>
      <c r="I395" s="83"/>
      <c r="J395" s="83"/>
      <c r="K395" s="83"/>
      <c r="L395" s="83"/>
      <c r="M395" s="83"/>
      <c r="N395" s="83"/>
      <c r="O395" s="83"/>
      <c r="P395" s="83"/>
      <c r="Q395" s="83"/>
      <c r="R395" s="83"/>
      <c r="S395" s="83"/>
      <c r="T395" s="83"/>
      <c r="U395" s="83"/>
      <c r="V395" s="83"/>
      <c r="W395" s="83"/>
      <c r="X395" s="83"/>
      <c r="Y395" s="83"/>
      <c r="Z395" s="83"/>
    </row>
    <row r="396" spans="1:26" ht="12.75" customHeight="1" x14ac:dyDescent="0.2">
      <c r="A396" s="134"/>
      <c r="B396" s="134"/>
      <c r="C396" s="134"/>
      <c r="D396" s="134"/>
      <c r="E396" s="134"/>
      <c r="F396" s="134"/>
      <c r="G396" s="134"/>
      <c r="H396" s="83"/>
      <c r="I396" s="83"/>
      <c r="J396" s="83"/>
      <c r="K396" s="83"/>
      <c r="L396" s="83"/>
      <c r="M396" s="83"/>
      <c r="N396" s="83"/>
      <c r="O396" s="83"/>
      <c r="P396" s="83"/>
      <c r="Q396" s="83"/>
      <c r="R396" s="83"/>
      <c r="S396" s="83"/>
      <c r="T396" s="83"/>
      <c r="U396" s="83"/>
      <c r="V396" s="83"/>
      <c r="W396" s="83"/>
      <c r="X396" s="83"/>
      <c r="Y396" s="83"/>
      <c r="Z396" s="83"/>
    </row>
    <row r="397" spans="1:26" ht="12.75" customHeight="1" x14ac:dyDescent="0.2">
      <c r="A397" s="134"/>
      <c r="B397" s="134"/>
      <c r="C397" s="134"/>
      <c r="D397" s="134"/>
      <c r="E397" s="134"/>
      <c r="F397" s="134"/>
      <c r="G397" s="134"/>
      <c r="H397" s="83"/>
      <c r="I397" s="83"/>
      <c r="J397" s="83"/>
      <c r="K397" s="83"/>
      <c r="L397" s="83"/>
      <c r="M397" s="83"/>
      <c r="N397" s="83"/>
      <c r="O397" s="83"/>
      <c r="P397" s="83"/>
      <c r="Q397" s="83"/>
      <c r="R397" s="83"/>
      <c r="S397" s="83"/>
      <c r="T397" s="83"/>
      <c r="U397" s="83"/>
      <c r="V397" s="83"/>
      <c r="W397" s="83"/>
      <c r="X397" s="83"/>
      <c r="Y397" s="83"/>
      <c r="Z397" s="83"/>
    </row>
    <row r="398" spans="1:26" ht="12.75" customHeight="1" x14ac:dyDescent="0.2">
      <c r="A398" s="134"/>
      <c r="B398" s="134"/>
      <c r="C398" s="134"/>
      <c r="D398" s="134"/>
      <c r="E398" s="134"/>
      <c r="F398" s="134"/>
      <c r="G398" s="134"/>
      <c r="H398" s="83"/>
      <c r="I398" s="83"/>
      <c r="J398" s="83"/>
      <c r="K398" s="83"/>
      <c r="L398" s="83"/>
      <c r="M398" s="83"/>
      <c r="N398" s="83"/>
      <c r="O398" s="83"/>
      <c r="P398" s="83"/>
      <c r="Q398" s="83"/>
      <c r="R398" s="83"/>
      <c r="S398" s="83"/>
      <c r="T398" s="83"/>
      <c r="U398" s="83"/>
      <c r="V398" s="83"/>
      <c r="W398" s="83"/>
      <c r="X398" s="83"/>
      <c r="Y398" s="83"/>
      <c r="Z398" s="83"/>
    </row>
    <row r="399" spans="1:26" ht="12.75" customHeight="1" x14ac:dyDescent="0.2">
      <c r="A399" s="134"/>
      <c r="B399" s="134"/>
      <c r="C399" s="134"/>
      <c r="D399" s="134"/>
      <c r="E399" s="134"/>
      <c r="F399" s="134"/>
      <c r="G399" s="134"/>
      <c r="H399" s="83"/>
      <c r="I399" s="83"/>
      <c r="J399" s="83"/>
      <c r="K399" s="83"/>
      <c r="L399" s="83"/>
      <c r="M399" s="83"/>
      <c r="N399" s="83"/>
      <c r="O399" s="83"/>
      <c r="P399" s="83"/>
      <c r="Q399" s="83"/>
      <c r="R399" s="83"/>
      <c r="S399" s="83"/>
      <c r="T399" s="83"/>
      <c r="U399" s="83"/>
      <c r="V399" s="83"/>
      <c r="W399" s="83"/>
      <c r="X399" s="83"/>
      <c r="Y399" s="83"/>
      <c r="Z399" s="83"/>
    </row>
    <row r="400" spans="1:26" ht="12.75" customHeight="1" x14ac:dyDescent="0.2">
      <c r="A400" s="134"/>
      <c r="B400" s="134"/>
      <c r="C400" s="134"/>
      <c r="D400" s="134"/>
      <c r="E400" s="134"/>
      <c r="F400" s="134"/>
      <c r="G400" s="134"/>
      <c r="H400" s="83"/>
      <c r="I400" s="83"/>
      <c r="J400" s="83"/>
      <c r="K400" s="83"/>
      <c r="L400" s="83"/>
      <c r="M400" s="83"/>
      <c r="N400" s="83"/>
      <c r="O400" s="83"/>
      <c r="P400" s="83"/>
      <c r="Q400" s="83"/>
      <c r="R400" s="83"/>
      <c r="S400" s="83"/>
      <c r="T400" s="83"/>
      <c r="U400" s="83"/>
      <c r="V400" s="83"/>
      <c r="W400" s="83"/>
      <c r="X400" s="83"/>
      <c r="Y400" s="83"/>
      <c r="Z400" s="83"/>
    </row>
    <row r="401" spans="1:26" ht="12.75" customHeight="1" x14ac:dyDescent="0.2">
      <c r="A401" s="134"/>
      <c r="B401" s="134"/>
      <c r="C401" s="134"/>
      <c r="D401" s="134"/>
      <c r="E401" s="134"/>
      <c r="F401" s="134"/>
      <c r="G401" s="134"/>
      <c r="H401" s="83"/>
      <c r="I401" s="83"/>
      <c r="J401" s="83"/>
      <c r="K401" s="83"/>
      <c r="L401" s="83"/>
      <c r="M401" s="83"/>
      <c r="N401" s="83"/>
      <c r="O401" s="83"/>
      <c r="P401" s="83"/>
      <c r="Q401" s="83"/>
      <c r="R401" s="83"/>
      <c r="S401" s="83"/>
      <c r="T401" s="83"/>
      <c r="U401" s="83"/>
      <c r="V401" s="83"/>
      <c r="W401" s="83"/>
      <c r="X401" s="83"/>
      <c r="Y401" s="83"/>
      <c r="Z401" s="83"/>
    </row>
    <row r="402" spans="1:26" ht="12.75" customHeight="1" x14ac:dyDescent="0.2">
      <c r="A402" s="134"/>
      <c r="B402" s="134"/>
      <c r="C402" s="134"/>
      <c r="D402" s="134"/>
      <c r="E402" s="134"/>
      <c r="F402" s="134"/>
      <c r="G402" s="134"/>
      <c r="H402" s="83"/>
      <c r="I402" s="83"/>
      <c r="J402" s="83"/>
      <c r="K402" s="83"/>
      <c r="L402" s="83"/>
      <c r="M402" s="83"/>
      <c r="N402" s="83"/>
      <c r="O402" s="83"/>
      <c r="P402" s="83"/>
      <c r="Q402" s="83"/>
      <c r="R402" s="83"/>
      <c r="S402" s="83"/>
      <c r="T402" s="83"/>
      <c r="U402" s="83"/>
      <c r="V402" s="83"/>
      <c r="W402" s="83"/>
      <c r="X402" s="83"/>
      <c r="Y402" s="83"/>
      <c r="Z402" s="83"/>
    </row>
    <row r="403" spans="1:26" ht="12.75" customHeight="1" x14ac:dyDescent="0.2">
      <c r="A403" s="134"/>
      <c r="B403" s="134"/>
      <c r="C403" s="134"/>
      <c r="D403" s="134"/>
      <c r="E403" s="134"/>
      <c r="F403" s="134"/>
      <c r="G403" s="134"/>
      <c r="H403" s="83"/>
      <c r="I403" s="83"/>
      <c r="J403" s="83"/>
      <c r="K403" s="83"/>
      <c r="L403" s="83"/>
      <c r="M403" s="83"/>
      <c r="N403" s="83"/>
      <c r="O403" s="83"/>
      <c r="P403" s="83"/>
      <c r="Q403" s="83"/>
      <c r="R403" s="83"/>
      <c r="S403" s="83"/>
      <c r="T403" s="83"/>
      <c r="U403" s="83"/>
      <c r="V403" s="83"/>
      <c r="W403" s="83"/>
      <c r="X403" s="83"/>
      <c r="Y403" s="83"/>
      <c r="Z403" s="83"/>
    </row>
    <row r="404" spans="1:26" ht="12.75" customHeight="1" x14ac:dyDescent="0.2">
      <c r="A404" s="134"/>
      <c r="B404" s="134"/>
      <c r="C404" s="134"/>
      <c r="D404" s="134"/>
      <c r="E404" s="134"/>
      <c r="F404" s="134"/>
      <c r="G404" s="134"/>
      <c r="H404" s="83"/>
      <c r="I404" s="83"/>
      <c r="J404" s="83"/>
      <c r="K404" s="83"/>
      <c r="L404" s="83"/>
      <c r="M404" s="83"/>
      <c r="N404" s="83"/>
      <c r="O404" s="83"/>
      <c r="P404" s="83"/>
      <c r="Q404" s="83"/>
      <c r="R404" s="83"/>
      <c r="S404" s="83"/>
      <c r="T404" s="83"/>
      <c r="U404" s="83"/>
      <c r="V404" s="83"/>
      <c r="W404" s="83"/>
      <c r="X404" s="83"/>
      <c r="Y404" s="83"/>
      <c r="Z404" s="83"/>
    </row>
    <row r="405" spans="1:26" ht="12.75" customHeight="1" x14ac:dyDescent="0.2">
      <c r="A405" s="134"/>
      <c r="B405" s="134"/>
      <c r="C405" s="134"/>
      <c r="D405" s="134"/>
      <c r="E405" s="134"/>
      <c r="F405" s="134"/>
      <c r="G405" s="134"/>
      <c r="H405" s="83"/>
      <c r="I405" s="83"/>
      <c r="J405" s="83"/>
      <c r="K405" s="83"/>
      <c r="L405" s="83"/>
      <c r="M405" s="83"/>
      <c r="N405" s="83"/>
      <c r="O405" s="83"/>
      <c r="P405" s="83"/>
      <c r="Q405" s="83"/>
      <c r="R405" s="83"/>
      <c r="S405" s="83"/>
      <c r="T405" s="83"/>
      <c r="U405" s="83"/>
      <c r="V405" s="83"/>
      <c r="W405" s="83"/>
      <c r="X405" s="83"/>
      <c r="Y405" s="83"/>
      <c r="Z405" s="83"/>
    </row>
    <row r="406" spans="1:26" ht="12.75" customHeight="1" x14ac:dyDescent="0.2">
      <c r="A406" s="134"/>
      <c r="B406" s="134"/>
      <c r="C406" s="134"/>
      <c r="D406" s="134"/>
      <c r="E406" s="134"/>
      <c r="F406" s="134"/>
      <c r="G406" s="134"/>
      <c r="H406" s="83"/>
      <c r="I406" s="83"/>
      <c r="J406" s="83"/>
      <c r="K406" s="83"/>
      <c r="L406" s="83"/>
      <c r="M406" s="83"/>
      <c r="N406" s="83"/>
      <c r="O406" s="83"/>
      <c r="P406" s="83"/>
      <c r="Q406" s="83"/>
      <c r="R406" s="83"/>
      <c r="S406" s="83"/>
      <c r="T406" s="83"/>
      <c r="U406" s="83"/>
      <c r="V406" s="83"/>
      <c r="W406" s="83"/>
      <c r="X406" s="83"/>
      <c r="Y406" s="83"/>
      <c r="Z406" s="83"/>
    </row>
    <row r="407" spans="1:26" ht="12.75" customHeight="1" x14ac:dyDescent="0.2">
      <c r="A407" s="134"/>
      <c r="B407" s="134"/>
      <c r="C407" s="134"/>
      <c r="D407" s="134"/>
      <c r="E407" s="134"/>
      <c r="F407" s="134"/>
      <c r="G407" s="134"/>
      <c r="H407" s="83"/>
      <c r="I407" s="83"/>
      <c r="J407" s="83"/>
      <c r="K407" s="83"/>
      <c r="L407" s="83"/>
      <c r="M407" s="83"/>
      <c r="N407" s="83"/>
      <c r="O407" s="83"/>
      <c r="P407" s="83"/>
      <c r="Q407" s="83"/>
      <c r="R407" s="83"/>
      <c r="S407" s="83"/>
      <c r="T407" s="83"/>
      <c r="U407" s="83"/>
      <c r="V407" s="83"/>
      <c r="W407" s="83"/>
      <c r="X407" s="83"/>
      <c r="Y407" s="83"/>
      <c r="Z407" s="83"/>
    </row>
    <row r="408" spans="1:26" ht="12.75" customHeight="1" x14ac:dyDescent="0.2">
      <c r="A408" s="134"/>
      <c r="B408" s="134"/>
      <c r="C408" s="134"/>
      <c r="D408" s="134"/>
      <c r="E408" s="134"/>
      <c r="F408" s="134"/>
      <c r="G408" s="134"/>
      <c r="H408" s="83"/>
      <c r="I408" s="83"/>
      <c r="J408" s="83"/>
      <c r="K408" s="83"/>
      <c r="L408" s="83"/>
      <c r="M408" s="83"/>
      <c r="N408" s="83"/>
      <c r="O408" s="83"/>
      <c r="P408" s="83"/>
      <c r="Q408" s="83"/>
      <c r="R408" s="83"/>
      <c r="S408" s="83"/>
      <c r="T408" s="83"/>
      <c r="U408" s="83"/>
      <c r="V408" s="83"/>
      <c r="W408" s="83"/>
      <c r="X408" s="83"/>
      <c r="Y408" s="83"/>
      <c r="Z408" s="83"/>
    </row>
    <row r="409" spans="1:26" ht="12.75" customHeight="1" x14ac:dyDescent="0.2">
      <c r="A409" s="134"/>
      <c r="B409" s="134"/>
      <c r="C409" s="134"/>
      <c r="D409" s="134"/>
      <c r="E409" s="134"/>
      <c r="F409" s="134"/>
      <c r="G409" s="134"/>
      <c r="H409" s="83"/>
      <c r="I409" s="83"/>
      <c r="J409" s="83"/>
      <c r="K409" s="83"/>
      <c r="L409" s="83"/>
      <c r="M409" s="83"/>
      <c r="N409" s="83"/>
      <c r="O409" s="83"/>
      <c r="P409" s="83"/>
      <c r="Q409" s="83"/>
      <c r="R409" s="83"/>
      <c r="S409" s="83"/>
      <c r="T409" s="83"/>
      <c r="U409" s="83"/>
      <c r="V409" s="83"/>
      <c r="W409" s="83"/>
      <c r="X409" s="83"/>
      <c r="Y409" s="83"/>
      <c r="Z409" s="83"/>
    </row>
    <row r="410" spans="1:26" ht="12.75" customHeight="1" x14ac:dyDescent="0.2">
      <c r="A410" s="134"/>
      <c r="B410" s="134"/>
      <c r="C410" s="134"/>
      <c r="D410" s="134"/>
      <c r="E410" s="134"/>
      <c r="F410" s="134"/>
      <c r="G410" s="134"/>
      <c r="H410" s="83"/>
      <c r="I410" s="83"/>
      <c r="J410" s="83"/>
      <c r="K410" s="83"/>
      <c r="L410" s="83"/>
      <c r="M410" s="83"/>
      <c r="N410" s="83"/>
      <c r="O410" s="83"/>
      <c r="P410" s="83"/>
      <c r="Q410" s="83"/>
      <c r="R410" s="83"/>
      <c r="S410" s="83"/>
      <c r="T410" s="83"/>
      <c r="U410" s="83"/>
      <c r="V410" s="83"/>
      <c r="W410" s="83"/>
      <c r="X410" s="83"/>
      <c r="Y410" s="83"/>
      <c r="Z410" s="83"/>
    </row>
    <row r="411" spans="1:26" ht="12.75" customHeight="1" x14ac:dyDescent="0.2">
      <c r="A411" s="134"/>
      <c r="B411" s="134"/>
      <c r="C411" s="134"/>
      <c r="D411" s="134"/>
      <c r="E411" s="134"/>
      <c r="F411" s="134"/>
      <c r="G411" s="134"/>
      <c r="H411" s="83"/>
      <c r="I411" s="83"/>
      <c r="J411" s="83"/>
      <c r="K411" s="83"/>
      <c r="L411" s="83"/>
      <c r="M411" s="83"/>
      <c r="N411" s="83"/>
      <c r="O411" s="83"/>
      <c r="P411" s="83"/>
      <c r="Q411" s="83"/>
      <c r="R411" s="83"/>
      <c r="S411" s="83"/>
      <c r="T411" s="83"/>
      <c r="U411" s="83"/>
      <c r="V411" s="83"/>
      <c r="W411" s="83"/>
      <c r="X411" s="83"/>
      <c r="Y411" s="83"/>
      <c r="Z411" s="83"/>
    </row>
    <row r="412" spans="1:26" ht="12.75" customHeight="1" x14ac:dyDescent="0.2">
      <c r="A412" s="134"/>
      <c r="B412" s="134"/>
      <c r="C412" s="134"/>
      <c r="D412" s="134"/>
      <c r="E412" s="134"/>
      <c r="F412" s="134"/>
      <c r="G412" s="134"/>
      <c r="H412" s="83"/>
      <c r="I412" s="83"/>
      <c r="J412" s="83"/>
      <c r="K412" s="83"/>
      <c r="L412" s="83"/>
      <c r="M412" s="83"/>
      <c r="N412" s="83"/>
      <c r="O412" s="83"/>
      <c r="P412" s="83"/>
      <c r="Q412" s="83"/>
      <c r="R412" s="83"/>
      <c r="S412" s="83"/>
      <c r="T412" s="83"/>
      <c r="U412" s="83"/>
      <c r="V412" s="83"/>
      <c r="W412" s="83"/>
      <c r="X412" s="83"/>
      <c r="Y412" s="83"/>
      <c r="Z412" s="83"/>
    </row>
    <row r="413" spans="1:26" ht="12.75" customHeight="1" x14ac:dyDescent="0.2">
      <c r="A413" s="134"/>
      <c r="B413" s="134"/>
      <c r="C413" s="134"/>
      <c r="D413" s="134"/>
      <c r="E413" s="134"/>
      <c r="F413" s="134"/>
      <c r="G413" s="134"/>
      <c r="H413" s="83"/>
      <c r="I413" s="83"/>
      <c r="J413" s="83"/>
      <c r="K413" s="83"/>
      <c r="L413" s="83"/>
      <c r="M413" s="83"/>
      <c r="N413" s="83"/>
      <c r="O413" s="83"/>
      <c r="P413" s="83"/>
      <c r="Q413" s="83"/>
      <c r="R413" s="83"/>
      <c r="S413" s="83"/>
      <c r="T413" s="83"/>
      <c r="U413" s="83"/>
      <c r="V413" s="83"/>
      <c r="W413" s="83"/>
      <c r="X413" s="83"/>
      <c r="Y413" s="83"/>
      <c r="Z413" s="83"/>
    </row>
    <row r="414" spans="1:26" ht="12.75" customHeight="1" x14ac:dyDescent="0.2">
      <c r="A414" s="134"/>
      <c r="B414" s="134"/>
      <c r="C414" s="134"/>
      <c r="D414" s="134"/>
      <c r="E414" s="134"/>
      <c r="F414" s="134"/>
      <c r="G414" s="134"/>
      <c r="H414" s="83"/>
      <c r="I414" s="83"/>
      <c r="J414" s="83"/>
      <c r="K414" s="83"/>
      <c r="L414" s="83"/>
      <c r="M414" s="83"/>
      <c r="N414" s="83"/>
      <c r="O414" s="83"/>
      <c r="P414" s="83"/>
      <c r="Q414" s="83"/>
      <c r="R414" s="83"/>
      <c r="S414" s="83"/>
      <c r="T414" s="83"/>
      <c r="U414" s="83"/>
      <c r="V414" s="83"/>
      <c r="W414" s="83"/>
      <c r="X414" s="83"/>
      <c r="Y414" s="83"/>
      <c r="Z414" s="83"/>
    </row>
    <row r="415" spans="1:26" ht="12.75" customHeight="1" x14ac:dyDescent="0.2">
      <c r="A415" s="134"/>
      <c r="B415" s="134"/>
      <c r="C415" s="134"/>
      <c r="D415" s="134"/>
      <c r="E415" s="134"/>
      <c r="F415" s="134"/>
      <c r="G415" s="134"/>
      <c r="H415" s="83"/>
      <c r="I415" s="83"/>
      <c r="J415" s="83"/>
      <c r="K415" s="83"/>
      <c r="L415" s="83"/>
      <c r="M415" s="83"/>
      <c r="N415" s="83"/>
      <c r="O415" s="83"/>
      <c r="P415" s="83"/>
      <c r="Q415" s="83"/>
      <c r="R415" s="83"/>
      <c r="S415" s="83"/>
      <c r="T415" s="83"/>
      <c r="U415" s="83"/>
      <c r="V415" s="83"/>
      <c r="W415" s="83"/>
      <c r="X415" s="83"/>
      <c r="Y415" s="83"/>
      <c r="Z415" s="83"/>
    </row>
    <row r="416" spans="1:26" ht="12.75" customHeight="1" x14ac:dyDescent="0.2">
      <c r="A416" s="134"/>
      <c r="B416" s="134"/>
      <c r="C416" s="134"/>
      <c r="D416" s="134"/>
      <c r="E416" s="134"/>
      <c r="F416" s="134"/>
      <c r="G416" s="134"/>
      <c r="H416" s="83"/>
      <c r="I416" s="83"/>
      <c r="J416" s="83"/>
      <c r="K416" s="83"/>
      <c r="L416" s="83"/>
      <c r="M416" s="83"/>
      <c r="N416" s="83"/>
      <c r="O416" s="83"/>
      <c r="P416" s="83"/>
      <c r="Q416" s="83"/>
      <c r="R416" s="83"/>
      <c r="S416" s="83"/>
      <c r="T416" s="83"/>
      <c r="U416" s="83"/>
      <c r="V416" s="83"/>
      <c r="W416" s="83"/>
      <c r="X416" s="83"/>
      <c r="Y416" s="83"/>
      <c r="Z416" s="83"/>
    </row>
    <row r="417" spans="1:26" ht="12.75" customHeight="1" x14ac:dyDescent="0.2">
      <c r="A417" s="134"/>
      <c r="B417" s="134"/>
      <c r="C417" s="134"/>
      <c r="D417" s="134"/>
      <c r="E417" s="134"/>
      <c r="F417" s="134"/>
      <c r="G417" s="134"/>
      <c r="H417" s="83"/>
      <c r="I417" s="83"/>
      <c r="J417" s="83"/>
      <c r="K417" s="83"/>
      <c r="L417" s="83"/>
      <c r="M417" s="83"/>
      <c r="N417" s="83"/>
      <c r="O417" s="83"/>
      <c r="P417" s="83"/>
      <c r="Q417" s="83"/>
      <c r="R417" s="83"/>
      <c r="S417" s="83"/>
      <c r="T417" s="83"/>
      <c r="U417" s="83"/>
      <c r="V417" s="83"/>
      <c r="W417" s="83"/>
      <c r="X417" s="83"/>
      <c r="Y417" s="83"/>
      <c r="Z417" s="83"/>
    </row>
    <row r="418" spans="1:26" ht="12.75" customHeight="1" x14ac:dyDescent="0.2">
      <c r="A418" s="134"/>
      <c r="B418" s="134"/>
      <c r="C418" s="134"/>
      <c r="D418" s="134"/>
      <c r="E418" s="134"/>
      <c r="F418" s="134"/>
      <c r="G418" s="134"/>
      <c r="H418" s="83"/>
      <c r="I418" s="83"/>
      <c r="J418" s="83"/>
      <c r="K418" s="83"/>
      <c r="L418" s="83"/>
      <c r="M418" s="83"/>
      <c r="N418" s="83"/>
      <c r="O418" s="83"/>
      <c r="P418" s="83"/>
      <c r="Q418" s="83"/>
      <c r="R418" s="83"/>
      <c r="S418" s="83"/>
      <c r="T418" s="83"/>
      <c r="U418" s="83"/>
      <c r="V418" s="83"/>
      <c r="W418" s="83"/>
      <c r="X418" s="83"/>
      <c r="Y418" s="83"/>
      <c r="Z418" s="83"/>
    </row>
    <row r="419" spans="1:26" ht="12.75" customHeight="1" x14ac:dyDescent="0.2">
      <c r="A419" s="134"/>
      <c r="B419" s="134"/>
      <c r="C419" s="134"/>
      <c r="D419" s="134"/>
      <c r="E419" s="134"/>
      <c r="F419" s="134"/>
      <c r="G419" s="134"/>
      <c r="H419" s="83"/>
      <c r="I419" s="83"/>
      <c r="J419" s="83"/>
      <c r="K419" s="83"/>
      <c r="L419" s="83"/>
      <c r="M419" s="83"/>
      <c r="N419" s="83"/>
      <c r="O419" s="83"/>
      <c r="P419" s="83"/>
      <c r="Q419" s="83"/>
      <c r="R419" s="83"/>
      <c r="S419" s="83"/>
      <c r="T419" s="83"/>
      <c r="U419" s="83"/>
      <c r="V419" s="83"/>
      <c r="W419" s="83"/>
      <c r="X419" s="83"/>
      <c r="Y419" s="83"/>
      <c r="Z419" s="83"/>
    </row>
    <row r="420" spans="1:26" ht="12.75" customHeight="1" x14ac:dyDescent="0.2">
      <c r="A420" s="134"/>
      <c r="B420" s="134"/>
      <c r="C420" s="134"/>
      <c r="D420" s="134"/>
      <c r="E420" s="134"/>
      <c r="F420" s="134"/>
      <c r="G420" s="134"/>
      <c r="H420" s="83"/>
      <c r="I420" s="83"/>
      <c r="J420" s="83"/>
      <c r="K420" s="83"/>
      <c r="L420" s="83"/>
      <c r="M420" s="83"/>
      <c r="N420" s="83"/>
      <c r="O420" s="83"/>
      <c r="P420" s="83"/>
      <c r="Q420" s="83"/>
      <c r="R420" s="83"/>
      <c r="S420" s="83"/>
      <c r="T420" s="83"/>
      <c r="U420" s="83"/>
      <c r="V420" s="83"/>
      <c r="W420" s="83"/>
      <c r="X420" s="83"/>
      <c r="Y420" s="83"/>
      <c r="Z420" s="83"/>
    </row>
    <row r="421" spans="1:26" ht="12.75" customHeight="1" x14ac:dyDescent="0.2">
      <c r="A421" s="134"/>
      <c r="B421" s="134"/>
      <c r="C421" s="134"/>
      <c r="D421" s="134"/>
      <c r="E421" s="134"/>
      <c r="F421" s="134"/>
      <c r="G421" s="134"/>
      <c r="H421" s="83"/>
      <c r="I421" s="83"/>
      <c r="J421" s="83"/>
      <c r="K421" s="83"/>
      <c r="L421" s="83"/>
      <c r="M421" s="83"/>
      <c r="N421" s="83"/>
      <c r="O421" s="83"/>
      <c r="P421" s="83"/>
      <c r="Q421" s="83"/>
      <c r="R421" s="83"/>
      <c r="S421" s="83"/>
      <c r="T421" s="83"/>
      <c r="U421" s="83"/>
      <c r="V421" s="83"/>
      <c r="W421" s="83"/>
      <c r="X421" s="83"/>
      <c r="Y421" s="83"/>
      <c r="Z421" s="83"/>
    </row>
    <row r="422" spans="1:26" ht="12.75" customHeight="1" x14ac:dyDescent="0.2">
      <c r="A422" s="134"/>
      <c r="B422" s="134"/>
      <c r="C422" s="134"/>
      <c r="D422" s="134"/>
      <c r="E422" s="134"/>
      <c r="F422" s="134"/>
      <c r="G422" s="134"/>
      <c r="H422" s="83"/>
      <c r="I422" s="83"/>
      <c r="J422" s="83"/>
      <c r="K422" s="83"/>
      <c r="L422" s="83"/>
      <c r="M422" s="83"/>
      <c r="N422" s="83"/>
      <c r="O422" s="83"/>
      <c r="P422" s="83"/>
      <c r="Q422" s="83"/>
      <c r="R422" s="83"/>
      <c r="S422" s="83"/>
      <c r="T422" s="83"/>
      <c r="U422" s="83"/>
      <c r="V422" s="83"/>
      <c r="W422" s="83"/>
      <c r="X422" s="83"/>
      <c r="Y422" s="83"/>
      <c r="Z422" s="83"/>
    </row>
    <row r="423" spans="1:26" ht="12.75" customHeight="1" x14ac:dyDescent="0.2">
      <c r="A423" s="134"/>
      <c r="B423" s="134"/>
      <c r="C423" s="134"/>
      <c r="D423" s="134"/>
      <c r="E423" s="134"/>
      <c r="F423" s="134"/>
      <c r="G423" s="134"/>
      <c r="H423" s="83"/>
      <c r="I423" s="83"/>
      <c r="J423" s="83"/>
      <c r="K423" s="83"/>
      <c r="L423" s="83"/>
      <c r="M423" s="83"/>
      <c r="N423" s="83"/>
      <c r="O423" s="83"/>
      <c r="P423" s="83"/>
      <c r="Q423" s="83"/>
      <c r="R423" s="83"/>
      <c r="S423" s="83"/>
      <c r="T423" s="83"/>
      <c r="U423" s="83"/>
      <c r="V423" s="83"/>
      <c r="W423" s="83"/>
      <c r="X423" s="83"/>
      <c r="Y423" s="83"/>
      <c r="Z423" s="83"/>
    </row>
    <row r="424" spans="1:26" ht="12.75" customHeight="1" x14ac:dyDescent="0.2">
      <c r="A424" s="134"/>
      <c r="B424" s="134"/>
      <c r="C424" s="134"/>
      <c r="D424" s="134"/>
      <c r="E424" s="134"/>
      <c r="F424" s="134"/>
      <c r="G424" s="134"/>
      <c r="H424" s="83"/>
      <c r="I424" s="83"/>
      <c r="J424" s="83"/>
      <c r="K424" s="83"/>
      <c r="L424" s="83"/>
      <c r="M424" s="83"/>
      <c r="N424" s="83"/>
      <c r="O424" s="83"/>
      <c r="P424" s="83"/>
      <c r="Q424" s="83"/>
      <c r="R424" s="83"/>
      <c r="S424" s="83"/>
      <c r="T424" s="83"/>
      <c r="U424" s="83"/>
      <c r="V424" s="83"/>
      <c r="W424" s="83"/>
      <c r="X424" s="83"/>
      <c r="Y424" s="83"/>
      <c r="Z424" s="83"/>
    </row>
    <row r="425" spans="1:26" ht="12.75" customHeight="1" x14ac:dyDescent="0.2">
      <c r="A425" s="134"/>
      <c r="B425" s="134"/>
      <c r="C425" s="134"/>
      <c r="D425" s="134"/>
      <c r="E425" s="134"/>
      <c r="F425" s="134"/>
      <c r="G425" s="134"/>
      <c r="H425" s="83"/>
      <c r="I425" s="83"/>
      <c r="J425" s="83"/>
      <c r="K425" s="83"/>
      <c r="L425" s="83"/>
      <c r="M425" s="83"/>
      <c r="N425" s="83"/>
      <c r="O425" s="83"/>
      <c r="P425" s="83"/>
      <c r="Q425" s="83"/>
      <c r="R425" s="83"/>
      <c r="S425" s="83"/>
      <c r="T425" s="83"/>
      <c r="U425" s="83"/>
      <c r="V425" s="83"/>
      <c r="W425" s="83"/>
      <c r="X425" s="83"/>
      <c r="Y425" s="83"/>
      <c r="Z425" s="83"/>
    </row>
    <row r="426" spans="1:26" ht="12.75" customHeight="1" x14ac:dyDescent="0.2">
      <c r="A426" s="134"/>
      <c r="B426" s="134"/>
      <c r="C426" s="134"/>
      <c r="D426" s="134"/>
      <c r="E426" s="134"/>
      <c r="F426" s="134"/>
      <c r="G426" s="134"/>
      <c r="H426" s="83"/>
      <c r="I426" s="83"/>
      <c r="J426" s="83"/>
      <c r="K426" s="83"/>
      <c r="L426" s="83"/>
      <c r="M426" s="83"/>
      <c r="N426" s="83"/>
      <c r="O426" s="83"/>
      <c r="P426" s="83"/>
      <c r="Q426" s="83"/>
      <c r="R426" s="83"/>
      <c r="S426" s="83"/>
      <c r="T426" s="83"/>
      <c r="U426" s="83"/>
      <c r="V426" s="83"/>
      <c r="W426" s="83"/>
      <c r="X426" s="83"/>
      <c r="Y426" s="83"/>
      <c r="Z426" s="83"/>
    </row>
    <row r="427" spans="1:26" ht="12.75" customHeight="1" x14ac:dyDescent="0.2">
      <c r="A427" s="134"/>
      <c r="B427" s="134"/>
      <c r="C427" s="134"/>
      <c r="D427" s="134"/>
      <c r="E427" s="134"/>
      <c r="F427" s="134"/>
      <c r="G427" s="134"/>
      <c r="H427" s="83"/>
      <c r="I427" s="83"/>
      <c r="J427" s="83"/>
      <c r="K427" s="83"/>
      <c r="L427" s="83"/>
      <c r="M427" s="83"/>
      <c r="N427" s="83"/>
      <c r="O427" s="83"/>
      <c r="P427" s="83"/>
      <c r="Q427" s="83"/>
      <c r="R427" s="83"/>
      <c r="S427" s="83"/>
      <c r="T427" s="83"/>
      <c r="U427" s="83"/>
      <c r="V427" s="83"/>
      <c r="W427" s="83"/>
      <c r="X427" s="83"/>
      <c r="Y427" s="83"/>
      <c r="Z427" s="83"/>
    </row>
    <row r="428" spans="1:26" ht="12.75" customHeight="1" x14ac:dyDescent="0.2">
      <c r="A428" s="134"/>
      <c r="B428" s="134"/>
      <c r="C428" s="134"/>
      <c r="D428" s="134"/>
      <c r="E428" s="134"/>
      <c r="F428" s="134"/>
      <c r="G428" s="134"/>
      <c r="H428" s="83"/>
      <c r="I428" s="83"/>
      <c r="J428" s="83"/>
      <c r="K428" s="83"/>
      <c r="L428" s="83"/>
      <c r="M428" s="83"/>
      <c r="N428" s="83"/>
      <c r="O428" s="83"/>
      <c r="P428" s="83"/>
      <c r="Q428" s="83"/>
      <c r="R428" s="83"/>
      <c r="S428" s="83"/>
      <c r="T428" s="83"/>
      <c r="U428" s="83"/>
      <c r="V428" s="83"/>
      <c r="W428" s="83"/>
      <c r="X428" s="83"/>
      <c r="Y428" s="83"/>
      <c r="Z428" s="83"/>
    </row>
    <row r="429" spans="1:26" ht="12.75" customHeight="1" x14ac:dyDescent="0.2">
      <c r="A429" s="134"/>
      <c r="B429" s="134"/>
      <c r="C429" s="134"/>
      <c r="D429" s="134"/>
      <c r="E429" s="134"/>
      <c r="F429" s="134"/>
      <c r="G429" s="134"/>
      <c r="H429" s="83"/>
      <c r="I429" s="83"/>
      <c r="J429" s="83"/>
      <c r="K429" s="83"/>
      <c r="L429" s="83"/>
      <c r="M429" s="83"/>
      <c r="N429" s="83"/>
      <c r="O429" s="83"/>
      <c r="P429" s="83"/>
      <c r="Q429" s="83"/>
      <c r="R429" s="83"/>
      <c r="S429" s="83"/>
      <c r="T429" s="83"/>
      <c r="U429" s="83"/>
      <c r="V429" s="83"/>
      <c r="W429" s="83"/>
      <c r="X429" s="83"/>
      <c r="Y429" s="83"/>
      <c r="Z429" s="83"/>
    </row>
    <row r="430" spans="1:26" ht="12.75" customHeight="1" x14ac:dyDescent="0.2">
      <c r="A430" s="134"/>
      <c r="B430" s="134"/>
      <c r="C430" s="134"/>
      <c r="D430" s="134"/>
      <c r="E430" s="134"/>
      <c r="F430" s="134"/>
      <c r="G430" s="134"/>
      <c r="H430" s="83"/>
      <c r="I430" s="83"/>
      <c r="J430" s="83"/>
      <c r="K430" s="83"/>
      <c r="L430" s="83"/>
      <c r="M430" s="83"/>
      <c r="N430" s="83"/>
      <c r="O430" s="83"/>
      <c r="P430" s="83"/>
      <c r="Q430" s="83"/>
      <c r="R430" s="83"/>
      <c r="S430" s="83"/>
      <c r="T430" s="83"/>
      <c r="U430" s="83"/>
      <c r="V430" s="83"/>
      <c r="W430" s="83"/>
      <c r="X430" s="83"/>
      <c r="Y430" s="83"/>
      <c r="Z430" s="83"/>
    </row>
    <row r="431" spans="1:26" ht="12.75" customHeight="1" x14ac:dyDescent="0.2">
      <c r="A431" s="134"/>
      <c r="B431" s="134"/>
      <c r="C431" s="134"/>
      <c r="D431" s="134"/>
      <c r="E431" s="134"/>
      <c r="F431" s="134"/>
      <c r="G431" s="134"/>
      <c r="H431" s="83"/>
      <c r="I431" s="83"/>
      <c r="J431" s="83"/>
      <c r="K431" s="83"/>
      <c r="L431" s="83"/>
      <c r="M431" s="83"/>
      <c r="N431" s="83"/>
      <c r="O431" s="83"/>
      <c r="P431" s="83"/>
      <c r="Q431" s="83"/>
      <c r="R431" s="83"/>
      <c r="S431" s="83"/>
      <c r="T431" s="83"/>
      <c r="U431" s="83"/>
      <c r="V431" s="83"/>
      <c r="W431" s="83"/>
      <c r="X431" s="83"/>
      <c r="Y431" s="83"/>
      <c r="Z431" s="83"/>
    </row>
    <row r="432" spans="1:26" ht="12.75" customHeight="1" x14ac:dyDescent="0.2">
      <c r="A432" s="134"/>
      <c r="B432" s="134"/>
      <c r="C432" s="134"/>
      <c r="D432" s="134"/>
      <c r="E432" s="134"/>
      <c r="F432" s="134"/>
      <c r="G432" s="134"/>
      <c r="H432" s="83"/>
      <c r="I432" s="83"/>
      <c r="J432" s="83"/>
      <c r="K432" s="83"/>
      <c r="L432" s="83"/>
      <c r="M432" s="83"/>
      <c r="N432" s="83"/>
      <c r="O432" s="83"/>
      <c r="P432" s="83"/>
      <c r="Q432" s="83"/>
      <c r="R432" s="83"/>
      <c r="S432" s="83"/>
      <c r="T432" s="83"/>
      <c r="U432" s="83"/>
      <c r="V432" s="83"/>
      <c r="W432" s="83"/>
      <c r="X432" s="83"/>
      <c r="Y432" s="83"/>
      <c r="Z432" s="83"/>
    </row>
    <row r="433" spans="1:26" ht="12.75" customHeight="1" x14ac:dyDescent="0.2">
      <c r="A433" s="134"/>
      <c r="B433" s="134"/>
      <c r="C433" s="134"/>
      <c r="D433" s="134"/>
      <c r="E433" s="134"/>
      <c r="F433" s="134"/>
      <c r="G433" s="134"/>
      <c r="H433" s="83"/>
      <c r="I433" s="83"/>
      <c r="J433" s="83"/>
      <c r="K433" s="83"/>
      <c r="L433" s="83"/>
      <c r="M433" s="83"/>
      <c r="N433" s="83"/>
      <c r="O433" s="83"/>
      <c r="P433" s="83"/>
      <c r="Q433" s="83"/>
      <c r="R433" s="83"/>
      <c r="S433" s="83"/>
      <c r="T433" s="83"/>
      <c r="U433" s="83"/>
      <c r="V433" s="83"/>
      <c r="W433" s="83"/>
      <c r="X433" s="83"/>
      <c r="Y433" s="83"/>
      <c r="Z433" s="83"/>
    </row>
    <row r="434" spans="1:26" ht="12.75" customHeight="1" x14ac:dyDescent="0.2">
      <c r="A434" s="134"/>
      <c r="B434" s="134"/>
      <c r="C434" s="134"/>
      <c r="D434" s="134"/>
      <c r="E434" s="134"/>
      <c r="F434" s="134"/>
      <c r="G434" s="134"/>
      <c r="H434" s="83"/>
      <c r="I434" s="83"/>
      <c r="J434" s="83"/>
      <c r="K434" s="83"/>
      <c r="L434" s="83"/>
      <c r="M434" s="83"/>
      <c r="N434" s="83"/>
      <c r="O434" s="83"/>
      <c r="P434" s="83"/>
      <c r="Q434" s="83"/>
      <c r="R434" s="83"/>
      <c r="S434" s="83"/>
      <c r="T434" s="83"/>
      <c r="U434" s="83"/>
      <c r="V434" s="83"/>
      <c r="W434" s="83"/>
      <c r="X434" s="83"/>
      <c r="Y434" s="83"/>
      <c r="Z434" s="83"/>
    </row>
    <row r="435" spans="1:26" ht="12.75" customHeight="1" x14ac:dyDescent="0.2">
      <c r="A435" s="134"/>
      <c r="B435" s="134"/>
      <c r="C435" s="134"/>
      <c r="D435" s="134"/>
      <c r="E435" s="134"/>
      <c r="F435" s="134"/>
      <c r="G435" s="134"/>
      <c r="H435" s="83"/>
      <c r="I435" s="83"/>
      <c r="J435" s="83"/>
      <c r="K435" s="83"/>
      <c r="L435" s="83"/>
      <c r="M435" s="83"/>
      <c r="N435" s="83"/>
      <c r="O435" s="83"/>
      <c r="P435" s="83"/>
      <c r="Q435" s="83"/>
      <c r="R435" s="83"/>
      <c r="S435" s="83"/>
      <c r="T435" s="83"/>
      <c r="U435" s="83"/>
      <c r="V435" s="83"/>
      <c r="W435" s="83"/>
      <c r="X435" s="83"/>
      <c r="Y435" s="83"/>
      <c r="Z435" s="83"/>
    </row>
    <row r="436" spans="1:26" ht="12.75" customHeight="1" x14ac:dyDescent="0.2">
      <c r="A436" s="134"/>
      <c r="B436" s="134"/>
      <c r="C436" s="134"/>
      <c r="D436" s="134"/>
      <c r="E436" s="134"/>
      <c r="F436" s="134"/>
      <c r="G436" s="134"/>
      <c r="H436" s="83"/>
      <c r="I436" s="83"/>
      <c r="J436" s="83"/>
      <c r="K436" s="83"/>
      <c r="L436" s="83"/>
      <c r="M436" s="83"/>
      <c r="N436" s="83"/>
      <c r="O436" s="83"/>
      <c r="P436" s="83"/>
      <c r="Q436" s="83"/>
      <c r="R436" s="83"/>
      <c r="S436" s="83"/>
      <c r="T436" s="83"/>
      <c r="U436" s="83"/>
      <c r="V436" s="83"/>
      <c r="W436" s="83"/>
      <c r="X436" s="83"/>
      <c r="Y436" s="83"/>
      <c r="Z436" s="83"/>
    </row>
    <row r="437" spans="1:26" ht="12.75" customHeight="1" x14ac:dyDescent="0.2">
      <c r="A437" s="134"/>
      <c r="B437" s="134"/>
      <c r="C437" s="134"/>
      <c r="D437" s="134"/>
      <c r="E437" s="134"/>
      <c r="F437" s="134"/>
      <c r="G437" s="134"/>
      <c r="H437" s="83"/>
      <c r="I437" s="83"/>
      <c r="J437" s="83"/>
      <c r="K437" s="83"/>
      <c r="L437" s="83"/>
      <c r="M437" s="83"/>
      <c r="N437" s="83"/>
      <c r="O437" s="83"/>
      <c r="P437" s="83"/>
      <c r="Q437" s="83"/>
      <c r="R437" s="83"/>
      <c r="S437" s="83"/>
      <c r="T437" s="83"/>
      <c r="U437" s="83"/>
      <c r="V437" s="83"/>
      <c r="W437" s="83"/>
      <c r="X437" s="83"/>
      <c r="Y437" s="83"/>
      <c r="Z437" s="83"/>
    </row>
    <row r="438" spans="1:26" ht="12.75" customHeight="1" x14ac:dyDescent="0.2">
      <c r="A438" s="134"/>
      <c r="B438" s="134"/>
      <c r="C438" s="134"/>
      <c r="D438" s="134"/>
      <c r="E438" s="134"/>
      <c r="F438" s="134"/>
      <c r="G438" s="134"/>
      <c r="H438" s="83"/>
      <c r="I438" s="83"/>
      <c r="J438" s="83"/>
      <c r="K438" s="83"/>
      <c r="L438" s="83"/>
      <c r="M438" s="83"/>
      <c r="N438" s="83"/>
      <c r="O438" s="83"/>
      <c r="P438" s="83"/>
      <c r="Q438" s="83"/>
      <c r="R438" s="83"/>
      <c r="S438" s="83"/>
      <c r="T438" s="83"/>
      <c r="U438" s="83"/>
      <c r="V438" s="83"/>
      <c r="W438" s="83"/>
      <c r="X438" s="83"/>
      <c r="Y438" s="83"/>
      <c r="Z438" s="83"/>
    </row>
    <row r="439" spans="1:26" ht="12.75" customHeight="1" x14ac:dyDescent="0.2">
      <c r="A439" s="134"/>
      <c r="B439" s="134"/>
      <c r="C439" s="134"/>
      <c r="D439" s="134"/>
      <c r="E439" s="134"/>
      <c r="F439" s="134"/>
      <c r="G439" s="134"/>
      <c r="H439" s="83"/>
      <c r="I439" s="83"/>
      <c r="J439" s="83"/>
      <c r="K439" s="83"/>
      <c r="L439" s="83"/>
      <c r="M439" s="83"/>
      <c r="N439" s="83"/>
      <c r="O439" s="83"/>
      <c r="P439" s="83"/>
      <c r="Q439" s="83"/>
      <c r="R439" s="83"/>
      <c r="S439" s="83"/>
      <c r="T439" s="83"/>
      <c r="U439" s="83"/>
      <c r="V439" s="83"/>
      <c r="W439" s="83"/>
      <c r="X439" s="83"/>
      <c r="Y439" s="83"/>
      <c r="Z439" s="83"/>
    </row>
    <row r="440" spans="1:26" ht="12.75" customHeight="1" x14ac:dyDescent="0.2">
      <c r="A440" s="134"/>
      <c r="B440" s="134"/>
      <c r="C440" s="134"/>
      <c r="D440" s="134"/>
      <c r="E440" s="134"/>
      <c r="F440" s="134"/>
      <c r="G440" s="134"/>
      <c r="H440" s="83"/>
      <c r="I440" s="83"/>
      <c r="J440" s="83"/>
      <c r="K440" s="83"/>
      <c r="L440" s="83"/>
      <c r="M440" s="83"/>
      <c r="N440" s="83"/>
      <c r="O440" s="83"/>
      <c r="P440" s="83"/>
      <c r="Q440" s="83"/>
      <c r="R440" s="83"/>
      <c r="S440" s="83"/>
      <c r="T440" s="83"/>
      <c r="U440" s="83"/>
      <c r="V440" s="83"/>
      <c r="W440" s="83"/>
      <c r="X440" s="83"/>
      <c r="Y440" s="83"/>
      <c r="Z440" s="83"/>
    </row>
    <row r="441" spans="1:26" ht="12.75" customHeight="1" x14ac:dyDescent="0.2">
      <c r="A441" s="134"/>
      <c r="B441" s="134"/>
      <c r="C441" s="134"/>
      <c r="D441" s="134"/>
      <c r="E441" s="134"/>
      <c r="F441" s="134"/>
      <c r="G441" s="134"/>
      <c r="H441" s="83"/>
      <c r="I441" s="83"/>
      <c r="J441" s="83"/>
      <c r="K441" s="83"/>
      <c r="L441" s="83"/>
      <c r="M441" s="83"/>
      <c r="N441" s="83"/>
      <c r="O441" s="83"/>
      <c r="P441" s="83"/>
      <c r="Q441" s="83"/>
      <c r="R441" s="83"/>
      <c r="S441" s="83"/>
      <c r="T441" s="83"/>
      <c r="U441" s="83"/>
      <c r="V441" s="83"/>
      <c r="W441" s="83"/>
      <c r="X441" s="83"/>
      <c r="Y441" s="83"/>
      <c r="Z441" s="83"/>
    </row>
    <row r="442" spans="1:26" ht="12.75" customHeight="1" x14ac:dyDescent="0.2">
      <c r="A442" s="134"/>
      <c r="B442" s="134"/>
      <c r="C442" s="134"/>
      <c r="D442" s="134"/>
      <c r="E442" s="134"/>
      <c r="F442" s="134"/>
      <c r="G442" s="134"/>
      <c r="H442" s="83"/>
      <c r="I442" s="83"/>
      <c r="J442" s="83"/>
      <c r="K442" s="83"/>
      <c r="L442" s="83"/>
      <c r="M442" s="83"/>
      <c r="N442" s="83"/>
      <c r="O442" s="83"/>
      <c r="P442" s="83"/>
      <c r="Q442" s="83"/>
      <c r="R442" s="83"/>
      <c r="S442" s="83"/>
      <c r="T442" s="83"/>
      <c r="U442" s="83"/>
      <c r="V442" s="83"/>
      <c r="W442" s="83"/>
      <c r="X442" s="83"/>
      <c r="Y442" s="83"/>
      <c r="Z442" s="83"/>
    </row>
    <row r="443" spans="1:26" ht="12.75" customHeight="1" x14ac:dyDescent="0.2">
      <c r="A443" s="134"/>
      <c r="B443" s="134"/>
      <c r="C443" s="134"/>
      <c r="D443" s="134"/>
      <c r="E443" s="134"/>
      <c r="F443" s="134"/>
      <c r="G443" s="134"/>
      <c r="H443" s="83"/>
      <c r="I443" s="83"/>
      <c r="J443" s="83"/>
      <c r="K443" s="83"/>
      <c r="L443" s="83"/>
      <c r="M443" s="83"/>
      <c r="N443" s="83"/>
      <c r="O443" s="83"/>
      <c r="P443" s="83"/>
      <c r="Q443" s="83"/>
      <c r="R443" s="83"/>
      <c r="S443" s="83"/>
      <c r="T443" s="83"/>
      <c r="U443" s="83"/>
      <c r="V443" s="83"/>
      <c r="W443" s="83"/>
      <c r="X443" s="83"/>
      <c r="Y443" s="83"/>
      <c r="Z443" s="83"/>
    </row>
    <row r="444" spans="1:26" ht="12.75" customHeight="1" x14ac:dyDescent="0.2">
      <c r="A444" s="134"/>
      <c r="B444" s="134"/>
      <c r="C444" s="134"/>
      <c r="D444" s="134"/>
      <c r="E444" s="134"/>
      <c r="F444" s="134"/>
      <c r="G444" s="134"/>
      <c r="H444" s="83"/>
      <c r="I444" s="83"/>
      <c r="J444" s="83"/>
      <c r="K444" s="83"/>
      <c r="L444" s="83"/>
      <c r="M444" s="83"/>
      <c r="N444" s="83"/>
      <c r="O444" s="83"/>
      <c r="P444" s="83"/>
      <c r="Q444" s="83"/>
      <c r="R444" s="83"/>
      <c r="S444" s="83"/>
      <c r="T444" s="83"/>
      <c r="U444" s="83"/>
      <c r="V444" s="83"/>
      <c r="W444" s="83"/>
      <c r="X444" s="83"/>
      <c r="Y444" s="83"/>
      <c r="Z444" s="83"/>
    </row>
    <row r="445" spans="1:26" ht="12.75" customHeight="1" x14ac:dyDescent="0.2">
      <c r="A445" s="134"/>
      <c r="B445" s="134"/>
      <c r="C445" s="134"/>
      <c r="D445" s="134"/>
      <c r="E445" s="134"/>
      <c r="F445" s="134"/>
      <c r="G445" s="134"/>
      <c r="H445" s="83"/>
      <c r="I445" s="83"/>
      <c r="J445" s="83"/>
      <c r="K445" s="83"/>
      <c r="L445" s="83"/>
      <c r="M445" s="83"/>
      <c r="N445" s="83"/>
      <c r="O445" s="83"/>
      <c r="P445" s="83"/>
      <c r="Q445" s="83"/>
      <c r="R445" s="83"/>
      <c r="S445" s="83"/>
      <c r="T445" s="83"/>
      <c r="U445" s="83"/>
      <c r="V445" s="83"/>
      <c r="W445" s="83"/>
      <c r="X445" s="83"/>
      <c r="Y445" s="83"/>
      <c r="Z445" s="83"/>
    </row>
    <row r="446" spans="1:26" ht="12.75" customHeight="1" x14ac:dyDescent="0.2">
      <c r="A446" s="134"/>
      <c r="B446" s="134"/>
      <c r="C446" s="134"/>
      <c r="D446" s="134"/>
      <c r="E446" s="134"/>
      <c r="F446" s="134"/>
      <c r="G446" s="134"/>
      <c r="H446" s="83"/>
      <c r="I446" s="83"/>
      <c r="J446" s="83"/>
      <c r="K446" s="83"/>
      <c r="L446" s="83"/>
      <c r="M446" s="83"/>
      <c r="N446" s="83"/>
      <c r="O446" s="83"/>
      <c r="P446" s="83"/>
      <c r="Q446" s="83"/>
      <c r="R446" s="83"/>
      <c r="S446" s="83"/>
      <c r="T446" s="83"/>
      <c r="U446" s="83"/>
      <c r="V446" s="83"/>
      <c r="W446" s="83"/>
      <c r="X446" s="83"/>
      <c r="Y446" s="83"/>
      <c r="Z446" s="83"/>
    </row>
    <row r="447" spans="1:26" ht="12.75" customHeight="1" x14ac:dyDescent="0.2">
      <c r="A447" s="134"/>
      <c r="B447" s="134"/>
      <c r="C447" s="134"/>
      <c r="D447" s="134"/>
      <c r="E447" s="134"/>
      <c r="F447" s="134"/>
      <c r="G447" s="134"/>
      <c r="H447" s="83"/>
      <c r="I447" s="83"/>
      <c r="J447" s="83"/>
      <c r="K447" s="83"/>
      <c r="L447" s="83"/>
      <c r="M447" s="83"/>
      <c r="N447" s="83"/>
      <c r="O447" s="83"/>
      <c r="P447" s="83"/>
      <c r="Q447" s="83"/>
      <c r="R447" s="83"/>
      <c r="S447" s="83"/>
      <c r="T447" s="83"/>
      <c r="U447" s="83"/>
      <c r="V447" s="83"/>
      <c r="W447" s="83"/>
      <c r="X447" s="83"/>
      <c r="Y447" s="83"/>
      <c r="Z447" s="83"/>
    </row>
    <row r="448" spans="1:26" ht="12.75" customHeight="1" x14ac:dyDescent="0.2">
      <c r="A448" s="134"/>
      <c r="B448" s="134"/>
      <c r="C448" s="134"/>
      <c r="D448" s="134"/>
      <c r="E448" s="134"/>
      <c r="F448" s="134"/>
      <c r="G448" s="134"/>
      <c r="H448" s="83"/>
      <c r="I448" s="83"/>
      <c r="J448" s="83"/>
      <c r="K448" s="83"/>
      <c r="L448" s="83"/>
      <c r="M448" s="83"/>
      <c r="N448" s="83"/>
      <c r="O448" s="83"/>
      <c r="P448" s="83"/>
      <c r="Q448" s="83"/>
      <c r="R448" s="83"/>
      <c r="S448" s="83"/>
      <c r="T448" s="83"/>
      <c r="U448" s="83"/>
      <c r="V448" s="83"/>
      <c r="W448" s="83"/>
      <c r="X448" s="83"/>
      <c r="Y448" s="83"/>
      <c r="Z448" s="83"/>
    </row>
    <row r="449" spans="1:26" ht="12.75" customHeight="1" x14ac:dyDescent="0.2">
      <c r="A449" s="134"/>
      <c r="B449" s="134"/>
      <c r="C449" s="134"/>
      <c r="D449" s="134"/>
      <c r="E449" s="134"/>
      <c r="F449" s="134"/>
      <c r="G449" s="134"/>
      <c r="H449" s="83"/>
      <c r="I449" s="83"/>
      <c r="J449" s="83"/>
      <c r="K449" s="83"/>
      <c r="L449" s="83"/>
      <c r="M449" s="83"/>
      <c r="N449" s="83"/>
      <c r="O449" s="83"/>
      <c r="P449" s="83"/>
      <c r="Q449" s="83"/>
      <c r="R449" s="83"/>
      <c r="S449" s="83"/>
      <c r="T449" s="83"/>
      <c r="U449" s="83"/>
      <c r="V449" s="83"/>
      <c r="W449" s="83"/>
      <c r="X449" s="83"/>
      <c r="Y449" s="83"/>
      <c r="Z449" s="83"/>
    </row>
    <row r="450" spans="1:26" ht="12.75" customHeight="1" x14ac:dyDescent="0.2">
      <c r="A450" s="134"/>
      <c r="B450" s="134"/>
      <c r="C450" s="134"/>
      <c r="D450" s="134"/>
      <c r="E450" s="134"/>
      <c r="F450" s="134"/>
      <c r="G450" s="134"/>
      <c r="H450" s="83"/>
      <c r="I450" s="83"/>
      <c r="J450" s="83"/>
      <c r="K450" s="83"/>
      <c r="L450" s="83"/>
      <c r="M450" s="83"/>
      <c r="N450" s="83"/>
      <c r="O450" s="83"/>
      <c r="P450" s="83"/>
      <c r="Q450" s="83"/>
      <c r="R450" s="83"/>
      <c r="S450" s="83"/>
      <c r="T450" s="83"/>
      <c r="U450" s="83"/>
      <c r="V450" s="83"/>
      <c r="W450" s="83"/>
      <c r="X450" s="83"/>
      <c r="Y450" s="83"/>
      <c r="Z450" s="83"/>
    </row>
    <row r="451" spans="1:26" ht="12.75" customHeight="1" x14ac:dyDescent="0.2">
      <c r="A451" s="134"/>
      <c r="B451" s="134"/>
      <c r="C451" s="134"/>
      <c r="D451" s="134"/>
      <c r="E451" s="134"/>
      <c r="F451" s="134"/>
      <c r="G451" s="134"/>
      <c r="H451" s="83"/>
      <c r="I451" s="83"/>
      <c r="J451" s="83"/>
      <c r="K451" s="83"/>
      <c r="L451" s="83"/>
      <c r="M451" s="83"/>
      <c r="N451" s="83"/>
      <c r="O451" s="83"/>
      <c r="P451" s="83"/>
      <c r="Q451" s="83"/>
      <c r="R451" s="83"/>
      <c r="S451" s="83"/>
      <c r="T451" s="83"/>
      <c r="U451" s="83"/>
      <c r="V451" s="83"/>
      <c r="W451" s="83"/>
      <c r="X451" s="83"/>
      <c r="Y451" s="83"/>
      <c r="Z451" s="83"/>
    </row>
    <row r="452" spans="1:26" ht="12.75" customHeight="1" x14ac:dyDescent="0.2">
      <c r="A452" s="134"/>
      <c r="B452" s="134"/>
      <c r="C452" s="134"/>
      <c r="D452" s="134"/>
      <c r="E452" s="134"/>
      <c r="F452" s="134"/>
      <c r="G452" s="134"/>
      <c r="H452" s="83"/>
      <c r="I452" s="83"/>
      <c r="J452" s="83"/>
      <c r="K452" s="83"/>
      <c r="L452" s="83"/>
      <c r="M452" s="83"/>
      <c r="N452" s="83"/>
      <c r="O452" s="83"/>
      <c r="P452" s="83"/>
      <c r="Q452" s="83"/>
      <c r="R452" s="83"/>
      <c r="S452" s="83"/>
      <c r="T452" s="83"/>
      <c r="U452" s="83"/>
      <c r="V452" s="83"/>
      <c r="W452" s="83"/>
      <c r="X452" s="83"/>
      <c r="Y452" s="83"/>
      <c r="Z452" s="83"/>
    </row>
    <row r="453" spans="1:26" ht="12.75" customHeight="1" x14ac:dyDescent="0.2">
      <c r="A453" s="134"/>
      <c r="B453" s="134"/>
      <c r="C453" s="134"/>
      <c r="D453" s="134"/>
      <c r="E453" s="134"/>
      <c r="F453" s="134"/>
      <c r="G453" s="134"/>
      <c r="H453" s="83"/>
      <c r="I453" s="83"/>
      <c r="J453" s="83"/>
      <c r="K453" s="83"/>
      <c r="L453" s="83"/>
      <c r="M453" s="83"/>
      <c r="N453" s="83"/>
      <c r="O453" s="83"/>
      <c r="P453" s="83"/>
      <c r="Q453" s="83"/>
      <c r="R453" s="83"/>
      <c r="S453" s="83"/>
      <c r="T453" s="83"/>
      <c r="U453" s="83"/>
      <c r="V453" s="83"/>
      <c r="W453" s="83"/>
      <c r="X453" s="83"/>
      <c r="Y453" s="83"/>
      <c r="Z453" s="83"/>
    </row>
    <row r="454" spans="1:26" ht="12.75" customHeight="1" x14ac:dyDescent="0.2">
      <c r="A454" s="134"/>
      <c r="B454" s="134"/>
      <c r="C454" s="134"/>
      <c r="D454" s="134"/>
      <c r="E454" s="134"/>
      <c r="F454" s="134"/>
      <c r="G454" s="134"/>
      <c r="H454" s="83"/>
      <c r="I454" s="83"/>
      <c r="J454" s="83"/>
      <c r="K454" s="83"/>
      <c r="L454" s="83"/>
      <c r="M454" s="83"/>
      <c r="N454" s="83"/>
      <c r="O454" s="83"/>
      <c r="P454" s="83"/>
      <c r="Q454" s="83"/>
      <c r="R454" s="83"/>
      <c r="S454" s="83"/>
      <c r="T454" s="83"/>
      <c r="U454" s="83"/>
      <c r="V454" s="83"/>
      <c r="W454" s="83"/>
      <c r="X454" s="83"/>
      <c r="Y454" s="83"/>
      <c r="Z454" s="83"/>
    </row>
    <row r="455" spans="1:26" ht="12.75" customHeight="1" x14ac:dyDescent="0.2">
      <c r="A455" s="134"/>
      <c r="B455" s="134"/>
      <c r="C455" s="134"/>
      <c r="D455" s="134"/>
      <c r="E455" s="134"/>
      <c r="F455" s="134"/>
      <c r="G455" s="134"/>
      <c r="H455" s="83"/>
      <c r="I455" s="83"/>
      <c r="J455" s="83"/>
      <c r="K455" s="83"/>
      <c r="L455" s="83"/>
      <c r="M455" s="83"/>
      <c r="N455" s="83"/>
      <c r="O455" s="83"/>
      <c r="P455" s="83"/>
      <c r="Q455" s="83"/>
      <c r="R455" s="83"/>
      <c r="S455" s="83"/>
      <c r="T455" s="83"/>
      <c r="U455" s="83"/>
      <c r="V455" s="83"/>
      <c r="W455" s="83"/>
      <c r="X455" s="83"/>
      <c r="Y455" s="83"/>
      <c r="Z455" s="83"/>
    </row>
    <row r="456" spans="1:26" ht="12.75" customHeight="1" x14ac:dyDescent="0.2">
      <c r="A456" s="134"/>
      <c r="B456" s="134"/>
      <c r="C456" s="134"/>
      <c r="D456" s="134"/>
      <c r="E456" s="134"/>
      <c r="F456" s="134"/>
      <c r="G456" s="134"/>
      <c r="H456" s="83"/>
      <c r="I456" s="83"/>
      <c r="J456" s="83"/>
      <c r="K456" s="83"/>
      <c r="L456" s="83"/>
      <c r="M456" s="83"/>
      <c r="N456" s="83"/>
      <c r="O456" s="83"/>
      <c r="P456" s="83"/>
      <c r="Q456" s="83"/>
      <c r="R456" s="83"/>
      <c r="S456" s="83"/>
      <c r="T456" s="83"/>
      <c r="U456" s="83"/>
      <c r="V456" s="83"/>
      <c r="W456" s="83"/>
      <c r="X456" s="83"/>
      <c r="Y456" s="83"/>
      <c r="Z456" s="83"/>
    </row>
    <row r="457" spans="1:26" ht="12.75" customHeight="1" x14ac:dyDescent="0.2">
      <c r="A457" s="134"/>
      <c r="B457" s="134"/>
      <c r="C457" s="134"/>
      <c r="D457" s="134"/>
      <c r="E457" s="134"/>
      <c r="F457" s="134"/>
      <c r="G457" s="134"/>
      <c r="H457" s="83"/>
      <c r="I457" s="83"/>
      <c r="J457" s="83"/>
      <c r="K457" s="83"/>
      <c r="L457" s="83"/>
      <c r="M457" s="83"/>
      <c r="N457" s="83"/>
      <c r="O457" s="83"/>
      <c r="P457" s="83"/>
      <c r="Q457" s="83"/>
      <c r="R457" s="83"/>
      <c r="S457" s="83"/>
      <c r="T457" s="83"/>
      <c r="U457" s="83"/>
      <c r="V457" s="83"/>
      <c r="W457" s="83"/>
      <c r="X457" s="83"/>
      <c r="Y457" s="83"/>
      <c r="Z457" s="83"/>
    </row>
    <row r="458" spans="1:26" ht="12.75" customHeight="1" x14ac:dyDescent="0.2">
      <c r="A458" s="134"/>
      <c r="B458" s="134"/>
      <c r="C458" s="134"/>
      <c r="D458" s="134"/>
      <c r="E458" s="134"/>
      <c r="F458" s="134"/>
      <c r="G458" s="134"/>
      <c r="H458" s="83"/>
      <c r="I458" s="83"/>
      <c r="J458" s="83"/>
      <c r="K458" s="83"/>
      <c r="L458" s="83"/>
      <c r="M458" s="83"/>
      <c r="N458" s="83"/>
      <c r="O458" s="83"/>
      <c r="P458" s="83"/>
      <c r="Q458" s="83"/>
      <c r="R458" s="83"/>
      <c r="S458" s="83"/>
      <c r="T458" s="83"/>
      <c r="U458" s="83"/>
      <c r="V458" s="83"/>
      <c r="W458" s="83"/>
      <c r="X458" s="83"/>
      <c r="Y458" s="83"/>
      <c r="Z458" s="83"/>
    </row>
    <row r="459" spans="1:26" ht="12.75" customHeight="1" x14ac:dyDescent="0.2">
      <c r="A459" s="134"/>
      <c r="B459" s="134"/>
      <c r="C459" s="134"/>
      <c r="D459" s="134"/>
      <c r="E459" s="134"/>
      <c r="F459" s="134"/>
      <c r="G459" s="134"/>
      <c r="H459" s="83"/>
      <c r="I459" s="83"/>
      <c r="J459" s="83"/>
      <c r="K459" s="83"/>
      <c r="L459" s="83"/>
      <c r="M459" s="83"/>
      <c r="N459" s="83"/>
      <c r="O459" s="83"/>
      <c r="P459" s="83"/>
      <c r="Q459" s="83"/>
      <c r="R459" s="83"/>
      <c r="S459" s="83"/>
      <c r="T459" s="83"/>
      <c r="U459" s="83"/>
      <c r="V459" s="83"/>
      <c r="W459" s="83"/>
      <c r="X459" s="83"/>
      <c r="Y459" s="83"/>
      <c r="Z459" s="83"/>
    </row>
    <row r="460" spans="1:26" ht="12.75" customHeight="1" x14ac:dyDescent="0.2">
      <c r="A460" s="134"/>
      <c r="B460" s="134"/>
      <c r="C460" s="134"/>
      <c r="D460" s="134"/>
      <c r="E460" s="134"/>
      <c r="F460" s="134"/>
      <c r="G460" s="134"/>
      <c r="H460" s="83"/>
      <c r="I460" s="83"/>
      <c r="J460" s="83"/>
      <c r="K460" s="83"/>
      <c r="L460" s="83"/>
      <c r="M460" s="83"/>
      <c r="N460" s="83"/>
      <c r="O460" s="83"/>
      <c r="P460" s="83"/>
      <c r="Q460" s="83"/>
      <c r="R460" s="83"/>
      <c r="S460" s="83"/>
      <c r="T460" s="83"/>
      <c r="U460" s="83"/>
      <c r="V460" s="83"/>
      <c r="W460" s="83"/>
      <c r="X460" s="83"/>
      <c r="Y460" s="83"/>
      <c r="Z460" s="83"/>
    </row>
    <row r="461" spans="1:26" ht="12.75" customHeight="1" x14ac:dyDescent="0.2">
      <c r="A461" s="134"/>
      <c r="B461" s="134"/>
      <c r="C461" s="134"/>
      <c r="D461" s="134"/>
      <c r="E461" s="134"/>
      <c r="F461" s="134"/>
      <c r="G461" s="134"/>
      <c r="H461" s="83"/>
      <c r="I461" s="83"/>
      <c r="J461" s="83"/>
      <c r="K461" s="83"/>
      <c r="L461" s="83"/>
      <c r="M461" s="83"/>
      <c r="N461" s="83"/>
      <c r="O461" s="83"/>
      <c r="P461" s="83"/>
      <c r="Q461" s="83"/>
      <c r="R461" s="83"/>
      <c r="S461" s="83"/>
      <c r="T461" s="83"/>
      <c r="U461" s="83"/>
      <c r="V461" s="83"/>
      <c r="W461" s="83"/>
      <c r="X461" s="83"/>
      <c r="Y461" s="83"/>
      <c r="Z461" s="83"/>
    </row>
    <row r="462" spans="1:26" ht="12.75" customHeight="1" x14ac:dyDescent="0.2">
      <c r="A462" s="134"/>
      <c r="B462" s="134"/>
      <c r="C462" s="134"/>
      <c r="D462" s="134"/>
      <c r="E462" s="134"/>
      <c r="F462" s="134"/>
      <c r="G462" s="134"/>
      <c r="H462" s="83"/>
      <c r="I462" s="83"/>
      <c r="J462" s="83"/>
      <c r="K462" s="83"/>
      <c r="L462" s="83"/>
      <c r="M462" s="83"/>
      <c r="N462" s="83"/>
      <c r="O462" s="83"/>
      <c r="P462" s="83"/>
      <c r="Q462" s="83"/>
      <c r="R462" s="83"/>
      <c r="S462" s="83"/>
      <c r="T462" s="83"/>
      <c r="U462" s="83"/>
      <c r="V462" s="83"/>
      <c r="W462" s="83"/>
      <c r="X462" s="83"/>
      <c r="Y462" s="83"/>
      <c r="Z462" s="83"/>
    </row>
    <row r="463" spans="1:26" ht="12.75" customHeight="1" x14ac:dyDescent="0.2">
      <c r="A463" s="134"/>
      <c r="B463" s="134"/>
      <c r="C463" s="134"/>
      <c r="D463" s="134"/>
      <c r="E463" s="134"/>
      <c r="F463" s="134"/>
      <c r="G463" s="134"/>
      <c r="H463" s="83"/>
      <c r="I463" s="83"/>
      <c r="J463" s="83"/>
      <c r="K463" s="83"/>
      <c r="L463" s="83"/>
      <c r="M463" s="83"/>
      <c r="N463" s="83"/>
      <c r="O463" s="83"/>
      <c r="P463" s="83"/>
      <c r="Q463" s="83"/>
      <c r="R463" s="83"/>
      <c r="S463" s="83"/>
      <c r="T463" s="83"/>
      <c r="U463" s="83"/>
      <c r="V463" s="83"/>
      <c r="W463" s="83"/>
      <c r="X463" s="83"/>
      <c r="Y463" s="83"/>
      <c r="Z463" s="83"/>
    </row>
    <row r="464" spans="1:26" ht="12.75" customHeight="1" x14ac:dyDescent="0.2">
      <c r="A464" s="134"/>
      <c r="B464" s="134"/>
      <c r="C464" s="134"/>
      <c r="D464" s="134"/>
      <c r="E464" s="134"/>
      <c r="F464" s="134"/>
      <c r="G464" s="134"/>
      <c r="H464" s="83"/>
      <c r="I464" s="83"/>
      <c r="J464" s="83"/>
      <c r="K464" s="83"/>
      <c r="L464" s="83"/>
      <c r="M464" s="83"/>
      <c r="N464" s="83"/>
      <c r="O464" s="83"/>
      <c r="P464" s="83"/>
      <c r="Q464" s="83"/>
      <c r="R464" s="83"/>
      <c r="S464" s="83"/>
      <c r="T464" s="83"/>
      <c r="U464" s="83"/>
      <c r="V464" s="83"/>
      <c r="W464" s="83"/>
      <c r="X464" s="83"/>
      <c r="Y464" s="83"/>
      <c r="Z464" s="83"/>
    </row>
    <row r="465" spans="1:26" ht="12.75" customHeight="1" x14ac:dyDescent="0.2">
      <c r="A465" s="134"/>
      <c r="B465" s="134"/>
      <c r="C465" s="134"/>
      <c r="D465" s="134"/>
      <c r="E465" s="134"/>
      <c r="F465" s="134"/>
      <c r="G465" s="134"/>
      <c r="H465" s="83"/>
      <c r="I465" s="83"/>
      <c r="J465" s="83"/>
      <c r="K465" s="83"/>
      <c r="L465" s="83"/>
      <c r="M465" s="83"/>
      <c r="N465" s="83"/>
      <c r="O465" s="83"/>
      <c r="P465" s="83"/>
      <c r="Q465" s="83"/>
      <c r="R465" s="83"/>
      <c r="S465" s="83"/>
      <c r="T465" s="83"/>
      <c r="U465" s="83"/>
      <c r="V465" s="83"/>
      <c r="W465" s="83"/>
      <c r="X465" s="83"/>
      <c r="Y465" s="83"/>
      <c r="Z465" s="83"/>
    </row>
    <row r="466" spans="1:26" ht="12.75" customHeight="1" x14ac:dyDescent="0.2">
      <c r="A466" s="134"/>
      <c r="B466" s="134"/>
      <c r="C466" s="134"/>
      <c r="D466" s="134"/>
      <c r="E466" s="134"/>
      <c r="F466" s="134"/>
      <c r="G466" s="134"/>
      <c r="H466" s="83"/>
      <c r="I466" s="83"/>
      <c r="J466" s="83"/>
      <c r="K466" s="83"/>
      <c r="L466" s="83"/>
      <c r="M466" s="83"/>
      <c r="N466" s="83"/>
      <c r="O466" s="83"/>
      <c r="P466" s="83"/>
      <c r="Q466" s="83"/>
      <c r="R466" s="83"/>
      <c r="S466" s="83"/>
      <c r="T466" s="83"/>
      <c r="U466" s="83"/>
      <c r="V466" s="83"/>
      <c r="W466" s="83"/>
      <c r="X466" s="83"/>
      <c r="Y466" s="83"/>
      <c r="Z466" s="83"/>
    </row>
    <row r="467" spans="1:26" ht="12.75" customHeight="1" x14ac:dyDescent="0.2">
      <c r="A467" s="134"/>
      <c r="B467" s="134"/>
      <c r="C467" s="134"/>
      <c r="D467" s="134"/>
      <c r="E467" s="134"/>
      <c r="F467" s="134"/>
      <c r="G467" s="134"/>
      <c r="H467" s="83"/>
      <c r="I467" s="83"/>
      <c r="J467" s="83"/>
      <c r="K467" s="83"/>
      <c r="L467" s="83"/>
      <c r="M467" s="83"/>
      <c r="N467" s="83"/>
      <c r="O467" s="83"/>
      <c r="P467" s="83"/>
      <c r="Q467" s="83"/>
      <c r="R467" s="83"/>
      <c r="S467" s="83"/>
      <c r="T467" s="83"/>
      <c r="U467" s="83"/>
      <c r="V467" s="83"/>
      <c r="W467" s="83"/>
      <c r="X467" s="83"/>
      <c r="Y467" s="83"/>
      <c r="Z467" s="83"/>
    </row>
    <row r="468" spans="1:26" ht="12.75" customHeight="1" x14ac:dyDescent="0.2">
      <c r="A468" s="134"/>
      <c r="B468" s="134"/>
      <c r="C468" s="134"/>
      <c r="D468" s="134"/>
      <c r="E468" s="134"/>
      <c r="F468" s="134"/>
      <c r="G468" s="134"/>
      <c r="H468" s="83"/>
      <c r="I468" s="83"/>
      <c r="J468" s="83"/>
      <c r="K468" s="83"/>
      <c r="L468" s="83"/>
      <c r="M468" s="83"/>
      <c r="N468" s="83"/>
      <c r="O468" s="83"/>
      <c r="P468" s="83"/>
      <c r="Q468" s="83"/>
      <c r="R468" s="83"/>
      <c r="S468" s="83"/>
      <c r="T468" s="83"/>
      <c r="U468" s="83"/>
      <c r="V468" s="83"/>
      <c r="W468" s="83"/>
      <c r="X468" s="83"/>
      <c r="Y468" s="83"/>
      <c r="Z468" s="83"/>
    </row>
    <row r="469" spans="1:26" ht="12.75" customHeight="1" x14ac:dyDescent="0.2">
      <c r="A469" s="134"/>
      <c r="B469" s="134"/>
      <c r="C469" s="134"/>
      <c r="D469" s="134"/>
      <c r="E469" s="134"/>
      <c r="F469" s="134"/>
      <c r="G469" s="134"/>
      <c r="H469" s="83"/>
      <c r="I469" s="83"/>
      <c r="J469" s="83"/>
      <c r="K469" s="83"/>
      <c r="L469" s="83"/>
      <c r="M469" s="83"/>
      <c r="N469" s="83"/>
      <c r="O469" s="83"/>
      <c r="P469" s="83"/>
      <c r="Q469" s="83"/>
      <c r="R469" s="83"/>
      <c r="S469" s="83"/>
      <c r="T469" s="83"/>
      <c r="U469" s="83"/>
      <c r="V469" s="83"/>
      <c r="W469" s="83"/>
      <c r="X469" s="83"/>
      <c r="Y469" s="83"/>
      <c r="Z469" s="83"/>
    </row>
    <row r="470" spans="1:26" ht="12.75" customHeight="1" x14ac:dyDescent="0.2">
      <c r="A470" s="134"/>
      <c r="B470" s="134"/>
      <c r="C470" s="134"/>
      <c r="D470" s="134"/>
      <c r="E470" s="134"/>
      <c r="F470" s="134"/>
      <c r="G470" s="134"/>
      <c r="H470" s="83"/>
      <c r="I470" s="83"/>
      <c r="J470" s="83"/>
      <c r="K470" s="83"/>
      <c r="L470" s="83"/>
      <c r="M470" s="83"/>
      <c r="N470" s="83"/>
      <c r="O470" s="83"/>
      <c r="P470" s="83"/>
      <c r="Q470" s="83"/>
      <c r="R470" s="83"/>
      <c r="S470" s="83"/>
      <c r="T470" s="83"/>
      <c r="U470" s="83"/>
      <c r="V470" s="83"/>
      <c r="W470" s="83"/>
      <c r="X470" s="83"/>
      <c r="Y470" s="83"/>
      <c r="Z470" s="83"/>
    </row>
    <row r="471" spans="1:26" ht="12.75" customHeight="1" x14ac:dyDescent="0.2">
      <c r="A471" s="134"/>
      <c r="B471" s="134"/>
      <c r="C471" s="134"/>
      <c r="D471" s="134"/>
      <c r="E471" s="134"/>
      <c r="F471" s="134"/>
      <c r="G471" s="134"/>
      <c r="H471" s="83"/>
      <c r="I471" s="83"/>
      <c r="J471" s="83"/>
      <c r="K471" s="83"/>
      <c r="L471" s="83"/>
      <c r="M471" s="83"/>
      <c r="N471" s="83"/>
      <c r="O471" s="83"/>
      <c r="P471" s="83"/>
      <c r="Q471" s="83"/>
      <c r="R471" s="83"/>
      <c r="S471" s="83"/>
      <c r="T471" s="83"/>
      <c r="U471" s="83"/>
      <c r="V471" s="83"/>
      <c r="W471" s="83"/>
      <c r="X471" s="83"/>
      <c r="Y471" s="83"/>
      <c r="Z471" s="83"/>
    </row>
    <row r="472" spans="1:26" ht="12.75" customHeight="1" x14ac:dyDescent="0.2">
      <c r="A472" s="134"/>
      <c r="B472" s="134"/>
      <c r="C472" s="134"/>
      <c r="D472" s="134"/>
      <c r="E472" s="134"/>
      <c r="F472" s="134"/>
      <c r="G472" s="134"/>
      <c r="H472" s="83"/>
      <c r="I472" s="83"/>
      <c r="J472" s="83"/>
      <c r="K472" s="83"/>
      <c r="L472" s="83"/>
      <c r="M472" s="83"/>
      <c r="N472" s="83"/>
      <c r="O472" s="83"/>
      <c r="P472" s="83"/>
      <c r="Q472" s="83"/>
      <c r="R472" s="83"/>
      <c r="S472" s="83"/>
      <c r="T472" s="83"/>
      <c r="U472" s="83"/>
      <c r="V472" s="83"/>
      <c r="W472" s="83"/>
      <c r="X472" s="83"/>
      <c r="Y472" s="83"/>
      <c r="Z472" s="83"/>
    </row>
    <row r="473" spans="1:26" ht="12.75" customHeight="1" x14ac:dyDescent="0.2">
      <c r="A473" s="134"/>
      <c r="B473" s="134"/>
      <c r="C473" s="134"/>
      <c r="D473" s="134"/>
      <c r="E473" s="134"/>
      <c r="F473" s="134"/>
      <c r="G473" s="134"/>
      <c r="H473" s="83"/>
      <c r="I473" s="83"/>
      <c r="J473" s="83"/>
      <c r="K473" s="83"/>
      <c r="L473" s="83"/>
      <c r="M473" s="83"/>
      <c r="N473" s="83"/>
      <c r="O473" s="83"/>
      <c r="P473" s="83"/>
      <c r="Q473" s="83"/>
      <c r="R473" s="83"/>
      <c r="S473" s="83"/>
      <c r="T473" s="83"/>
      <c r="U473" s="83"/>
      <c r="V473" s="83"/>
      <c r="W473" s="83"/>
      <c r="X473" s="83"/>
      <c r="Y473" s="83"/>
      <c r="Z473" s="83"/>
    </row>
    <row r="474" spans="1:26" ht="12.75" customHeight="1" x14ac:dyDescent="0.2">
      <c r="A474" s="134"/>
      <c r="B474" s="134"/>
      <c r="C474" s="134"/>
      <c r="D474" s="134"/>
      <c r="E474" s="134"/>
      <c r="F474" s="134"/>
      <c r="G474" s="134"/>
      <c r="H474" s="83"/>
      <c r="I474" s="83"/>
      <c r="J474" s="83"/>
      <c r="K474" s="83"/>
      <c r="L474" s="83"/>
      <c r="M474" s="83"/>
      <c r="N474" s="83"/>
      <c r="O474" s="83"/>
      <c r="P474" s="83"/>
      <c r="Q474" s="83"/>
      <c r="R474" s="83"/>
      <c r="S474" s="83"/>
      <c r="T474" s="83"/>
      <c r="U474" s="83"/>
      <c r="V474" s="83"/>
      <c r="W474" s="83"/>
      <c r="X474" s="83"/>
      <c r="Y474" s="83"/>
      <c r="Z474" s="83"/>
    </row>
    <row r="475" spans="1:26" ht="12.75" customHeight="1" x14ac:dyDescent="0.2">
      <c r="A475" s="134"/>
      <c r="B475" s="134"/>
      <c r="C475" s="134"/>
      <c r="D475" s="134"/>
      <c r="E475" s="134"/>
      <c r="F475" s="134"/>
      <c r="G475" s="134"/>
      <c r="H475" s="83"/>
      <c r="I475" s="83"/>
      <c r="J475" s="83"/>
      <c r="K475" s="83"/>
      <c r="L475" s="83"/>
      <c r="M475" s="83"/>
      <c r="N475" s="83"/>
      <c r="O475" s="83"/>
      <c r="P475" s="83"/>
      <c r="Q475" s="83"/>
      <c r="R475" s="83"/>
      <c r="S475" s="83"/>
      <c r="T475" s="83"/>
      <c r="U475" s="83"/>
      <c r="V475" s="83"/>
      <c r="W475" s="83"/>
      <c r="X475" s="83"/>
      <c r="Y475" s="83"/>
      <c r="Z475" s="83"/>
    </row>
    <row r="476" spans="1:26" ht="12.75" customHeight="1" x14ac:dyDescent="0.2">
      <c r="A476" s="134"/>
      <c r="B476" s="134"/>
      <c r="C476" s="134"/>
      <c r="D476" s="134"/>
      <c r="E476" s="134"/>
      <c r="F476" s="134"/>
      <c r="G476" s="134"/>
      <c r="H476" s="83"/>
      <c r="I476" s="83"/>
      <c r="J476" s="83"/>
      <c r="K476" s="83"/>
      <c r="L476" s="83"/>
      <c r="M476" s="83"/>
      <c r="N476" s="83"/>
      <c r="O476" s="83"/>
      <c r="P476" s="83"/>
      <c r="Q476" s="83"/>
      <c r="R476" s="83"/>
      <c r="S476" s="83"/>
      <c r="T476" s="83"/>
      <c r="U476" s="83"/>
      <c r="V476" s="83"/>
      <c r="W476" s="83"/>
      <c r="X476" s="83"/>
      <c r="Y476" s="83"/>
      <c r="Z476" s="83"/>
    </row>
    <row r="477" spans="1:26" ht="12.75" customHeight="1" x14ac:dyDescent="0.2">
      <c r="A477" s="134"/>
      <c r="B477" s="134"/>
      <c r="C477" s="134"/>
      <c r="D477" s="134"/>
      <c r="E477" s="134"/>
      <c r="F477" s="134"/>
      <c r="G477" s="134"/>
      <c r="H477" s="83"/>
      <c r="I477" s="83"/>
      <c r="J477" s="83"/>
      <c r="K477" s="83"/>
      <c r="L477" s="83"/>
      <c r="M477" s="83"/>
      <c r="N477" s="83"/>
      <c r="O477" s="83"/>
      <c r="P477" s="83"/>
      <c r="Q477" s="83"/>
      <c r="R477" s="83"/>
      <c r="S477" s="83"/>
      <c r="T477" s="83"/>
      <c r="U477" s="83"/>
      <c r="V477" s="83"/>
      <c r="W477" s="83"/>
      <c r="X477" s="83"/>
      <c r="Y477" s="83"/>
      <c r="Z477" s="83"/>
    </row>
    <row r="478" spans="1:26" ht="12.75" customHeight="1" x14ac:dyDescent="0.2">
      <c r="A478" s="134"/>
      <c r="B478" s="134"/>
      <c r="C478" s="134"/>
      <c r="D478" s="134"/>
      <c r="E478" s="134"/>
      <c r="F478" s="134"/>
      <c r="G478" s="134"/>
      <c r="H478" s="83"/>
      <c r="I478" s="83"/>
      <c r="J478" s="83"/>
      <c r="K478" s="83"/>
      <c r="L478" s="83"/>
      <c r="M478" s="83"/>
      <c r="N478" s="83"/>
      <c r="O478" s="83"/>
      <c r="P478" s="83"/>
      <c r="Q478" s="83"/>
      <c r="R478" s="83"/>
      <c r="S478" s="83"/>
      <c r="T478" s="83"/>
      <c r="U478" s="83"/>
      <c r="V478" s="83"/>
      <c r="W478" s="83"/>
      <c r="X478" s="83"/>
      <c r="Y478" s="83"/>
      <c r="Z478" s="83"/>
    </row>
    <row r="479" spans="1:26" ht="12.75" customHeight="1" x14ac:dyDescent="0.2">
      <c r="A479" s="134"/>
      <c r="B479" s="134"/>
      <c r="C479" s="134"/>
      <c r="D479" s="134"/>
      <c r="E479" s="134"/>
      <c r="F479" s="134"/>
      <c r="G479" s="134"/>
      <c r="H479" s="83"/>
      <c r="I479" s="83"/>
      <c r="J479" s="83"/>
      <c r="K479" s="83"/>
      <c r="L479" s="83"/>
      <c r="M479" s="83"/>
      <c r="N479" s="83"/>
      <c r="O479" s="83"/>
      <c r="P479" s="83"/>
      <c r="Q479" s="83"/>
      <c r="R479" s="83"/>
      <c r="S479" s="83"/>
      <c r="T479" s="83"/>
      <c r="U479" s="83"/>
      <c r="V479" s="83"/>
      <c r="W479" s="83"/>
      <c r="X479" s="83"/>
      <c r="Y479" s="83"/>
      <c r="Z479" s="83"/>
    </row>
    <row r="480" spans="1:26" ht="12.75" customHeight="1" x14ac:dyDescent="0.2">
      <c r="A480" s="134"/>
      <c r="B480" s="134"/>
      <c r="C480" s="134"/>
      <c r="D480" s="134"/>
      <c r="E480" s="134"/>
      <c r="F480" s="134"/>
      <c r="G480" s="134"/>
      <c r="H480" s="83"/>
      <c r="I480" s="83"/>
      <c r="J480" s="83"/>
      <c r="K480" s="83"/>
      <c r="L480" s="83"/>
      <c r="M480" s="83"/>
      <c r="N480" s="83"/>
      <c r="O480" s="83"/>
      <c r="P480" s="83"/>
      <c r="Q480" s="83"/>
      <c r="R480" s="83"/>
      <c r="S480" s="83"/>
      <c r="T480" s="83"/>
      <c r="U480" s="83"/>
      <c r="V480" s="83"/>
      <c r="W480" s="83"/>
      <c r="X480" s="83"/>
      <c r="Y480" s="83"/>
      <c r="Z480" s="83"/>
    </row>
    <row r="481" spans="1:26" ht="12.75" customHeight="1" x14ac:dyDescent="0.2">
      <c r="A481" s="134"/>
      <c r="B481" s="134"/>
      <c r="C481" s="134"/>
      <c r="D481" s="134"/>
      <c r="E481" s="134"/>
      <c r="F481" s="134"/>
      <c r="G481" s="134"/>
      <c r="H481" s="83"/>
      <c r="I481" s="83"/>
      <c r="J481" s="83"/>
      <c r="K481" s="83"/>
      <c r="L481" s="83"/>
      <c r="M481" s="83"/>
      <c r="N481" s="83"/>
      <c r="O481" s="83"/>
      <c r="P481" s="83"/>
      <c r="Q481" s="83"/>
      <c r="R481" s="83"/>
      <c r="S481" s="83"/>
      <c r="T481" s="83"/>
      <c r="U481" s="83"/>
      <c r="V481" s="83"/>
      <c r="W481" s="83"/>
      <c r="X481" s="83"/>
      <c r="Y481" s="83"/>
      <c r="Z481" s="83"/>
    </row>
    <row r="482" spans="1:26" ht="12.75" customHeight="1" x14ac:dyDescent="0.2">
      <c r="A482" s="134"/>
      <c r="B482" s="134"/>
      <c r="C482" s="134"/>
      <c r="D482" s="134"/>
      <c r="E482" s="134"/>
      <c r="F482" s="134"/>
      <c r="G482" s="134"/>
      <c r="H482" s="83"/>
      <c r="I482" s="83"/>
      <c r="J482" s="83"/>
      <c r="K482" s="83"/>
      <c r="L482" s="83"/>
      <c r="M482" s="83"/>
      <c r="N482" s="83"/>
      <c r="O482" s="83"/>
      <c r="P482" s="83"/>
      <c r="Q482" s="83"/>
      <c r="R482" s="83"/>
      <c r="S482" s="83"/>
      <c r="T482" s="83"/>
      <c r="U482" s="83"/>
      <c r="V482" s="83"/>
      <c r="W482" s="83"/>
      <c r="X482" s="83"/>
      <c r="Y482" s="83"/>
      <c r="Z482" s="83"/>
    </row>
    <row r="483" spans="1:26" ht="12.75" customHeight="1" x14ac:dyDescent="0.2">
      <c r="A483" s="134"/>
      <c r="B483" s="134"/>
      <c r="C483" s="134"/>
      <c r="D483" s="134"/>
      <c r="E483" s="134"/>
      <c r="F483" s="134"/>
      <c r="G483" s="134"/>
      <c r="H483" s="83"/>
      <c r="I483" s="83"/>
      <c r="J483" s="83"/>
      <c r="K483" s="83"/>
      <c r="L483" s="83"/>
      <c r="M483" s="83"/>
      <c r="N483" s="83"/>
      <c r="O483" s="83"/>
      <c r="P483" s="83"/>
      <c r="Q483" s="83"/>
      <c r="R483" s="83"/>
      <c r="S483" s="83"/>
      <c r="T483" s="83"/>
      <c r="U483" s="83"/>
      <c r="V483" s="83"/>
      <c r="W483" s="83"/>
      <c r="X483" s="83"/>
      <c r="Y483" s="83"/>
      <c r="Z483" s="83"/>
    </row>
    <row r="484" spans="1:26" ht="12.75" customHeight="1" x14ac:dyDescent="0.2">
      <c r="A484" s="134"/>
      <c r="B484" s="134"/>
      <c r="C484" s="134"/>
      <c r="D484" s="134"/>
      <c r="E484" s="134"/>
      <c r="F484" s="134"/>
      <c r="G484" s="134"/>
      <c r="H484" s="83"/>
      <c r="I484" s="83"/>
      <c r="J484" s="83"/>
      <c r="K484" s="83"/>
      <c r="L484" s="83"/>
      <c r="M484" s="83"/>
      <c r="N484" s="83"/>
      <c r="O484" s="83"/>
      <c r="P484" s="83"/>
      <c r="Q484" s="83"/>
      <c r="R484" s="83"/>
      <c r="S484" s="83"/>
      <c r="T484" s="83"/>
      <c r="U484" s="83"/>
      <c r="V484" s="83"/>
      <c r="W484" s="83"/>
      <c r="X484" s="83"/>
      <c r="Y484" s="83"/>
      <c r="Z484" s="83"/>
    </row>
    <row r="485" spans="1:26" ht="12.75" customHeight="1" x14ac:dyDescent="0.2">
      <c r="A485" s="134"/>
      <c r="B485" s="134"/>
      <c r="C485" s="134"/>
      <c r="D485" s="134"/>
      <c r="E485" s="134"/>
      <c r="F485" s="134"/>
      <c r="G485" s="134"/>
      <c r="H485" s="83"/>
      <c r="I485" s="83"/>
      <c r="J485" s="83"/>
      <c r="K485" s="83"/>
      <c r="L485" s="83"/>
      <c r="M485" s="83"/>
      <c r="N485" s="83"/>
      <c r="O485" s="83"/>
      <c r="P485" s="83"/>
      <c r="Q485" s="83"/>
      <c r="R485" s="83"/>
      <c r="S485" s="83"/>
      <c r="T485" s="83"/>
      <c r="U485" s="83"/>
      <c r="V485" s="83"/>
      <c r="W485" s="83"/>
      <c r="X485" s="83"/>
      <c r="Y485" s="83"/>
      <c r="Z485" s="83"/>
    </row>
    <row r="486" spans="1:26" ht="12.75" customHeight="1" x14ac:dyDescent="0.2">
      <c r="A486" s="134"/>
      <c r="B486" s="134"/>
      <c r="C486" s="134"/>
      <c r="D486" s="134"/>
      <c r="E486" s="134"/>
      <c r="F486" s="134"/>
      <c r="G486" s="134"/>
      <c r="H486" s="83"/>
      <c r="I486" s="83"/>
      <c r="J486" s="83"/>
      <c r="K486" s="83"/>
      <c r="L486" s="83"/>
      <c r="M486" s="83"/>
      <c r="N486" s="83"/>
      <c r="O486" s="83"/>
      <c r="P486" s="83"/>
      <c r="Q486" s="83"/>
      <c r="R486" s="83"/>
      <c r="S486" s="83"/>
      <c r="T486" s="83"/>
      <c r="U486" s="83"/>
      <c r="V486" s="83"/>
      <c r="W486" s="83"/>
      <c r="X486" s="83"/>
      <c r="Y486" s="83"/>
      <c r="Z486" s="83"/>
    </row>
    <row r="487" spans="1:26" ht="12.75" customHeight="1" x14ac:dyDescent="0.2">
      <c r="A487" s="134"/>
      <c r="B487" s="134"/>
      <c r="C487" s="134"/>
      <c r="D487" s="134"/>
      <c r="E487" s="134"/>
      <c r="F487" s="134"/>
      <c r="G487" s="134"/>
      <c r="H487" s="83"/>
      <c r="I487" s="83"/>
      <c r="J487" s="83"/>
      <c r="K487" s="83"/>
      <c r="L487" s="83"/>
      <c r="M487" s="83"/>
      <c r="N487" s="83"/>
      <c r="O487" s="83"/>
      <c r="P487" s="83"/>
      <c r="Q487" s="83"/>
      <c r="R487" s="83"/>
      <c r="S487" s="83"/>
      <c r="T487" s="83"/>
      <c r="U487" s="83"/>
      <c r="V487" s="83"/>
      <c r="W487" s="83"/>
      <c r="X487" s="83"/>
      <c r="Y487" s="83"/>
      <c r="Z487" s="83"/>
    </row>
    <row r="488" spans="1:26" ht="12.75" customHeight="1" x14ac:dyDescent="0.2">
      <c r="A488" s="134"/>
      <c r="B488" s="134"/>
      <c r="C488" s="134"/>
      <c r="D488" s="134"/>
      <c r="E488" s="134"/>
      <c r="F488" s="134"/>
      <c r="G488" s="134"/>
      <c r="H488" s="83"/>
      <c r="I488" s="83"/>
      <c r="J488" s="83"/>
      <c r="K488" s="83"/>
      <c r="L488" s="83"/>
      <c r="M488" s="83"/>
      <c r="N488" s="83"/>
      <c r="O488" s="83"/>
      <c r="P488" s="83"/>
      <c r="Q488" s="83"/>
      <c r="R488" s="83"/>
      <c r="S488" s="83"/>
      <c r="T488" s="83"/>
      <c r="U488" s="83"/>
      <c r="V488" s="83"/>
      <c r="W488" s="83"/>
      <c r="X488" s="83"/>
      <c r="Y488" s="83"/>
      <c r="Z488" s="83"/>
    </row>
    <row r="489" spans="1:26" ht="12.75" customHeight="1" x14ac:dyDescent="0.2">
      <c r="A489" s="134"/>
      <c r="B489" s="134"/>
      <c r="C489" s="134"/>
      <c r="D489" s="134"/>
      <c r="E489" s="134"/>
      <c r="F489" s="134"/>
      <c r="G489" s="134"/>
      <c r="H489" s="83"/>
      <c r="I489" s="83"/>
      <c r="J489" s="83"/>
      <c r="K489" s="83"/>
      <c r="L489" s="83"/>
      <c r="M489" s="83"/>
      <c r="N489" s="83"/>
      <c r="O489" s="83"/>
      <c r="P489" s="83"/>
      <c r="Q489" s="83"/>
      <c r="R489" s="83"/>
      <c r="S489" s="83"/>
      <c r="T489" s="83"/>
      <c r="U489" s="83"/>
      <c r="V489" s="83"/>
      <c r="W489" s="83"/>
      <c r="X489" s="83"/>
      <c r="Y489" s="83"/>
      <c r="Z489" s="83"/>
    </row>
    <row r="490" spans="1:26" ht="12.75" customHeight="1" x14ac:dyDescent="0.2">
      <c r="A490" s="134"/>
      <c r="B490" s="134"/>
      <c r="C490" s="134"/>
      <c r="D490" s="134"/>
      <c r="E490" s="134"/>
      <c r="F490" s="134"/>
      <c r="G490" s="134"/>
      <c r="H490" s="83"/>
      <c r="I490" s="83"/>
      <c r="J490" s="83"/>
      <c r="K490" s="83"/>
      <c r="L490" s="83"/>
      <c r="M490" s="83"/>
      <c r="N490" s="83"/>
      <c r="O490" s="83"/>
      <c r="P490" s="83"/>
      <c r="Q490" s="83"/>
      <c r="R490" s="83"/>
      <c r="S490" s="83"/>
      <c r="T490" s="83"/>
      <c r="U490" s="83"/>
      <c r="V490" s="83"/>
      <c r="W490" s="83"/>
      <c r="X490" s="83"/>
      <c r="Y490" s="83"/>
      <c r="Z490" s="83"/>
    </row>
    <row r="491" spans="1:26" ht="12.75" customHeight="1" x14ac:dyDescent="0.2">
      <c r="A491" s="134"/>
      <c r="B491" s="134"/>
      <c r="C491" s="134"/>
      <c r="D491" s="134"/>
      <c r="E491" s="134"/>
      <c r="F491" s="134"/>
      <c r="G491" s="134"/>
      <c r="H491" s="83"/>
      <c r="I491" s="83"/>
      <c r="J491" s="83"/>
      <c r="K491" s="83"/>
      <c r="L491" s="83"/>
      <c r="M491" s="83"/>
      <c r="N491" s="83"/>
      <c r="O491" s="83"/>
      <c r="P491" s="83"/>
      <c r="Q491" s="83"/>
      <c r="R491" s="83"/>
      <c r="S491" s="83"/>
      <c r="T491" s="83"/>
      <c r="U491" s="83"/>
      <c r="V491" s="83"/>
      <c r="W491" s="83"/>
      <c r="X491" s="83"/>
      <c r="Y491" s="83"/>
      <c r="Z491" s="83"/>
    </row>
    <row r="492" spans="1:26" ht="12.75" customHeight="1" x14ac:dyDescent="0.2">
      <c r="A492" s="134"/>
      <c r="B492" s="134"/>
      <c r="C492" s="134"/>
      <c r="D492" s="134"/>
      <c r="E492" s="134"/>
      <c r="F492" s="134"/>
      <c r="G492" s="134"/>
      <c r="H492" s="83"/>
      <c r="I492" s="83"/>
      <c r="J492" s="83"/>
      <c r="K492" s="83"/>
      <c r="L492" s="83"/>
      <c r="M492" s="83"/>
      <c r="N492" s="83"/>
      <c r="O492" s="83"/>
      <c r="P492" s="83"/>
      <c r="Q492" s="83"/>
      <c r="R492" s="83"/>
      <c r="S492" s="83"/>
      <c r="T492" s="83"/>
      <c r="U492" s="83"/>
      <c r="V492" s="83"/>
      <c r="W492" s="83"/>
      <c r="X492" s="83"/>
      <c r="Y492" s="83"/>
      <c r="Z492" s="83"/>
    </row>
    <row r="493" spans="1:26" ht="12.75" customHeight="1" x14ac:dyDescent="0.2">
      <c r="A493" s="134"/>
      <c r="B493" s="134"/>
      <c r="C493" s="134"/>
      <c r="D493" s="134"/>
      <c r="E493" s="134"/>
      <c r="F493" s="134"/>
      <c r="G493" s="134"/>
      <c r="H493" s="83"/>
      <c r="I493" s="83"/>
      <c r="J493" s="83"/>
      <c r="K493" s="83"/>
      <c r="L493" s="83"/>
      <c r="M493" s="83"/>
      <c r="N493" s="83"/>
      <c r="O493" s="83"/>
      <c r="P493" s="83"/>
      <c r="Q493" s="83"/>
      <c r="R493" s="83"/>
      <c r="S493" s="83"/>
      <c r="T493" s="83"/>
      <c r="U493" s="83"/>
      <c r="V493" s="83"/>
      <c r="W493" s="83"/>
      <c r="X493" s="83"/>
      <c r="Y493" s="83"/>
      <c r="Z493" s="83"/>
    </row>
    <row r="494" spans="1:26" ht="12.75" customHeight="1" x14ac:dyDescent="0.2">
      <c r="A494" s="134"/>
      <c r="B494" s="134"/>
      <c r="C494" s="134"/>
      <c r="D494" s="134"/>
      <c r="E494" s="134"/>
      <c r="F494" s="134"/>
      <c r="G494" s="134"/>
      <c r="H494" s="83"/>
      <c r="I494" s="83"/>
      <c r="J494" s="83"/>
      <c r="K494" s="83"/>
      <c r="L494" s="83"/>
      <c r="M494" s="83"/>
      <c r="N494" s="83"/>
      <c r="O494" s="83"/>
      <c r="P494" s="83"/>
      <c r="Q494" s="83"/>
      <c r="R494" s="83"/>
      <c r="S494" s="83"/>
      <c r="T494" s="83"/>
      <c r="U494" s="83"/>
      <c r="V494" s="83"/>
      <c r="W494" s="83"/>
      <c r="X494" s="83"/>
      <c r="Y494" s="83"/>
      <c r="Z494" s="83"/>
    </row>
    <row r="495" spans="1:26" ht="12.75" customHeight="1" x14ac:dyDescent="0.2">
      <c r="A495" s="134"/>
      <c r="B495" s="134"/>
      <c r="C495" s="134"/>
      <c r="D495" s="134"/>
      <c r="E495" s="134"/>
      <c r="F495" s="134"/>
      <c r="G495" s="134"/>
      <c r="H495" s="83"/>
      <c r="I495" s="83"/>
      <c r="J495" s="83"/>
      <c r="K495" s="83"/>
      <c r="L495" s="83"/>
      <c r="M495" s="83"/>
      <c r="N495" s="83"/>
      <c r="O495" s="83"/>
      <c r="P495" s="83"/>
      <c r="Q495" s="83"/>
      <c r="R495" s="83"/>
      <c r="S495" s="83"/>
      <c r="T495" s="83"/>
      <c r="U495" s="83"/>
      <c r="V495" s="83"/>
      <c r="W495" s="83"/>
      <c r="X495" s="83"/>
      <c r="Y495" s="83"/>
      <c r="Z495" s="83"/>
    </row>
    <row r="496" spans="1:26" ht="12.75" customHeight="1" x14ac:dyDescent="0.2">
      <c r="A496" s="134"/>
      <c r="B496" s="134"/>
      <c r="C496" s="134"/>
      <c r="D496" s="134"/>
      <c r="E496" s="134"/>
      <c r="F496" s="134"/>
      <c r="G496" s="134"/>
      <c r="H496" s="83"/>
      <c r="I496" s="83"/>
      <c r="J496" s="83"/>
      <c r="K496" s="83"/>
      <c r="L496" s="83"/>
      <c r="M496" s="83"/>
      <c r="N496" s="83"/>
      <c r="O496" s="83"/>
      <c r="P496" s="83"/>
      <c r="Q496" s="83"/>
      <c r="R496" s="83"/>
      <c r="S496" s="83"/>
      <c r="T496" s="83"/>
      <c r="U496" s="83"/>
      <c r="V496" s="83"/>
      <c r="W496" s="83"/>
      <c r="X496" s="83"/>
      <c r="Y496" s="83"/>
      <c r="Z496" s="83"/>
    </row>
    <row r="497" spans="1:26" ht="12.75" customHeight="1" x14ac:dyDescent="0.2">
      <c r="A497" s="134"/>
      <c r="B497" s="134"/>
      <c r="C497" s="134"/>
      <c r="D497" s="134"/>
      <c r="E497" s="134"/>
      <c r="F497" s="134"/>
      <c r="G497" s="134"/>
      <c r="H497" s="83"/>
      <c r="I497" s="83"/>
      <c r="J497" s="83"/>
      <c r="K497" s="83"/>
      <c r="L497" s="83"/>
      <c r="M497" s="83"/>
      <c r="N497" s="83"/>
      <c r="O497" s="83"/>
      <c r="P497" s="83"/>
      <c r="Q497" s="83"/>
      <c r="R497" s="83"/>
      <c r="S497" s="83"/>
      <c r="T497" s="83"/>
      <c r="U497" s="83"/>
      <c r="V497" s="83"/>
      <c r="W497" s="83"/>
      <c r="X497" s="83"/>
      <c r="Y497" s="83"/>
      <c r="Z497" s="83"/>
    </row>
    <row r="498" spans="1:26" ht="12.75" customHeight="1" x14ac:dyDescent="0.2">
      <c r="A498" s="134"/>
      <c r="B498" s="134"/>
      <c r="C498" s="134"/>
      <c r="D498" s="134"/>
      <c r="E498" s="134"/>
      <c r="F498" s="134"/>
      <c r="G498" s="134"/>
      <c r="H498" s="83"/>
      <c r="I498" s="83"/>
      <c r="J498" s="83"/>
      <c r="K498" s="83"/>
      <c r="L498" s="83"/>
      <c r="M498" s="83"/>
      <c r="N498" s="83"/>
      <c r="O498" s="83"/>
      <c r="P498" s="83"/>
      <c r="Q498" s="83"/>
      <c r="R498" s="83"/>
      <c r="S498" s="83"/>
      <c r="T498" s="83"/>
      <c r="U498" s="83"/>
      <c r="V498" s="83"/>
      <c r="W498" s="83"/>
      <c r="X498" s="83"/>
      <c r="Y498" s="83"/>
      <c r="Z498" s="83"/>
    </row>
    <row r="499" spans="1:26" ht="12.75" customHeight="1" x14ac:dyDescent="0.2">
      <c r="A499" s="134"/>
      <c r="B499" s="134"/>
      <c r="C499" s="134"/>
      <c r="D499" s="134"/>
      <c r="E499" s="134"/>
      <c r="F499" s="134"/>
      <c r="G499" s="134"/>
      <c r="H499" s="83"/>
      <c r="I499" s="83"/>
      <c r="J499" s="83"/>
      <c r="K499" s="83"/>
      <c r="L499" s="83"/>
      <c r="M499" s="83"/>
      <c r="N499" s="83"/>
      <c r="O499" s="83"/>
      <c r="P499" s="83"/>
      <c r="Q499" s="83"/>
      <c r="R499" s="83"/>
      <c r="S499" s="83"/>
      <c r="T499" s="83"/>
      <c r="U499" s="83"/>
      <c r="V499" s="83"/>
      <c r="W499" s="83"/>
      <c r="X499" s="83"/>
      <c r="Y499" s="83"/>
      <c r="Z499" s="83"/>
    </row>
    <row r="500" spans="1:26" ht="12.75" customHeight="1" x14ac:dyDescent="0.2">
      <c r="A500" s="134"/>
      <c r="B500" s="134"/>
      <c r="C500" s="134"/>
      <c r="D500" s="134"/>
      <c r="E500" s="134"/>
      <c r="F500" s="134"/>
      <c r="G500" s="134"/>
      <c r="H500" s="83"/>
      <c r="I500" s="83"/>
      <c r="J500" s="83"/>
      <c r="K500" s="83"/>
      <c r="L500" s="83"/>
      <c r="M500" s="83"/>
      <c r="N500" s="83"/>
      <c r="O500" s="83"/>
      <c r="P500" s="83"/>
      <c r="Q500" s="83"/>
      <c r="R500" s="83"/>
      <c r="S500" s="83"/>
      <c r="T500" s="83"/>
      <c r="U500" s="83"/>
      <c r="V500" s="83"/>
      <c r="W500" s="83"/>
      <c r="X500" s="83"/>
      <c r="Y500" s="83"/>
      <c r="Z500" s="83"/>
    </row>
    <row r="501" spans="1:26" ht="12.75" customHeight="1" x14ac:dyDescent="0.2">
      <c r="A501" s="134"/>
      <c r="B501" s="134"/>
      <c r="C501" s="134"/>
      <c r="D501" s="134"/>
      <c r="E501" s="134"/>
      <c r="F501" s="134"/>
      <c r="G501" s="134"/>
      <c r="H501" s="83"/>
      <c r="I501" s="83"/>
      <c r="J501" s="83"/>
      <c r="K501" s="83"/>
      <c r="L501" s="83"/>
      <c r="M501" s="83"/>
      <c r="N501" s="83"/>
      <c r="O501" s="83"/>
      <c r="P501" s="83"/>
      <c r="Q501" s="83"/>
      <c r="R501" s="83"/>
      <c r="S501" s="83"/>
      <c r="T501" s="83"/>
      <c r="U501" s="83"/>
      <c r="V501" s="83"/>
      <c r="W501" s="83"/>
      <c r="X501" s="83"/>
      <c r="Y501" s="83"/>
      <c r="Z501" s="83"/>
    </row>
    <row r="502" spans="1:26" ht="12.75" customHeight="1" x14ac:dyDescent="0.2">
      <c r="A502" s="134"/>
      <c r="B502" s="134"/>
      <c r="C502" s="134"/>
      <c r="D502" s="134"/>
      <c r="E502" s="134"/>
      <c r="F502" s="134"/>
      <c r="G502" s="134"/>
      <c r="H502" s="83"/>
      <c r="I502" s="83"/>
      <c r="J502" s="83"/>
      <c r="K502" s="83"/>
      <c r="L502" s="83"/>
      <c r="M502" s="83"/>
      <c r="N502" s="83"/>
      <c r="O502" s="83"/>
      <c r="P502" s="83"/>
      <c r="Q502" s="83"/>
      <c r="R502" s="83"/>
      <c r="S502" s="83"/>
      <c r="T502" s="83"/>
      <c r="U502" s="83"/>
      <c r="V502" s="83"/>
      <c r="W502" s="83"/>
      <c r="X502" s="83"/>
      <c r="Y502" s="83"/>
      <c r="Z502" s="83"/>
    </row>
    <row r="503" spans="1:26" ht="12.75" customHeight="1" x14ac:dyDescent="0.2">
      <c r="A503" s="134"/>
      <c r="B503" s="134"/>
      <c r="C503" s="134"/>
      <c r="D503" s="134"/>
      <c r="E503" s="134"/>
      <c r="F503" s="134"/>
      <c r="G503" s="134"/>
      <c r="H503" s="83"/>
      <c r="I503" s="83"/>
      <c r="J503" s="83"/>
      <c r="K503" s="83"/>
      <c r="L503" s="83"/>
      <c r="M503" s="83"/>
      <c r="N503" s="83"/>
      <c r="O503" s="83"/>
      <c r="P503" s="83"/>
      <c r="Q503" s="83"/>
      <c r="R503" s="83"/>
      <c r="S503" s="83"/>
      <c r="T503" s="83"/>
      <c r="U503" s="83"/>
      <c r="V503" s="83"/>
      <c r="W503" s="83"/>
      <c r="X503" s="83"/>
      <c r="Y503" s="83"/>
      <c r="Z503" s="83"/>
    </row>
    <row r="504" spans="1:26" ht="12.75" customHeight="1" x14ac:dyDescent="0.2">
      <c r="A504" s="134"/>
      <c r="B504" s="134"/>
      <c r="C504" s="134"/>
      <c r="D504" s="134"/>
      <c r="E504" s="134"/>
      <c r="F504" s="134"/>
      <c r="G504" s="134"/>
      <c r="H504" s="83"/>
      <c r="I504" s="83"/>
      <c r="J504" s="83"/>
      <c r="K504" s="83"/>
      <c r="L504" s="83"/>
      <c r="M504" s="83"/>
      <c r="N504" s="83"/>
      <c r="O504" s="83"/>
      <c r="P504" s="83"/>
      <c r="Q504" s="83"/>
      <c r="R504" s="83"/>
      <c r="S504" s="83"/>
      <c r="T504" s="83"/>
      <c r="U504" s="83"/>
      <c r="V504" s="83"/>
      <c r="W504" s="83"/>
      <c r="X504" s="83"/>
      <c r="Y504" s="83"/>
      <c r="Z504" s="83"/>
    </row>
    <row r="505" spans="1:26" ht="12.75" customHeight="1" x14ac:dyDescent="0.2">
      <c r="A505" s="134"/>
      <c r="B505" s="134"/>
      <c r="C505" s="134"/>
      <c r="D505" s="134"/>
      <c r="E505" s="134"/>
      <c r="F505" s="134"/>
      <c r="G505" s="134"/>
      <c r="H505" s="83"/>
      <c r="I505" s="83"/>
      <c r="J505" s="83"/>
      <c r="K505" s="83"/>
      <c r="L505" s="83"/>
      <c r="M505" s="83"/>
      <c r="N505" s="83"/>
      <c r="O505" s="83"/>
      <c r="P505" s="83"/>
      <c r="Q505" s="83"/>
      <c r="R505" s="83"/>
      <c r="S505" s="83"/>
      <c r="T505" s="83"/>
      <c r="U505" s="83"/>
      <c r="V505" s="83"/>
      <c r="W505" s="83"/>
      <c r="X505" s="83"/>
      <c r="Y505" s="83"/>
      <c r="Z505" s="83"/>
    </row>
    <row r="506" spans="1:26" ht="12.75" customHeight="1" x14ac:dyDescent="0.2">
      <c r="A506" s="134"/>
      <c r="B506" s="134"/>
      <c r="C506" s="134"/>
      <c r="D506" s="134"/>
      <c r="E506" s="134"/>
      <c r="F506" s="134"/>
      <c r="G506" s="134"/>
      <c r="H506" s="83"/>
      <c r="I506" s="83"/>
      <c r="J506" s="83"/>
      <c r="K506" s="83"/>
      <c r="L506" s="83"/>
      <c r="M506" s="83"/>
      <c r="N506" s="83"/>
      <c r="O506" s="83"/>
      <c r="P506" s="83"/>
      <c r="Q506" s="83"/>
      <c r="R506" s="83"/>
      <c r="S506" s="83"/>
      <c r="T506" s="83"/>
      <c r="U506" s="83"/>
      <c r="V506" s="83"/>
      <c r="W506" s="83"/>
      <c r="X506" s="83"/>
      <c r="Y506" s="83"/>
      <c r="Z506" s="83"/>
    </row>
    <row r="507" spans="1:26" ht="12.75" customHeight="1" x14ac:dyDescent="0.2">
      <c r="A507" s="134"/>
      <c r="B507" s="134"/>
      <c r="C507" s="134"/>
      <c r="D507" s="134"/>
      <c r="E507" s="134"/>
      <c r="F507" s="134"/>
      <c r="G507" s="134"/>
      <c r="H507" s="83"/>
      <c r="I507" s="83"/>
      <c r="J507" s="83"/>
      <c r="K507" s="83"/>
      <c r="L507" s="83"/>
      <c r="M507" s="83"/>
      <c r="N507" s="83"/>
      <c r="O507" s="83"/>
      <c r="P507" s="83"/>
      <c r="Q507" s="83"/>
      <c r="R507" s="83"/>
      <c r="S507" s="83"/>
      <c r="T507" s="83"/>
      <c r="U507" s="83"/>
      <c r="V507" s="83"/>
      <c r="W507" s="83"/>
      <c r="X507" s="83"/>
      <c r="Y507" s="83"/>
      <c r="Z507" s="83"/>
    </row>
    <row r="508" spans="1:26" ht="12.75" customHeight="1" x14ac:dyDescent="0.2">
      <c r="A508" s="134"/>
      <c r="B508" s="134"/>
      <c r="C508" s="134"/>
      <c r="D508" s="134"/>
      <c r="E508" s="134"/>
      <c r="F508" s="134"/>
      <c r="G508" s="134"/>
      <c r="H508" s="83"/>
      <c r="I508" s="83"/>
      <c r="J508" s="83"/>
      <c r="K508" s="83"/>
      <c r="L508" s="83"/>
      <c r="M508" s="83"/>
      <c r="N508" s="83"/>
      <c r="O508" s="83"/>
      <c r="P508" s="83"/>
      <c r="Q508" s="83"/>
      <c r="R508" s="83"/>
      <c r="S508" s="83"/>
      <c r="T508" s="83"/>
      <c r="U508" s="83"/>
      <c r="V508" s="83"/>
      <c r="W508" s="83"/>
      <c r="X508" s="83"/>
      <c r="Y508" s="83"/>
      <c r="Z508" s="83"/>
    </row>
    <row r="509" spans="1:26" ht="12.75" customHeight="1" x14ac:dyDescent="0.2">
      <c r="A509" s="134"/>
      <c r="B509" s="134"/>
      <c r="C509" s="134"/>
      <c r="D509" s="134"/>
      <c r="E509" s="134"/>
      <c r="F509" s="134"/>
      <c r="G509" s="134"/>
      <c r="H509" s="83"/>
      <c r="I509" s="83"/>
      <c r="J509" s="83"/>
      <c r="K509" s="83"/>
      <c r="L509" s="83"/>
      <c r="M509" s="83"/>
      <c r="N509" s="83"/>
      <c r="O509" s="83"/>
      <c r="P509" s="83"/>
      <c r="Q509" s="83"/>
      <c r="R509" s="83"/>
      <c r="S509" s="83"/>
      <c r="T509" s="83"/>
      <c r="U509" s="83"/>
      <c r="V509" s="83"/>
      <c r="W509" s="83"/>
      <c r="X509" s="83"/>
      <c r="Y509" s="83"/>
      <c r="Z509" s="83"/>
    </row>
    <row r="510" spans="1:26" ht="12.75" customHeight="1" x14ac:dyDescent="0.2">
      <c r="A510" s="134"/>
      <c r="B510" s="134"/>
      <c r="C510" s="134"/>
      <c r="D510" s="134"/>
      <c r="E510" s="134"/>
      <c r="F510" s="134"/>
      <c r="G510" s="134"/>
      <c r="H510" s="83"/>
      <c r="I510" s="83"/>
      <c r="J510" s="83"/>
      <c r="K510" s="83"/>
      <c r="L510" s="83"/>
      <c r="M510" s="83"/>
      <c r="N510" s="83"/>
      <c r="O510" s="83"/>
      <c r="P510" s="83"/>
      <c r="Q510" s="83"/>
      <c r="R510" s="83"/>
      <c r="S510" s="83"/>
      <c r="T510" s="83"/>
      <c r="U510" s="83"/>
      <c r="V510" s="83"/>
      <c r="W510" s="83"/>
      <c r="X510" s="83"/>
      <c r="Y510" s="83"/>
      <c r="Z510" s="83"/>
    </row>
    <row r="511" spans="1:26" ht="12.75" customHeight="1" x14ac:dyDescent="0.2">
      <c r="A511" s="134"/>
      <c r="B511" s="134"/>
      <c r="C511" s="134"/>
      <c r="D511" s="134"/>
      <c r="E511" s="134"/>
      <c r="F511" s="134"/>
      <c r="G511" s="134"/>
      <c r="H511" s="83"/>
      <c r="I511" s="83"/>
      <c r="J511" s="83"/>
      <c r="K511" s="83"/>
      <c r="L511" s="83"/>
      <c r="M511" s="83"/>
      <c r="N511" s="83"/>
      <c r="O511" s="83"/>
      <c r="P511" s="83"/>
      <c r="Q511" s="83"/>
      <c r="R511" s="83"/>
      <c r="S511" s="83"/>
      <c r="T511" s="83"/>
      <c r="U511" s="83"/>
      <c r="V511" s="83"/>
      <c r="W511" s="83"/>
      <c r="X511" s="83"/>
      <c r="Y511" s="83"/>
      <c r="Z511" s="83"/>
    </row>
    <row r="512" spans="1:26" ht="12.75" customHeight="1" x14ac:dyDescent="0.2">
      <c r="A512" s="134"/>
      <c r="B512" s="134"/>
      <c r="C512" s="134"/>
      <c r="D512" s="134"/>
      <c r="E512" s="134"/>
      <c r="F512" s="134"/>
      <c r="G512" s="134"/>
      <c r="H512" s="83"/>
      <c r="I512" s="83"/>
      <c r="J512" s="83"/>
      <c r="K512" s="83"/>
      <c r="L512" s="83"/>
      <c r="M512" s="83"/>
      <c r="N512" s="83"/>
      <c r="O512" s="83"/>
      <c r="P512" s="83"/>
      <c r="Q512" s="83"/>
      <c r="R512" s="83"/>
      <c r="S512" s="83"/>
      <c r="T512" s="83"/>
      <c r="U512" s="83"/>
      <c r="V512" s="83"/>
      <c r="W512" s="83"/>
      <c r="X512" s="83"/>
      <c r="Y512" s="83"/>
      <c r="Z512" s="83"/>
    </row>
    <row r="513" spans="1:26" ht="12.75" customHeight="1" x14ac:dyDescent="0.2">
      <c r="A513" s="134"/>
      <c r="B513" s="134"/>
      <c r="C513" s="134"/>
      <c r="D513" s="134"/>
      <c r="E513" s="134"/>
      <c r="F513" s="134"/>
      <c r="G513" s="134"/>
      <c r="H513" s="83"/>
      <c r="I513" s="83"/>
      <c r="J513" s="83"/>
      <c r="K513" s="83"/>
      <c r="L513" s="83"/>
      <c r="M513" s="83"/>
      <c r="N513" s="83"/>
      <c r="O513" s="83"/>
      <c r="P513" s="83"/>
      <c r="Q513" s="83"/>
      <c r="R513" s="83"/>
      <c r="S513" s="83"/>
      <c r="T513" s="83"/>
      <c r="U513" s="83"/>
      <c r="V513" s="83"/>
      <c r="W513" s="83"/>
      <c r="X513" s="83"/>
      <c r="Y513" s="83"/>
      <c r="Z513" s="83"/>
    </row>
    <row r="514" spans="1:26" ht="12.75" customHeight="1" x14ac:dyDescent="0.2">
      <c r="A514" s="134"/>
      <c r="B514" s="134"/>
      <c r="C514" s="134"/>
      <c r="D514" s="134"/>
      <c r="E514" s="134"/>
      <c r="F514" s="134"/>
      <c r="G514" s="134"/>
      <c r="H514" s="83"/>
      <c r="I514" s="83"/>
      <c r="J514" s="83"/>
      <c r="K514" s="83"/>
      <c r="L514" s="83"/>
      <c r="M514" s="83"/>
      <c r="N514" s="83"/>
      <c r="O514" s="83"/>
      <c r="P514" s="83"/>
      <c r="Q514" s="83"/>
      <c r="R514" s="83"/>
      <c r="S514" s="83"/>
      <c r="T514" s="83"/>
      <c r="U514" s="83"/>
      <c r="V514" s="83"/>
      <c r="W514" s="83"/>
      <c r="X514" s="83"/>
      <c r="Y514" s="83"/>
      <c r="Z514" s="83"/>
    </row>
    <row r="515" spans="1:26" ht="12.75" customHeight="1" x14ac:dyDescent="0.2">
      <c r="A515" s="134"/>
      <c r="B515" s="134"/>
      <c r="C515" s="134"/>
      <c r="D515" s="134"/>
      <c r="E515" s="134"/>
      <c r="F515" s="134"/>
      <c r="G515" s="134"/>
      <c r="H515" s="83"/>
      <c r="I515" s="83"/>
      <c r="J515" s="83"/>
      <c r="K515" s="83"/>
      <c r="L515" s="83"/>
      <c r="M515" s="83"/>
      <c r="N515" s="83"/>
      <c r="O515" s="83"/>
      <c r="P515" s="83"/>
      <c r="Q515" s="83"/>
      <c r="R515" s="83"/>
      <c r="S515" s="83"/>
      <c r="T515" s="83"/>
      <c r="U515" s="83"/>
      <c r="V515" s="83"/>
      <c r="W515" s="83"/>
      <c r="X515" s="83"/>
      <c r="Y515" s="83"/>
      <c r="Z515" s="83"/>
    </row>
    <row r="516" spans="1:26" ht="12.75" customHeight="1" x14ac:dyDescent="0.2">
      <c r="A516" s="134"/>
      <c r="B516" s="134"/>
      <c r="C516" s="134"/>
      <c r="D516" s="134"/>
      <c r="E516" s="134"/>
      <c r="F516" s="134"/>
      <c r="G516" s="134"/>
      <c r="H516" s="83"/>
      <c r="I516" s="83"/>
      <c r="J516" s="83"/>
      <c r="K516" s="83"/>
      <c r="L516" s="83"/>
      <c r="M516" s="83"/>
      <c r="N516" s="83"/>
      <c r="O516" s="83"/>
      <c r="P516" s="83"/>
      <c r="Q516" s="83"/>
      <c r="R516" s="83"/>
      <c r="S516" s="83"/>
      <c r="T516" s="83"/>
      <c r="U516" s="83"/>
      <c r="V516" s="83"/>
      <c r="W516" s="83"/>
      <c r="X516" s="83"/>
      <c r="Y516" s="83"/>
      <c r="Z516" s="83"/>
    </row>
    <row r="517" spans="1:26" ht="12.75" customHeight="1" x14ac:dyDescent="0.2">
      <c r="A517" s="134"/>
      <c r="B517" s="134"/>
      <c r="C517" s="134"/>
      <c r="D517" s="134"/>
      <c r="E517" s="134"/>
      <c r="F517" s="134"/>
      <c r="G517" s="134"/>
      <c r="H517" s="83"/>
      <c r="I517" s="83"/>
      <c r="J517" s="83"/>
      <c r="K517" s="83"/>
      <c r="L517" s="83"/>
      <c r="M517" s="83"/>
      <c r="N517" s="83"/>
      <c r="O517" s="83"/>
      <c r="P517" s="83"/>
      <c r="Q517" s="83"/>
      <c r="R517" s="83"/>
      <c r="S517" s="83"/>
      <c r="T517" s="83"/>
      <c r="U517" s="83"/>
      <c r="V517" s="83"/>
      <c r="W517" s="83"/>
      <c r="X517" s="83"/>
      <c r="Y517" s="83"/>
      <c r="Z517" s="83"/>
    </row>
    <row r="518" spans="1:26" ht="12.75" customHeight="1" x14ac:dyDescent="0.2">
      <c r="A518" s="134"/>
      <c r="B518" s="134"/>
      <c r="C518" s="134"/>
      <c r="D518" s="134"/>
      <c r="E518" s="134"/>
      <c r="F518" s="134"/>
      <c r="G518" s="134"/>
      <c r="H518" s="83"/>
      <c r="I518" s="83"/>
      <c r="J518" s="83"/>
      <c r="K518" s="83"/>
      <c r="L518" s="83"/>
      <c r="M518" s="83"/>
      <c r="N518" s="83"/>
      <c r="O518" s="83"/>
      <c r="P518" s="83"/>
      <c r="Q518" s="83"/>
      <c r="R518" s="83"/>
      <c r="S518" s="83"/>
      <c r="T518" s="83"/>
      <c r="U518" s="83"/>
      <c r="V518" s="83"/>
      <c r="W518" s="83"/>
      <c r="X518" s="83"/>
      <c r="Y518" s="83"/>
      <c r="Z518" s="83"/>
    </row>
    <row r="519" spans="1:26" ht="12.75" customHeight="1" x14ac:dyDescent="0.2">
      <c r="A519" s="134"/>
      <c r="B519" s="134"/>
      <c r="C519" s="134"/>
      <c r="D519" s="134"/>
      <c r="E519" s="134"/>
      <c r="F519" s="134"/>
      <c r="G519" s="134"/>
      <c r="H519" s="83"/>
      <c r="I519" s="83"/>
      <c r="J519" s="83"/>
      <c r="K519" s="83"/>
      <c r="L519" s="83"/>
      <c r="M519" s="83"/>
      <c r="N519" s="83"/>
      <c r="O519" s="83"/>
      <c r="P519" s="83"/>
      <c r="Q519" s="83"/>
      <c r="R519" s="83"/>
      <c r="S519" s="83"/>
      <c r="T519" s="83"/>
      <c r="U519" s="83"/>
      <c r="V519" s="83"/>
      <c r="W519" s="83"/>
      <c r="X519" s="83"/>
      <c r="Y519" s="83"/>
      <c r="Z519" s="83"/>
    </row>
    <row r="520" spans="1:26" ht="12.75" customHeight="1" x14ac:dyDescent="0.2">
      <c r="A520" s="134"/>
      <c r="B520" s="134"/>
      <c r="C520" s="134"/>
      <c r="D520" s="134"/>
      <c r="E520" s="134"/>
      <c r="F520" s="134"/>
      <c r="G520" s="134"/>
      <c r="H520" s="83"/>
      <c r="I520" s="83"/>
      <c r="J520" s="83"/>
      <c r="K520" s="83"/>
      <c r="L520" s="83"/>
      <c r="M520" s="83"/>
      <c r="N520" s="83"/>
      <c r="O520" s="83"/>
      <c r="P520" s="83"/>
      <c r="Q520" s="83"/>
      <c r="R520" s="83"/>
      <c r="S520" s="83"/>
      <c r="T520" s="83"/>
      <c r="U520" s="83"/>
      <c r="V520" s="83"/>
      <c r="W520" s="83"/>
      <c r="X520" s="83"/>
      <c r="Y520" s="83"/>
      <c r="Z520" s="83"/>
    </row>
    <row r="521" spans="1:26" ht="12.75" customHeight="1" x14ac:dyDescent="0.2">
      <c r="A521" s="134"/>
      <c r="B521" s="134"/>
      <c r="C521" s="134"/>
      <c r="D521" s="134"/>
      <c r="E521" s="134"/>
      <c r="F521" s="134"/>
      <c r="G521" s="134"/>
      <c r="H521" s="83"/>
      <c r="I521" s="83"/>
      <c r="J521" s="83"/>
      <c r="K521" s="83"/>
      <c r="L521" s="83"/>
      <c r="M521" s="83"/>
      <c r="N521" s="83"/>
      <c r="O521" s="83"/>
      <c r="P521" s="83"/>
      <c r="Q521" s="83"/>
      <c r="R521" s="83"/>
      <c r="S521" s="83"/>
      <c r="T521" s="83"/>
      <c r="U521" s="83"/>
      <c r="V521" s="83"/>
      <c r="W521" s="83"/>
      <c r="X521" s="83"/>
      <c r="Y521" s="83"/>
      <c r="Z521" s="83"/>
    </row>
    <row r="522" spans="1:26" ht="12.75" customHeight="1" x14ac:dyDescent="0.2">
      <c r="A522" s="134"/>
      <c r="B522" s="134"/>
      <c r="C522" s="134"/>
      <c r="D522" s="134"/>
      <c r="E522" s="134"/>
      <c r="F522" s="134"/>
      <c r="G522" s="134"/>
      <c r="H522" s="83"/>
      <c r="I522" s="83"/>
      <c r="J522" s="83"/>
      <c r="K522" s="83"/>
      <c r="L522" s="83"/>
      <c r="M522" s="83"/>
      <c r="N522" s="83"/>
      <c r="O522" s="83"/>
      <c r="P522" s="83"/>
      <c r="Q522" s="83"/>
      <c r="R522" s="83"/>
      <c r="S522" s="83"/>
      <c r="T522" s="83"/>
      <c r="U522" s="83"/>
      <c r="V522" s="83"/>
      <c r="W522" s="83"/>
      <c r="X522" s="83"/>
      <c r="Y522" s="83"/>
      <c r="Z522" s="83"/>
    </row>
    <row r="523" spans="1:26" ht="12.75" customHeight="1" x14ac:dyDescent="0.2">
      <c r="A523" s="134"/>
      <c r="B523" s="134"/>
      <c r="C523" s="134"/>
      <c r="D523" s="134"/>
      <c r="E523" s="134"/>
      <c r="F523" s="134"/>
      <c r="G523" s="134"/>
      <c r="H523" s="83"/>
      <c r="I523" s="83"/>
      <c r="J523" s="83"/>
      <c r="K523" s="83"/>
      <c r="L523" s="83"/>
      <c r="M523" s="83"/>
      <c r="N523" s="83"/>
      <c r="O523" s="83"/>
      <c r="P523" s="83"/>
      <c r="Q523" s="83"/>
      <c r="R523" s="83"/>
      <c r="S523" s="83"/>
      <c r="T523" s="83"/>
      <c r="U523" s="83"/>
      <c r="V523" s="83"/>
      <c r="W523" s="83"/>
      <c r="X523" s="83"/>
      <c r="Y523" s="83"/>
      <c r="Z523" s="83"/>
    </row>
    <row r="524" spans="1:26" ht="12.75" customHeight="1" x14ac:dyDescent="0.2">
      <c r="A524" s="134"/>
      <c r="B524" s="134"/>
      <c r="C524" s="134"/>
      <c r="D524" s="134"/>
      <c r="E524" s="134"/>
      <c r="F524" s="134"/>
      <c r="G524" s="134"/>
      <c r="H524" s="83"/>
      <c r="I524" s="83"/>
      <c r="J524" s="83"/>
      <c r="K524" s="83"/>
      <c r="L524" s="83"/>
      <c r="M524" s="83"/>
      <c r="N524" s="83"/>
      <c r="O524" s="83"/>
      <c r="P524" s="83"/>
      <c r="Q524" s="83"/>
      <c r="R524" s="83"/>
      <c r="S524" s="83"/>
      <c r="T524" s="83"/>
      <c r="U524" s="83"/>
      <c r="V524" s="83"/>
      <c r="W524" s="83"/>
      <c r="X524" s="83"/>
      <c r="Y524" s="83"/>
      <c r="Z524" s="83"/>
    </row>
    <row r="525" spans="1:26" ht="12.75" customHeight="1" x14ac:dyDescent="0.2">
      <c r="A525" s="134"/>
      <c r="B525" s="134"/>
      <c r="C525" s="134"/>
      <c r="D525" s="134"/>
      <c r="E525" s="134"/>
      <c r="F525" s="134"/>
      <c r="G525" s="134"/>
      <c r="H525" s="83"/>
      <c r="I525" s="83"/>
      <c r="J525" s="83"/>
      <c r="K525" s="83"/>
      <c r="L525" s="83"/>
      <c r="M525" s="83"/>
      <c r="N525" s="83"/>
      <c r="O525" s="83"/>
      <c r="P525" s="83"/>
      <c r="Q525" s="83"/>
      <c r="R525" s="83"/>
      <c r="S525" s="83"/>
      <c r="T525" s="83"/>
      <c r="U525" s="83"/>
      <c r="V525" s="83"/>
      <c r="W525" s="83"/>
      <c r="X525" s="83"/>
      <c r="Y525" s="83"/>
      <c r="Z525" s="83"/>
    </row>
    <row r="526" spans="1:26" ht="12.75" customHeight="1" x14ac:dyDescent="0.2">
      <c r="A526" s="134"/>
      <c r="B526" s="134"/>
      <c r="C526" s="134"/>
      <c r="D526" s="134"/>
      <c r="E526" s="134"/>
      <c r="F526" s="134"/>
      <c r="G526" s="134"/>
      <c r="H526" s="83"/>
      <c r="I526" s="83"/>
      <c r="J526" s="83"/>
      <c r="K526" s="83"/>
      <c r="L526" s="83"/>
      <c r="M526" s="83"/>
      <c r="N526" s="83"/>
      <c r="O526" s="83"/>
      <c r="P526" s="83"/>
      <c r="Q526" s="83"/>
      <c r="R526" s="83"/>
      <c r="S526" s="83"/>
      <c r="T526" s="83"/>
      <c r="U526" s="83"/>
      <c r="V526" s="83"/>
      <c r="W526" s="83"/>
      <c r="X526" s="83"/>
      <c r="Y526" s="83"/>
      <c r="Z526" s="83"/>
    </row>
    <row r="527" spans="1:26" ht="12.75" customHeight="1" x14ac:dyDescent="0.2">
      <c r="A527" s="134"/>
      <c r="B527" s="134"/>
      <c r="C527" s="134"/>
      <c r="D527" s="134"/>
      <c r="E527" s="134"/>
      <c r="F527" s="134"/>
      <c r="G527" s="134"/>
      <c r="H527" s="83"/>
      <c r="I527" s="83"/>
      <c r="J527" s="83"/>
      <c r="K527" s="83"/>
      <c r="L527" s="83"/>
      <c r="M527" s="83"/>
      <c r="N527" s="83"/>
      <c r="O527" s="83"/>
      <c r="P527" s="83"/>
      <c r="Q527" s="83"/>
      <c r="R527" s="83"/>
      <c r="S527" s="83"/>
      <c r="T527" s="83"/>
      <c r="U527" s="83"/>
      <c r="V527" s="83"/>
      <c r="W527" s="83"/>
      <c r="X527" s="83"/>
      <c r="Y527" s="83"/>
      <c r="Z527" s="83"/>
    </row>
    <row r="528" spans="1:26" ht="12.75" customHeight="1" x14ac:dyDescent="0.2">
      <c r="A528" s="134"/>
      <c r="B528" s="134"/>
      <c r="C528" s="134"/>
      <c r="D528" s="134"/>
      <c r="E528" s="134"/>
      <c r="F528" s="134"/>
      <c r="G528" s="134"/>
      <c r="H528" s="83"/>
      <c r="I528" s="83"/>
      <c r="J528" s="83"/>
      <c r="K528" s="83"/>
      <c r="L528" s="83"/>
      <c r="M528" s="83"/>
      <c r="N528" s="83"/>
      <c r="O528" s="83"/>
      <c r="P528" s="83"/>
      <c r="Q528" s="83"/>
      <c r="R528" s="83"/>
      <c r="S528" s="83"/>
      <c r="T528" s="83"/>
      <c r="U528" s="83"/>
      <c r="V528" s="83"/>
      <c r="W528" s="83"/>
      <c r="X528" s="83"/>
      <c r="Y528" s="83"/>
      <c r="Z528" s="83"/>
    </row>
    <row r="529" spans="1:26" ht="12.75" customHeight="1" x14ac:dyDescent="0.2">
      <c r="A529" s="134"/>
      <c r="B529" s="134"/>
      <c r="C529" s="134"/>
      <c r="D529" s="134"/>
      <c r="E529" s="134"/>
      <c r="F529" s="134"/>
      <c r="G529" s="134"/>
      <c r="H529" s="83"/>
      <c r="I529" s="83"/>
      <c r="J529" s="83"/>
      <c r="K529" s="83"/>
      <c r="L529" s="83"/>
      <c r="M529" s="83"/>
      <c r="N529" s="83"/>
      <c r="O529" s="83"/>
      <c r="P529" s="83"/>
      <c r="Q529" s="83"/>
      <c r="R529" s="83"/>
      <c r="S529" s="83"/>
      <c r="T529" s="83"/>
      <c r="U529" s="83"/>
      <c r="V529" s="83"/>
      <c r="W529" s="83"/>
      <c r="X529" s="83"/>
      <c r="Y529" s="83"/>
      <c r="Z529" s="83"/>
    </row>
    <row r="530" spans="1:26" ht="12.75" customHeight="1" x14ac:dyDescent="0.2">
      <c r="A530" s="134"/>
      <c r="B530" s="134"/>
      <c r="C530" s="134"/>
      <c r="D530" s="134"/>
      <c r="E530" s="134"/>
      <c r="F530" s="134"/>
      <c r="G530" s="134"/>
      <c r="H530" s="83"/>
      <c r="I530" s="83"/>
      <c r="J530" s="83"/>
      <c r="K530" s="83"/>
      <c r="L530" s="83"/>
      <c r="M530" s="83"/>
      <c r="N530" s="83"/>
      <c r="O530" s="83"/>
      <c r="P530" s="83"/>
      <c r="Q530" s="83"/>
      <c r="R530" s="83"/>
      <c r="S530" s="83"/>
      <c r="T530" s="83"/>
      <c r="U530" s="83"/>
      <c r="V530" s="83"/>
      <c r="W530" s="83"/>
      <c r="X530" s="83"/>
      <c r="Y530" s="83"/>
      <c r="Z530" s="83"/>
    </row>
    <row r="531" spans="1:26" ht="12.75" customHeight="1" x14ac:dyDescent="0.2">
      <c r="A531" s="134"/>
      <c r="B531" s="134"/>
      <c r="C531" s="134"/>
      <c r="D531" s="134"/>
      <c r="E531" s="134"/>
      <c r="F531" s="134"/>
      <c r="G531" s="134"/>
      <c r="H531" s="83"/>
      <c r="I531" s="83"/>
      <c r="J531" s="83"/>
      <c r="K531" s="83"/>
      <c r="L531" s="83"/>
      <c r="M531" s="83"/>
      <c r="N531" s="83"/>
      <c r="O531" s="83"/>
      <c r="P531" s="83"/>
      <c r="Q531" s="83"/>
      <c r="R531" s="83"/>
      <c r="S531" s="83"/>
      <c r="T531" s="83"/>
      <c r="U531" s="83"/>
      <c r="V531" s="83"/>
      <c r="W531" s="83"/>
      <c r="X531" s="83"/>
      <c r="Y531" s="83"/>
      <c r="Z531" s="83"/>
    </row>
    <row r="532" spans="1:26" ht="12.75" customHeight="1" x14ac:dyDescent="0.2">
      <c r="A532" s="134"/>
      <c r="B532" s="134"/>
      <c r="C532" s="134"/>
      <c r="D532" s="134"/>
      <c r="E532" s="134"/>
      <c r="F532" s="134"/>
      <c r="G532" s="134"/>
      <c r="H532" s="83"/>
      <c r="I532" s="83"/>
      <c r="J532" s="83"/>
      <c r="K532" s="83"/>
      <c r="L532" s="83"/>
      <c r="M532" s="83"/>
      <c r="N532" s="83"/>
      <c r="O532" s="83"/>
      <c r="P532" s="83"/>
      <c r="Q532" s="83"/>
      <c r="R532" s="83"/>
      <c r="S532" s="83"/>
      <c r="T532" s="83"/>
      <c r="U532" s="83"/>
      <c r="V532" s="83"/>
      <c r="W532" s="83"/>
      <c r="X532" s="83"/>
      <c r="Y532" s="83"/>
      <c r="Z532" s="83"/>
    </row>
    <row r="533" spans="1:26" ht="12.75" customHeight="1" x14ac:dyDescent="0.2">
      <c r="A533" s="134"/>
      <c r="B533" s="134"/>
      <c r="C533" s="134"/>
      <c r="D533" s="134"/>
      <c r="E533" s="134"/>
      <c r="F533" s="134"/>
      <c r="G533" s="134"/>
      <c r="H533" s="83"/>
      <c r="I533" s="83"/>
      <c r="J533" s="83"/>
      <c r="K533" s="83"/>
      <c r="L533" s="83"/>
      <c r="M533" s="83"/>
      <c r="N533" s="83"/>
      <c r="O533" s="83"/>
      <c r="P533" s="83"/>
      <c r="Q533" s="83"/>
      <c r="R533" s="83"/>
      <c r="S533" s="83"/>
      <c r="T533" s="83"/>
      <c r="U533" s="83"/>
      <c r="V533" s="83"/>
      <c r="W533" s="83"/>
      <c r="X533" s="83"/>
      <c r="Y533" s="83"/>
      <c r="Z533" s="83"/>
    </row>
    <row r="534" spans="1:26" ht="12.75" customHeight="1" x14ac:dyDescent="0.2">
      <c r="A534" s="134"/>
      <c r="B534" s="134"/>
      <c r="C534" s="134"/>
      <c r="D534" s="134"/>
      <c r="E534" s="134"/>
      <c r="F534" s="134"/>
      <c r="G534" s="134"/>
      <c r="H534" s="83"/>
      <c r="I534" s="83"/>
      <c r="J534" s="83"/>
      <c r="K534" s="83"/>
      <c r="L534" s="83"/>
      <c r="M534" s="83"/>
      <c r="N534" s="83"/>
      <c r="O534" s="83"/>
      <c r="P534" s="83"/>
      <c r="Q534" s="83"/>
      <c r="R534" s="83"/>
      <c r="S534" s="83"/>
      <c r="T534" s="83"/>
      <c r="U534" s="83"/>
      <c r="V534" s="83"/>
      <c r="W534" s="83"/>
      <c r="X534" s="83"/>
      <c r="Y534" s="83"/>
      <c r="Z534" s="83"/>
    </row>
    <row r="535" spans="1:26" ht="12.75" customHeight="1" x14ac:dyDescent="0.2">
      <c r="A535" s="134"/>
      <c r="B535" s="134"/>
      <c r="C535" s="134"/>
      <c r="D535" s="134"/>
      <c r="E535" s="134"/>
      <c r="F535" s="134"/>
      <c r="G535" s="134"/>
      <c r="H535" s="83"/>
      <c r="I535" s="83"/>
      <c r="J535" s="83"/>
      <c r="K535" s="83"/>
      <c r="L535" s="83"/>
      <c r="M535" s="83"/>
      <c r="N535" s="83"/>
      <c r="O535" s="83"/>
      <c r="P535" s="83"/>
      <c r="Q535" s="83"/>
      <c r="R535" s="83"/>
      <c r="S535" s="83"/>
      <c r="T535" s="83"/>
      <c r="U535" s="83"/>
      <c r="V535" s="83"/>
      <c r="W535" s="83"/>
      <c r="X535" s="83"/>
      <c r="Y535" s="83"/>
      <c r="Z535" s="83"/>
    </row>
    <row r="536" spans="1:26" ht="12.75" customHeight="1" x14ac:dyDescent="0.2">
      <c r="A536" s="134"/>
      <c r="B536" s="134"/>
      <c r="C536" s="134"/>
      <c r="D536" s="134"/>
      <c r="E536" s="134"/>
      <c r="F536" s="134"/>
      <c r="G536" s="134"/>
      <c r="H536" s="83"/>
      <c r="I536" s="83"/>
      <c r="J536" s="83"/>
      <c r="K536" s="83"/>
      <c r="L536" s="83"/>
      <c r="M536" s="83"/>
      <c r="N536" s="83"/>
      <c r="O536" s="83"/>
      <c r="P536" s="83"/>
      <c r="Q536" s="83"/>
      <c r="R536" s="83"/>
      <c r="S536" s="83"/>
      <c r="T536" s="83"/>
      <c r="U536" s="83"/>
      <c r="V536" s="83"/>
      <c r="W536" s="83"/>
      <c r="X536" s="83"/>
      <c r="Y536" s="83"/>
      <c r="Z536" s="83"/>
    </row>
    <row r="537" spans="1:26" ht="12.75" customHeight="1" x14ac:dyDescent="0.2">
      <c r="A537" s="134"/>
      <c r="B537" s="134"/>
      <c r="C537" s="134"/>
      <c r="D537" s="134"/>
      <c r="E537" s="134"/>
      <c r="F537" s="134"/>
      <c r="G537" s="134"/>
      <c r="H537" s="83"/>
      <c r="I537" s="83"/>
      <c r="J537" s="83"/>
      <c r="K537" s="83"/>
      <c r="L537" s="83"/>
      <c r="M537" s="83"/>
      <c r="N537" s="83"/>
      <c r="O537" s="83"/>
      <c r="P537" s="83"/>
      <c r="Q537" s="83"/>
      <c r="R537" s="83"/>
      <c r="S537" s="83"/>
      <c r="T537" s="83"/>
      <c r="U537" s="83"/>
      <c r="V537" s="83"/>
      <c r="W537" s="83"/>
      <c r="X537" s="83"/>
      <c r="Y537" s="83"/>
      <c r="Z537" s="83"/>
    </row>
    <row r="538" spans="1:26" ht="12.75" customHeight="1" x14ac:dyDescent="0.2">
      <c r="A538" s="134"/>
      <c r="B538" s="134"/>
      <c r="C538" s="134"/>
      <c r="D538" s="134"/>
      <c r="E538" s="134"/>
      <c r="F538" s="134"/>
      <c r="G538" s="134"/>
      <c r="H538" s="83"/>
      <c r="I538" s="83"/>
      <c r="J538" s="83"/>
      <c r="K538" s="83"/>
      <c r="L538" s="83"/>
      <c r="M538" s="83"/>
      <c r="N538" s="83"/>
      <c r="O538" s="83"/>
      <c r="P538" s="83"/>
      <c r="Q538" s="83"/>
      <c r="R538" s="83"/>
      <c r="S538" s="83"/>
      <c r="T538" s="83"/>
      <c r="U538" s="83"/>
      <c r="V538" s="83"/>
      <c r="W538" s="83"/>
      <c r="X538" s="83"/>
      <c r="Y538" s="83"/>
      <c r="Z538" s="83"/>
    </row>
    <row r="539" spans="1:26" ht="12.75" customHeight="1" x14ac:dyDescent="0.2">
      <c r="A539" s="134"/>
      <c r="B539" s="134"/>
      <c r="C539" s="134"/>
      <c r="D539" s="134"/>
      <c r="E539" s="134"/>
      <c r="F539" s="134"/>
      <c r="G539" s="134"/>
      <c r="H539" s="83"/>
      <c r="I539" s="83"/>
      <c r="J539" s="83"/>
      <c r="K539" s="83"/>
      <c r="L539" s="83"/>
      <c r="M539" s="83"/>
      <c r="N539" s="83"/>
      <c r="O539" s="83"/>
      <c r="P539" s="83"/>
      <c r="Q539" s="83"/>
      <c r="R539" s="83"/>
      <c r="S539" s="83"/>
      <c r="T539" s="83"/>
      <c r="U539" s="83"/>
      <c r="V539" s="83"/>
      <c r="W539" s="83"/>
      <c r="X539" s="83"/>
      <c r="Y539" s="83"/>
      <c r="Z539" s="83"/>
    </row>
    <row r="540" spans="1:26" ht="12.75" customHeight="1" x14ac:dyDescent="0.2">
      <c r="A540" s="134"/>
      <c r="B540" s="134"/>
      <c r="C540" s="134"/>
      <c r="D540" s="134"/>
      <c r="E540" s="134"/>
      <c r="F540" s="134"/>
      <c r="G540" s="134"/>
      <c r="H540" s="83"/>
      <c r="I540" s="83"/>
      <c r="J540" s="83"/>
      <c r="K540" s="83"/>
      <c r="L540" s="83"/>
      <c r="M540" s="83"/>
      <c r="N540" s="83"/>
      <c r="O540" s="83"/>
      <c r="P540" s="83"/>
      <c r="Q540" s="83"/>
      <c r="R540" s="83"/>
      <c r="S540" s="83"/>
      <c r="T540" s="83"/>
      <c r="U540" s="83"/>
      <c r="V540" s="83"/>
      <c r="W540" s="83"/>
      <c r="X540" s="83"/>
      <c r="Y540" s="83"/>
      <c r="Z540" s="83"/>
    </row>
    <row r="541" spans="1:26" ht="12.75" customHeight="1" x14ac:dyDescent="0.2">
      <c r="A541" s="134"/>
      <c r="B541" s="134"/>
      <c r="C541" s="134"/>
      <c r="D541" s="134"/>
      <c r="E541" s="134"/>
      <c r="F541" s="134"/>
      <c r="G541" s="134"/>
      <c r="H541" s="83"/>
      <c r="I541" s="83"/>
      <c r="J541" s="83"/>
      <c r="K541" s="83"/>
      <c r="L541" s="83"/>
      <c r="M541" s="83"/>
      <c r="N541" s="83"/>
      <c r="O541" s="83"/>
      <c r="P541" s="83"/>
      <c r="Q541" s="83"/>
      <c r="R541" s="83"/>
      <c r="S541" s="83"/>
      <c r="T541" s="83"/>
      <c r="U541" s="83"/>
      <c r="V541" s="83"/>
      <c r="W541" s="83"/>
      <c r="X541" s="83"/>
      <c r="Y541" s="83"/>
      <c r="Z541" s="83"/>
    </row>
    <row r="542" spans="1:26" ht="12.75" customHeight="1" x14ac:dyDescent="0.2">
      <c r="A542" s="134"/>
      <c r="B542" s="134"/>
      <c r="C542" s="134"/>
      <c r="D542" s="134"/>
      <c r="E542" s="134"/>
      <c r="F542" s="134"/>
      <c r="G542" s="134"/>
      <c r="H542" s="83"/>
      <c r="I542" s="83"/>
      <c r="J542" s="83"/>
      <c r="K542" s="83"/>
      <c r="L542" s="83"/>
      <c r="M542" s="83"/>
      <c r="N542" s="83"/>
      <c r="O542" s="83"/>
      <c r="P542" s="83"/>
      <c r="Q542" s="83"/>
      <c r="R542" s="83"/>
      <c r="S542" s="83"/>
      <c r="T542" s="83"/>
      <c r="U542" s="83"/>
      <c r="V542" s="83"/>
      <c r="W542" s="83"/>
      <c r="X542" s="83"/>
      <c r="Y542" s="83"/>
      <c r="Z542" s="83"/>
    </row>
    <row r="543" spans="1:26" ht="12.75" customHeight="1" x14ac:dyDescent="0.2">
      <c r="A543" s="134"/>
      <c r="B543" s="134"/>
      <c r="C543" s="134"/>
      <c r="D543" s="134"/>
      <c r="E543" s="134"/>
      <c r="F543" s="134"/>
      <c r="G543" s="134"/>
      <c r="H543" s="83"/>
      <c r="I543" s="83"/>
      <c r="J543" s="83"/>
      <c r="K543" s="83"/>
      <c r="L543" s="83"/>
      <c r="M543" s="83"/>
      <c r="N543" s="83"/>
      <c r="O543" s="83"/>
      <c r="P543" s="83"/>
      <c r="Q543" s="83"/>
      <c r="R543" s="83"/>
      <c r="S543" s="83"/>
      <c r="T543" s="83"/>
      <c r="U543" s="83"/>
      <c r="V543" s="83"/>
      <c r="W543" s="83"/>
      <c r="X543" s="83"/>
      <c r="Y543" s="83"/>
      <c r="Z543" s="83"/>
    </row>
    <row r="544" spans="1:26" ht="12.75" customHeight="1" x14ac:dyDescent="0.2">
      <c r="A544" s="134"/>
      <c r="B544" s="134"/>
      <c r="C544" s="134"/>
      <c r="D544" s="134"/>
      <c r="E544" s="134"/>
      <c r="F544" s="134"/>
      <c r="G544" s="134"/>
      <c r="H544" s="83"/>
      <c r="I544" s="83"/>
      <c r="J544" s="83"/>
      <c r="K544" s="83"/>
      <c r="L544" s="83"/>
      <c r="M544" s="83"/>
      <c r="N544" s="83"/>
      <c r="O544" s="83"/>
      <c r="P544" s="83"/>
      <c r="Q544" s="83"/>
      <c r="R544" s="83"/>
      <c r="S544" s="83"/>
      <c r="T544" s="83"/>
      <c r="U544" s="83"/>
      <c r="V544" s="83"/>
      <c r="W544" s="83"/>
      <c r="X544" s="83"/>
      <c r="Y544" s="83"/>
      <c r="Z544" s="83"/>
    </row>
    <row r="545" spans="1:26" ht="12.75" customHeight="1" x14ac:dyDescent="0.2">
      <c r="A545" s="134"/>
      <c r="B545" s="134"/>
      <c r="C545" s="134"/>
      <c r="D545" s="134"/>
      <c r="E545" s="134"/>
      <c r="F545" s="134"/>
      <c r="G545" s="134"/>
      <c r="H545" s="83"/>
      <c r="I545" s="83"/>
      <c r="J545" s="83"/>
      <c r="K545" s="83"/>
      <c r="L545" s="83"/>
      <c r="M545" s="83"/>
      <c r="N545" s="83"/>
      <c r="O545" s="83"/>
      <c r="P545" s="83"/>
      <c r="Q545" s="83"/>
      <c r="R545" s="83"/>
      <c r="S545" s="83"/>
      <c r="T545" s="83"/>
      <c r="U545" s="83"/>
      <c r="V545" s="83"/>
      <c r="W545" s="83"/>
      <c r="X545" s="83"/>
      <c r="Y545" s="83"/>
      <c r="Z545" s="83"/>
    </row>
    <row r="546" spans="1:26" ht="12.75" customHeight="1" x14ac:dyDescent="0.2">
      <c r="A546" s="134"/>
      <c r="B546" s="134"/>
      <c r="C546" s="134"/>
      <c r="D546" s="134"/>
      <c r="E546" s="134"/>
      <c r="F546" s="134"/>
      <c r="G546" s="134"/>
      <c r="H546" s="83"/>
      <c r="I546" s="83"/>
      <c r="J546" s="83"/>
      <c r="K546" s="83"/>
      <c r="L546" s="83"/>
      <c r="M546" s="83"/>
      <c r="N546" s="83"/>
      <c r="O546" s="83"/>
      <c r="P546" s="83"/>
      <c r="Q546" s="83"/>
      <c r="R546" s="83"/>
      <c r="S546" s="83"/>
      <c r="T546" s="83"/>
      <c r="U546" s="83"/>
      <c r="V546" s="83"/>
      <c r="W546" s="83"/>
      <c r="X546" s="83"/>
      <c r="Y546" s="83"/>
      <c r="Z546" s="83"/>
    </row>
    <row r="547" spans="1:26" ht="12.75" customHeight="1" x14ac:dyDescent="0.2">
      <c r="A547" s="134"/>
      <c r="B547" s="134"/>
      <c r="C547" s="134"/>
      <c r="D547" s="134"/>
      <c r="E547" s="134"/>
      <c r="F547" s="134"/>
      <c r="G547" s="134"/>
      <c r="H547" s="83"/>
      <c r="I547" s="83"/>
      <c r="J547" s="83"/>
      <c r="K547" s="83"/>
      <c r="L547" s="83"/>
      <c r="M547" s="83"/>
      <c r="N547" s="83"/>
      <c r="O547" s="83"/>
      <c r="P547" s="83"/>
      <c r="Q547" s="83"/>
      <c r="R547" s="83"/>
      <c r="S547" s="83"/>
      <c r="T547" s="83"/>
      <c r="U547" s="83"/>
      <c r="V547" s="83"/>
      <c r="W547" s="83"/>
      <c r="X547" s="83"/>
      <c r="Y547" s="83"/>
      <c r="Z547" s="83"/>
    </row>
    <row r="548" spans="1:26" ht="12.75" customHeight="1" x14ac:dyDescent="0.2">
      <c r="A548" s="134"/>
      <c r="B548" s="134"/>
      <c r="C548" s="134"/>
      <c r="D548" s="134"/>
      <c r="E548" s="134"/>
      <c r="F548" s="134"/>
      <c r="G548" s="134"/>
      <c r="H548" s="83"/>
      <c r="I548" s="83"/>
      <c r="J548" s="83"/>
      <c r="K548" s="83"/>
      <c r="L548" s="83"/>
      <c r="M548" s="83"/>
      <c r="N548" s="83"/>
      <c r="O548" s="83"/>
      <c r="P548" s="83"/>
      <c r="Q548" s="83"/>
      <c r="R548" s="83"/>
      <c r="S548" s="83"/>
      <c r="T548" s="83"/>
      <c r="U548" s="83"/>
      <c r="V548" s="83"/>
      <c r="W548" s="83"/>
      <c r="X548" s="83"/>
      <c r="Y548" s="83"/>
      <c r="Z548" s="83"/>
    </row>
    <row r="549" spans="1:26" ht="12.75" customHeight="1" x14ac:dyDescent="0.2">
      <c r="A549" s="134"/>
      <c r="B549" s="134"/>
      <c r="C549" s="134"/>
      <c r="D549" s="134"/>
      <c r="E549" s="134"/>
      <c r="F549" s="134"/>
      <c r="G549" s="134"/>
      <c r="H549" s="83"/>
      <c r="I549" s="83"/>
      <c r="J549" s="83"/>
      <c r="K549" s="83"/>
      <c r="L549" s="83"/>
      <c r="M549" s="83"/>
      <c r="N549" s="83"/>
      <c r="O549" s="83"/>
      <c r="P549" s="83"/>
      <c r="Q549" s="83"/>
      <c r="R549" s="83"/>
      <c r="S549" s="83"/>
      <c r="T549" s="83"/>
      <c r="U549" s="83"/>
      <c r="V549" s="83"/>
      <c r="W549" s="83"/>
      <c r="X549" s="83"/>
      <c r="Y549" s="83"/>
      <c r="Z549" s="83"/>
    </row>
    <row r="550" spans="1:26" ht="12.75" customHeight="1" x14ac:dyDescent="0.2">
      <c r="A550" s="134"/>
      <c r="B550" s="134"/>
      <c r="C550" s="134"/>
      <c r="D550" s="134"/>
      <c r="E550" s="134"/>
      <c r="F550" s="134"/>
      <c r="G550" s="134"/>
      <c r="H550" s="83"/>
      <c r="I550" s="83"/>
      <c r="J550" s="83"/>
      <c r="K550" s="83"/>
      <c r="L550" s="83"/>
      <c r="M550" s="83"/>
      <c r="N550" s="83"/>
      <c r="O550" s="83"/>
      <c r="P550" s="83"/>
      <c r="Q550" s="83"/>
      <c r="R550" s="83"/>
      <c r="S550" s="83"/>
      <c r="T550" s="83"/>
      <c r="U550" s="83"/>
      <c r="V550" s="83"/>
      <c r="W550" s="83"/>
      <c r="X550" s="83"/>
      <c r="Y550" s="83"/>
      <c r="Z550" s="83"/>
    </row>
    <row r="551" spans="1:26" ht="12.75" customHeight="1" x14ac:dyDescent="0.2">
      <c r="A551" s="134"/>
      <c r="B551" s="134"/>
      <c r="C551" s="134"/>
      <c r="D551" s="134"/>
      <c r="E551" s="134"/>
      <c r="F551" s="134"/>
      <c r="G551" s="134"/>
      <c r="H551" s="83"/>
      <c r="I551" s="83"/>
      <c r="J551" s="83"/>
      <c r="K551" s="83"/>
      <c r="L551" s="83"/>
      <c r="M551" s="83"/>
      <c r="N551" s="83"/>
      <c r="O551" s="83"/>
      <c r="P551" s="83"/>
      <c r="Q551" s="83"/>
      <c r="R551" s="83"/>
      <c r="S551" s="83"/>
      <c r="T551" s="83"/>
      <c r="U551" s="83"/>
      <c r="V551" s="83"/>
      <c r="W551" s="83"/>
      <c r="X551" s="83"/>
      <c r="Y551" s="83"/>
      <c r="Z551" s="83"/>
    </row>
    <row r="552" spans="1:26" ht="12.75" customHeight="1" x14ac:dyDescent="0.2">
      <c r="A552" s="134"/>
      <c r="B552" s="134"/>
      <c r="C552" s="134"/>
      <c r="D552" s="134"/>
      <c r="E552" s="134"/>
      <c r="F552" s="134"/>
      <c r="G552" s="134"/>
      <c r="H552" s="83"/>
      <c r="I552" s="83"/>
      <c r="J552" s="83"/>
      <c r="K552" s="83"/>
      <c r="L552" s="83"/>
      <c r="M552" s="83"/>
      <c r="N552" s="83"/>
      <c r="O552" s="83"/>
      <c r="P552" s="83"/>
      <c r="Q552" s="83"/>
      <c r="R552" s="83"/>
      <c r="S552" s="83"/>
      <c r="T552" s="83"/>
      <c r="U552" s="83"/>
      <c r="V552" s="83"/>
      <c r="W552" s="83"/>
      <c r="X552" s="83"/>
      <c r="Y552" s="83"/>
      <c r="Z552" s="83"/>
    </row>
    <row r="553" spans="1:26" ht="12.75" customHeight="1" x14ac:dyDescent="0.2">
      <c r="A553" s="134"/>
      <c r="B553" s="134"/>
      <c r="C553" s="134"/>
      <c r="D553" s="134"/>
      <c r="E553" s="134"/>
      <c r="F553" s="134"/>
      <c r="G553" s="134"/>
      <c r="H553" s="83"/>
      <c r="I553" s="83"/>
      <c r="J553" s="83"/>
      <c r="K553" s="83"/>
      <c r="L553" s="83"/>
      <c r="M553" s="83"/>
      <c r="N553" s="83"/>
      <c r="O553" s="83"/>
      <c r="P553" s="83"/>
      <c r="Q553" s="83"/>
      <c r="R553" s="83"/>
      <c r="S553" s="83"/>
      <c r="T553" s="83"/>
      <c r="U553" s="83"/>
      <c r="V553" s="83"/>
      <c r="W553" s="83"/>
      <c r="X553" s="83"/>
      <c r="Y553" s="83"/>
      <c r="Z553" s="83"/>
    </row>
    <row r="554" spans="1:26" ht="12.75" customHeight="1" x14ac:dyDescent="0.2">
      <c r="A554" s="134"/>
      <c r="B554" s="134"/>
      <c r="C554" s="134"/>
      <c r="D554" s="134"/>
      <c r="E554" s="134"/>
      <c r="F554" s="134"/>
      <c r="G554" s="134"/>
      <c r="H554" s="83"/>
      <c r="I554" s="83"/>
      <c r="J554" s="83"/>
      <c r="K554" s="83"/>
      <c r="L554" s="83"/>
      <c r="M554" s="83"/>
      <c r="N554" s="83"/>
      <c r="O554" s="83"/>
      <c r="P554" s="83"/>
      <c r="Q554" s="83"/>
      <c r="R554" s="83"/>
      <c r="S554" s="83"/>
      <c r="T554" s="83"/>
      <c r="U554" s="83"/>
      <c r="V554" s="83"/>
      <c r="W554" s="83"/>
      <c r="X554" s="83"/>
      <c r="Y554" s="83"/>
      <c r="Z554" s="83"/>
    </row>
    <row r="555" spans="1:26" ht="12.75" customHeight="1" x14ac:dyDescent="0.2">
      <c r="A555" s="134"/>
      <c r="B555" s="134"/>
      <c r="C555" s="134"/>
      <c r="D555" s="134"/>
      <c r="E555" s="134"/>
      <c r="F555" s="134"/>
      <c r="G555" s="134"/>
      <c r="H555" s="83"/>
      <c r="I555" s="83"/>
      <c r="J555" s="83"/>
      <c r="K555" s="83"/>
      <c r="L555" s="83"/>
      <c r="M555" s="83"/>
      <c r="N555" s="83"/>
      <c r="O555" s="83"/>
      <c r="P555" s="83"/>
      <c r="Q555" s="83"/>
      <c r="R555" s="83"/>
      <c r="S555" s="83"/>
      <c r="T555" s="83"/>
      <c r="U555" s="83"/>
      <c r="V555" s="83"/>
      <c r="W555" s="83"/>
      <c r="X555" s="83"/>
      <c r="Y555" s="83"/>
      <c r="Z555" s="83"/>
    </row>
    <row r="556" spans="1:26" ht="12.75" customHeight="1" x14ac:dyDescent="0.2">
      <c r="A556" s="134"/>
      <c r="B556" s="134"/>
      <c r="C556" s="134"/>
      <c r="D556" s="134"/>
      <c r="E556" s="134"/>
      <c r="F556" s="134"/>
      <c r="G556" s="134"/>
      <c r="H556" s="83"/>
      <c r="I556" s="83"/>
      <c r="J556" s="83"/>
      <c r="K556" s="83"/>
      <c r="L556" s="83"/>
      <c r="M556" s="83"/>
      <c r="N556" s="83"/>
      <c r="O556" s="83"/>
      <c r="P556" s="83"/>
      <c r="Q556" s="83"/>
      <c r="R556" s="83"/>
      <c r="S556" s="83"/>
      <c r="T556" s="83"/>
      <c r="U556" s="83"/>
      <c r="V556" s="83"/>
      <c r="W556" s="83"/>
      <c r="X556" s="83"/>
      <c r="Y556" s="83"/>
      <c r="Z556" s="83"/>
    </row>
    <row r="557" spans="1:26" ht="12.75" customHeight="1" x14ac:dyDescent="0.2">
      <c r="A557" s="134"/>
      <c r="B557" s="134"/>
      <c r="C557" s="134"/>
      <c r="D557" s="134"/>
      <c r="E557" s="134"/>
      <c r="F557" s="134"/>
      <c r="G557" s="134"/>
      <c r="H557" s="83"/>
      <c r="I557" s="83"/>
      <c r="J557" s="83"/>
      <c r="K557" s="83"/>
      <c r="L557" s="83"/>
      <c r="M557" s="83"/>
      <c r="N557" s="83"/>
      <c r="O557" s="83"/>
      <c r="P557" s="83"/>
      <c r="Q557" s="83"/>
      <c r="R557" s="83"/>
      <c r="S557" s="83"/>
      <c r="T557" s="83"/>
      <c r="U557" s="83"/>
      <c r="V557" s="83"/>
      <c r="W557" s="83"/>
      <c r="X557" s="83"/>
      <c r="Y557" s="83"/>
      <c r="Z557" s="83"/>
    </row>
    <row r="558" spans="1:26" ht="12.75" customHeight="1" x14ac:dyDescent="0.2">
      <c r="A558" s="134"/>
      <c r="B558" s="134"/>
      <c r="C558" s="134"/>
      <c r="D558" s="134"/>
      <c r="E558" s="134"/>
      <c r="F558" s="134"/>
      <c r="G558" s="134"/>
      <c r="H558" s="83"/>
      <c r="I558" s="83"/>
      <c r="J558" s="83"/>
      <c r="K558" s="83"/>
      <c r="L558" s="83"/>
      <c r="M558" s="83"/>
      <c r="N558" s="83"/>
      <c r="O558" s="83"/>
      <c r="P558" s="83"/>
      <c r="Q558" s="83"/>
      <c r="R558" s="83"/>
      <c r="S558" s="83"/>
      <c r="T558" s="83"/>
      <c r="U558" s="83"/>
      <c r="V558" s="83"/>
      <c r="W558" s="83"/>
      <c r="X558" s="83"/>
      <c r="Y558" s="83"/>
      <c r="Z558" s="83"/>
    </row>
    <row r="559" spans="1:26" ht="12.75" customHeight="1" x14ac:dyDescent="0.2">
      <c r="A559" s="134"/>
      <c r="B559" s="134"/>
      <c r="C559" s="134"/>
      <c r="D559" s="134"/>
      <c r="E559" s="134"/>
      <c r="F559" s="134"/>
      <c r="G559" s="134"/>
      <c r="H559" s="83"/>
      <c r="I559" s="83"/>
      <c r="J559" s="83"/>
      <c r="K559" s="83"/>
      <c r="L559" s="83"/>
      <c r="M559" s="83"/>
      <c r="N559" s="83"/>
      <c r="O559" s="83"/>
      <c r="P559" s="83"/>
      <c r="Q559" s="83"/>
      <c r="R559" s="83"/>
      <c r="S559" s="83"/>
      <c r="T559" s="83"/>
      <c r="U559" s="83"/>
      <c r="V559" s="83"/>
      <c r="W559" s="83"/>
      <c r="X559" s="83"/>
      <c r="Y559" s="83"/>
      <c r="Z559" s="83"/>
    </row>
    <row r="560" spans="1:26" ht="12.75" customHeight="1" x14ac:dyDescent="0.2">
      <c r="A560" s="134"/>
      <c r="B560" s="134"/>
      <c r="C560" s="134"/>
      <c r="D560" s="134"/>
      <c r="E560" s="134"/>
      <c r="F560" s="134"/>
      <c r="G560" s="134"/>
      <c r="H560" s="83"/>
      <c r="I560" s="83"/>
      <c r="J560" s="83"/>
      <c r="K560" s="83"/>
      <c r="L560" s="83"/>
      <c r="M560" s="83"/>
      <c r="N560" s="83"/>
      <c r="O560" s="83"/>
      <c r="P560" s="83"/>
      <c r="Q560" s="83"/>
      <c r="R560" s="83"/>
      <c r="S560" s="83"/>
      <c r="T560" s="83"/>
      <c r="U560" s="83"/>
      <c r="V560" s="83"/>
      <c r="W560" s="83"/>
      <c r="X560" s="83"/>
      <c r="Y560" s="83"/>
      <c r="Z560" s="83"/>
    </row>
    <row r="561" spans="1:26" ht="12.75" customHeight="1" x14ac:dyDescent="0.2">
      <c r="A561" s="134"/>
      <c r="B561" s="134"/>
      <c r="C561" s="134"/>
      <c r="D561" s="134"/>
      <c r="E561" s="134"/>
      <c r="F561" s="134"/>
      <c r="G561" s="134"/>
      <c r="H561" s="83"/>
      <c r="I561" s="83"/>
      <c r="J561" s="83"/>
      <c r="K561" s="83"/>
      <c r="L561" s="83"/>
      <c r="M561" s="83"/>
      <c r="N561" s="83"/>
      <c r="O561" s="83"/>
      <c r="P561" s="83"/>
      <c r="Q561" s="83"/>
      <c r="R561" s="83"/>
      <c r="S561" s="83"/>
      <c r="T561" s="83"/>
      <c r="U561" s="83"/>
      <c r="V561" s="83"/>
      <c r="W561" s="83"/>
      <c r="X561" s="83"/>
      <c r="Y561" s="83"/>
      <c r="Z561" s="83"/>
    </row>
    <row r="562" spans="1:26" ht="12.75" customHeight="1" x14ac:dyDescent="0.2">
      <c r="A562" s="134"/>
      <c r="B562" s="134"/>
      <c r="C562" s="134"/>
      <c r="D562" s="134"/>
      <c r="E562" s="134"/>
      <c r="F562" s="134"/>
      <c r="G562" s="134"/>
      <c r="H562" s="83"/>
      <c r="I562" s="83"/>
      <c r="J562" s="83"/>
      <c r="K562" s="83"/>
      <c r="L562" s="83"/>
      <c r="M562" s="83"/>
      <c r="N562" s="83"/>
      <c r="O562" s="83"/>
      <c r="P562" s="83"/>
      <c r="Q562" s="83"/>
      <c r="R562" s="83"/>
      <c r="S562" s="83"/>
      <c r="T562" s="83"/>
      <c r="U562" s="83"/>
      <c r="V562" s="83"/>
      <c r="W562" s="83"/>
      <c r="X562" s="83"/>
      <c r="Y562" s="83"/>
      <c r="Z562" s="83"/>
    </row>
    <row r="563" spans="1:26" ht="12.75" customHeight="1" x14ac:dyDescent="0.2">
      <c r="A563" s="134"/>
      <c r="B563" s="134"/>
      <c r="C563" s="134"/>
      <c r="D563" s="134"/>
      <c r="E563" s="134"/>
      <c r="F563" s="134"/>
      <c r="G563" s="134"/>
      <c r="H563" s="83"/>
      <c r="I563" s="83"/>
      <c r="J563" s="83"/>
      <c r="K563" s="83"/>
      <c r="L563" s="83"/>
      <c r="M563" s="83"/>
      <c r="N563" s="83"/>
      <c r="O563" s="83"/>
      <c r="P563" s="83"/>
      <c r="Q563" s="83"/>
      <c r="R563" s="83"/>
      <c r="S563" s="83"/>
      <c r="T563" s="83"/>
      <c r="U563" s="83"/>
      <c r="V563" s="83"/>
      <c r="W563" s="83"/>
      <c r="X563" s="83"/>
      <c r="Y563" s="83"/>
      <c r="Z563" s="83"/>
    </row>
    <row r="564" spans="1:26" ht="12.75" customHeight="1" x14ac:dyDescent="0.2">
      <c r="A564" s="134"/>
      <c r="B564" s="134"/>
      <c r="C564" s="134"/>
      <c r="D564" s="134"/>
      <c r="E564" s="134"/>
      <c r="F564" s="134"/>
      <c r="G564" s="134"/>
      <c r="H564" s="83"/>
      <c r="I564" s="83"/>
      <c r="J564" s="83"/>
      <c r="K564" s="83"/>
      <c r="L564" s="83"/>
      <c r="M564" s="83"/>
      <c r="N564" s="83"/>
      <c r="O564" s="83"/>
      <c r="P564" s="83"/>
      <c r="Q564" s="83"/>
      <c r="R564" s="83"/>
      <c r="S564" s="83"/>
      <c r="T564" s="83"/>
      <c r="U564" s="83"/>
      <c r="V564" s="83"/>
      <c r="W564" s="83"/>
      <c r="X564" s="83"/>
      <c r="Y564" s="83"/>
      <c r="Z564" s="83"/>
    </row>
    <row r="565" spans="1:26" ht="12.75" customHeight="1" x14ac:dyDescent="0.2">
      <c r="A565" s="134"/>
      <c r="B565" s="134"/>
      <c r="C565" s="134"/>
      <c r="D565" s="134"/>
      <c r="E565" s="134"/>
      <c r="F565" s="134"/>
      <c r="G565" s="134"/>
      <c r="H565" s="83"/>
      <c r="I565" s="83"/>
      <c r="J565" s="83"/>
      <c r="K565" s="83"/>
      <c r="L565" s="83"/>
      <c r="M565" s="83"/>
      <c r="N565" s="83"/>
      <c r="O565" s="83"/>
      <c r="P565" s="83"/>
      <c r="Q565" s="83"/>
      <c r="R565" s="83"/>
      <c r="S565" s="83"/>
      <c r="T565" s="83"/>
      <c r="U565" s="83"/>
      <c r="V565" s="83"/>
      <c r="W565" s="83"/>
      <c r="X565" s="83"/>
      <c r="Y565" s="83"/>
      <c r="Z565" s="83"/>
    </row>
    <row r="566" spans="1:26" ht="12.75" customHeight="1" x14ac:dyDescent="0.2">
      <c r="A566" s="134"/>
      <c r="B566" s="134"/>
      <c r="C566" s="134"/>
      <c r="D566" s="134"/>
      <c r="E566" s="134"/>
      <c r="F566" s="134"/>
      <c r="G566" s="134"/>
      <c r="H566" s="83"/>
      <c r="I566" s="83"/>
      <c r="J566" s="83"/>
      <c r="K566" s="83"/>
      <c r="L566" s="83"/>
      <c r="M566" s="83"/>
      <c r="N566" s="83"/>
      <c r="O566" s="83"/>
      <c r="P566" s="83"/>
      <c r="Q566" s="83"/>
      <c r="R566" s="83"/>
      <c r="S566" s="83"/>
      <c r="T566" s="83"/>
      <c r="U566" s="83"/>
      <c r="V566" s="83"/>
      <c r="W566" s="83"/>
      <c r="X566" s="83"/>
      <c r="Y566" s="83"/>
      <c r="Z566" s="83"/>
    </row>
    <row r="567" spans="1:26" ht="12.75" customHeight="1" x14ac:dyDescent="0.2">
      <c r="A567" s="134"/>
      <c r="B567" s="134"/>
      <c r="C567" s="134"/>
      <c r="D567" s="134"/>
      <c r="E567" s="134"/>
      <c r="F567" s="134"/>
      <c r="G567" s="134"/>
      <c r="H567" s="83"/>
      <c r="I567" s="83"/>
      <c r="J567" s="83"/>
      <c r="K567" s="83"/>
      <c r="L567" s="83"/>
      <c r="M567" s="83"/>
      <c r="N567" s="83"/>
      <c r="O567" s="83"/>
      <c r="P567" s="83"/>
      <c r="Q567" s="83"/>
      <c r="R567" s="83"/>
      <c r="S567" s="83"/>
      <c r="T567" s="83"/>
      <c r="U567" s="83"/>
      <c r="V567" s="83"/>
      <c r="W567" s="83"/>
      <c r="X567" s="83"/>
      <c r="Y567" s="83"/>
      <c r="Z567" s="83"/>
    </row>
    <row r="568" spans="1:26" ht="12.75" customHeight="1" x14ac:dyDescent="0.2">
      <c r="A568" s="134"/>
      <c r="B568" s="134"/>
      <c r="C568" s="134"/>
      <c r="D568" s="134"/>
      <c r="E568" s="134"/>
      <c r="F568" s="134"/>
      <c r="G568" s="134"/>
      <c r="H568" s="83"/>
      <c r="I568" s="83"/>
      <c r="J568" s="83"/>
      <c r="K568" s="83"/>
      <c r="L568" s="83"/>
      <c r="M568" s="83"/>
      <c r="N568" s="83"/>
      <c r="O568" s="83"/>
      <c r="P568" s="83"/>
      <c r="Q568" s="83"/>
      <c r="R568" s="83"/>
      <c r="S568" s="83"/>
      <c r="T568" s="83"/>
      <c r="U568" s="83"/>
      <c r="V568" s="83"/>
      <c r="W568" s="83"/>
      <c r="X568" s="83"/>
      <c r="Y568" s="83"/>
      <c r="Z568" s="83"/>
    </row>
    <row r="569" spans="1:26" ht="12.75" customHeight="1" x14ac:dyDescent="0.2">
      <c r="A569" s="134"/>
      <c r="B569" s="134"/>
      <c r="C569" s="134"/>
      <c r="D569" s="134"/>
      <c r="E569" s="134"/>
      <c r="F569" s="134"/>
      <c r="G569" s="134"/>
      <c r="H569" s="83"/>
      <c r="I569" s="83"/>
      <c r="J569" s="83"/>
      <c r="K569" s="83"/>
      <c r="L569" s="83"/>
      <c r="M569" s="83"/>
      <c r="N569" s="83"/>
      <c r="O569" s="83"/>
      <c r="P569" s="83"/>
      <c r="Q569" s="83"/>
      <c r="R569" s="83"/>
      <c r="S569" s="83"/>
      <c r="T569" s="83"/>
      <c r="U569" s="83"/>
      <c r="V569" s="83"/>
      <c r="W569" s="83"/>
      <c r="X569" s="83"/>
      <c r="Y569" s="83"/>
      <c r="Z569" s="83"/>
    </row>
    <row r="570" spans="1:26" ht="12.75" customHeight="1" x14ac:dyDescent="0.2">
      <c r="A570" s="134"/>
      <c r="B570" s="134"/>
      <c r="C570" s="134"/>
      <c r="D570" s="134"/>
      <c r="E570" s="134"/>
      <c r="F570" s="134"/>
      <c r="G570" s="134"/>
      <c r="H570" s="83"/>
      <c r="I570" s="83"/>
      <c r="J570" s="83"/>
      <c r="K570" s="83"/>
      <c r="L570" s="83"/>
      <c r="M570" s="83"/>
      <c r="N570" s="83"/>
      <c r="O570" s="83"/>
      <c r="P570" s="83"/>
      <c r="Q570" s="83"/>
      <c r="R570" s="83"/>
      <c r="S570" s="83"/>
      <c r="T570" s="83"/>
      <c r="U570" s="83"/>
      <c r="V570" s="83"/>
      <c r="W570" s="83"/>
      <c r="X570" s="83"/>
      <c r="Y570" s="83"/>
      <c r="Z570" s="83"/>
    </row>
    <row r="571" spans="1:26" ht="12.75" customHeight="1" x14ac:dyDescent="0.2">
      <c r="A571" s="134"/>
      <c r="B571" s="134"/>
      <c r="C571" s="134"/>
      <c r="D571" s="134"/>
      <c r="E571" s="134"/>
      <c r="F571" s="134"/>
      <c r="G571" s="134"/>
      <c r="H571" s="83"/>
      <c r="I571" s="83"/>
      <c r="J571" s="83"/>
      <c r="K571" s="83"/>
      <c r="L571" s="83"/>
      <c r="M571" s="83"/>
      <c r="N571" s="83"/>
      <c r="O571" s="83"/>
      <c r="P571" s="83"/>
      <c r="Q571" s="83"/>
      <c r="R571" s="83"/>
      <c r="S571" s="83"/>
      <c r="T571" s="83"/>
      <c r="U571" s="83"/>
      <c r="V571" s="83"/>
      <c r="W571" s="83"/>
      <c r="X571" s="83"/>
      <c r="Y571" s="83"/>
      <c r="Z571" s="83"/>
    </row>
    <row r="572" spans="1:26" ht="12.75" customHeight="1" x14ac:dyDescent="0.2">
      <c r="A572" s="134"/>
      <c r="B572" s="134"/>
      <c r="C572" s="134"/>
      <c r="D572" s="134"/>
      <c r="E572" s="134"/>
      <c r="F572" s="134"/>
      <c r="G572" s="134"/>
      <c r="H572" s="83"/>
      <c r="I572" s="83"/>
      <c r="J572" s="83"/>
      <c r="K572" s="83"/>
      <c r="L572" s="83"/>
      <c r="M572" s="83"/>
      <c r="N572" s="83"/>
      <c r="O572" s="83"/>
      <c r="P572" s="83"/>
      <c r="Q572" s="83"/>
      <c r="R572" s="83"/>
      <c r="S572" s="83"/>
      <c r="T572" s="83"/>
      <c r="U572" s="83"/>
      <c r="V572" s="83"/>
      <c r="W572" s="83"/>
      <c r="X572" s="83"/>
      <c r="Y572" s="83"/>
      <c r="Z572" s="83"/>
    </row>
    <row r="573" spans="1:26" ht="12.75" customHeight="1" x14ac:dyDescent="0.2">
      <c r="A573" s="134"/>
      <c r="B573" s="134"/>
      <c r="C573" s="134"/>
      <c r="D573" s="134"/>
      <c r="E573" s="134"/>
      <c r="F573" s="134"/>
      <c r="G573" s="134"/>
      <c r="H573" s="83"/>
      <c r="I573" s="83"/>
      <c r="J573" s="83"/>
      <c r="K573" s="83"/>
      <c r="L573" s="83"/>
      <c r="M573" s="83"/>
      <c r="N573" s="83"/>
      <c r="O573" s="83"/>
      <c r="P573" s="83"/>
      <c r="Q573" s="83"/>
      <c r="R573" s="83"/>
      <c r="S573" s="83"/>
      <c r="T573" s="83"/>
      <c r="U573" s="83"/>
      <c r="V573" s="83"/>
      <c r="W573" s="83"/>
      <c r="X573" s="83"/>
      <c r="Y573" s="83"/>
      <c r="Z573" s="83"/>
    </row>
    <row r="574" spans="1:26" ht="12.75" customHeight="1" x14ac:dyDescent="0.2">
      <c r="A574" s="134"/>
      <c r="B574" s="134"/>
      <c r="C574" s="134"/>
      <c r="D574" s="134"/>
      <c r="E574" s="134"/>
      <c r="F574" s="134"/>
      <c r="G574" s="134"/>
      <c r="H574" s="83"/>
      <c r="I574" s="83"/>
      <c r="J574" s="83"/>
      <c r="K574" s="83"/>
      <c r="L574" s="83"/>
      <c r="M574" s="83"/>
      <c r="N574" s="83"/>
      <c r="O574" s="83"/>
      <c r="P574" s="83"/>
      <c r="Q574" s="83"/>
      <c r="R574" s="83"/>
      <c r="S574" s="83"/>
      <c r="T574" s="83"/>
      <c r="U574" s="83"/>
      <c r="V574" s="83"/>
      <c r="W574" s="83"/>
      <c r="X574" s="83"/>
      <c r="Y574" s="83"/>
      <c r="Z574" s="83"/>
    </row>
    <row r="575" spans="1:26" ht="12.75" customHeight="1" x14ac:dyDescent="0.2">
      <c r="A575" s="134"/>
      <c r="B575" s="134"/>
      <c r="C575" s="134"/>
      <c r="D575" s="134"/>
      <c r="E575" s="134"/>
      <c r="F575" s="134"/>
      <c r="G575" s="134"/>
      <c r="H575" s="83"/>
      <c r="I575" s="83"/>
      <c r="J575" s="83"/>
      <c r="K575" s="83"/>
      <c r="L575" s="83"/>
      <c r="M575" s="83"/>
      <c r="N575" s="83"/>
      <c r="O575" s="83"/>
      <c r="P575" s="83"/>
      <c r="Q575" s="83"/>
      <c r="R575" s="83"/>
      <c r="S575" s="83"/>
      <c r="T575" s="83"/>
      <c r="U575" s="83"/>
      <c r="V575" s="83"/>
      <c r="W575" s="83"/>
      <c r="X575" s="83"/>
      <c r="Y575" s="83"/>
      <c r="Z575" s="83"/>
    </row>
    <row r="576" spans="1:26" ht="12.75" customHeight="1" x14ac:dyDescent="0.2">
      <c r="A576" s="134"/>
      <c r="B576" s="134"/>
      <c r="C576" s="134"/>
      <c r="D576" s="134"/>
      <c r="E576" s="134"/>
      <c r="F576" s="134"/>
      <c r="G576" s="134"/>
      <c r="H576" s="83"/>
      <c r="I576" s="83"/>
      <c r="J576" s="83"/>
      <c r="K576" s="83"/>
      <c r="L576" s="83"/>
      <c r="M576" s="83"/>
      <c r="N576" s="83"/>
      <c r="O576" s="83"/>
      <c r="P576" s="83"/>
      <c r="Q576" s="83"/>
      <c r="R576" s="83"/>
      <c r="S576" s="83"/>
      <c r="T576" s="83"/>
      <c r="U576" s="83"/>
      <c r="V576" s="83"/>
      <c r="W576" s="83"/>
      <c r="X576" s="83"/>
      <c r="Y576" s="83"/>
      <c r="Z576" s="83"/>
    </row>
    <row r="577" spans="1:26" ht="12.75" customHeight="1" x14ac:dyDescent="0.2">
      <c r="A577" s="134"/>
      <c r="B577" s="134"/>
      <c r="C577" s="134"/>
      <c r="D577" s="134"/>
      <c r="E577" s="134"/>
      <c r="F577" s="134"/>
      <c r="G577" s="134"/>
      <c r="H577" s="83"/>
      <c r="I577" s="83"/>
      <c r="J577" s="83"/>
      <c r="K577" s="83"/>
      <c r="L577" s="83"/>
      <c r="M577" s="83"/>
      <c r="N577" s="83"/>
      <c r="O577" s="83"/>
      <c r="P577" s="83"/>
      <c r="Q577" s="83"/>
      <c r="R577" s="83"/>
      <c r="S577" s="83"/>
      <c r="T577" s="83"/>
      <c r="U577" s="83"/>
      <c r="V577" s="83"/>
      <c r="W577" s="83"/>
      <c r="X577" s="83"/>
      <c r="Y577" s="83"/>
      <c r="Z577" s="83"/>
    </row>
    <row r="578" spans="1:26" ht="12.75" customHeight="1" x14ac:dyDescent="0.2">
      <c r="A578" s="134"/>
      <c r="B578" s="134"/>
      <c r="C578" s="134"/>
      <c r="D578" s="134"/>
      <c r="E578" s="134"/>
      <c r="F578" s="134"/>
      <c r="G578" s="134"/>
      <c r="H578" s="83"/>
      <c r="I578" s="83"/>
      <c r="J578" s="83"/>
      <c r="K578" s="83"/>
      <c r="L578" s="83"/>
      <c r="M578" s="83"/>
      <c r="N578" s="83"/>
      <c r="O578" s="83"/>
      <c r="P578" s="83"/>
      <c r="Q578" s="83"/>
      <c r="R578" s="83"/>
      <c r="S578" s="83"/>
      <c r="T578" s="83"/>
      <c r="U578" s="83"/>
      <c r="V578" s="83"/>
      <c r="W578" s="83"/>
      <c r="X578" s="83"/>
      <c r="Y578" s="83"/>
      <c r="Z578" s="83"/>
    </row>
    <row r="579" spans="1:26" ht="12.75" customHeight="1" x14ac:dyDescent="0.2">
      <c r="A579" s="134"/>
      <c r="B579" s="134"/>
      <c r="C579" s="134"/>
      <c r="D579" s="134"/>
      <c r="E579" s="134"/>
      <c r="F579" s="134"/>
      <c r="G579" s="134"/>
      <c r="H579" s="83"/>
      <c r="I579" s="83"/>
      <c r="J579" s="83"/>
      <c r="K579" s="83"/>
      <c r="L579" s="83"/>
      <c r="M579" s="83"/>
      <c r="N579" s="83"/>
      <c r="O579" s="83"/>
      <c r="P579" s="83"/>
      <c r="Q579" s="83"/>
      <c r="R579" s="83"/>
      <c r="S579" s="83"/>
      <c r="T579" s="83"/>
      <c r="U579" s="83"/>
      <c r="V579" s="83"/>
      <c r="W579" s="83"/>
      <c r="X579" s="83"/>
      <c r="Y579" s="83"/>
      <c r="Z579" s="83"/>
    </row>
    <row r="580" spans="1:26" ht="12.75" customHeight="1" x14ac:dyDescent="0.2">
      <c r="A580" s="134"/>
      <c r="B580" s="134"/>
      <c r="C580" s="134"/>
      <c r="D580" s="134"/>
      <c r="E580" s="134"/>
      <c r="F580" s="134"/>
      <c r="G580" s="134"/>
      <c r="H580" s="83"/>
      <c r="I580" s="83"/>
      <c r="J580" s="83"/>
      <c r="K580" s="83"/>
      <c r="L580" s="83"/>
      <c r="M580" s="83"/>
      <c r="N580" s="83"/>
      <c r="O580" s="83"/>
      <c r="P580" s="83"/>
      <c r="Q580" s="83"/>
      <c r="R580" s="83"/>
      <c r="S580" s="83"/>
      <c r="T580" s="83"/>
      <c r="U580" s="83"/>
      <c r="V580" s="83"/>
      <c r="W580" s="83"/>
      <c r="X580" s="83"/>
      <c r="Y580" s="83"/>
      <c r="Z580" s="83"/>
    </row>
    <row r="581" spans="1:26" ht="12.75" customHeight="1" x14ac:dyDescent="0.2">
      <c r="A581" s="134"/>
      <c r="B581" s="134"/>
      <c r="C581" s="134"/>
      <c r="D581" s="134"/>
      <c r="E581" s="134"/>
      <c r="F581" s="134"/>
      <c r="G581" s="134"/>
      <c r="H581" s="83"/>
      <c r="I581" s="83"/>
      <c r="J581" s="83"/>
      <c r="K581" s="83"/>
      <c r="L581" s="83"/>
      <c r="M581" s="83"/>
      <c r="N581" s="83"/>
      <c r="O581" s="83"/>
      <c r="P581" s="83"/>
      <c r="Q581" s="83"/>
      <c r="R581" s="83"/>
      <c r="S581" s="83"/>
      <c r="T581" s="83"/>
      <c r="U581" s="83"/>
      <c r="V581" s="83"/>
      <c r="W581" s="83"/>
      <c r="X581" s="83"/>
      <c r="Y581" s="83"/>
      <c r="Z581" s="83"/>
    </row>
    <row r="582" spans="1:26" ht="12.75" customHeight="1" x14ac:dyDescent="0.2">
      <c r="A582" s="134"/>
      <c r="B582" s="134"/>
      <c r="C582" s="134"/>
      <c r="D582" s="134"/>
      <c r="E582" s="134"/>
      <c r="F582" s="134"/>
      <c r="G582" s="134"/>
      <c r="H582" s="83"/>
      <c r="I582" s="83"/>
      <c r="J582" s="83"/>
      <c r="K582" s="83"/>
      <c r="L582" s="83"/>
      <c r="M582" s="83"/>
      <c r="N582" s="83"/>
      <c r="O582" s="83"/>
      <c r="P582" s="83"/>
      <c r="Q582" s="83"/>
      <c r="R582" s="83"/>
      <c r="S582" s="83"/>
      <c r="T582" s="83"/>
      <c r="U582" s="83"/>
      <c r="V582" s="83"/>
      <c r="W582" s="83"/>
      <c r="X582" s="83"/>
      <c r="Y582" s="83"/>
      <c r="Z582" s="83"/>
    </row>
    <row r="583" spans="1:26" ht="12.75" customHeight="1" x14ac:dyDescent="0.2">
      <c r="A583" s="134"/>
      <c r="B583" s="134"/>
      <c r="C583" s="134"/>
      <c r="D583" s="134"/>
      <c r="E583" s="134"/>
      <c r="F583" s="134"/>
      <c r="G583" s="134"/>
      <c r="H583" s="83"/>
      <c r="I583" s="83"/>
      <c r="J583" s="83"/>
      <c r="K583" s="83"/>
      <c r="L583" s="83"/>
      <c r="M583" s="83"/>
      <c r="N583" s="83"/>
      <c r="O583" s="83"/>
      <c r="P583" s="83"/>
      <c r="Q583" s="83"/>
      <c r="R583" s="83"/>
      <c r="S583" s="83"/>
      <c r="T583" s="83"/>
      <c r="U583" s="83"/>
      <c r="V583" s="83"/>
      <c r="W583" s="83"/>
      <c r="X583" s="83"/>
      <c r="Y583" s="83"/>
      <c r="Z583" s="83"/>
    </row>
    <row r="584" spans="1:26" ht="12.75" customHeight="1" x14ac:dyDescent="0.2">
      <c r="A584" s="134"/>
      <c r="B584" s="134"/>
      <c r="C584" s="134"/>
      <c r="D584" s="134"/>
      <c r="E584" s="134"/>
      <c r="F584" s="134"/>
      <c r="G584" s="134"/>
      <c r="H584" s="83"/>
      <c r="I584" s="83"/>
      <c r="J584" s="83"/>
      <c r="K584" s="83"/>
      <c r="L584" s="83"/>
      <c r="M584" s="83"/>
      <c r="N584" s="83"/>
      <c r="O584" s="83"/>
      <c r="P584" s="83"/>
      <c r="Q584" s="83"/>
      <c r="R584" s="83"/>
      <c r="S584" s="83"/>
      <c r="T584" s="83"/>
      <c r="U584" s="83"/>
      <c r="V584" s="83"/>
      <c r="W584" s="83"/>
      <c r="X584" s="83"/>
      <c r="Y584" s="83"/>
      <c r="Z584" s="83"/>
    </row>
    <row r="585" spans="1:26" ht="12.75" customHeight="1" x14ac:dyDescent="0.2">
      <c r="A585" s="134"/>
      <c r="B585" s="134"/>
      <c r="C585" s="134"/>
      <c r="D585" s="134"/>
      <c r="E585" s="134"/>
      <c r="F585" s="134"/>
      <c r="G585" s="134"/>
      <c r="H585" s="83"/>
      <c r="I585" s="83"/>
      <c r="J585" s="83"/>
      <c r="K585" s="83"/>
      <c r="L585" s="83"/>
      <c r="M585" s="83"/>
      <c r="N585" s="83"/>
      <c r="O585" s="83"/>
      <c r="P585" s="83"/>
      <c r="Q585" s="83"/>
      <c r="R585" s="83"/>
      <c r="S585" s="83"/>
      <c r="T585" s="83"/>
      <c r="U585" s="83"/>
      <c r="V585" s="83"/>
      <c r="W585" s="83"/>
      <c r="X585" s="83"/>
      <c r="Y585" s="83"/>
      <c r="Z585" s="83"/>
    </row>
    <row r="586" spans="1:26" ht="12.75" customHeight="1" x14ac:dyDescent="0.2">
      <c r="A586" s="134"/>
      <c r="B586" s="134"/>
      <c r="C586" s="134"/>
      <c r="D586" s="134"/>
      <c r="E586" s="134"/>
      <c r="F586" s="134"/>
      <c r="G586" s="134"/>
      <c r="H586" s="83"/>
      <c r="I586" s="83"/>
      <c r="J586" s="83"/>
      <c r="K586" s="83"/>
      <c r="L586" s="83"/>
      <c r="M586" s="83"/>
      <c r="N586" s="83"/>
      <c r="O586" s="83"/>
      <c r="P586" s="83"/>
      <c r="Q586" s="83"/>
      <c r="R586" s="83"/>
      <c r="S586" s="83"/>
      <c r="T586" s="83"/>
      <c r="U586" s="83"/>
      <c r="V586" s="83"/>
      <c r="W586" s="83"/>
      <c r="X586" s="83"/>
      <c r="Y586" s="83"/>
      <c r="Z586" s="83"/>
    </row>
    <row r="587" spans="1:26" ht="12.75" customHeight="1" x14ac:dyDescent="0.2">
      <c r="A587" s="134"/>
      <c r="B587" s="134"/>
      <c r="C587" s="134"/>
      <c r="D587" s="134"/>
      <c r="E587" s="134"/>
      <c r="F587" s="134"/>
      <c r="G587" s="134"/>
      <c r="H587" s="83"/>
      <c r="I587" s="83"/>
      <c r="J587" s="83"/>
      <c r="K587" s="83"/>
      <c r="L587" s="83"/>
      <c r="M587" s="83"/>
      <c r="N587" s="83"/>
      <c r="O587" s="83"/>
      <c r="P587" s="83"/>
      <c r="Q587" s="83"/>
      <c r="R587" s="83"/>
      <c r="S587" s="83"/>
      <c r="T587" s="83"/>
      <c r="U587" s="83"/>
      <c r="V587" s="83"/>
      <c r="W587" s="83"/>
      <c r="X587" s="83"/>
      <c r="Y587" s="83"/>
      <c r="Z587" s="83"/>
    </row>
    <row r="588" spans="1:26" ht="12.75" customHeight="1" x14ac:dyDescent="0.2">
      <c r="A588" s="134"/>
      <c r="B588" s="134"/>
      <c r="C588" s="134"/>
      <c r="D588" s="134"/>
      <c r="E588" s="134"/>
      <c r="F588" s="134"/>
      <c r="G588" s="134"/>
      <c r="H588" s="83"/>
      <c r="I588" s="83"/>
      <c r="J588" s="83"/>
      <c r="K588" s="83"/>
      <c r="L588" s="83"/>
      <c r="M588" s="83"/>
      <c r="N588" s="83"/>
      <c r="O588" s="83"/>
      <c r="P588" s="83"/>
      <c r="Q588" s="83"/>
      <c r="R588" s="83"/>
      <c r="S588" s="83"/>
      <c r="T588" s="83"/>
      <c r="U588" s="83"/>
      <c r="V588" s="83"/>
      <c r="W588" s="83"/>
      <c r="X588" s="83"/>
      <c r="Y588" s="83"/>
      <c r="Z588" s="83"/>
    </row>
    <row r="589" spans="1:26" ht="12.75" customHeight="1" x14ac:dyDescent="0.2">
      <c r="A589" s="134"/>
      <c r="B589" s="134"/>
      <c r="C589" s="134"/>
      <c r="D589" s="134"/>
      <c r="E589" s="134"/>
      <c r="F589" s="134"/>
      <c r="G589" s="134"/>
      <c r="H589" s="83"/>
      <c r="I589" s="83"/>
      <c r="J589" s="83"/>
      <c r="K589" s="83"/>
      <c r="L589" s="83"/>
      <c r="M589" s="83"/>
      <c r="N589" s="83"/>
      <c r="O589" s="83"/>
      <c r="P589" s="83"/>
      <c r="Q589" s="83"/>
      <c r="R589" s="83"/>
      <c r="S589" s="83"/>
      <c r="T589" s="83"/>
      <c r="U589" s="83"/>
      <c r="V589" s="83"/>
      <c r="W589" s="83"/>
      <c r="X589" s="83"/>
      <c r="Y589" s="83"/>
      <c r="Z589" s="83"/>
    </row>
    <row r="590" spans="1:26" ht="12.75" customHeight="1" x14ac:dyDescent="0.2">
      <c r="A590" s="134"/>
      <c r="B590" s="134"/>
      <c r="C590" s="134"/>
      <c r="D590" s="134"/>
      <c r="E590" s="134"/>
      <c r="F590" s="134"/>
      <c r="G590" s="134"/>
      <c r="H590" s="83"/>
      <c r="I590" s="83"/>
      <c r="J590" s="83"/>
      <c r="K590" s="83"/>
      <c r="L590" s="83"/>
      <c r="M590" s="83"/>
      <c r="N590" s="83"/>
      <c r="O590" s="83"/>
      <c r="P590" s="83"/>
      <c r="Q590" s="83"/>
      <c r="R590" s="83"/>
      <c r="S590" s="83"/>
      <c r="T590" s="83"/>
      <c r="U590" s="83"/>
      <c r="V590" s="83"/>
      <c r="W590" s="83"/>
      <c r="X590" s="83"/>
      <c r="Y590" s="83"/>
      <c r="Z590" s="83"/>
    </row>
    <row r="591" spans="1:26" ht="12.75" customHeight="1" x14ac:dyDescent="0.2">
      <c r="A591" s="134"/>
      <c r="B591" s="134"/>
      <c r="C591" s="134"/>
      <c r="D591" s="134"/>
      <c r="E591" s="134"/>
      <c r="F591" s="134"/>
      <c r="G591" s="134"/>
      <c r="H591" s="83"/>
      <c r="I591" s="83"/>
      <c r="J591" s="83"/>
      <c r="K591" s="83"/>
      <c r="L591" s="83"/>
      <c r="M591" s="83"/>
      <c r="N591" s="83"/>
      <c r="O591" s="83"/>
      <c r="P591" s="83"/>
      <c r="Q591" s="83"/>
      <c r="R591" s="83"/>
      <c r="S591" s="83"/>
      <c r="T591" s="83"/>
      <c r="U591" s="83"/>
      <c r="V591" s="83"/>
      <c r="W591" s="83"/>
      <c r="X591" s="83"/>
      <c r="Y591" s="83"/>
      <c r="Z591" s="83"/>
    </row>
    <row r="592" spans="1:26" ht="12.75" customHeight="1" x14ac:dyDescent="0.2">
      <c r="A592" s="134"/>
      <c r="B592" s="134"/>
      <c r="C592" s="134"/>
      <c r="D592" s="134"/>
      <c r="E592" s="134"/>
      <c r="F592" s="134"/>
      <c r="G592" s="134"/>
      <c r="H592" s="83"/>
      <c r="I592" s="83"/>
      <c r="J592" s="83"/>
      <c r="K592" s="83"/>
      <c r="L592" s="83"/>
      <c r="M592" s="83"/>
      <c r="N592" s="83"/>
      <c r="O592" s="83"/>
      <c r="P592" s="83"/>
      <c r="Q592" s="83"/>
      <c r="R592" s="83"/>
      <c r="S592" s="83"/>
      <c r="T592" s="83"/>
      <c r="U592" s="83"/>
      <c r="V592" s="83"/>
      <c r="W592" s="83"/>
      <c r="X592" s="83"/>
      <c r="Y592" s="83"/>
      <c r="Z592" s="83"/>
    </row>
    <row r="593" spans="1:26" ht="12.75" customHeight="1" x14ac:dyDescent="0.2">
      <c r="A593" s="134"/>
      <c r="B593" s="134"/>
      <c r="C593" s="134"/>
      <c r="D593" s="134"/>
      <c r="E593" s="134"/>
      <c r="F593" s="134"/>
      <c r="G593" s="134"/>
      <c r="H593" s="83"/>
      <c r="I593" s="83"/>
      <c r="J593" s="83"/>
      <c r="K593" s="83"/>
      <c r="L593" s="83"/>
      <c r="M593" s="83"/>
      <c r="N593" s="83"/>
      <c r="O593" s="83"/>
      <c r="P593" s="83"/>
      <c r="Q593" s="83"/>
      <c r="R593" s="83"/>
      <c r="S593" s="83"/>
      <c r="T593" s="83"/>
      <c r="U593" s="83"/>
      <c r="V593" s="83"/>
      <c r="W593" s="83"/>
      <c r="X593" s="83"/>
      <c r="Y593" s="83"/>
      <c r="Z593" s="83"/>
    </row>
    <row r="594" spans="1:26" ht="12.75" customHeight="1" x14ac:dyDescent="0.2">
      <c r="A594" s="134"/>
      <c r="B594" s="134"/>
      <c r="C594" s="134"/>
      <c r="D594" s="134"/>
      <c r="E594" s="134"/>
      <c r="F594" s="134"/>
      <c r="G594" s="134"/>
      <c r="H594" s="83"/>
      <c r="I594" s="83"/>
      <c r="J594" s="83"/>
      <c r="K594" s="83"/>
      <c r="L594" s="83"/>
      <c r="M594" s="83"/>
      <c r="N594" s="83"/>
      <c r="O594" s="83"/>
      <c r="P594" s="83"/>
      <c r="Q594" s="83"/>
      <c r="R594" s="83"/>
      <c r="S594" s="83"/>
      <c r="T594" s="83"/>
      <c r="U594" s="83"/>
      <c r="V594" s="83"/>
      <c r="W594" s="83"/>
      <c r="X594" s="83"/>
      <c r="Y594" s="83"/>
      <c r="Z594" s="83"/>
    </row>
    <row r="595" spans="1:26" ht="12.75" customHeight="1" x14ac:dyDescent="0.2">
      <c r="A595" s="134"/>
      <c r="B595" s="134"/>
      <c r="C595" s="134"/>
      <c r="D595" s="134"/>
      <c r="E595" s="134"/>
      <c r="F595" s="134"/>
      <c r="G595" s="134"/>
      <c r="H595" s="83"/>
      <c r="I595" s="83"/>
      <c r="J595" s="83"/>
      <c r="K595" s="83"/>
      <c r="L595" s="83"/>
      <c r="M595" s="83"/>
      <c r="N595" s="83"/>
      <c r="O595" s="83"/>
      <c r="P595" s="83"/>
      <c r="Q595" s="83"/>
      <c r="R595" s="83"/>
      <c r="S595" s="83"/>
      <c r="T595" s="83"/>
      <c r="U595" s="83"/>
      <c r="V595" s="83"/>
      <c r="W595" s="83"/>
      <c r="X595" s="83"/>
      <c r="Y595" s="83"/>
      <c r="Z595" s="83"/>
    </row>
    <row r="596" spans="1:26" ht="12.75" customHeight="1" x14ac:dyDescent="0.2">
      <c r="A596" s="134"/>
      <c r="B596" s="134"/>
      <c r="C596" s="134"/>
      <c r="D596" s="134"/>
      <c r="E596" s="134"/>
      <c r="F596" s="134"/>
      <c r="G596" s="134"/>
      <c r="H596" s="83"/>
      <c r="I596" s="83"/>
      <c r="J596" s="83"/>
      <c r="K596" s="83"/>
      <c r="L596" s="83"/>
      <c r="M596" s="83"/>
      <c r="N596" s="83"/>
      <c r="O596" s="83"/>
      <c r="P596" s="83"/>
      <c r="Q596" s="83"/>
      <c r="R596" s="83"/>
      <c r="S596" s="83"/>
      <c r="T596" s="83"/>
      <c r="U596" s="83"/>
      <c r="V596" s="83"/>
      <c r="W596" s="83"/>
      <c r="X596" s="83"/>
      <c r="Y596" s="83"/>
      <c r="Z596" s="83"/>
    </row>
    <row r="597" spans="1:26" ht="12.75" customHeight="1" x14ac:dyDescent="0.2">
      <c r="A597" s="134"/>
      <c r="B597" s="134"/>
      <c r="C597" s="134"/>
      <c r="D597" s="134"/>
      <c r="E597" s="134"/>
      <c r="F597" s="134"/>
      <c r="G597" s="134"/>
      <c r="H597" s="83"/>
      <c r="I597" s="83"/>
      <c r="J597" s="83"/>
      <c r="K597" s="83"/>
      <c r="L597" s="83"/>
      <c r="M597" s="83"/>
      <c r="N597" s="83"/>
      <c r="O597" s="83"/>
      <c r="P597" s="83"/>
      <c r="Q597" s="83"/>
      <c r="R597" s="83"/>
      <c r="S597" s="83"/>
      <c r="T597" s="83"/>
      <c r="U597" s="83"/>
      <c r="V597" s="83"/>
      <c r="W597" s="83"/>
      <c r="X597" s="83"/>
      <c r="Y597" s="83"/>
      <c r="Z597" s="83"/>
    </row>
    <row r="598" spans="1:26" ht="12.75" customHeight="1" x14ac:dyDescent="0.2">
      <c r="A598" s="134"/>
      <c r="B598" s="134"/>
      <c r="C598" s="134"/>
      <c r="D598" s="134"/>
      <c r="E598" s="134"/>
      <c r="F598" s="134"/>
      <c r="G598" s="134"/>
      <c r="H598" s="83"/>
      <c r="I598" s="83"/>
      <c r="J598" s="83"/>
      <c r="K598" s="83"/>
      <c r="L598" s="83"/>
      <c r="M598" s="83"/>
      <c r="N598" s="83"/>
      <c r="O598" s="83"/>
      <c r="P598" s="83"/>
      <c r="Q598" s="83"/>
      <c r="R598" s="83"/>
      <c r="S598" s="83"/>
      <c r="T598" s="83"/>
      <c r="U598" s="83"/>
      <c r="V598" s="83"/>
      <c r="W598" s="83"/>
      <c r="X598" s="83"/>
      <c r="Y598" s="83"/>
      <c r="Z598" s="83"/>
    </row>
    <row r="599" spans="1:26" ht="12.75" customHeight="1" x14ac:dyDescent="0.2">
      <c r="A599" s="134"/>
      <c r="B599" s="134"/>
      <c r="C599" s="134"/>
      <c r="D599" s="134"/>
      <c r="E599" s="134"/>
      <c r="F599" s="134"/>
      <c r="G599" s="134"/>
      <c r="H599" s="83"/>
      <c r="I599" s="83"/>
      <c r="J599" s="83"/>
      <c r="K599" s="83"/>
      <c r="L599" s="83"/>
      <c r="M599" s="83"/>
      <c r="N599" s="83"/>
      <c r="O599" s="83"/>
      <c r="P599" s="83"/>
      <c r="Q599" s="83"/>
      <c r="R599" s="83"/>
      <c r="S599" s="83"/>
      <c r="T599" s="83"/>
      <c r="U599" s="83"/>
      <c r="V599" s="83"/>
      <c r="W599" s="83"/>
      <c r="X599" s="83"/>
      <c r="Y599" s="83"/>
      <c r="Z599" s="83"/>
    </row>
    <row r="600" spans="1:26" ht="12.75" customHeight="1" x14ac:dyDescent="0.2">
      <c r="A600" s="134"/>
      <c r="B600" s="134"/>
      <c r="C600" s="134"/>
      <c r="D600" s="134"/>
      <c r="E600" s="134"/>
      <c r="F600" s="134"/>
      <c r="G600" s="134"/>
      <c r="H600" s="83"/>
      <c r="I600" s="83"/>
      <c r="J600" s="83"/>
      <c r="K600" s="83"/>
      <c r="L600" s="83"/>
      <c r="M600" s="83"/>
      <c r="N600" s="83"/>
      <c r="O600" s="83"/>
      <c r="P600" s="83"/>
      <c r="Q600" s="83"/>
      <c r="R600" s="83"/>
      <c r="S600" s="83"/>
      <c r="T600" s="83"/>
      <c r="U600" s="83"/>
      <c r="V600" s="83"/>
      <c r="W600" s="83"/>
      <c r="X600" s="83"/>
      <c r="Y600" s="83"/>
      <c r="Z600" s="83"/>
    </row>
    <row r="601" spans="1:26" ht="12.75" customHeight="1" x14ac:dyDescent="0.2">
      <c r="A601" s="134"/>
      <c r="B601" s="134"/>
      <c r="C601" s="134"/>
      <c r="D601" s="134"/>
      <c r="E601" s="134"/>
      <c r="F601" s="134"/>
      <c r="G601" s="134"/>
      <c r="H601" s="83"/>
      <c r="I601" s="83"/>
      <c r="J601" s="83"/>
      <c r="K601" s="83"/>
      <c r="L601" s="83"/>
      <c r="M601" s="83"/>
      <c r="N601" s="83"/>
      <c r="O601" s="83"/>
      <c r="P601" s="83"/>
      <c r="Q601" s="83"/>
      <c r="R601" s="83"/>
      <c r="S601" s="83"/>
      <c r="T601" s="83"/>
      <c r="U601" s="83"/>
      <c r="V601" s="83"/>
      <c r="W601" s="83"/>
      <c r="X601" s="83"/>
      <c r="Y601" s="83"/>
      <c r="Z601" s="83"/>
    </row>
    <row r="602" spans="1:26" ht="12.75" customHeight="1" x14ac:dyDescent="0.2">
      <c r="A602" s="134"/>
      <c r="B602" s="134"/>
      <c r="C602" s="134"/>
      <c r="D602" s="134"/>
      <c r="E602" s="134"/>
      <c r="F602" s="134"/>
      <c r="G602" s="134"/>
      <c r="H602" s="83"/>
      <c r="I602" s="83"/>
      <c r="J602" s="83"/>
      <c r="K602" s="83"/>
      <c r="L602" s="83"/>
      <c r="M602" s="83"/>
      <c r="N602" s="83"/>
      <c r="O602" s="83"/>
      <c r="P602" s="83"/>
      <c r="Q602" s="83"/>
      <c r="R602" s="83"/>
      <c r="S602" s="83"/>
      <c r="T602" s="83"/>
      <c r="U602" s="83"/>
      <c r="V602" s="83"/>
      <c r="W602" s="83"/>
      <c r="X602" s="83"/>
      <c r="Y602" s="83"/>
      <c r="Z602" s="83"/>
    </row>
    <row r="603" spans="1:26" ht="12.75" customHeight="1" x14ac:dyDescent="0.2">
      <c r="A603" s="134"/>
      <c r="B603" s="134"/>
      <c r="C603" s="134"/>
      <c r="D603" s="134"/>
      <c r="E603" s="134"/>
      <c r="F603" s="134"/>
      <c r="G603" s="134"/>
      <c r="H603" s="83"/>
      <c r="I603" s="83"/>
      <c r="J603" s="83"/>
      <c r="K603" s="83"/>
      <c r="L603" s="83"/>
      <c r="M603" s="83"/>
      <c r="N603" s="83"/>
      <c r="O603" s="83"/>
      <c r="P603" s="83"/>
      <c r="Q603" s="83"/>
      <c r="R603" s="83"/>
      <c r="S603" s="83"/>
      <c r="T603" s="83"/>
      <c r="U603" s="83"/>
      <c r="V603" s="83"/>
      <c r="W603" s="83"/>
      <c r="X603" s="83"/>
      <c r="Y603" s="83"/>
      <c r="Z603" s="83"/>
    </row>
    <row r="604" spans="1:26" ht="12.75" customHeight="1" x14ac:dyDescent="0.2">
      <c r="A604" s="134"/>
      <c r="B604" s="134"/>
      <c r="C604" s="134"/>
      <c r="D604" s="134"/>
      <c r="E604" s="134"/>
      <c r="F604" s="134"/>
      <c r="G604" s="134"/>
      <c r="H604" s="83"/>
      <c r="I604" s="83"/>
      <c r="J604" s="83"/>
      <c r="K604" s="83"/>
      <c r="L604" s="83"/>
      <c r="M604" s="83"/>
      <c r="N604" s="83"/>
      <c r="O604" s="83"/>
      <c r="P604" s="83"/>
      <c r="Q604" s="83"/>
      <c r="R604" s="83"/>
      <c r="S604" s="83"/>
      <c r="T604" s="83"/>
      <c r="U604" s="83"/>
      <c r="V604" s="83"/>
      <c r="W604" s="83"/>
      <c r="X604" s="83"/>
      <c r="Y604" s="83"/>
      <c r="Z604" s="83"/>
    </row>
    <row r="605" spans="1:26" ht="12.75" customHeight="1" x14ac:dyDescent="0.2">
      <c r="A605" s="134"/>
      <c r="B605" s="134"/>
      <c r="C605" s="134"/>
      <c r="D605" s="134"/>
      <c r="E605" s="134"/>
      <c r="F605" s="134"/>
      <c r="G605" s="134"/>
      <c r="H605" s="83"/>
      <c r="I605" s="83"/>
      <c r="J605" s="83"/>
      <c r="K605" s="83"/>
      <c r="L605" s="83"/>
      <c r="M605" s="83"/>
      <c r="N605" s="83"/>
      <c r="O605" s="83"/>
      <c r="P605" s="83"/>
      <c r="Q605" s="83"/>
      <c r="R605" s="83"/>
      <c r="S605" s="83"/>
      <c r="T605" s="83"/>
      <c r="U605" s="83"/>
      <c r="V605" s="83"/>
      <c r="W605" s="83"/>
      <c r="X605" s="83"/>
      <c r="Y605" s="83"/>
      <c r="Z605" s="83"/>
    </row>
    <row r="606" spans="1:26" ht="12.75" customHeight="1" x14ac:dyDescent="0.2">
      <c r="A606" s="134"/>
      <c r="B606" s="134"/>
      <c r="C606" s="134"/>
      <c r="D606" s="134"/>
      <c r="E606" s="134"/>
      <c r="F606" s="134"/>
      <c r="G606" s="134"/>
      <c r="H606" s="83"/>
      <c r="I606" s="83"/>
      <c r="J606" s="83"/>
      <c r="K606" s="83"/>
      <c r="L606" s="83"/>
      <c r="M606" s="83"/>
      <c r="N606" s="83"/>
      <c r="O606" s="83"/>
      <c r="P606" s="83"/>
      <c r="Q606" s="83"/>
      <c r="R606" s="83"/>
      <c r="S606" s="83"/>
      <c r="T606" s="83"/>
      <c r="U606" s="83"/>
      <c r="V606" s="83"/>
      <c r="W606" s="83"/>
      <c r="X606" s="83"/>
      <c r="Y606" s="83"/>
      <c r="Z606" s="83"/>
    </row>
    <row r="607" spans="1:26" ht="12.75" customHeight="1" x14ac:dyDescent="0.2">
      <c r="A607" s="134"/>
      <c r="B607" s="134"/>
      <c r="C607" s="134"/>
      <c r="D607" s="134"/>
      <c r="E607" s="134"/>
      <c r="F607" s="134"/>
      <c r="G607" s="134"/>
      <c r="H607" s="83"/>
      <c r="I607" s="83"/>
      <c r="J607" s="83"/>
      <c r="K607" s="83"/>
      <c r="L607" s="83"/>
      <c r="M607" s="83"/>
      <c r="N607" s="83"/>
      <c r="O607" s="83"/>
      <c r="P607" s="83"/>
      <c r="Q607" s="83"/>
      <c r="R607" s="83"/>
      <c r="S607" s="83"/>
      <c r="T607" s="83"/>
      <c r="U607" s="83"/>
      <c r="V607" s="83"/>
      <c r="W607" s="83"/>
      <c r="X607" s="83"/>
      <c r="Y607" s="83"/>
      <c r="Z607" s="83"/>
    </row>
    <row r="608" spans="1:26" ht="12.75" customHeight="1" x14ac:dyDescent="0.2">
      <c r="A608" s="134"/>
      <c r="B608" s="134"/>
      <c r="C608" s="134"/>
      <c r="D608" s="134"/>
      <c r="E608" s="134"/>
      <c r="F608" s="134"/>
      <c r="G608" s="134"/>
      <c r="H608" s="83"/>
      <c r="I608" s="83"/>
      <c r="J608" s="83"/>
      <c r="K608" s="83"/>
      <c r="L608" s="83"/>
      <c r="M608" s="83"/>
      <c r="N608" s="83"/>
      <c r="O608" s="83"/>
      <c r="P608" s="83"/>
      <c r="Q608" s="83"/>
      <c r="R608" s="83"/>
      <c r="S608" s="83"/>
      <c r="T608" s="83"/>
      <c r="U608" s="83"/>
      <c r="V608" s="83"/>
      <c r="W608" s="83"/>
      <c r="X608" s="83"/>
      <c r="Y608" s="83"/>
      <c r="Z608" s="83"/>
    </row>
    <row r="609" spans="1:26" ht="12.75" customHeight="1" x14ac:dyDescent="0.2">
      <c r="A609" s="134"/>
      <c r="B609" s="134"/>
      <c r="C609" s="134"/>
      <c r="D609" s="134"/>
      <c r="E609" s="134"/>
      <c r="F609" s="134"/>
      <c r="G609" s="134"/>
      <c r="H609" s="83"/>
      <c r="I609" s="83"/>
      <c r="J609" s="83"/>
      <c r="K609" s="83"/>
      <c r="L609" s="83"/>
      <c r="M609" s="83"/>
      <c r="N609" s="83"/>
      <c r="O609" s="83"/>
      <c r="P609" s="83"/>
      <c r="Q609" s="83"/>
      <c r="R609" s="83"/>
      <c r="S609" s="83"/>
      <c r="T609" s="83"/>
      <c r="U609" s="83"/>
      <c r="V609" s="83"/>
      <c r="W609" s="83"/>
      <c r="X609" s="83"/>
      <c r="Y609" s="83"/>
      <c r="Z609" s="83"/>
    </row>
    <row r="610" spans="1:26" ht="12.75" customHeight="1" x14ac:dyDescent="0.2">
      <c r="A610" s="134"/>
      <c r="B610" s="134"/>
      <c r="C610" s="134"/>
      <c r="D610" s="134"/>
      <c r="E610" s="134"/>
      <c r="F610" s="134"/>
      <c r="G610" s="134"/>
      <c r="H610" s="83"/>
      <c r="I610" s="83"/>
      <c r="J610" s="83"/>
      <c r="K610" s="83"/>
      <c r="L610" s="83"/>
      <c r="M610" s="83"/>
      <c r="N610" s="83"/>
      <c r="O610" s="83"/>
      <c r="P610" s="83"/>
      <c r="Q610" s="83"/>
      <c r="R610" s="83"/>
      <c r="S610" s="83"/>
      <c r="T610" s="83"/>
      <c r="U610" s="83"/>
      <c r="V610" s="83"/>
      <c r="W610" s="83"/>
      <c r="X610" s="83"/>
      <c r="Y610" s="83"/>
      <c r="Z610" s="83"/>
    </row>
    <row r="611" spans="1:26" ht="12.75" customHeight="1" x14ac:dyDescent="0.2">
      <c r="A611" s="134"/>
      <c r="B611" s="134"/>
      <c r="C611" s="134"/>
      <c r="D611" s="134"/>
      <c r="E611" s="134"/>
      <c r="F611" s="134"/>
      <c r="G611" s="134"/>
      <c r="H611" s="83"/>
      <c r="I611" s="83"/>
      <c r="J611" s="83"/>
      <c r="K611" s="83"/>
      <c r="L611" s="83"/>
      <c r="M611" s="83"/>
      <c r="N611" s="83"/>
      <c r="O611" s="83"/>
      <c r="P611" s="83"/>
      <c r="Q611" s="83"/>
      <c r="R611" s="83"/>
      <c r="S611" s="83"/>
      <c r="T611" s="83"/>
      <c r="U611" s="83"/>
      <c r="V611" s="83"/>
      <c r="W611" s="83"/>
      <c r="X611" s="83"/>
      <c r="Y611" s="83"/>
      <c r="Z611" s="83"/>
    </row>
    <row r="612" spans="1:26" ht="12.75" customHeight="1" x14ac:dyDescent="0.2">
      <c r="A612" s="134"/>
      <c r="B612" s="134"/>
      <c r="C612" s="134"/>
      <c r="D612" s="134"/>
      <c r="E612" s="134"/>
      <c r="F612" s="134"/>
      <c r="G612" s="134"/>
      <c r="H612" s="83"/>
      <c r="I612" s="83"/>
      <c r="J612" s="83"/>
      <c r="K612" s="83"/>
      <c r="L612" s="83"/>
      <c r="M612" s="83"/>
      <c r="N612" s="83"/>
      <c r="O612" s="83"/>
      <c r="P612" s="83"/>
      <c r="Q612" s="83"/>
      <c r="R612" s="83"/>
      <c r="S612" s="83"/>
      <c r="T612" s="83"/>
      <c r="U612" s="83"/>
      <c r="V612" s="83"/>
      <c r="W612" s="83"/>
      <c r="X612" s="83"/>
      <c r="Y612" s="83"/>
      <c r="Z612" s="83"/>
    </row>
    <row r="613" spans="1:26" ht="12.75" customHeight="1" x14ac:dyDescent="0.2">
      <c r="A613" s="134"/>
      <c r="B613" s="134"/>
      <c r="C613" s="134"/>
      <c r="D613" s="134"/>
      <c r="E613" s="134"/>
      <c r="F613" s="134"/>
      <c r="G613" s="134"/>
      <c r="H613" s="83"/>
      <c r="I613" s="83"/>
      <c r="J613" s="83"/>
      <c r="K613" s="83"/>
      <c r="L613" s="83"/>
      <c r="M613" s="83"/>
      <c r="N613" s="83"/>
      <c r="O613" s="83"/>
      <c r="P613" s="83"/>
      <c r="Q613" s="83"/>
      <c r="R613" s="83"/>
      <c r="S613" s="83"/>
      <c r="T613" s="83"/>
      <c r="U613" s="83"/>
      <c r="V613" s="83"/>
      <c r="W613" s="83"/>
      <c r="X613" s="83"/>
      <c r="Y613" s="83"/>
      <c r="Z613" s="83"/>
    </row>
    <row r="614" spans="1:26" ht="12.75" customHeight="1" x14ac:dyDescent="0.2">
      <c r="A614" s="134"/>
      <c r="B614" s="134"/>
      <c r="C614" s="134"/>
      <c r="D614" s="134"/>
      <c r="E614" s="134"/>
      <c r="F614" s="134"/>
      <c r="G614" s="134"/>
      <c r="H614" s="83"/>
      <c r="I614" s="83"/>
      <c r="J614" s="83"/>
      <c r="K614" s="83"/>
      <c r="L614" s="83"/>
      <c r="M614" s="83"/>
      <c r="N614" s="83"/>
      <c r="O614" s="83"/>
      <c r="P614" s="83"/>
      <c r="Q614" s="83"/>
      <c r="R614" s="83"/>
      <c r="S614" s="83"/>
      <c r="T614" s="83"/>
      <c r="U614" s="83"/>
      <c r="V614" s="83"/>
      <c r="W614" s="83"/>
      <c r="X614" s="83"/>
      <c r="Y614" s="83"/>
      <c r="Z614" s="83"/>
    </row>
    <row r="615" spans="1:26" ht="12.75" customHeight="1" x14ac:dyDescent="0.2">
      <c r="A615" s="134"/>
      <c r="B615" s="134"/>
      <c r="C615" s="134"/>
      <c r="D615" s="134"/>
      <c r="E615" s="134"/>
      <c r="F615" s="134"/>
      <c r="G615" s="134"/>
      <c r="H615" s="83"/>
      <c r="I615" s="83"/>
      <c r="J615" s="83"/>
      <c r="K615" s="83"/>
      <c r="L615" s="83"/>
      <c r="M615" s="83"/>
      <c r="N615" s="83"/>
      <c r="O615" s="83"/>
      <c r="P615" s="83"/>
      <c r="Q615" s="83"/>
      <c r="R615" s="83"/>
      <c r="S615" s="83"/>
      <c r="T615" s="83"/>
      <c r="U615" s="83"/>
      <c r="V615" s="83"/>
      <c r="W615" s="83"/>
      <c r="X615" s="83"/>
      <c r="Y615" s="83"/>
      <c r="Z615" s="83"/>
    </row>
    <row r="616" spans="1:26" ht="12.75" customHeight="1" x14ac:dyDescent="0.2">
      <c r="A616" s="134"/>
      <c r="B616" s="134"/>
      <c r="C616" s="134"/>
      <c r="D616" s="134"/>
      <c r="E616" s="134"/>
      <c r="F616" s="134"/>
      <c r="G616" s="134"/>
      <c r="H616" s="83"/>
      <c r="I616" s="83"/>
      <c r="J616" s="83"/>
      <c r="K616" s="83"/>
      <c r="L616" s="83"/>
      <c r="M616" s="83"/>
      <c r="N616" s="83"/>
      <c r="O616" s="83"/>
      <c r="P616" s="83"/>
      <c r="Q616" s="83"/>
      <c r="R616" s="83"/>
      <c r="S616" s="83"/>
      <c r="T616" s="83"/>
      <c r="U616" s="83"/>
      <c r="V616" s="83"/>
      <c r="W616" s="83"/>
      <c r="X616" s="83"/>
      <c r="Y616" s="83"/>
      <c r="Z616" s="83"/>
    </row>
    <row r="617" spans="1:26" ht="12.75" customHeight="1" x14ac:dyDescent="0.2">
      <c r="A617" s="134"/>
      <c r="B617" s="134"/>
      <c r="C617" s="134"/>
      <c r="D617" s="134"/>
      <c r="E617" s="134"/>
      <c r="F617" s="134"/>
      <c r="G617" s="134"/>
      <c r="H617" s="83"/>
      <c r="I617" s="83"/>
      <c r="J617" s="83"/>
      <c r="K617" s="83"/>
      <c r="L617" s="83"/>
      <c r="M617" s="83"/>
      <c r="N617" s="83"/>
      <c r="O617" s="83"/>
      <c r="P617" s="83"/>
      <c r="Q617" s="83"/>
      <c r="R617" s="83"/>
      <c r="S617" s="83"/>
      <c r="T617" s="83"/>
      <c r="U617" s="83"/>
      <c r="V617" s="83"/>
      <c r="W617" s="83"/>
      <c r="X617" s="83"/>
      <c r="Y617" s="83"/>
      <c r="Z617" s="83"/>
    </row>
    <row r="618" spans="1:26" ht="12.75" customHeight="1" x14ac:dyDescent="0.2">
      <c r="A618" s="134"/>
      <c r="B618" s="134"/>
      <c r="C618" s="134"/>
      <c r="D618" s="134"/>
      <c r="E618" s="134"/>
      <c r="F618" s="134"/>
      <c r="G618" s="134"/>
      <c r="H618" s="83"/>
      <c r="I618" s="83"/>
      <c r="J618" s="83"/>
      <c r="K618" s="83"/>
      <c r="L618" s="83"/>
      <c r="M618" s="83"/>
      <c r="N618" s="83"/>
      <c r="O618" s="83"/>
      <c r="P618" s="83"/>
      <c r="Q618" s="83"/>
      <c r="R618" s="83"/>
      <c r="S618" s="83"/>
      <c r="T618" s="83"/>
      <c r="U618" s="83"/>
      <c r="V618" s="83"/>
      <c r="W618" s="83"/>
      <c r="X618" s="83"/>
      <c r="Y618" s="83"/>
      <c r="Z618" s="83"/>
    </row>
    <row r="619" spans="1:26" ht="12.75" customHeight="1" x14ac:dyDescent="0.2">
      <c r="A619" s="134"/>
      <c r="B619" s="134"/>
      <c r="C619" s="134"/>
      <c r="D619" s="134"/>
      <c r="E619" s="134"/>
      <c r="F619" s="134"/>
      <c r="G619" s="134"/>
      <c r="H619" s="83"/>
      <c r="I619" s="83"/>
      <c r="J619" s="83"/>
      <c r="K619" s="83"/>
      <c r="L619" s="83"/>
      <c r="M619" s="83"/>
      <c r="N619" s="83"/>
      <c r="O619" s="83"/>
      <c r="P619" s="83"/>
      <c r="Q619" s="83"/>
      <c r="R619" s="83"/>
      <c r="S619" s="83"/>
      <c r="T619" s="83"/>
      <c r="U619" s="83"/>
      <c r="V619" s="83"/>
      <c r="W619" s="83"/>
      <c r="X619" s="83"/>
      <c r="Y619" s="83"/>
      <c r="Z619" s="83"/>
    </row>
    <row r="620" spans="1:26" ht="12.75" customHeight="1" x14ac:dyDescent="0.2">
      <c r="A620" s="134"/>
      <c r="B620" s="134"/>
      <c r="C620" s="134"/>
      <c r="D620" s="134"/>
      <c r="E620" s="134"/>
      <c r="F620" s="134"/>
      <c r="G620" s="134"/>
      <c r="H620" s="83"/>
      <c r="I620" s="83"/>
      <c r="J620" s="83"/>
      <c r="K620" s="83"/>
      <c r="L620" s="83"/>
      <c r="M620" s="83"/>
      <c r="N620" s="83"/>
      <c r="O620" s="83"/>
      <c r="P620" s="83"/>
      <c r="Q620" s="83"/>
      <c r="R620" s="83"/>
      <c r="S620" s="83"/>
      <c r="T620" s="83"/>
      <c r="U620" s="83"/>
      <c r="V620" s="83"/>
      <c r="W620" s="83"/>
      <c r="X620" s="83"/>
      <c r="Y620" s="83"/>
      <c r="Z620" s="83"/>
    </row>
    <row r="621" spans="1:26" ht="12.75" customHeight="1" x14ac:dyDescent="0.2">
      <c r="A621" s="134"/>
      <c r="B621" s="134"/>
      <c r="C621" s="134"/>
      <c r="D621" s="134"/>
      <c r="E621" s="134"/>
      <c r="F621" s="134"/>
      <c r="G621" s="134"/>
      <c r="H621" s="83"/>
      <c r="I621" s="83"/>
      <c r="J621" s="83"/>
      <c r="K621" s="83"/>
      <c r="L621" s="83"/>
      <c r="M621" s="83"/>
      <c r="N621" s="83"/>
      <c r="O621" s="83"/>
      <c r="P621" s="83"/>
      <c r="Q621" s="83"/>
      <c r="R621" s="83"/>
      <c r="S621" s="83"/>
      <c r="T621" s="83"/>
      <c r="U621" s="83"/>
      <c r="V621" s="83"/>
      <c r="W621" s="83"/>
      <c r="X621" s="83"/>
      <c r="Y621" s="83"/>
      <c r="Z621" s="83"/>
    </row>
    <row r="622" spans="1:26" ht="12.75" customHeight="1" x14ac:dyDescent="0.2">
      <c r="A622" s="134"/>
      <c r="B622" s="134"/>
      <c r="C622" s="134"/>
      <c r="D622" s="134"/>
      <c r="E622" s="134"/>
      <c r="F622" s="134"/>
      <c r="G622" s="134"/>
      <c r="H622" s="83"/>
      <c r="I622" s="83"/>
      <c r="J622" s="83"/>
      <c r="K622" s="83"/>
      <c r="L622" s="83"/>
      <c r="M622" s="83"/>
      <c r="N622" s="83"/>
      <c r="O622" s="83"/>
      <c r="P622" s="83"/>
      <c r="Q622" s="83"/>
      <c r="R622" s="83"/>
      <c r="S622" s="83"/>
      <c r="T622" s="83"/>
      <c r="U622" s="83"/>
      <c r="V622" s="83"/>
      <c r="W622" s="83"/>
      <c r="X622" s="83"/>
      <c r="Y622" s="83"/>
      <c r="Z622" s="83"/>
    </row>
    <row r="623" spans="1:26" ht="12.75" customHeight="1" x14ac:dyDescent="0.2">
      <c r="A623" s="134"/>
      <c r="B623" s="134"/>
      <c r="C623" s="134"/>
      <c r="D623" s="134"/>
      <c r="E623" s="134"/>
      <c r="F623" s="134"/>
      <c r="G623" s="134"/>
      <c r="H623" s="83"/>
      <c r="I623" s="83"/>
      <c r="J623" s="83"/>
      <c r="K623" s="83"/>
      <c r="L623" s="83"/>
      <c r="M623" s="83"/>
      <c r="N623" s="83"/>
      <c r="O623" s="83"/>
      <c r="P623" s="83"/>
      <c r="Q623" s="83"/>
      <c r="R623" s="83"/>
      <c r="S623" s="83"/>
      <c r="T623" s="83"/>
      <c r="U623" s="83"/>
      <c r="V623" s="83"/>
      <c r="W623" s="83"/>
      <c r="X623" s="83"/>
      <c r="Y623" s="83"/>
      <c r="Z623" s="83"/>
    </row>
    <row r="624" spans="1:26" ht="12.75" customHeight="1" x14ac:dyDescent="0.2">
      <c r="A624" s="134"/>
      <c r="B624" s="134"/>
      <c r="C624" s="134"/>
      <c r="D624" s="134"/>
      <c r="E624" s="134"/>
      <c r="F624" s="134"/>
      <c r="G624" s="134"/>
      <c r="H624" s="83"/>
      <c r="I624" s="83"/>
      <c r="J624" s="83"/>
      <c r="K624" s="83"/>
      <c r="L624" s="83"/>
      <c r="M624" s="83"/>
      <c r="N624" s="83"/>
      <c r="O624" s="83"/>
      <c r="P624" s="83"/>
      <c r="Q624" s="83"/>
      <c r="R624" s="83"/>
      <c r="S624" s="83"/>
      <c r="T624" s="83"/>
      <c r="U624" s="83"/>
      <c r="V624" s="83"/>
      <c r="W624" s="83"/>
      <c r="X624" s="83"/>
      <c r="Y624" s="83"/>
      <c r="Z624" s="83"/>
    </row>
    <row r="625" spans="1:26" ht="12.75" customHeight="1" x14ac:dyDescent="0.2">
      <c r="A625" s="134"/>
      <c r="B625" s="134"/>
      <c r="C625" s="134"/>
      <c r="D625" s="134"/>
      <c r="E625" s="134"/>
      <c r="F625" s="134"/>
      <c r="G625" s="134"/>
      <c r="H625" s="83"/>
      <c r="I625" s="83"/>
      <c r="J625" s="83"/>
      <c r="K625" s="83"/>
      <c r="L625" s="83"/>
      <c r="M625" s="83"/>
      <c r="N625" s="83"/>
      <c r="O625" s="83"/>
      <c r="P625" s="83"/>
      <c r="Q625" s="83"/>
      <c r="R625" s="83"/>
      <c r="S625" s="83"/>
      <c r="T625" s="83"/>
      <c r="U625" s="83"/>
      <c r="V625" s="83"/>
      <c r="W625" s="83"/>
      <c r="X625" s="83"/>
      <c r="Y625" s="83"/>
      <c r="Z625" s="83"/>
    </row>
    <row r="626" spans="1:26" ht="12.75" customHeight="1" x14ac:dyDescent="0.2">
      <c r="A626" s="134"/>
      <c r="B626" s="134"/>
      <c r="C626" s="134"/>
      <c r="D626" s="134"/>
      <c r="E626" s="134"/>
      <c r="F626" s="134"/>
      <c r="G626" s="134"/>
      <c r="H626" s="83"/>
      <c r="I626" s="83"/>
      <c r="J626" s="83"/>
      <c r="K626" s="83"/>
      <c r="L626" s="83"/>
      <c r="M626" s="83"/>
      <c r="N626" s="83"/>
      <c r="O626" s="83"/>
      <c r="P626" s="83"/>
      <c r="Q626" s="83"/>
      <c r="R626" s="83"/>
      <c r="S626" s="83"/>
      <c r="T626" s="83"/>
      <c r="U626" s="83"/>
      <c r="V626" s="83"/>
      <c r="W626" s="83"/>
      <c r="X626" s="83"/>
      <c r="Y626" s="83"/>
      <c r="Z626" s="83"/>
    </row>
    <row r="627" spans="1:26" ht="12.75" customHeight="1" x14ac:dyDescent="0.2">
      <c r="A627" s="134"/>
      <c r="B627" s="134"/>
      <c r="C627" s="134"/>
      <c r="D627" s="134"/>
      <c r="E627" s="134"/>
      <c r="F627" s="134"/>
      <c r="G627" s="134"/>
      <c r="H627" s="83"/>
      <c r="I627" s="83"/>
      <c r="J627" s="83"/>
      <c r="K627" s="83"/>
      <c r="L627" s="83"/>
      <c r="M627" s="83"/>
      <c r="N627" s="83"/>
      <c r="O627" s="83"/>
      <c r="P627" s="83"/>
      <c r="Q627" s="83"/>
      <c r="R627" s="83"/>
      <c r="S627" s="83"/>
      <c r="T627" s="83"/>
      <c r="U627" s="83"/>
      <c r="V627" s="83"/>
      <c r="W627" s="83"/>
      <c r="X627" s="83"/>
      <c r="Y627" s="83"/>
      <c r="Z627" s="83"/>
    </row>
    <row r="628" spans="1:26" ht="12.75" customHeight="1" x14ac:dyDescent="0.2">
      <c r="A628" s="134"/>
      <c r="B628" s="134"/>
      <c r="C628" s="134"/>
      <c r="D628" s="134"/>
      <c r="E628" s="134"/>
      <c r="F628" s="134"/>
      <c r="G628" s="134"/>
      <c r="H628" s="83"/>
      <c r="I628" s="83"/>
      <c r="J628" s="83"/>
      <c r="K628" s="83"/>
      <c r="L628" s="83"/>
      <c r="M628" s="83"/>
      <c r="N628" s="83"/>
      <c r="O628" s="83"/>
      <c r="P628" s="83"/>
      <c r="Q628" s="83"/>
      <c r="R628" s="83"/>
      <c r="S628" s="83"/>
      <c r="T628" s="83"/>
      <c r="U628" s="83"/>
      <c r="V628" s="83"/>
      <c r="W628" s="83"/>
      <c r="X628" s="83"/>
      <c r="Y628" s="83"/>
      <c r="Z628" s="83"/>
    </row>
    <row r="629" spans="1:26" ht="12.75" customHeight="1" x14ac:dyDescent="0.2">
      <c r="A629" s="134"/>
      <c r="B629" s="134"/>
      <c r="C629" s="134"/>
      <c r="D629" s="134"/>
      <c r="E629" s="134"/>
      <c r="F629" s="134"/>
      <c r="G629" s="134"/>
      <c r="H629" s="83"/>
      <c r="I629" s="83"/>
      <c r="J629" s="83"/>
      <c r="K629" s="83"/>
      <c r="L629" s="83"/>
      <c r="M629" s="83"/>
      <c r="N629" s="83"/>
      <c r="O629" s="83"/>
      <c r="P629" s="83"/>
      <c r="Q629" s="83"/>
      <c r="R629" s="83"/>
      <c r="S629" s="83"/>
      <c r="T629" s="83"/>
      <c r="U629" s="83"/>
      <c r="V629" s="83"/>
      <c r="W629" s="83"/>
      <c r="X629" s="83"/>
      <c r="Y629" s="83"/>
      <c r="Z629" s="83"/>
    </row>
    <row r="630" spans="1:26" ht="12.75" customHeight="1" x14ac:dyDescent="0.2">
      <c r="A630" s="134"/>
      <c r="B630" s="134"/>
      <c r="C630" s="134"/>
      <c r="D630" s="134"/>
      <c r="E630" s="134"/>
      <c r="F630" s="134"/>
      <c r="G630" s="134"/>
      <c r="H630" s="83"/>
      <c r="I630" s="83"/>
      <c r="J630" s="83"/>
      <c r="K630" s="83"/>
      <c r="L630" s="83"/>
      <c r="M630" s="83"/>
      <c r="N630" s="83"/>
      <c r="O630" s="83"/>
      <c r="P630" s="83"/>
      <c r="Q630" s="83"/>
      <c r="R630" s="83"/>
      <c r="S630" s="83"/>
      <c r="T630" s="83"/>
      <c r="U630" s="83"/>
      <c r="V630" s="83"/>
      <c r="W630" s="83"/>
      <c r="X630" s="83"/>
      <c r="Y630" s="83"/>
      <c r="Z630" s="83"/>
    </row>
    <row r="631" spans="1:26" ht="12.75" customHeight="1" x14ac:dyDescent="0.2">
      <c r="A631" s="134"/>
      <c r="B631" s="134"/>
      <c r="C631" s="134"/>
      <c r="D631" s="134"/>
      <c r="E631" s="134"/>
      <c r="F631" s="134"/>
      <c r="G631" s="134"/>
      <c r="H631" s="83"/>
      <c r="I631" s="83"/>
      <c r="J631" s="83"/>
      <c r="K631" s="83"/>
      <c r="L631" s="83"/>
      <c r="M631" s="83"/>
      <c r="N631" s="83"/>
      <c r="O631" s="83"/>
      <c r="P631" s="83"/>
      <c r="Q631" s="83"/>
      <c r="R631" s="83"/>
      <c r="S631" s="83"/>
      <c r="T631" s="83"/>
      <c r="U631" s="83"/>
      <c r="V631" s="83"/>
      <c r="W631" s="83"/>
      <c r="X631" s="83"/>
      <c r="Y631" s="83"/>
      <c r="Z631" s="83"/>
    </row>
    <row r="632" spans="1:26" ht="12.75" customHeight="1" x14ac:dyDescent="0.2">
      <c r="A632" s="134"/>
      <c r="B632" s="134"/>
      <c r="C632" s="134"/>
      <c r="D632" s="134"/>
      <c r="E632" s="134"/>
      <c r="F632" s="134"/>
      <c r="G632" s="134"/>
      <c r="H632" s="83"/>
      <c r="I632" s="83"/>
      <c r="J632" s="83"/>
      <c r="K632" s="83"/>
      <c r="L632" s="83"/>
      <c r="M632" s="83"/>
      <c r="N632" s="83"/>
      <c r="O632" s="83"/>
      <c r="P632" s="83"/>
      <c r="Q632" s="83"/>
      <c r="R632" s="83"/>
      <c r="S632" s="83"/>
      <c r="T632" s="83"/>
      <c r="U632" s="83"/>
      <c r="V632" s="83"/>
      <c r="W632" s="83"/>
      <c r="X632" s="83"/>
      <c r="Y632" s="83"/>
      <c r="Z632" s="83"/>
    </row>
    <row r="633" spans="1:26" ht="12.75" customHeight="1" x14ac:dyDescent="0.2">
      <c r="A633" s="134"/>
      <c r="B633" s="134"/>
      <c r="C633" s="134"/>
      <c r="D633" s="134"/>
      <c r="E633" s="134"/>
      <c r="F633" s="134"/>
      <c r="G633" s="134"/>
      <c r="H633" s="83"/>
      <c r="I633" s="83"/>
      <c r="J633" s="83"/>
      <c r="K633" s="83"/>
      <c r="L633" s="83"/>
      <c r="M633" s="83"/>
      <c r="N633" s="83"/>
      <c r="O633" s="83"/>
      <c r="P633" s="83"/>
      <c r="Q633" s="83"/>
      <c r="R633" s="83"/>
      <c r="S633" s="83"/>
      <c r="T633" s="83"/>
      <c r="U633" s="83"/>
      <c r="V633" s="83"/>
      <c r="W633" s="83"/>
      <c r="X633" s="83"/>
      <c r="Y633" s="83"/>
      <c r="Z633" s="83"/>
    </row>
    <row r="634" spans="1:26" ht="12.75" customHeight="1" x14ac:dyDescent="0.2">
      <c r="A634" s="134"/>
      <c r="B634" s="134"/>
      <c r="C634" s="134"/>
      <c r="D634" s="134"/>
      <c r="E634" s="134"/>
      <c r="F634" s="134"/>
      <c r="G634" s="134"/>
      <c r="H634" s="83"/>
      <c r="I634" s="83"/>
      <c r="J634" s="83"/>
      <c r="K634" s="83"/>
      <c r="L634" s="83"/>
      <c r="M634" s="83"/>
      <c r="N634" s="83"/>
      <c r="O634" s="83"/>
      <c r="P634" s="83"/>
      <c r="Q634" s="83"/>
      <c r="R634" s="83"/>
      <c r="S634" s="83"/>
      <c r="T634" s="83"/>
      <c r="U634" s="83"/>
      <c r="V634" s="83"/>
      <c r="W634" s="83"/>
      <c r="X634" s="83"/>
      <c r="Y634" s="83"/>
      <c r="Z634" s="83"/>
    </row>
    <row r="635" spans="1:26" ht="12.75" customHeight="1" x14ac:dyDescent="0.2">
      <c r="A635" s="134"/>
      <c r="B635" s="134"/>
      <c r="C635" s="134"/>
      <c r="D635" s="134"/>
      <c r="E635" s="134"/>
      <c r="F635" s="134"/>
      <c r="G635" s="134"/>
      <c r="H635" s="83"/>
      <c r="I635" s="83"/>
      <c r="J635" s="83"/>
      <c r="K635" s="83"/>
      <c r="L635" s="83"/>
      <c r="M635" s="83"/>
      <c r="N635" s="83"/>
      <c r="O635" s="83"/>
      <c r="P635" s="83"/>
      <c r="Q635" s="83"/>
      <c r="R635" s="83"/>
      <c r="S635" s="83"/>
      <c r="T635" s="83"/>
      <c r="U635" s="83"/>
      <c r="V635" s="83"/>
      <c r="W635" s="83"/>
      <c r="X635" s="83"/>
      <c r="Y635" s="83"/>
      <c r="Z635" s="83"/>
    </row>
    <row r="636" spans="1:26" ht="12.75" customHeight="1" x14ac:dyDescent="0.2">
      <c r="A636" s="134"/>
      <c r="B636" s="134"/>
      <c r="C636" s="134"/>
      <c r="D636" s="134"/>
      <c r="E636" s="134"/>
      <c r="F636" s="134"/>
      <c r="G636" s="134"/>
      <c r="H636" s="83"/>
      <c r="I636" s="83"/>
      <c r="J636" s="83"/>
      <c r="K636" s="83"/>
      <c r="L636" s="83"/>
      <c r="M636" s="83"/>
      <c r="N636" s="83"/>
      <c r="O636" s="83"/>
      <c r="P636" s="83"/>
      <c r="Q636" s="83"/>
      <c r="R636" s="83"/>
      <c r="S636" s="83"/>
      <c r="T636" s="83"/>
      <c r="U636" s="83"/>
      <c r="V636" s="83"/>
      <c r="W636" s="83"/>
      <c r="X636" s="83"/>
      <c r="Y636" s="83"/>
      <c r="Z636" s="83"/>
    </row>
    <row r="637" spans="1:26" ht="12.75" customHeight="1" x14ac:dyDescent="0.2">
      <c r="A637" s="134"/>
      <c r="B637" s="134"/>
      <c r="C637" s="134"/>
      <c r="D637" s="134"/>
      <c r="E637" s="134"/>
      <c r="F637" s="134"/>
      <c r="G637" s="134"/>
      <c r="H637" s="83"/>
      <c r="I637" s="83"/>
      <c r="J637" s="83"/>
      <c r="K637" s="83"/>
      <c r="L637" s="83"/>
      <c r="M637" s="83"/>
      <c r="N637" s="83"/>
      <c r="O637" s="83"/>
      <c r="P637" s="83"/>
      <c r="Q637" s="83"/>
      <c r="R637" s="83"/>
      <c r="S637" s="83"/>
      <c r="T637" s="83"/>
      <c r="U637" s="83"/>
      <c r="V637" s="83"/>
      <c r="W637" s="83"/>
      <c r="X637" s="83"/>
      <c r="Y637" s="83"/>
      <c r="Z637" s="83"/>
    </row>
    <row r="638" spans="1:26" ht="12.75" customHeight="1" x14ac:dyDescent="0.2">
      <c r="A638" s="134"/>
      <c r="B638" s="134"/>
      <c r="C638" s="134"/>
      <c r="D638" s="134"/>
      <c r="E638" s="134"/>
      <c r="F638" s="134"/>
      <c r="G638" s="134"/>
      <c r="H638" s="83"/>
      <c r="I638" s="83"/>
      <c r="J638" s="83"/>
      <c r="K638" s="83"/>
      <c r="L638" s="83"/>
      <c r="M638" s="83"/>
      <c r="N638" s="83"/>
      <c r="O638" s="83"/>
      <c r="P638" s="83"/>
      <c r="Q638" s="83"/>
      <c r="R638" s="83"/>
      <c r="S638" s="83"/>
      <c r="T638" s="83"/>
      <c r="U638" s="83"/>
      <c r="V638" s="83"/>
      <c r="W638" s="83"/>
      <c r="X638" s="83"/>
      <c r="Y638" s="83"/>
      <c r="Z638" s="83"/>
    </row>
    <row r="639" spans="1:26" ht="12.75" customHeight="1" x14ac:dyDescent="0.2">
      <c r="A639" s="134"/>
      <c r="B639" s="134"/>
      <c r="C639" s="134"/>
      <c r="D639" s="134"/>
      <c r="E639" s="134"/>
      <c r="F639" s="134"/>
      <c r="G639" s="134"/>
      <c r="H639" s="83"/>
      <c r="I639" s="83"/>
      <c r="J639" s="83"/>
      <c r="K639" s="83"/>
      <c r="L639" s="83"/>
      <c r="M639" s="83"/>
      <c r="N639" s="83"/>
      <c r="O639" s="83"/>
      <c r="P639" s="83"/>
      <c r="Q639" s="83"/>
      <c r="R639" s="83"/>
      <c r="S639" s="83"/>
      <c r="T639" s="83"/>
      <c r="U639" s="83"/>
      <c r="V639" s="83"/>
      <c r="W639" s="83"/>
      <c r="X639" s="83"/>
      <c r="Y639" s="83"/>
      <c r="Z639" s="83"/>
    </row>
    <row r="640" spans="1:26" ht="12.75" customHeight="1" x14ac:dyDescent="0.2">
      <c r="A640" s="134"/>
      <c r="B640" s="134"/>
      <c r="C640" s="134"/>
      <c r="D640" s="134"/>
      <c r="E640" s="134"/>
      <c r="F640" s="134"/>
      <c r="G640" s="134"/>
      <c r="H640" s="83"/>
      <c r="I640" s="83"/>
      <c r="J640" s="83"/>
      <c r="K640" s="83"/>
      <c r="L640" s="83"/>
      <c r="M640" s="83"/>
      <c r="N640" s="83"/>
      <c r="O640" s="83"/>
      <c r="P640" s="83"/>
      <c r="Q640" s="83"/>
      <c r="R640" s="83"/>
      <c r="S640" s="83"/>
      <c r="T640" s="83"/>
      <c r="U640" s="83"/>
      <c r="V640" s="83"/>
      <c r="W640" s="83"/>
      <c r="X640" s="83"/>
      <c r="Y640" s="83"/>
      <c r="Z640" s="83"/>
    </row>
    <row r="641" spans="1:26" ht="12.75" customHeight="1" x14ac:dyDescent="0.2">
      <c r="A641" s="134"/>
      <c r="B641" s="134"/>
      <c r="C641" s="134"/>
      <c r="D641" s="134"/>
      <c r="E641" s="134"/>
      <c r="F641" s="134"/>
      <c r="G641" s="134"/>
      <c r="H641" s="83"/>
      <c r="I641" s="83"/>
      <c r="J641" s="83"/>
      <c r="K641" s="83"/>
      <c r="L641" s="83"/>
      <c r="M641" s="83"/>
      <c r="N641" s="83"/>
      <c r="O641" s="83"/>
      <c r="P641" s="83"/>
      <c r="Q641" s="83"/>
      <c r="R641" s="83"/>
      <c r="S641" s="83"/>
      <c r="T641" s="83"/>
      <c r="U641" s="83"/>
      <c r="V641" s="83"/>
      <c r="W641" s="83"/>
      <c r="X641" s="83"/>
      <c r="Y641" s="83"/>
      <c r="Z641" s="83"/>
    </row>
    <row r="642" spans="1:26" ht="12.75" customHeight="1" x14ac:dyDescent="0.2">
      <c r="A642" s="134"/>
      <c r="B642" s="134"/>
      <c r="C642" s="134"/>
      <c r="D642" s="134"/>
      <c r="E642" s="134"/>
      <c r="F642" s="134"/>
      <c r="G642" s="134"/>
      <c r="H642" s="83"/>
      <c r="I642" s="83"/>
      <c r="J642" s="83"/>
      <c r="K642" s="83"/>
      <c r="L642" s="83"/>
      <c r="M642" s="83"/>
      <c r="N642" s="83"/>
      <c r="O642" s="83"/>
      <c r="P642" s="83"/>
      <c r="Q642" s="83"/>
      <c r="R642" s="83"/>
      <c r="S642" s="83"/>
      <c r="T642" s="83"/>
      <c r="U642" s="83"/>
      <c r="V642" s="83"/>
      <c r="W642" s="83"/>
      <c r="X642" s="83"/>
      <c r="Y642" s="83"/>
      <c r="Z642" s="83"/>
    </row>
    <row r="643" spans="1:26" ht="12.75" customHeight="1" x14ac:dyDescent="0.2">
      <c r="A643" s="134"/>
      <c r="B643" s="134"/>
      <c r="C643" s="134"/>
      <c r="D643" s="134"/>
      <c r="E643" s="134"/>
      <c r="F643" s="134"/>
      <c r="G643" s="134"/>
      <c r="H643" s="83"/>
      <c r="I643" s="83"/>
      <c r="J643" s="83"/>
      <c r="K643" s="83"/>
      <c r="L643" s="83"/>
      <c r="M643" s="83"/>
      <c r="N643" s="83"/>
      <c r="O643" s="83"/>
      <c r="P643" s="83"/>
      <c r="Q643" s="83"/>
      <c r="R643" s="83"/>
      <c r="S643" s="83"/>
      <c r="T643" s="83"/>
      <c r="U643" s="83"/>
      <c r="V643" s="83"/>
      <c r="W643" s="83"/>
      <c r="X643" s="83"/>
      <c r="Y643" s="83"/>
      <c r="Z643" s="83"/>
    </row>
    <row r="644" spans="1:26" ht="12.75" customHeight="1" x14ac:dyDescent="0.2">
      <c r="A644" s="134"/>
      <c r="B644" s="134"/>
      <c r="C644" s="134"/>
      <c r="D644" s="134"/>
      <c r="E644" s="134"/>
      <c r="F644" s="134"/>
      <c r="G644" s="134"/>
      <c r="H644" s="83"/>
      <c r="I644" s="83"/>
      <c r="J644" s="83"/>
      <c r="K644" s="83"/>
      <c r="L644" s="83"/>
      <c r="M644" s="83"/>
      <c r="N644" s="83"/>
      <c r="O644" s="83"/>
      <c r="P644" s="83"/>
      <c r="Q644" s="83"/>
      <c r="R644" s="83"/>
      <c r="S644" s="83"/>
      <c r="T644" s="83"/>
      <c r="U644" s="83"/>
      <c r="V644" s="83"/>
      <c r="W644" s="83"/>
      <c r="X644" s="83"/>
      <c r="Y644" s="83"/>
      <c r="Z644" s="83"/>
    </row>
    <row r="645" spans="1:26" ht="12.75" customHeight="1" x14ac:dyDescent="0.2">
      <c r="A645" s="134"/>
      <c r="B645" s="134"/>
      <c r="C645" s="134"/>
      <c r="D645" s="134"/>
      <c r="E645" s="134"/>
      <c r="F645" s="134"/>
      <c r="G645" s="134"/>
      <c r="H645" s="83"/>
      <c r="I645" s="83"/>
      <c r="J645" s="83"/>
      <c r="K645" s="83"/>
      <c r="L645" s="83"/>
      <c r="M645" s="83"/>
      <c r="N645" s="83"/>
      <c r="O645" s="83"/>
      <c r="P645" s="83"/>
      <c r="Q645" s="83"/>
      <c r="R645" s="83"/>
      <c r="S645" s="83"/>
      <c r="T645" s="83"/>
      <c r="U645" s="83"/>
      <c r="V645" s="83"/>
      <c r="W645" s="83"/>
      <c r="X645" s="83"/>
      <c r="Y645" s="83"/>
      <c r="Z645" s="83"/>
    </row>
    <row r="646" spans="1:26" ht="12.75" customHeight="1" x14ac:dyDescent="0.2">
      <c r="A646" s="134"/>
      <c r="B646" s="134"/>
      <c r="C646" s="134"/>
      <c r="D646" s="134"/>
      <c r="E646" s="134"/>
      <c r="F646" s="134"/>
      <c r="G646" s="134"/>
      <c r="H646" s="83"/>
      <c r="I646" s="83"/>
      <c r="J646" s="83"/>
      <c r="K646" s="83"/>
      <c r="L646" s="83"/>
      <c r="M646" s="83"/>
      <c r="N646" s="83"/>
      <c r="O646" s="83"/>
      <c r="P646" s="83"/>
      <c r="Q646" s="83"/>
      <c r="R646" s="83"/>
      <c r="S646" s="83"/>
      <c r="T646" s="83"/>
      <c r="U646" s="83"/>
      <c r="V646" s="83"/>
      <c r="W646" s="83"/>
      <c r="X646" s="83"/>
      <c r="Y646" s="83"/>
      <c r="Z646" s="83"/>
    </row>
    <row r="647" spans="1:26" ht="12.75" customHeight="1" x14ac:dyDescent="0.2">
      <c r="A647" s="134"/>
      <c r="B647" s="134"/>
      <c r="C647" s="134"/>
      <c r="D647" s="134"/>
      <c r="E647" s="134"/>
      <c r="F647" s="134"/>
      <c r="G647" s="134"/>
      <c r="H647" s="83"/>
      <c r="I647" s="83"/>
      <c r="J647" s="83"/>
      <c r="K647" s="83"/>
      <c r="L647" s="83"/>
      <c r="M647" s="83"/>
      <c r="N647" s="83"/>
      <c r="O647" s="83"/>
      <c r="P647" s="83"/>
      <c r="Q647" s="83"/>
      <c r="R647" s="83"/>
      <c r="S647" s="83"/>
      <c r="T647" s="83"/>
      <c r="U647" s="83"/>
      <c r="V647" s="83"/>
      <c r="W647" s="83"/>
      <c r="X647" s="83"/>
      <c r="Y647" s="83"/>
      <c r="Z647" s="83"/>
    </row>
    <row r="648" spans="1:26" ht="12.75" customHeight="1" x14ac:dyDescent="0.2">
      <c r="A648" s="134"/>
      <c r="B648" s="134"/>
      <c r="C648" s="134"/>
      <c r="D648" s="134"/>
      <c r="E648" s="134"/>
      <c r="F648" s="134"/>
      <c r="G648" s="134"/>
      <c r="H648" s="83"/>
      <c r="I648" s="83"/>
      <c r="J648" s="83"/>
      <c r="K648" s="83"/>
      <c r="L648" s="83"/>
      <c r="M648" s="83"/>
      <c r="N648" s="83"/>
      <c r="O648" s="83"/>
      <c r="P648" s="83"/>
      <c r="Q648" s="83"/>
      <c r="R648" s="83"/>
      <c r="S648" s="83"/>
      <c r="T648" s="83"/>
      <c r="U648" s="83"/>
      <c r="V648" s="83"/>
      <c r="W648" s="83"/>
      <c r="X648" s="83"/>
      <c r="Y648" s="83"/>
      <c r="Z648" s="83"/>
    </row>
    <row r="649" spans="1:26" ht="12.75" customHeight="1" x14ac:dyDescent="0.2">
      <c r="A649" s="134"/>
      <c r="B649" s="134"/>
      <c r="C649" s="134"/>
      <c r="D649" s="134"/>
      <c r="E649" s="134"/>
      <c r="F649" s="134"/>
      <c r="G649" s="134"/>
      <c r="H649" s="83"/>
      <c r="I649" s="83"/>
      <c r="J649" s="83"/>
      <c r="K649" s="83"/>
      <c r="L649" s="83"/>
      <c r="M649" s="83"/>
      <c r="N649" s="83"/>
      <c r="O649" s="83"/>
      <c r="P649" s="83"/>
      <c r="Q649" s="83"/>
      <c r="R649" s="83"/>
      <c r="S649" s="83"/>
      <c r="T649" s="83"/>
      <c r="U649" s="83"/>
      <c r="V649" s="83"/>
      <c r="W649" s="83"/>
      <c r="X649" s="83"/>
      <c r="Y649" s="83"/>
      <c r="Z649" s="83"/>
    </row>
    <row r="650" spans="1:26" ht="12.75" customHeight="1" x14ac:dyDescent="0.2">
      <c r="A650" s="134"/>
      <c r="B650" s="134"/>
      <c r="C650" s="134"/>
      <c r="D650" s="134"/>
      <c r="E650" s="134"/>
      <c r="F650" s="134"/>
      <c r="G650" s="134"/>
      <c r="H650" s="83"/>
      <c r="I650" s="83"/>
      <c r="J650" s="83"/>
      <c r="K650" s="83"/>
      <c r="L650" s="83"/>
      <c r="M650" s="83"/>
      <c r="N650" s="83"/>
      <c r="O650" s="83"/>
      <c r="P650" s="83"/>
      <c r="Q650" s="83"/>
      <c r="R650" s="83"/>
      <c r="S650" s="83"/>
      <c r="T650" s="83"/>
      <c r="U650" s="83"/>
      <c r="V650" s="83"/>
      <c r="W650" s="83"/>
      <c r="X650" s="83"/>
      <c r="Y650" s="83"/>
      <c r="Z650" s="83"/>
    </row>
    <row r="651" spans="1:26" ht="12.75" customHeight="1" x14ac:dyDescent="0.2">
      <c r="A651" s="134"/>
      <c r="B651" s="134"/>
      <c r="C651" s="134"/>
      <c r="D651" s="134"/>
      <c r="E651" s="134"/>
      <c r="F651" s="134"/>
      <c r="G651" s="134"/>
      <c r="H651" s="83"/>
      <c r="I651" s="83"/>
      <c r="J651" s="83"/>
      <c r="K651" s="83"/>
      <c r="L651" s="83"/>
      <c r="M651" s="83"/>
      <c r="N651" s="83"/>
      <c r="O651" s="83"/>
      <c r="P651" s="83"/>
      <c r="Q651" s="83"/>
      <c r="R651" s="83"/>
      <c r="S651" s="83"/>
      <c r="T651" s="83"/>
      <c r="U651" s="83"/>
      <c r="V651" s="83"/>
      <c r="W651" s="83"/>
      <c r="X651" s="83"/>
      <c r="Y651" s="83"/>
      <c r="Z651" s="83"/>
    </row>
    <row r="652" spans="1:26" ht="12.75" customHeight="1" x14ac:dyDescent="0.2">
      <c r="A652" s="134"/>
      <c r="B652" s="134"/>
      <c r="C652" s="134"/>
      <c r="D652" s="134"/>
      <c r="E652" s="134"/>
      <c r="F652" s="134"/>
      <c r="G652" s="134"/>
      <c r="H652" s="83"/>
      <c r="I652" s="83"/>
      <c r="J652" s="83"/>
      <c r="K652" s="83"/>
      <c r="L652" s="83"/>
      <c r="M652" s="83"/>
      <c r="N652" s="83"/>
      <c r="O652" s="83"/>
      <c r="P652" s="83"/>
      <c r="Q652" s="83"/>
      <c r="R652" s="83"/>
      <c r="S652" s="83"/>
      <c r="T652" s="83"/>
      <c r="U652" s="83"/>
      <c r="V652" s="83"/>
      <c r="W652" s="83"/>
      <c r="X652" s="83"/>
      <c r="Y652" s="83"/>
      <c r="Z652" s="83"/>
    </row>
    <row r="653" spans="1:26" ht="12.75" customHeight="1" x14ac:dyDescent="0.2">
      <c r="A653" s="134"/>
      <c r="B653" s="134"/>
      <c r="C653" s="134"/>
      <c r="D653" s="134"/>
      <c r="E653" s="134"/>
      <c r="F653" s="134"/>
      <c r="G653" s="134"/>
      <c r="H653" s="83"/>
      <c r="I653" s="83"/>
      <c r="J653" s="83"/>
      <c r="K653" s="83"/>
      <c r="L653" s="83"/>
      <c r="M653" s="83"/>
      <c r="N653" s="83"/>
      <c r="O653" s="83"/>
      <c r="P653" s="83"/>
      <c r="Q653" s="83"/>
      <c r="R653" s="83"/>
      <c r="S653" s="83"/>
      <c r="T653" s="83"/>
      <c r="U653" s="83"/>
      <c r="V653" s="83"/>
      <c r="W653" s="83"/>
      <c r="X653" s="83"/>
      <c r="Y653" s="83"/>
      <c r="Z653" s="83"/>
    </row>
    <row r="654" spans="1:26" ht="12.75" customHeight="1" x14ac:dyDescent="0.2">
      <c r="A654" s="134"/>
      <c r="B654" s="134"/>
      <c r="C654" s="134"/>
      <c r="D654" s="134"/>
      <c r="E654" s="134"/>
      <c r="F654" s="134"/>
      <c r="G654" s="134"/>
      <c r="H654" s="83"/>
      <c r="I654" s="83"/>
      <c r="J654" s="83"/>
      <c r="K654" s="83"/>
      <c r="L654" s="83"/>
      <c r="M654" s="83"/>
      <c r="N654" s="83"/>
      <c r="O654" s="83"/>
      <c r="P654" s="83"/>
      <c r="Q654" s="83"/>
      <c r="R654" s="83"/>
      <c r="S654" s="83"/>
      <c r="T654" s="83"/>
      <c r="U654" s="83"/>
      <c r="V654" s="83"/>
      <c r="W654" s="83"/>
      <c r="X654" s="83"/>
      <c r="Y654" s="83"/>
      <c r="Z654" s="83"/>
    </row>
    <row r="655" spans="1:26" ht="12.75" customHeight="1" x14ac:dyDescent="0.2">
      <c r="A655" s="134"/>
      <c r="B655" s="134"/>
      <c r="C655" s="134"/>
      <c r="D655" s="134"/>
      <c r="E655" s="134"/>
      <c r="F655" s="134"/>
      <c r="G655" s="134"/>
      <c r="H655" s="83"/>
      <c r="I655" s="83"/>
      <c r="J655" s="83"/>
      <c r="K655" s="83"/>
      <c r="L655" s="83"/>
      <c r="M655" s="83"/>
      <c r="N655" s="83"/>
      <c r="O655" s="83"/>
      <c r="P655" s="83"/>
      <c r="Q655" s="83"/>
      <c r="R655" s="83"/>
      <c r="S655" s="83"/>
      <c r="T655" s="83"/>
      <c r="U655" s="83"/>
      <c r="V655" s="83"/>
      <c r="W655" s="83"/>
      <c r="X655" s="83"/>
      <c r="Y655" s="83"/>
      <c r="Z655" s="83"/>
    </row>
    <row r="656" spans="1:26" ht="12.75" customHeight="1" x14ac:dyDescent="0.2">
      <c r="A656" s="134"/>
      <c r="B656" s="134"/>
      <c r="C656" s="134"/>
      <c r="D656" s="134"/>
      <c r="E656" s="134"/>
      <c r="F656" s="134"/>
      <c r="G656" s="134"/>
      <c r="H656" s="83"/>
      <c r="I656" s="83"/>
      <c r="J656" s="83"/>
      <c r="K656" s="83"/>
      <c r="L656" s="83"/>
      <c r="M656" s="83"/>
      <c r="N656" s="83"/>
      <c r="O656" s="83"/>
      <c r="P656" s="83"/>
      <c r="Q656" s="83"/>
      <c r="R656" s="83"/>
      <c r="S656" s="83"/>
      <c r="T656" s="83"/>
      <c r="U656" s="83"/>
      <c r="V656" s="83"/>
      <c r="W656" s="83"/>
      <c r="X656" s="83"/>
      <c r="Y656" s="83"/>
      <c r="Z656" s="83"/>
    </row>
    <row r="657" spans="1:26" ht="12.75" customHeight="1" x14ac:dyDescent="0.2">
      <c r="A657" s="134"/>
      <c r="B657" s="134"/>
      <c r="C657" s="134"/>
      <c r="D657" s="134"/>
      <c r="E657" s="134"/>
      <c r="F657" s="134"/>
      <c r="G657" s="134"/>
      <c r="H657" s="83"/>
      <c r="I657" s="83"/>
      <c r="J657" s="83"/>
      <c r="K657" s="83"/>
      <c r="L657" s="83"/>
      <c r="M657" s="83"/>
      <c r="N657" s="83"/>
      <c r="O657" s="83"/>
      <c r="P657" s="83"/>
      <c r="Q657" s="83"/>
      <c r="R657" s="83"/>
      <c r="S657" s="83"/>
      <c r="T657" s="83"/>
      <c r="U657" s="83"/>
      <c r="V657" s="83"/>
      <c r="W657" s="83"/>
      <c r="X657" s="83"/>
      <c r="Y657" s="83"/>
      <c r="Z657" s="83"/>
    </row>
    <row r="658" spans="1:26" ht="12.75" customHeight="1" x14ac:dyDescent="0.2">
      <c r="A658" s="134"/>
      <c r="B658" s="134"/>
      <c r="C658" s="134"/>
      <c r="D658" s="134"/>
      <c r="E658" s="134"/>
      <c r="F658" s="134"/>
      <c r="G658" s="134"/>
      <c r="H658" s="83"/>
      <c r="I658" s="83"/>
      <c r="J658" s="83"/>
      <c r="K658" s="83"/>
      <c r="L658" s="83"/>
      <c r="M658" s="83"/>
      <c r="N658" s="83"/>
      <c r="O658" s="83"/>
      <c r="P658" s="83"/>
      <c r="Q658" s="83"/>
      <c r="R658" s="83"/>
      <c r="S658" s="83"/>
      <c r="T658" s="83"/>
      <c r="U658" s="83"/>
      <c r="V658" s="83"/>
      <c r="W658" s="83"/>
      <c r="X658" s="83"/>
      <c r="Y658" s="83"/>
      <c r="Z658" s="83"/>
    </row>
    <row r="659" spans="1:26" ht="12.75" customHeight="1" x14ac:dyDescent="0.2">
      <c r="A659" s="134"/>
      <c r="B659" s="134"/>
      <c r="C659" s="134"/>
      <c r="D659" s="134"/>
      <c r="E659" s="134"/>
      <c r="F659" s="134"/>
      <c r="G659" s="134"/>
      <c r="H659" s="83"/>
      <c r="I659" s="83"/>
      <c r="J659" s="83"/>
      <c r="K659" s="83"/>
      <c r="L659" s="83"/>
      <c r="M659" s="83"/>
      <c r="N659" s="83"/>
      <c r="O659" s="83"/>
      <c r="P659" s="83"/>
      <c r="Q659" s="83"/>
      <c r="R659" s="83"/>
      <c r="S659" s="83"/>
      <c r="T659" s="83"/>
      <c r="U659" s="83"/>
      <c r="V659" s="83"/>
      <c r="W659" s="83"/>
      <c r="X659" s="83"/>
      <c r="Y659" s="83"/>
      <c r="Z659" s="83"/>
    </row>
    <row r="660" spans="1:26" ht="12.75" customHeight="1" x14ac:dyDescent="0.2">
      <c r="A660" s="134"/>
      <c r="B660" s="134"/>
      <c r="C660" s="134"/>
      <c r="D660" s="134"/>
      <c r="E660" s="134"/>
      <c r="F660" s="134"/>
      <c r="G660" s="134"/>
      <c r="H660" s="83"/>
      <c r="I660" s="83"/>
      <c r="J660" s="83"/>
      <c r="K660" s="83"/>
      <c r="L660" s="83"/>
      <c r="M660" s="83"/>
      <c r="N660" s="83"/>
      <c r="O660" s="83"/>
      <c r="P660" s="83"/>
      <c r="Q660" s="83"/>
      <c r="R660" s="83"/>
      <c r="S660" s="83"/>
      <c r="T660" s="83"/>
      <c r="U660" s="83"/>
      <c r="V660" s="83"/>
      <c r="W660" s="83"/>
      <c r="X660" s="83"/>
      <c r="Y660" s="83"/>
      <c r="Z660" s="83"/>
    </row>
    <row r="661" spans="1:26" ht="12.75" customHeight="1" x14ac:dyDescent="0.2">
      <c r="A661" s="134"/>
      <c r="B661" s="134"/>
      <c r="C661" s="134"/>
      <c r="D661" s="134"/>
      <c r="E661" s="134"/>
      <c r="F661" s="134"/>
      <c r="G661" s="134"/>
      <c r="H661" s="83"/>
      <c r="I661" s="83"/>
      <c r="J661" s="83"/>
      <c r="K661" s="83"/>
      <c r="L661" s="83"/>
      <c r="M661" s="83"/>
      <c r="N661" s="83"/>
      <c r="O661" s="83"/>
      <c r="P661" s="83"/>
      <c r="Q661" s="83"/>
      <c r="R661" s="83"/>
      <c r="S661" s="83"/>
      <c r="T661" s="83"/>
      <c r="U661" s="83"/>
      <c r="V661" s="83"/>
      <c r="W661" s="83"/>
      <c r="X661" s="83"/>
      <c r="Y661" s="83"/>
      <c r="Z661" s="83"/>
    </row>
    <row r="662" spans="1:26" ht="12.75" customHeight="1" x14ac:dyDescent="0.2">
      <c r="A662" s="134"/>
      <c r="B662" s="134"/>
      <c r="C662" s="134"/>
      <c r="D662" s="134"/>
      <c r="E662" s="134"/>
      <c r="F662" s="134"/>
      <c r="G662" s="134"/>
      <c r="H662" s="83"/>
      <c r="I662" s="83"/>
      <c r="J662" s="83"/>
      <c r="K662" s="83"/>
      <c r="L662" s="83"/>
      <c r="M662" s="83"/>
      <c r="N662" s="83"/>
      <c r="O662" s="83"/>
      <c r="P662" s="83"/>
      <c r="Q662" s="83"/>
      <c r="R662" s="83"/>
      <c r="S662" s="83"/>
      <c r="T662" s="83"/>
      <c r="U662" s="83"/>
      <c r="V662" s="83"/>
      <c r="W662" s="83"/>
      <c r="X662" s="83"/>
      <c r="Y662" s="83"/>
      <c r="Z662" s="83"/>
    </row>
    <row r="663" spans="1:26" ht="12.75" customHeight="1" x14ac:dyDescent="0.2">
      <c r="A663" s="134"/>
      <c r="B663" s="134"/>
      <c r="C663" s="134"/>
      <c r="D663" s="134"/>
      <c r="E663" s="134"/>
      <c r="F663" s="134"/>
      <c r="G663" s="134"/>
      <c r="H663" s="83"/>
      <c r="I663" s="83"/>
      <c r="J663" s="83"/>
      <c r="K663" s="83"/>
      <c r="L663" s="83"/>
      <c r="M663" s="83"/>
      <c r="N663" s="83"/>
      <c r="O663" s="83"/>
      <c r="P663" s="83"/>
      <c r="Q663" s="83"/>
      <c r="R663" s="83"/>
      <c r="S663" s="83"/>
      <c r="T663" s="83"/>
      <c r="U663" s="83"/>
      <c r="V663" s="83"/>
      <c r="W663" s="83"/>
      <c r="X663" s="83"/>
      <c r="Y663" s="83"/>
      <c r="Z663" s="83"/>
    </row>
    <row r="664" spans="1:26" ht="12.75" customHeight="1" x14ac:dyDescent="0.2">
      <c r="A664" s="134"/>
      <c r="B664" s="134"/>
      <c r="C664" s="134"/>
      <c r="D664" s="134"/>
      <c r="E664" s="134"/>
      <c r="F664" s="134"/>
      <c r="G664" s="134"/>
      <c r="H664" s="83"/>
      <c r="I664" s="83"/>
      <c r="J664" s="83"/>
      <c r="K664" s="83"/>
      <c r="L664" s="83"/>
      <c r="M664" s="83"/>
      <c r="N664" s="83"/>
      <c r="O664" s="83"/>
      <c r="P664" s="83"/>
      <c r="Q664" s="83"/>
      <c r="R664" s="83"/>
      <c r="S664" s="83"/>
      <c r="T664" s="83"/>
      <c r="U664" s="83"/>
      <c r="V664" s="83"/>
      <c r="W664" s="83"/>
      <c r="X664" s="83"/>
      <c r="Y664" s="83"/>
      <c r="Z664" s="83"/>
    </row>
    <row r="665" spans="1:26" ht="12.75" customHeight="1" x14ac:dyDescent="0.2">
      <c r="A665" s="134"/>
      <c r="B665" s="134"/>
      <c r="C665" s="134"/>
      <c r="D665" s="134"/>
      <c r="E665" s="134"/>
      <c r="F665" s="134"/>
      <c r="G665" s="134"/>
      <c r="H665" s="83"/>
      <c r="I665" s="83"/>
      <c r="J665" s="83"/>
      <c r="K665" s="83"/>
      <c r="L665" s="83"/>
      <c r="M665" s="83"/>
      <c r="N665" s="83"/>
      <c r="O665" s="83"/>
      <c r="P665" s="83"/>
      <c r="Q665" s="83"/>
      <c r="R665" s="83"/>
      <c r="S665" s="83"/>
      <c r="T665" s="83"/>
      <c r="U665" s="83"/>
      <c r="V665" s="83"/>
      <c r="W665" s="83"/>
      <c r="X665" s="83"/>
      <c r="Y665" s="83"/>
      <c r="Z665" s="83"/>
    </row>
    <row r="666" spans="1:26" ht="12.75" customHeight="1" x14ac:dyDescent="0.2">
      <c r="A666" s="134"/>
      <c r="B666" s="134"/>
      <c r="C666" s="134"/>
      <c r="D666" s="134"/>
      <c r="E666" s="134"/>
      <c r="F666" s="134"/>
      <c r="G666" s="134"/>
      <c r="H666" s="83"/>
      <c r="I666" s="83"/>
      <c r="J666" s="83"/>
      <c r="K666" s="83"/>
      <c r="L666" s="83"/>
      <c r="M666" s="83"/>
      <c r="N666" s="83"/>
      <c r="O666" s="83"/>
      <c r="P666" s="83"/>
      <c r="Q666" s="83"/>
      <c r="R666" s="83"/>
      <c r="S666" s="83"/>
      <c r="T666" s="83"/>
      <c r="U666" s="83"/>
      <c r="V666" s="83"/>
      <c r="W666" s="83"/>
      <c r="X666" s="83"/>
      <c r="Y666" s="83"/>
      <c r="Z666" s="83"/>
    </row>
    <row r="667" spans="1:26" ht="12.75" customHeight="1" x14ac:dyDescent="0.2">
      <c r="A667" s="134"/>
      <c r="B667" s="134"/>
      <c r="C667" s="134"/>
      <c r="D667" s="134"/>
      <c r="E667" s="134"/>
      <c r="F667" s="134"/>
      <c r="G667" s="134"/>
      <c r="H667" s="83"/>
      <c r="I667" s="83"/>
      <c r="J667" s="83"/>
      <c r="K667" s="83"/>
      <c r="L667" s="83"/>
      <c r="M667" s="83"/>
      <c r="N667" s="83"/>
      <c r="O667" s="83"/>
      <c r="P667" s="83"/>
      <c r="Q667" s="83"/>
      <c r="R667" s="83"/>
      <c r="S667" s="83"/>
      <c r="T667" s="83"/>
      <c r="U667" s="83"/>
      <c r="V667" s="83"/>
      <c r="W667" s="83"/>
      <c r="X667" s="83"/>
      <c r="Y667" s="83"/>
      <c r="Z667" s="83"/>
    </row>
    <row r="668" spans="1:26" ht="12.75" customHeight="1" x14ac:dyDescent="0.2">
      <c r="A668" s="134"/>
      <c r="B668" s="134"/>
      <c r="C668" s="134"/>
      <c r="D668" s="134"/>
      <c r="E668" s="134"/>
      <c r="F668" s="134"/>
      <c r="G668" s="134"/>
      <c r="H668" s="83"/>
      <c r="I668" s="83"/>
      <c r="J668" s="83"/>
      <c r="K668" s="83"/>
      <c r="L668" s="83"/>
      <c r="M668" s="83"/>
      <c r="N668" s="83"/>
      <c r="O668" s="83"/>
      <c r="P668" s="83"/>
      <c r="Q668" s="83"/>
      <c r="R668" s="83"/>
      <c r="S668" s="83"/>
      <c r="T668" s="83"/>
      <c r="U668" s="83"/>
      <c r="V668" s="83"/>
      <c r="W668" s="83"/>
      <c r="X668" s="83"/>
      <c r="Y668" s="83"/>
      <c r="Z668" s="83"/>
    </row>
    <row r="669" spans="1:26" ht="12.75" customHeight="1" x14ac:dyDescent="0.2">
      <c r="A669" s="134"/>
      <c r="B669" s="134"/>
      <c r="C669" s="134"/>
      <c r="D669" s="134"/>
      <c r="E669" s="134"/>
      <c r="F669" s="134"/>
      <c r="G669" s="134"/>
      <c r="H669" s="83"/>
      <c r="I669" s="83"/>
      <c r="J669" s="83"/>
      <c r="K669" s="83"/>
      <c r="L669" s="83"/>
      <c r="M669" s="83"/>
      <c r="N669" s="83"/>
      <c r="O669" s="83"/>
      <c r="P669" s="83"/>
      <c r="Q669" s="83"/>
      <c r="R669" s="83"/>
      <c r="S669" s="83"/>
      <c r="T669" s="83"/>
      <c r="U669" s="83"/>
      <c r="V669" s="83"/>
      <c r="W669" s="83"/>
      <c r="X669" s="83"/>
      <c r="Y669" s="83"/>
      <c r="Z669" s="83"/>
    </row>
    <row r="670" spans="1:26" ht="12.75" customHeight="1" x14ac:dyDescent="0.2">
      <c r="A670" s="134"/>
      <c r="B670" s="134"/>
      <c r="C670" s="134"/>
      <c r="D670" s="134"/>
      <c r="E670" s="134"/>
      <c r="F670" s="134"/>
      <c r="G670" s="134"/>
      <c r="H670" s="83"/>
      <c r="I670" s="83"/>
      <c r="J670" s="83"/>
      <c r="K670" s="83"/>
      <c r="L670" s="83"/>
      <c r="M670" s="83"/>
      <c r="N670" s="83"/>
      <c r="O670" s="83"/>
      <c r="P670" s="83"/>
      <c r="Q670" s="83"/>
      <c r="R670" s="83"/>
      <c r="S670" s="83"/>
      <c r="T670" s="83"/>
      <c r="U670" s="83"/>
      <c r="V670" s="83"/>
      <c r="W670" s="83"/>
      <c r="X670" s="83"/>
      <c r="Y670" s="83"/>
      <c r="Z670" s="83"/>
    </row>
    <row r="671" spans="1:26" ht="12.75" customHeight="1" x14ac:dyDescent="0.2">
      <c r="A671" s="134"/>
      <c r="B671" s="134"/>
      <c r="C671" s="134"/>
      <c r="D671" s="134"/>
      <c r="E671" s="134"/>
      <c r="F671" s="134"/>
      <c r="G671" s="134"/>
      <c r="H671" s="83"/>
      <c r="I671" s="83"/>
      <c r="J671" s="83"/>
      <c r="K671" s="83"/>
      <c r="L671" s="83"/>
      <c r="M671" s="83"/>
      <c r="N671" s="83"/>
      <c r="O671" s="83"/>
      <c r="P671" s="83"/>
      <c r="Q671" s="83"/>
      <c r="R671" s="83"/>
      <c r="S671" s="83"/>
      <c r="T671" s="83"/>
      <c r="U671" s="83"/>
      <c r="V671" s="83"/>
      <c r="W671" s="83"/>
      <c r="X671" s="83"/>
      <c r="Y671" s="83"/>
      <c r="Z671" s="83"/>
    </row>
    <row r="672" spans="1:26" ht="12.75" customHeight="1" x14ac:dyDescent="0.2">
      <c r="A672" s="134"/>
      <c r="B672" s="134"/>
      <c r="C672" s="134"/>
      <c r="D672" s="134"/>
      <c r="E672" s="134"/>
      <c r="F672" s="134"/>
      <c r="G672" s="134"/>
      <c r="H672" s="83"/>
      <c r="I672" s="83"/>
      <c r="J672" s="83"/>
      <c r="K672" s="83"/>
      <c r="L672" s="83"/>
      <c r="M672" s="83"/>
      <c r="N672" s="83"/>
      <c r="O672" s="83"/>
      <c r="P672" s="83"/>
      <c r="Q672" s="83"/>
      <c r="R672" s="83"/>
      <c r="S672" s="83"/>
      <c r="T672" s="83"/>
      <c r="U672" s="83"/>
      <c r="V672" s="83"/>
      <c r="W672" s="83"/>
      <c r="X672" s="83"/>
      <c r="Y672" s="83"/>
      <c r="Z672" s="83"/>
    </row>
    <row r="673" spans="1:26" ht="12.75" customHeight="1" x14ac:dyDescent="0.2">
      <c r="A673" s="134"/>
      <c r="B673" s="134"/>
      <c r="C673" s="134"/>
      <c r="D673" s="134"/>
      <c r="E673" s="134"/>
      <c r="F673" s="134"/>
      <c r="G673" s="134"/>
      <c r="H673" s="83"/>
      <c r="I673" s="83"/>
      <c r="J673" s="83"/>
      <c r="K673" s="83"/>
      <c r="L673" s="83"/>
      <c r="M673" s="83"/>
      <c r="N673" s="83"/>
      <c r="O673" s="83"/>
      <c r="P673" s="83"/>
      <c r="Q673" s="83"/>
      <c r="R673" s="83"/>
      <c r="S673" s="83"/>
      <c r="T673" s="83"/>
      <c r="U673" s="83"/>
      <c r="V673" s="83"/>
      <c r="W673" s="83"/>
      <c r="X673" s="83"/>
      <c r="Y673" s="83"/>
      <c r="Z673" s="83"/>
    </row>
    <row r="674" spans="1:26" ht="12.75" customHeight="1" x14ac:dyDescent="0.2">
      <c r="A674" s="134"/>
      <c r="B674" s="134"/>
      <c r="C674" s="134"/>
      <c r="D674" s="134"/>
      <c r="E674" s="134"/>
      <c r="F674" s="134"/>
      <c r="G674" s="134"/>
      <c r="H674" s="83"/>
      <c r="I674" s="83"/>
      <c r="J674" s="83"/>
      <c r="K674" s="83"/>
      <c r="L674" s="83"/>
      <c r="M674" s="83"/>
      <c r="N674" s="83"/>
      <c r="O674" s="83"/>
      <c r="P674" s="83"/>
      <c r="Q674" s="83"/>
      <c r="R674" s="83"/>
      <c r="S674" s="83"/>
      <c r="T674" s="83"/>
      <c r="U674" s="83"/>
      <c r="V674" s="83"/>
      <c r="W674" s="83"/>
      <c r="X674" s="83"/>
      <c r="Y674" s="83"/>
      <c r="Z674" s="83"/>
    </row>
    <row r="675" spans="1:26" ht="12.75" customHeight="1" x14ac:dyDescent="0.2">
      <c r="A675" s="134"/>
      <c r="B675" s="134"/>
      <c r="C675" s="134"/>
      <c r="D675" s="134"/>
      <c r="E675" s="134"/>
      <c r="F675" s="134"/>
      <c r="G675" s="134"/>
      <c r="H675" s="83"/>
      <c r="I675" s="83"/>
      <c r="J675" s="83"/>
      <c r="K675" s="83"/>
      <c r="L675" s="83"/>
      <c r="M675" s="83"/>
      <c r="N675" s="83"/>
      <c r="O675" s="83"/>
      <c r="P675" s="83"/>
      <c r="Q675" s="83"/>
      <c r="R675" s="83"/>
      <c r="S675" s="83"/>
      <c r="T675" s="83"/>
      <c r="U675" s="83"/>
      <c r="V675" s="83"/>
      <c r="W675" s="83"/>
      <c r="X675" s="83"/>
      <c r="Y675" s="83"/>
      <c r="Z675" s="83"/>
    </row>
    <row r="676" spans="1:26" ht="12.75" customHeight="1" x14ac:dyDescent="0.2">
      <c r="A676" s="134"/>
      <c r="B676" s="134"/>
      <c r="C676" s="134"/>
      <c r="D676" s="134"/>
      <c r="E676" s="134"/>
      <c r="F676" s="134"/>
      <c r="G676" s="134"/>
      <c r="H676" s="83"/>
      <c r="I676" s="83"/>
      <c r="J676" s="83"/>
      <c r="K676" s="83"/>
      <c r="L676" s="83"/>
      <c r="M676" s="83"/>
      <c r="N676" s="83"/>
      <c r="O676" s="83"/>
      <c r="P676" s="83"/>
      <c r="Q676" s="83"/>
      <c r="R676" s="83"/>
      <c r="S676" s="83"/>
      <c r="T676" s="83"/>
      <c r="U676" s="83"/>
      <c r="V676" s="83"/>
      <c r="W676" s="83"/>
      <c r="X676" s="83"/>
      <c r="Y676" s="83"/>
      <c r="Z676" s="83"/>
    </row>
    <row r="677" spans="1:26" ht="12.75" customHeight="1" x14ac:dyDescent="0.2">
      <c r="A677" s="134"/>
      <c r="B677" s="134"/>
      <c r="C677" s="134"/>
      <c r="D677" s="134"/>
      <c r="E677" s="134"/>
      <c r="F677" s="134"/>
      <c r="G677" s="134"/>
      <c r="H677" s="83"/>
      <c r="I677" s="83"/>
      <c r="J677" s="83"/>
      <c r="K677" s="83"/>
      <c r="L677" s="83"/>
      <c r="M677" s="83"/>
      <c r="N677" s="83"/>
      <c r="O677" s="83"/>
      <c r="P677" s="83"/>
      <c r="Q677" s="83"/>
      <c r="R677" s="83"/>
      <c r="S677" s="83"/>
      <c r="T677" s="83"/>
      <c r="U677" s="83"/>
      <c r="V677" s="83"/>
      <c r="W677" s="83"/>
      <c r="X677" s="83"/>
      <c r="Y677" s="83"/>
      <c r="Z677" s="83"/>
    </row>
    <row r="678" spans="1:26" ht="12.75" customHeight="1" x14ac:dyDescent="0.2">
      <c r="A678" s="134"/>
      <c r="B678" s="134"/>
      <c r="C678" s="134"/>
      <c r="D678" s="134"/>
      <c r="E678" s="134"/>
      <c r="F678" s="134"/>
      <c r="G678" s="134"/>
      <c r="H678" s="83"/>
      <c r="I678" s="83"/>
      <c r="J678" s="83"/>
      <c r="K678" s="83"/>
      <c r="L678" s="83"/>
      <c r="M678" s="83"/>
      <c r="N678" s="83"/>
      <c r="O678" s="83"/>
      <c r="P678" s="83"/>
      <c r="Q678" s="83"/>
      <c r="R678" s="83"/>
      <c r="S678" s="83"/>
      <c r="T678" s="83"/>
      <c r="U678" s="83"/>
      <c r="V678" s="83"/>
      <c r="W678" s="83"/>
      <c r="X678" s="83"/>
      <c r="Y678" s="83"/>
      <c r="Z678" s="83"/>
    </row>
    <row r="679" spans="1:26" ht="12.75" customHeight="1" x14ac:dyDescent="0.2">
      <c r="A679" s="134"/>
      <c r="B679" s="134"/>
      <c r="C679" s="134"/>
      <c r="D679" s="134"/>
      <c r="E679" s="134"/>
      <c r="F679" s="134"/>
      <c r="G679" s="134"/>
      <c r="H679" s="83"/>
      <c r="I679" s="83"/>
      <c r="J679" s="83"/>
      <c r="K679" s="83"/>
      <c r="L679" s="83"/>
      <c r="M679" s="83"/>
      <c r="N679" s="83"/>
      <c r="O679" s="83"/>
      <c r="P679" s="83"/>
      <c r="Q679" s="83"/>
      <c r="R679" s="83"/>
      <c r="S679" s="83"/>
      <c r="T679" s="83"/>
      <c r="U679" s="83"/>
      <c r="V679" s="83"/>
      <c r="W679" s="83"/>
      <c r="X679" s="83"/>
      <c r="Y679" s="83"/>
      <c r="Z679" s="83"/>
    </row>
    <row r="680" spans="1:26" ht="12.75" customHeight="1" x14ac:dyDescent="0.2">
      <c r="A680" s="134"/>
      <c r="B680" s="134"/>
      <c r="C680" s="134"/>
      <c r="D680" s="134"/>
      <c r="E680" s="134"/>
      <c r="F680" s="134"/>
      <c r="G680" s="134"/>
      <c r="H680" s="83"/>
      <c r="I680" s="83"/>
      <c r="J680" s="83"/>
      <c r="K680" s="83"/>
      <c r="L680" s="83"/>
      <c r="M680" s="83"/>
      <c r="N680" s="83"/>
      <c r="O680" s="83"/>
      <c r="P680" s="83"/>
      <c r="Q680" s="83"/>
      <c r="R680" s="83"/>
      <c r="S680" s="83"/>
      <c r="T680" s="83"/>
      <c r="U680" s="83"/>
      <c r="V680" s="83"/>
      <c r="W680" s="83"/>
      <c r="X680" s="83"/>
      <c r="Y680" s="83"/>
      <c r="Z680" s="83"/>
    </row>
    <row r="681" spans="1:26" ht="12.75" customHeight="1" x14ac:dyDescent="0.2">
      <c r="A681" s="134"/>
      <c r="B681" s="134"/>
      <c r="C681" s="134"/>
      <c r="D681" s="134"/>
      <c r="E681" s="134"/>
      <c r="F681" s="134"/>
      <c r="G681" s="134"/>
      <c r="H681" s="83"/>
      <c r="I681" s="83"/>
      <c r="J681" s="83"/>
      <c r="K681" s="83"/>
      <c r="L681" s="83"/>
      <c r="M681" s="83"/>
      <c r="N681" s="83"/>
      <c r="O681" s="83"/>
      <c r="P681" s="83"/>
      <c r="Q681" s="83"/>
      <c r="R681" s="83"/>
      <c r="S681" s="83"/>
      <c r="T681" s="83"/>
      <c r="U681" s="83"/>
      <c r="V681" s="83"/>
      <c r="W681" s="83"/>
      <c r="X681" s="83"/>
      <c r="Y681" s="83"/>
      <c r="Z681" s="83"/>
    </row>
    <row r="682" spans="1:26" ht="12.75" customHeight="1" x14ac:dyDescent="0.2">
      <c r="A682" s="134"/>
      <c r="B682" s="134"/>
      <c r="C682" s="134"/>
      <c r="D682" s="134"/>
      <c r="E682" s="134"/>
      <c r="F682" s="134"/>
      <c r="G682" s="134"/>
      <c r="H682" s="83"/>
      <c r="I682" s="83"/>
      <c r="J682" s="83"/>
      <c r="K682" s="83"/>
      <c r="L682" s="83"/>
      <c r="M682" s="83"/>
      <c r="N682" s="83"/>
      <c r="O682" s="83"/>
      <c r="P682" s="83"/>
      <c r="Q682" s="83"/>
      <c r="R682" s="83"/>
      <c r="S682" s="83"/>
      <c r="T682" s="83"/>
      <c r="U682" s="83"/>
      <c r="V682" s="83"/>
      <c r="W682" s="83"/>
      <c r="X682" s="83"/>
      <c r="Y682" s="83"/>
      <c r="Z682" s="83"/>
    </row>
    <row r="683" spans="1:26" ht="12.75" customHeight="1" x14ac:dyDescent="0.2">
      <c r="A683" s="134"/>
      <c r="B683" s="134"/>
      <c r="C683" s="134"/>
      <c r="D683" s="134"/>
      <c r="E683" s="134"/>
      <c r="F683" s="134"/>
      <c r="G683" s="134"/>
      <c r="H683" s="83"/>
      <c r="I683" s="83"/>
      <c r="J683" s="83"/>
      <c r="K683" s="83"/>
      <c r="L683" s="83"/>
      <c r="M683" s="83"/>
      <c r="N683" s="83"/>
      <c r="O683" s="83"/>
      <c r="P683" s="83"/>
      <c r="Q683" s="83"/>
      <c r="R683" s="83"/>
      <c r="S683" s="83"/>
      <c r="T683" s="83"/>
      <c r="U683" s="83"/>
      <c r="V683" s="83"/>
      <c r="W683" s="83"/>
      <c r="X683" s="83"/>
      <c r="Y683" s="83"/>
      <c r="Z683" s="83"/>
    </row>
    <row r="684" spans="1:26" ht="12.75" customHeight="1" x14ac:dyDescent="0.2">
      <c r="A684" s="134"/>
      <c r="B684" s="134"/>
      <c r="C684" s="134"/>
      <c r="D684" s="134"/>
      <c r="E684" s="134"/>
      <c r="F684" s="134"/>
      <c r="G684" s="134"/>
      <c r="H684" s="83"/>
      <c r="I684" s="83"/>
      <c r="J684" s="83"/>
      <c r="K684" s="83"/>
      <c r="L684" s="83"/>
      <c r="M684" s="83"/>
      <c r="N684" s="83"/>
      <c r="O684" s="83"/>
      <c r="P684" s="83"/>
      <c r="Q684" s="83"/>
      <c r="R684" s="83"/>
      <c r="S684" s="83"/>
      <c r="T684" s="83"/>
      <c r="U684" s="83"/>
      <c r="V684" s="83"/>
      <c r="W684" s="83"/>
      <c r="X684" s="83"/>
      <c r="Y684" s="83"/>
      <c r="Z684" s="83"/>
    </row>
    <row r="685" spans="1:26" ht="12.75" customHeight="1" x14ac:dyDescent="0.2">
      <c r="A685" s="134"/>
      <c r="B685" s="134"/>
      <c r="C685" s="134"/>
      <c r="D685" s="134"/>
      <c r="E685" s="134"/>
      <c r="F685" s="134"/>
      <c r="G685" s="134"/>
      <c r="H685" s="83"/>
      <c r="I685" s="83"/>
      <c r="J685" s="83"/>
      <c r="K685" s="83"/>
      <c r="L685" s="83"/>
      <c r="M685" s="83"/>
      <c r="N685" s="83"/>
      <c r="O685" s="83"/>
      <c r="P685" s="83"/>
      <c r="Q685" s="83"/>
      <c r="R685" s="83"/>
      <c r="S685" s="83"/>
      <c r="T685" s="83"/>
      <c r="U685" s="83"/>
      <c r="V685" s="83"/>
      <c r="W685" s="83"/>
      <c r="X685" s="83"/>
      <c r="Y685" s="83"/>
      <c r="Z685" s="83"/>
    </row>
    <row r="686" spans="1:26" ht="12.75" customHeight="1" x14ac:dyDescent="0.2">
      <c r="A686" s="134"/>
      <c r="B686" s="134"/>
      <c r="C686" s="134"/>
      <c r="D686" s="134"/>
      <c r="E686" s="134"/>
      <c r="F686" s="134"/>
      <c r="G686" s="134"/>
      <c r="H686" s="83"/>
      <c r="I686" s="83"/>
      <c r="J686" s="83"/>
      <c r="K686" s="83"/>
      <c r="L686" s="83"/>
      <c r="M686" s="83"/>
      <c r="N686" s="83"/>
      <c r="O686" s="83"/>
      <c r="P686" s="83"/>
      <c r="Q686" s="83"/>
      <c r="R686" s="83"/>
      <c r="S686" s="83"/>
      <c r="T686" s="83"/>
      <c r="U686" s="83"/>
      <c r="V686" s="83"/>
      <c r="W686" s="83"/>
      <c r="X686" s="83"/>
      <c r="Y686" s="83"/>
      <c r="Z686" s="83"/>
    </row>
    <row r="687" spans="1:26" ht="12.75" customHeight="1" x14ac:dyDescent="0.2">
      <c r="A687" s="134"/>
      <c r="B687" s="134"/>
      <c r="C687" s="134"/>
      <c r="D687" s="134"/>
      <c r="E687" s="134"/>
      <c r="F687" s="134"/>
      <c r="G687" s="134"/>
      <c r="H687" s="83"/>
      <c r="I687" s="83"/>
      <c r="J687" s="83"/>
      <c r="K687" s="83"/>
      <c r="L687" s="83"/>
      <c r="M687" s="83"/>
      <c r="N687" s="83"/>
      <c r="O687" s="83"/>
      <c r="P687" s="83"/>
      <c r="Q687" s="83"/>
      <c r="R687" s="83"/>
      <c r="S687" s="83"/>
      <c r="T687" s="83"/>
      <c r="U687" s="83"/>
      <c r="V687" s="83"/>
      <c r="W687" s="83"/>
      <c r="X687" s="83"/>
      <c r="Y687" s="83"/>
      <c r="Z687" s="83"/>
    </row>
    <row r="688" spans="1:26" ht="12.75" customHeight="1" x14ac:dyDescent="0.2">
      <c r="A688" s="134"/>
      <c r="B688" s="134"/>
      <c r="C688" s="134"/>
      <c r="D688" s="134"/>
      <c r="E688" s="134"/>
      <c r="F688" s="134"/>
      <c r="G688" s="134"/>
      <c r="H688" s="83"/>
      <c r="I688" s="83"/>
      <c r="J688" s="83"/>
      <c r="K688" s="83"/>
      <c r="L688" s="83"/>
      <c r="M688" s="83"/>
      <c r="N688" s="83"/>
      <c r="O688" s="83"/>
      <c r="P688" s="83"/>
      <c r="Q688" s="83"/>
      <c r="R688" s="83"/>
      <c r="S688" s="83"/>
      <c r="T688" s="83"/>
      <c r="U688" s="83"/>
      <c r="V688" s="83"/>
      <c r="W688" s="83"/>
      <c r="X688" s="83"/>
      <c r="Y688" s="83"/>
      <c r="Z688" s="83"/>
    </row>
    <row r="689" spans="1:26" ht="12.75" customHeight="1" x14ac:dyDescent="0.2">
      <c r="A689" s="134"/>
      <c r="B689" s="134"/>
      <c r="C689" s="134"/>
      <c r="D689" s="134"/>
      <c r="E689" s="134"/>
      <c r="F689" s="134"/>
      <c r="G689" s="134"/>
      <c r="H689" s="83"/>
      <c r="I689" s="83"/>
      <c r="J689" s="83"/>
      <c r="K689" s="83"/>
      <c r="L689" s="83"/>
      <c r="M689" s="83"/>
      <c r="N689" s="83"/>
      <c r="O689" s="83"/>
      <c r="P689" s="83"/>
      <c r="Q689" s="83"/>
      <c r="R689" s="83"/>
      <c r="S689" s="83"/>
      <c r="T689" s="83"/>
      <c r="U689" s="83"/>
      <c r="V689" s="83"/>
      <c r="W689" s="83"/>
      <c r="X689" s="83"/>
      <c r="Y689" s="83"/>
      <c r="Z689" s="83"/>
    </row>
    <row r="690" spans="1:26" ht="12.75" customHeight="1" x14ac:dyDescent="0.2">
      <c r="A690" s="134"/>
      <c r="B690" s="134"/>
      <c r="C690" s="134"/>
      <c r="D690" s="134"/>
      <c r="E690" s="134"/>
      <c r="F690" s="134"/>
      <c r="G690" s="134"/>
      <c r="H690" s="83"/>
      <c r="I690" s="83"/>
      <c r="J690" s="83"/>
      <c r="K690" s="83"/>
      <c r="L690" s="83"/>
      <c r="M690" s="83"/>
      <c r="N690" s="83"/>
      <c r="O690" s="83"/>
      <c r="P690" s="83"/>
      <c r="Q690" s="83"/>
      <c r="R690" s="83"/>
      <c r="S690" s="83"/>
      <c r="T690" s="83"/>
      <c r="U690" s="83"/>
      <c r="V690" s="83"/>
      <c r="W690" s="83"/>
      <c r="X690" s="83"/>
      <c r="Y690" s="83"/>
      <c r="Z690" s="83"/>
    </row>
    <row r="691" spans="1:26" ht="12.75" customHeight="1" x14ac:dyDescent="0.2">
      <c r="A691" s="134"/>
      <c r="B691" s="134"/>
      <c r="C691" s="134"/>
      <c r="D691" s="134"/>
      <c r="E691" s="134"/>
      <c r="F691" s="134"/>
      <c r="G691" s="134"/>
      <c r="H691" s="83"/>
      <c r="I691" s="83"/>
      <c r="J691" s="83"/>
      <c r="K691" s="83"/>
      <c r="L691" s="83"/>
      <c r="M691" s="83"/>
      <c r="N691" s="83"/>
      <c r="O691" s="83"/>
      <c r="P691" s="83"/>
      <c r="Q691" s="83"/>
      <c r="R691" s="83"/>
      <c r="S691" s="83"/>
      <c r="T691" s="83"/>
      <c r="U691" s="83"/>
      <c r="V691" s="83"/>
      <c r="W691" s="83"/>
      <c r="X691" s="83"/>
      <c r="Y691" s="83"/>
      <c r="Z691" s="83"/>
    </row>
    <row r="692" spans="1:26" ht="12.75" customHeight="1" x14ac:dyDescent="0.2">
      <c r="A692" s="134"/>
      <c r="B692" s="134"/>
      <c r="C692" s="134"/>
      <c r="D692" s="134"/>
      <c r="E692" s="134"/>
      <c r="F692" s="134"/>
      <c r="G692" s="134"/>
      <c r="H692" s="83"/>
      <c r="I692" s="83"/>
      <c r="J692" s="83"/>
      <c r="K692" s="83"/>
      <c r="L692" s="83"/>
      <c r="M692" s="83"/>
      <c r="N692" s="83"/>
      <c r="O692" s="83"/>
      <c r="P692" s="83"/>
      <c r="Q692" s="83"/>
      <c r="R692" s="83"/>
      <c r="S692" s="83"/>
      <c r="T692" s="83"/>
      <c r="U692" s="83"/>
      <c r="V692" s="83"/>
      <c r="W692" s="83"/>
      <c r="X692" s="83"/>
      <c r="Y692" s="83"/>
      <c r="Z692" s="83"/>
    </row>
    <row r="693" spans="1:26" ht="12.75" customHeight="1" x14ac:dyDescent="0.2">
      <c r="A693" s="134"/>
      <c r="B693" s="134"/>
      <c r="C693" s="134"/>
      <c r="D693" s="134"/>
      <c r="E693" s="134"/>
      <c r="F693" s="134"/>
      <c r="G693" s="134"/>
      <c r="H693" s="83"/>
      <c r="I693" s="83"/>
      <c r="J693" s="83"/>
      <c r="K693" s="83"/>
      <c r="L693" s="83"/>
      <c r="M693" s="83"/>
      <c r="N693" s="83"/>
      <c r="O693" s="83"/>
      <c r="P693" s="83"/>
      <c r="Q693" s="83"/>
      <c r="R693" s="83"/>
      <c r="S693" s="83"/>
      <c r="T693" s="83"/>
      <c r="U693" s="83"/>
      <c r="V693" s="83"/>
      <c r="W693" s="83"/>
      <c r="X693" s="83"/>
      <c r="Y693" s="83"/>
      <c r="Z693" s="83"/>
    </row>
    <row r="694" spans="1:26" ht="12.75" customHeight="1" x14ac:dyDescent="0.2">
      <c r="A694" s="134"/>
      <c r="B694" s="134"/>
      <c r="C694" s="134"/>
      <c r="D694" s="134"/>
      <c r="E694" s="134"/>
      <c r="F694" s="134"/>
      <c r="G694" s="134"/>
      <c r="H694" s="83"/>
      <c r="I694" s="83"/>
      <c r="J694" s="83"/>
      <c r="K694" s="83"/>
      <c r="L694" s="83"/>
      <c r="M694" s="83"/>
      <c r="N694" s="83"/>
      <c r="O694" s="83"/>
      <c r="P694" s="83"/>
      <c r="Q694" s="83"/>
      <c r="R694" s="83"/>
      <c r="S694" s="83"/>
      <c r="T694" s="83"/>
      <c r="U694" s="83"/>
      <c r="V694" s="83"/>
      <c r="W694" s="83"/>
      <c r="X694" s="83"/>
      <c r="Y694" s="83"/>
      <c r="Z694" s="83"/>
    </row>
    <row r="695" spans="1:26" ht="12.75" customHeight="1" x14ac:dyDescent="0.2">
      <c r="A695" s="134"/>
      <c r="B695" s="134"/>
      <c r="C695" s="134"/>
      <c r="D695" s="134"/>
      <c r="E695" s="134"/>
      <c r="F695" s="134"/>
      <c r="G695" s="134"/>
      <c r="H695" s="83"/>
      <c r="I695" s="83"/>
      <c r="J695" s="83"/>
      <c r="K695" s="83"/>
      <c r="L695" s="83"/>
      <c r="M695" s="83"/>
      <c r="N695" s="83"/>
      <c r="O695" s="83"/>
      <c r="P695" s="83"/>
      <c r="Q695" s="83"/>
      <c r="R695" s="83"/>
      <c r="S695" s="83"/>
      <c r="T695" s="83"/>
      <c r="U695" s="83"/>
      <c r="V695" s="83"/>
      <c r="W695" s="83"/>
      <c r="X695" s="83"/>
      <c r="Y695" s="83"/>
      <c r="Z695" s="83"/>
    </row>
    <row r="696" spans="1:26" ht="12.75" customHeight="1" x14ac:dyDescent="0.2">
      <c r="A696" s="134"/>
      <c r="B696" s="134"/>
      <c r="C696" s="134"/>
      <c r="D696" s="134"/>
      <c r="E696" s="134"/>
      <c r="F696" s="134"/>
      <c r="G696" s="134"/>
      <c r="H696" s="83"/>
      <c r="I696" s="83"/>
      <c r="J696" s="83"/>
      <c r="K696" s="83"/>
      <c r="L696" s="83"/>
      <c r="M696" s="83"/>
      <c r="N696" s="83"/>
      <c r="O696" s="83"/>
      <c r="P696" s="83"/>
      <c r="Q696" s="83"/>
      <c r="R696" s="83"/>
      <c r="S696" s="83"/>
      <c r="T696" s="83"/>
      <c r="U696" s="83"/>
      <c r="V696" s="83"/>
      <c r="W696" s="83"/>
      <c r="X696" s="83"/>
      <c r="Y696" s="83"/>
      <c r="Z696" s="83"/>
    </row>
    <row r="697" spans="1:26" ht="12.75" customHeight="1" x14ac:dyDescent="0.2">
      <c r="A697" s="134"/>
      <c r="B697" s="134"/>
      <c r="C697" s="134"/>
      <c r="D697" s="134"/>
      <c r="E697" s="134"/>
      <c r="F697" s="134"/>
      <c r="G697" s="134"/>
      <c r="H697" s="83"/>
      <c r="I697" s="83"/>
      <c r="J697" s="83"/>
      <c r="K697" s="83"/>
      <c r="L697" s="83"/>
      <c r="M697" s="83"/>
      <c r="N697" s="83"/>
      <c r="O697" s="83"/>
      <c r="P697" s="83"/>
      <c r="Q697" s="83"/>
      <c r="R697" s="83"/>
      <c r="S697" s="83"/>
      <c r="T697" s="83"/>
      <c r="U697" s="83"/>
      <c r="V697" s="83"/>
      <c r="W697" s="83"/>
      <c r="X697" s="83"/>
      <c r="Y697" s="83"/>
      <c r="Z697" s="83"/>
    </row>
    <row r="698" spans="1:26" ht="12.75" customHeight="1" x14ac:dyDescent="0.2">
      <c r="A698" s="134"/>
      <c r="B698" s="134"/>
      <c r="C698" s="134"/>
      <c r="D698" s="134"/>
      <c r="E698" s="134"/>
      <c r="F698" s="134"/>
      <c r="G698" s="134"/>
      <c r="H698" s="83"/>
      <c r="I698" s="83"/>
      <c r="J698" s="83"/>
      <c r="K698" s="83"/>
      <c r="L698" s="83"/>
      <c r="M698" s="83"/>
      <c r="N698" s="83"/>
      <c r="O698" s="83"/>
      <c r="P698" s="83"/>
      <c r="Q698" s="83"/>
      <c r="R698" s="83"/>
      <c r="S698" s="83"/>
      <c r="T698" s="83"/>
      <c r="U698" s="83"/>
      <c r="V698" s="83"/>
      <c r="W698" s="83"/>
      <c r="X698" s="83"/>
      <c r="Y698" s="83"/>
      <c r="Z698" s="83"/>
    </row>
    <row r="699" spans="1:26" ht="12.75" customHeight="1" x14ac:dyDescent="0.2">
      <c r="A699" s="134"/>
      <c r="B699" s="134"/>
      <c r="C699" s="134"/>
      <c r="D699" s="134"/>
      <c r="E699" s="134"/>
      <c r="F699" s="134"/>
      <c r="G699" s="134"/>
      <c r="H699" s="83"/>
      <c r="I699" s="83"/>
      <c r="J699" s="83"/>
      <c r="K699" s="83"/>
      <c r="L699" s="83"/>
      <c r="M699" s="83"/>
      <c r="N699" s="83"/>
      <c r="O699" s="83"/>
      <c r="P699" s="83"/>
      <c r="Q699" s="83"/>
      <c r="R699" s="83"/>
      <c r="S699" s="83"/>
      <c r="T699" s="83"/>
      <c r="U699" s="83"/>
      <c r="V699" s="83"/>
      <c r="W699" s="83"/>
      <c r="X699" s="83"/>
      <c r="Y699" s="83"/>
      <c r="Z699" s="83"/>
    </row>
    <row r="700" spans="1:26" ht="12.75" customHeight="1" x14ac:dyDescent="0.2">
      <c r="A700" s="134"/>
      <c r="B700" s="134"/>
      <c r="C700" s="134"/>
      <c r="D700" s="134"/>
      <c r="E700" s="134"/>
      <c r="F700" s="134"/>
      <c r="G700" s="134"/>
      <c r="H700" s="83"/>
      <c r="I700" s="83"/>
      <c r="J700" s="83"/>
      <c r="K700" s="83"/>
      <c r="L700" s="83"/>
      <c r="M700" s="83"/>
      <c r="N700" s="83"/>
      <c r="O700" s="83"/>
      <c r="P700" s="83"/>
      <c r="Q700" s="83"/>
      <c r="R700" s="83"/>
      <c r="S700" s="83"/>
      <c r="T700" s="83"/>
      <c r="U700" s="83"/>
      <c r="V700" s="83"/>
      <c r="W700" s="83"/>
      <c r="X700" s="83"/>
      <c r="Y700" s="83"/>
      <c r="Z700" s="83"/>
    </row>
    <row r="701" spans="1:26" ht="12.75" customHeight="1" x14ac:dyDescent="0.2">
      <c r="A701" s="134"/>
      <c r="B701" s="134"/>
      <c r="C701" s="134"/>
      <c r="D701" s="134"/>
      <c r="E701" s="134"/>
      <c r="F701" s="134"/>
      <c r="G701" s="134"/>
      <c r="H701" s="83"/>
      <c r="I701" s="83"/>
      <c r="J701" s="83"/>
      <c r="K701" s="83"/>
      <c r="L701" s="83"/>
      <c r="M701" s="83"/>
      <c r="N701" s="83"/>
      <c r="O701" s="83"/>
      <c r="P701" s="83"/>
      <c r="Q701" s="83"/>
      <c r="R701" s="83"/>
      <c r="S701" s="83"/>
      <c r="T701" s="83"/>
      <c r="U701" s="83"/>
      <c r="V701" s="83"/>
      <c r="W701" s="83"/>
      <c r="X701" s="83"/>
      <c r="Y701" s="83"/>
      <c r="Z701" s="83"/>
    </row>
    <row r="702" spans="1:26" ht="12.75" customHeight="1" x14ac:dyDescent="0.2">
      <c r="A702" s="134"/>
      <c r="B702" s="134"/>
      <c r="C702" s="134"/>
      <c r="D702" s="134"/>
      <c r="E702" s="134"/>
      <c r="F702" s="134"/>
      <c r="G702" s="134"/>
      <c r="H702" s="83"/>
      <c r="I702" s="83"/>
      <c r="J702" s="83"/>
      <c r="K702" s="83"/>
      <c r="L702" s="83"/>
      <c r="M702" s="83"/>
      <c r="N702" s="83"/>
      <c r="O702" s="83"/>
      <c r="P702" s="83"/>
      <c r="Q702" s="83"/>
      <c r="R702" s="83"/>
      <c r="S702" s="83"/>
      <c r="T702" s="83"/>
      <c r="U702" s="83"/>
      <c r="V702" s="83"/>
      <c r="W702" s="83"/>
      <c r="X702" s="83"/>
      <c r="Y702" s="83"/>
      <c r="Z702" s="83"/>
    </row>
    <row r="703" spans="1:26" ht="12.75" customHeight="1" x14ac:dyDescent="0.2">
      <c r="A703" s="134"/>
      <c r="B703" s="134"/>
      <c r="C703" s="134"/>
      <c r="D703" s="134"/>
      <c r="E703" s="134"/>
      <c r="F703" s="134"/>
      <c r="G703" s="134"/>
      <c r="H703" s="83"/>
      <c r="I703" s="83"/>
      <c r="J703" s="83"/>
      <c r="K703" s="83"/>
      <c r="L703" s="83"/>
      <c r="M703" s="83"/>
      <c r="N703" s="83"/>
      <c r="O703" s="83"/>
      <c r="P703" s="83"/>
      <c r="Q703" s="83"/>
      <c r="R703" s="83"/>
      <c r="S703" s="83"/>
      <c r="T703" s="83"/>
      <c r="U703" s="83"/>
      <c r="V703" s="83"/>
      <c r="W703" s="83"/>
      <c r="X703" s="83"/>
      <c r="Y703" s="83"/>
      <c r="Z703" s="83"/>
    </row>
    <row r="704" spans="1:26" ht="12.75" customHeight="1" x14ac:dyDescent="0.2">
      <c r="A704" s="134"/>
      <c r="B704" s="134"/>
      <c r="C704" s="134"/>
      <c r="D704" s="134"/>
      <c r="E704" s="134"/>
      <c r="F704" s="134"/>
      <c r="G704" s="134"/>
      <c r="H704" s="83"/>
      <c r="I704" s="83"/>
      <c r="J704" s="83"/>
      <c r="K704" s="83"/>
      <c r="L704" s="83"/>
      <c r="M704" s="83"/>
      <c r="N704" s="83"/>
      <c r="O704" s="83"/>
      <c r="P704" s="83"/>
      <c r="Q704" s="83"/>
      <c r="R704" s="83"/>
      <c r="S704" s="83"/>
      <c r="T704" s="83"/>
      <c r="U704" s="83"/>
      <c r="V704" s="83"/>
      <c r="W704" s="83"/>
      <c r="X704" s="83"/>
      <c r="Y704" s="83"/>
      <c r="Z704" s="83"/>
    </row>
    <row r="705" spans="1:26" ht="12.75" customHeight="1" x14ac:dyDescent="0.2">
      <c r="A705" s="134"/>
      <c r="B705" s="134"/>
      <c r="C705" s="134"/>
      <c r="D705" s="134"/>
      <c r="E705" s="134"/>
      <c r="F705" s="134"/>
      <c r="G705" s="134"/>
      <c r="H705" s="83"/>
      <c r="I705" s="83"/>
      <c r="J705" s="83"/>
      <c r="K705" s="83"/>
      <c r="L705" s="83"/>
      <c r="M705" s="83"/>
      <c r="N705" s="83"/>
      <c r="O705" s="83"/>
      <c r="P705" s="83"/>
      <c r="Q705" s="83"/>
      <c r="R705" s="83"/>
      <c r="S705" s="83"/>
      <c r="T705" s="83"/>
      <c r="U705" s="83"/>
      <c r="V705" s="83"/>
      <c r="W705" s="83"/>
      <c r="X705" s="83"/>
      <c r="Y705" s="83"/>
      <c r="Z705" s="83"/>
    </row>
    <row r="706" spans="1:26" ht="12.75" customHeight="1" x14ac:dyDescent="0.2">
      <c r="A706" s="134"/>
      <c r="B706" s="134"/>
      <c r="C706" s="134"/>
      <c r="D706" s="134"/>
      <c r="E706" s="134"/>
      <c r="F706" s="134"/>
      <c r="G706" s="134"/>
      <c r="H706" s="83"/>
      <c r="I706" s="83"/>
      <c r="J706" s="83"/>
      <c r="K706" s="83"/>
      <c r="L706" s="83"/>
      <c r="M706" s="83"/>
      <c r="N706" s="83"/>
      <c r="O706" s="83"/>
      <c r="P706" s="83"/>
      <c r="Q706" s="83"/>
      <c r="R706" s="83"/>
      <c r="S706" s="83"/>
      <c r="T706" s="83"/>
      <c r="U706" s="83"/>
      <c r="V706" s="83"/>
      <c r="W706" s="83"/>
      <c r="X706" s="83"/>
      <c r="Y706" s="83"/>
      <c r="Z706" s="83"/>
    </row>
    <row r="707" spans="1:26" ht="12.75" customHeight="1" x14ac:dyDescent="0.2">
      <c r="A707" s="134"/>
      <c r="B707" s="134"/>
      <c r="C707" s="134"/>
      <c r="D707" s="134"/>
      <c r="E707" s="134"/>
      <c r="F707" s="134"/>
      <c r="G707" s="134"/>
      <c r="H707" s="83"/>
      <c r="I707" s="83"/>
      <c r="J707" s="83"/>
      <c r="K707" s="83"/>
      <c r="L707" s="83"/>
      <c r="M707" s="83"/>
      <c r="N707" s="83"/>
      <c r="O707" s="83"/>
      <c r="P707" s="83"/>
      <c r="Q707" s="83"/>
      <c r="R707" s="83"/>
      <c r="S707" s="83"/>
      <c r="T707" s="83"/>
      <c r="U707" s="83"/>
      <c r="V707" s="83"/>
      <c r="W707" s="83"/>
      <c r="X707" s="83"/>
      <c r="Y707" s="83"/>
      <c r="Z707" s="83"/>
    </row>
    <row r="708" spans="1:26" ht="12.75" customHeight="1" x14ac:dyDescent="0.2">
      <c r="A708" s="134"/>
      <c r="B708" s="134"/>
      <c r="C708" s="134"/>
      <c r="D708" s="134"/>
      <c r="E708" s="134"/>
      <c r="F708" s="134"/>
      <c r="G708" s="134"/>
      <c r="H708" s="83"/>
      <c r="I708" s="83"/>
      <c r="J708" s="83"/>
      <c r="K708" s="83"/>
      <c r="L708" s="83"/>
      <c r="M708" s="83"/>
      <c r="N708" s="83"/>
      <c r="O708" s="83"/>
      <c r="P708" s="83"/>
      <c r="Q708" s="83"/>
      <c r="R708" s="83"/>
      <c r="S708" s="83"/>
      <c r="T708" s="83"/>
      <c r="U708" s="83"/>
      <c r="V708" s="83"/>
      <c r="W708" s="83"/>
      <c r="X708" s="83"/>
      <c r="Y708" s="83"/>
      <c r="Z708" s="83"/>
    </row>
    <row r="709" spans="1:26" ht="12.75" customHeight="1" x14ac:dyDescent="0.2">
      <c r="A709" s="134"/>
      <c r="B709" s="134"/>
      <c r="C709" s="134"/>
      <c r="D709" s="134"/>
      <c r="E709" s="134"/>
      <c r="F709" s="134"/>
      <c r="G709" s="134"/>
      <c r="H709" s="83"/>
      <c r="I709" s="83"/>
      <c r="J709" s="83"/>
      <c r="K709" s="83"/>
      <c r="L709" s="83"/>
      <c r="M709" s="83"/>
      <c r="N709" s="83"/>
      <c r="O709" s="83"/>
      <c r="P709" s="83"/>
      <c r="Q709" s="83"/>
      <c r="R709" s="83"/>
      <c r="S709" s="83"/>
      <c r="T709" s="83"/>
      <c r="U709" s="83"/>
      <c r="V709" s="83"/>
      <c r="W709" s="83"/>
      <c r="X709" s="83"/>
      <c r="Y709" s="83"/>
      <c r="Z709" s="83"/>
    </row>
    <row r="710" spans="1:26" ht="12.75" customHeight="1" x14ac:dyDescent="0.2">
      <c r="A710" s="134"/>
      <c r="B710" s="134"/>
      <c r="C710" s="134"/>
      <c r="D710" s="134"/>
      <c r="E710" s="134"/>
      <c r="F710" s="134"/>
      <c r="G710" s="134"/>
      <c r="H710" s="83"/>
      <c r="I710" s="83"/>
      <c r="J710" s="83"/>
      <c r="K710" s="83"/>
      <c r="L710" s="83"/>
      <c r="M710" s="83"/>
      <c r="N710" s="83"/>
      <c r="O710" s="83"/>
      <c r="P710" s="83"/>
      <c r="Q710" s="83"/>
      <c r="R710" s="83"/>
      <c r="S710" s="83"/>
      <c r="T710" s="83"/>
      <c r="U710" s="83"/>
      <c r="V710" s="83"/>
      <c r="W710" s="83"/>
      <c r="X710" s="83"/>
      <c r="Y710" s="83"/>
      <c r="Z710" s="83"/>
    </row>
    <row r="711" spans="1:26" ht="12.75" customHeight="1" x14ac:dyDescent="0.2">
      <c r="A711" s="134"/>
      <c r="B711" s="134"/>
      <c r="C711" s="134"/>
      <c r="D711" s="134"/>
      <c r="E711" s="134"/>
      <c r="F711" s="134"/>
      <c r="G711" s="134"/>
      <c r="H711" s="83"/>
      <c r="I711" s="83"/>
      <c r="J711" s="83"/>
      <c r="K711" s="83"/>
      <c r="L711" s="83"/>
      <c r="M711" s="83"/>
      <c r="N711" s="83"/>
      <c r="O711" s="83"/>
      <c r="P711" s="83"/>
      <c r="Q711" s="83"/>
      <c r="R711" s="83"/>
      <c r="S711" s="83"/>
      <c r="T711" s="83"/>
      <c r="U711" s="83"/>
      <c r="V711" s="83"/>
      <c r="W711" s="83"/>
      <c r="X711" s="83"/>
      <c r="Y711" s="83"/>
      <c r="Z711" s="83"/>
    </row>
    <row r="712" spans="1:26" ht="12.75" customHeight="1" x14ac:dyDescent="0.2">
      <c r="A712" s="134"/>
      <c r="B712" s="134"/>
      <c r="C712" s="134"/>
      <c r="D712" s="134"/>
      <c r="E712" s="134"/>
      <c r="F712" s="134"/>
      <c r="G712" s="134"/>
      <c r="H712" s="83"/>
      <c r="I712" s="83"/>
      <c r="J712" s="83"/>
      <c r="K712" s="83"/>
      <c r="L712" s="83"/>
      <c r="M712" s="83"/>
      <c r="N712" s="83"/>
      <c r="O712" s="83"/>
      <c r="P712" s="83"/>
      <c r="Q712" s="83"/>
      <c r="R712" s="83"/>
      <c r="S712" s="83"/>
      <c r="T712" s="83"/>
      <c r="U712" s="83"/>
      <c r="V712" s="83"/>
      <c r="W712" s="83"/>
      <c r="X712" s="83"/>
      <c r="Y712" s="83"/>
      <c r="Z712" s="83"/>
    </row>
    <row r="713" spans="1:26" ht="12.75" customHeight="1" x14ac:dyDescent="0.2">
      <c r="A713" s="134"/>
      <c r="B713" s="134"/>
      <c r="C713" s="134"/>
      <c r="D713" s="134"/>
      <c r="E713" s="134"/>
      <c r="F713" s="134"/>
      <c r="G713" s="134"/>
      <c r="H713" s="83"/>
      <c r="I713" s="83"/>
      <c r="J713" s="83"/>
      <c r="K713" s="83"/>
      <c r="L713" s="83"/>
      <c r="M713" s="83"/>
      <c r="N713" s="83"/>
      <c r="O713" s="83"/>
      <c r="P713" s="83"/>
      <c r="Q713" s="83"/>
      <c r="R713" s="83"/>
      <c r="S713" s="83"/>
      <c r="T713" s="83"/>
      <c r="U713" s="83"/>
      <c r="V713" s="83"/>
      <c r="W713" s="83"/>
      <c r="X713" s="83"/>
      <c r="Y713" s="83"/>
      <c r="Z713" s="83"/>
    </row>
    <row r="714" spans="1:26" ht="12.75" customHeight="1" x14ac:dyDescent="0.2">
      <c r="A714" s="134"/>
      <c r="B714" s="134"/>
      <c r="C714" s="134"/>
      <c r="D714" s="134"/>
      <c r="E714" s="134"/>
      <c r="F714" s="134"/>
      <c r="G714" s="134"/>
      <c r="H714" s="83"/>
      <c r="I714" s="83"/>
      <c r="J714" s="83"/>
      <c r="K714" s="83"/>
      <c r="L714" s="83"/>
      <c r="M714" s="83"/>
      <c r="N714" s="83"/>
      <c r="O714" s="83"/>
      <c r="P714" s="83"/>
      <c r="Q714" s="83"/>
      <c r="R714" s="83"/>
      <c r="S714" s="83"/>
      <c r="T714" s="83"/>
      <c r="U714" s="83"/>
      <c r="V714" s="83"/>
      <c r="W714" s="83"/>
      <c r="X714" s="83"/>
      <c r="Y714" s="83"/>
      <c r="Z714" s="83"/>
    </row>
    <row r="715" spans="1:26" ht="12.75" customHeight="1" x14ac:dyDescent="0.2">
      <c r="A715" s="134"/>
      <c r="B715" s="134"/>
      <c r="C715" s="134"/>
      <c r="D715" s="134"/>
      <c r="E715" s="134"/>
      <c r="F715" s="134"/>
      <c r="G715" s="134"/>
      <c r="H715" s="83"/>
      <c r="I715" s="83"/>
      <c r="J715" s="83"/>
      <c r="K715" s="83"/>
      <c r="L715" s="83"/>
      <c r="M715" s="83"/>
      <c r="N715" s="83"/>
      <c r="O715" s="83"/>
      <c r="P715" s="83"/>
      <c r="Q715" s="83"/>
      <c r="R715" s="83"/>
      <c r="S715" s="83"/>
      <c r="T715" s="83"/>
      <c r="U715" s="83"/>
      <c r="V715" s="83"/>
      <c r="W715" s="83"/>
      <c r="X715" s="83"/>
      <c r="Y715" s="83"/>
      <c r="Z715" s="83"/>
    </row>
    <row r="716" spans="1:26" ht="12.75" customHeight="1" x14ac:dyDescent="0.2">
      <c r="A716" s="134"/>
      <c r="B716" s="134"/>
      <c r="C716" s="134"/>
      <c r="D716" s="134"/>
      <c r="E716" s="134"/>
      <c r="F716" s="134"/>
      <c r="G716" s="134"/>
      <c r="H716" s="83"/>
      <c r="I716" s="83"/>
      <c r="J716" s="83"/>
      <c r="K716" s="83"/>
      <c r="L716" s="83"/>
      <c r="M716" s="83"/>
      <c r="N716" s="83"/>
      <c r="O716" s="83"/>
      <c r="P716" s="83"/>
      <c r="Q716" s="83"/>
      <c r="R716" s="83"/>
      <c r="S716" s="83"/>
      <c r="T716" s="83"/>
      <c r="U716" s="83"/>
      <c r="V716" s="83"/>
      <c r="W716" s="83"/>
      <c r="X716" s="83"/>
      <c r="Y716" s="83"/>
      <c r="Z716" s="83"/>
    </row>
    <row r="717" spans="1:26" ht="12.75" customHeight="1" x14ac:dyDescent="0.2">
      <c r="A717" s="134"/>
      <c r="B717" s="134"/>
      <c r="C717" s="134"/>
      <c r="D717" s="134"/>
      <c r="E717" s="134"/>
      <c r="F717" s="134"/>
      <c r="G717" s="134"/>
      <c r="H717" s="83"/>
      <c r="I717" s="83"/>
      <c r="J717" s="83"/>
      <c r="K717" s="83"/>
      <c r="L717" s="83"/>
      <c r="M717" s="83"/>
      <c r="N717" s="83"/>
      <c r="O717" s="83"/>
      <c r="P717" s="83"/>
      <c r="Q717" s="83"/>
      <c r="R717" s="83"/>
      <c r="S717" s="83"/>
      <c r="T717" s="83"/>
      <c r="U717" s="83"/>
      <c r="V717" s="83"/>
      <c r="W717" s="83"/>
      <c r="X717" s="83"/>
      <c r="Y717" s="83"/>
      <c r="Z717" s="83"/>
    </row>
    <row r="718" spans="1:26" ht="12.75" customHeight="1" x14ac:dyDescent="0.2">
      <c r="A718" s="134"/>
      <c r="B718" s="134"/>
      <c r="C718" s="134"/>
      <c r="D718" s="134"/>
      <c r="E718" s="134"/>
      <c r="F718" s="134"/>
      <c r="G718" s="134"/>
      <c r="H718" s="83"/>
      <c r="I718" s="83"/>
      <c r="J718" s="83"/>
      <c r="K718" s="83"/>
      <c r="L718" s="83"/>
      <c r="M718" s="83"/>
      <c r="N718" s="83"/>
      <c r="O718" s="83"/>
      <c r="P718" s="83"/>
      <c r="Q718" s="83"/>
      <c r="R718" s="83"/>
      <c r="S718" s="83"/>
      <c r="T718" s="83"/>
      <c r="U718" s="83"/>
      <c r="V718" s="83"/>
      <c r="W718" s="83"/>
      <c r="X718" s="83"/>
      <c r="Y718" s="83"/>
      <c r="Z718" s="83"/>
    </row>
    <row r="719" spans="1:26" ht="12.75" customHeight="1" x14ac:dyDescent="0.2">
      <c r="A719" s="134"/>
      <c r="B719" s="134"/>
      <c r="C719" s="134"/>
      <c r="D719" s="134"/>
      <c r="E719" s="134"/>
      <c r="F719" s="134"/>
      <c r="G719" s="134"/>
      <c r="H719" s="83"/>
      <c r="I719" s="83"/>
      <c r="J719" s="83"/>
      <c r="K719" s="83"/>
      <c r="L719" s="83"/>
      <c r="M719" s="83"/>
      <c r="N719" s="83"/>
      <c r="O719" s="83"/>
      <c r="P719" s="83"/>
      <c r="Q719" s="83"/>
      <c r="R719" s="83"/>
      <c r="S719" s="83"/>
      <c r="T719" s="83"/>
      <c r="U719" s="83"/>
      <c r="V719" s="83"/>
      <c r="W719" s="83"/>
      <c r="X719" s="83"/>
      <c r="Y719" s="83"/>
      <c r="Z719" s="83"/>
    </row>
    <row r="720" spans="1:26" ht="12.75" customHeight="1" x14ac:dyDescent="0.2">
      <c r="A720" s="134"/>
      <c r="B720" s="134"/>
      <c r="C720" s="134"/>
      <c r="D720" s="134"/>
      <c r="E720" s="134"/>
      <c r="F720" s="134"/>
      <c r="G720" s="134"/>
      <c r="H720" s="83"/>
      <c r="I720" s="83"/>
      <c r="J720" s="83"/>
      <c r="K720" s="83"/>
      <c r="L720" s="83"/>
      <c r="M720" s="83"/>
      <c r="N720" s="83"/>
      <c r="O720" s="83"/>
      <c r="P720" s="83"/>
      <c r="Q720" s="83"/>
      <c r="R720" s="83"/>
      <c r="S720" s="83"/>
      <c r="T720" s="83"/>
      <c r="U720" s="83"/>
      <c r="V720" s="83"/>
      <c r="W720" s="83"/>
      <c r="X720" s="83"/>
      <c r="Y720" s="83"/>
      <c r="Z720" s="83"/>
    </row>
    <row r="721" spans="1:26" ht="12.75" customHeight="1" x14ac:dyDescent="0.2">
      <c r="A721" s="134"/>
      <c r="B721" s="134"/>
      <c r="C721" s="134"/>
      <c r="D721" s="134"/>
      <c r="E721" s="134"/>
      <c r="F721" s="134"/>
      <c r="G721" s="134"/>
      <c r="H721" s="83"/>
      <c r="I721" s="83"/>
      <c r="J721" s="83"/>
      <c r="K721" s="83"/>
      <c r="L721" s="83"/>
      <c r="M721" s="83"/>
      <c r="N721" s="83"/>
      <c r="O721" s="83"/>
      <c r="P721" s="83"/>
      <c r="Q721" s="83"/>
      <c r="R721" s="83"/>
      <c r="S721" s="83"/>
      <c r="T721" s="83"/>
      <c r="U721" s="83"/>
      <c r="V721" s="83"/>
      <c r="W721" s="83"/>
      <c r="X721" s="83"/>
      <c r="Y721" s="83"/>
      <c r="Z721" s="83"/>
    </row>
    <row r="722" spans="1:26" ht="12.75" customHeight="1" x14ac:dyDescent="0.2">
      <c r="A722" s="134"/>
      <c r="B722" s="134"/>
      <c r="C722" s="134"/>
      <c r="D722" s="134"/>
      <c r="E722" s="134"/>
      <c r="F722" s="134"/>
      <c r="G722" s="134"/>
      <c r="H722" s="83"/>
      <c r="I722" s="83"/>
      <c r="J722" s="83"/>
      <c r="K722" s="83"/>
      <c r="L722" s="83"/>
      <c r="M722" s="83"/>
      <c r="N722" s="83"/>
      <c r="O722" s="83"/>
      <c r="P722" s="83"/>
      <c r="Q722" s="83"/>
      <c r="R722" s="83"/>
      <c r="S722" s="83"/>
      <c r="T722" s="83"/>
      <c r="U722" s="83"/>
      <c r="V722" s="83"/>
      <c r="W722" s="83"/>
      <c r="X722" s="83"/>
      <c r="Y722" s="83"/>
      <c r="Z722" s="83"/>
    </row>
    <row r="723" spans="1:26" ht="12.75" customHeight="1" x14ac:dyDescent="0.2">
      <c r="A723" s="134"/>
      <c r="B723" s="134"/>
      <c r="C723" s="134"/>
      <c r="D723" s="134"/>
      <c r="E723" s="134"/>
      <c r="F723" s="134"/>
      <c r="G723" s="134"/>
      <c r="H723" s="83"/>
      <c r="I723" s="83"/>
      <c r="J723" s="83"/>
      <c r="K723" s="83"/>
      <c r="L723" s="83"/>
      <c r="M723" s="83"/>
      <c r="N723" s="83"/>
      <c r="O723" s="83"/>
      <c r="P723" s="83"/>
      <c r="Q723" s="83"/>
      <c r="R723" s="83"/>
      <c r="S723" s="83"/>
      <c r="T723" s="83"/>
      <c r="U723" s="83"/>
      <c r="V723" s="83"/>
      <c r="W723" s="83"/>
      <c r="X723" s="83"/>
      <c r="Y723" s="83"/>
      <c r="Z723" s="83"/>
    </row>
    <row r="724" spans="1:26" ht="12.75" customHeight="1" x14ac:dyDescent="0.2">
      <c r="A724" s="134"/>
      <c r="B724" s="134"/>
      <c r="C724" s="134"/>
      <c r="D724" s="134"/>
      <c r="E724" s="134"/>
      <c r="F724" s="134"/>
      <c r="G724" s="134"/>
      <c r="H724" s="83"/>
      <c r="I724" s="83"/>
      <c r="J724" s="83"/>
      <c r="K724" s="83"/>
      <c r="L724" s="83"/>
      <c r="M724" s="83"/>
      <c r="N724" s="83"/>
      <c r="O724" s="83"/>
      <c r="P724" s="83"/>
      <c r="Q724" s="83"/>
      <c r="R724" s="83"/>
      <c r="S724" s="83"/>
      <c r="T724" s="83"/>
      <c r="U724" s="83"/>
      <c r="V724" s="83"/>
      <c r="W724" s="83"/>
      <c r="X724" s="83"/>
      <c r="Y724" s="83"/>
      <c r="Z724" s="83"/>
    </row>
    <row r="725" spans="1:26" ht="12.75" customHeight="1" x14ac:dyDescent="0.2">
      <c r="A725" s="134"/>
      <c r="B725" s="134"/>
      <c r="C725" s="134"/>
      <c r="D725" s="134"/>
      <c r="E725" s="134"/>
      <c r="F725" s="134"/>
      <c r="G725" s="134"/>
      <c r="H725" s="83"/>
      <c r="I725" s="83"/>
      <c r="J725" s="83"/>
      <c r="K725" s="83"/>
      <c r="L725" s="83"/>
      <c r="M725" s="83"/>
      <c r="N725" s="83"/>
      <c r="O725" s="83"/>
      <c r="P725" s="83"/>
      <c r="Q725" s="83"/>
      <c r="R725" s="83"/>
      <c r="S725" s="83"/>
      <c r="T725" s="83"/>
      <c r="U725" s="83"/>
      <c r="V725" s="83"/>
      <c r="W725" s="83"/>
      <c r="X725" s="83"/>
      <c r="Y725" s="83"/>
      <c r="Z725" s="83"/>
    </row>
    <row r="726" spans="1:26" ht="12.75" customHeight="1" x14ac:dyDescent="0.2">
      <c r="A726" s="134"/>
      <c r="B726" s="134"/>
      <c r="C726" s="134"/>
      <c r="D726" s="134"/>
      <c r="E726" s="134"/>
      <c r="F726" s="134"/>
      <c r="G726" s="134"/>
      <c r="H726" s="83"/>
      <c r="I726" s="83"/>
      <c r="J726" s="83"/>
      <c r="K726" s="83"/>
      <c r="L726" s="83"/>
      <c r="M726" s="83"/>
      <c r="N726" s="83"/>
      <c r="O726" s="83"/>
      <c r="P726" s="83"/>
      <c r="Q726" s="83"/>
      <c r="R726" s="83"/>
      <c r="S726" s="83"/>
      <c r="T726" s="83"/>
      <c r="U726" s="83"/>
      <c r="V726" s="83"/>
      <c r="W726" s="83"/>
      <c r="X726" s="83"/>
      <c r="Y726" s="83"/>
      <c r="Z726" s="83"/>
    </row>
    <row r="727" spans="1:26" ht="12.75" customHeight="1" x14ac:dyDescent="0.2">
      <c r="A727" s="134"/>
      <c r="B727" s="134"/>
      <c r="C727" s="134"/>
      <c r="D727" s="134"/>
      <c r="E727" s="134"/>
      <c r="F727" s="134"/>
      <c r="G727" s="134"/>
      <c r="H727" s="83"/>
      <c r="I727" s="83"/>
      <c r="J727" s="83"/>
      <c r="K727" s="83"/>
      <c r="L727" s="83"/>
      <c r="M727" s="83"/>
      <c r="N727" s="83"/>
      <c r="O727" s="83"/>
      <c r="P727" s="83"/>
      <c r="Q727" s="83"/>
      <c r="R727" s="83"/>
      <c r="S727" s="83"/>
      <c r="T727" s="83"/>
      <c r="U727" s="83"/>
      <c r="V727" s="83"/>
      <c r="W727" s="83"/>
      <c r="X727" s="83"/>
      <c r="Y727" s="83"/>
      <c r="Z727" s="83"/>
    </row>
    <row r="728" spans="1:26" ht="12.75" customHeight="1" x14ac:dyDescent="0.2">
      <c r="A728" s="134"/>
      <c r="B728" s="134"/>
      <c r="C728" s="134"/>
      <c r="D728" s="134"/>
      <c r="E728" s="134"/>
      <c r="F728" s="134"/>
      <c r="G728" s="134"/>
      <c r="H728" s="83"/>
      <c r="I728" s="83"/>
      <c r="J728" s="83"/>
      <c r="K728" s="83"/>
      <c r="L728" s="83"/>
      <c r="M728" s="83"/>
      <c r="N728" s="83"/>
      <c r="O728" s="83"/>
      <c r="P728" s="83"/>
      <c r="Q728" s="83"/>
      <c r="R728" s="83"/>
      <c r="S728" s="83"/>
      <c r="T728" s="83"/>
      <c r="U728" s="83"/>
      <c r="V728" s="83"/>
      <c r="W728" s="83"/>
      <c r="X728" s="83"/>
      <c r="Y728" s="83"/>
      <c r="Z728" s="83"/>
    </row>
    <row r="729" spans="1:26" ht="12.75" customHeight="1" x14ac:dyDescent="0.2">
      <c r="A729" s="134"/>
      <c r="B729" s="134"/>
      <c r="C729" s="134"/>
      <c r="D729" s="134"/>
      <c r="E729" s="134"/>
      <c r="F729" s="134"/>
      <c r="G729" s="134"/>
      <c r="H729" s="83"/>
      <c r="I729" s="83"/>
      <c r="J729" s="83"/>
      <c r="K729" s="83"/>
      <c r="L729" s="83"/>
      <c r="M729" s="83"/>
      <c r="N729" s="83"/>
      <c r="O729" s="83"/>
      <c r="P729" s="83"/>
      <c r="Q729" s="83"/>
      <c r="R729" s="83"/>
      <c r="S729" s="83"/>
      <c r="T729" s="83"/>
      <c r="U729" s="83"/>
      <c r="V729" s="83"/>
      <c r="W729" s="83"/>
      <c r="X729" s="83"/>
      <c r="Y729" s="83"/>
      <c r="Z729" s="83"/>
    </row>
    <row r="730" spans="1:26" ht="12.75" customHeight="1" x14ac:dyDescent="0.2">
      <c r="A730" s="134"/>
      <c r="B730" s="134"/>
      <c r="C730" s="134"/>
      <c r="D730" s="134"/>
      <c r="E730" s="134"/>
      <c r="F730" s="134"/>
      <c r="G730" s="134"/>
      <c r="H730" s="83"/>
      <c r="I730" s="83"/>
      <c r="J730" s="83"/>
      <c r="K730" s="83"/>
      <c r="L730" s="83"/>
      <c r="M730" s="83"/>
      <c r="N730" s="83"/>
      <c r="O730" s="83"/>
      <c r="P730" s="83"/>
      <c r="Q730" s="83"/>
      <c r="R730" s="83"/>
      <c r="S730" s="83"/>
      <c r="T730" s="83"/>
      <c r="U730" s="83"/>
      <c r="V730" s="83"/>
      <c r="W730" s="83"/>
      <c r="X730" s="83"/>
      <c r="Y730" s="83"/>
      <c r="Z730" s="83"/>
    </row>
    <row r="731" spans="1:26" ht="12.75" customHeight="1" x14ac:dyDescent="0.2">
      <c r="A731" s="134"/>
      <c r="B731" s="134"/>
      <c r="C731" s="134"/>
      <c r="D731" s="134"/>
      <c r="E731" s="134"/>
      <c r="F731" s="134"/>
      <c r="G731" s="134"/>
      <c r="H731" s="83"/>
      <c r="I731" s="83"/>
      <c r="J731" s="83"/>
      <c r="K731" s="83"/>
      <c r="L731" s="83"/>
      <c r="M731" s="83"/>
      <c r="N731" s="83"/>
      <c r="O731" s="83"/>
      <c r="P731" s="83"/>
      <c r="Q731" s="83"/>
      <c r="R731" s="83"/>
      <c r="S731" s="83"/>
      <c r="T731" s="83"/>
      <c r="U731" s="83"/>
      <c r="V731" s="83"/>
      <c r="W731" s="83"/>
      <c r="X731" s="83"/>
      <c r="Y731" s="83"/>
      <c r="Z731" s="83"/>
    </row>
    <row r="732" spans="1:26" ht="12.75" customHeight="1" x14ac:dyDescent="0.2">
      <c r="A732" s="134"/>
      <c r="B732" s="134"/>
      <c r="C732" s="134"/>
      <c r="D732" s="134"/>
      <c r="E732" s="134"/>
      <c r="F732" s="134"/>
      <c r="G732" s="134"/>
      <c r="H732" s="83"/>
      <c r="I732" s="83"/>
      <c r="J732" s="83"/>
      <c r="K732" s="83"/>
      <c r="L732" s="83"/>
      <c r="M732" s="83"/>
      <c r="N732" s="83"/>
      <c r="O732" s="83"/>
      <c r="P732" s="83"/>
      <c r="Q732" s="83"/>
      <c r="R732" s="83"/>
      <c r="S732" s="83"/>
      <c r="T732" s="83"/>
      <c r="U732" s="83"/>
      <c r="V732" s="83"/>
      <c r="W732" s="83"/>
      <c r="X732" s="83"/>
      <c r="Y732" s="83"/>
      <c r="Z732" s="83"/>
    </row>
    <row r="733" spans="1:26" ht="12.75" customHeight="1" x14ac:dyDescent="0.2">
      <c r="A733" s="134"/>
      <c r="B733" s="134"/>
      <c r="C733" s="134"/>
      <c r="D733" s="134"/>
      <c r="E733" s="134"/>
      <c r="F733" s="134"/>
      <c r="G733" s="134"/>
      <c r="H733" s="83"/>
      <c r="I733" s="83"/>
      <c r="J733" s="83"/>
      <c r="K733" s="83"/>
      <c r="L733" s="83"/>
      <c r="M733" s="83"/>
      <c r="N733" s="83"/>
      <c r="O733" s="83"/>
      <c r="P733" s="83"/>
      <c r="Q733" s="83"/>
      <c r="R733" s="83"/>
      <c r="S733" s="83"/>
      <c r="T733" s="83"/>
      <c r="U733" s="83"/>
      <c r="V733" s="83"/>
      <c r="W733" s="83"/>
      <c r="X733" s="83"/>
      <c r="Y733" s="83"/>
      <c r="Z733" s="83"/>
    </row>
    <row r="734" spans="1:26" ht="12.75" customHeight="1" x14ac:dyDescent="0.2">
      <c r="A734" s="134"/>
      <c r="B734" s="134"/>
      <c r="C734" s="134"/>
      <c r="D734" s="134"/>
      <c r="E734" s="134"/>
      <c r="F734" s="134"/>
      <c r="G734" s="134"/>
      <c r="H734" s="83"/>
      <c r="I734" s="83"/>
      <c r="J734" s="83"/>
      <c r="K734" s="83"/>
      <c r="L734" s="83"/>
      <c r="M734" s="83"/>
      <c r="N734" s="83"/>
      <c r="O734" s="83"/>
      <c r="P734" s="83"/>
      <c r="Q734" s="83"/>
      <c r="R734" s="83"/>
      <c r="S734" s="83"/>
      <c r="T734" s="83"/>
      <c r="U734" s="83"/>
      <c r="V734" s="83"/>
      <c r="W734" s="83"/>
      <c r="X734" s="83"/>
      <c r="Y734" s="83"/>
      <c r="Z734" s="83"/>
    </row>
    <row r="735" spans="1:26" ht="12.75" customHeight="1" x14ac:dyDescent="0.2">
      <c r="A735" s="134"/>
      <c r="B735" s="134"/>
      <c r="C735" s="134"/>
      <c r="D735" s="134"/>
      <c r="E735" s="134"/>
      <c r="F735" s="134"/>
      <c r="G735" s="134"/>
      <c r="H735" s="83"/>
      <c r="I735" s="83"/>
      <c r="J735" s="83"/>
      <c r="K735" s="83"/>
      <c r="L735" s="83"/>
      <c r="M735" s="83"/>
      <c r="N735" s="83"/>
      <c r="O735" s="83"/>
      <c r="P735" s="83"/>
      <c r="Q735" s="83"/>
      <c r="R735" s="83"/>
      <c r="S735" s="83"/>
      <c r="T735" s="83"/>
      <c r="U735" s="83"/>
      <c r="V735" s="83"/>
      <c r="W735" s="83"/>
      <c r="X735" s="83"/>
      <c r="Y735" s="83"/>
      <c r="Z735" s="83"/>
    </row>
    <row r="736" spans="1:26" ht="12.75" customHeight="1" x14ac:dyDescent="0.2">
      <c r="A736" s="134"/>
      <c r="B736" s="134"/>
      <c r="C736" s="134"/>
      <c r="D736" s="134"/>
      <c r="E736" s="134"/>
      <c r="F736" s="134"/>
      <c r="G736" s="134"/>
      <c r="H736" s="83"/>
      <c r="I736" s="83"/>
      <c r="J736" s="83"/>
      <c r="K736" s="83"/>
      <c r="L736" s="83"/>
      <c r="M736" s="83"/>
      <c r="N736" s="83"/>
      <c r="O736" s="83"/>
      <c r="P736" s="83"/>
      <c r="Q736" s="83"/>
      <c r="R736" s="83"/>
      <c r="S736" s="83"/>
      <c r="T736" s="83"/>
      <c r="U736" s="83"/>
      <c r="V736" s="83"/>
      <c r="W736" s="83"/>
      <c r="X736" s="83"/>
      <c r="Y736" s="83"/>
      <c r="Z736" s="83"/>
    </row>
    <row r="737" spans="1:26" ht="12.75" customHeight="1" x14ac:dyDescent="0.2">
      <c r="A737" s="134"/>
      <c r="B737" s="134"/>
      <c r="C737" s="134"/>
      <c r="D737" s="134"/>
      <c r="E737" s="134"/>
      <c r="F737" s="134"/>
      <c r="G737" s="134"/>
      <c r="H737" s="83"/>
      <c r="I737" s="83"/>
      <c r="J737" s="83"/>
      <c r="K737" s="83"/>
      <c r="L737" s="83"/>
      <c r="M737" s="83"/>
      <c r="N737" s="83"/>
      <c r="O737" s="83"/>
      <c r="P737" s="83"/>
      <c r="Q737" s="83"/>
      <c r="R737" s="83"/>
      <c r="S737" s="83"/>
      <c r="T737" s="83"/>
      <c r="U737" s="83"/>
      <c r="V737" s="83"/>
      <c r="W737" s="83"/>
      <c r="X737" s="83"/>
      <c r="Y737" s="83"/>
      <c r="Z737" s="83"/>
    </row>
    <row r="738" spans="1:26" ht="12.75" customHeight="1" x14ac:dyDescent="0.2">
      <c r="A738" s="134"/>
      <c r="B738" s="134"/>
      <c r="C738" s="134"/>
      <c r="D738" s="134"/>
      <c r="E738" s="134"/>
      <c r="F738" s="134"/>
      <c r="G738" s="134"/>
      <c r="H738" s="83"/>
      <c r="I738" s="83"/>
      <c r="J738" s="83"/>
      <c r="K738" s="83"/>
      <c r="L738" s="83"/>
      <c r="M738" s="83"/>
      <c r="N738" s="83"/>
      <c r="O738" s="83"/>
      <c r="P738" s="83"/>
      <c r="Q738" s="83"/>
      <c r="R738" s="83"/>
      <c r="S738" s="83"/>
      <c r="T738" s="83"/>
      <c r="U738" s="83"/>
      <c r="V738" s="83"/>
      <c r="W738" s="83"/>
      <c r="X738" s="83"/>
      <c r="Y738" s="83"/>
      <c r="Z738" s="83"/>
    </row>
    <row r="739" spans="1:26" ht="12.75" customHeight="1" x14ac:dyDescent="0.2">
      <c r="A739" s="134"/>
      <c r="B739" s="134"/>
      <c r="C739" s="134"/>
      <c r="D739" s="134"/>
      <c r="E739" s="134"/>
      <c r="F739" s="134"/>
      <c r="G739" s="134"/>
      <c r="H739" s="83"/>
      <c r="I739" s="83"/>
      <c r="J739" s="83"/>
      <c r="K739" s="83"/>
      <c r="L739" s="83"/>
      <c r="M739" s="83"/>
      <c r="N739" s="83"/>
      <c r="O739" s="83"/>
      <c r="P739" s="83"/>
      <c r="Q739" s="83"/>
      <c r="R739" s="83"/>
      <c r="S739" s="83"/>
      <c r="T739" s="83"/>
      <c r="U739" s="83"/>
      <c r="V739" s="83"/>
      <c r="W739" s="83"/>
      <c r="X739" s="83"/>
      <c r="Y739" s="83"/>
      <c r="Z739" s="83"/>
    </row>
    <row r="740" spans="1:26" ht="12.75" customHeight="1" x14ac:dyDescent="0.2">
      <c r="A740" s="134"/>
      <c r="B740" s="134"/>
      <c r="C740" s="134"/>
      <c r="D740" s="134"/>
      <c r="E740" s="134"/>
      <c r="F740" s="134"/>
      <c r="G740" s="134"/>
      <c r="H740" s="83"/>
      <c r="I740" s="83"/>
      <c r="J740" s="83"/>
      <c r="K740" s="83"/>
      <c r="L740" s="83"/>
      <c r="M740" s="83"/>
      <c r="N740" s="83"/>
      <c r="O740" s="83"/>
      <c r="P740" s="83"/>
      <c r="Q740" s="83"/>
      <c r="R740" s="83"/>
      <c r="S740" s="83"/>
      <c r="T740" s="83"/>
      <c r="U740" s="83"/>
      <c r="V740" s="83"/>
      <c r="W740" s="83"/>
      <c r="X740" s="83"/>
      <c r="Y740" s="83"/>
      <c r="Z740" s="83"/>
    </row>
    <row r="741" spans="1:26" ht="12.75" customHeight="1" x14ac:dyDescent="0.2">
      <c r="A741" s="134"/>
      <c r="B741" s="134"/>
      <c r="C741" s="134"/>
      <c r="D741" s="134"/>
      <c r="E741" s="134"/>
      <c r="F741" s="134"/>
      <c r="G741" s="134"/>
      <c r="H741" s="83"/>
      <c r="I741" s="83"/>
      <c r="J741" s="83"/>
      <c r="K741" s="83"/>
      <c r="L741" s="83"/>
      <c r="M741" s="83"/>
      <c r="N741" s="83"/>
      <c r="O741" s="83"/>
      <c r="P741" s="83"/>
      <c r="Q741" s="83"/>
      <c r="R741" s="83"/>
      <c r="S741" s="83"/>
      <c r="T741" s="83"/>
      <c r="U741" s="83"/>
      <c r="V741" s="83"/>
      <c r="W741" s="83"/>
      <c r="X741" s="83"/>
      <c r="Y741" s="83"/>
      <c r="Z741" s="83"/>
    </row>
    <row r="742" spans="1:26" ht="12.75" customHeight="1" x14ac:dyDescent="0.2">
      <c r="A742" s="134"/>
      <c r="B742" s="134"/>
      <c r="C742" s="134"/>
      <c r="D742" s="134"/>
      <c r="E742" s="134"/>
      <c r="F742" s="134"/>
      <c r="G742" s="134"/>
      <c r="H742" s="83"/>
      <c r="I742" s="83"/>
      <c r="J742" s="83"/>
      <c r="K742" s="83"/>
      <c r="L742" s="83"/>
      <c r="M742" s="83"/>
      <c r="N742" s="83"/>
      <c r="O742" s="83"/>
      <c r="P742" s="83"/>
      <c r="Q742" s="83"/>
      <c r="R742" s="83"/>
      <c r="S742" s="83"/>
      <c r="T742" s="83"/>
      <c r="U742" s="83"/>
      <c r="V742" s="83"/>
      <c r="W742" s="83"/>
      <c r="X742" s="83"/>
      <c r="Y742" s="83"/>
      <c r="Z742" s="83"/>
    </row>
    <row r="743" spans="1:26" ht="12.75" customHeight="1" x14ac:dyDescent="0.2">
      <c r="A743" s="134"/>
      <c r="B743" s="134"/>
      <c r="C743" s="134"/>
      <c r="D743" s="134"/>
      <c r="E743" s="134"/>
      <c r="F743" s="134"/>
      <c r="G743" s="134"/>
      <c r="H743" s="83"/>
      <c r="I743" s="83"/>
      <c r="J743" s="83"/>
      <c r="K743" s="83"/>
      <c r="L743" s="83"/>
      <c r="M743" s="83"/>
      <c r="N743" s="83"/>
      <c r="O743" s="83"/>
      <c r="P743" s="83"/>
      <c r="Q743" s="83"/>
      <c r="R743" s="83"/>
      <c r="S743" s="83"/>
      <c r="T743" s="83"/>
      <c r="U743" s="83"/>
      <c r="V743" s="83"/>
      <c r="W743" s="83"/>
      <c r="X743" s="83"/>
      <c r="Y743" s="83"/>
      <c r="Z743" s="83"/>
    </row>
    <row r="744" spans="1:26" ht="12.75" customHeight="1" x14ac:dyDescent="0.2">
      <c r="A744" s="134"/>
      <c r="B744" s="134"/>
      <c r="C744" s="134"/>
      <c r="D744" s="134"/>
      <c r="E744" s="134"/>
      <c r="F744" s="134"/>
      <c r="G744" s="134"/>
      <c r="H744" s="83"/>
      <c r="I744" s="83"/>
      <c r="J744" s="83"/>
      <c r="K744" s="83"/>
      <c r="L744" s="83"/>
      <c r="M744" s="83"/>
      <c r="N744" s="83"/>
      <c r="O744" s="83"/>
      <c r="P744" s="83"/>
      <c r="Q744" s="83"/>
      <c r="R744" s="83"/>
      <c r="S744" s="83"/>
      <c r="T744" s="83"/>
      <c r="U744" s="83"/>
      <c r="V744" s="83"/>
      <c r="W744" s="83"/>
      <c r="X744" s="83"/>
      <c r="Y744" s="83"/>
      <c r="Z744" s="83"/>
    </row>
    <row r="745" spans="1:26" ht="12.75" customHeight="1" x14ac:dyDescent="0.2">
      <c r="A745" s="134"/>
      <c r="B745" s="134"/>
      <c r="C745" s="134"/>
      <c r="D745" s="134"/>
      <c r="E745" s="134"/>
      <c r="F745" s="134"/>
      <c r="G745" s="134"/>
      <c r="H745" s="83"/>
      <c r="I745" s="83"/>
      <c r="J745" s="83"/>
      <c r="K745" s="83"/>
      <c r="L745" s="83"/>
      <c r="M745" s="83"/>
      <c r="N745" s="83"/>
      <c r="O745" s="83"/>
      <c r="P745" s="83"/>
      <c r="Q745" s="83"/>
      <c r="R745" s="83"/>
      <c r="S745" s="83"/>
      <c r="T745" s="83"/>
      <c r="U745" s="83"/>
      <c r="V745" s="83"/>
      <c r="W745" s="83"/>
      <c r="X745" s="83"/>
      <c r="Y745" s="83"/>
      <c r="Z745" s="83"/>
    </row>
    <row r="746" spans="1:26" ht="12.75" customHeight="1" x14ac:dyDescent="0.2">
      <c r="A746" s="134"/>
      <c r="B746" s="134"/>
      <c r="C746" s="134"/>
      <c r="D746" s="134"/>
      <c r="E746" s="134"/>
      <c r="F746" s="134"/>
      <c r="G746" s="134"/>
      <c r="H746" s="83"/>
      <c r="I746" s="83"/>
      <c r="J746" s="83"/>
      <c r="K746" s="83"/>
      <c r="L746" s="83"/>
      <c r="M746" s="83"/>
      <c r="N746" s="83"/>
      <c r="O746" s="83"/>
      <c r="P746" s="83"/>
      <c r="Q746" s="83"/>
      <c r="R746" s="83"/>
      <c r="S746" s="83"/>
      <c r="T746" s="83"/>
      <c r="U746" s="83"/>
      <c r="V746" s="83"/>
      <c r="W746" s="83"/>
      <c r="X746" s="83"/>
      <c r="Y746" s="83"/>
      <c r="Z746" s="83"/>
    </row>
    <row r="747" spans="1:26" ht="12.75" customHeight="1" x14ac:dyDescent="0.2">
      <c r="A747" s="134"/>
      <c r="B747" s="134"/>
      <c r="C747" s="134"/>
      <c r="D747" s="134"/>
      <c r="E747" s="134"/>
      <c r="F747" s="134"/>
      <c r="G747" s="134"/>
      <c r="H747" s="83"/>
      <c r="I747" s="83"/>
      <c r="J747" s="83"/>
      <c r="K747" s="83"/>
      <c r="L747" s="83"/>
      <c r="M747" s="83"/>
      <c r="N747" s="83"/>
      <c r="O747" s="83"/>
      <c r="P747" s="83"/>
      <c r="Q747" s="83"/>
      <c r="R747" s="83"/>
      <c r="S747" s="83"/>
      <c r="T747" s="83"/>
      <c r="U747" s="83"/>
      <c r="V747" s="83"/>
      <c r="W747" s="83"/>
      <c r="X747" s="83"/>
      <c r="Y747" s="83"/>
      <c r="Z747" s="83"/>
    </row>
    <row r="748" spans="1:26" ht="12.75" customHeight="1" x14ac:dyDescent="0.2">
      <c r="A748" s="134"/>
      <c r="B748" s="134"/>
      <c r="C748" s="134"/>
      <c r="D748" s="134"/>
      <c r="E748" s="134"/>
      <c r="F748" s="134"/>
      <c r="G748" s="134"/>
      <c r="H748" s="83"/>
      <c r="I748" s="83"/>
      <c r="J748" s="83"/>
      <c r="K748" s="83"/>
      <c r="L748" s="83"/>
      <c r="M748" s="83"/>
      <c r="N748" s="83"/>
      <c r="O748" s="83"/>
      <c r="P748" s="83"/>
      <c r="Q748" s="83"/>
      <c r="R748" s="83"/>
      <c r="S748" s="83"/>
      <c r="T748" s="83"/>
      <c r="U748" s="83"/>
      <c r="V748" s="83"/>
      <c r="W748" s="83"/>
      <c r="X748" s="83"/>
      <c r="Y748" s="83"/>
      <c r="Z748" s="83"/>
    </row>
    <row r="749" spans="1:26" ht="12.75" customHeight="1" x14ac:dyDescent="0.2">
      <c r="A749" s="134"/>
      <c r="B749" s="134"/>
      <c r="C749" s="134"/>
      <c r="D749" s="134"/>
      <c r="E749" s="134"/>
      <c r="F749" s="134"/>
      <c r="G749" s="134"/>
      <c r="H749" s="83"/>
      <c r="I749" s="83"/>
      <c r="J749" s="83"/>
      <c r="K749" s="83"/>
      <c r="L749" s="83"/>
      <c r="M749" s="83"/>
      <c r="N749" s="83"/>
      <c r="O749" s="83"/>
      <c r="P749" s="83"/>
      <c r="Q749" s="83"/>
      <c r="R749" s="83"/>
      <c r="S749" s="83"/>
      <c r="T749" s="83"/>
      <c r="U749" s="83"/>
      <c r="V749" s="83"/>
      <c r="W749" s="83"/>
      <c r="X749" s="83"/>
      <c r="Y749" s="83"/>
      <c r="Z749" s="83"/>
    </row>
    <row r="750" spans="1:26" ht="12.75" customHeight="1" x14ac:dyDescent="0.2">
      <c r="A750" s="134"/>
      <c r="B750" s="134"/>
      <c r="C750" s="134"/>
      <c r="D750" s="134"/>
      <c r="E750" s="134"/>
      <c r="F750" s="134"/>
      <c r="G750" s="134"/>
      <c r="H750" s="83"/>
      <c r="I750" s="83"/>
      <c r="J750" s="83"/>
      <c r="K750" s="83"/>
      <c r="L750" s="83"/>
      <c r="M750" s="83"/>
      <c r="N750" s="83"/>
      <c r="O750" s="83"/>
      <c r="P750" s="83"/>
      <c r="Q750" s="83"/>
      <c r="R750" s="83"/>
      <c r="S750" s="83"/>
      <c r="T750" s="83"/>
      <c r="U750" s="83"/>
      <c r="V750" s="83"/>
      <c r="W750" s="83"/>
      <c r="X750" s="83"/>
      <c r="Y750" s="83"/>
      <c r="Z750" s="83"/>
    </row>
    <row r="751" spans="1:26" ht="12.75" customHeight="1" x14ac:dyDescent="0.2">
      <c r="A751" s="134"/>
      <c r="B751" s="134"/>
      <c r="C751" s="134"/>
      <c r="D751" s="134"/>
      <c r="E751" s="134"/>
      <c r="F751" s="134"/>
      <c r="G751" s="134"/>
      <c r="H751" s="83"/>
      <c r="I751" s="83"/>
      <c r="J751" s="83"/>
      <c r="K751" s="83"/>
      <c r="L751" s="83"/>
      <c r="M751" s="83"/>
      <c r="N751" s="83"/>
      <c r="O751" s="83"/>
      <c r="P751" s="83"/>
      <c r="Q751" s="83"/>
      <c r="R751" s="83"/>
      <c r="S751" s="83"/>
      <c r="T751" s="83"/>
      <c r="U751" s="83"/>
      <c r="V751" s="83"/>
      <c r="W751" s="83"/>
      <c r="X751" s="83"/>
      <c r="Y751" s="83"/>
      <c r="Z751" s="83"/>
    </row>
    <row r="752" spans="1:26" ht="12.75" customHeight="1" x14ac:dyDescent="0.2">
      <c r="A752" s="134"/>
      <c r="B752" s="134"/>
      <c r="C752" s="134"/>
      <c r="D752" s="134"/>
      <c r="E752" s="134"/>
      <c r="F752" s="134"/>
      <c r="G752" s="134"/>
      <c r="H752" s="83"/>
      <c r="I752" s="83"/>
      <c r="J752" s="83"/>
      <c r="K752" s="83"/>
      <c r="L752" s="83"/>
      <c r="M752" s="83"/>
      <c r="N752" s="83"/>
      <c r="O752" s="83"/>
      <c r="P752" s="83"/>
      <c r="Q752" s="83"/>
      <c r="R752" s="83"/>
      <c r="S752" s="83"/>
      <c r="T752" s="83"/>
      <c r="U752" s="83"/>
      <c r="V752" s="83"/>
      <c r="W752" s="83"/>
      <c r="X752" s="83"/>
      <c r="Y752" s="83"/>
      <c r="Z752" s="83"/>
    </row>
    <row r="753" spans="1:26" ht="12.75" customHeight="1" x14ac:dyDescent="0.2">
      <c r="A753" s="134"/>
      <c r="B753" s="134"/>
      <c r="C753" s="134"/>
      <c r="D753" s="134"/>
      <c r="E753" s="134"/>
      <c r="F753" s="134"/>
      <c r="G753" s="134"/>
      <c r="H753" s="83"/>
      <c r="I753" s="83"/>
      <c r="J753" s="83"/>
      <c r="K753" s="83"/>
      <c r="L753" s="83"/>
      <c r="M753" s="83"/>
      <c r="N753" s="83"/>
      <c r="O753" s="83"/>
      <c r="P753" s="83"/>
      <c r="Q753" s="83"/>
      <c r="R753" s="83"/>
      <c r="S753" s="83"/>
      <c r="T753" s="83"/>
      <c r="U753" s="83"/>
      <c r="V753" s="83"/>
      <c r="W753" s="83"/>
      <c r="X753" s="83"/>
      <c r="Y753" s="83"/>
      <c r="Z753" s="83"/>
    </row>
    <row r="754" spans="1:26" ht="12.75" customHeight="1" x14ac:dyDescent="0.2">
      <c r="A754" s="134"/>
      <c r="B754" s="134"/>
      <c r="C754" s="134"/>
      <c r="D754" s="134"/>
      <c r="E754" s="134"/>
      <c r="F754" s="134"/>
      <c r="G754" s="134"/>
      <c r="H754" s="83"/>
      <c r="I754" s="83"/>
      <c r="J754" s="83"/>
      <c r="K754" s="83"/>
      <c r="L754" s="83"/>
      <c r="M754" s="83"/>
      <c r="N754" s="83"/>
      <c r="O754" s="83"/>
      <c r="P754" s="83"/>
      <c r="Q754" s="83"/>
      <c r="R754" s="83"/>
      <c r="S754" s="83"/>
      <c r="T754" s="83"/>
      <c r="U754" s="83"/>
      <c r="V754" s="83"/>
      <c r="W754" s="83"/>
      <c r="X754" s="83"/>
      <c r="Y754" s="83"/>
      <c r="Z754" s="83"/>
    </row>
    <row r="755" spans="1:26" ht="12.75" customHeight="1" x14ac:dyDescent="0.2">
      <c r="A755" s="134"/>
      <c r="B755" s="134"/>
      <c r="C755" s="134"/>
      <c r="D755" s="134"/>
      <c r="E755" s="134"/>
      <c r="F755" s="134"/>
      <c r="G755" s="134"/>
      <c r="H755" s="83"/>
      <c r="I755" s="83"/>
      <c r="J755" s="83"/>
      <c r="K755" s="83"/>
      <c r="L755" s="83"/>
      <c r="M755" s="83"/>
      <c r="N755" s="83"/>
      <c r="O755" s="83"/>
      <c r="P755" s="83"/>
      <c r="Q755" s="83"/>
      <c r="R755" s="83"/>
      <c r="S755" s="83"/>
      <c r="T755" s="83"/>
      <c r="U755" s="83"/>
      <c r="V755" s="83"/>
      <c r="W755" s="83"/>
      <c r="X755" s="83"/>
      <c r="Y755" s="83"/>
      <c r="Z755" s="83"/>
    </row>
    <row r="756" spans="1:26" ht="12.75" customHeight="1" x14ac:dyDescent="0.2">
      <c r="A756" s="134"/>
      <c r="B756" s="134"/>
      <c r="C756" s="134"/>
      <c r="D756" s="134"/>
      <c r="E756" s="134"/>
      <c r="F756" s="134"/>
      <c r="G756" s="134"/>
      <c r="H756" s="83"/>
      <c r="I756" s="83"/>
      <c r="J756" s="83"/>
      <c r="K756" s="83"/>
      <c r="L756" s="83"/>
      <c r="M756" s="83"/>
      <c r="N756" s="83"/>
      <c r="O756" s="83"/>
      <c r="P756" s="83"/>
      <c r="Q756" s="83"/>
      <c r="R756" s="83"/>
      <c r="S756" s="83"/>
      <c r="T756" s="83"/>
      <c r="U756" s="83"/>
      <c r="V756" s="83"/>
      <c r="W756" s="83"/>
      <c r="X756" s="83"/>
      <c r="Y756" s="83"/>
      <c r="Z756" s="83"/>
    </row>
    <row r="757" spans="1:26" ht="12.75" customHeight="1" x14ac:dyDescent="0.2">
      <c r="A757" s="134"/>
      <c r="B757" s="134"/>
      <c r="C757" s="134"/>
      <c r="D757" s="134"/>
      <c r="E757" s="134"/>
      <c r="F757" s="134"/>
      <c r="G757" s="134"/>
      <c r="H757" s="83"/>
      <c r="I757" s="83"/>
      <c r="J757" s="83"/>
      <c r="K757" s="83"/>
      <c r="L757" s="83"/>
      <c r="M757" s="83"/>
      <c r="N757" s="83"/>
      <c r="O757" s="83"/>
      <c r="P757" s="83"/>
      <c r="Q757" s="83"/>
      <c r="R757" s="83"/>
      <c r="S757" s="83"/>
      <c r="T757" s="83"/>
      <c r="U757" s="83"/>
      <c r="V757" s="83"/>
      <c r="W757" s="83"/>
      <c r="X757" s="83"/>
      <c r="Y757" s="83"/>
      <c r="Z757" s="83"/>
    </row>
    <row r="758" spans="1:26" ht="12.75" customHeight="1" x14ac:dyDescent="0.2">
      <c r="A758" s="134"/>
      <c r="B758" s="134"/>
      <c r="C758" s="134"/>
      <c r="D758" s="134"/>
      <c r="E758" s="134"/>
      <c r="F758" s="134"/>
      <c r="G758" s="134"/>
      <c r="H758" s="83"/>
      <c r="I758" s="83"/>
      <c r="J758" s="83"/>
      <c r="K758" s="83"/>
      <c r="L758" s="83"/>
      <c r="M758" s="83"/>
      <c r="N758" s="83"/>
      <c r="O758" s="83"/>
      <c r="P758" s="83"/>
      <c r="Q758" s="83"/>
      <c r="R758" s="83"/>
      <c r="S758" s="83"/>
      <c r="T758" s="83"/>
      <c r="U758" s="83"/>
      <c r="V758" s="83"/>
      <c r="W758" s="83"/>
      <c r="X758" s="83"/>
      <c r="Y758" s="83"/>
      <c r="Z758" s="83"/>
    </row>
    <row r="759" spans="1:26" ht="12.75" customHeight="1" x14ac:dyDescent="0.2">
      <c r="A759" s="134"/>
      <c r="B759" s="134"/>
      <c r="C759" s="134"/>
      <c r="D759" s="134"/>
      <c r="E759" s="134"/>
      <c r="F759" s="134"/>
      <c r="G759" s="134"/>
      <c r="H759" s="83"/>
      <c r="I759" s="83"/>
      <c r="J759" s="83"/>
      <c r="K759" s="83"/>
      <c r="L759" s="83"/>
      <c r="M759" s="83"/>
      <c r="N759" s="83"/>
      <c r="O759" s="83"/>
      <c r="P759" s="83"/>
      <c r="Q759" s="83"/>
      <c r="R759" s="83"/>
      <c r="S759" s="83"/>
      <c r="T759" s="83"/>
      <c r="U759" s="83"/>
      <c r="V759" s="83"/>
      <c r="W759" s="83"/>
      <c r="X759" s="83"/>
      <c r="Y759" s="83"/>
      <c r="Z759" s="83"/>
    </row>
    <row r="760" spans="1:26" ht="12.75" customHeight="1" x14ac:dyDescent="0.2">
      <c r="A760" s="134"/>
      <c r="B760" s="134"/>
      <c r="C760" s="134"/>
      <c r="D760" s="134"/>
      <c r="E760" s="134"/>
      <c r="F760" s="134"/>
      <c r="G760" s="134"/>
      <c r="H760" s="83"/>
      <c r="I760" s="83"/>
      <c r="J760" s="83"/>
      <c r="K760" s="83"/>
      <c r="L760" s="83"/>
      <c r="M760" s="83"/>
      <c r="N760" s="83"/>
      <c r="O760" s="83"/>
      <c r="P760" s="83"/>
      <c r="Q760" s="83"/>
      <c r="R760" s="83"/>
      <c r="S760" s="83"/>
      <c r="T760" s="83"/>
      <c r="U760" s="83"/>
      <c r="V760" s="83"/>
      <c r="W760" s="83"/>
      <c r="X760" s="83"/>
      <c r="Y760" s="83"/>
      <c r="Z760" s="83"/>
    </row>
    <row r="761" spans="1:26" ht="12.75" customHeight="1" x14ac:dyDescent="0.2">
      <c r="A761" s="134"/>
      <c r="B761" s="134"/>
      <c r="C761" s="134"/>
      <c r="D761" s="134"/>
      <c r="E761" s="134"/>
      <c r="F761" s="134"/>
      <c r="G761" s="134"/>
      <c r="H761" s="83"/>
      <c r="I761" s="83"/>
      <c r="J761" s="83"/>
      <c r="K761" s="83"/>
      <c r="L761" s="83"/>
      <c r="M761" s="83"/>
      <c r="N761" s="83"/>
      <c r="O761" s="83"/>
      <c r="P761" s="83"/>
      <c r="Q761" s="83"/>
      <c r="R761" s="83"/>
      <c r="S761" s="83"/>
      <c r="T761" s="83"/>
      <c r="U761" s="83"/>
      <c r="V761" s="83"/>
      <c r="W761" s="83"/>
      <c r="X761" s="83"/>
      <c r="Y761" s="83"/>
      <c r="Z761" s="83"/>
    </row>
    <row r="762" spans="1:26" ht="12.75" customHeight="1" x14ac:dyDescent="0.2">
      <c r="A762" s="134"/>
      <c r="B762" s="134"/>
      <c r="C762" s="134"/>
      <c r="D762" s="134"/>
      <c r="E762" s="134"/>
      <c r="F762" s="134"/>
      <c r="G762" s="134"/>
      <c r="H762" s="83"/>
      <c r="I762" s="83"/>
      <c r="J762" s="83"/>
      <c r="K762" s="83"/>
      <c r="L762" s="83"/>
      <c r="M762" s="83"/>
      <c r="N762" s="83"/>
      <c r="O762" s="83"/>
      <c r="P762" s="83"/>
      <c r="Q762" s="83"/>
      <c r="R762" s="83"/>
      <c r="S762" s="83"/>
      <c r="T762" s="83"/>
      <c r="U762" s="83"/>
      <c r="V762" s="83"/>
      <c r="W762" s="83"/>
      <c r="X762" s="83"/>
      <c r="Y762" s="83"/>
      <c r="Z762" s="83"/>
    </row>
    <row r="763" spans="1:26" ht="12.75" customHeight="1" x14ac:dyDescent="0.2">
      <c r="A763" s="134"/>
      <c r="B763" s="134"/>
      <c r="C763" s="134"/>
      <c r="D763" s="134"/>
      <c r="E763" s="134"/>
      <c r="F763" s="134"/>
      <c r="G763" s="134"/>
      <c r="H763" s="83"/>
      <c r="I763" s="83"/>
      <c r="J763" s="83"/>
      <c r="K763" s="83"/>
      <c r="L763" s="83"/>
      <c r="M763" s="83"/>
      <c r="N763" s="83"/>
      <c r="O763" s="83"/>
      <c r="P763" s="83"/>
      <c r="Q763" s="83"/>
      <c r="R763" s="83"/>
      <c r="S763" s="83"/>
      <c r="T763" s="83"/>
      <c r="U763" s="83"/>
      <c r="V763" s="83"/>
      <c r="W763" s="83"/>
      <c r="X763" s="83"/>
      <c r="Y763" s="83"/>
      <c r="Z763" s="83"/>
    </row>
    <row r="764" spans="1:26" ht="12.75" customHeight="1" x14ac:dyDescent="0.2">
      <c r="A764" s="134"/>
      <c r="B764" s="134"/>
      <c r="C764" s="134"/>
      <c r="D764" s="134"/>
      <c r="E764" s="134"/>
      <c r="F764" s="134"/>
      <c r="G764" s="134"/>
      <c r="H764" s="83"/>
      <c r="I764" s="83"/>
      <c r="J764" s="83"/>
      <c r="K764" s="83"/>
      <c r="L764" s="83"/>
      <c r="M764" s="83"/>
      <c r="N764" s="83"/>
      <c r="O764" s="83"/>
      <c r="P764" s="83"/>
      <c r="Q764" s="83"/>
      <c r="R764" s="83"/>
      <c r="S764" s="83"/>
      <c r="T764" s="83"/>
      <c r="U764" s="83"/>
      <c r="V764" s="83"/>
      <c r="W764" s="83"/>
      <c r="X764" s="83"/>
      <c r="Y764" s="83"/>
      <c r="Z764" s="83"/>
    </row>
    <row r="765" spans="1:26" ht="12.75" customHeight="1" x14ac:dyDescent="0.2">
      <c r="A765" s="134"/>
      <c r="B765" s="134"/>
      <c r="C765" s="134"/>
      <c r="D765" s="134"/>
      <c r="E765" s="134"/>
      <c r="F765" s="134"/>
      <c r="G765" s="134"/>
      <c r="H765" s="83"/>
      <c r="I765" s="83"/>
      <c r="J765" s="83"/>
      <c r="K765" s="83"/>
      <c r="L765" s="83"/>
      <c r="M765" s="83"/>
      <c r="N765" s="83"/>
      <c r="O765" s="83"/>
      <c r="P765" s="83"/>
      <c r="Q765" s="83"/>
      <c r="R765" s="83"/>
      <c r="S765" s="83"/>
      <c r="T765" s="83"/>
      <c r="U765" s="83"/>
      <c r="V765" s="83"/>
      <c r="W765" s="83"/>
      <c r="X765" s="83"/>
      <c r="Y765" s="83"/>
      <c r="Z765" s="83"/>
    </row>
    <row r="766" spans="1:26" ht="12.75" customHeight="1" x14ac:dyDescent="0.2">
      <c r="A766" s="134"/>
      <c r="B766" s="134"/>
      <c r="C766" s="134"/>
      <c r="D766" s="134"/>
      <c r="E766" s="134"/>
      <c r="F766" s="134"/>
      <c r="G766" s="134"/>
      <c r="H766" s="83"/>
      <c r="I766" s="83"/>
      <c r="J766" s="83"/>
      <c r="K766" s="83"/>
      <c r="L766" s="83"/>
      <c r="M766" s="83"/>
      <c r="N766" s="83"/>
      <c r="O766" s="83"/>
      <c r="P766" s="83"/>
      <c r="Q766" s="83"/>
      <c r="R766" s="83"/>
      <c r="S766" s="83"/>
      <c r="T766" s="83"/>
      <c r="U766" s="83"/>
      <c r="V766" s="83"/>
      <c r="W766" s="83"/>
      <c r="X766" s="83"/>
      <c r="Y766" s="83"/>
      <c r="Z766" s="83"/>
    </row>
    <row r="767" spans="1:26" ht="12.75" customHeight="1" x14ac:dyDescent="0.2">
      <c r="A767" s="134"/>
      <c r="B767" s="134"/>
      <c r="C767" s="134"/>
      <c r="D767" s="134"/>
      <c r="E767" s="134"/>
      <c r="F767" s="134"/>
      <c r="G767" s="134"/>
      <c r="H767" s="83"/>
      <c r="I767" s="83"/>
      <c r="J767" s="83"/>
      <c r="K767" s="83"/>
      <c r="L767" s="83"/>
      <c r="M767" s="83"/>
      <c r="N767" s="83"/>
      <c r="O767" s="83"/>
      <c r="P767" s="83"/>
      <c r="Q767" s="83"/>
      <c r="R767" s="83"/>
      <c r="S767" s="83"/>
      <c r="T767" s="83"/>
      <c r="U767" s="83"/>
      <c r="V767" s="83"/>
      <c r="W767" s="83"/>
      <c r="X767" s="83"/>
      <c r="Y767" s="83"/>
      <c r="Z767" s="83"/>
    </row>
    <row r="768" spans="1:26" ht="12.75" customHeight="1" x14ac:dyDescent="0.2">
      <c r="A768" s="134"/>
      <c r="B768" s="134"/>
      <c r="C768" s="134"/>
      <c r="D768" s="134"/>
      <c r="E768" s="134"/>
      <c r="F768" s="134"/>
      <c r="G768" s="134"/>
      <c r="H768" s="83"/>
      <c r="I768" s="83"/>
      <c r="J768" s="83"/>
      <c r="K768" s="83"/>
      <c r="L768" s="83"/>
      <c r="M768" s="83"/>
      <c r="N768" s="83"/>
      <c r="O768" s="83"/>
      <c r="P768" s="83"/>
      <c r="Q768" s="83"/>
      <c r="R768" s="83"/>
      <c r="S768" s="83"/>
      <c r="T768" s="83"/>
      <c r="U768" s="83"/>
      <c r="V768" s="83"/>
      <c r="W768" s="83"/>
      <c r="X768" s="83"/>
      <c r="Y768" s="83"/>
      <c r="Z768" s="83"/>
    </row>
    <row r="769" spans="1:26" ht="12.75" customHeight="1" x14ac:dyDescent="0.2">
      <c r="A769" s="134"/>
      <c r="B769" s="134"/>
      <c r="C769" s="134"/>
      <c r="D769" s="134"/>
      <c r="E769" s="134"/>
      <c r="F769" s="134"/>
      <c r="G769" s="134"/>
      <c r="H769" s="83"/>
      <c r="I769" s="83"/>
      <c r="J769" s="83"/>
      <c r="K769" s="83"/>
      <c r="L769" s="83"/>
      <c r="M769" s="83"/>
      <c r="N769" s="83"/>
      <c r="O769" s="83"/>
      <c r="P769" s="83"/>
      <c r="Q769" s="83"/>
      <c r="R769" s="83"/>
      <c r="S769" s="83"/>
      <c r="T769" s="83"/>
      <c r="U769" s="83"/>
      <c r="V769" s="83"/>
      <c r="W769" s="83"/>
      <c r="X769" s="83"/>
      <c r="Y769" s="83"/>
      <c r="Z769" s="83"/>
    </row>
    <row r="770" spans="1:26" ht="12.75" customHeight="1" x14ac:dyDescent="0.2">
      <c r="A770" s="134"/>
      <c r="B770" s="134"/>
      <c r="C770" s="134"/>
      <c r="D770" s="134"/>
      <c r="E770" s="134"/>
      <c r="F770" s="134"/>
      <c r="G770" s="134"/>
      <c r="H770" s="83"/>
      <c r="I770" s="83"/>
      <c r="J770" s="83"/>
      <c r="K770" s="83"/>
      <c r="L770" s="83"/>
      <c r="M770" s="83"/>
      <c r="N770" s="83"/>
      <c r="O770" s="83"/>
      <c r="P770" s="83"/>
      <c r="Q770" s="83"/>
      <c r="R770" s="83"/>
      <c r="S770" s="83"/>
      <c r="T770" s="83"/>
      <c r="U770" s="83"/>
      <c r="V770" s="83"/>
      <c r="W770" s="83"/>
      <c r="X770" s="83"/>
      <c r="Y770" s="83"/>
      <c r="Z770" s="83"/>
    </row>
    <row r="771" spans="1:26" ht="12.75" customHeight="1" x14ac:dyDescent="0.2">
      <c r="A771" s="134"/>
      <c r="B771" s="134"/>
      <c r="C771" s="134"/>
      <c r="D771" s="134"/>
      <c r="E771" s="134"/>
      <c r="F771" s="134"/>
      <c r="G771" s="134"/>
      <c r="H771" s="83"/>
      <c r="I771" s="83"/>
      <c r="J771" s="83"/>
      <c r="K771" s="83"/>
      <c r="L771" s="83"/>
      <c r="M771" s="83"/>
      <c r="N771" s="83"/>
      <c r="O771" s="83"/>
      <c r="P771" s="83"/>
      <c r="Q771" s="83"/>
      <c r="R771" s="83"/>
      <c r="S771" s="83"/>
      <c r="T771" s="83"/>
      <c r="U771" s="83"/>
      <c r="V771" s="83"/>
      <c r="W771" s="83"/>
      <c r="X771" s="83"/>
      <c r="Y771" s="83"/>
      <c r="Z771" s="83"/>
    </row>
    <row r="772" spans="1:26" ht="12.75" customHeight="1" x14ac:dyDescent="0.2">
      <c r="A772" s="134"/>
      <c r="B772" s="134"/>
      <c r="C772" s="134"/>
      <c r="D772" s="134"/>
      <c r="E772" s="134"/>
      <c r="F772" s="134"/>
      <c r="G772" s="134"/>
      <c r="H772" s="83"/>
      <c r="I772" s="83"/>
      <c r="J772" s="83"/>
      <c r="K772" s="83"/>
      <c r="L772" s="83"/>
      <c r="M772" s="83"/>
      <c r="N772" s="83"/>
      <c r="O772" s="83"/>
      <c r="P772" s="83"/>
      <c r="Q772" s="83"/>
      <c r="R772" s="83"/>
      <c r="S772" s="83"/>
      <c r="T772" s="83"/>
      <c r="U772" s="83"/>
      <c r="V772" s="83"/>
      <c r="W772" s="83"/>
      <c r="X772" s="83"/>
      <c r="Y772" s="83"/>
      <c r="Z772" s="83"/>
    </row>
    <row r="773" spans="1:26" ht="12.75" customHeight="1" x14ac:dyDescent="0.2">
      <c r="A773" s="134"/>
      <c r="B773" s="134"/>
      <c r="C773" s="134"/>
      <c r="D773" s="134"/>
      <c r="E773" s="134"/>
      <c r="F773" s="134"/>
      <c r="G773" s="134"/>
      <c r="H773" s="83"/>
      <c r="I773" s="83"/>
      <c r="J773" s="83"/>
      <c r="K773" s="83"/>
      <c r="L773" s="83"/>
      <c r="M773" s="83"/>
      <c r="N773" s="83"/>
      <c r="O773" s="83"/>
      <c r="P773" s="83"/>
      <c r="Q773" s="83"/>
      <c r="R773" s="83"/>
      <c r="S773" s="83"/>
      <c r="T773" s="83"/>
      <c r="U773" s="83"/>
      <c r="V773" s="83"/>
      <c r="W773" s="83"/>
      <c r="X773" s="83"/>
      <c r="Y773" s="83"/>
      <c r="Z773" s="83"/>
    </row>
    <row r="774" spans="1:26" ht="12.75" customHeight="1" x14ac:dyDescent="0.2">
      <c r="A774" s="134"/>
      <c r="B774" s="134"/>
      <c r="C774" s="134"/>
      <c r="D774" s="134"/>
      <c r="E774" s="134"/>
      <c r="F774" s="134"/>
      <c r="G774" s="134"/>
      <c r="H774" s="83"/>
      <c r="I774" s="83"/>
      <c r="J774" s="83"/>
      <c r="K774" s="83"/>
      <c r="L774" s="83"/>
      <c r="M774" s="83"/>
      <c r="N774" s="83"/>
      <c r="O774" s="83"/>
      <c r="P774" s="83"/>
      <c r="Q774" s="83"/>
      <c r="R774" s="83"/>
      <c r="S774" s="83"/>
      <c r="T774" s="83"/>
      <c r="U774" s="83"/>
      <c r="V774" s="83"/>
      <c r="W774" s="83"/>
      <c r="X774" s="83"/>
      <c r="Y774" s="83"/>
      <c r="Z774" s="83"/>
    </row>
    <row r="775" spans="1:26" ht="12.75" customHeight="1" x14ac:dyDescent="0.2">
      <c r="A775" s="134"/>
      <c r="B775" s="134"/>
      <c r="C775" s="134"/>
      <c r="D775" s="134"/>
      <c r="E775" s="134"/>
      <c r="F775" s="134"/>
      <c r="G775" s="134"/>
      <c r="H775" s="83"/>
      <c r="I775" s="83"/>
      <c r="J775" s="83"/>
      <c r="K775" s="83"/>
      <c r="L775" s="83"/>
      <c r="M775" s="83"/>
      <c r="N775" s="83"/>
      <c r="O775" s="83"/>
      <c r="P775" s="83"/>
      <c r="Q775" s="83"/>
      <c r="R775" s="83"/>
      <c r="S775" s="83"/>
      <c r="T775" s="83"/>
      <c r="U775" s="83"/>
      <c r="V775" s="83"/>
      <c r="W775" s="83"/>
      <c r="X775" s="83"/>
      <c r="Y775" s="83"/>
      <c r="Z775" s="83"/>
    </row>
    <row r="776" spans="1:26" ht="12.75" customHeight="1" x14ac:dyDescent="0.2">
      <c r="A776" s="134"/>
      <c r="B776" s="134"/>
      <c r="C776" s="134"/>
      <c r="D776" s="134"/>
      <c r="E776" s="134"/>
      <c r="F776" s="134"/>
      <c r="G776" s="134"/>
      <c r="H776" s="83"/>
      <c r="I776" s="83"/>
      <c r="J776" s="83"/>
      <c r="K776" s="83"/>
      <c r="L776" s="83"/>
      <c r="M776" s="83"/>
      <c r="N776" s="83"/>
      <c r="O776" s="83"/>
      <c r="P776" s="83"/>
      <c r="Q776" s="83"/>
      <c r="R776" s="83"/>
      <c r="S776" s="83"/>
      <c r="T776" s="83"/>
      <c r="U776" s="83"/>
      <c r="V776" s="83"/>
      <c r="W776" s="83"/>
      <c r="X776" s="83"/>
      <c r="Y776" s="83"/>
      <c r="Z776" s="83"/>
    </row>
    <row r="777" spans="1:26" ht="12.75" customHeight="1" x14ac:dyDescent="0.2">
      <c r="A777" s="134"/>
      <c r="B777" s="134"/>
      <c r="C777" s="134"/>
      <c r="D777" s="134"/>
      <c r="E777" s="134"/>
      <c r="F777" s="134"/>
      <c r="G777" s="134"/>
      <c r="H777" s="83"/>
      <c r="I777" s="83"/>
      <c r="J777" s="83"/>
      <c r="K777" s="83"/>
      <c r="L777" s="83"/>
      <c r="M777" s="83"/>
      <c r="N777" s="83"/>
      <c r="O777" s="83"/>
      <c r="P777" s="83"/>
      <c r="Q777" s="83"/>
      <c r="R777" s="83"/>
      <c r="S777" s="83"/>
      <c r="T777" s="83"/>
      <c r="U777" s="83"/>
      <c r="V777" s="83"/>
      <c r="W777" s="83"/>
      <c r="X777" s="83"/>
      <c r="Y777" s="83"/>
      <c r="Z777" s="83"/>
    </row>
    <row r="778" spans="1:26" ht="12.75" customHeight="1" x14ac:dyDescent="0.2">
      <c r="A778" s="134"/>
      <c r="B778" s="134"/>
      <c r="C778" s="134"/>
      <c r="D778" s="134"/>
      <c r="E778" s="134"/>
      <c r="F778" s="134"/>
      <c r="G778" s="134"/>
      <c r="H778" s="83"/>
      <c r="I778" s="83"/>
      <c r="J778" s="83"/>
      <c r="K778" s="83"/>
      <c r="L778" s="83"/>
      <c r="M778" s="83"/>
      <c r="N778" s="83"/>
      <c r="O778" s="83"/>
      <c r="P778" s="83"/>
      <c r="Q778" s="83"/>
      <c r="R778" s="83"/>
      <c r="S778" s="83"/>
      <c r="T778" s="83"/>
      <c r="U778" s="83"/>
      <c r="V778" s="83"/>
      <c r="W778" s="83"/>
      <c r="X778" s="83"/>
      <c r="Y778" s="83"/>
      <c r="Z778" s="83"/>
    </row>
    <row r="779" spans="1:26" ht="12.75" customHeight="1" x14ac:dyDescent="0.2">
      <c r="A779" s="134"/>
      <c r="B779" s="134"/>
      <c r="C779" s="134"/>
      <c r="D779" s="134"/>
      <c r="E779" s="134"/>
      <c r="F779" s="134"/>
      <c r="G779" s="134"/>
      <c r="H779" s="83"/>
      <c r="I779" s="83"/>
      <c r="J779" s="83"/>
      <c r="K779" s="83"/>
      <c r="L779" s="83"/>
      <c r="M779" s="83"/>
      <c r="N779" s="83"/>
      <c r="O779" s="83"/>
      <c r="P779" s="83"/>
      <c r="Q779" s="83"/>
      <c r="R779" s="83"/>
      <c r="S779" s="83"/>
      <c r="T779" s="83"/>
      <c r="U779" s="83"/>
      <c r="V779" s="83"/>
      <c r="W779" s="83"/>
      <c r="X779" s="83"/>
      <c r="Y779" s="83"/>
      <c r="Z779" s="83"/>
    </row>
    <row r="780" spans="1:26" ht="12.75" customHeight="1" x14ac:dyDescent="0.2">
      <c r="A780" s="134"/>
      <c r="B780" s="134"/>
      <c r="C780" s="134"/>
      <c r="D780" s="134"/>
      <c r="E780" s="134"/>
      <c r="F780" s="134"/>
      <c r="G780" s="134"/>
      <c r="H780" s="83"/>
      <c r="I780" s="83"/>
      <c r="J780" s="83"/>
      <c r="K780" s="83"/>
      <c r="L780" s="83"/>
      <c r="M780" s="83"/>
      <c r="N780" s="83"/>
      <c r="O780" s="83"/>
      <c r="P780" s="83"/>
      <c r="Q780" s="83"/>
      <c r="R780" s="83"/>
      <c r="S780" s="83"/>
      <c r="T780" s="83"/>
      <c r="U780" s="83"/>
      <c r="V780" s="83"/>
      <c r="W780" s="83"/>
      <c r="X780" s="83"/>
      <c r="Y780" s="83"/>
      <c r="Z780" s="83"/>
    </row>
    <row r="781" spans="1:26" ht="12.75" customHeight="1" x14ac:dyDescent="0.2">
      <c r="A781" s="134"/>
      <c r="B781" s="134"/>
      <c r="C781" s="134"/>
      <c r="D781" s="134"/>
      <c r="E781" s="134"/>
      <c r="F781" s="134"/>
      <c r="G781" s="134"/>
      <c r="H781" s="83"/>
      <c r="I781" s="83"/>
      <c r="J781" s="83"/>
      <c r="K781" s="83"/>
      <c r="L781" s="83"/>
      <c r="M781" s="83"/>
      <c r="N781" s="83"/>
      <c r="O781" s="83"/>
      <c r="P781" s="83"/>
      <c r="Q781" s="83"/>
      <c r="R781" s="83"/>
      <c r="S781" s="83"/>
      <c r="T781" s="83"/>
      <c r="U781" s="83"/>
      <c r="V781" s="83"/>
      <c r="W781" s="83"/>
      <c r="X781" s="83"/>
      <c r="Y781" s="83"/>
      <c r="Z781" s="83"/>
    </row>
    <row r="782" spans="1:26" ht="12.75" customHeight="1" x14ac:dyDescent="0.2">
      <c r="A782" s="134"/>
      <c r="B782" s="134"/>
      <c r="C782" s="134"/>
      <c r="D782" s="134"/>
      <c r="E782" s="134"/>
      <c r="F782" s="134"/>
      <c r="G782" s="134"/>
      <c r="H782" s="83"/>
      <c r="I782" s="83"/>
      <c r="J782" s="83"/>
      <c r="K782" s="83"/>
      <c r="L782" s="83"/>
      <c r="M782" s="83"/>
      <c r="N782" s="83"/>
      <c r="O782" s="83"/>
      <c r="P782" s="83"/>
      <c r="Q782" s="83"/>
      <c r="R782" s="83"/>
      <c r="S782" s="83"/>
      <c r="T782" s="83"/>
      <c r="U782" s="83"/>
      <c r="V782" s="83"/>
      <c r="W782" s="83"/>
      <c r="X782" s="83"/>
      <c r="Y782" s="83"/>
      <c r="Z782" s="83"/>
    </row>
    <row r="783" spans="1:26" ht="12.75" customHeight="1" x14ac:dyDescent="0.2">
      <c r="A783" s="134"/>
      <c r="B783" s="134"/>
      <c r="C783" s="134"/>
      <c r="D783" s="134"/>
      <c r="E783" s="134"/>
      <c r="F783" s="134"/>
      <c r="G783" s="134"/>
      <c r="H783" s="83"/>
      <c r="I783" s="83"/>
      <c r="J783" s="83"/>
      <c r="K783" s="83"/>
      <c r="L783" s="83"/>
      <c r="M783" s="83"/>
      <c r="N783" s="83"/>
      <c r="O783" s="83"/>
      <c r="P783" s="83"/>
      <c r="Q783" s="83"/>
      <c r="R783" s="83"/>
      <c r="S783" s="83"/>
      <c r="T783" s="83"/>
      <c r="U783" s="83"/>
      <c r="V783" s="83"/>
      <c r="W783" s="83"/>
      <c r="X783" s="83"/>
      <c r="Y783" s="83"/>
      <c r="Z783" s="83"/>
    </row>
    <row r="784" spans="1:26" ht="12.75" customHeight="1" x14ac:dyDescent="0.2">
      <c r="A784" s="134"/>
      <c r="B784" s="134"/>
      <c r="C784" s="134"/>
      <c r="D784" s="134"/>
      <c r="E784" s="134"/>
      <c r="F784" s="134"/>
      <c r="G784" s="134"/>
      <c r="H784" s="83"/>
      <c r="I784" s="83"/>
      <c r="J784" s="83"/>
      <c r="K784" s="83"/>
      <c r="L784" s="83"/>
      <c r="M784" s="83"/>
      <c r="N784" s="83"/>
      <c r="O784" s="83"/>
      <c r="P784" s="83"/>
      <c r="Q784" s="83"/>
      <c r="R784" s="83"/>
      <c r="S784" s="83"/>
      <c r="T784" s="83"/>
      <c r="U784" s="83"/>
      <c r="V784" s="83"/>
      <c r="W784" s="83"/>
      <c r="X784" s="83"/>
      <c r="Y784" s="83"/>
      <c r="Z784" s="83"/>
    </row>
    <row r="785" spans="1:26" ht="12.75" customHeight="1" x14ac:dyDescent="0.2">
      <c r="A785" s="134"/>
      <c r="B785" s="134"/>
      <c r="C785" s="134"/>
      <c r="D785" s="134"/>
      <c r="E785" s="134"/>
      <c r="F785" s="134"/>
      <c r="G785" s="134"/>
      <c r="H785" s="83"/>
      <c r="I785" s="83"/>
      <c r="J785" s="83"/>
      <c r="K785" s="83"/>
      <c r="L785" s="83"/>
      <c r="M785" s="83"/>
      <c r="N785" s="83"/>
      <c r="O785" s="83"/>
      <c r="P785" s="83"/>
      <c r="Q785" s="83"/>
      <c r="R785" s="83"/>
      <c r="S785" s="83"/>
      <c r="T785" s="83"/>
      <c r="U785" s="83"/>
      <c r="V785" s="83"/>
      <c r="W785" s="83"/>
      <c r="X785" s="83"/>
      <c r="Y785" s="83"/>
      <c r="Z785" s="83"/>
    </row>
    <row r="786" spans="1:26" ht="12.75" customHeight="1" x14ac:dyDescent="0.2">
      <c r="A786" s="134"/>
      <c r="B786" s="134"/>
      <c r="C786" s="134"/>
      <c r="D786" s="134"/>
      <c r="E786" s="134"/>
      <c r="F786" s="134"/>
      <c r="G786" s="134"/>
      <c r="H786" s="83"/>
      <c r="I786" s="83"/>
      <c r="J786" s="83"/>
      <c r="K786" s="83"/>
      <c r="L786" s="83"/>
      <c r="M786" s="83"/>
      <c r="N786" s="83"/>
      <c r="O786" s="83"/>
      <c r="P786" s="83"/>
      <c r="Q786" s="83"/>
      <c r="R786" s="83"/>
      <c r="S786" s="83"/>
      <c r="T786" s="83"/>
      <c r="U786" s="83"/>
      <c r="V786" s="83"/>
      <c r="W786" s="83"/>
      <c r="X786" s="83"/>
      <c r="Y786" s="83"/>
      <c r="Z786" s="83"/>
    </row>
    <row r="787" spans="1:26" ht="12.75" customHeight="1" x14ac:dyDescent="0.2">
      <c r="A787" s="134"/>
      <c r="B787" s="134"/>
      <c r="C787" s="134"/>
      <c r="D787" s="134"/>
      <c r="E787" s="134"/>
      <c r="F787" s="134"/>
      <c r="G787" s="134"/>
      <c r="H787" s="83"/>
      <c r="I787" s="83"/>
      <c r="J787" s="83"/>
      <c r="K787" s="83"/>
      <c r="L787" s="83"/>
      <c r="M787" s="83"/>
      <c r="N787" s="83"/>
      <c r="O787" s="83"/>
      <c r="P787" s="83"/>
      <c r="Q787" s="83"/>
      <c r="R787" s="83"/>
      <c r="S787" s="83"/>
      <c r="T787" s="83"/>
      <c r="U787" s="83"/>
      <c r="V787" s="83"/>
      <c r="W787" s="83"/>
      <c r="X787" s="83"/>
      <c r="Y787" s="83"/>
      <c r="Z787" s="83"/>
    </row>
    <row r="788" spans="1:26" ht="12.75" customHeight="1" x14ac:dyDescent="0.2">
      <c r="A788" s="134"/>
      <c r="B788" s="134"/>
      <c r="C788" s="134"/>
      <c r="D788" s="134"/>
      <c r="E788" s="134"/>
      <c r="F788" s="134"/>
      <c r="G788" s="134"/>
      <c r="H788" s="83"/>
      <c r="I788" s="83"/>
      <c r="J788" s="83"/>
      <c r="K788" s="83"/>
      <c r="L788" s="83"/>
      <c r="M788" s="83"/>
      <c r="N788" s="83"/>
      <c r="O788" s="83"/>
      <c r="P788" s="83"/>
      <c r="Q788" s="83"/>
      <c r="R788" s="83"/>
      <c r="S788" s="83"/>
      <c r="T788" s="83"/>
      <c r="U788" s="83"/>
      <c r="V788" s="83"/>
      <c r="W788" s="83"/>
      <c r="X788" s="83"/>
      <c r="Y788" s="83"/>
      <c r="Z788" s="83"/>
    </row>
    <row r="789" spans="1:26" ht="12.75" customHeight="1" x14ac:dyDescent="0.2">
      <c r="A789" s="134"/>
      <c r="B789" s="134"/>
      <c r="C789" s="134"/>
      <c r="D789" s="134"/>
      <c r="E789" s="134"/>
      <c r="F789" s="134"/>
      <c r="G789" s="134"/>
      <c r="H789" s="83"/>
      <c r="I789" s="83"/>
      <c r="J789" s="83"/>
      <c r="K789" s="83"/>
      <c r="L789" s="83"/>
      <c r="M789" s="83"/>
      <c r="N789" s="83"/>
      <c r="O789" s="83"/>
      <c r="P789" s="83"/>
      <c r="Q789" s="83"/>
      <c r="R789" s="83"/>
      <c r="S789" s="83"/>
      <c r="T789" s="83"/>
      <c r="U789" s="83"/>
      <c r="V789" s="83"/>
      <c r="W789" s="83"/>
      <c r="X789" s="83"/>
      <c r="Y789" s="83"/>
      <c r="Z789" s="83"/>
    </row>
    <row r="790" spans="1:26" ht="12.75" customHeight="1" x14ac:dyDescent="0.2">
      <c r="A790" s="134"/>
      <c r="B790" s="134"/>
      <c r="C790" s="134"/>
      <c r="D790" s="134"/>
      <c r="E790" s="134"/>
      <c r="F790" s="134"/>
      <c r="G790" s="134"/>
      <c r="H790" s="83"/>
      <c r="I790" s="83"/>
      <c r="J790" s="83"/>
      <c r="K790" s="83"/>
      <c r="L790" s="83"/>
      <c r="M790" s="83"/>
      <c r="N790" s="83"/>
      <c r="O790" s="83"/>
      <c r="P790" s="83"/>
      <c r="Q790" s="83"/>
      <c r="R790" s="83"/>
      <c r="S790" s="83"/>
      <c r="T790" s="83"/>
      <c r="U790" s="83"/>
      <c r="V790" s="83"/>
      <c r="W790" s="83"/>
      <c r="X790" s="83"/>
      <c r="Y790" s="83"/>
      <c r="Z790" s="83"/>
    </row>
    <row r="791" spans="1:26" ht="12.75" customHeight="1" x14ac:dyDescent="0.2">
      <c r="A791" s="134"/>
      <c r="B791" s="134"/>
      <c r="C791" s="134"/>
      <c r="D791" s="134"/>
      <c r="E791" s="134"/>
      <c r="F791" s="134"/>
      <c r="G791" s="134"/>
      <c r="H791" s="83"/>
      <c r="I791" s="83"/>
      <c r="J791" s="83"/>
      <c r="K791" s="83"/>
      <c r="L791" s="83"/>
      <c r="M791" s="83"/>
      <c r="N791" s="83"/>
      <c r="O791" s="83"/>
      <c r="P791" s="83"/>
      <c r="Q791" s="83"/>
      <c r="R791" s="83"/>
      <c r="S791" s="83"/>
      <c r="T791" s="83"/>
      <c r="U791" s="83"/>
      <c r="V791" s="83"/>
      <c r="W791" s="83"/>
      <c r="X791" s="83"/>
      <c r="Y791" s="83"/>
      <c r="Z791" s="83"/>
    </row>
    <row r="792" spans="1:26" ht="12.75" customHeight="1" x14ac:dyDescent="0.2">
      <c r="A792" s="134"/>
      <c r="B792" s="134"/>
      <c r="C792" s="134"/>
      <c r="D792" s="134"/>
      <c r="E792" s="134"/>
      <c r="F792" s="134"/>
      <c r="G792" s="134"/>
      <c r="H792" s="83"/>
      <c r="I792" s="83"/>
      <c r="J792" s="83"/>
      <c r="K792" s="83"/>
      <c r="L792" s="83"/>
      <c r="M792" s="83"/>
      <c r="N792" s="83"/>
      <c r="O792" s="83"/>
      <c r="P792" s="83"/>
      <c r="Q792" s="83"/>
      <c r="R792" s="83"/>
      <c r="S792" s="83"/>
      <c r="T792" s="83"/>
      <c r="U792" s="83"/>
      <c r="V792" s="83"/>
      <c r="W792" s="83"/>
      <c r="X792" s="83"/>
      <c r="Y792" s="83"/>
      <c r="Z792" s="83"/>
    </row>
    <row r="793" spans="1:26" ht="12.75" customHeight="1" x14ac:dyDescent="0.2">
      <c r="A793" s="134"/>
      <c r="B793" s="134"/>
      <c r="C793" s="134"/>
      <c r="D793" s="134"/>
      <c r="E793" s="134"/>
      <c r="F793" s="134"/>
      <c r="G793" s="134"/>
      <c r="H793" s="83"/>
      <c r="I793" s="83"/>
      <c r="J793" s="83"/>
      <c r="K793" s="83"/>
      <c r="L793" s="83"/>
      <c r="M793" s="83"/>
      <c r="N793" s="83"/>
      <c r="O793" s="83"/>
      <c r="P793" s="83"/>
      <c r="Q793" s="83"/>
      <c r="R793" s="83"/>
      <c r="S793" s="83"/>
      <c r="T793" s="83"/>
      <c r="U793" s="83"/>
      <c r="V793" s="83"/>
      <c r="W793" s="83"/>
      <c r="X793" s="83"/>
      <c r="Y793" s="83"/>
      <c r="Z793" s="83"/>
    </row>
    <row r="794" spans="1:26" ht="12.75" customHeight="1" x14ac:dyDescent="0.2">
      <c r="A794" s="134"/>
      <c r="B794" s="134"/>
      <c r="C794" s="134"/>
      <c r="D794" s="134"/>
      <c r="E794" s="134"/>
      <c r="F794" s="134"/>
      <c r="G794" s="134"/>
      <c r="H794" s="83"/>
      <c r="I794" s="83"/>
      <c r="J794" s="83"/>
      <c r="K794" s="83"/>
      <c r="L794" s="83"/>
      <c r="M794" s="83"/>
      <c r="N794" s="83"/>
      <c r="O794" s="83"/>
      <c r="P794" s="83"/>
      <c r="Q794" s="83"/>
      <c r="R794" s="83"/>
      <c r="S794" s="83"/>
      <c r="T794" s="83"/>
      <c r="U794" s="83"/>
      <c r="V794" s="83"/>
      <c r="W794" s="83"/>
      <c r="X794" s="83"/>
      <c r="Y794" s="83"/>
      <c r="Z794" s="83"/>
    </row>
    <row r="795" spans="1:26" ht="12.75" customHeight="1" x14ac:dyDescent="0.2">
      <c r="A795" s="134"/>
      <c r="B795" s="134"/>
      <c r="C795" s="134"/>
      <c r="D795" s="134"/>
      <c r="E795" s="134"/>
      <c r="F795" s="134"/>
      <c r="G795" s="134"/>
      <c r="H795" s="83"/>
      <c r="I795" s="83"/>
      <c r="J795" s="83"/>
      <c r="K795" s="83"/>
      <c r="L795" s="83"/>
      <c r="M795" s="83"/>
      <c r="N795" s="83"/>
      <c r="O795" s="83"/>
      <c r="P795" s="83"/>
      <c r="Q795" s="83"/>
      <c r="R795" s="83"/>
      <c r="S795" s="83"/>
      <c r="T795" s="83"/>
      <c r="U795" s="83"/>
      <c r="V795" s="83"/>
      <c r="W795" s="83"/>
      <c r="X795" s="83"/>
      <c r="Y795" s="83"/>
      <c r="Z795" s="83"/>
    </row>
    <row r="796" spans="1:26" ht="12.75" customHeight="1" x14ac:dyDescent="0.2">
      <c r="A796" s="134"/>
      <c r="B796" s="134"/>
      <c r="C796" s="134"/>
      <c r="D796" s="134"/>
      <c r="E796" s="134"/>
      <c r="F796" s="134"/>
      <c r="G796" s="134"/>
      <c r="H796" s="83"/>
      <c r="I796" s="83"/>
      <c r="J796" s="83"/>
      <c r="K796" s="83"/>
      <c r="L796" s="83"/>
      <c r="M796" s="83"/>
      <c r="N796" s="83"/>
      <c r="O796" s="83"/>
      <c r="P796" s="83"/>
      <c r="Q796" s="83"/>
      <c r="R796" s="83"/>
      <c r="S796" s="83"/>
      <c r="T796" s="83"/>
      <c r="U796" s="83"/>
      <c r="V796" s="83"/>
      <c r="W796" s="83"/>
      <c r="X796" s="83"/>
      <c r="Y796" s="83"/>
      <c r="Z796" s="83"/>
    </row>
    <row r="797" spans="1:26" ht="12.75" customHeight="1" x14ac:dyDescent="0.2">
      <c r="A797" s="134"/>
      <c r="B797" s="134"/>
      <c r="C797" s="134"/>
      <c r="D797" s="134"/>
      <c r="E797" s="134"/>
      <c r="F797" s="134"/>
      <c r="G797" s="134"/>
      <c r="H797" s="83"/>
      <c r="I797" s="83"/>
      <c r="J797" s="83"/>
      <c r="K797" s="83"/>
      <c r="L797" s="83"/>
      <c r="M797" s="83"/>
      <c r="N797" s="83"/>
      <c r="O797" s="83"/>
      <c r="P797" s="83"/>
      <c r="Q797" s="83"/>
      <c r="R797" s="83"/>
      <c r="S797" s="83"/>
      <c r="T797" s="83"/>
      <c r="U797" s="83"/>
      <c r="V797" s="83"/>
      <c r="W797" s="83"/>
      <c r="X797" s="83"/>
      <c r="Y797" s="83"/>
      <c r="Z797" s="83"/>
    </row>
    <row r="798" spans="1:26" ht="12.75" customHeight="1" x14ac:dyDescent="0.2">
      <c r="A798" s="134"/>
      <c r="B798" s="134"/>
      <c r="C798" s="134"/>
      <c r="D798" s="134"/>
      <c r="E798" s="134"/>
      <c r="F798" s="134"/>
      <c r="G798" s="134"/>
      <c r="H798" s="83"/>
      <c r="I798" s="83"/>
      <c r="J798" s="83"/>
      <c r="K798" s="83"/>
      <c r="L798" s="83"/>
      <c r="M798" s="83"/>
      <c r="N798" s="83"/>
      <c r="O798" s="83"/>
      <c r="P798" s="83"/>
      <c r="Q798" s="83"/>
      <c r="R798" s="83"/>
      <c r="S798" s="83"/>
      <c r="T798" s="83"/>
      <c r="U798" s="83"/>
      <c r="V798" s="83"/>
      <c r="W798" s="83"/>
      <c r="X798" s="83"/>
      <c r="Y798" s="83"/>
      <c r="Z798" s="83"/>
    </row>
    <row r="799" spans="1:26" ht="12.75" customHeight="1" x14ac:dyDescent="0.2">
      <c r="A799" s="134"/>
      <c r="B799" s="134"/>
      <c r="C799" s="134"/>
      <c r="D799" s="134"/>
      <c r="E799" s="134"/>
      <c r="F799" s="134"/>
      <c r="G799" s="134"/>
      <c r="H799" s="83"/>
      <c r="I799" s="83"/>
      <c r="J799" s="83"/>
      <c r="K799" s="83"/>
      <c r="L799" s="83"/>
      <c r="M799" s="83"/>
      <c r="N799" s="83"/>
      <c r="O799" s="83"/>
      <c r="P799" s="83"/>
      <c r="Q799" s="83"/>
      <c r="R799" s="83"/>
      <c r="S799" s="83"/>
      <c r="T799" s="83"/>
      <c r="U799" s="83"/>
      <c r="V799" s="83"/>
      <c r="W799" s="83"/>
      <c r="X799" s="83"/>
      <c r="Y799" s="83"/>
      <c r="Z799" s="83"/>
    </row>
    <row r="800" spans="1:26" ht="12.75" customHeight="1" x14ac:dyDescent="0.2">
      <c r="A800" s="134"/>
      <c r="B800" s="134"/>
      <c r="C800" s="134"/>
      <c r="D800" s="134"/>
      <c r="E800" s="134"/>
      <c r="F800" s="134"/>
      <c r="G800" s="134"/>
      <c r="H800" s="83"/>
      <c r="I800" s="83"/>
      <c r="J800" s="83"/>
      <c r="K800" s="83"/>
      <c r="L800" s="83"/>
      <c r="M800" s="83"/>
      <c r="N800" s="83"/>
      <c r="O800" s="83"/>
      <c r="P800" s="83"/>
      <c r="Q800" s="83"/>
      <c r="R800" s="83"/>
      <c r="S800" s="83"/>
      <c r="T800" s="83"/>
      <c r="U800" s="83"/>
      <c r="V800" s="83"/>
      <c r="W800" s="83"/>
      <c r="X800" s="83"/>
      <c r="Y800" s="83"/>
      <c r="Z800" s="83"/>
    </row>
    <row r="801" spans="1:26" ht="12.75" customHeight="1" x14ac:dyDescent="0.2">
      <c r="A801" s="134"/>
      <c r="B801" s="134"/>
      <c r="C801" s="134"/>
      <c r="D801" s="134"/>
      <c r="E801" s="134"/>
      <c r="F801" s="134"/>
      <c r="G801" s="134"/>
      <c r="H801" s="83"/>
      <c r="I801" s="83"/>
      <c r="J801" s="83"/>
      <c r="K801" s="83"/>
      <c r="L801" s="83"/>
      <c r="M801" s="83"/>
      <c r="N801" s="83"/>
      <c r="O801" s="83"/>
      <c r="P801" s="83"/>
      <c r="Q801" s="83"/>
      <c r="R801" s="83"/>
      <c r="S801" s="83"/>
      <c r="T801" s="83"/>
      <c r="U801" s="83"/>
      <c r="V801" s="83"/>
      <c r="W801" s="83"/>
      <c r="X801" s="83"/>
      <c r="Y801" s="83"/>
      <c r="Z801" s="83"/>
    </row>
    <row r="802" spans="1:26" ht="12.75" customHeight="1" x14ac:dyDescent="0.2">
      <c r="A802" s="134"/>
      <c r="B802" s="134"/>
      <c r="C802" s="134"/>
      <c r="D802" s="134"/>
      <c r="E802" s="134"/>
      <c r="F802" s="134"/>
      <c r="G802" s="134"/>
      <c r="H802" s="83"/>
      <c r="I802" s="83"/>
      <c r="J802" s="83"/>
      <c r="K802" s="83"/>
      <c r="L802" s="83"/>
      <c r="M802" s="83"/>
      <c r="N802" s="83"/>
      <c r="O802" s="83"/>
      <c r="P802" s="83"/>
      <c r="Q802" s="83"/>
      <c r="R802" s="83"/>
      <c r="S802" s="83"/>
      <c r="T802" s="83"/>
      <c r="U802" s="83"/>
      <c r="V802" s="83"/>
      <c r="W802" s="83"/>
      <c r="X802" s="83"/>
      <c r="Y802" s="83"/>
      <c r="Z802" s="83"/>
    </row>
    <row r="803" spans="1:26" ht="12.75" customHeight="1" x14ac:dyDescent="0.2">
      <c r="A803" s="134"/>
      <c r="B803" s="134"/>
      <c r="C803" s="134"/>
      <c r="D803" s="134"/>
      <c r="E803" s="134"/>
      <c r="F803" s="134"/>
      <c r="G803" s="134"/>
      <c r="H803" s="83"/>
      <c r="I803" s="83"/>
      <c r="J803" s="83"/>
      <c r="K803" s="83"/>
      <c r="L803" s="83"/>
      <c r="M803" s="83"/>
      <c r="N803" s="83"/>
      <c r="O803" s="83"/>
      <c r="P803" s="83"/>
      <c r="Q803" s="83"/>
      <c r="R803" s="83"/>
      <c r="S803" s="83"/>
      <c r="T803" s="83"/>
      <c r="U803" s="83"/>
      <c r="V803" s="83"/>
      <c r="W803" s="83"/>
      <c r="X803" s="83"/>
      <c r="Y803" s="83"/>
      <c r="Z803" s="83"/>
    </row>
    <row r="804" spans="1:26" ht="12.75" customHeight="1" x14ac:dyDescent="0.2">
      <c r="A804" s="134"/>
      <c r="B804" s="134"/>
      <c r="C804" s="134"/>
      <c r="D804" s="134"/>
      <c r="E804" s="134"/>
      <c r="F804" s="134"/>
      <c r="G804" s="134"/>
      <c r="H804" s="83"/>
      <c r="I804" s="83"/>
      <c r="J804" s="83"/>
      <c r="K804" s="83"/>
      <c r="L804" s="83"/>
      <c r="M804" s="83"/>
      <c r="N804" s="83"/>
      <c r="O804" s="83"/>
      <c r="P804" s="83"/>
      <c r="Q804" s="83"/>
      <c r="R804" s="83"/>
      <c r="S804" s="83"/>
      <c r="T804" s="83"/>
      <c r="U804" s="83"/>
      <c r="V804" s="83"/>
      <c r="W804" s="83"/>
      <c r="X804" s="83"/>
      <c r="Y804" s="83"/>
      <c r="Z804" s="83"/>
    </row>
    <row r="805" spans="1:26" ht="12.75" customHeight="1" x14ac:dyDescent="0.2">
      <c r="A805" s="134"/>
      <c r="B805" s="134"/>
      <c r="C805" s="134"/>
      <c r="D805" s="134"/>
      <c r="E805" s="134"/>
      <c r="F805" s="134"/>
      <c r="G805" s="134"/>
      <c r="H805" s="83"/>
      <c r="I805" s="83"/>
      <c r="J805" s="83"/>
      <c r="K805" s="83"/>
      <c r="L805" s="83"/>
      <c r="M805" s="83"/>
      <c r="N805" s="83"/>
      <c r="O805" s="83"/>
      <c r="P805" s="83"/>
      <c r="Q805" s="83"/>
      <c r="R805" s="83"/>
      <c r="S805" s="83"/>
      <c r="T805" s="83"/>
      <c r="U805" s="83"/>
      <c r="V805" s="83"/>
      <c r="W805" s="83"/>
      <c r="X805" s="83"/>
      <c r="Y805" s="83"/>
      <c r="Z805" s="83"/>
    </row>
    <row r="806" spans="1:26" ht="12.75" customHeight="1" x14ac:dyDescent="0.2">
      <c r="A806" s="134"/>
      <c r="B806" s="134"/>
      <c r="C806" s="134"/>
      <c r="D806" s="134"/>
      <c r="E806" s="134"/>
      <c r="F806" s="134"/>
      <c r="G806" s="134"/>
      <c r="H806" s="83"/>
      <c r="I806" s="83"/>
      <c r="J806" s="83"/>
      <c r="K806" s="83"/>
      <c r="L806" s="83"/>
      <c r="M806" s="83"/>
      <c r="N806" s="83"/>
      <c r="O806" s="83"/>
      <c r="P806" s="83"/>
      <c r="Q806" s="83"/>
      <c r="R806" s="83"/>
      <c r="S806" s="83"/>
      <c r="T806" s="83"/>
      <c r="U806" s="83"/>
      <c r="V806" s="83"/>
      <c r="W806" s="83"/>
      <c r="X806" s="83"/>
      <c r="Y806" s="83"/>
      <c r="Z806" s="83"/>
    </row>
    <row r="807" spans="1:26" ht="12.75" customHeight="1" x14ac:dyDescent="0.2">
      <c r="A807" s="134"/>
      <c r="B807" s="134"/>
      <c r="C807" s="134"/>
      <c r="D807" s="134"/>
      <c r="E807" s="134"/>
      <c r="F807" s="134"/>
      <c r="G807" s="134"/>
      <c r="H807" s="83"/>
      <c r="I807" s="83"/>
      <c r="J807" s="83"/>
      <c r="K807" s="83"/>
      <c r="L807" s="83"/>
      <c r="M807" s="83"/>
      <c r="N807" s="83"/>
      <c r="O807" s="83"/>
      <c r="P807" s="83"/>
      <c r="Q807" s="83"/>
      <c r="R807" s="83"/>
      <c r="S807" s="83"/>
      <c r="T807" s="83"/>
      <c r="U807" s="83"/>
      <c r="V807" s="83"/>
      <c r="W807" s="83"/>
      <c r="X807" s="83"/>
      <c r="Y807" s="83"/>
      <c r="Z807" s="83"/>
    </row>
    <row r="808" spans="1:26" ht="12.75" customHeight="1" x14ac:dyDescent="0.2">
      <c r="A808" s="134"/>
      <c r="B808" s="134"/>
      <c r="C808" s="134"/>
      <c r="D808" s="134"/>
      <c r="E808" s="134"/>
      <c r="F808" s="134"/>
      <c r="G808" s="134"/>
      <c r="H808" s="83"/>
      <c r="I808" s="83"/>
      <c r="J808" s="83"/>
      <c r="K808" s="83"/>
      <c r="L808" s="83"/>
      <c r="M808" s="83"/>
      <c r="N808" s="83"/>
      <c r="O808" s="83"/>
      <c r="P808" s="83"/>
      <c r="Q808" s="83"/>
      <c r="R808" s="83"/>
      <c r="S808" s="83"/>
      <c r="T808" s="83"/>
      <c r="U808" s="83"/>
      <c r="V808" s="83"/>
      <c r="W808" s="83"/>
      <c r="X808" s="83"/>
      <c r="Y808" s="83"/>
      <c r="Z808" s="83"/>
    </row>
    <row r="809" spans="1:26" ht="12.75" customHeight="1" x14ac:dyDescent="0.2">
      <c r="A809" s="134"/>
      <c r="B809" s="134"/>
      <c r="C809" s="134"/>
      <c r="D809" s="134"/>
      <c r="E809" s="134"/>
      <c r="F809" s="134"/>
      <c r="G809" s="134"/>
      <c r="H809" s="83"/>
      <c r="I809" s="83"/>
      <c r="J809" s="83"/>
      <c r="K809" s="83"/>
      <c r="L809" s="83"/>
      <c r="M809" s="83"/>
      <c r="N809" s="83"/>
      <c r="O809" s="83"/>
      <c r="P809" s="83"/>
      <c r="Q809" s="83"/>
      <c r="R809" s="83"/>
      <c r="S809" s="83"/>
      <c r="T809" s="83"/>
      <c r="U809" s="83"/>
      <c r="V809" s="83"/>
      <c r="W809" s="83"/>
      <c r="X809" s="83"/>
      <c r="Y809" s="83"/>
      <c r="Z809" s="83"/>
    </row>
    <row r="810" spans="1:26" ht="12.75" customHeight="1" x14ac:dyDescent="0.2">
      <c r="A810" s="134"/>
      <c r="B810" s="134"/>
      <c r="C810" s="134"/>
      <c r="D810" s="134"/>
      <c r="E810" s="134"/>
      <c r="F810" s="134"/>
      <c r="G810" s="134"/>
      <c r="H810" s="83"/>
      <c r="I810" s="83"/>
      <c r="J810" s="83"/>
      <c r="K810" s="83"/>
      <c r="L810" s="83"/>
      <c r="M810" s="83"/>
      <c r="N810" s="83"/>
      <c r="O810" s="83"/>
      <c r="P810" s="83"/>
      <c r="Q810" s="83"/>
      <c r="R810" s="83"/>
      <c r="S810" s="83"/>
      <c r="T810" s="83"/>
      <c r="U810" s="83"/>
      <c r="V810" s="83"/>
      <c r="W810" s="83"/>
      <c r="X810" s="83"/>
      <c r="Y810" s="83"/>
      <c r="Z810" s="83"/>
    </row>
    <row r="811" spans="1:26" ht="12.75" customHeight="1" x14ac:dyDescent="0.2">
      <c r="A811" s="134"/>
      <c r="B811" s="134"/>
      <c r="C811" s="134"/>
      <c r="D811" s="134"/>
      <c r="E811" s="134"/>
      <c r="F811" s="134"/>
      <c r="G811" s="134"/>
      <c r="H811" s="83"/>
      <c r="I811" s="83"/>
      <c r="J811" s="83"/>
      <c r="K811" s="83"/>
      <c r="L811" s="83"/>
      <c r="M811" s="83"/>
      <c r="N811" s="83"/>
      <c r="O811" s="83"/>
      <c r="P811" s="83"/>
      <c r="Q811" s="83"/>
      <c r="R811" s="83"/>
      <c r="S811" s="83"/>
      <c r="T811" s="83"/>
      <c r="U811" s="83"/>
      <c r="V811" s="83"/>
      <c r="W811" s="83"/>
      <c r="X811" s="83"/>
      <c r="Y811" s="83"/>
      <c r="Z811" s="83"/>
    </row>
    <row r="812" spans="1:26" ht="12.75" customHeight="1" x14ac:dyDescent="0.2">
      <c r="A812" s="134"/>
      <c r="B812" s="134"/>
      <c r="C812" s="134"/>
      <c r="D812" s="134"/>
      <c r="E812" s="134"/>
      <c r="F812" s="134"/>
      <c r="G812" s="134"/>
      <c r="H812" s="83"/>
      <c r="I812" s="83"/>
      <c r="J812" s="83"/>
      <c r="K812" s="83"/>
      <c r="L812" s="83"/>
      <c r="M812" s="83"/>
      <c r="N812" s="83"/>
      <c r="O812" s="83"/>
      <c r="P812" s="83"/>
      <c r="Q812" s="83"/>
      <c r="R812" s="83"/>
      <c r="S812" s="83"/>
      <c r="T812" s="83"/>
      <c r="U812" s="83"/>
      <c r="V812" s="83"/>
      <c r="W812" s="83"/>
      <c r="X812" s="83"/>
      <c r="Y812" s="83"/>
      <c r="Z812" s="83"/>
    </row>
    <row r="813" spans="1:26" ht="12.75" customHeight="1" x14ac:dyDescent="0.2">
      <c r="A813" s="134"/>
      <c r="B813" s="134"/>
      <c r="C813" s="134"/>
      <c r="D813" s="134"/>
      <c r="E813" s="134"/>
      <c r="F813" s="134"/>
      <c r="G813" s="134"/>
      <c r="H813" s="83"/>
      <c r="I813" s="83"/>
      <c r="J813" s="83"/>
      <c r="K813" s="83"/>
      <c r="L813" s="83"/>
      <c r="M813" s="83"/>
      <c r="N813" s="83"/>
      <c r="O813" s="83"/>
      <c r="P813" s="83"/>
      <c r="Q813" s="83"/>
      <c r="R813" s="83"/>
      <c r="S813" s="83"/>
      <c r="T813" s="83"/>
      <c r="U813" s="83"/>
      <c r="V813" s="83"/>
      <c r="W813" s="83"/>
      <c r="X813" s="83"/>
      <c r="Y813" s="83"/>
      <c r="Z813" s="83"/>
    </row>
    <row r="814" spans="1:26" ht="12.75" customHeight="1" x14ac:dyDescent="0.2">
      <c r="A814" s="134"/>
      <c r="B814" s="134"/>
      <c r="C814" s="134"/>
      <c r="D814" s="134"/>
      <c r="E814" s="134"/>
      <c r="F814" s="134"/>
      <c r="G814" s="134"/>
      <c r="H814" s="83"/>
      <c r="I814" s="83"/>
      <c r="J814" s="83"/>
      <c r="K814" s="83"/>
      <c r="L814" s="83"/>
      <c r="M814" s="83"/>
      <c r="N814" s="83"/>
      <c r="O814" s="83"/>
      <c r="P814" s="83"/>
      <c r="Q814" s="83"/>
      <c r="R814" s="83"/>
      <c r="S814" s="83"/>
      <c r="T814" s="83"/>
      <c r="U814" s="83"/>
      <c r="V814" s="83"/>
      <c r="W814" s="83"/>
      <c r="X814" s="83"/>
      <c r="Y814" s="83"/>
      <c r="Z814" s="83"/>
    </row>
    <row r="815" spans="1:26" ht="12.75" customHeight="1" x14ac:dyDescent="0.2">
      <c r="A815" s="134"/>
      <c r="B815" s="134"/>
      <c r="C815" s="134"/>
      <c r="D815" s="134"/>
      <c r="E815" s="134"/>
      <c r="F815" s="134"/>
      <c r="G815" s="134"/>
      <c r="H815" s="83"/>
      <c r="I815" s="83"/>
      <c r="J815" s="83"/>
      <c r="K815" s="83"/>
      <c r="L815" s="83"/>
      <c r="M815" s="83"/>
      <c r="N815" s="83"/>
      <c r="O815" s="83"/>
      <c r="P815" s="83"/>
      <c r="Q815" s="83"/>
      <c r="R815" s="83"/>
      <c r="S815" s="83"/>
      <c r="T815" s="83"/>
      <c r="U815" s="83"/>
      <c r="V815" s="83"/>
      <c r="W815" s="83"/>
      <c r="X815" s="83"/>
      <c r="Y815" s="83"/>
      <c r="Z815" s="83"/>
    </row>
    <row r="816" spans="1:26" ht="12.75" customHeight="1" x14ac:dyDescent="0.2">
      <c r="A816" s="134"/>
      <c r="B816" s="134"/>
      <c r="C816" s="134"/>
      <c r="D816" s="134"/>
      <c r="E816" s="134"/>
      <c r="F816" s="134"/>
      <c r="G816" s="134"/>
      <c r="H816" s="83"/>
      <c r="I816" s="83"/>
      <c r="J816" s="83"/>
      <c r="K816" s="83"/>
      <c r="L816" s="83"/>
      <c r="M816" s="83"/>
      <c r="N816" s="83"/>
      <c r="O816" s="83"/>
      <c r="P816" s="83"/>
      <c r="Q816" s="83"/>
      <c r="R816" s="83"/>
      <c r="S816" s="83"/>
      <c r="T816" s="83"/>
      <c r="U816" s="83"/>
      <c r="V816" s="83"/>
      <c r="W816" s="83"/>
      <c r="X816" s="83"/>
      <c r="Y816" s="83"/>
      <c r="Z816" s="83"/>
    </row>
    <row r="817" spans="1:26" ht="12.75" customHeight="1" x14ac:dyDescent="0.2">
      <c r="A817" s="134"/>
      <c r="B817" s="134"/>
      <c r="C817" s="134"/>
      <c r="D817" s="134"/>
      <c r="E817" s="134"/>
      <c r="F817" s="134"/>
      <c r="G817" s="134"/>
      <c r="H817" s="83"/>
      <c r="I817" s="83"/>
      <c r="J817" s="83"/>
      <c r="K817" s="83"/>
      <c r="L817" s="83"/>
      <c r="M817" s="83"/>
      <c r="N817" s="83"/>
      <c r="O817" s="83"/>
      <c r="P817" s="83"/>
      <c r="Q817" s="83"/>
      <c r="R817" s="83"/>
      <c r="S817" s="83"/>
      <c r="T817" s="83"/>
      <c r="U817" s="83"/>
      <c r="V817" s="83"/>
      <c r="W817" s="83"/>
      <c r="X817" s="83"/>
      <c r="Y817" s="83"/>
      <c r="Z817" s="83"/>
    </row>
    <row r="818" spans="1:26" ht="12.75" customHeight="1" x14ac:dyDescent="0.2">
      <c r="A818" s="134"/>
      <c r="B818" s="134"/>
      <c r="C818" s="134"/>
      <c r="D818" s="134"/>
      <c r="E818" s="134"/>
      <c r="F818" s="134"/>
      <c r="G818" s="134"/>
      <c r="H818" s="83"/>
      <c r="I818" s="83"/>
      <c r="J818" s="83"/>
      <c r="K818" s="83"/>
      <c r="L818" s="83"/>
      <c r="M818" s="83"/>
      <c r="N818" s="83"/>
      <c r="O818" s="83"/>
      <c r="P818" s="83"/>
      <c r="Q818" s="83"/>
      <c r="R818" s="83"/>
      <c r="S818" s="83"/>
      <c r="T818" s="83"/>
      <c r="U818" s="83"/>
      <c r="V818" s="83"/>
      <c r="W818" s="83"/>
      <c r="X818" s="83"/>
      <c r="Y818" s="83"/>
      <c r="Z818" s="83"/>
    </row>
    <row r="819" spans="1:26" ht="12.75" customHeight="1" x14ac:dyDescent="0.2">
      <c r="A819" s="134"/>
      <c r="B819" s="134"/>
      <c r="C819" s="134"/>
      <c r="D819" s="134"/>
      <c r="E819" s="134"/>
      <c r="F819" s="134"/>
      <c r="G819" s="134"/>
      <c r="H819" s="83"/>
      <c r="I819" s="83"/>
      <c r="J819" s="83"/>
      <c r="K819" s="83"/>
      <c r="L819" s="83"/>
      <c r="M819" s="83"/>
      <c r="N819" s="83"/>
      <c r="O819" s="83"/>
      <c r="P819" s="83"/>
      <c r="Q819" s="83"/>
      <c r="R819" s="83"/>
      <c r="S819" s="83"/>
      <c r="T819" s="83"/>
      <c r="U819" s="83"/>
      <c r="V819" s="83"/>
      <c r="W819" s="83"/>
      <c r="X819" s="83"/>
      <c r="Y819" s="83"/>
      <c r="Z819" s="83"/>
    </row>
    <row r="820" spans="1:26" ht="12.75" customHeight="1" x14ac:dyDescent="0.2">
      <c r="A820" s="134"/>
      <c r="B820" s="134"/>
      <c r="C820" s="134"/>
      <c r="D820" s="134"/>
      <c r="E820" s="134"/>
      <c r="F820" s="134"/>
      <c r="G820" s="134"/>
      <c r="H820" s="83"/>
      <c r="I820" s="83"/>
      <c r="J820" s="83"/>
      <c r="K820" s="83"/>
      <c r="L820" s="83"/>
      <c r="M820" s="83"/>
      <c r="N820" s="83"/>
      <c r="O820" s="83"/>
      <c r="P820" s="83"/>
      <c r="Q820" s="83"/>
      <c r="R820" s="83"/>
      <c r="S820" s="83"/>
      <c r="T820" s="83"/>
      <c r="U820" s="83"/>
      <c r="V820" s="83"/>
      <c r="W820" s="83"/>
      <c r="X820" s="83"/>
      <c r="Y820" s="83"/>
      <c r="Z820" s="83"/>
    </row>
    <row r="821" spans="1:26" ht="12.75" customHeight="1" x14ac:dyDescent="0.2">
      <c r="A821" s="134"/>
      <c r="B821" s="134"/>
      <c r="C821" s="134"/>
      <c r="D821" s="134"/>
      <c r="E821" s="134"/>
      <c r="F821" s="134"/>
      <c r="G821" s="134"/>
      <c r="H821" s="83"/>
      <c r="I821" s="83"/>
      <c r="J821" s="83"/>
      <c r="K821" s="83"/>
      <c r="L821" s="83"/>
      <c r="M821" s="83"/>
      <c r="N821" s="83"/>
      <c r="O821" s="83"/>
      <c r="P821" s="83"/>
      <c r="Q821" s="83"/>
      <c r="R821" s="83"/>
      <c r="S821" s="83"/>
      <c r="T821" s="83"/>
      <c r="U821" s="83"/>
      <c r="V821" s="83"/>
      <c r="W821" s="83"/>
      <c r="X821" s="83"/>
      <c r="Y821" s="83"/>
      <c r="Z821" s="83"/>
    </row>
    <row r="822" spans="1:26" ht="12.75" customHeight="1" x14ac:dyDescent="0.2">
      <c r="A822" s="134"/>
      <c r="B822" s="134"/>
      <c r="C822" s="134"/>
      <c r="D822" s="134"/>
      <c r="E822" s="134"/>
      <c r="F822" s="134"/>
      <c r="G822" s="134"/>
      <c r="H822" s="83"/>
      <c r="I822" s="83"/>
      <c r="J822" s="83"/>
      <c r="K822" s="83"/>
      <c r="L822" s="83"/>
      <c r="M822" s="83"/>
      <c r="N822" s="83"/>
      <c r="O822" s="83"/>
      <c r="P822" s="83"/>
      <c r="Q822" s="83"/>
      <c r="R822" s="83"/>
      <c r="S822" s="83"/>
      <c r="T822" s="83"/>
      <c r="U822" s="83"/>
      <c r="V822" s="83"/>
      <c r="W822" s="83"/>
      <c r="X822" s="83"/>
      <c r="Y822" s="83"/>
      <c r="Z822" s="83"/>
    </row>
    <row r="823" spans="1:26" ht="12.75" customHeight="1" x14ac:dyDescent="0.2">
      <c r="A823" s="134"/>
      <c r="B823" s="134"/>
      <c r="C823" s="134"/>
      <c r="D823" s="134"/>
      <c r="E823" s="134"/>
      <c r="F823" s="134"/>
      <c r="G823" s="134"/>
      <c r="H823" s="83"/>
      <c r="I823" s="83"/>
      <c r="J823" s="83"/>
      <c r="K823" s="83"/>
      <c r="L823" s="83"/>
      <c r="M823" s="83"/>
      <c r="N823" s="83"/>
      <c r="O823" s="83"/>
      <c r="P823" s="83"/>
      <c r="Q823" s="83"/>
      <c r="R823" s="83"/>
      <c r="S823" s="83"/>
      <c r="T823" s="83"/>
      <c r="U823" s="83"/>
      <c r="V823" s="83"/>
      <c r="W823" s="83"/>
      <c r="X823" s="83"/>
      <c r="Y823" s="83"/>
      <c r="Z823" s="83"/>
    </row>
    <row r="824" spans="1:26" ht="12.75" customHeight="1" x14ac:dyDescent="0.2">
      <c r="A824" s="134"/>
      <c r="B824" s="134"/>
      <c r="C824" s="134"/>
      <c r="D824" s="134"/>
      <c r="E824" s="134"/>
      <c r="F824" s="134"/>
      <c r="G824" s="134"/>
      <c r="H824" s="83"/>
      <c r="I824" s="83"/>
      <c r="J824" s="83"/>
      <c r="K824" s="83"/>
      <c r="L824" s="83"/>
      <c r="M824" s="83"/>
      <c r="N824" s="83"/>
      <c r="O824" s="83"/>
      <c r="P824" s="83"/>
      <c r="Q824" s="83"/>
      <c r="R824" s="83"/>
      <c r="S824" s="83"/>
      <c r="T824" s="83"/>
      <c r="U824" s="83"/>
      <c r="V824" s="83"/>
      <c r="W824" s="83"/>
      <c r="X824" s="83"/>
      <c r="Y824" s="83"/>
      <c r="Z824" s="83"/>
    </row>
    <row r="825" spans="1:26" ht="12.75" customHeight="1" x14ac:dyDescent="0.2">
      <c r="A825" s="134"/>
      <c r="B825" s="134"/>
      <c r="C825" s="134"/>
      <c r="D825" s="134"/>
      <c r="E825" s="134"/>
      <c r="F825" s="134"/>
      <c r="G825" s="134"/>
      <c r="H825" s="83"/>
      <c r="I825" s="83"/>
      <c r="J825" s="83"/>
      <c r="K825" s="83"/>
      <c r="L825" s="83"/>
      <c r="M825" s="83"/>
      <c r="N825" s="83"/>
      <c r="O825" s="83"/>
      <c r="P825" s="83"/>
      <c r="Q825" s="83"/>
      <c r="R825" s="83"/>
      <c r="S825" s="83"/>
      <c r="T825" s="83"/>
      <c r="U825" s="83"/>
      <c r="V825" s="83"/>
      <c r="W825" s="83"/>
      <c r="X825" s="83"/>
      <c r="Y825" s="83"/>
      <c r="Z825" s="83"/>
    </row>
    <row r="826" spans="1:26" ht="12.75" customHeight="1" x14ac:dyDescent="0.2">
      <c r="A826" s="134"/>
      <c r="B826" s="134"/>
      <c r="C826" s="134"/>
      <c r="D826" s="134"/>
      <c r="E826" s="134"/>
      <c r="F826" s="134"/>
      <c r="G826" s="134"/>
      <c r="H826" s="83"/>
      <c r="I826" s="83"/>
      <c r="J826" s="83"/>
      <c r="K826" s="83"/>
      <c r="L826" s="83"/>
      <c r="M826" s="83"/>
      <c r="N826" s="83"/>
      <c r="O826" s="83"/>
      <c r="P826" s="83"/>
      <c r="Q826" s="83"/>
      <c r="R826" s="83"/>
      <c r="S826" s="83"/>
      <c r="T826" s="83"/>
      <c r="U826" s="83"/>
      <c r="V826" s="83"/>
      <c r="W826" s="83"/>
      <c r="X826" s="83"/>
      <c r="Y826" s="83"/>
      <c r="Z826" s="83"/>
    </row>
    <row r="827" spans="1:26" ht="12.75" customHeight="1" x14ac:dyDescent="0.2">
      <c r="A827" s="134"/>
      <c r="B827" s="134"/>
      <c r="C827" s="134"/>
      <c r="D827" s="134"/>
      <c r="E827" s="134"/>
      <c r="F827" s="134"/>
      <c r="G827" s="134"/>
      <c r="H827" s="83"/>
      <c r="I827" s="83"/>
      <c r="J827" s="83"/>
      <c r="K827" s="83"/>
      <c r="L827" s="83"/>
      <c r="M827" s="83"/>
      <c r="N827" s="83"/>
      <c r="O827" s="83"/>
      <c r="P827" s="83"/>
      <c r="Q827" s="83"/>
      <c r="R827" s="83"/>
      <c r="S827" s="83"/>
      <c r="T827" s="83"/>
      <c r="U827" s="83"/>
      <c r="V827" s="83"/>
      <c r="W827" s="83"/>
      <c r="X827" s="83"/>
      <c r="Y827" s="83"/>
      <c r="Z827" s="83"/>
    </row>
    <row r="828" spans="1:26" ht="12.75" customHeight="1" x14ac:dyDescent="0.2">
      <c r="A828" s="134"/>
      <c r="B828" s="134"/>
      <c r="C828" s="134"/>
      <c r="D828" s="134"/>
      <c r="E828" s="134"/>
      <c r="F828" s="134"/>
      <c r="G828" s="134"/>
      <c r="H828" s="83"/>
      <c r="I828" s="83"/>
      <c r="J828" s="83"/>
      <c r="K828" s="83"/>
      <c r="L828" s="83"/>
      <c r="M828" s="83"/>
      <c r="N828" s="83"/>
      <c r="O828" s="83"/>
      <c r="P828" s="83"/>
      <c r="Q828" s="83"/>
      <c r="R828" s="83"/>
      <c r="S828" s="83"/>
      <c r="T828" s="83"/>
      <c r="U828" s="83"/>
      <c r="V828" s="83"/>
      <c r="W828" s="83"/>
      <c r="X828" s="83"/>
      <c r="Y828" s="83"/>
      <c r="Z828" s="83"/>
    </row>
    <row r="829" spans="1:26" ht="12.75" customHeight="1" x14ac:dyDescent="0.2">
      <c r="A829" s="134"/>
      <c r="B829" s="134"/>
      <c r="C829" s="134"/>
      <c r="D829" s="134"/>
      <c r="E829" s="134"/>
      <c r="F829" s="134"/>
      <c r="G829" s="134"/>
      <c r="H829" s="83"/>
      <c r="I829" s="83"/>
      <c r="J829" s="83"/>
      <c r="K829" s="83"/>
      <c r="L829" s="83"/>
      <c r="M829" s="83"/>
      <c r="N829" s="83"/>
      <c r="O829" s="83"/>
      <c r="P829" s="83"/>
      <c r="Q829" s="83"/>
      <c r="R829" s="83"/>
      <c r="S829" s="83"/>
      <c r="T829" s="83"/>
      <c r="U829" s="83"/>
      <c r="V829" s="83"/>
      <c r="W829" s="83"/>
      <c r="X829" s="83"/>
      <c r="Y829" s="83"/>
      <c r="Z829" s="83"/>
    </row>
    <row r="830" spans="1:26" ht="12.75" customHeight="1" x14ac:dyDescent="0.2">
      <c r="A830" s="134"/>
      <c r="B830" s="134"/>
      <c r="C830" s="134"/>
      <c r="D830" s="134"/>
      <c r="E830" s="134"/>
      <c r="F830" s="134"/>
      <c r="G830" s="134"/>
      <c r="H830" s="83"/>
      <c r="I830" s="83"/>
      <c r="J830" s="83"/>
      <c r="K830" s="83"/>
      <c r="L830" s="83"/>
      <c r="M830" s="83"/>
      <c r="N830" s="83"/>
      <c r="O830" s="83"/>
      <c r="P830" s="83"/>
      <c r="Q830" s="83"/>
      <c r="R830" s="83"/>
      <c r="S830" s="83"/>
      <c r="T830" s="83"/>
      <c r="U830" s="83"/>
      <c r="V830" s="83"/>
      <c r="W830" s="83"/>
      <c r="X830" s="83"/>
      <c r="Y830" s="83"/>
      <c r="Z830" s="83"/>
    </row>
    <row r="831" spans="1:26" ht="12.75" customHeight="1" x14ac:dyDescent="0.2">
      <c r="A831" s="134"/>
      <c r="B831" s="134"/>
      <c r="C831" s="134"/>
      <c r="D831" s="134"/>
      <c r="E831" s="134"/>
      <c r="F831" s="134"/>
      <c r="G831" s="134"/>
      <c r="H831" s="83"/>
      <c r="I831" s="83"/>
      <c r="J831" s="83"/>
      <c r="K831" s="83"/>
      <c r="L831" s="83"/>
      <c r="M831" s="83"/>
      <c r="N831" s="83"/>
      <c r="O831" s="83"/>
      <c r="P831" s="83"/>
      <c r="Q831" s="83"/>
      <c r="R831" s="83"/>
      <c r="S831" s="83"/>
      <c r="T831" s="83"/>
      <c r="U831" s="83"/>
      <c r="V831" s="83"/>
      <c r="W831" s="83"/>
      <c r="X831" s="83"/>
      <c r="Y831" s="83"/>
      <c r="Z831" s="83"/>
    </row>
    <row r="832" spans="1:26" ht="12.75" customHeight="1" x14ac:dyDescent="0.2">
      <c r="A832" s="134"/>
      <c r="B832" s="134"/>
      <c r="C832" s="134"/>
      <c r="D832" s="134"/>
      <c r="E832" s="134"/>
      <c r="F832" s="134"/>
      <c r="G832" s="134"/>
      <c r="H832" s="83"/>
      <c r="I832" s="83"/>
      <c r="J832" s="83"/>
      <c r="K832" s="83"/>
      <c r="L832" s="83"/>
      <c r="M832" s="83"/>
      <c r="N832" s="83"/>
      <c r="O832" s="83"/>
      <c r="P832" s="83"/>
      <c r="Q832" s="83"/>
      <c r="R832" s="83"/>
      <c r="S832" s="83"/>
      <c r="T832" s="83"/>
      <c r="U832" s="83"/>
      <c r="V832" s="83"/>
      <c r="W832" s="83"/>
      <c r="X832" s="83"/>
      <c r="Y832" s="83"/>
      <c r="Z832" s="83"/>
    </row>
    <row r="833" spans="1:26" ht="12.75" customHeight="1" x14ac:dyDescent="0.2">
      <c r="A833" s="134"/>
      <c r="B833" s="134"/>
      <c r="C833" s="134"/>
      <c r="D833" s="134"/>
      <c r="E833" s="134"/>
      <c r="F833" s="134"/>
      <c r="G833" s="134"/>
      <c r="H833" s="83"/>
      <c r="I833" s="83"/>
      <c r="J833" s="83"/>
      <c r="K833" s="83"/>
      <c r="L833" s="83"/>
      <c r="M833" s="83"/>
      <c r="N833" s="83"/>
      <c r="O833" s="83"/>
      <c r="P833" s="83"/>
      <c r="Q833" s="83"/>
      <c r="R833" s="83"/>
      <c r="S833" s="83"/>
      <c r="T833" s="83"/>
      <c r="U833" s="83"/>
      <c r="V833" s="83"/>
      <c r="W833" s="83"/>
      <c r="X833" s="83"/>
      <c r="Y833" s="83"/>
      <c r="Z833" s="83"/>
    </row>
    <row r="834" spans="1:26" ht="12.75" customHeight="1" x14ac:dyDescent="0.2">
      <c r="A834" s="134"/>
      <c r="B834" s="134"/>
      <c r="C834" s="134"/>
      <c r="D834" s="134"/>
      <c r="E834" s="134"/>
      <c r="F834" s="134"/>
      <c r="G834" s="134"/>
      <c r="H834" s="83"/>
      <c r="I834" s="83"/>
      <c r="J834" s="83"/>
      <c r="K834" s="83"/>
      <c r="L834" s="83"/>
      <c r="M834" s="83"/>
      <c r="N834" s="83"/>
      <c r="O834" s="83"/>
      <c r="P834" s="83"/>
      <c r="Q834" s="83"/>
      <c r="R834" s="83"/>
      <c r="S834" s="83"/>
      <c r="T834" s="83"/>
      <c r="U834" s="83"/>
      <c r="V834" s="83"/>
      <c r="W834" s="83"/>
      <c r="X834" s="83"/>
      <c r="Y834" s="83"/>
      <c r="Z834" s="83"/>
    </row>
    <row r="835" spans="1:26" ht="12.75" customHeight="1" x14ac:dyDescent="0.2">
      <c r="A835" s="134"/>
      <c r="B835" s="134"/>
      <c r="C835" s="134"/>
      <c r="D835" s="134"/>
      <c r="E835" s="134"/>
      <c r="F835" s="134"/>
      <c r="G835" s="134"/>
      <c r="H835" s="83"/>
      <c r="I835" s="83"/>
      <c r="J835" s="83"/>
      <c r="K835" s="83"/>
      <c r="L835" s="83"/>
      <c r="M835" s="83"/>
      <c r="N835" s="83"/>
      <c r="O835" s="83"/>
      <c r="P835" s="83"/>
      <c r="Q835" s="83"/>
      <c r="R835" s="83"/>
      <c r="S835" s="83"/>
      <c r="T835" s="83"/>
      <c r="U835" s="83"/>
      <c r="V835" s="83"/>
      <c r="W835" s="83"/>
      <c r="X835" s="83"/>
      <c r="Y835" s="83"/>
      <c r="Z835" s="83"/>
    </row>
    <row r="836" spans="1:26" ht="12.75" customHeight="1" x14ac:dyDescent="0.2">
      <c r="A836" s="134"/>
      <c r="B836" s="134"/>
      <c r="C836" s="134"/>
      <c r="D836" s="134"/>
      <c r="E836" s="134"/>
      <c r="F836" s="134"/>
      <c r="G836" s="134"/>
      <c r="H836" s="83"/>
      <c r="I836" s="83"/>
      <c r="J836" s="83"/>
      <c r="K836" s="83"/>
      <c r="L836" s="83"/>
      <c r="M836" s="83"/>
      <c r="N836" s="83"/>
      <c r="O836" s="83"/>
      <c r="P836" s="83"/>
      <c r="Q836" s="83"/>
      <c r="R836" s="83"/>
      <c r="S836" s="83"/>
      <c r="T836" s="83"/>
      <c r="U836" s="83"/>
      <c r="V836" s="83"/>
      <c r="W836" s="83"/>
      <c r="X836" s="83"/>
      <c r="Y836" s="83"/>
      <c r="Z836" s="83"/>
    </row>
    <row r="837" spans="1:26" ht="12.75" customHeight="1" x14ac:dyDescent="0.2">
      <c r="A837" s="134"/>
      <c r="B837" s="134"/>
      <c r="C837" s="134"/>
      <c r="D837" s="134"/>
      <c r="E837" s="134"/>
      <c r="F837" s="134"/>
      <c r="G837" s="134"/>
      <c r="H837" s="83"/>
      <c r="I837" s="83"/>
      <c r="J837" s="83"/>
      <c r="K837" s="83"/>
      <c r="L837" s="83"/>
      <c r="M837" s="83"/>
      <c r="N837" s="83"/>
      <c r="O837" s="83"/>
      <c r="P837" s="83"/>
      <c r="Q837" s="83"/>
      <c r="R837" s="83"/>
      <c r="S837" s="83"/>
      <c r="T837" s="83"/>
      <c r="U837" s="83"/>
      <c r="V837" s="83"/>
      <c r="W837" s="83"/>
      <c r="X837" s="83"/>
      <c r="Y837" s="83"/>
      <c r="Z837" s="83"/>
    </row>
    <row r="838" spans="1:26" ht="12.75" customHeight="1" x14ac:dyDescent="0.2">
      <c r="A838" s="134"/>
      <c r="B838" s="134"/>
      <c r="C838" s="134"/>
      <c r="D838" s="134"/>
      <c r="E838" s="134"/>
      <c r="F838" s="134"/>
      <c r="G838" s="134"/>
      <c r="H838" s="83"/>
      <c r="I838" s="83"/>
      <c r="J838" s="83"/>
      <c r="K838" s="83"/>
      <c r="L838" s="83"/>
      <c r="M838" s="83"/>
      <c r="N838" s="83"/>
      <c r="O838" s="83"/>
      <c r="P838" s="83"/>
      <c r="Q838" s="83"/>
      <c r="R838" s="83"/>
      <c r="S838" s="83"/>
      <c r="T838" s="83"/>
      <c r="U838" s="83"/>
      <c r="V838" s="83"/>
      <c r="W838" s="83"/>
      <c r="X838" s="83"/>
      <c r="Y838" s="83"/>
      <c r="Z838" s="83"/>
    </row>
    <row r="839" spans="1:26" ht="12.75" customHeight="1" x14ac:dyDescent="0.2">
      <c r="A839" s="134"/>
      <c r="B839" s="134"/>
      <c r="C839" s="134"/>
      <c r="D839" s="134"/>
      <c r="E839" s="134"/>
      <c r="F839" s="134"/>
      <c r="G839" s="134"/>
      <c r="H839" s="83"/>
      <c r="I839" s="83"/>
      <c r="J839" s="83"/>
      <c r="K839" s="83"/>
      <c r="L839" s="83"/>
      <c r="M839" s="83"/>
      <c r="N839" s="83"/>
      <c r="O839" s="83"/>
      <c r="P839" s="83"/>
      <c r="Q839" s="83"/>
      <c r="R839" s="83"/>
      <c r="S839" s="83"/>
      <c r="T839" s="83"/>
      <c r="U839" s="83"/>
      <c r="V839" s="83"/>
      <c r="W839" s="83"/>
      <c r="X839" s="83"/>
      <c r="Y839" s="83"/>
      <c r="Z839" s="83"/>
    </row>
    <row r="840" spans="1:26" ht="12.75" customHeight="1" x14ac:dyDescent="0.2">
      <c r="A840" s="134"/>
      <c r="B840" s="134"/>
      <c r="C840" s="134"/>
      <c r="D840" s="134"/>
      <c r="E840" s="134"/>
      <c r="F840" s="134"/>
      <c r="G840" s="134"/>
      <c r="H840" s="83"/>
      <c r="I840" s="83"/>
      <c r="J840" s="83"/>
      <c r="K840" s="83"/>
      <c r="L840" s="83"/>
      <c r="M840" s="83"/>
      <c r="N840" s="83"/>
      <c r="O840" s="83"/>
      <c r="P840" s="83"/>
      <c r="Q840" s="83"/>
      <c r="R840" s="83"/>
      <c r="S840" s="83"/>
      <c r="T840" s="83"/>
      <c r="U840" s="83"/>
      <c r="V840" s="83"/>
      <c r="W840" s="83"/>
      <c r="X840" s="83"/>
      <c r="Y840" s="83"/>
      <c r="Z840" s="83"/>
    </row>
    <row r="841" spans="1:26" ht="12.75" customHeight="1" x14ac:dyDescent="0.2">
      <c r="A841" s="134"/>
      <c r="B841" s="134"/>
      <c r="C841" s="134"/>
      <c r="D841" s="134"/>
      <c r="E841" s="134"/>
      <c r="F841" s="134"/>
      <c r="G841" s="134"/>
      <c r="H841" s="83"/>
      <c r="I841" s="83"/>
      <c r="J841" s="83"/>
      <c r="K841" s="83"/>
      <c r="L841" s="83"/>
      <c r="M841" s="83"/>
      <c r="N841" s="83"/>
      <c r="O841" s="83"/>
      <c r="P841" s="83"/>
      <c r="Q841" s="83"/>
      <c r="R841" s="83"/>
      <c r="S841" s="83"/>
      <c r="T841" s="83"/>
      <c r="U841" s="83"/>
      <c r="V841" s="83"/>
      <c r="W841" s="83"/>
      <c r="X841" s="83"/>
      <c r="Y841" s="83"/>
      <c r="Z841" s="83"/>
    </row>
    <row r="842" spans="1:26" ht="12.75" customHeight="1" x14ac:dyDescent="0.2">
      <c r="A842" s="134"/>
      <c r="B842" s="134"/>
      <c r="C842" s="134"/>
      <c r="D842" s="134"/>
      <c r="E842" s="134"/>
      <c r="F842" s="134"/>
      <c r="G842" s="134"/>
      <c r="H842" s="83"/>
      <c r="I842" s="83"/>
      <c r="J842" s="83"/>
      <c r="K842" s="83"/>
      <c r="L842" s="83"/>
      <c r="M842" s="83"/>
      <c r="N842" s="83"/>
      <c r="O842" s="83"/>
      <c r="P842" s="83"/>
      <c r="Q842" s="83"/>
      <c r="R842" s="83"/>
      <c r="S842" s="83"/>
      <c r="T842" s="83"/>
      <c r="U842" s="83"/>
      <c r="V842" s="83"/>
      <c r="W842" s="83"/>
      <c r="X842" s="83"/>
      <c r="Y842" s="83"/>
      <c r="Z842" s="83"/>
    </row>
    <row r="843" spans="1:26" ht="12.75" customHeight="1" x14ac:dyDescent="0.2">
      <c r="A843" s="134"/>
      <c r="B843" s="134"/>
      <c r="C843" s="134"/>
      <c r="D843" s="134"/>
      <c r="E843" s="134"/>
      <c r="F843" s="134"/>
      <c r="G843" s="134"/>
      <c r="H843" s="83"/>
      <c r="I843" s="83"/>
      <c r="J843" s="83"/>
      <c r="K843" s="83"/>
      <c r="L843" s="83"/>
      <c r="M843" s="83"/>
      <c r="N843" s="83"/>
      <c r="O843" s="83"/>
      <c r="P843" s="83"/>
      <c r="Q843" s="83"/>
      <c r="R843" s="83"/>
      <c r="S843" s="83"/>
      <c r="T843" s="83"/>
      <c r="U843" s="83"/>
      <c r="V843" s="83"/>
      <c r="W843" s="83"/>
      <c r="X843" s="83"/>
      <c r="Y843" s="83"/>
      <c r="Z843" s="83"/>
    </row>
    <row r="844" spans="1:26" ht="12.75" customHeight="1" x14ac:dyDescent="0.2">
      <c r="A844" s="134"/>
      <c r="B844" s="134"/>
      <c r="C844" s="134"/>
      <c r="D844" s="134"/>
      <c r="E844" s="134"/>
      <c r="F844" s="134"/>
      <c r="G844" s="134"/>
      <c r="H844" s="83"/>
      <c r="I844" s="83"/>
      <c r="J844" s="83"/>
      <c r="K844" s="83"/>
      <c r="L844" s="83"/>
      <c r="M844" s="83"/>
      <c r="N844" s="83"/>
      <c r="O844" s="83"/>
      <c r="P844" s="83"/>
      <c r="Q844" s="83"/>
      <c r="R844" s="83"/>
      <c r="S844" s="83"/>
      <c r="T844" s="83"/>
      <c r="U844" s="83"/>
      <c r="V844" s="83"/>
      <c r="W844" s="83"/>
      <c r="X844" s="83"/>
      <c r="Y844" s="83"/>
      <c r="Z844" s="83"/>
    </row>
    <row r="845" spans="1:26" ht="12.75" customHeight="1" x14ac:dyDescent="0.2">
      <c r="A845" s="134"/>
      <c r="B845" s="134"/>
      <c r="C845" s="134"/>
      <c r="D845" s="134"/>
      <c r="E845" s="134"/>
      <c r="F845" s="134"/>
      <c r="G845" s="134"/>
      <c r="H845" s="83"/>
      <c r="I845" s="83"/>
      <c r="J845" s="83"/>
      <c r="K845" s="83"/>
      <c r="L845" s="83"/>
      <c r="M845" s="83"/>
      <c r="N845" s="83"/>
      <c r="O845" s="83"/>
      <c r="P845" s="83"/>
      <c r="Q845" s="83"/>
      <c r="R845" s="83"/>
      <c r="S845" s="83"/>
      <c r="T845" s="83"/>
      <c r="U845" s="83"/>
      <c r="V845" s="83"/>
      <c r="W845" s="83"/>
      <c r="X845" s="83"/>
      <c r="Y845" s="83"/>
      <c r="Z845" s="83"/>
    </row>
    <row r="846" spans="1:26" ht="12.75" customHeight="1" x14ac:dyDescent="0.2">
      <c r="A846" s="134"/>
      <c r="B846" s="134"/>
      <c r="C846" s="134"/>
      <c r="D846" s="134"/>
      <c r="E846" s="134"/>
      <c r="F846" s="134"/>
      <c r="G846" s="134"/>
      <c r="H846" s="83"/>
      <c r="I846" s="83"/>
      <c r="J846" s="83"/>
      <c r="K846" s="83"/>
      <c r="L846" s="83"/>
      <c r="M846" s="83"/>
      <c r="N846" s="83"/>
      <c r="O846" s="83"/>
      <c r="P846" s="83"/>
      <c r="Q846" s="83"/>
      <c r="R846" s="83"/>
      <c r="S846" s="83"/>
      <c r="T846" s="83"/>
      <c r="U846" s="83"/>
      <c r="V846" s="83"/>
      <c r="W846" s="83"/>
      <c r="X846" s="83"/>
      <c r="Y846" s="83"/>
      <c r="Z846" s="83"/>
    </row>
    <row r="847" spans="1:26" ht="12.75" customHeight="1" x14ac:dyDescent="0.2">
      <c r="A847" s="134"/>
      <c r="B847" s="134"/>
      <c r="C847" s="134"/>
      <c r="D847" s="134"/>
      <c r="E847" s="134"/>
      <c r="F847" s="134"/>
      <c r="G847" s="134"/>
      <c r="H847" s="83"/>
      <c r="I847" s="83"/>
      <c r="J847" s="83"/>
      <c r="K847" s="83"/>
      <c r="L847" s="83"/>
      <c r="M847" s="83"/>
      <c r="N847" s="83"/>
      <c r="O847" s="83"/>
      <c r="P847" s="83"/>
      <c r="Q847" s="83"/>
      <c r="R847" s="83"/>
      <c r="S847" s="83"/>
      <c r="T847" s="83"/>
      <c r="U847" s="83"/>
      <c r="V847" s="83"/>
      <c r="W847" s="83"/>
      <c r="X847" s="83"/>
      <c r="Y847" s="83"/>
      <c r="Z847" s="83"/>
    </row>
    <row r="848" spans="1:26" ht="12.75" customHeight="1" x14ac:dyDescent="0.2">
      <c r="A848" s="134"/>
      <c r="B848" s="134"/>
      <c r="C848" s="134"/>
      <c r="D848" s="134"/>
      <c r="E848" s="134"/>
      <c r="F848" s="134"/>
      <c r="G848" s="134"/>
      <c r="H848" s="83"/>
      <c r="I848" s="83"/>
      <c r="J848" s="83"/>
      <c r="K848" s="83"/>
      <c r="L848" s="83"/>
      <c r="M848" s="83"/>
      <c r="N848" s="83"/>
      <c r="O848" s="83"/>
      <c r="P848" s="83"/>
      <c r="Q848" s="83"/>
      <c r="R848" s="83"/>
      <c r="S848" s="83"/>
      <c r="T848" s="83"/>
      <c r="U848" s="83"/>
      <c r="V848" s="83"/>
      <c r="W848" s="83"/>
      <c r="X848" s="83"/>
      <c r="Y848" s="83"/>
      <c r="Z848" s="83"/>
    </row>
    <row r="849" spans="1:26" ht="12.75" customHeight="1" x14ac:dyDescent="0.2">
      <c r="A849" s="134"/>
      <c r="B849" s="134"/>
      <c r="C849" s="134"/>
      <c r="D849" s="134"/>
      <c r="E849" s="134"/>
      <c r="F849" s="134"/>
      <c r="G849" s="134"/>
      <c r="H849" s="83"/>
      <c r="I849" s="83"/>
      <c r="J849" s="83"/>
      <c r="K849" s="83"/>
      <c r="L849" s="83"/>
      <c r="M849" s="83"/>
      <c r="N849" s="83"/>
      <c r="O849" s="83"/>
      <c r="P849" s="83"/>
      <c r="Q849" s="83"/>
      <c r="R849" s="83"/>
      <c r="S849" s="83"/>
      <c r="T849" s="83"/>
      <c r="U849" s="83"/>
      <c r="V849" s="83"/>
      <c r="W849" s="83"/>
      <c r="X849" s="83"/>
      <c r="Y849" s="83"/>
      <c r="Z849" s="83"/>
    </row>
    <row r="850" spans="1:26" ht="12.75" customHeight="1" x14ac:dyDescent="0.2">
      <c r="A850" s="134"/>
      <c r="B850" s="134"/>
      <c r="C850" s="134"/>
      <c r="D850" s="134"/>
      <c r="E850" s="134"/>
      <c r="F850" s="134"/>
      <c r="G850" s="134"/>
      <c r="H850" s="83"/>
      <c r="I850" s="83"/>
      <c r="J850" s="83"/>
      <c r="K850" s="83"/>
      <c r="L850" s="83"/>
      <c r="M850" s="83"/>
      <c r="N850" s="83"/>
      <c r="O850" s="83"/>
      <c r="P850" s="83"/>
      <c r="Q850" s="83"/>
      <c r="R850" s="83"/>
      <c r="S850" s="83"/>
      <c r="T850" s="83"/>
      <c r="U850" s="83"/>
      <c r="V850" s="83"/>
      <c r="W850" s="83"/>
      <c r="X850" s="83"/>
      <c r="Y850" s="83"/>
      <c r="Z850" s="83"/>
    </row>
    <row r="851" spans="1:26" ht="12.75" customHeight="1" x14ac:dyDescent="0.2">
      <c r="A851" s="134"/>
      <c r="B851" s="134"/>
      <c r="C851" s="134"/>
      <c r="D851" s="134"/>
      <c r="E851" s="134"/>
      <c r="F851" s="134"/>
      <c r="G851" s="134"/>
      <c r="H851" s="83"/>
      <c r="I851" s="83"/>
      <c r="J851" s="83"/>
      <c r="K851" s="83"/>
      <c r="L851" s="83"/>
      <c r="M851" s="83"/>
      <c r="N851" s="83"/>
      <c r="O851" s="83"/>
      <c r="P851" s="83"/>
      <c r="Q851" s="83"/>
      <c r="R851" s="83"/>
      <c r="S851" s="83"/>
      <c r="T851" s="83"/>
      <c r="U851" s="83"/>
      <c r="V851" s="83"/>
      <c r="W851" s="83"/>
      <c r="X851" s="83"/>
      <c r="Y851" s="83"/>
      <c r="Z851" s="83"/>
    </row>
    <row r="852" spans="1:26" ht="12.75" customHeight="1" x14ac:dyDescent="0.2">
      <c r="A852" s="134"/>
      <c r="B852" s="134"/>
      <c r="C852" s="134"/>
      <c r="D852" s="134"/>
      <c r="E852" s="134"/>
      <c r="F852" s="134"/>
      <c r="G852" s="134"/>
      <c r="H852" s="83"/>
      <c r="I852" s="83"/>
      <c r="J852" s="83"/>
      <c r="K852" s="83"/>
      <c r="L852" s="83"/>
      <c r="M852" s="83"/>
      <c r="N852" s="83"/>
      <c r="O852" s="83"/>
      <c r="P852" s="83"/>
      <c r="Q852" s="83"/>
      <c r="R852" s="83"/>
      <c r="S852" s="83"/>
      <c r="T852" s="83"/>
      <c r="U852" s="83"/>
      <c r="V852" s="83"/>
      <c r="W852" s="83"/>
      <c r="X852" s="83"/>
      <c r="Y852" s="83"/>
      <c r="Z852" s="83"/>
    </row>
    <row r="853" spans="1:26" ht="12.75" customHeight="1" x14ac:dyDescent="0.2">
      <c r="A853" s="134"/>
      <c r="B853" s="134"/>
      <c r="C853" s="134"/>
      <c r="D853" s="134"/>
      <c r="E853" s="134"/>
      <c r="F853" s="134"/>
      <c r="G853" s="134"/>
      <c r="H853" s="83"/>
      <c r="I853" s="83"/>
      <c r="J853" s="83"/>
      <c r="K853" s="83"/>
      <c r="L853" s="83"/>
      <c r="M853" s="83"/>
      <c r="N853" s="83"/>
      <c r="O853" s="83"/>
      <c r="P853" s="83"/>
      <c r="Q853" s="83"/>
      <c r="R853" s="83"/>
      <c r="S853" s="83"/>
      <c r="T853" s="83"/>
      <c r="U853" s="83"/>
      <c r="V853" s="83"/>
      <c r="W853" s="83"/>
      <c r="X853" s="83"/>
      <c r="Y853" s="83"/>
      <c r="Z853" s="83"/>
    </row>
    <row r="854" spans="1:26" ht="12.75" customHeight="1" x14ac:dyDescent="0.2">
      <c r="A854" s="134"/>
      <c r="B854" s="134"/>
      <c r="C854" s="134"/>
      <c r="D854" s="134"/>
      <c r="E854" s="134"/>
      <c r="F854" s="134"/>
      <c r="G854" s="134"/>
      <c r="H854" s="83"/>
      <c r="I854" s="83"/>
      <c r="J854" s="83"/>
      <c r="K854" s="83"/>
      <c r="L854" s="83"/>
      <c r="M854" s="83"/>
      <c r="N854" s="83"/>
      <c r="O854" s="83"/>
      <c r="P854" s="83"/>
      <c r="Q854" s="83"/>
      <c r="R854" s="83"/>
      <c r="S854" s="83"/>
      <c r="T854" s="83"/>
      <c r="U854" s="83"/>
      <c r="V854" s="83"/>
      <c r="W854" s="83"/>
      <c r="X854" s="83"/>
      <c r="Y854" s="83"/>
      <c r="Z854" s="83"/>
    </row>
    <row r="855" spans="1:26" ht="12.75" customHeight="1" x14ac:dyDescent="0.2">
      <c r="A855" s="134"/>
      <c r="B855" s="134"/>
      <c r="C855" s="134"/>
      <c r="D855" s="134"/>
      <c r="E855" s="134"/>
      <c r="F855" s="134"/>
      <c r="G855" s="134"/>
      <c r="H855" s="83"/>
      <c r="I855" s="83"/>
      <c r="J855" s="83"/>
      <c r="K855" s="83"/>
      <c r="L855" s="83"/>
      <c r="M855" s="83"/>
      <c r="N855" s="83"/>
      <c r="O855" s="83"/>
      <c r="P855" s="83"/>
      <c r="Q855" s="83"/>
      <c r="R855" s="83"/>
      <c r="S855" s="83"/>
      <c r="T855" s="83"/>
      <c r="U855" s="83"/>
      <c r="V855" s="83"/>
      <c r="W855" s="83"/>
      <c r="X855" s="83"/>
      <c r="Y855" s="83"/>
      <c r="Z855" s="83"/>
    </row>
    <row r="856" spans="1:26" ht="12.75" customHeight="1" x14ac:dyDescent="0.2">
      <c r="A856" s="134"/>
      <c r="B856" s="134"/>
      <c r="C856" s="134"/>
      <c r="D856" s="134"/>
      <c r="E856" s="134"/>
      <c r="F856" s="134"/>
      <c r="G856" s="134"/>
      <c r="H856" s="83"/>
      <c r="I856" s="83"/>
      <c r="J856" s="83"/>
      <c r="K856" s="83"/>
      <c r="L856" s="83"/>
      <c r="M856" s="83"/>
      <c r="N856" s="83"/>
      <c r="O856" s="83"/>
      <c r="P856" s="83"/>
      <c r="Q856" s="83"/>
      <c r="R856" s="83"/>
      <c r="S856" s="83"/>
      <c r="T856" s="83"/>
      <c r="U856" s="83"/>
      <c r="V856" s="83"/>
      <c r="W856" s="83"/>
      <c r="X856" s="83"/>
      <c r="Y856" s="83"/>
      <c r="Z856" s="83"/>
    </row>
    <row r="857" spans="1:26" ht="12.75" customHeight="1" x14ac:dyDescent="0.2">
      <c r="A857" s="134"/>
      <c r="B857" s="134"/>
      <c r="C857" s="134"/>
      <c r="D857" s="134"/>
      <c r="E857" s="134"/>
      <c r="F857" s="134"/>
      <c r="G857" s="134"/>
      <c r="H857" s="83"/>
      <c r="I857" s="83"/>
      <c r="J857" s="83"/>
      <c r="K857" s="83"/>
      <c r="L857" s="83"/>
      <c r="M857" s="83"/>
      <c r="N857" s="83"/>
      <c r="O857" s="83"/>
      <c r="P857" s="83"/>
      <c r="Q857" s="83"/>
      <c r="R857" s="83"/>
      <c r="S857" s="83"/>
      <c r="T857" s="83"/>
      <c r="U857" s="83"/>
      <c r="V857" s="83"/>
      <c r="W857" s="83"/>
      <c r="X857" s="83"/>
      <c r="Y857" s="83"/>
      <c r="Z857" s="83"/>
    </row>
    <row r="858" spans="1:26" ht="12.75" customHeight="1" x14ac:dyDescent="0.2">
      <c r="A858" s="134"/>
      <c r="B858" s="134"/>
      <c r="C858" s="134"/>
      <c r="D858" s="134"/>
      <c r="E858" s="134"/>
      <c r="F858" s="134"/>
      <c r="G858" s="134"/>
      <c r="H858" s="83"/>
      <c r="I858" s="83"/>
      <c r="J858" s="83"/>
      <c r="K858" s="83"/>
      <c r="L858" s="83"/>
      <c r="M858" s="83"/>
      <c r="N858" s="83"/>
      <c r="O858" s="83"/>
      <c r="P858" s="83"/>
      <c r="Q858" s="83"/>
      <c r="R858" s="83"/>
      <c r="S858" s="83"/>
      <c r="T858" s="83"/>
      <c r="U858" s="83"/>
      <c r="V858" s="83"/>
      <c r="W858" s="83"/>
      <c r="X858" s="83"/>
      <c r="Y858" s="83"/>
      <c r="Z858" s="83"/>
    </row>
    <row r="859" spans="1:26" ht="12.75" customHeight="1" x14ac:dyDescent="0.2">
      <c r="A859" s="134"/>
      <c r="B859" s="134"/>
      <c r="C859" s="134"/>
      <c r="D859" s="134"/>
      <c r="E859" s="134"/>
      <c r="F859" s="134"/>
      <c r="G859" s="134"/>
      <c r="H859" s="83"/>
      <c r="I859" s="83"/>
      <c r="J859" s="83"/>
      <c r="K859" s="83"/>
      <c r="L859" s="83"/>
      <c r="M859" s="83"/>
      <c r="N859" s="83"/>
      <c r="O859" s="83"/>
      <c r="P859" s="83"/>
      <c r="Q859" s="83"/>
      <c r="R859" s="83"/>
      <c r="S859" s="83"/>
      <c r="T859" s="83"/>
      <c r="U859" s="83"/>
      <c r="V859" s="83"/>
      <c r="W859" s="83"/>
      <c r="X859" s="83"/>
      <c r="Y859" s="83"/>
      <c r="Z859" s="83"/>
    </row>
    <row r="860" spans="1:26" ht="12.75" customHeight="1" x14ac:dyDescent="0.2">
      <c r="A860" s="134"/>
      <c r="B860" s="134"/>
      <c r="C860" s="134"/>
      <c r="D860" s="134"/>
      <c r="E860" s="134"/>
      <c r="F860" s="134"/>
      <c r="G860" s="134"/>
      <c r="H860" s="83"/>
      <c r="I860" s="83"/>
      <c r="J860" s="83"/>
      <c r="K860" s="83"/>
      <c r="L860" s="83"/>
      <c r="M860" s="83"/>
      <c r="N860" s="83"/>
      <c r="O860" s="83"/>
      <c r="P860" s="83"/>
      <c r="Q860" s="83"/>
      <c r="R860" s="83"/>
      <c r="S860" s="83"/>
      <c r="T860" s="83"/>
      <c r="U860" s="83"/>
      <c r="V860" s="83"/>
      <c r="W860" s="83"/>
      <c r="X860" s="83"/>
      <c r="Y860" s="83"/>
      <c r="Z860" s="83"/>
    </row>
    <row r="861" spans="1:26" ht="12.75" customHeight="1" x14ac:dyDescent="0.2">
      <c r="A861" s="134"/>
      <c r="B861" s="134"/>
      <c r="C861" s="134"/>
      <c r="D861" s="134"/>
      <c r="E861" s="134"/>
      <c r="F861" s="134"/>
      <c r="G861" s="134"/>
      <c r="H861" s="83"/>
      <c r="I861" s="83"/>
      <c r="J861" s="83"/>
      <c r="K861" s="83"/>
      <c r="L861" s="83"/>
      <c r="M861" s="83"/>
      <c r="N861" s="83"/>
      <c r="O861" s="83"/>
      <c r="P861" s="83"/>
      <c r="Q861" s="83"/>
      <c r="R861" s="83"/>
      <c r="S861" s="83"/>
      <c r="T861" s="83"/>
      <c r="U861" s="83"/>
      <c r="V861" s="83"/>
      <c r="W861" s="83"/>
      <c r="X861" s="83"/>
      <c r="Y861" s="83"/>
      <c r="Z861" s="83"/>
    </row>
    <row r="862" spans="1:26" ht="12.75" customHeight="1" x14ac:dyDescent="0.2">
      <c r="A862" s="134"/>
      <c r="B862" s="134"/>
      <c r="C862" s="134"/>
      <c r="D862" s="134"/>
      <c r="E862" s="134"/>
      <c r="F862" s="134"/>
      <c r="G862" s="134"/>
      <c r="H862" s="83"/>
      <c r="I862" s="83"/>
      <c r="J862" s="83"/>
      <c r="K862" s="83"/>
      <c r="L862" s="83"/>
      <c r="M862" s="83"/>
      <c r="N862" s="83"/>
      <c r="O862" s="83"/>
      <c r="P862" s="83"/>
      <c r="Q862" s="83"/>
      <c r="R862" s="83"/>
      <c r="S862" s="83"/>
      <c r="T862" s="83"/>
      <c r="U862" s="83"/>
      <c r="V862" s="83"/>
      <c r="W862" s="83"/>
      <c r="X862" s="83"/>
      <c r="Y862" s="83"/>
      <c r="Z862" s="83"/>
    </row>
    <row r="863" spans="1:26" ht="12.75" customHeight="1" x14ac:dyDescent="0.2">
      <c r="A863" s="134"/>
      <c r="B863" s="134"/>
      <c r="C863" s="134"/>
      <c r="D863" s="134"/>
      <c r="E863" s="134"/>
      <c r="F863" s="134"/>
      <c r="G863" s="134"/>
      <c r="H863" s="83"/>
      <c r="I863" s="83"/>
      <c r="J863" s="83"/>
      <c r="K863" s="83"/>
      <c r="L863" s="83"/>
      <c r="M863" s="83"/>
      <c r="N863" s="83"/>
      <c r="O863" s="83"/>
      <c r="P863" s="83"/>
      <c r="Q863" s="83"/>
      <c r="R863" s="83"/>
      <c r="S863" s="83"/>
      <c r="T863" s="83"/>
      <c r="U863" s="83"/>
      <c r="V863" s="83"/>
      <c r="W863" s="83"/>
      <c r="X863" s="83"/>
      <c r="Y863" s="83"/>
      <c r="Z863" s="83"/>
    </row>
    <row r="864" spans="1:26" ht="12.75" customHeight="1" x14ac:dyDescent="0.2">
      <c r="A864" s="134"/>
      <c r="B864" s="134"/>
      <c r="C864" s="134"/>
      <c r="D864" s="134"/>
      <c r="E864" s="134"/>
      <c r="F864" s="134"/>
      <c r="G864" s="134"/>
      <c r="H864" s="83"/>
      <c r="I864" s="83"/>
      <c r="J864" s="83"/>
      <c r="K864" s="83"/>
      <c r="L864" s="83"/>
      <c r="M864" s="83"/>
      <c r="N864" s="83"/>
      <c r="O864" s="83"/>
      <c r="P864" s="83"/>
      <c r="Q864" s="83"/>
      <c r="R864" s="83"/>
      <c r="S864" s="83"/>
      <c r="T864" s="83"/>
      <c r="U864" s="83"/>
      <c r="V864" s="83"/>
      <c r="W864" s="83"/>
      <c r="X864" s="83"/>
      <c r="Y864" s="83"/>
      <c r="Z864" s="83"/>
    </row>
    <row r="865" spans="1:26" ht="12.75" customHeight="1" x14ac:dyDescent="0.2">
      <c r="A865" s="134"/>
      <c r="B865" s="134"/>
      <c r="C865" s="134"/>
      <c r="D865" s="134"/>
      <c r="E865" s="134"/>
      <c r="F865" s="134"/>
      <c r="G865" s="134"/>
      <c r="H865" s="83"/>
      <c r="I865" s="83"/>
      <c r="J865" s="83"/>
      <c r="K865" s="83"/>
      <c r="L865" s="83"/>
      <c r="M865" s="83"/>
      <c r="N865" s="83"/>
      <c r="O865" s="83"/>
      <c r="P865" s="83"/>
      <c r="Q865" s="83"/>
      <c r="R865" s="83"/>
      <c r="S865" s="83"/>
      <c r="T865" s="83"/>
      <c r="U865" s="83"/>
      <c r="V865" s="83"/>
      <c r="W865" s="83"/>
      <c r="X865" s="83"/>
      <c r="Y865" s="83"/>
      <c r="Z865" s="83"/>
    </row>
    <row r="866" spans="1:26" ht="12.75" customHeight="1" x14ac:dyDescent="0.2">
      <c r="A866" s="134"/>
      <c r="B866" s="134"/>
      <c r="C866" s="134"/>
      <c r="D866" s="134"/>
      <c r="E866" s="134"/>
      <c r="F866" s="134"/>
      <c r="G866" s="134"/>
      <c r="H866" s="83"/>
      <c r="I866" s="83"/>
      <c r="J866" s="83"/>
      <c r="K866" s="83"/>
      <c r="L866" s="83"/>
      <c r="M866" s="83"/>
      <c r="N866" s="83"/>
      <c r="O866" s="83"/>
      <c r="P866" s="83"/>
      <c r="Q866" s="83"/>
      <c r="R866" s="83"/>
      <c r="S866" s="83"/>
      <c r="T866" s="83"/>
      <c r="U866" s="83"/>
      <c r="V866" s="83"/>
      <c r="W866" s="83"/>
      <c r="X866" s="83"/>
      <c r="Y866" s="83"/>
      <c r="Z866" s="83"/>
    </row>
    <row r="867" spans="1:26" ht="12.75" customHeight="1" x14ac:dyDescent="0.2">
      <c r="A867" s="134"/>
      <c r="B867" s="134"/>
      <c r="C867" s="134"/>
      <c r="D867" s="134"/>
      <c r="E867" s="134"/>
      <c r="F867" s="134"/>
      <c r="G867" s="134"/>
      <c r="H867" s="83"/>
      <c r="I867" s="83"/>
      <c r="J867" s="83"/>
      <c r="K867" s="83"/>
      <c r="L867" s="83"/>
      <c r="M867" s="83"/>
      <c r="N867" s="83"/>
      <c r="O867" s="83"/>
      <c r="P867" s="83"/>
      <c r="Q867" s="83"/>
      <c r="R867" s="83"/>
      <c r="S867" s="83"/>
      <c r="T867" s="83"/>
      <c r="U867" s="83"/>
      <c r="V867" s="83"/>
      <c r="W867" s="83"/>
      <c r="X867" s="83"/>
      <c r="Y867" s="83"/>
      <c r="Z867" s="83"/>
    </row>
    <row r="868" spans="1:26" ht="12.75" customHeight="1" x14ac:dyDescent="0.2">
      <c r="A868" s="134"/>
      <c r="B868" s="134"/>
      <c r="C868" s="134"/>
      <c r="D868" s="134"/>
      <c r="E868" s="134"/>
      <c r="F868" s="134"/>
      <c r="G868" s="134"/>
      <c r="H868" s="83"/>
      <c r="I868" s="83"/>
      <c r="J868" s="83"/>
      <c r="K868" s="83"/>
      <c r="L868" s="83"/>
      <c r="M868" s="83"/>
      <c r="N868" s="83"/>
      <c r="O868" s="83"/>
      <c r="P868" s="83"/>
      <c r="Q868" s="83"/>
      <c r="R868" s="83"/>
      <c r="S868" s="83"/>
      <c r="T868" s="83"/>
      <c r="U868" s="83"/>
      <c r="V868" s="83"/>
      <c r="W868" s="83"/>
      <c r="X868" s="83"/>
      <c r="Y868" s="83"/>
      <c r="Z868" s="83"/>
    </row>
    <row r="869" spans="1:26" ht="12.75" customHeight="1" x14ac:dyDescent="0.2">
      <c r="A869" s="134"/>
      <c r="B869" s="134"/>
      <c r="C869" s="134"/>
      <c r="D869" s="134"/>
      <c r="E869" s="134"/>
      <c r="F869" s="134"/>
      <c r="G869" s="134"/>
      <c r="H869" s="83"/>
      <c r="I869" s="83"/>
      <c r="J869" s="83"/>
      <c r="K869" s="83"/>
      <c r="L869" s="83"/>
      <c r="M869" s="83"/>
      <c r="N869" s="83"/>
      <c r="O869" s="83"/>
      <c r="P869" s="83"/>
      <c r="Q869" s="83"/>
      <c r="R869" s="83"/>
      <c r="S869" s="83"/>
      <c r="T869" s="83"/>
      <c r="U869" s="83"/>
      <c r="V869" s="83"/>
      <c r="W869" s="83"/>
      <c r="X869" s="83"/>
      <c r="Y869" s="83"/>
      <c r="Z869" s="83"/>
    </row>
    <row r="870" spans="1:26" ht="12.75" customHeight="1" x14ac:dyDescent="0.2">
      <c r="A870" s="134"/>
      <c r="B870" s="134"/>
      <c r="C870" s="134"/>
      <c r="D870" s="134"/>
      <c r="E870" s="134"/>
      <c r="F870" s="134"/>
      <c r="G870" s="134"/>
      <c r="H870" s="83"/>
      <c r="I870" s="83"/>
      <c r="J870" s="83"/>
      <c r="K870" s="83"/>
      <c r="L870" s="83"/>
      <c r="M870" s="83"/>
      <c r="N870" s="83"/>
      <c r="O870" s="83"/>
      <c r="P870" s="83"/>
      <c r="Q870" s="83"/>
      <c r="R870" s="83"/>
      <c r="S870" s="83"/>
      <c r="T870" s="83"/>
      <c r="U870" s="83"/>
      <c r="V870" s="83"/>
      <c r="W870" s="83"/>
      <c r="X870" s="83"/>
      <c r="Y870" s="83"/>
      <c r="Z870" s="83"/>
    </row>
    <row r="871" spans="1:26" ht="12.75" customHeight="1" x14ac:dyDescent="0.2">
      <c r="A871" s="134"/>
      <c r="B871" s="134"/>
      <c r="C871" s="134"/>
      <c r="D871" s="134"/>
      <c r="E871" s="134"/>
      <c r="F871" s="134"/>
      <c r="G871" s="134"/>
      <c r="H871" s="83"/>
      <c r="I871" s="83"/>
      <c r="J871" s="83"/>
      <c r="K871" s="83"/>
      <c r="L871" s="83"/>
      <c r="M871" s="83"/>
      <c r="N871" s="83"/>
      <c r="O871" s="83"/>
      <c r="P871" s="83"/>
      <c r="Q871" s="83"/>
      <c r="R871" s="83"/>
      <c r="S871" s="83"/>
      <c r="T871" s="83"/>
      <c r="U871" s="83"/>
      <c r="V871" s="83"/>
      <c r="W871" s="83"/>
      <c r="X871" s="83"/>
      <c r="Y871" s="83"/>
      <c r="Z871" s="83"/>
    </row>
    <row r="872" spans="1:26" ht="12.75" customHeight="1" x14ac:dyDescent="0.2">
      <c r="A872" s="134"/>
      <c r="B872" s="134"/>
      <c r="C872" s="134"/>
      <c r="D872" s="134"/>
      <c r="E872" s="134"/>
      <c r="F872" s="134"/>
      <c r="G872" s="134"/>
      <c r="H872" s="83"/>
      <c r="I872" s="83"/>
      <c r="J872" s="83"/>
      <c r="K872" s="83"/>
      <c r="L872" s="83"/>
      <c r="M872" s="83"/>
      <c r="N872" s="83"/>
      <c r="O872" s="83"/>
      <c r="P872" s="83"/>
      <c r="Q872" s="83"/>
      <c r="R872" s="83"/>
      <c r="S872" s="83"/>
      <c r="T872" s="83"/>
      <c r="U872" s="83"/>
      <c r="V872" s="83"/>
      <c r="W872" s="83"/>
      <c r="X872" s="83"/>
      <c r="Y872" s="83"/>
      <c r="Z872" s="83"/>
    </row>
    <row r="873" spans="1:26" ht="12.75" customHeight="1" x14ac:dyDescent="0.2">
      <c r="A873" s="134"/>
      <c r="B873" s="134"/>
      <c r="C873" s="134"/>
      <c r="D873" s="134"/>
      <c r="E873" s="134"/>
      <c r="F873" s="134"/>
      <c r="G873" s="134"/>
      <c r="H873" s="83"/>
      <c r="I873" s="83"/>
      <c r="J873" s="83"/>
      <c r="K873" s="83"/>
      <c r="L873" s="83"/>
      <c r="M873" s="83"/>
      <c r="N873" s="83"/>
      <c r="O873" s="83"/>
      <c r="P873" s="83"/>
      <c r="Q873" s="83"/>
      <c r="R873" s="83"/>
      <c r="S873" s="83"/>
      <c r="T873" s="83"/>
      <c r="U873" s="83"/>
      <c r="V873" s="83"/>
      <c r="W873" s="83"/>
      <c r="X873" s="83"/>
      <c r="Y873" s="83"/>
      <c r="Z873" s="83"/>
    </row>
    <row r="874" spans="1:26" ht="12.75" customHeight="1" x14ac:dyDescent="0.2">
      <c r="A874" s="134"/>
      <c r="B874" s="134"/>
      <c r="C874" s="134"/>
      <c r="D874" s="134"/>
      <c r="E874" s="134"/>
      <c r="F874" s="134"/>
      <c r="G874" s="134"/>
      <c r="H874" s="83"/>
      <c r="I874" s="83"/>
      <c r="J874" s="83"/>
      <c r="K874" s="83"/>
      <c r="L874" s="83"/>
      <c r="M874" s="83"/>
      <c r="N874" s="83"/>
      <c r="O874" s="83"/>
      <c r="P874" s="83"/>
      <c r="Q874" s="83"/>
      <c r="R874" s="83"/>
      <c r="S874" s="83"/>
      <c r="T874" s="83"/>
      <c r="U874" s="83"/>
      <c r="V874" s="83"/>
      <c r="W874" s="83"/>
      <c r="X874" s="83"/>
      <c r="Y874" s="83"/>
      <c r="Z874" s="83"/>
    </row>
    <row r="875" spans="1:26" ht="12.75" customHeight="1" x14ac:dyDescent="0.2">
      <c r="A875" s="134"/>
      <c r="B875" s="134"/>
      <c r="C875" s="134"/>
      <c r="D875" s="134"/>
      <c r="E875" s="134"/>
      <c r="F875" s="134"/>
      <c r="G875" s="134"/>
      <c r="H875" s="83"/>
      <c r="I875" s="83"/>
      <c r="J875" s="83"/>
      <c r="K875" s="83"/>
      <c r="L875" s="83"/>
      <c r="M875" s="83"/>
      <c r="N875" s="83"/>
      <c r="O875" s="83"/>
      <c r="P875" s="83"/>
      <c r="Q875" s="83"/>
      <c r="R875" s="83"/>
      <c r="S875" s="83"/>
      <c r="T875" s="83"/>
      <c r="U875" s="83"/>
      <c r="V875" s="83"/>
      <c r="W875" s="83"/>
      <c r="X875" s="83"/>
      <c r="Y875" s="83"/>
      <c r="Z875" s="83"/>
    </row>
    <row r="876" spans="1:26" ht="12.75" customHeight="1" x14ac:dyDescent="0.2">
      <c r="A876" s="134"/>
      <c r="B876" s="134"/>
      <c r="C876" s="134"/>
      <c r="D876" s="134"/>
      <c r="E876" s="134"/>
      <c r="F876" s="134"/>
      <c r="G876" s="134"/>
      <c r="H876" s="83"/>
      <c r="I876" s="83"/>
      <c r="J876" s="83"/>
      <c r="K876" s="83"/>
      <c r="L876" s="83"/>
      <c r="M876" s="83"/>
      <c r="N876" s="83"/>
      <c r="O876" s="83"/>
      <c r="P876" s="83"/>
      <c r="Q876" s="83"/>
      <c r="R876" s="83"/>
      <c r="S876" s="83"/>
      <c r="T876" s="83"/>
      <c r="U876" s="83"/>
      <c r="V876" s="83"/>
      <c r="W876" s="83"/>
      <c r="X876" s="83"/>
      <c r="Y876" s="83"/>
      <c r="Z876" s="83"/>
    </row>
    <row r="877" spans="1:26" ht="12.75" customHeight="1" x14ac:dyDescent="0.2">
      <c r="A877" s="134"/>
      <c r="B877" s="134"/>
      <c r="C877" s="134"/>
      <c r="D877" s="134"/>
      <c r="E877" s="134"/>
      <c r="F877" s="134"/>
      <c r="G877" s="134"/>
      <c r="H877" s="83"/>
      <c r="I877" s="83"/>
      <c r="J877" s="83"/>
      <c r="K877" s="83"/>
      <c r="L877" s="83"/>
      <c r="M877" s="83"/>
      <c r="N877" s="83"/>
      <c r="O877" s="83"/>
      <c r="P877" s="83"/>
      <c r="Q877" s="83"/>
      <c r="R877" s="83"/>
      <c r="S877" s="83"/>
      <c r="T877" s="83"/>
      <c r="U877" s="83"/>
      <c r="V877" s="83"/>
      <c r="W877" s="83"/>
      <c r="X877" s="83"/>
      <c r="Y877" s="83"/>
      <c r="Z877" s="83"/>
    </row>
    <row r="878" spans="1:26" ht="12.75" customHeight="1" x14ac:dyDescent="0.2">
      <c r="A878" s="134"/>
      <c r="B878" s="134"/>
      <c r="C878" s="134"/>
      <c r="D878" s="134"/>
      <c r="E878" s="134"/>
      <c r="F878" s="134"/>
      <c r="G878" s="134"/>
      <c r="H878" s="83"/>
      <c r="I878" s="83"/>
      <c r="J878" s="83"/>
      <c r="K878" s="83"/>
      <c r="L878" s="83"/>
      <c r="M878" s="83"/>
      <c r="N878" s="83"/>
      <c r="O878" s="83"/>
      <c r="P878" s="83"/>
      <c r="Q878" s="83"/>
      <c r="R878" s="83"/>
      <c r="S878" s="83"/>
      <c r="T878" s="83"/>
      <c r="U878" s="83"/>
      <c r="V878" s="83"/>
      <c r="W878" s="83"/>
      <c r="X878" s="83"/>
      <c r="Y878" s="83"/>
      <c r="Z878" s="83"/>
    </row>
    <row r="879" spans="1:26" ht="12.75" customHeight="1" x14ac:dyDescent="0.2">
      <c r="A879" s="134"/>
      <c r="B879" s="134"/>
      <c r="C879" s="134"/>
      <c r="D879" s="134"/>
      <c r="E879" s="134"/>
      <c r="F879" s="134"/>
      <c r="G879" s="134"/>
      <c r="H879" s="83"/>
      <c r="I879" s="83"/>
      <c r="J879" s="83"/>
      <c r="K879" s="83"/>
      <c r="L879" s="83"/>
      <c r="M879" s="83"/>
      <c r="N879" s="83"/>
      <c r="O879" s="83"/>
      <c r="P879" s="83"/>
      <c r="Q879" s="83"/>
      <c r="R879" s="83"/>
      <c r="S879" s="83"/>
      <c r="T879" s="83"/>
      <c r="U879" s="83"/>
      <c r="V879" s="83"/>
      <c r="W879" s="83"/>
      <c r="X879" s="83"/>
      <c r="Y879" s="83"/>
      <c r="Z879" s="83"/>
    </row>
    <row r="880" spans="1:26" ht="12.75" customHeight="1" x14ac:dyDescent="0.2">
      <c r="A880" s="134"/>
      <c r="B880" s="134"/>
      <c r="C880" s="134"/>
      <c r="D880" s="134"/>
      <c r="E880" s="134"/>
      <c r="F880" s="134"/>
      <c r="G880" s="134"/>
      <c r="H880" s="83"/>
      <c r="I880" s="83"/>
      <c r="J880" s="83"/>
      <c r="K880" s="83"/>
      <c r="L880" s="83"/>
      <c r="M880" s="83"/>
      <c r="N880" s="83"/>
      <c r="O880" s="83"/>
      <c r="P880" s="83"/>
      <c r="Q880" s="83"/>
      <c r="R880" s="83"/>
      <c r="S880" s="83"/>
      <c r="T880" s="83"/>
      <c r="U880" s="83"/>
      <c r="V880" s="83"/>
      <c r="W880" s="83"/>
      <c r="X880" s="83"/>
      <c r="Y880" s="83"/>
      <c r="Z880" s="83"/>
    </row>
    <row r="881" spans="1:26" ht="12.75" customHeight="1" x14ac:dyDescent="0.2">
      <c r="A881" s="134"/>
      <c r="B881" s="134"/>
      <c r="C881" s="134"/>
      <c r="D881" s="134"/>
      <c r="E881" s="134"/>
      <c r="F881" s="134"/>
      <c r="G881" s="134"/>
      <c r="H881" s="83"/>
      <c r="I881" s="83"/>
      <c r="J881" s="83"/>
      <c r="K881" s="83"/>
      <c r="L881" s="83"/>
      <c r="M881" s="83"/>
      <c r="N881" s="83"/>
      <c r="O881" s="83"/>
      <c r="P881" s="83"/>
      <c r="Q881" s="83"/>
      <c r="R881" s="83"/>
      <c r="S881" s="83"/>
      <c r="T881" s="83"/>
      <c r="U881" s="83"/>
      <c r="V881" s="83"/>
      <c r="W881" s="83"/>
      <c r="X881" s="83"/>
      <c r="Y881" s="83"/>
      <c r="Z881" s="83"/>
    </row>
    <row r="882" spans="1:26" ht="12.75" customHeight="1" x14ac:dyDescent="0.2">
      <c r="A882" s="134"/>
      <c r="B882" s="134"/>
      <c r="C882" s="134"/>
      <c r="D882" s="134"/>
      <c r="E882" s="134"/>
      <c r="F882" s="134"/>
      <c r="G882" s="134"/>
      <c r="H882" s="83"/>
      <c r="I882" s="83"/>
      <c r="J882" s="83"/>
      <c r="K882" s="83"/>
      <c r="L882" s="83"/>
      <c r="M882" s="83"/>
      <c r="N882" s="83"/>
      <c r="O882" s="83"/>
      <c r="P882" s="83"/>
      <c r="Q882" s="83"/>
      <c r="R882" s="83"/>
      <c r="S882" s="83"/>
      <c r="T882" s="83"/>
      <c r="U882" s="83"/>
      <c r="V882" s="83"/>
      <c r="W882" s="83"/>
      <c r="X882" s="83"/>
      <c r="Y882" s="83"/>
      <c r="Z882" s="83"/>
    </row>
    <row r="883" spans="1:26" ht="12.75" customHeight="1" x14ac:dyDescent="0.2">
      <c r="A883" s="134"/>
      <c r="B883" s="134"/>
      <c r="C883" s="134"/>
      <c r="D883" s="134"/>
      <c r="E883" s="134"/>
      <c r="F883" s="134"/>
      <c r="G883" s="134"/>
      <c r="H883" s="83"/>
      <c r="I883" s="83"/>
      <c r="J883" s="83"/>
      <c r="K883" s="83"/>
      <c r="L883" s="83"/>
      <c r="M883" s="83"/>
      <c r="N883" s="83"/>
      <c r="O883" s="83"/>
      <c r="P883" s="83"/>
      <c r="Q883" s="83"/>
      <c r="R883" s="83"/>
      <c r="S883" s="83"/>
      <c r="T883" s="83"/>
      <c r="U883" s="83"/>
      <c r="V883" s="83"/>
      <c r="W883" s="83"/>
      <c r="X883" s="83"/>
      <c r="Y883" s="83"/>
      <c r="Z883" s="83"/>
    </row>
    <row r="884" spans="1:26" ht="12.75" customHeight="1" x14ac:dyDescent="0.2">
      <c r="A884" s="134"/>
      <c r="B884" s="134"/>
      <c r="C884" s="134"/>
      <c r="D884" s="134"/>
      <c r="E884" s="134"/>
      <c r="F884" s="134"/>
      <c r="G884" s="134"/>
      <c r="H884" s="83"/>
      <c r="I884" s="83"/>
      <c r="J884" s="83"/>
      <c r="K884" s="83"/>
      <c r="L884" s="83"/>
      <c r="M884" s="83"/>
      <c r="N884" s="83"/>
      <c r="O884" s="83"/>
      <c r="P884" s="83"/>
      <c r="Q884" s="83"/>
      <c r="R884" s="83"/>
      <c r="S884" s="83"/>
      <c r="T884" s="83"/>
      <c r="U884" s="83"/>
      <c r="V884" s="83"/>
      <c r="W884" s="83"/>
      <c r="X884" s="83"/>
      <c r="Y884" s="83"/>
      <c r="Z884" s="83"/>
    </row>
    <row r="885" spans="1:26" ht="12.75" customHeight="1" x14ac:dyDescent="0.2">
      <c r="A885" s="134"/>
      <c r="B885" s="134"/>
      <c r="C885" s="134"/>
      <c r="D885" s="134"/>
      <c r="E885" s="134"/>
      <c r="F885" s="134"/>
      <c r="G885" s="134"/>
      <c r="H885" s="83"/>
      <c r="I885" s="83"/>
      <c r="J885" s="83"/>
      <c r="K885" s="83"/>
      <c r="L885" s="83"/>
      <c r="M885" s="83"/>
      <c r="N885" s="83"/>
      <c r="O885" s="83"/>
      <c r="P885" s="83"/>
      <c r="Q885" s="83"/>
      <c r="R885" s="83"/>
      <c r="S885" s="83"/>
      <c r="T885" s="83"/>
      <c r="U885" s="83"/>
      <c r="V885" s="83"/>
      <c r="W885" s="83"/>
      <c r="X885" s="83"/>
      <c r="Y885" s="83"/>
      <c r="Z885" s="83"/>
    </row>
    <row r="886" spans="1:26" ht="12.75" customHeight="1" x14ac:dyDescent="0.2">
      <c r="A886" s="134"/>
      <c r="B886" s="134"/>
      <c r="C886" s="134"/>
      <c r="D886" s="134"/>
      <c r="E886" s="134"/>
      <c r="F886" s="134"/>
      <c r="G886" s="134"/>
      <c r="H886" s="83"/>
      <c r="I886" s="83"/>
      <c r="J886" s="83"/>
      <c r="K886" s="83"/>
      <c r="L886" s="83"/>
      <c r="M886" s="83"/>
      <c r="N886" s="83"/>
      <c r="O886" s="83"/>
      <c r="P886" s="83"/>
      <c r="Q886" s="83"/>
      <c r="R886" s="83"/>
      <c r="S886" s="83"/>
      <c r="T886" s="83"/>
      <c r="U886" s="83"/>
      <c r="V886" s="83"/>
      <c r="W886" s="83"/>
      <c r="X886" s="83"/>
      <c r="Y886" s="83"/>
      <c r="Z886" s="83"/>
    </row>
    <row r="887" spans="1:26" ht="12.75" customHeight="1" x14ac:dyDescent="0.2">
      <c r="A887" s="134"/>
      <c r="B887" s="134"/>
      <c r="C887" s="134"/>
      <c r="D887" s="134"/>
      <c r="E887" s="134"/>
      <c r="F887" s="134"/>
      <c r="G887" s="134"/>
      <c r="H887" s="83"/>
      <c r="I887" s="83"/>
      <c r="J887" s="83"/>
      <c r="K887" s="83"/>
      <c r="L887" s="83"/>
      <c r="M887" s="83"/>
      <c r="N887" s="83"/>
      <c r="O887" s="83"/>
      <c r="P887" s="83"/>
      <c r="Q887" s="83"/>
      <c r="R887" s="83"/>
      <c r="S887" s="83"/>
      <c r="T887" s="83"/>
      <c r="U887" s="83"/>
      <c r="V887" s="83"/>
      <c r="W887" s="83"/>
      <c r="X887" s="83"/>
      <c r="Y887" s="83"/>
      <c r="Z887" s="83"/>
    </row>
    <row r="888" spans="1:26" ht="12.75" customHeight="1" x14ac:dyDescent="0.2">
      <c r="A888" s="134"/>
      <c r="B888" s="134"/>
      <c r="C888" s="134"/>
      <c r="D888" s="134"/>
      <c r="E888" s="134"/>
      <c r="F888" s="134"/>
      <c r="G888" s="134"/>
      <c r="H888" s="83"/>
      <c r="I888" s="83"/>
      <c r="J888" s="83"/>
      <c r="K888" s="83"/>
      <c r="L888" s="83"/>
      <c r="M888" s="83"/>
      <c r="N888" s="83"/>
      <c r="O888" s="83"/>
      <c r="P888" s="83"/>
      <c r="Q888" s="83"/>
      <c r="R888" s="83"/>
      <c r="S888" s="83"/>
      <c r="T888" s="83"/>
      <c r="U888" s="83"/>
      <c r="V888" s="83"/>
      <c r="W888" s="83"/>
      <c r="X888" s="83"/>
      <c r="Y888" s="83"/>
      <c r="Z888" s="83"/>
    </row>
    <row r="889" spans="1:26" ht="12.75" customHeight="1" x14ac:dyDescent="0.2">
      <c r="A889" s="134"/>
      <c r="B889" s="134"/>
      <c r="C889" s="134"/>
      <c r="D889" s="134"/>
      <c r="E889" s="134"/>
      <c r="F889" s="134"/>
      <c r="G889" s="134"/>
      <c r="H889" s="83"/>
      <c r="I889" s="83"/>
      <c r="J889" s="83"/>
      <c r="K889" s="83"/>
      <c r="L889" s="83"/>
      <c r="M889" s="83"/>
      <c r="N889" s="83"/>
      <c r="O889" s="83"/>
      <c r="P889" s="83"/>
      <c r="Q889" s="83"/>
      <c r="R889" s="83"/>
      <c r="S889" s="83"/>
      <c r="T889" s="83"/>
      <c r="U889" s="83"/>
      <c r="V889" s="83"/>
      <c r="W889" s="83"/>
      <c r="X889" s="83"/>
      <c r="Y889" s="83"/>
      <c r="Z889" s="83"/>
    </row>
    <row r="890" spans="1:26" ht="12.75" customHeight="1" x14ac:dyDescent="0.2">
      <c r="A890" s="134"/>
      <c r="B890" s="134"/>
      <c r="C890" s="134"/>
      <c r="D890" s="134"/>
      <c r="E890" s="134"/>
      <c r="F890" s="134"/>
      <c r="G890" s="134"/>
      <c r="H890" s="83"/>
      <c r="I890" s="83"/>
      <c r="J890" s="83"/>
      <c r="K890" s="83"/>
      <c r="L890" s="83"/>
      <c r="M890" s="83"/>
      <c r="N890" s="83"/>
      <c r="O890" s="83"/>
      <c r="P890" s="83"/>
      <c r="Q890" s="83"/>
      <c r="R890" s="83"/>
      <c r="S890" s="83"/>
      <c r="T890" s="83"/>
      <c r="U890" s="83"/>
      <c r="V890" s="83"/>
      <c r="W890" s="83"/>
      <c r="X890" s="83"/>
      <c r="Y890" s="83"/>
      <c r="Z890" s="83"/>
    </row>
    <row r="891" spans="1:26" ht="12.75" customHeight="1" x14ac:dyDescent="0.2">
      <c r="A891" s="134"/>
      <c r="B891" s="134"/>
      <c r="C891" s="134"/>
      <c r="D891" s="134"/>
      <c r="E891" s="134"/>
      <c r="F891" s="134"/>
      <c r="G891" s="134"/>
      <c r="H891" s="83"/>
      <c r="I891" s="83"/>
      <c r="J891" s="83"/>
      <c r="K891" s="83"/>
      <c r="L891" s="83"/>
      <c r="M891" s="83"/>
      <c r="N891" s="83"/>
      <c r="O891" s="83"/>
      <c r="P891" s="83"/>
      <c r="Q891" s="83"/>
      <c r="R891" s="83"/>
      <c r="S891" s="83"/>
      <c r="T891" s="83"/>
      <c r="U891" s="83"/>
      <c r="V891" s="83"/>
      <c r="W891" s="83"/>
      <c r="X891" s="83"/>
      <c r="Y891" s="83"/>
      <c r="Z891" s="83"/>
    </row>
    <row r="892" spans="1:26" ht="12.75" customHeight="1" x14ac:dyDescent="0.2">
      <c r="A892" s="134"/>
      <c r="B892" s="134"/>
      <c r="C892" s="134"/>
      <c r="D892" s="134"/>
      <c r="E892" s="134"/>
      <c r="F892" s="134"/>
      <c r="G892" s="134"/>
      <c r="H892" s="83"/>
      <c r="I892" s="83"/>
      <c r="J892" s="83"/>
      <c r="K892" s="83"/>
      <c r="L892" s="83"/>
      <c r="M892" s="83"/>
      <c r="N892" s="83"/>
      <c r="O892" s="83"/>
      <c r="P892" s="83"/>
      <c r="Q892" s="83"/>
      <c r="R892" s="83"/>
      <c r="S892" s="83"/>
      <c r="T892" s="83"/>
      <c r="U892" s="83"/>
      <c r="V892" s="83"/>
      <c r="W892" s="83"/>
      <c r="X892" s="83"/>
      <c r="Y892" s="83"/>
      <c r="Z892" s="83"/>
    </row>
    <row r="893" spans="1:26" ht="12.75" customHeight="1" x14ac:dyDescent="0.2">
      <c r="A893" s="134"/>
      <c r="B893" s="134"/>
      <c r="C893" s="134"/>
      <c r="D893" s="134"/>
      <c r="E893" s="134"/>
      <c r="F893" s="134"/>
      <c r="G893" s="134"/>
      <c r="H893" s="83"/>
      <c r="I893" s="83"/>
      <c r="J893" s="83"/>
      <c r="K893" s="83"/>
      <c r="L893" s="83"/>
      <c r="M893" s="83"/>
      <c r="N893" s="83"/>
      <c r="O893" s="83"/>
      <c r="P893" s="83"/>
      <c r="Q893" s="83"/>
      <c r="R893" s="83"/>
      <c r="S893" s="83"/>
      <c r="T893" s="83"/>
      <c r="U893" s="83"/>
      <c r="V893" s="83"/>
      <c r="W893" s="83"/>
      <c r="X893" s="83"/>
      <c r="Y893" s="83"/>
      <c r="Z893" s="83"/>
    </row>
    <row r="894" spans="1:26" ht="12.75" customHeight="1" x14ac:dyDescent="0.2">
      <c r="A894" s="134"/>
      <c r="B894" s="134"/>
      <c r="C894" s="134"/>
      <c r="D894" s="134"/>
      <c r="E894" s="134"/>
      <c r="F894" s="134"/>
      <c r="G894" s="134"/>
      <c r="H894" s="83"/>
      <c r="I894" s="83"/>
      <c r="J894" s="83"/>
      <c r="K894" s="83"/>
      <c r="L894" s="83"/>
      <c r="M894" s="83"/>
      <c r="N894" s="83"/>
      <c r="O894" s="83"/>
      <c r="P894" s="83"/>
      <c r="Q894" s="83"/>
      <c r="R894" s="83"/>
      <c r="S894" s="83"/>
      <c r="T894" s="83"/>
      <c r="U894" s="83"/>
      <c r="V894" s="83"/>
      <c r="W894" s="83"/>
      <c r="X894" s="83"/>
      <c r="Y894" s="83"/>
      <c r="Z894" s="83"/>
    </row>
    <row r="895" spans="1:26" ht="12.75" customHeight="1" x14ac:dyDescent="0.2">
      <c r="A895" s="134"/>
      <c r="B895" s="134"/>
      <c r="C895" s="134"/>
      <c r="D895" s="134"/>
      <c r="E895" s="134"/>
      <c r="F895" s="134"/>
      <c r="G895" s="134"/>
      <c r="H895" s="83"/>
      <c r="I895" s="83"/>
      <c r="J895" s="83"/>
      <c r="K895" s="83"/>
      <c r="L895" s="83"/>
      <c r="M895" s="83"/>
      <c r="N895" s="83"/>
      <c r="O895" s="83"/>
      <c r="P895" s="83"/>
      <c r="Q895" s="83"/>
      <c r="R895" s="83"/>
      <c r="S895" s="83"/>
      <c r="T895" s="83"/>
      <c r="U895" s="83"/>
      <c r="V895" s="83"/>
      <c r="W895" s="83"/>
      <c r="X895" s="83"/>
      <c r="Y895" s="83"/>
      <c r="Z895" s="83"/>
    </row>
    <row r="896" spans="1:26" ht="12.75" customHeight="1" x14ac:dyDescent="0.2">
      <c r="A896" s="134"/>
      <c r="B896" s="134"/>
      <c r="C896" s="134"/>
      <c r="D896" s="134"/>
      <c r="E896" s="134"/>
      <c r="F896" s="134"/>
      <c r="G896" s="134"/>
      <c r="H896" s="83"/>
      <c r="I896" s="83"/>
      <c r="J896" s="83"/>
      <c r="K896" s="83"/>
      <c r="L896" s="83"/>
      <c r="M896" s="83"/>
      <c r="N896" s="83"/>
      <c r="O896" s="83"/>
      <c r="P896" s="83"/>
      <c r="Q896" s="83"/>
      <c r="R896" s="83"/>
      <c r="S896" s="83"/>
      <c r="T896" s="83"/>
      <c r="U896" s="83"/>
      <c r="V896" s="83"/>
      <c r="W896" s="83"/>
      <c r="X896" s="83"/>
      <c r="Y896" s="83"/>
      <c r="Z896" s="83"/>
    </row>
    <row r="897" spans="1:26" ht="12.75" customHeight="1" x14ac:dyDescent="0.2">
      <c r="A897" s="134"/>
      <c r="B897" s="134"/>
      <c r="C897" s="134"/>
      <c r="D897" s="134"/>
      <c r="E897" s="134"/>
      <c r="F897" s="134"/>
      <c r="G897" s="134"/>
      <c r="H897" s="83"/>
      <c r="I897" s="83"/>
      <c r="J897" s="83"/>
      <c r="K897" s="83"/>
      <c r="L897" s="83"/>
      <c r="M897" s="83"/>
      <c r="N897" s="83"/>
      <c r="O897" s="83"/>
      <c r="P897" s="83"/>
      <c r="Q897" s="83"/>
      <c r="R897" s="83"/>
      <c r="S897" s="83"/>
      <c r="T897" s="83"/>
      <c r="U897" s="83"/>
      <c r="V897" s="83"/>
      <c r="W897" s="83"/>
      <c r="X897" s="83"/>
      <c r="Y897" s="83"/>
      <c r="Z897" s="83"/>
    </row>
    <row r="898" spans="1:26" ht="12.75" customHeight="1" x14ac:dyDescent="0.2">
      <c r="A898" s="134"/>
      <c r="B898" s="134"/>
      <c r="C898" s="134"/>
      <c r="D898" s="134"/>
      <c r="E898" s="134"/>
      <c r="F898" s="134"/>
      <c r="G898" s="134"/>
      <c r="H898" s="83"/>
      <c r="I898" s="83"/>
      <c r="J898" s="83"/>
      <c r="K898" s="83"/>
      <c r="L898" s="83"/>
      <c r="M898" s="83"/>
      <c r="N898" s="83"/>
      <c r="O898" s="83"/>
      <c r="P898" s="83"/>
      <c r="Q898" s="83"/>
      <c r="R898" s="83"/>
      <c r="S898" s="83"/>
      <c r="T898" s="83"/>
      <c r="U898" s="83"/>
      <c r="V898" s="83"/>
      <c r="W898" s="83"/>
      <c r="X898" s="83"/>
      <c r="Y898" s="83"/>
      <c r="Z898" s="83"/>
    </row>
    <row r="899" spans="1:26" ht="12.75" customHeight="1" x14ac:dyDescent="0.2">
      <c r="A899" s="134"/>
      <c r="B899" s="134"/>
      <c r="C899" s="134"/>
      <c r="D899" s="134"/>
      <c r="E899" s="134"/>
      <c r="F899" s="134"/>
      <c r="G899" s="134"/>
      <c r="H899" s="83"/>
      <c r="I899" s="83"/>
      <c r="J899" s="83"/>
      <c r="K899" s="83"/>
      <c r="L899" s="83"/>
      <c r="M899" s="83"/>
      <c r="N899" s="83"/>
      <c r="O899" s="83"/>
      <c r="P899" s="83"/>
      <c r="Q899" s="83"/>
      <c r="R899" s="83"/>
      <c r="S899" s="83"/>
      <c r="T899" s="83"/>
      <c r="U899" s="83"/>
      <c r="V899" s="83"/>
      <c r="W899" s="83"/>
      <c r="X899" s="83"/>
      <c r="Y899" s="83"/>
      <c r="Z899" s="83"/>
    </row>
    <row r="900" spans="1:26" ht="12.75" customHeight="1" x14ac:dyDescent="0.2">
      <c r="A900" s="134"/>
      <c r="B900" s="134"/>
      <c r="C900" s="134"/>
      <c r="D900" s="134"/>
      <c r="E900" s="134"/>
      <c r="F900" s="134"/>
      <c r="G900" s="134"/>
      <c r="H900" s="83"/>
      <c r="I900" s="83"/>
      <c r="J900" s="83"/>
      <c r="K900" s="83"/>
      <c r="L900" s="83"/>
      <c r="M900" s="83"/>
      <c r="N900" s="83"/>
      <c r="O900" s="83"/>
      <c r="P900" s="83"/>
      <c r="Q900" s="83"/>
      <c r="R900" s="83"/>
      <c r="S900" s="83"/>
      <c r="T900" s="83"/>
      <c r="U900" s="83"/>
      <c r="V900" s="83"/>
      <c r="W900" s="83"/>
      <c r="X900" s="83"/>
      <c r="Y900" s="83"/>
      <c r="Z900" s="83"/>
    </row>
    <row r="901" spans="1:26" ht="12.75" customHeight="1" x14ac:dyDescent="0.2">
      <c r="A901" s="134"/>
      <c r="B901" s="134"/>
      <c r="C901" s="134"/>
      <c r="D901" s="134"/>
      <c r="E901" s="134"/>
      <c r="F901" s="134"/>
      <c r="G901" s="134"/>
      <c r="H901" s="83"/>
      <c r="I901" s="83"/>
      <c r="J901" s="83"/>
      <c r="K901" s="83"/>
      <c r="L901" s="83"/>
      <c r="M901" s="83"/>
      <c r="N901" s="83"/>
      <c r="O901" s="83"/>
      <c r="P901" s="83"/>
      <c r="Q901" s="83"/>
      <c r="R901" s="83"/>
      <c r="S901" s="83"/>
      <c r="T901" s="83"/>
      <c r="U901" s="83"/>
      <c r="V901" s="83"/>
      <c r="W901" s="83"/>
      <c r="X901" s="83"/>
      <c r="Y901" s="83"/>
      <c r="Z901" s="83"/>
    </row>
    <row r="902" spans="1:26" ht="12.75" customHeight="1" x14ac:dyDescent="0.2">
      <c r="A902" s="134"/>
      <c r="B902" s="134"/>
      <c r="C902" s="134"/>
      <c r="D902" s="134"/>
      <c r="E902" s="134"/>
      <c r="F902" s="134"/>
      <c r="G902" s="134"/>
      <c r="H902" s="83"/>
      <c r="I902" s="83"/>
      <c r="J902" s="83"/>
      <c r="K902" s="83"/>
      <c r="L902" s="83"/>
      <c r="M902" s="83"/>
      <c r="N902" s="83"/>
      <c r="O902" s="83"/>
      <c r="P902" s="83"/>
      <c r="Q902" s="83"/>
      <c r="R902" s="83"/>
      <c r="S902" s="83"/>
      <c r="T902" s="83"/>
      <c r="U902" s="83"/>
      <c r="V902" s="83"/>
      <c r="W902" s="83"/>
      <c r="X902" s="83"/>
      <c r="Y902" s="83"/>
      <c r="Z902" s="83"/>
    </row>
    <row r="903" spans="1:26" ht="12.75" customHeight="1" x14ac:dyDescent="0.2">
      <c r="A903" s="134"/>
      <c r="B903" s="134"/>
      <c r="C903" s="134"/>
      <c r="D903" s="134"/>
      <c r="E903" s="134"/>
      <c r="F903" s="134"/>
      <c r="G903" s="134"/>
      <c r="H903" s="83"/>
      <c r="I903" s="83"/>
      <c r="J903" s="83"/>
      <c r="K903" s="83"/>
      <c r="L903" s="83"/>
      <c r="M903" s="83"/>
      <c r="N903" s="83"/>
      <c r="O903" s="83"/>
      <c r="P903" s="83"/>
      <c r="Q903" s="83"/>
      <c r="R903" s="83"/>
      <c r="S903" s="83"/>
      <c r="T903" s="83"/>
      <c r="U903" s="83"/>
      <c r="V903" s="83"/>
      <c r="W903" s="83"/>
      <c r="X903" s="83"/>
      <c r="Y903" s="83"/>
      <c r="Z903" s="83"/>
    </row>
    <row r="904" spans="1:26" ht="12.75" customHeight="1" x14ac:dyDescent="0.2">
      <c r="A904" s="134"/>
      <c r="B904" s="134"/>
      <c r="C904" s="134"/>
      <c r="D904" s="134"/>
      <c r="E904" s="134"/>
      <c r="F904" s="134"/>
      <c r="G904" s="134"/>
      <c r="H904" s="83"/>
      <c r="I904" s="83"/>
      <c r="J904" s="83"/>
      <c r="K904" s="83"/>
      <c r="L904" s="83"/>
      <c r="M904" s="83"/>
      <c r="N904" s="83"/>
      <c r="O904" s="83"/>
      <c r="P904" s="83"/>
      <c r="Q904" s="83"/>
      <c r="R904" s="83"/>
      <c r="S904" s="83"/>
      <c r="T904" s="83"/>
      <c r="U904" s="83"/>
      <c r="V904" s="83"/>
      <c r="W904" s="83"/>
      <c r="X904" s="83"/>
      <c r="Y904" s="83"/>
      <c r="Z904" s="83"/>
    </row>
    <row r="905" spans="1:26" ht="12.75" customHeight="1" x14ac:dyDescent="0.2">
      <c r="A905" s="134"/>
      <c r="B905" s="134"/>
      <c r="C905" s="134"/>
      <c r="D905" s="134"/>
      <c r="E905" s="134"/>
      <c r="F905" s="134"/>
      <c r="G905" s="134"/>
      <c r="H905" s="83"/>
      <c r="I905" s="83"/>
      <c r="J905" s="83"/>
      <c r="K905" s="83"/>
      <c r="L905" s="83"/>
      <c r="M905" s="83"/>
      <c r="N905" s="83"/>
      <c r="O905" s="83"/>
      <c r="P905" s="83"/>
      <c r="Q905" s="83"/>
      <c r="R905" s="83"/>
      <c r="S905" s="83"/>
      <c r="T905" s="83"/>
      <c r="U905" s="83"/>
      <c r="V905" s="83"/>
      <c r="W905" s="83"/>
      <c r="X905" s="83"/>
      <c r="Y905" s="83"/>
      <c r="Z905" s="83"/>
    </row>
    <row r="906" spans="1:26" ht="12.75" customHeight="1" x14ac:dyDescent="0.2">
      <c r="A906" s="134"/>
      <c r="B906" s="134"/>
      <c r="C906" s="134"/>
      <c r="D906" s="134"/>
      <c r="E906" s="134"/>
      <c r="F906" s="134"/>
      <c r="G906" s="134"/>
      <c r="H906" s="83"/>
      <c r="I906" s="83"/>
      <c r="J906" s="83"/>
      <c r="K906" s="83"/>
      <c r="L906" s="83"/>
      <c r="M906" s="83"/>
      <c r="N906" s="83"/>
      <c r="O906" s="83"/>
      <c r="P906" s="83"/>
      <c r="Q906" s="83"/>
      <c r="R906" s="83"/>
      <c r="S906" s="83"/>
      <c r="T906" s="83"/>
      <c r="U906" s="83"/>
      <c r="V906" s="83"/>
      <c r="W906" s="83"/>
      <c r="X906" s="83"/>
      <c r="Y906" s="83"/>
      <c r="Z906" s="83"/>
    </row>
    <row r="907" spans="1:26" ht="12.75" customHeight="1" x14ac:dyDescent="0.2">
      <c r="A907" s="134"/>
      <c r="B907" s="134"/>
      <c r="C907" s="134"/>
      <c r="D907" s="134"/>
      <c r="E907" s="134"/>
      <c r="F907" s="134"/>
      <c r="G907" s="134"/>
      <c r="H907" s="83"/>
      <c r="I907" s="83"/>
      <c r="J907" s="83"/>
      <c r="K907" s="83"/>
      <c r="L907" s="83"/>
      <c r="M907" s="83"/>
      <c r="N907" s="83"/>
      <c r="O907" s="83"/>
      <c r="P907" s="83"/>
      <c r="Q907" s="83"/>
      <c r="R907" s="83"/>
      <c r="S907" s="83"/>
      <c r="T907" s="83"/>
      <c r="U907" s="83"/>
      <c r="V907" s="83"/>
      <c r="W907" s="83"/>
      <c r="X907" s="83"/>
      <c r="Y907" s="83"/>
      <c r="Z907" s="83"/>
    </row>
    <row r="908" spans="1:26" ht="12.75" customHeight="1" x14ac:dyDescent="0.2">
      <c r="A908" s="134"/>
      <c r="B908" s="134"/>
      <c r="C908" s="134"/>
      <c r="D908" s="134"/>
      <c r="E908" s="134"/>
      <c r="F908" s="134"/>
      <c r="G908" s="134"/>
      <c r="H908" s="83"/>
      <c r="I908" s="83"/>
      <c r="J908" s="83"/>
      <c r="K908" s="83"/>
      <c r="L908" s="83"/>
      <c r="M908" s="83"/>
      <c r="N908" s="83"/>
      <c r="O908" s="83"/>
      <c r="P908" s="83"/>
      <c r="Q908" s="83"/>
      <c r="R908" s="83"/>
      <c r="S908" s="83"/>
      <c r="T908" s="83"/>
      <c r="U908" s="83"/>
      <c r="V908" s="83"/>
      <c r="W908" s="83"/>
      <c r="X908" s="83"/>
      <c r="Y908" s="83"/>
      <c r="Z908" s="83"/>
    </row>
    <row r="909" spans="1:26" ht="12.75" customHeight="1" x14ac:dyDescent="0.2">
      <c r="A909" s="134"/>
      <c r="B909" s="134"/>
      <c r="C909" s="134"/>
      <c r="D909" s="134"/>
      <c r="E909" s="134"/>
      <c r="F909" s="134"/>
      <c r="G909" s="134"/>
      <c r="H909" s="83"/>
      <c r="I909" s="83"/>
      <c r="J909" s="83"/>
      <c r="K909" s="83"/>
      <c r="L909" s="83"/>
      <c r="M909" s="83"/>
      <c r="N909" s="83"/>
      <c r="O909" s="83"/>
      <c r="P909" s="83"/>
      <c r="Q909" s="83"/>
      <c r="R909" s="83"/>
      <c r="S909" s="83"/>
      <c r="T909" s="83"/>
      <c r="U909" s="83"/>
      <c r="V909" s="83"/>
      <c r="W909" s="83"/>
      <c r="X909" s="83"/>
      <c r="Y909" s="83"/>
      <c r="Z909" s="83"/>
    </row>
    <row r="910" spans="1:26" ht="12.75" customHeight="1" x14ac:dyDescent="0.2">
      <c r="A910" s="134"/>
      <c r="B910" s="134"/>
      <c r="C910" s="134"/>
      <c r="D910" s="134"/>
      <c r="E910" s="134"/>
      <c r="F910" s="134"/>
      <c r="G910" s="134"/>
      <c r="H910" s="83"/>
      <c r="I910" s="83"/>
      <c r="J910" s="83"/>
      <c r="K910" s="83"/>
      <c r="L910" s="83"/>
      <c r="M910" s="83"/>
      <c r="N910" s="83"/>
      <c r="O910" s="83"/>
      <c r="P910" s="83"/>
      <c r="Q910" s="83"/>
      <c r="R910" s="83"/>
      <c r="S910" s="83"/>
      <c r="T910" s="83"/>
      <c r="U910" s="83"/>
      <c r="V910" s="83"/>
      <c r="W910" s="83"/>
      <c r="X910" s="83"/>
      <c r="Y910" s="83"/>
      <c r="Z910" s="83"/>
    </row>
    <row r="911" spans="1:26" ht="12.75" customHeight="1" x14ac:dyDescent="0.2">
      <c r="A911" s="134"/>
      <c r="B911" s="134"/>
      <c r="C911" s="134"/>
      <c r="D911" s="134"/>
      <c r="E911" s="134"/>
      <c r="F911" s="134"/>
      <c r="G911" s="134"/>
      <c r="H911" s="83"/>
      <c r="I911" s="83"/>
      <c r="J911" s="83"/>
      <c r="K911" s="83"/>
      <c r="L911" s="83"/>
      <c r="M911" s="83"/>
      <c r="N911" s="83"/>
      <c r="O911" s="83"/>
      <c r="P911" s="83"/>
      <c r="Q911" s="83"/>
      <c r="R911" s="83"/>
      <c r="S911" s="83"/>
      <c r="T911" s="83"/>
      <c r="U911" s="83"/>
      <c r="V911" s="83"/>
      <c r="W911" s="83"/>
      <c r="X911" s="83"/>
      <c r="Y911" s="83"/>
      <c r="Z911" s="83"/>
    </row>
    <row r="912" spans="1:26" ht="12.75" customHeight="1" x14ac:dyDescent="0.2">
      <c r="A912" s="134"/>
      <c r="B912" s="134"/>
      <c r="C912" s="134"/>
      <c r="D912" s="134"/>
      <c r="E912" s="134"/>
      <c r="F912" s="134"/>
      <c r="G912" s="134"/>
      <c r="H912" s="83"/>
      <c r="I912" s="83"/>
      <c r="J912" s="83"/>
      <c r="K912" s="83"/>
      <c r="L912" s="83"/>
      <c r="M912" s="83"/>
      <c r="N912" s="83"/>
      <c r="O912" s="83"/>
      <c r="P912" s="83"/>
      <c r="Q912" s="83"/>
      <c r="R912" s="83"/>
      <c r="S912" s="83"/>
      <c r="T912" s="83"/>
      <c r="U912" s="83"/>
      <c r="V912" s="83"/>
      <c r="W912" s="83"/>
      <c r="X912" s="83"/>
      <c r="Y912" s="83"/>
      <c r="Z912" s="83"/>
    </row>
    <row r="913" spans="1:26" ht="12.75" customHeight="1" x14ac:dyDescent="0.2">
      <c r="A913" s="134"/>
      <c r="B913" s="134"/>
      <c r="C913" s="134"/>
      <c r="D913" s="134"/>
      <c r="E913" s="134"/>
      <c r="F913" s="134"/>
      <c r="G913" s="134"/>
      <c r="H913" s="83"/>
      <c r="I913" s="83"/>
      <c r="J913" s="83"/>
      <c r="K913" s="83"/>
      <c r="L913" s="83"/>
      <c r="M913" s="83"/>
      <c r="N913" s="83"/>
      <c r="O913" s="83"/>
      <c r="P913" s="83"/>
      <c r="Q913" s="83"/>
      <c r="R913" s="83"/>
      <c r="S913" s="83"/>
      <c r="T913" s="83"/>
      <c r="U913" s="83"/>
      <c r="V913" s="83"/>
      <c r="W913" s="83"/>
      <c r="X913" s="83"/>
      <c r="Y913" s="83"/>
      <c r="Z913" s="83"/>
    </row>
    <row r="914" spans="1:26" ht="12.75" customHeight="1" x14ac:dyDescent="0.2">
      <c r="A914" s="134"/>
      <c r="B914" s="134"/>
      <c r="C914" s="134"/>
      <c r="D914" s="134"/>
      <c r="E914" s="134"/>
      <c r="F914" s="134"/>
      <c r="G914" s="134"/>
      <c r="H914" s="83"/>
      <c r="I914" s="83"/>
      <c r="J914" s="83"/>
      <c r="K914" s="83"/>
      <c r="L914" s="83"/>
      <c r="M914" s="83"/>
      <c r="N914" s="83"/>
      <c r="O914" s="83"/>
      <c r="P914" s="83"/>
      <c r="Q914" s="83"/>
      <c r="R914" s="83"/>
      <c r="S914" s="83"/>
      <c r="T914" s="83"/>
      <c r="U914" s="83"/>
      <c r="V914" s="83"/>
      <c r="W914" s="83"/>
      <c r="X914" s="83"/>
      <c r="Y914" s="83"/>
      <c r="Z914" s="83"/>
    </row>
    <row r="915" spans="1:26" ht="12.75" customHeight="1" x14ac:dyDescent="0.2">
      <c r="A915" s="134"/>
      <c r="B915" s="134"/>
      <c r="C915" s="134"/>
      <c r="D915" s="134"/>
      <c r="E915" s="134"/>
      <c r="F915" s="134"/>
      <c r="G915" s="134"/>
      <c r="H915" s="83"/>
      <c r="I915" s="83"/>
      <c r="J915" s="83"/>
      <c r="K915" s="83"/>
      <c r="L915" s="83"/>
      <c r="M915" s="83"/>
      <c r="N915" s="83"/>
      <c r="O915" s="83"/>
      <c r="P915" s="83"/>
      <c r="Q915" s="83"/>
      <c r="R915" s="83"/>
      <c r="S915" s="83"/>
      <c r="T915" s="83"/>
      <c r="U915" s="83"/>
      <c r="V915" s="83"/>
      <c r="W915" s="83"/>
      <c r="X915" s="83"/>
      <c r="Y915" s="83"/>
      <c r="Z915" s="83"/>
    </row>
    <row r="916" spans="1:26" ht="12.75" customHeight="1" x14ac:dyDescent="0.2">
      <c r="A916" s="134"/>
      <c r="B916" s="134"/>
      <c r="C916" s="134"/>
      <c r="D916" s="134"/>
      <c r="E916" s="134"/>
      <c r="F916" s="134"/>
      <c r="G916" s="134"/>
      <c r="H916" s="83"/>
      <c r="I916" s="83"/>
      <c r="J916" s="83"/>
      <c r="K916" s="83"/>
      <c r="L916" s="83"/>
      <c r="M916" s="83"/>
      <c r="N916" s="83"/>
      <c r="O916" s="83"/>
      <c r="P916" s="83"/>
      <c r="Q916" s="83"/>
      <c r="R916" s="83"/>
      <c r="S916" s="83"/>
      <c r="T916" s="83"/>
      <c r="U916" s="83"/>
      <c r="V916" s="83"/>
      <c r="W916" s="83"/>
      <c r="X916" s="83"/>
      <c r="Y916" s="83"/>
      <c r="Z916" s="83"/>
    </row>
    <row r="917" spans="1:26" ht="12.75" customHeight="1" x14ac:dyDescent="0.2">
      <c r="A917" s="134"/>
      <c r="B917" s="134"/>
      <c r="C917" s="134"/>
      <c r="D917" s="134"/>
      <c r="E917" s="134"/>
      <c r="F917" s="134"/>
      <c r="G917" s="134"/>
      <c r="H917" s="83"/>
      <c r="I917" s="83"/>
      <c r="J917" s="83"/>
      <c r="K917" s="83"/>
      <c r="L917" s="83"/>
      <c r="M917" s="83"/>
      <c r="N917" s="83"/>
      <c r="O917" s="83"/>
      <c r="P917" s="83"/>
      <c r="Q917" s="83"/>
      <c r="R917" s="83"/>
      <c r="S917" s="83"/>
      <c r="T917" s="83"/>
      <c r="U917" s="83"/>
      <c r="V917" s="83"/>
      <c r="W917" s="83"/>
      <c r="X917" s="83"/>
      <c r="Y917" s="83"/>
      <c r="Z917" s="83"/>
    </row>
    <row r="918" spans="1:26" ht="12.75" customHeight="1" x14ac:dyDescent="0.2">
      <c r="A918" s="134"/>
      <c r="B918" s="134"/>
      <c r="C918" s="134"/>
      <c r="D918" s="134"/>
      <c r="E918" s="134"/>
      <c r="F918" s="134"/>
      <c r="G918" s="134"/>
      <c r="H918" s="83"/>
      <c r="I918" s="83"/>
      <c r="J918" s="83"/>
      <c r="K918" s="83"/>
      <c r="L918" s="83"/>
      <c r="M918" s="83"/>
      <c r="N918" s="83"/>
      <c r="O918" s="83"/>
      <c r="P918" s="83"/>
      <c r="Q918" s="83"/>
      <c r="R918" s="83"/>
      <c r="S918" s="83"/>
      <c r="T918" s="83"/>
      <c r="U918" s="83"/>
      <c r="V918" s="83"/>
      <c r="W918" s="83"/>
      <c r="X918" s="83"/>
      <c r="Y918" s="83"/>
      <c r="Z918" s="83"/>
    </row>
    <row r="919" spans="1:26" ht="12.75" customHeight="1" x14ac:dyDescent="0.2">
      <c r="A919" s="134"/>
      <c r="B919" s="134"/>
      <c r="C919" s="134"/>
      <c r="D919" s="134"/>
      <c r="E919" s="134"/>
      <c r="F919" s="134"/>
      <c r="G919" s="134"/>
      <c r="H919" s="83"/>
      <c r="I919" s="83"/>
      <c r="J919" s="83"/>
      <c r="K919" s="83"/>
      <c r="L919" s="83"/>
      <c r="M919" s="83"/>
      <c r="N919" s="83"/>
      <c r="O919" s="83"/>
      <c r="P919" s="83"/>
      <c r="Q919" s="83"/>
      <c r="R919" s="83"/>
      <c r="S919" s="83"/>
      <c r="T919" s="83"/>
      <c r="U919" s="83"/>
      <c r="V919" s="83"/>
      <c r="W919" s="83"/>
      <c r="X919" s="83"/>
      <c r="Y919" s="83"/>
      <c r="Z919" s="83"/>
    </row>
    <row r="920" spans="1:26" ht="12.75" customHeight="1" x14ac:dyDescent="0.2">
      <c r="A920" s="134"/>
      <c r="B920" s="134"/>
      <c r="C920" s="134"/>
      <c r="D920" s="134"/>
      <c r="E920" s="134"/>
      <c r="F920" s="134"/>
      <c r="G920" s="134"/>
      <c r="H920" s="83"/>
      <c r="I920" s="83"/>
      <c r="J920" s="83"/>
      <c r="K920" s="83"/>
      <c r="L920" s="83"/>
      <c r="M920" s="83"/>
      <c r="N920" s="83"/>
      <c r="O920" s="83"/>
      <c r="P920" s="83"/>
      <c r="Q920" s="83"/>
      <c r="R920" s="83"/>
      <c r="S920" s="83"/>
      <c r="T920" s="83"/>
      <c r="U920" s="83"/>
      <c r="V920" s="83"/>
      <c r="W920" s="83"/>
      <c r="X920" s="83"/>
      <c r="Y920" s="83"/>
      <c r="Z920" s="83"/>
    </row>
    <row r="921" spans="1:26" ht="12.75" customHeight="1" x14ac:dyDescent="0.2">
      <c r="A921" s="134"/>
      <c r="B921" s="134"/>
      <c r="C921" s="134"/>
      <c r="D921" s="134"/>
      <c r="E921" s="134"/>
      <c r="F921" s="134"/>
      <c r="G921" s="134"/>
      <c r="H921" s="83"/>
      <c r="I921" s="83"/>
      <c r="J921" s="83"/>
      <c r="K921" s="83"/>
      <c r="L921" s="83"/>
      <c r="M921" s="83"/>
      <c r="N921" s="83"/>
      <c r="O921" s="83"/>
      <c r="P921" s="83"/>
      <c r="Q921" s="83"/>
      <c r="R921" s="83"/>
      <c r="S921" s="83"/>
      <c r="T921" s="83"/>
      <c r="U921" s="83"/>
      <c r="V921" s="83"/>
      <c r="W921" s="83"/>
      <c r="X921" s="83"/>
      <c r="Y921" s="83"/>
      <c r="Z921" s="83"/>
    </row>
    <row r="922" spans="1:26" ht="12.75" customHeight="1" x14ac:dyDescent="0.2">
      <c r="A922" s="134"/>
      <c r="B922" s="134"/>
      <c r="C922" s="134"/>
      <c r="D922" s="134"/>
      <c r="E922" s="134"/>
      <c r="F922" s="134"/>
      <c r="G922" s="134"/>
      <c r="H922" s="83"/>
      <c r="I922" s="83"/>
      <c r="J922" s="83"/>
      <c r="K922" s="83"/>
      <c r="L922" s="83"/>
      <c r="M922" s="83"/>
      <c r="N922" s="83"/>
      <c r="O922" s="83"/>
      <c r="P922" s="83"/>
      <c r="Q922" s="83"/>
      <c r="R922" s="83"/>
      <c r="S922" s="83"/>
      <c r="T922" s="83"/>
      <c r="U922" s="83"/>
      <c r="V922" s="83"/>
      <c r="W922" s="83"/>
      <c r="X922" s="83"/>
      <c r="Y922" s="83"/>
      <c r="Z922" s="83"/>
    </row>
    <row r="923" spans="1:26" ht="12.75" customHeight="1" x14ac:dyDescent="0.2">
      <c r="A923" s="134"/>
      <c r="B923" s="134"/>
      <c r="C923" s="134"/>
      <c r="D923" s="134"/>
      <c r="E923" s="134"/>
      <c r="F923" s="134"/>
      <c r="G923" s="134"/>
      <c r="H923" s="83"/>
      <c r="I923" s="83"/>
      <c r="J923" s="83"/>
      <c r="K923" s="83"/>
      <c r="L923" s="83"/>
      <c r="M923" s="83"/>
      <c r="N923" s="83"/>
      <c r="O923" s="83"/>
      <c r="P923" s="83"/>
      <c r="Q923" s="83"/>
      <c r="R923" s="83"/>
      <c r="S923" s="83"/>
      <c r="T923" s="83"/>
      <c r="U923" s="83"/>
      <c r="V923" s="83"/>
      <c r="W923" s="83"/>
      <c r="X923" s="83"/>
      <c r="Y923" s="83"/>
      <c r="Z923" s="83"/>
    </row>
    <row r="924" spans="1:26" ht="12.75" customHeight="1" x14ac:dyDescent="0.2">
      <c r="A924" s="134"/>
      <c r="B924" s="134"/>
      <c r="C924" s="134"/>
      <c r="D924" s="134"/>
      <c r="E924" s="134"/>
      <c r="F924" s="134"/>
      <c r="G924" s="134"/>
      <c r="H924" s="83"/>
      <c r="I924" s="83"/>
      <c r="J924" s="83"/>
      <c r="K924" s="83"/>
      <c r="L924" s="83"/>
      <c r="M924" s="83"/>
      <c r="N924" s="83"/>
      <c r="O924" s="83"/>
      <c r="P924" s="83"/>
      <c r="Q924" s="83"/>
      <c r="R924" s="83"/>
      <c r="S924" s="83"/>
      <c r="T924" s="83"/>
      <c r="U924" s="83"/>
      <c r="V924" s="83"/>
      <c r="W924" s="83"/>
      <c r="X924" s="83"/>
      <c r="Y924" s="83"/>
      <c r="Z924" s="83"/>
    </row>
    <row r="925" spans="1:26" ht="12.75" customHeight="1" x14ac:dyDescent="0.2">
      <c r="A925" s="134"/>
      <c r="B925" s="134"/>
      <c r="C925" s="134"/>
      <c r="D925" s="134"/>
      <c r="E925" s="134"/>
      <c r="F925" s="134"/>
      <c r="G925" s="134"/>
      <c r="H925" s="83"/>
      <c r="I925" s="83"/>
      <c r="J925" s="83"/>
      <c r="K925" s="83"/>
      <c r="L925" s="83"/>
      <c r="M925" s="83"/>
      <c r="N925" s="83"/>
      <c r="O925" s="83"/>
      <c r="P925" s="83"/>
      <c r="Q925" s="83"/>
      <c r="R925" s="83"/>
      <c r="S925" s="83"/>
      <c r="T925" s="83"/>
      <c r="U925" s="83"/>
      <c r="V925" s="83"/>
      <c r="W925" s="83"/>
      <c r="X925" s="83"/>
      <c r="Y925" s="83"/>
      <c r="Z925" s="83"/>
    </row>
    <row r="926" spans="1:26" ht="12.75" customHeight="1" x14ac:dyDescent="0.2">
      <c r="A926" s="134"/>
      <c r="B926" s="134"/>
      <c r="C926" s="134"/>
      <c r="D926" s="134"/>
      <c r="E926" s="134"/>
      <c r="F926" s="134"/>
      <c r="G926" s="134"/>
      <c r="H926" s="83"/>
      <c r="I926" s="83"/>
      <c r="J926" s="83"/>
      <c r="K926" s="83"/>
      <c r="L926" s="83"/>
      <c r="M926" s="83"/>
      <c r="N926" s="83"/>
      <c r="O926" s="83"/>
      <c r="P926" s="83"/>
      <c r="Q926" s="83"/>
      <c r="R926" s="83"/>
      <c r="S926" s="83"/>
      <c r="T926" s="83"/>
      <c r="U926" s="83"/>
      <c r="V926" s="83"/>
      <c r="W926" s="83"/>
      <c r="X926" s="83"/>
      <c r="Y926" s="83"/>
      <c r="Z926" s="83"/>
    </row>
    <row r="927" spans="1:26" ht="12.75" customHeight="1" x14ac:dyDescent="0.2">
      <c r="A927" s="134"/>
      <c r="B927" s="134"/>
      <c r="C927" s="134"/>
      <c r="D927" s="134"/>
      <c r="E927" s="134"/>
      <c r="F927" s="134"/>
      <c r="G927" s="134"/>
      <c r="H927" s="83"/>
      <c r="I927" s="83"/>
      <c r="J927" s="83"/>
      <c r="K927" s="83"/>
      <c r="L927" s="83"/>
      <c r="M927" s="83"/>
      <c r="N927" s="83"/>
      <c r="O927" s="83"/>
      <c r="P927" s="83"/>
      <c r="Q927" s="83"/>
      <c r="R927" s="83"/>
      <c r="S927" s="83"/>
      <c r="T927" s="83"/>
      <c r="U927" s="83"/>
      <c r="V927" s="83"/>
      <c r="W927" s="83"/>
      <c r="X927" s="83"/>
      <c r="Y927" s="83"/>
      <c r="Z927" s="83"/>
    </row>
    <row r="928" spans="1:26" ht="12.75" customHeight="1" x14ac:dyDescent="0.2">
      <c r="A928" s="134"/>
      <c r="B928" s="134"/>
      <c r="C928" s="134"/>
      <c r="D928" s="134"/>
      <c r="E928" s="134"/>
      <c r="F928" s="134"/>
      <c r="G928" s="134"/>
      <c r="H928" s="83"/>
      <c r="I928" s="83"/>
      <c r="J928" s="83"/>
      <c r="K928" s="83"/>
      <c r="L928" s="83"/>
      <c r="M928" s="83"/>
      <c r="N928" s="83"/>
      <c r="O928" s="83"/>
      <c r="P928" s="83"/>
      <c r="Q928" s="83"/>
      <c r="R928" s="83"/>
      <c r="S928" s="83"/>
      <c r="T928" s="83"/>
      <c r="U928" s="83"/>
      <c r="V928" s="83"/>
      <c r="W928" s="83"/>
      <c r="X928" s="83"/>
      <c r="Y928" s="83"/>
      <c r="Z928" s="83"/>
    </row>
    <row r="929" spans="1:26" ht="12.75" customHeight="1" x14ac:dyDescent="0.2">
      <c r="A929" s="134"/>
      <c r="B929" s="134"/>
      <c r="C929" s="134"/>
      <c r="D929" s="134"/>
      <c r="E929" s="134"/>
      <c r="F929" s="134"/>
      <c r="G929" s="134"/>
      <c r="H929" s="83"/>
      <c r="I929" s="83"/>
      <c r="J929" s="83"/>
      <c r="K929" s="83"/>
      <c r="L929" s="83"/>
      <c r="M929" s="83"/>
      <c r="N929" s="83"/>
      <c r="O929" s="83"/>
      <c r="P929" s="83"/>
      <c r="Q929" s="83"/>
      <c r="R929" s="83"/>
      <c r="S929" s="83"/>
      <c r="T929" s="83"/>
      <c r="U929" s="83"/>
      <c r="V929" s="83"/>
      <c r="W929" s="83"/>
      <c r="X929" s="83"/>
      <c r="Y929" s="83"/>
      <c r="Z929" s="83"/>
    </row>
    <row r="930" spans="1:26" ht="12.75" customHeight="1" x14ac:dyDescent="0.2">
      <c r="A930" s="134"/>
      <c r="B930" s="134"/>
      <c r="C930" s="134"/>
      <c r="D930" s="134"/>
      <c r="E930" s="134"/>
      <c r="F930" s="134"/>
      <c r="G930" s="134"/>
      <c r="H930" s="83"/>
      <c r="I930" s="83"/>
      <c r="J930" s="83"/>
      <c r="K930" s="83"/>
      <c r="L930" s="83"/>
      <c r="M930" s="83"/>
      <c r="N930" s="83"/>
      <c r="O930" s="83"/>
      <c r="P930" s="83"/>
      <c r="Q930" s="83"/>
      <c r="R930" s="83"/>
      <c r="S930" s="83"/>
      <c r="T930" s="83"/>
      <c r="U930" s="83"/>
      <c r="V930" s="83"/>
      <c r="W930" s="83"/>
      <c r="X930" s="83"/>
      <c r="Y930" s="83"/>
      <c r="Z930" s="83"/>
    </row>
    <row r="931" spans="1:26" ht="12.75" customHeight="1" x14ac:dyDescent="0.2">
      <c r="A931" s="134"/>
      <c r="B931" s="134"/>
      <c r="C931" s="134"/>
      <c r="D931" s="134"/>
      <c r="E931" s="134"/>
      <c r="F931" s="134"/>
      <c r="G931" s="134"/>
      <c r="H931" s="83"/>
      <c r="I931" s="83"/>
      <c r="J931" s="83"/>
      <c r="K931" s="83"/>
      <c r="L931" s="83"/>
      <c r="M931" s="83"/>
      <c r="N931" s="83"/>
      <c r="O931" s="83"/>
      <c r="P931" s="83"/>
      <c r="Q931" s="83"/>
      <c r="R931" s="83"/>
      <c r="S931" s="83"/>
      <c r="T931" s="83"/>
      <c r="U931" s="83"/>
      <c r="V931" s="83"/>
      <c r="W931" s="83"/>
      <c r="X931" s="83"/>
      <c r="Y931" s="83"/>
      <c r="Z931" s="83"/>
    </row>
    <row r="932" spans="1:26" ht="12.75" customHeight="1" x14ac:dyDescent="0.2">
      <c r="A932" s="134"/>
      <c r="B932" s="134"/>
      <c r="C932" s="134"/>
      <c r="D932" s="134"/>
      <c r="E932" s="134"/>
      <c r="F932" s="134"/>
      <c r="G932" s="134"/>
      <c r="H932" s="83"/>
      <c r="I932" s="83"/>
      <c r="J932" s="83"/>
      <c r="K932" s="83"/>
      <c r="L932" s="83"/>
      <c r="M932" s="83"/>
      <c r="N932" s="83"/>
      <c r="O932" s="83"/>
      <c r="P932" s="83"/>
      <c r="Q932" s="83"/>
      <c r="R932" s="83"/>
      <c r="S932" s="83"/>
      <c r="T932" s="83"/>
      <c r="U932" s="83"/>
      <c r="V932" s="83"/>
      <c r="W932" s="83"/>
      <c r="X932" s="83"/>
      <c r="Y932" s="83"/>
      <c r="Z932" s="83"/>
    </row>
    <row r="933" spans="1:26" ht="12.75" customHeight="1" x14ac:dyDescent="0.2">
      <c r="A933" s="134"/>
      <c r="B933" s="134"/>
      <c r="C933" s="134"/>
      <c r="D933" s="134"/>
      <c r="E933" s="134"/>
      <c r="F933" s="134"/>
      <c r="G933" s="134"/>
      <c r="H933" s="83"/>
      <c r="I933" s="83"/>
      <c r="J933" s="83"/>
      <c r="K933" s="83"/>
      <c r="L933" s="83"/>
      <c r="M933" s="83"/>
      <c r="N933" s="83"/>
      <c r="O933" s="83"/>
      <c r="P933" s="83"/>
      <c r="Q933" s="83"/>
      <c r="R933" s="83"/>
      <c r="S933" s="83"/>
      <c r="T933" s="83"/>
      <c r="U933" s="83"/>
      <c r="V933" s="83"/>
      <c r="W933" s="83"/>
      <c r="X933" s="83"/>
      <c r="Y933" s="83"/>
      <c r="Z933" s="83"/>
    </row>
    <row r="934" spans="1:26" ht="12.75" customHeight="1" x14ac:dyDescent="0.2">
      <c r="A934" s="134"/>
      <c r="B934" s="134"/>
      <c r="C934" s="134"/>
      <c r="D934" s="134"/>
      <c r="E934" s="134"/>
      <c r="F934" s="134"/>
      <c r="G934" s="134"/>
      <c r="H934" s="83"/>
      <c r="I934" s="83"/>
      <c r="J934" s="83"/>
      <c r="K934" s="83"/>
      <c r="L934" s="83"/>
      <c r="M934" s="83"/>
      <c r="N934" s="83"/>
      <c r="O934" s="83"/>
      <c r="P934" s="83"/>
      <c r="Q934" s="83"/>
      <c r="R934" s="83"/>
      <c r="S934" s="83"/>
      <c r="T934" s="83"/>
      <c r="U934" s="83"/>
      <c r="V934" s="83"/>
      <c r="W934" s="83"/>
      <c r="X934" s="83"/>
      <c r="Y934" s="83"/>
      <c r="Z934" s="83"/>
    </row>
    <row r="935" spans="1:26" ht="12.75" customHeight="1" x14ac:dyDescent="0.2">
      <c r="A935" s="134"/>
      <c r="B935" s="134"/>
      <c r="C935" s="134"/>
      <c r="D935" s="134"/>
      <c r="E935" s="134"/>
      <c r="F935" s="134"/>
      <c r="G935" s="134"/>
      <c r="H935" s="83"/>
      <c r="I935" s="83"/>
      <c r="J935" s="83"/>
      <c r="K935" s="83"/>
      <c r="L935" s="83"/>
      <c r="M935" s="83"/>
      <c r="N935" s="83"/>
      <c r="O935" s="83"/>
      <c r="P935" s="83"/>
      <c r="Q935" s="83"/>
      <c r="R935" s="83"/>
      <c r="S935" s="83"/>
      <c r="T935" s="83"/>
      <c r="U935" s="83"/>
      <c r="V935" s="83"/>
      <c r="W935" s="83"/>
      <c r="X935" s="83"/>
      <c r="Y935" s="83"/>
      <c r="Z935" s="83"/>
    </row>
    <row r="936" spans="1:26" ht="12.75" customHeight="1" x14ac:dyDescent="0.2">
      <c r="A936" s="134"/>
      <c r="B936" s="134"/>
      <c r="C936" s="134"/>
      <c r="D936" s="134"/>
      <c r="E936" s="134"/>
      <c r="F936" s="134"/>
      <c r="G936" s="134"/>
      <c r="H936" s="83"/>
      <c r="I936" s="83"/>
      <c r="J936" s="83"/>
      <c r="K936" s="83"/>
      <c r="L936" s="83"/>
      <c r="M936" s="83"/>
      <c r="N936" s="83"/>
      <c r="O936" s="83"/>
      <c r="P936" s="83"/>
      <c r="Q936" s="83"/>
      <c r="R936" s="83"/>
      <c r="S936" s="83"/>
      <c r="T936" s="83"/>
      <c r="U936" s="83"/>
      <c r="V936" s="83"/>
      <c r="W936" s="83"/>
      <c r="X936" s="83"/>
      <c r="Y936" s="83"/>
      <c r="Z936" s="83"/>
    </row>
    <row r="937" spans="1:26" ht="12.75" customHeight="1" x14ac:dyDescent="0.2">
      <c r="A937" s="134"/>
      <c r="B937" s="134"/>
      <c r="C937" s="134"/>
      <c r="D937" s="134"/>
      <c r="E937" s="134"/>
      <c r="F937" s="134"/>
      <c r="G937" s="134"/>
      <c r="H937" s="83"/>
      <c r="I937" s="83"/>
      <c r="J937" s="83"/>
      <c r="K937" s="83"/>
      <c r="L937" s="83"/>
      <c r="M937" s="83"/>
      <c r="N937" s="83"/>
      <c r="O937" s="83"/>
      <c r="P937" s="83"/>
      <c r="Q937" s="83"/>
      <c r="R937" s="83"/>
      <c r="S937" s="83"/>
      <c r="T937" s="83"/>
      <c r="U937" s="83"/>
      <c r="V937" s="83"/>
      <c r="W937" s="83"/>
      <c r="X937" s="83"/>
      <c r="Y937" s="83"/>
      <c r="Z937" s="83"/>
    </row>
    <row r="938" spans="1:26" ht="12.75" customHeight="1" x14ac:dyDescent="0.2">
      <c r="A938" s="134"/>
      <c r="B938" s="134"/>
      <c r="C938" s="134"/>
      <c r="D938" s="134"/>
      <c r="E938" s="134"/>
      <c r="F938" s="134"/>
      <c r="G938" s="134"/>
      <c r="H938" s="83"/>
      <c r="I938" s="83"/>
      <c r="J938" s="83"/>
      <c r="K938" s="83"/>
      <c r="L938" s="83"/>
      <c r="M938" s="83"/>
      <c r="N938" s="83"/>
      <c r="O938" s="83"/>
      <c r="P938" s="83"/>
      <c r="Q938" s="83"/>
      <c r="R938" s="83"/>
      <c r="S938" s="83"/>
      <c r="T938" s="83"/>
      <c r="U938" s="83"/>
      <c r="V938" s="83"/>
      <c r="W938" s="83"/>
      <c r="X938" s="83"/>
      <c r="Y938" s="83"/>
      <c r="Z938" s="83"/>
    </row>
    <row r="939" spans="1:26" ht="12.75" customHeight="1" x14ac:dyDescent="0.2">
      <c r="A939" s="134"/>
      <c r="B939" s="134"/>
      <c r="C939" s="134"/>
      <c r="D939" s="134"/>
      <c r="E939" s="134"/>
      <c r="F939" s="134"/>
      <c r="G939" s="134"/>
      <c r="H939" s="83"/>
      <c r="I939" s="83"/>
      <c r="J939" s="83"/>
      <c r="K939" s="83"/>
      <c r="L939" s="83"/>
      <c r="M939" s="83"/>
      <c r="N939" s="83"/>
      <c r="O939" s="83"/>
      <c r="P939" s="83"/>
      <c r="Q939" s="83"/>
      <c r="R939" s="83"/>
      <c r="S939" s="83"/>
      <c r="T939" s="83"/>
      <c r="U939" s="83"/>
      <c r="V939" s="83"/>
      <c r="W939" s="83"/>
      <c r="X939" s="83"/>
      <c r="Y939" s="83"/>
      <c r="Z939" s="83"/>
    </row>
    <row r="940" spans="1:26" ht="12.75" customHeight="1" x14ac:dyDescent="0.2">
      <c r="A940" s="134"/>
      <c r="B940" s="134"/>
      <c r="C940" s="134"/>
      <c r="D940" s="134"/>
      <c r="E940" s="134"/>
      <c r="F940" s="134"/>
      <c r="G940" s="134"/>
      <c r="H940" s="83"/>
      <c r="I940" s="83"/>
      <c r="J940" s="83"/>
      <c r="K940" s="83"/>
      <c r="L940" s="83"/>
      <c r="M940" s="83"/>
      <c r="N940" s="83"/>
      <c r="O940" s="83"/>
      <c r="P940" s="83"/>
      <c r="Q940" s="83"/>
      <c r="R940" s="83"/>
      <c r="S940" s="83"/>
      <c r="T940" s="83"/>
      <c r="U940" s="83"/>
      <c r="V940" s="83"/>
      <c r="W940" s="83"/>
      <c r="X940" s="83"/>
      <c r="Y940" s="83"/>
      <c r="Z940" s="83"/>
    </row>
    <row r="941" spans="1:26" ht="12.75" customHeight="1" x14ac:dyDescent="0.2">
      <c r="A941" s="134"/>
      <c r="B941" s="134"/>
      <c r="C941" s="134"/>
      <c r="D941" s="134"/>
      <c r="E941" s="134"/>
      <c r="F941" s="134"/>
      <c r="G941" s="134"/>
      <c r="H941" s="83"/>
      <c r="I941" s="83"/>
      <c r="J941" s="83"/>
      <c r="K941" s="83"/>
      <c r="L941" s="83"/>
      <c r="M941" s="83"/>
      <c r="N941" s="83"/>
      <c r="O941" s="83"/>
      <c r="P941" s="83"/>
      <c r="Q941" s="83"/>
      <c r="R941" s="83"/>
      <c r="S941" s="83"/>
      <c r="T941" s="83"/>
      <c r="U941" s="83"/>
      <c r="V941" s="83"/>
      <c r="W941" s="83"/>
      <c r="X941" s="83"/>
      <c r="Y941" s="83"/>
      <c r="Z941" s="83"/>
    </row>
    <row r="942" spans="1:26" ht="12.75" customHeight="1" x14ac:dyDescent="0.2">
      <c r="A942" s="134"/>
      <c r="B942" s="134"/>
      <c r="C942" s="134"/>
      <c r="D942" s="134"/>
      <c r="E942" s="134"/>
      <c r="F942" s="134"/>
      <c r="G942" s="134"/>
      <c r="H942" s="83"/>
      <c r="I942" s="83"/>
      <c r="J942" s="83"/>
      <c r="K942" s="83"/>
      <c r="L942" s="83"/>
      <c r="M942" s="83"/>
      <c r="N942" s="83"/>
      <c r="O942" s="83"/>
      <c r="P942" s="83"/>
      <c r="Q942" s="83"/>
      <c r="R942" s="83"/>
      <c r="S942" s="83"/>
      <c r="T942" s="83"/>
      <c r="U942" s="83"/>
      <c r="V942" s="83"/>
      <c r="W942" s="83"/>
      <c r="X942" s="83"/>
      <c r="Y942" s="83"/>
      <c r="Z942" s="83"/>
    </row>
    <row r="943" spans="1:26" ht="12.75" customHeight="1" x14ac:dyDescent="0.2">
      <c r="A943" s="134"/>
      <c r="B943" s="134"/>
      <c r="C943" s="134"/>
      <c r="D943" s="134"/>
      <c r="E943" s="134"/>
      <c r="F943" s="134"/>
      <c r="G943" s="134"/>
      <c r="H943" s="83"/>
      <c r="I943" s="83"/>
      <c r="J943" s="83"/>
      <c r="K943" s="83"/>
      <c r="L943" s="83"/>
      <c r="M943" s="83"/>
      <c r="N943" s="83"/>
      <c r="O943" s="83"/>
      <c r="P943" s="83"/>
      <c r="Q943" s="83"/>
      <c r="R943" s="83"/>
      <c r="S943" s="83"/>
      <c r="T943" s="83"/>
      <c r="U943" s="83"/>
      <c r="V943" s="83"/>
      <c r="W943" s="83"/>
      <c r="X943" s="83"/>
      <c r="Y943" s="83"/>
      <c r="Z943" s="83"/>
    </row>
    <row r="944" spans="1:26" ht="12.75" customHeight="1" x14ac:dyDescent="0.2">
      <c r="A944" s="134"/>
      <c r="B944" s="134"/>
      <c r="C944" s="134"/>
      <c r="D944" s="134"/>
      <c r="E944" s="134"/>
      <c r="F944" s="134"/>
      <c r="G944" s="134"/>
      <c r="H944" s="83"/>
      <c r="I944" s="83"/>
      <c r="J944" s="83"/>
      <c r="K944" s="83"/>
      <c r="L944" s="83"/>
      <c r="M944" s="83"/>
      <c r="N944" s="83"/>
      <c r="O944" s="83"/>
      <c r="P944" s="83"/>
      <c r="Q944" s="83"/>
      <c r="R944" s="83"/>
      <c r="S944" s="83"/>
      <c r="T944" s="83"/>
      <c r="U944" s="83"/>
      <c r="V944" s="83"/>
      <c r="W944" s="83"/>
      <c r="X944" s="83"/>
      <c r="Y944" s="83"/>
      <c r="Z944" s="83"/>
    </row>
    <row r="945" spans="1:26" ht="12.75" customHeight="1" x14ac:dyDescent="0.2">
      <c r="A945" s="134"/>
      <c r="B945" s="134"/>
      <c r="C945" s="134"/>
      <c r="D945" s="134"/>
      <c r="E945" s="134"/>
      <c r="F945" s="134"/>
      <c r="G945" s="134"/>
      <c r="H945" s="83"/>
      <c r="I945" s="83"/>
      <c r="J945" s="83"/>
      <c r="K945" s="83"/>
      <c r="L945" s="83"/>
      <c r="M945" s="83"/>
      <c r="N945" s="83"/>
      <c r="O945" s="83"/>
      <c r="P945" s="83"/>
      <c r="Q945" s="83"/>
      <c r="R945" s="83"/>
      <c r="S945" s="83"/>
      <c r="T945" s="83"/>
      <c r="U945" s="83"/>
      <c r="V945" s="83"/>
      <c r="W945" s="83"/>
      <c r="X945" s="83"/>
      <c r="Y945" s="83"/>
      <c r="Z945" s="83"/>
    </row>
    <row r="946" spans="1:26" ht="12.75" customHeight="1" x14ac:dyDescent="0.2">
      <c r="A946" s="134"/>
      <c r="B946" s="134"/>
      <c r="C946" s="134"/>
      <c r="D946" s="134"/>
      <c r="E946" s="134"/>
      <c r="F946" s="134"/>
      <c r="G946" s="134"/>
      <c r="H946" s="83"/>
      <c r="I946" s="83"/>
      <c r="J946" s="83"/>
      <c r="K946" s="83"/>
      <c r="L946" s="83"/>
      <c r="M946" s="83"/>
      <c r="N946" s="83"/>
      <c r="O946" s="83"/>
      <c r="P946" s="83"/>
      <c r="Q946" s="83"/>
      <c r="R946" s="83"/>
      <c r="S946" s="83"/>
      <c r="T946" s="83"/>
      <c r="U946" s="83"/>
      <c r="V946" s="83"/>
      <c r="W946" s="83"/>
      <c r="X946" s="83"/>
      <c r="Y946" s="83"/>
      <c r="Z946" s="83"/>
    </row>
    <row r="947" spans="1:26" ht="12.75" customHeight="1" x14ac:dyDescent="0.2">
      <c r="A947" s="134"/>
      <c r="B947" s="134"/>
      <c r="C947" s="134"/>
      <c r="D947" s="134"/>
      <c r="E947" s="134"/>
      <c r="F947" s="134"/>
      <c r="G947" s="134"/>
      <c r="H947" s="83"/>
      <c r="I947" s="83"/>
      <c r="J947" s="83"/>
      <c r="K947" s="83"/>
      <c r="L947" s="83"/>
      <c r="M947" s="83"/>
      <c r="N947" s="83"/>
      <c r="O947" s="83"/>
      <c r="P947" s="83"/>
      <c r="Q947" s="83"/>
      <c r="R947" s="83"/>
      <c r="S947" s="83"/>
      <c r="T947" s="83"/>
      <c r="U947" s="83"/>
      <c r="V947" s="83"/>
      <c r="W947" s="83"/>
      <c r="X947" s="83"/>
      <c r="Y947" s="83"/>
      <c r="Z947" s="83"/>
    </row>
    <row r="948" spans="1:26" ht="12.75" customHeight="1" x14ac:dyDescent="0.2">
      <c r="A948" s="134"/>
      <c r="B948" s="134"/>
      <c r="C948" s="134"/>
      <c r="D948" s="134"/>
      <c r="E948" s="134"/>
      <c r="F948" s="134"/>
      <c r="G948" s="134"/>
      <c r="H948" s="83"/>
      <c r="I948" s="83"/>
      <c r="J948" s="83"/>
      <c r="K948" s="83"/>
      <c r="L948" s="83"/>
      <c r="M948" s="83"/>
      <c r="N948" s="83"/>
      <c r="O948" s="83"/>
      <c r="P948" s="83"/>
      <c r="Q948" s="83"/>
      <c r="R948" s="83"/>
      <c r="S948" s="83"/>
      <c r="T948" s="83"/>
      <c r="U948" s="83"/>
      <c r="V948" s="83"/>
      <c r="W948" s="83"/>
      <c r="X948" s="83"/>
      <c r="Y948" s="83"/>
      <c r="Z948" s="83"/>
    </row>
    <row r="949" spans="1:26" ht="12.75" customHeight="1" x14ac:dyDescent="0.2">
      <c r="A949" s="134"/>
      <c r="B949" s="134"/>
      <c r="C949" s="134"/>
      <c r="D949" s="134"/>
      <c r="E949" s="134"/>
      <c r="F949" s="134"/>
      <c r="G949" s="134"/>
      <c r="H949" s="83"/>
      <c r="I949" s="83"/>
      <c r="J949" s="83"/>
      <c r="K949" s="83"/>
      <c r="L949" s="83"/>
      <c r="M949" s="83"/>
      <c r="N949" s="83"/>
      <c r="O949" s="83"/>
      <c r="P949" s="83"/>
      <c r="Q949" s="83"/>
      <c r="R949" s="83"/>
      <c r="S949" s="83"/>
      <c r="T949" s="83"/>
      <c r="U949" s="83"/>
      <c r="V949" s="83"/>
      <c r="W949" s="83"/>
      <c r="X949" s="83"/>
      <c r="Y949" s="83"/>
      <c r="Z949" s="83"/>
    </row>
    <row r="950" spans="1:26" ht="12.75" customHeight="1" x14ac:dyDescent="0.2">
      <c r="A950" s="134"/>
      <c r="B950" s="134"/>
      <c r="C950" s="134"/>
      <c r="D950" s="134"/>
      <c r="E950" s="134"/>
      <c r="F950" s="134"/>
      <c r="G950" s="134"/>
      <c r="H950" s="83"/>
      <c r="I950" s="83"/>
      <c r="J950" s="83"/>
      <c r="K950" s="83"/>
      <c r="L950" s="83"/>
      <c r="M950" s="83"/>
      <c r="N950" s="83"/>
      <c r="O950" s="83"/>
      <c r="P950" s="83"/>
      <c r="Q950" s="83"/>
      <c r="R950" s="83"/>
      <c r="S950" s="83"/>
      <c r="T950" s="83"/>
      <c r="U950" s="83"/>
      <c r="V950" s="83"/>
      <c r="W950" s="83"/>
      <c r="X950" s="83"/>
      <c r="Y950" s="83"/>
      <c r="Z950" s="83"/>
    </row>
    <row r="951" spans="1:26" ht="12.75" customHeight="1" x14ac:dyDescent="0.2">
      <c r="A951" s="134"/>
      <c r="B951" s="134"/>
      <c r="C951" s="134"/>
      <c r="D951" s="134"/>
      <c r="E951" s="134"/>
      <c r="F951" s="134"/>
      <c r="G951" s="134"/>
      <c r="H951" s="83"/>
      <c r="I951" s="83"/>
      <c r="J951" s="83"/>
      <c r="K951" s="83"/>
      <c r="L951" s="83"/>
      <c r="M951" s="83"/>
      <c r="N951" s="83"/>
      <c r="O951" s="83"/>
      <c r="P951" s="83"/>
      <c r="Q951" s="83"/>
      <c r="R951" s="83"/>
      <c r="S951" s="83"/>
      <c r="T951" s="83"/>
      <c r="U951" s="83"/>
      <c r="V951" s="83"/>
      <c r="W951" s="83"/>
      <c r="X951" s="83"/>
      <c r="Y951" s="83"/>
      <c r="Z951" s="83"/>
    </row>
    <row r="952" spans="1:26" ht="12.75" customHeight="1" x14ac:dyDescent="0.2">
      <c r="A952" s="134"/>
      <c r="B952" s="134"/>
      <c r="C952" s="134"/>
      <c r="D952" s="134"/>
      <c r="E952" s="134"/>
      <c r="F952" s="134"/>
      <c r="G952" s="134"/>
      <c r="H952" s="83"/>
      <c r="I952" s="83"/>
      <c r="J952" s="83"/>
      <c r="K952" s="83"/>
      <c r="L952" s="83"/>
      <c r="M952" s="83"/>
      <c r="N952" s="83"/>
      <c r="O952" s="83"/>
      <c r="P952" s="83"/>
      <c r="Q952" s="83"/>
      <c r="R952" s="83"/>
      <c r="S952" s="83"/>
      <c r="T952" s="83"/>
      <c r="U952" s="83"/>
      <c r="V952" s="83"/>
      <c r="W952" s="83"/>
      <c r="X952" s="83"/>
      <c r="Y952" s="83"/>
      <c r="Z952" s="83"/>
    </row>
    <row r="953" spans="1:26" ht="12.75" customHeight="1" x14ac:dyDescent="0.2">
      <c r="A953" s="134"/>
      <c r="B953" s="134"/>
      <c r="C953" s="134"/>
      <c r="D953" s="134"/>
      <c r="E953" s="134"/>
      <c r="F953" s="134"/>
      <c r="G953" s="134"/>
      <c r="H953" s="83"/>
      <c r="I953" s="83"/>
      <c r="J953" s="83"/>
      <c r="K953" s="83"/>
      <c r="L953" s="83"/>
      <c r="M953" s="83"/>
      <c r="N953" s="83"/>
      <c r="O953" s="83"/>
      <c r="P953" s="83"/>
      <c r="Q953" s="83"/>
      <c r="R953" s="83"/>
      <c r="S953" s="83"/>
      <c r="T953" s="83"/>
      <c r="U953" s="83"/>
      <c r="V953" s="83"/>
      <c r="W953" s="83"/>
      <c r="X953" s="83"/>
      <c r="Y953" s="83"/>
      <c r="Z953" s="83"/>
    </row>
    <row r="954" spans="1:26" ht="12.75" customHeight="1" x14ac:dyDescent="0.2">
      <c r="A954" s="134"/>
      <c r="B954" s="134"/>
      <c r="C954" s="134"/>
      <c r="D954" s="134"/>
      <c r="E954" s="134"/>
      <c r="F954" s="134"/>
      <c r="G954" s="134"/>
      <c r="H954" s="83"/>
      <c r="I954" s="83"/>
      <c r="J954" s="83"/>
      <c r="K954" s="83"/>
      <c r="L954" s="83"/>
      <c r="M954" s="83"/>
      <c r="N954" s="83"/>
      <c r="O954" s="83"/>
      <c r="P954" s="83"/>
      <c r="Q954" s="83"/>
      <c r="R954" s="83"/>
      <c r="S954" s="83"/>
      <c r="T954" s="83"/>
      <c r="U954" s="83"/>
      <c r="V954" s="83"/>
      <c r="W954" s="83"/>
      <c r="X954" s="83"/>
      <c r="Y954" s="83"/>
      <c r="Z954" s="83"/>
    </row>
    <row r="955" spans="1:26" ht="12.75" customHeight="1" x14ac:dyDescent="0.2">
      <c r="A955" s="134"/>
      <c r="B955" s="134"/>
      <c r="C955" s="134"/>
      <c r="D955" s="134"/>
      <c r="E955" s="134"/>
      <c r="F955" s="134"/>
      <c r="G955" s="134"/>
      <c r="H955" s="83"/>
      <c r="I955" s="83"/>
      <c r="J955" s="83"/>
      <c r="K955" s="83"/>
      <c r="L955" s="83"/>
      <c r="M955" s="83"/>
      <c r="N955" s="83"/>
      <c r="O955" s="83"/>
      <c r="P955" s="83"/>
      <c r="Q955" s="83"/>
      <c r="R955" s="83"/>
      <c r="S955" s="83"/>
      <c r="T955" s="83"/>
      <c r="U955" s="83"/>
      <c r="V955" s="83"/>
      <c r="W955" s="83"/>
      <c r="X955" s="83"/>
      <c r="Y955" s="83"/>
      <c r="Z955" s="83"/>
    </row>
    <row r="956" spans="1:26" ht="12.75" customHeight="1" x14ac:dyDescent="0.2">
      <c r="A956" s="134"/>
      <c r="B956" s="134"/>
      <c r="C956" s="134"/>
      <c r="D956" s="134"/>
      <c r="E956" s="134"/>
      <c r="F956" s="134"/>
      <c r="G956" s="134"/>
      <c r="H956" s="83"/>
      <c r="I956" s="83"/>
      <c r="J956" s="83"/>
      <c r="K956" s="83"/>
      <c r="L956" s="83"/>
      <c r="M956" s="83"/>
      <c r="N956" s="83"/>
      <c r="O956" s="83"/>
      <c r="P956" s="83"/>
      <c r="Q956" s="83"/>
      <c r="R956" s="83"/>
      <c r="S956" s="83"/>
      <c r="T956" s="83"/>
      <c r="U956" s="83"/>
      <c r="V956" s="83"/>
      <c r="W956" s="83"/>
      <c r="X956" s="83"/>
      <c r="Y956" s="83"/>
      <c r="Z956" s="83"/>
    </row>
    <row r="957" spans="1:26" ht="12.75" customHeight="1" x14ac:dyDescent="0.2">
      <c r="A957" s="134"/>
      <c r="B957" s="134"/>
      <c r="C957" s="134"/>
      <c r="D957" s="134"/>
      <c r="E957" s="134"/>
      <c r="F957" s="134"/>
      <c r="G957" s="134"/>
      <c r="H957" s="83"/>
      <c r="I957" s="83"/>
      <c r="J957" s="83"/>
      <c r="K957" s="83"/>
      <c r="L957" s="83"/>
      <c r="M957" s="83"/>
      <c r="N957" s="83"/>
      <c r="O957" s="83"/>
      <c r="P957" s="83"/>
      <c r="Q957" s="83"/>
      <c r="R957" s="83"/>
      <c r="S957" s="83"/>
      <c r="T957" s="83"/>
      <c r="U957" s="83"/>
      <c r="V957" s="83"/>
      <c r="W957" s="83"/>
      <c r="X957" s="83"/>
      <c r="Y957" s="83"/>
      <c r="Z957" s="83"/>
    </row>
    <row r="958" spans="1:26" ht="12.75" customHeight="1" x14ac:dyDescent="0.2">
      <c r="A958" s="134"/>
      <c r="B958" s="134"/>
      <c r="C958" s="134"/>
      <c r="D958" s="134"/>
      <c r="E958" s="134"/>
      <c r="F958" s="134"/>
      <c r="G958" s="134"/>
      <c r="H958" s="83"/>
      <c r="I958" s="83"/>
      <c r="J958" s="83"/>
      <c r="K958" s="83"/>
      <c r="L958" s="83"/>
      <c r="M958" s="83"/>
      <c r="N958" s="83"/>
      <c r="O958" s="83"/>
      <c r="P958" s="83"/>
      <c r="Q958" s="83"/>
      <c r="R958" s="83"/>
      <c r="S958" s="83"/>
      <c r="T958" s="83"/>
      <c r="U958" s="83"/>
      <c r="V958" s="83"/>
      <c r="W958" s="83"/>
      <c r="X958" s="83"/>
      <c r="Y958" s="83"/>
      <c r="Z958" s="83"/>
    </row>
    <row r="959" spans="1:26" ht="12.75" customHeight="1" x14ac:dyDescent="0.2">
      <c r="A959" s="134"/>
      <c r="B959" s="134"/>
      <c r="C959" s="134"/>
      <c r="D959" s="134"/>
      <c r="E959" s="134"/>
      <c r="F959" s="134"/>
      <c r="G959" s="134"/>
      <c r="H959" s="83"/>
      <c r="I959" s="83"/>
      <c r="J959" s="83"/>
      <c r="K959" s="83"/>
      <c r="L959" s="83"/>
      <c r="M959" s="83"/>
      <c r="N959" s="83"/>
      <c r="O959" s="83"/>
      <c r="P959" s="83"/>
      <c r="Q959" s="83"/>
      <c r="R959" s="83"/>
      <c r="S959" s="83"/>
      <c r="T959" s="83"/>
      <c r="U959" s="83"/>
      <c r="V959" s="83"/>
      <c r="W959" s="83"/>
      <c r="X959" s="83"/>
      <c r="Y959" s="83"/>
      <c r="Z959" s="83"/>
    </row>
    <row r="960" spans="1:26" ht="12.75" customHeight="1" x14ac:dyDescent="0.2">
      <c r="A960" s="134"/>
      <c r="B960" s="134"/>
      <c r="C960" s="134"/>
      <c r="D960" s="134"/>
      <c r="E960" s="134"/>
      <c r="F960" s="134"/>
      <c r="G960" s="134"/>
      <c r="H960" s="83"/>
      <c r="I960" s="83"/>
      <c r="J960" s="83"/>
      <c r="K960" s="83"/>
      <c r="L960" s="83"/>
      <c r="M960" s="83"/>
      <c r="N960" s="83"/>
      <c r="O960" s="83"/>
      <c r="P960" s="83"/>
      <c r="Q960" s="83"/>
      <c r="R960" s="83"/>
      <c r="S960" s="83"/>
      <c r="T960" s="83"/>
      <c r="U960" s="83"/>
      <c r="V960" s="83"/>
      <c r="W960" s="83"/>
      <c r="X960" s="83"/>
      <c r="Y960" s="83"/>
      <c r="Z960" s="83"/>
    </row>
    <row r="961" spans="1:26" ht="12.75" customHeight="1" x14ac:dyDescent="0.2">
      <c r="A961" s="134"/>
      <c r="B961" s="134"/>
      <c r="C961" s="134"/>
      <c r="D961" s="134"/>
      <c r="E961" s="134"/>
      <c r="F961" s="134"/>
      <c r="G961" s="134"/>
      <c r="H961" s="83"/>
      <c r="I961" s="83"/>
      <c r="J961" s="83"/>
      <c r="K961" s="83"/>
      <c r="L961" s="83"/>
      <c r="M961" s="83"/>
      <c r="N961" s="83"/>
      <c r="O961" s="83"/>
      <c r="P961" s="83"/>
      <c r="Q961" s="83"/>
      <c r="R961" s="83"/>
      <c r="S961" s="83"/>
      <c r="T961" s="83"/>
      <c r="U961" s="83"/>
      <c r="V961" s="83"/>
      <c r="W961" s="83"/>
      <c r="X961" s="83"/>
      <c r="Y961" s="83"/>
      <c r="Z961" s="83"/>
    </row>
    <row r="962" spans="1:26" ht="12.75" customHeight="1" x14ac:dyDescent="0.2">
      <c r="A962" s="134"/>
      <c r="B962" s="134"/>
      <c r="C962" s="134"/>
      <c r="D962" s="134"/>
      <c r="E962" s="134"/>
      <c r="F962" s="134"/>
      <c r="G962" s="134"/>
      <c r="H962" s="83"/>
      <c r="I962" s="83"/>
      <c r="J962" s="83"/>
      <c r="K962" s="83"/>
      <c r="L962" s="83"/>
      <c r="M962" s="83"/>
      <c r="N962" s="83"/>
      <c r="O962" s="83"/>
      <c r="P962" s="83"/>
      <c r="Q962" s="83"/>
      <c r="R962" s="83"/>
      <c r="S962" s="83"/>
      <c r="T962" s="83"/>
      <c r="U962" s="83"/>
      <c r="V962" s="83"/>
      <c r="W962" s="83"/>
      <c r="X962" s="83"/>
      <c r="Y962" s="83"/>
      <c r="Z962" s="83"/>
    </row>
    <row r="963" spans="1:26" ht="12.75" customHeight="1" x14ac:dyDescent="0.2">
      <c r="A963" s="134"/>
      <c r="B963" s="134"/>
      <c r="C963" s="134"/>
      <c r="D963" s="134"/>
      <c r="E963" s="134"/>
      <c r="F963" s="134"/>
      <c r="G963" s="134"/>
      <c r="H963" s="83"/>
      <c r="I963" s="83"/>
      <c r="J963" s="83"/>
      <c r="K963" s="83"/>
      <c r="L963" s="83"/>
      <c r="M963" s="83"/>
      <c r="N963" s="83"/>
      <c r="O963" s="83"/>
      <c r="P963" s="83"/>
      <c r="Q963" s="83"/>
      <c r="R963" s="83"/>
      <c r="S963" s="83"/>
      <c r="T963" s="83"/>
      <c r="U963" s="83"/>
      <c r="V963" s="83"/>
      <c r="W963" s="83"/>
      <c r="X963" s="83"/>
      <c r="Y963" s="83"/>
      <c r="Z963" s="83"/>
    </row>
    <row r="964" spans="1:26" ht="12.75" customHeight="1" x14ac:dyDescent="0.2">
      <c r="A964" s="134"/>
      <c r="B964" s="134"/>
      <c r="C964" s="134"/>
      <c r="D964" s="134"/>
      <c r="E964" s="134"/>
      <c r="F964" s="134"/>
      <c r="G964" s="134"/>
      <c r="H964" s="83"/>
      <c r="I964" s="83"/>
      <c r="J964" s="83"/>
      <c r="K964" s="83"/>
      <c r="L964" s="83"/>
      <c r="M964" s="83"/>
      <c r="N964" s="83"/>
      <c r="O964" s="83"/>
      <c r="P964" s="83"/>
      <c r="Q964" s="83"/>
      <c r="R964" s="83"/>
      <c r="S964" s="83"/>
      <c r="T964" s="83"/>
      <c r="U964" s="83"/>
      <c r="V964" s="83"/>
      <c r="W964" s="83"/>
      <c r="X964" s="83"/>
      <c r="Y964" s="83"/>
      <c r="Z964" s="83"/>
    </row>
    <row r="965" spans="1:26" ht="12.75" customHeight="1" x14ac:dyDescent="0.2">
      <c r="A965" s="134"/>
      <c r="B965" s="134"/>
      <c r="C965" s="134"/>
      <c r="D965" s="134"/>
      <c r="E965" s="134"/>
      <c r="F965" s="134"/>
      <c r="G965" s="134"/>
      <c r="H965" s="83"/>
      <c r="I965" s="83"/>
      <c r="J965" s="83"/>
      <c r="K965" s="83"/>
      <c r="L965" s="83"/>
      <c r="M965" s="83"/>
      <c r="N965" s="83"/>
      <c r="O965" s="83"/>
      <c r="P965" s="83"/>
      <c r="Q965" s="83"/>
      <c r="R965" s="83"/>
      <c r="S965" s="83"/>
      <c r="T965" s="83"/>
      <c r="U965" s="83"/>
      <c r="V965" s="83"/>
      <c r="W965" s="83"/>
      <c r="X965" s="83"/>
      <c r="Y965" s="83"/>
      <c r="Z965" s="83"/>
    </row>
    <row r="966" spans="1:26" ht="12.75" customHeight="1" x14ac:dyDescent="0.2">
      <c r="A966" s="134"/>
      <c r="B966" s="134"/>
      <c r="C966" s="134"/>
      <c r="D966" s="134"/>
      <c r="E966" s="134"/>
      <c r="F966" s="134"/>
      <c r="G966" s="134"/>
      <c r="H966" s="83"/>
      <c r="I966" s="83"/>
      <c r="J966" s="83"/>
      <c r="K966" s="83"/>
      <c r="L966" s="83"/>
      <c r="M966" s="83"/>
      <c r="N966" s="83"/>
      <c r="O966" s="83"/>
      <c r="P966" s="83"/>
      <c r="Q966" s="83"/>
      <c r="R966" s="83"/>
      <c r="S966" s="83"/>
      <c r="T966" s="83"/>
      <c r="U966" s="83"/>
      <c r="V966" s="83"/>
      <c r="W966" s="83"/>
      <c r="X966" s="83"/>
      <c r="Y966" s="83"/>
      <c r="Z966" s="83"/>
    </row>
    <row r="967" spans="1:26" ht="12.75" customHeight="1" x14ac:dyDescent="0.2">
      <c r="A967" s="134"/>
      <c r="B967" s="134"/>
      <c r="C967" s="134"/>
      <c r="D967" s="134"/>
      <c r="E967" s="134"/>
      <c r="F967" s="134"/>
      <c r="G967" s="134"/>
      <c r="H967" s="83"/>
      <c r="I967" s="83"/>
      <c r="J967" s="83"/>
      <c r="K967" s="83"/>
      <c r="L967" s="83"/>
      <c r="M967" s="83"/>
      <c r="N967" s="83"/>
      <c r="O967" s="83"/>
      <c r="P967" s="83"/>
      <c r="Q967" s="83"/>
      <c r="R967" s="83"/>
      <c r="S967" s="83"/>
      <c r="T967" s="83"/>
      <c r="U967" s="83"/>
      <c r="V967" s="83"/>
      <c r="W967" s="83"/>
      <c r="X967" s="83"/>
      <c r="Y967" s="83"/>
      <c r="Z967" s="83"/>
    </row>
    <row r="968" spans="1:26" ht="12.75" customHeight="1" x14ac:dyDescent="0.2">
      <c r="A968" s="134"/>
      <c r="B968" s="134"/>
      <c r="C968" s="134"/>
      <c r="D968" s="134"/>
      <c r="E968" s="134"/>
      <c r="F968" s="134"/>
      <c r="G968" s="134"/>
      <c r="H968" s="83"/>
      <c r="I968" s="83"/>
      <c r="J968" s="83"/>
      <c r="K968" s="83"/>
      <c r="L968" s="83"/>
      <c r="M968" s="83"/>
      <c r="N968" s="83"/>
      <c r="O968" s="83"/>
      <c r="P968" s="83"/>
      <c r="Q968" s="83"/>
      <c r="R968" s="83"/>
      <c r="S968" s="83"/>
      <c r="T968" s="83"/>
      <c r="U968" s="83"/>
      <c r="V968" s="83"/>
      <c r="W968" s="83"/>
      <c r="X968" s="83"/>
      <c r="Y968" s="83"/>
      <c r="Z968" s="83"/>
    </row>
    <row r="969" spans="1:26" ht="12.75" customHeight="1" x14ac:dyDescent="0.2">
      <c r="A969" s="134"/>
      <c r="B969" s="134"/>
      <c r="C969" s="134"/>
      <c r="D969" s="134"/>
      <c r="E969" s="134"/>
      <c r="F969" s="134"/>
      <c r="G969" s="134"/>
      <c r="H969" s="83"/>
      <c r="I969" s="83"/>
      <c r="J969" s="83"/>
      <c r="K969" s="83"/>
      <c r="L969" s="83"/>
      <c r="M969" s="83"/>
      <c r="N969" s="83"/>
      <c r="O969" s="83"/>
      <c r="P969" s="83"/>
      <c r="Q969" s="83"/>
      <c r="R969" s="83"/>
      <c r="S969" s="83"/>
      <c r="T969" s="83"/>
      <c r="U969" s="83"/>
      <c r="V969" s="83"/>
      <c r="W969" s="83"/>
      <c r="X969" s="83"/>
      <c r="Y969" s="83"/>
      <c r="Z969" s="83"/>
    </row>
    <row r="970" spans="1:26" ht="12.75" customHeight="1" x14ac:dyDescent="0.2">
      <c r="A970" s="134"/>
      <c r="B970" s="134"/>
      <c r="C970" s="134"/>
      <c r="D970" s="134"/>
      <c r="E970" s="134"/>
      <c r="F970" s="134"/>
      <c r="G970" s="134"/>
      <c r="H970" s="83"/>
      <c r="I970" s="83"/>
      <c r="J970" s="83"/>
      <c r="K970" s="83"/>
      <c r="L970" s="83"/>
      <c r="M970" s="83"/>
      <c r="N970" s="83"/>
      <c r="O970" s="83"/>
      <c r="P970" s="83"/>
      <c r="Q970" s="83"/>
      <c r="R970" s="83"/>
      <c r="S970" s="83"/>
      <c r="T970" s="83"/>
      <c r="U970" s="83"/>
      <c r="V970" s="83"/>
      <c r="W970" s="83"/>
      <c r="X970" s="83"/>
      <c r="Y970" s="83"/>
      <c r="Z970" s="83"/>
    </row>
    <row r="971" spans="1:26" ht="12.75" customHeight="1" x14ac:dyDescent="0.2">
      <c r="A971" s="134"/>
      <c r="B971" s="134"/>
      <c r="C971" s="134"/>
      <c r="D971" s="134"/>
      <c r="E971" s="134"/>
      <c r="F971" s="134"/>
      <c r="G971" s="134"/>
      <c r="H971" s="83"/>
      <c r="I971" s="83"/>
      <c r="J971" s="83"/>
      <c r="K971" s="83"/>
      <c r="L971" s="83"/>
      <c r="M971" s="83"/>
      <c r="N971" s="83"/>
      <c r="O971" s="83"/>
      <c r="P971" s="83"/>
      <c r="Q971" s="83"/>
      <c r="R971" s="83"/>
      <c r="S971" s="83"/>
      <c r="T971" s="83"/>
      <c r="U971" s="83"/>
      <c r="V971" s="83"/>
      <c r="W971" s="83"/>
      <c r="X971" s="83"/>
      <c r="Y971" s="83"/>
      <c r="Z971" s="83"/>
    </row>
    <row r="972" spans="1:26" ht="12.75" customHeight="1" x14ac:dyDescent="0.2">
      <c r="A972" s="134"/>
      <c r="B972" s="134"/>
      <c r="C972" s="134"/>
      <c r="D972" s="134"/>
      <c r="E972" s="134"/>
      <c r="F972" s="134"/>
      <c r="G972" s="134"/>
      <c r="H972" s="83"/>
      <c r="I972" s="83"/>
      <c r="J972" s="83"/>
      <c r="K972" s="83"/>
      <c r="L972" s="83"/>
      <c r="M972" s="83"/>
      <c r="N972" s="83"/>
      <c r="O972" s="83"/>
      <c r="P972" s="83"/>
      <c r="Q972" s="83"/>
      <c r="R972" s="83"/>
      <c r="S972" s="83"/>
      <c r="T972" s="83"/>
      <c r="U972" s="83"/>
      <c r="V972" s="83"/>
      <c r="W972" s="83"/>
      <c r="X972" s="83"/>
      <c r="Y972" s="83"/>
      <c r="Z972" s="83"/>
    </row>
    <row r="973" spans="1:26" ht="12.75" customHeight="1" x14ac:dyDescent="0.2">
      <c r="A973" s="134"/>
      <c r="B973" s="134"/>
      <c r="C973" s="134"/>
      <c r="D973" s="134"/>
      <c r="E973" s="134"/>
      <c r="F973" s="134"/>
      <c r="G973" s="134"/>
      <c r="H973" s="83"/>
      <c r="I973" s="83"/>
      <c r="J973" s="83"/>
      <c r="K973" s="83"/>
      <c r="L973" s="83"/>
      <c r="M973" s="83"/>
      <c r="N973" s="83"/>
      <c r="O973" s="83"/>
      <c r="P973" s="83"/>
      <c r="Q973" s="83"/>
      <c r="R973" s="83"/>
      <c r="S973" s="83"/>
      <c r="T973" s="83"/>
      <c r="U973" s="83"/>
      <c r="V973" s="83"/>
      <c r="W973" s="83"/>
      <c r="X973" s="83"/>
      <c r="Y973" s="83"/>
      <c r="Z973" s="83"/>
    </row>
    <row r="974" spans="1:26" ht="12.75" customHeight="1" x14ac:dyDescent="0.2">
      <c r="A974" s="134"/>
      <c r="B974" s="134"/>
      <c r="C974" s="134"/>
      <c r="D974" s="134"/>
      <c r="E974" s="134"/>
      <c r="F974" s="134"/>
      <c r="G974" s="134"/>
      <c r="H974" s="83"/>
      <c r="I974" s="83"/>
      <c r="J974" s="83"/>
      <c r="K974" s="83"/>
      <c r="L974" s="83"/>
      <c r="M974" s="83"/>
      <c r="N974" s="83"/>
      <c r="O974" s="83"/>
      <c r="P974" s="83"/>
      <c r="Q974" s="83"/>
      <c r="R974" s="83"/>
      <c r="S974" s="83"/>
      <c r="T974" s="83"/>
      <c r="U974" s="83"/>
      <c r="V974" s="83"/>
      <c r="W974" s="83"/>
      <c r="X974" s="83"/>
      <c r="Y974" s="83"/>
      <c r="Z974" s="83"/>
    </row>
    <row r="975" spans="1:26" ht="12.75" customHeight="1" x14ac:dyDescent="0.2">
      <c r="A975" s="134"/>
      <c r="B975" s="134"/>
      <c r="C975" s="134"/>
      <c r="D975" s="134"/>
      <c r="E975" s="134"/>
      <c r="F975" s="134"/>
      <c r="G975" s="134"/>
      <c r="H975" s="83"/>
      <c r="I975" s="83"/>
      <c r="J975" s="83"/>
      <c r="K975" s="83"/>
      <c r="L975" s="83"/>
      <c r="M975" s="83"/>
      <c r="N975" s="83"/>
      <c r="O975" s="83"/>
      <c r="P975" s="83"/>
      <c r="Q975" s="83"/>
      <c r="R975" s="83"/>
      <c r="S975" s="83"/>
      <c r="T975" s="83"/>
      <c r="U975" s="83"/>
      <c r="V975" s="83"/>
      <c r="W975" s="83"/>
      <c r="X975" s="83"/>
      <c r="Y975" s="83"/>
      <c r="Z975" s="83"/>
    </row>
    <row r="976" spans="1:26" ht="12.75" customHeight="1" x14ac:dyDescent="0.2">
      <c r="A976" s="134"/>
      <c r="B976" s="134"/>
      <c r="C976" s="134"/>
      <c r="D976" s="134"/>
      <c r="E976" s="134"/>
      <c r="F976" s="134"/>
      <c r="G976" s="134"/>
      <c r="H976" s="83"/>
      <c r="I976" s="83"/>
      <c r="J976" s="83"/>
      <c r="K976" s="83"/>
      <c r="L976" s="83"/>
      <c r="M976" s="83"/>
      <c r="N976" s="83"/>
      <c r="O976" s="83"/>
      <c r="P976" s="83"/>
      <c r="Q976" s="83"/>
      <c r="R976" s="83"/>
      <c r="S976" s="83"/>
      <c r="T976" s="83"/>
      <c r="U976" s="83"/>
      <c r="V976" s="83"/>
      <c r="W976" s="83"/>
      <c r="X976" s="83"/>
      <c r="Y976" s="83"/>
      <c r="Z976" s="83"/>
    </row>
    <row r="977" spans="1:26" ht="12.75" customHeight="1" x14ac:dyDescent="0.2">
      <c r="A977" s="134"/>
      <c r="B977" s="134"/>
      <c r="C977" s="134"/>
      <c r="D977" s="134"/>
      <c r="E977" s="134"/>
      <c r="F977" s="134"/>
      <c r="G977" s="134"/>
      <c r="H977" s="83"/>
      <c r="I977" s="83"/>
      <c r="J977" s="83"/>
      <c r="K977" s="83"/>
      <c r="L977" s="83"/>
      <c r="M977" s="83"/>
      <c r="N977" s="83"/>
      <c r="O977" s="83"/>
      <c r="P977" s="83"/>
      <c r="Q977" s="83"/>
      <c r="R977" s="83"/>
      <c r="S977" s="83"/>
      <c r="T977" s="83"/>
      <c r="U977" s="83"/>
      <c r="V977" s="83"/>
      <c r="W977" s="83"/>
      <c r="X977" s="83"/>
      <c r="Y977" s="83"/>
      <c r="Z977" s="83"/>
    </row>
    <row r="978" spans="1:26" ht="12.75" customHeight="1" x14ac:dyDescent="0.2">
      <c r="A978" s="134"/>
      <c r="B978" s="134"/>
      <c r="C978" s="134"/>
      <c r="D978" s="134"/>
      <c r="E978" s="134"/>
      <c r="F978" s="134"/>
      <c r="G978" s="134"/>
      <c r="H978" s="83"/>
      <c r="I978" s="83"/>
      <c r="J978" s="83"/>
      <c r="K978" s="83"/>
      <c r="L978" s="83"/>
      <c r="M978" s="83"/>
      <c r="N978" s="83"/>
      <c r="O978" s="83"/>
      <c r="P978" s="83"/>
      <c r="Q978" s="83"/>
      <c r="R978" s="83"/>
      <c r="S978" s="83"/>
      <c r="T978" s="83"/>
      <c r="U978" s="83"/>
      <c r="V978" s="83"/>
      <c r="W978" s="83"/>
      <c r="X978" s="83"/>
      <c r="Y978" s="83"/>
      <c r="Z978" s="83"/>
    </row>
    <row r="979" spans="1:26" ht="12.75" customHeight="1" x14ac:dyDescent="0.2">
      <c r="A979" s="134"/>
      <c r="B979" s="134"/>
      <c r="C979" s="134"/>
      <c r="D979" s="134"/>
      <c r="E979" s="134"/>
      <c r="F979" s="134"/>
      <c r="G979" s="134"/>
      <c r="H979" s="83"/>
      <c r="I979" s="83"/>
      <c r="J979" s="83"/>
      <c r="K979" s="83"/>
      <c r="L979" s="83"/>
      <c r="M979" s="83"/>
      <c r="N979" s="83"/>
      <c r="O979" s="83"/>
      <c r="P979" s="83"/>
      <c r="Q979" s="83"/>
      <c r="R979" s="83"/>
      <c r="S979" s="83"/>
      <c r="T979" s="83"/>
      <c r="U979" s="83"/>
      <c r="V979" s="83"/>
      <c r="W979" s="83"/>
      <c r="X979" s="83"/>
      <c r="Y979" s="83"/>
      <c r="Z979" s="83"/>
    </row>
    <row r="980" spans="1:26" ht="12.75" customHeight="1" x14ac:dyDescent="0.2">
      <c r="A980" s="134"/>
      <c r="B980" s="134"/>
      <c r="C980" s="134"/>
      <c r="D980" s="134"/>
      <c r="E980" s="134"/>
      <c r="F980" s="134"/>
      <c r="G980" s="134"/>
      <c r="H980" s="83"/>
      <c r="I980" s="83"/>
      <c r="J980" s="83"/>
      <c r="K980" s="83"/>
      <c r="L980" s="83"/>
      <c r="M980" s="83"/>
      <c r="N980" s="83"/>
      <c r="O980" s="83"/>
      <c r="P980" s="83"/>
      <c r="Q980" s="83"/>
      <c r="R980" s="83"/>
      <c r="S980" s="83"/>
      <c r="T980" s="83"/>
      <c r="U980" s="83"/>
      <c r="V980" s="83"/>
      <c r="W980" s="83"/>
      <c r="X980" s="83"/>
      <c r="Y980" s="83"/>
      <c r="Z980" s="83"/>
    </row>
    <row r="981" spans="1:26" ht="12.75" customHeight="1" x14ac:dyDescent="0.2">
      <c r="A981" s="134"/>
      <c r="B981" s="134"/>
      <c r="C981" s="134"/>
      <c r="D981" s="134"/>
      <c r="E981" s="134"/>
      <c r="F981" s="134"/>
      <c r="G981" s="134"/>
      <c r="H981" s="83"/>
      <c r="I981" s="83"/>
      <c r="J981" s="83"/>
      <c r="K981" s="83"/>
      <c r="L981" s="83"/>
      <c r="M981" s="83"/>
      <c r="N981" s="83"/>
      <c r="O981" s="83"/>
      <c r="P981" s="83"/>
      <c r="Q981" s="83"/>
      <c r="R981" s="83"/>
      <c r="S981" s="83"/>
      <c r="T981" s="83"/>
      <c r="U981" s="83"/>
      <c r="V981" s="83"/>
      <c r="W981" s="83"/>
      <c r="X981" s="83"/>
      <c r="Y981" s="83"/>
      <c r="Z981" s="83"/>
    </row>
    <row r="982" spans="1:26" ht="12.75" customHeight="1" x14ac:dyDescent="0.2">
      <c r="A982" s="134"/>
      <c r="B982" s="134"/>
      <c r="C982" s="134"/>
      <c r="D982" s="134"/>
      <c r="E982" s="134"/>
      <c r="F982" s="134"/>
      <c r="G982" s="134"/>
      <c r="H982" s="83"/>
      <c r="I982" s="83"/>
      <c r="J982" s="83"/>
      <c r="K982" s="83"/>
      <c r="L982" s="83"/>
      <c r="M982" s="83"/>
      <c r="N982" s="83"/>
      <c r="O982" s="83"/>
      <c r="P982" s="83"/>
      <c r="Q982" s="83"/>
      <c r="R982" s="83"/>
      <c r="S982" s="83"/>
      <c r="T982" s="83"/>
      <c r="U982" s="83"/>
      <c r="V982" s="83"/>
      <c r="W982" s="83"/>
      <c r="X982" s="83"/>
      <c r="Y982" s="83"/>
      <c r="Z982" s="83"/>
    </row>
    <row r="983" spans="1:26" ht="12.75" customHeight="1" x14ac:dyDescent="0.2">
      <c r="A983" s="134"/>
      <c r="B983" s="134"/>
      <c r="C983" s="134"/>
      <c r="D983" s="134"/>
      <c r="E983" s="134"/>
      <c r="F983" s="134"/>
      <c r="G983" s="134"/>
      <c r="H983" s="83"/>
      <c r="I983" s="83"/>
      <c r="J983" s="83"/>
      <c r="K983" s="83"/>
      <c r="L983" s="83"/>
      <c r="M983" s="83"/>
      <c r="N983" s="83"/>
      <c r="O983" s="83"/>
      <c r="P983" s="83"/>
      <c r="Q983" s="83"/>
      <c r="R983" s="83"/>
      <c r="S983" s="83"/>
      <c r="T983" s="83"/>
      <c r="U983" s="83"/>
      <c r="V983" s="83"/>
      <c r="W983" s="83"/>
      <c r="X983" s="83"/>
      <c r="Y983" s="83"/>
      <c r="Z983" s="83"/>
    </row>
    <row r="984" spans="1:26" ht="12.75" customHeight="1" x14ac:dyDescent="0.2">
      <c r="A984" s="134"/>
      <c r="B984" s="134"/>
      <c r="C984" s="134"/>
      <c r="D984" s="134"/>
      <c r="E984" s="134"/>
      <c r="F984" s="134"/>
      <c r="G984" s="134"/>
      <c r="H984" s="83"/>
      <c r="I984" s="83"/>
      <c r="J984" s="83"/>
      <c r="K984" s="83"/>
      <c r="L984" s="83"/>
      <c r="M984" s="83"/>
      <c r="N984" s="83"/>
      <c r="O984" s="83"/>
      <c r="P984" s="83"/>
      <c r="Q984" s="83"/>
      <c r="R984" s="83"/>
      <c r="S984" s="83"/>
      <c r="T984" s="83"/>
      <c r="U984" s="83"/>
      <c r="V984" s="83"/>
      <c r="W984" s="83"/>
      <c r="X984" s="83"/>
      <c r="Y984" s="83"/>
      <c r="Z984" s="83"/>
    </row>
    <row r="985" spans="1:26" ht="12.75" customHeight="1" x14ac:dyDescent="0.2">
      <c r="A985" s="134"/>
      <c r="B985" s="134"/>
      <c r="C985" s="134"/>
      <c r="D985" s="134"/>
      <c r="E985" s="134"/>
      <c r="F985" s="134"/>
      <c r="G985" s="134"/>
      <c r="H985" s="83"/>
      <c r="I985" s="83"/>
      <c r="J985" s="83"/>
      <c r="K985" s="83"/>
      <c r="L985" s="83"/>
      <c r="M985" s="83"/>
      <c r="N985" s="83"/>
      <c r="O985" s="83"/>
      <c r="P985" s="83"/>
      <c r="Q985" s="83"/>
      <c r="R985" s="83"/>
      <c r="S985" s="83"/>
      <c r="T985" s="83"/>
      <c r="U985" s="83"/>
      <c r="V985" s="83"/>
      <c r="W985" s="83"/>
      <c r="X985" s="83"/>
      <c r="Y985" s="83"/>
      <c r="Z985" s="83"/>
    </row>
    <row r="986" spans="1:26" ht="12.75" customHeight="1" x14ac:dyDescent="0.2">
      <c r="A986" s="134"/>
      <c r="B986" s="134"/>
      <c r="C986" s="134"/>
      <c r="D986" s="134"/>
      <c r="E986" s="134"/>
      <c r="F986" s="134"/>
      <c r="G986" s="134"/>
      <c r="H986" s="83"/>
      <c r="I986" s="83"/>
      <c r="J986" s="83"/>
      <c r="K986" s="83"/>
      <c r="L986" s="83"/>
      <c r="M986" s="83"/>
      <c r="N986" s="83"/>
      <c r="O986" s="83"/>
      <c r="P986" s="83"/>
      <c r="Q986" s="83"/>
      <c r="R986" s="83"/>
      <c r="S986" s="83"/>
      <c r="T986" s="83"/>
      <c r="U986" s="83"/>
      <c r="V986" s="83"/>
      <c r="W986" s="83"/>
      <c r="X986" s="83"/>
      <c r="Y986" s="83"/>
      <c r="Z986" s="83"/>
    </row>
    <row r="987" spans="1:26" ht="12.75" customHeight="1" x14ac:dyDescent="0.2">
      <c r="A987" s="134"/>
      <c r="B987" s="134"/>
      <c r="C987" s="134"/>
      <c r="D987" s="134"/>
      <c r="E987" s="134"/>
      <c r="F987" s="134"/>
      <c r="G987" s="134"/>
      <c r="H987" s="83"/>
      <c r="I987" s="83"/>
      <c r="J987" s="83"/>
      <c r="K987" s="83"/>
      <c r="L987" s="83"/>
      <c r="M987" s="83"/>
      <c r="N987" s="83"/>
      <c r="O987" s="83"/>
      <c r="P987" s="83"/>
      <c r="Q987" s="83"/>
      <c r="R987" s="83"/>
      <c r="S987" s="83"/>
      <c r="T987" s="83"/>
      <c r="U987" s="83"/>
      <c r="V987" s="83"/>
      <c r="W987" s="83"/>
      <c r="X987" s="83"/>
      <c r="Y987" s="83"/>
      <c r="Z987" s="83"/>
    </row>
    <row r="988" spans="1:26" ht="12.75" customHeight="1" x14ac:dyDescent="0.2">
      <c r="A988" s="134"/>
      <c r="B988" s="134"/>
      <c r="C988" s="134"/>
      <c r="D988" s="134"/>
      <c r="E988" s="134"/>
      <c r="F988" s="134"/>
      <c r="G988" s="134"/>
      <c r="H988" s="83"/>
      <c r="I988" s="83"/>
      <c r="J988" s="83"/>
      <c r="K988" s="83"/>
      <c r="L988" s="83"/>
      <c r="M988" s="83"/>
      <c r="N988" s="83"/>
      <c r="O988" s="83"/>
      <c r="P988" s="83"/>
      <c r="Q988" s="83"/>
      <c r="R988" s="83"/>
      <c r="S988" s="83"/>
      <c r="T988" s="83"/>
      <c r="U988" s="83"/>
      <c r="V988" s="83"/>
      <c r="W988" s="83"/>
      <c r="X988" s="83"/>
      <c r="Y988" s="83"/>
      <c r="Z988" s="83"/>
    </row>
    <row r="989" spans="1:26" ht="12.75" customHeight="1" x14ac:dyDescent="0.2">
      <c r="A989" s="134"/>
      <c r="B989" s="134"/>
      <c r="C989" s="134"/>
      <c r="D989" s="134"/>
      <c r="E989" s="134"/>
      <c r="F989" s="134"/>
      <c r="G989" s="134"/>
      <c r="H989" s="83"/>
      <c r="I989" s="83"/>
      <c r="J989" s="83"/>
      <c r="K989" s="83"/>
      <c r="L989" s="83"/>
      <c r="M989" s="83"/>
      <c r="N989" s="83"/>
      <c r="O989" s="83"/>
      <c r="P989" s="83"/>
      <c r="Q989" s="83"/>
      <c r="R989" s="83"/>
      <c r="S989" s="83"/>
      <c r="T989" s="83"/>
      <c r="U989" s="83"/>
      <c r="V989" s="83"/>
      <c r="W989" s="83"/>
      <c r="X989" s="83"/>
      <c r="Y989" s="83"/>
      <c r="Z989" s="83"/>
    </row>
    <row r="990" spans="1:26" ht="12.75" customHeight="1" x14ac:dyDescent="0.2">
      <c r="A990" s="134"/>
      <c r="B990" s="134"/>
      <c r="C990" s="134"/>
      <c r="D990" s="134"/>
      <c r="E990" s="134"/>
      <c r="F990" s="134"/>
      <c r="G990" s="134"/>
      <c r="H990" s="83"/>
      <c r="I990" s="83"/>
      <c r="J990" s="83"/>
      <c r="K990" s="83"/>
      <c r="L990" s="83"/>
      <c r="M990" s="83"/>
      <c r="N990" s="83"/>
      <c r="O990" s="83"/>
      <c r="P990" s="83"/>
      <c r="Q990" s="83"/>
      <c r="R990" s="83"/>
      <c r="S990" s="83"/>
      <c r="T990" s="83"/>
      <c r="U990" s="83"/>
      <c r="V990" s="83"/>
      <c r="W990" s="83"/>
      <c r="X990" s="83"/>
      <c r="Y990" s="83"/>
      <c r="Z990" s="83"/>
    </row>
    <row r="991" spans="1:26" ht="12.75" customHeight="1" x14ac:dyDescent="0.2">
      <c r="A991" s="134"/>
      <c r="B991" s="134"/>
      <c r="C991" s="134"/>
      <c r="D991" s="134"/>
      <c r="E991" s="134"/>
      <c r="F991" s="134"/>
      <c r="G991" s="134"/>
      <c r="H991" s="83"/>
      <c r="I991" s="83"/>
      <c r="J991" s="83"/>
      <c r="K991" s="83"/>
      <c r="L991" s="83"/>
      <c r="M991" s="83"/>
      <c r="N991" s="83"/>
      <c r="O991" s="83"/>
      <c r="P991" s="83"/>
      <c r="Q991" s="83"/>
      <c r="R991" s="83"/>
      <c r="S991" s="83"/>
      <c r="T991" s="83"/>
      <c r="U991" s="83"/>
      <c r="V991" s="83"/>
      <c r="W991" s="83"/>
      <c r="X991" s="83"/>
      <c r="Y991" s="83"/>
      <c r="Z991" s="83"/>
    </row>
    <row r="992" spans="1:26" ht="12.75" customHeight="1" x14ac:dyDescent="0.2">
      <c r="A992" s="134"/>
      <c r="B992" s="134"/>
      <c r="C992" s="134"/>
      <c r="D992" s="134"/>
      <c r="E992" s="134"/>
      <c r="F992" s="134"/>
      <c r="G992" s="134"/>
      <c r="H992" s="83"/>
      <c r="I992" s="83"/>
      <c r="J992" s="83"/>
      <c r="K992" s="83"/>
      <c r="L992" s="83"/>
      <c r="M992" s="83"/>
      <c r="N992" s="83"/>
      <c r="O992" s="83"/>
      <c r="P992" s="83"/>
      <c r="Q992" s="83"/>
      <c r="R992" s="83"/>
      <c r="S992" s="83"/>
      <c r="T992" s="83"/>
      <c r="U992" s="83"/>
      <c r="V992" s="83"/>
      <c r="W992" s="83"/>
      <c r="X992" s="83"/>
      <c r="Y992" s="83"/>
      <c r="Z992" s="83"/>
    </row>
    <row r="993" spans="1:26" ht="12.75" customHeight="1" x14ac:dyDescent="0.2">
      <c r="A993" s="134"/>
      <c r="B993" s="134"/>
      <c r="C993" s="134"/>
      <c r="D993" s="134"/>
      <c r="E993" s="134"/>
      <c r="F993" s="134"/>
      <c r="G993" s="134"/>
      <c r="H993" s="83"/>
      <c r="I993" s="83"/>
      <c r="J993" s="83"/>
      <c r="K993" s="83"/>
      <c r="L993" s="83"/>
      <c r="M993" s="83"/>
      <c r="N993" s="83"/>
      <c r="O993" s="83"/>
      <c r="P993" s="83"/>
      <c r="Q993" s="83"/>
      <c r="R993" s="83"/>
      <c r="S993" s="83"/>
      <c r="T993" s="83"/>
      <c r="U993" s="83"/>
      <c r="V993" s="83"/>
      <c r="W993" s="83"/>
      <c r="X993" s="83"/>
      <c r="Y993" s="83"/>
      <c r="Z993" s="83"/>
    </row>
    <row r="994" spans="1:26" ht="12.75" customHeight="1" x14ac:dyDescent="0.2">
      <c r="A994" s="134"/>
      <c r="B994" s="134"/>
      <c r="C994" s="134"/>
      <c r="D994" s="134"/>
      <c r="E994" s="134"/>
      <c r="F994" s="134"/>
      <c r="G994" s="134"/>
      <c r="H994" s="83"/>
      <c r="I994" s="83"/>
      <c r="J994" s="83"/>
      <c r="K994" s="83"/>
      <c r="L994" s="83"/>
      <c r="M994" s="83"/>
      <c r="N994" s="83"/>
      <c r="O994" s="83"/>
      <c r="P994" s="83"/>
      <c r="Q994" s="83"/>
      <c r="R994" s="83"/>
      <c r="S994" s="83"/>
      <c r="T994" s="83"/>
      <c r="U994" s="83"/>
      <c r="V994" s="83"/>
      <c r="W994" s="83"/>
      <c r="X994" s="83"/>
      <c r="Y994" s="83"/>
      <c r="Z994" s="83"/>
    </row>
    <row r="995" spans="1:26" ht="12.75" customHeight="1" x14ac:dyDescent="0.2">
      <c r="A995" s="134"/>
      <c r="B995" s="134"/>
      <c r="C995" s="134"/>
      <c r="D995" s="134"/>
      <c r="E995" s="134"/>
      <c r="F995" s="134"/>
      <c r="G995" s="134"/>
      <c r="H995" s="83"/>
      <c r="I995" s="83"/>
      <c r="J995" s="83"/>
      <c r="K995" s="83"/>
      <c r="L995" s="83"/>
      <c r="M995" s="83"/>
      <c r="N995" s="83"/>
      <c r="O995" s="83"/>
      <c r="P995" s="83"/>
      <c r="Q995" s="83"/>
      <c r="R995" s="83"/>
      <c r="S995" s="83"/>
      <c r="T995" s="83"/>
      <c r="U995" s="83"/>
      <c r="V995" s="83"/>
      <c r="W995" s="83"/>
      <c r="X995" s="83"/>
      <c r="Y995" s="83"/>
      <c r="Z995" s="83"/>
    </row>
    <row r="996" spans="1:26" ht="12.75" customHeight="1" x14ac:dyDescent="0.2">
      <c r="A996" s="134"/>
      <c r="B996" s="134"/>
      <c r="C996" s="134"/>
      <c r="D996" s="134"/>
      <c r="E996" s="134"/>
      <c r="F996" s="134"/>
      <c r="G996" s="134"/>
      <c r="H996" s="83"/>
      <c r="I996" s="83"/>
      <c r="J996" s="83"/>
      <c r="K996" s="83"/>
      <c r="L996" s="83"/>
      <c r="M996" s="83"/>
      <c r="N996" s="83"/>
      <c r="O996" s="83"/>
      <c r="P996" s="83"/>
      <c r="Q996" s="83"/>
      <c r="R996" s="83"/>
      <c r="S996" s="83"/>
      <c r="T996" s="83"/>
      <c r="U996" s="83"/>
      <c r="V996" s="83"/>
      <c r="W996" s="83"/>
      <c r="X996" s="83"/>
      <c r="Y996" s="83"/>
      <c r="Z996" s="83"/>
    </row>
    <row r="997" spans="1:26" ht="12.75" customHeight="1" x14ac:dyDescent="0.2">
      <c r="A997" s="134"/>
      <c r="B997" s="134"/>
      <c r="C997" s="134"/>
      <c r="D997" s="134"/>
      <c r="E997" s="134"/>
      <c r="F997" s="134"/>
      <c r="G997" s="134"/>
      <c r="H997" s="83"/>
      <c r="I997" s="83"/>
      <c r="J997" s="83"/>
      <c r="K997" s="83"/>
      <c r="L997" s="83"/>
      <c r="M997" s="83"/>
      <c r="N997" s="83"/>
      <c r="O997" s="83"/>
      <c r="P997" s="83"/>
      <c r="Q997" s="83"/>
      <c r="R997" s="83"/>
      <c r="S997" s="83"/>
      <c r="T997" s="83"/>
      <c r="U997" s="83"/>
      <c r="V997" s="83"/>
      <c r="W997" s="83"/>
      <c r="X997" s="83"/>
      <c r="Y997" s="83"/>
      <c r="Z997" s="83"/>
    </row>
    <row r="998" spans="1:26" ht="12.75" customHeight="1" x14ac:dyDescent="0.2">
      <c r="A998" s="134"/>
      <c r="B998" s="134"/>
      <c r="C998" s="134"/>
      <c r="D998" s="134"/>
      <c r="E998" s="134"/>
      <c r="F998" s="134"/>
      <c r="G998" s="134"/>
      <c r="H998" s="83"/>
      <c r="I998" s="83"/>
      <c r="J998" s="83"/>
      <c r="K998" s="83"/>
      <c r="L998" s="83"/>
      <c r="M998" s="83"/>
      <c r="N998" s="83"/>
      <c r="O998" s="83"/>
      <c r="P998" s="83"/>
      <c r="Q998" s="83"/>
      <c r="R998" s="83"/>
      <c r="S998" s="83"/>
      <c r="T998" s="83"/>
      <c r="U998" s="83"/>
      <c r="V998" s="83"/>
      <c r="W998" s="83"/>
      <c r="X998" s="83"/>
      <c r="Y998" s="83"/>
      <c r="Z998" s="83"/>
    </row>
    <row r="999" spans="1:26" ht="12.75" customHeight="1" x14ac:dyDescent="0.2">
      <c r="A999" s="134"/>
      <c r="B999" s="134"/>
      <c r="C999" s="134"/>
      <c r="D999" s="134"/>
      <c r="E999" s="134"/>
      <c r="F999" s="134"/>
      <c r="G999" s="134"/>
      <c r="H999" s="83"/>
      <c r="I999" s="83"/>
      <c r="J999" s="83"/>
      <c r="K999" s="83"/>
      <c r="L999" s="83"/>
      <c r="M999" s="83"/>
      <c r="N999" s="83"/>
      <c r="O999" s="83"/>
      <c r="P999" s="83"/>
      <c r="Q999" s="83"/>
      <c r="R999" s="83"/>
      <c r="S999" s="83"/>
      <c r="T999" s="83"/>
      <c r="U999" s="83"/>
      <c r="V999" s="83"/>
      <c r="W999" s="83"/>
      <c r="X999" s="83"/>
      <c r="Y999" s="83"/>
      <c r="Z999" s="83"/>
    </row>
    <row r="1000" spans="1:26" ht="12.75" customHeight="1" x14ac:dyDescent="0.2">
      <c r="A1000" s="134"/>
      <c r="B1000" s="134"/>
      <c r="C1000" s="134"/>
      <c r="D1000" s="134"/>
      <c r="E1000" s="134"/>
      <c r="F1000" s="134"/>
      <c r="G1000" s="134"/>
      <c r="H1000" s="83"/>
      <c r="I1000" s="83"/>
      <c r="J1000" s="83"/>
      <c r="K1000" s="83"/>
      <c r="L1000" s="83"/>
      <c r="M1000" s="83"/>
      <c r="N1000" s="83"/>
      <c r="O1000" s="83"/>
      <c r="P1000" s="83"/>
      <c r="Q1000" s="83"/>
      <c r="R1000" s="83"/>
      <c r="S1000" s="83"/>
      <c r="T1000" s="83"/>
      <c r="U1000" s="83"/>
      <c r="V1000" s="83"/>
      <c r="W1000" s="83"/>
      <c r="X1000" s="83"/>
      <c r="Y1000" s="83"/>
      <c r="Z1000" s="83"/>
    </row>
  </sheetData>
  <mergeCells count="2">
    <mergeCell ref="E2:G2"/>
    <mergeCell ref="A1:G1"/>
  </mergeCells>
  <hyperlinks>
    <hyperlink ref="E7" r:id="rId1"/>
    <hyperlink ref="E15" r:id="rId2"/>
    <hyperlink ref="F15" r:id="rId3"/>
    <hyperlink ref="G15" r:id="rId4"/>
    <hyperlink ref="E23" r:id="rId5"/>
    <hyperlink ref="F23" r:id="rId6"/>
    <hyperlink ref="G23" r:id="rId7"/>
    <hyperlink ref="E31" r:id="rId8"/>
    <hyperlink ref="F31" r:id="rId9"/>
    <hyperlink ref="G31" r:id="rId10"/>
    <hyperlink ref="E39" r:id="rId11"/>
    <hyperlink ref="F39" r:id="rId12"/>
    <hyperlink ref="G39" r:id="rId13"/>
    <hyperlink ref="E47" r:id="rId14"/>
    <hyperlink ref="F47" r:id="rId15"/>
    <hyperlink ref="E55" r:id="rId16"/>
    <hyperlink ref="F55" r:id="rId17"/>
    <hyperlink ref="G55" r:id="rId18"/>
  </hyperlinks>
  <printOptions horizontalCentered="1"/>
  <pageMargins left="0.70866141732283472" right="0.70866141732283472" top="0.74803149606299213" bottom="1.4173228346456694" header="0" footer="0"/>
  <pageSetup paperSize="9" scale="75"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topLeftCell="A33" workbookViewId="0">
      <selection activeCell="B48" sqref="B48:C48"/>
    </sheetView>
  </sheetViews>
  <sheetFormatPr defaultColWidth="14.42578125" defaultRowHeight="15" customHeight="1" x14ac:dyDescent="0.2"/>
  <cols>
    <col min="1" max="1" width="16.42578125" customWidth="1"/>
    <col min="2" max="2" width="12.140625" customWidth="1"/>
    <col min="3" max="3" width="41.7109375" customWidth="1"/>
    <col min="4" max="4" width="18.28515625" customWidth="1"/>
    <col min="5" max="5" width="21.42578125" customWidth="1"/>
    <col min="6" max="6" width="8.85546875" customWidth="1"/>
    <col min="7" max="26" width="9.140625" customWidth="1"/>
  </cols>
  <sheetData>
    <row r="1" spans="1:26" ht="12.75" customHeight="1" x14ac:dyDescent="0.2">
      <c r="A1" s="189"/>
      <c r="B1" s="189"/>
      <c r="C1" s="190"/>
      <c r="D1" s="191"/>
      <c r="E1" s="192"/>
      <c r="F1" s="193"/>
      <c r="G1" s="193"/>
      <c r="H1" s="193"/>
      <c r="I1" s="194"/>
      <c r="J1" s="83"/>
      <c r="K1" s="83"/>
      <c r="L1" s="83"/>
      <c r="M1" s="83"/>
      <c r="N1" s="83"/>
      <c r="O1" s="83"/>
      <c r="P1" s="83"/>
      <c r="Q1" s="83"/>
      <c r="R1" s="83"/>
      <c r="S1" s="83"/>
      <c r="T1" s="83"/>
      <c r="U1" s="83"/>
      <c r="V1" s="83"/>
      <c r="W1" s="83"/>
      <c r="X1" s="83"/>
      <c r="Y1" s="83"/>
      <c r="Z1" s="83"/>
    </row>
    <row r="2" spans="1:26" ht="12.75" customHeight="1" x14ac:dyDescent="0.2">
      <c r="A2" s="352" t="s">
        <v>783</v>
      </c>
      <c r="B2" s="312"/>
      <c r="C2" s="312"/>
      <c r="D2" s="312"/>
      <c r="E2" s="312"/>
      <c r="F2" s="312"/>
      <c r="G2" s="196"/>
      <c r="H2" s="196"/>
      <c r="I2" s="196"/>
      <c r="J2" s="83"/>
      <c r="K2" s="83"/>
      <c r="L2" s="83"/>
      <c r="M2" s="83"/>
      <c r="N2" s="83"/>
      <c r="O2" s="83"/>
      <c r="P2" s="83"/>
      <c r="Q2" s="83"/>
      <c r="R2" s="83"/>
      <c r="S2" s="83"/>
      <c r="T2" s="83"/>
      <c r="U2" s="83"/>
      <c r="V2" s="83"/>
      <c r="W2" s="83"/>
      <c r="X2" s="83"/>
      <c r="Y2" s="83"/>
      <c r="Z2" s="83"/>
    </row>
    <row r="3" spans="1:26" ht="12.75" customHeight="1" x14ac:dyDescent="0.2">
      <c r="A3" s="352" t="s">
        <v>784</v>
      </c>
      <c r="B3" s="312"/>
      <c r="C3" s="312"/>
      <c r="D3" s="312"/>
      <c r="E3" s="312"/>
      <c r="F3" s="312"/>
      <c r="G3" s="196"/>
      <c r="H3" s="196"/>
      <c r="I3" s="196"/>
      <c r="J3" s="83"/>
      <c r="K3" s="83"/>
      <c r="L3" s="83"/>
      <c r="M3" s="83"/>
      <c r="N3" s="83"/>
      <c r="O3" s="83"/>
      <c r="P3" s="83"/>
      <c r="Q3" s="83"/>
      <c r="R3" s="83"/>
      <c r="S3" s="83"/>
      <c r="T3" s="83"/>
      <c r="U3" s="83"/>
      <c r="V3" s="83"/>
      <c r="W3" s="83"/>
      <c r="X3" s="83"/>
      <c r="Y3" s="83"/>
      <c r="Z3" s="83"/>
    </row>
    <row r="4" spans="1:26" ht="12.75" customHeight="1" x14ac:dyDescent="0.2">
      <c r="A4" s="352" t="s">
        <v>785</v>
      </c>
      <c r="B4" s="312"/>
      <c r="C4" s="312"/>
      <c r="D4" s="312"/>
      <c r="E4" s="312"/>
      <c r="F4" s="312"/>
      <c r="G4" s="196"/>
      <c r="H4" s="196"/>
      <c r="I4" s="196"/>
      <c r="J4" s="83"/>
      <c r="K4" s="83"/>
      <c r="L4" s="83"/>
      <c r="M4" s="83"/>
      <c r="N4" s="83"/>
      <c r="O4" s="83"/>
      <c r="P4" s="83"/>
      <c r="Q4" s="83"/>
      <c r="R4" s="83"/>
      <c r="S4" s="83"/>
      <c r="T4" s="83"/>
      <c r="U4" s="83"/>
      <c r="V4" s="83"/>
      <c r="W4" s="83"/>
      <c r="X4" s="83"/>
      <c r="Y4" s="83"/>
      <c r="Z4" s="83"/>
    </row>
    <row r="5" spans="1:26" ht="12.75" customHeight="1" x14ac:dyDescent="0.2">
      <c r="A5" s="197"/>
      <c r="B5" s="197"/>
      <c r="C5" s="190" t="s">
        <v>786</v>
      </c>
      <c r="D5" s="198"/>
      <c r="E5" s="195"/>
      <c r="F5" s="199"/>
      <c r="G5" s="199"/>
      <c r="H5" s="199"/>
      <c r="I5" s="200"/>
      <c r="J5" s="83"/>
      <c r="K5" s="83"/>
      <c r="L5" s="83"/>
      <c r="M5" s="83"/>
      <c r="N5" s="83"/>
      <c r="O5" s="83"/>
      <c r="P5" s="83"/>
      <c r="Q5" s="83"/>
      <c r="R5" s="83"/>
      <c r="S5" s="83"/>
      <c r="T5" s="83"/>
      <c r="U5" s="83"/>
      <c r="V5" s="83"/>
      <c r="W5" s="83"/>
      <c r="X5" s="83"/>
      <c r="Y5" s="83"/>
      <c r="Z5" s="83"/>
    </row>
    <row r="6" spans="1:26" ht="12.75" customHeight="1" x14ac:dyDescent="0.2">
      <c r="A6" s="197"/>
      <c r="B6" s="197"/>
      <c r="C6" s="190"/>
      <c r="D6" s="198"/>
      <c r="E6" s="201"/>
      <c r="F6" s="193"/>
      <c r="G6" s="193"/>
      <c r="H6" s="193"/>
      <c r="I6" s="194"/>
      <c r="J6" s="83"/>
      <c r="K6" s="83"/>
      <c r="L6" s="83"/>
      <c r="M6" s="83"/>
      <c r="N6" s="83"/>
      <c r="O6" s="83"/>
      <c r="P6" s="83"/>
      <c r="Q6" s="83"/>
      <c r="R6" s="83"/>
      <c r="S6" s="83"/>
      <c r="T6" s="83"/>
      <c r="U6" s="83"/>
      <c r="V6" s="83"/>
      <c r="W6" s="83"/>
      <c r="X6" s="83"/>
      <c r="Y6" s="83"/>
      <c r="Z6" s="83"/>
    </row>
    <row r="7" spans="1:26" ht="12.75" customHeight="1" x14ac:dyDescent="0.2">
      <c r="A7" s="353" t="s">
        <v>787</v>
      </c>
      <c r="B7" s="312"/>
      <c r="C7" s="312"/>
      <c r="D7" s="312"/>
      <c r="E7" s="312"/>
      <c r="F7" s="312"/>
      <c r="G7" s="196"/>
      <c r="H7" s="196"/>
      <c r="I7" s="196"/>
      <c r="J7" s="83"/>
      <c r="K7" s="83"/>
      <c r="L7" s="83"/>
      <c r="M7" s="83"/>
      <c r="N7" s="83"/>
      <c r="O7" s="83"/>
      <c r="P7" s="83"/>
      <c r="Q7" s="83"/>
      <c r="R7" s="83"/>
      <c r="S7" s="83"/>
      <c r="T7" s="83"/>
      <c r="U7" s="83"/>
      <c r="V7" s="83"/>
      <c r="W7" s="83"/>
      <c r="X7" s="83"/>
      <c r="Y7" s="83"/>
      <c r="Z7" s="83"/>
    </row>
    <row r="8" spans="1:26" ht="12.75" customHeight="1" x14ac:dyDescent="0.2">
      <c r="A8" s="197"/>
      <c r="B8" s="197"/>
      <c r="C8" s="190"/>
      <c r="D8" s="198"/>
      <c r="E8" s="195"/>
      <c r="F8" s="199"/>
      <c r="G8" s="199"/>
      <c r="H8" s="199"/>
      <c r="I8" s="200"/>
      <c r="J8" s="83"/>
      <c r="K8" s="83"/>
      <c r="L8" s="83"/>
      <c r="M8" s="83"/>
      <c r="N8" s="83"/>
      <c r="O8" s="83"/>
      <c r="P8" s="83"/>
      <c r="Q8" s="83"/>
      <c r="R8" s="83"/>
      <c r="S8" s="83"/>
      <c r="T8" s="83"/>
      <c r="U8" s="83"/>
      <c r="V8" s="83"/>
      <c r="W8" s="83"/>
      <c r="X8" s="83"/>
      <c r="Y8" s="83"/>
      <c r="Z8" s="83"/>
    </row>
    <row r="9" spans="1:26" ht="12.75" customHeight="1" x14ac:dyDescent="0.2">
      <c r="A9" s="202"/>
      <c r="B9" s="202"/>
      <c r="C9" s="203"/>
      <c r="D9" s="204"/>
      <c r="E9" s="205"/>
      <c r="F9" s="193"/>
      <c r="G9" s="193"/>
      <c r="H9" s="193"/>
      <c r="I9" s="194"/>
      <c r="J9" s="83"/>
      <c r="K9" s="83"/>
      <c r="L9" s="83"/>
      <c r="M9" s="83"/>
      <c r="N9" s="83"/>
      <c r="O9" s="83"/>
      <c r="P9" s="83"/>
      <c r="Q9" s="83"/>
      <c r="R9" s="83"/>
      <c r="S9" s="83"/>
      <c r="T9" s="83"/>
      <c r="U9" s="83"/>
      <c r="V9" s="83"/>
      <c r="W9" s="83"/>
      <c r="X9" s="83"/>
      <c r="Y9" s="83"/>
      <c r="Z9" s="83"/>
    </row>
    <row r="10" spans="1:26" ht="12.75" customHeight="1" x14ac:dyDescent="0.2">
      <c r="A10" s="206"/>
      <c r="B10" s="356" t="s">
        <v>788</v>
      </c>
      <c r="C10" s="312"/>
      <c r="D10" s="312"/>
      <c r="E10" s="206"/>
      <c r="F10" s="206"/>
      <c r="G10" s="206"/>
      <c r="H10" s="206"/>
      <c r="I10" s="206"/>
      <c r="J10" s="83"/>
      <c r="K10" s="83"/>
      <c r="L10" s="83"/>
      <c r="M10" s="83"/>
      <c r="N10" s="83"/>
      <c r="O10" s="83"/>
      <c r="P10" s="83"/>
      <c r="Q10" s="83"/>
      <c r="R10" s="83"/>
      <c r="S10" s="83"/>
      <c r="T10" s="83"/>
      <c r="U10" s="83"/>
      <c r="V10" s="83"/>
      <c r="W10" s="83"/>
      <c r="X10" s="83"/>
      <c r="Y10" s="83"/>
      <c r="Z10" s="83"/>
    </row>
    <row r="11" spans="1:26" ht="63.75" customHeight="1" x14ac:dyDescent="0.2">
      <c r="A11" s="206"/>
      <c r="B11" s="202"/>
      <c r="C11" s="202"/>
      <c r="D11" s="202"/>
      <c r="E11" s="206"/>
      <c r="F11" s="206"/>
      <c r="G11" s="206"/>
      <c r="H11" s="206"/>
      <c r="I11" s="206"/>
      <c r="J11" s="83"/>
      <c r="K11" s="83"/>
      <c r="L11" s="83"/>
      <c r="M11" s="83"/>
      <c r="N11" s="83"/>
      <c r="O11" s="83"/>
      <c r="P11" s="83"/>
      <c r="Q11" s="83"/>
      <c r="R11" s="83"/>
      <c r="S11" s="83"/>
      <c r="T11" s="83"/>
      <c r="U11" s="83"/>
      <c r="V11" s="83"/>
      <c r="W11" s="83"/>
      <c r="X11" s="83"/>
      <c r="Y11" s="83"/>
      <c r="Z11" s="83"/>
    </row>
    <row r="12" spans="1:26" ht="12.75" customHeight="1" x14ac:dyDescent="0.2">
      <c r="A12" s="206"/>
      <c r="B12" s="357" t="s">
        <v>789</v>
      </c>
      <c r="C12" s="293"/>
      <c r="D12" s="294"/>
      <c r="E12" s="206"/>
      <c r="F12" s="206"/>
      <c r="G12" s="206"/>
      <c r="H12" s="206"/>
      <c r="I12" s="206"/>
      <c r="J12" s="83"/>
      <c r="K12" s="83"/>
      <c r="L12" s="83"/>
      <c r="M12" s="83"/>
      <c r="N12" s="83"/>
      <c r="O12" s="83"/>
      <c r="P12" s="83"/>
      <c r="Q12" s="83"/>
      <c r="R12" s="83"/>
      <c r="S12" s="83"/>
      <c r="T12" s="83"/>
      <c r="U12" s="83"/>
      <c r="V12" s="83"/>
      <c r="W12" s="83"/>
      <c r="X12" s="83"/>
      <c r="Y12" s="83"/>
      <c r="Z12" s="83"/>
    </row>
    <row r="13" spans="1:26" ht="6" customHeight="1" x14ac:dyDescent="0.2">
      <c r="A13" s="206"/>
      <c r="B13" s="202"/>
      <c r="C13" s="202"/>
      <c r="D13" s="202"/>
      <c r="E13" s="206"/>
      <c r="F13" s="206"/>
      <c r="G13" s="206"/>
      <c r="H13" s="206"/>
      <c r="I13" s="206"/>
      <c r="J13" s="83"/>
      <c r="K13" s="83"/>
      <c r="L13" s="83"/>
      <c r="M13" s="83"/>
      <c r="N13" s="83"/>
      <c r="O13" s="83"/>
      <c r="P13" s="83"/>
      <c r="Q13" s="83"/>
      <c r="R13" s="83"/>
      <c r="S13" s="83"/>
      <c r="T13" s="83"/>
      <c r="U13" s="83"/>
      <c r="V13" s="83"/>
      <c r="W13" s="83"/>
      <c r="X13" s="83"/>
      <c r="Y13" s="83"/>
      <c r="Z13" s="83"/>
    </row>
    <row r="14" spans="1:26" ht="12.75" customHeight="1" x14ac:dyDescent="0.2">
      <c r="A14" s="202"/>
      <c r="B14" s="207" t="s">
        <v>791</v>
      </c>
      <c r="C14" s="207" t="s">
        <v>7</v>
      </c>
      <c r="D14" s="208" t="s">
        <v>792</v>
      </c>
      <c r="E14" s="202"/>
      <c r="F14" s="202"/>
      <c r="G14" s="206"/>
      <c r="H14" s="206"/>
      <c r="I14" s="206"/>
      <c r="J14" s="83"/>
      <c r="K14" s="83"/>
      <c r="L14" s="83"/>
      <c r="M14" s="83"/>
      <c r="N14" s="83"/>
      <c r="O14" s="83"/>
      <c r="P14" s="83"/>
      <c r="Q14" s="83"/>
      <c r="R14" s="83"/>
      <c r="S14" s="83"/>
      <c r="T14" s="83"/>
      <c r="U14" s="83"/>
      <c r="V14" s="83"/>
      <c r="W14" s="83"/>
      <c r="X14" s="83"/>
      <c r="Y14" s="83"/>
      <c r="Z14" s="83"/>
    </row>
    <row r="15" spans="1:26" ht="12.75" customHeight="1" x14ac:dyDescent="0.25">
      <c r="A15" s="83"/>
      <c r="B15" s="209" t="s">
        <v>793</v>
      </c>
      <c r="C15" s="210" t="s">
        <v>794</v>
      </c>
      <c r="D15" s="211">
        <v>0.02</v>
      </c>
      <c r="E15" s="83"/>
      <c r="F15" s="83"/>
      <c r="G15" s="83"/>
      <c r="H15" s="83"/>
      <c r="I15" s="83"/>
      <c r="J15" s="83"/>
      <c r="K15" s="83"/>
      <c r="L15" s="83"/>
      <c r="M15" s="83"/>
      <c r="N15" s="83"/>
      <c r="O15" s="83"/>
      <c r="P15" s="83"/>
      <c r="Q15" s="83"/>
      <c r="R15" s="83"/>
      <c r="S15" s="83"/>
      <c r="T15" s="83"/>
      <c r="U15" s="83"/>
      <c r="V15" s="83"/>
      <c r="W15" s="83"/>
      <c r="X15" s="83"/>
      <c r="Y15" s="83"/>
      <c r="Z15" s="83"/>
    </row>
    <row r="16" spans="1:26" ht="12.75" customHeight="1" x14ac:dyDescent="0.25">
      <c r="A16" s="83"/>
      <c r="B16" s="209" t="s">
        <v>795</v>
      </c>
      <c r="C16" s="210" t="s">
        <v>796</v>
      </c>
      <c r="D16" s="211">
        <v>1.23E-2</v>
      </c>
      <c r="E16" s="83"/>
      <c r="F16" s="83"/>
      <c r="G16" s="83"/>
      <c r="H16" s="83"/>
      <c r="I16" s="83"/>
      <c r="J16" s="83"/>
      <c r="K16" s="83"/>
      <c r="L16" s="83"/>
      <c r="M16" s="83"/>
      <c r="N16" s="83"/>
      <c r="O16" s="83"/>
      <c r="P16" s="83"/>
      <c r="Q16" s="83"/>
      <c r="R16" s="83"/>
      <c r="S16" s="83"/>
      <c r="T16" s="83"/>
      <c r="U16" s="83"/>
      <c r="V16" s="83"/>
      <c r="W16" s="83"/>
      <c r="X16" s="83"/>
      <c r="Y16" s="83"/>
      <c r="Z16" s="83"/>
    </row>
    <row r="17" spans="1:26" ht="12.75" customHeight="1" x14ac:dyDescent="0.25">
      <c r="A17" s="83"/>
      <c r="B17" s="209" t="s">
        <v>573</v>
      </c>
      <c r="C17" s="212" t="s">
        <v>797</v>
      </c>
      <c r="D17" s="213">
        <v>8.0000000000000002E-3</v>
      </c>
      <c r="E17" s="83"/>
      <c r="F17" s="83"/>
      <c r="G17" s="83"/>
      <c r="H17" s="83"/>
      <c r="I17" s="83"/>
      <c r="J17" s="83"/>
      <c r="K17" s="83"/>
      <c r="L17" s="83"/>
      <c r="M17" s="83"/>
      <c r="N17" s="83"/>
      <c r="O17" s="83"/>
      <c r="P17" s="83"/>
      <c r="Q17" s="83"/>
      <c r="R17" s="83"/>
      <c r="S17" s="83"/>
      <c r="T17" s="83"/>
      <c r="U17" s="83"/>
      <c r="V17" s="83"/>
      <c r="W17" s="83"/>
      <c r="X17" s="83"/>
      <c r="Y17" s="83"/>
      <c r="Z17" s="83"/>
    </row>
    <row r="18" spans="1:26" ht="12.75" customHeight="1" x14ac:dyDescent="0.25">
      <c r="A18" s="83"/>
      <c r="B18" s="354" t="s">
        <v>798</v>
      </c>
      <c r="C18" s="214" t="s">
        <v>799</v>
      </c>
      <c r="D18" s="215">
        <v>0.01</v>
      </c>
      <c r="E18" s="83"/>
      <c r="F18" s="83"/>
      <c r="G18" s="83"/>
      <c r="H18" s="83"/>
      <c r="I18" s="83"/>
      <c r="J18" s="83"/>
      <c r="K18" s="83"/>
      <c r="L18" s="83"/>
      <c r="M18" s="83"/>
      <c r="N18" s="83"/>
      <c r="O18" s="83"/>
      <c r="P18" s="83"/>
      <c r="Q18" s="83"/>
      <c r="R18" s="83"/>
      <c r="S18" s="83"/>
      <c r="T18" s="83"/>
      <c r="U18" s="83"/>
      <c r="V18" s="83"/>
      <c r="W18" s="83"/>
      <c r="X18" s="83"/>
      <c r="Y18" s="83"/>
      <c r="Z18" s="83"/>
    </row>
    <row r="19" spans="1:26" ht="12.75" customHeight="1" x14ac:dyDescent="0.25">
      <c r="A19" s="83"/>
      <c r="B19" s="311"/>
      <c r="C19" s="216" t="s">
        <v>800</v>
      </c>
      <c r="D19" s="217">
        <v>6.4999999999999997E-3</v>
      </c>
      <c r="E19" s="83"/>
      <c r="F19" s="83"/>
      <c r="G19" s="83"/>
      <c r="H19" s="83"/>
      <c r="I19" s="83"/>
      <c r="J19" s="83"/>
      <c r="K19" s="83"/>
      <c r="L19" s="83"/>
      <c r="M19" s="83"/>
      <c r="N19" s="83"/>
      <c r="O19" s="83"/>
      <c r="P19" s="83"/>
      <c r="Q19" s="83"/>
      <c r="R19" s="83"/>
      <c r="S19" s="83"/>
      <c r="T19" s="83"/>
      <c r="U19" s="83"/>
      <c r="V19" s="83"/>
      <c r="W19" s="83"/>
      <c r="X19" s="83"/>
      <c r="Y19" s="83"/>
      <c r="Z19" s="83"/>
    </row>
    <row r="20" spans="1:26" ht="12.75" customHeight="1" x14ac:dyDescent="0.25">
      <c r="A20" s="83"/>
      <c r="B20" s="311"/>
      <c r="C20" s="216" t="s">
        <v>801</v>
      </c>
      <c r="D20" s="217">
        <v>0.03</v>
      </c>
      <c r="E20" s="83"/>
      <c r="F20" s="83"/>
      <c r="G20" s="83"/>
      <c r="H20" s="83"/>
      <c r="I20" s="83"/>
      <c r="J20" s="83"/>
      <c r="K20" s="83"/>
      <c r="L20" s="83"/>
      <c r="M20" s="83"/>
      <c r="N20" s="83"/>
      <c r="O20" s="83"/>
      <c r="P20" s="83"/>
      <c r="Q20" s="83"/>
      <c r="R20" s="83"/>
      <c r="S20" s="83"/>
      <c r="T20" s="83"/>
      <c r="U20" s="83"/>
      <c r="V20" s="83"/>
      <c r="W20" s="83"/>
      <c r="X20" s="83"/>
      <c r="Y20" s="83"/>
      <c r="Z20" s="83"/>
    </row>
    <row r="21" spans="1:26" ht="12.75" customHeight="1" x14ac:dyDescent="0.25">
      <c r="A21" s="83"/>
      <c r="B21" s="314"/>
      <c r="C21" s="218" t="s">
        <v>802</v>
      </c>
      <c r="D21" s="219">
        <v>4.65E-2</v>
      </c>
      <c r="E21" s="83"/>
      <c r="F21" s="83"/>
      <c r="G21" s="83"/>
      <c r="H21" s="83"/>
      <c r="I21" s="83"/>
      <c r="J21" s="83"/>
      <c r="K21" s="83"/>
      <c r="L21" s="83"/>
      <c r="M21" s="83"/>
      <c r="N21" s="83"/>
      <c r="O21" s="83"/>
      <c r="P21" s="83"/>
      <c r="Q21" s="83"/>
      <c r="R21" s="83"/>
      <c r="S21" s="83"/>
      <c r="T21" s="83"/>
      <c r="U21" s="83"/>
      <c r="V21" s="83"/>
      <c r="W21" s="83"/>
      <c r="X21" s="83"/>
      <c r="Y21" s="83"/>
      <c r="Z21" s="83"/>
    </row>
    <row r="22" spans="1:26" ht="12.75" customHeight="1" x14ac:dyDescent="0.25">
      <c r="A22" s="83"/>
      <c r="B22" s="209" t="s">
        <v>803</v>
      </c>
      <c r="C22" s="220" t="s">
        <v>804</v>
      </c>
      <c r="D22" s="221">
        <v>2.5304E-2</v>
      </c>
      <c r="E22" s="83"/>
      <c r="F22" s="83"/>
      <c r="G22" s="83"/>
      <c r="H22" s="83"/>
      <c r="I22" s="83"/>
      <c r="J22" s="83"/>
      <c r="K22" s="83"/>
      <c r="L22" s="83"/>
      <c r="M22" s="83"/>
      <c r="N22" s="83"/>
      <c r="O22" s="83"/>
      <c r="P22" s="83"/>
      <c r="Q22" s="83"/>
      <c r="R22" s="83"/>
      <c r="S22" s="83"/>
      <c r="T22" s="83"/>
      <c r="U22" s="83"/>
      <c r="V22" s="83"/>
      <c r="W22" s="83"/>
      <c r="X22" s="83"/>
      <c r="Y22" s="83"/>
      <c r="Z22" s="83"/>
    </row>
    <row r="23" spans="1:26" ht="12.75" customHeight="1" x14ac:dyDescent="0.25">
      <c r="A23" s="83"/>
      <c r="B23" s="209" t="s">
        <v>805</v>
      </c>
      <c r="C23" s="210" t="s">
        <v>806</v>
      </c>
      <c r="D23" s="222">
        <v>1.2699999999999999E-2</v>
      </c>
      <c r="E23" s="83"/>
      <c r="F23" s="83"/>
      <c r="G23" s="83"/>
      <c r="H23" s="83"/>
      <c r="I23" s="83"/>
      <c r="J23" s="83"/>
      <c r="K23" s="83"/>
      <c r="L23" s="83"/>
      <c r="M23" s="83"/>
      <c r="N23" s="83"/>
      <c r="O23" s="83"/>
      <c r="P23" s="83"/>
      <c r="Q23" s="83"/>
      <c r="R23" s="83"/>
      <c r="S23" s="83"/>
      <c r="T23" s="83"/>
      <c r="U23" s="83"/>
      <c r="V23" s="83"/>
      <c r="W23" s="83"/>
      <c r="X23" s="83"/>
      <c r="Y23" s="83"/>
      <c r="Z23" s="83"/>
    </row>
    <row r="24" spans="1:26" ht="12.75" customHeight="1" x14ac:dyDescent="0.25">
      <c r="A24" s="83"/>
      <c r="B24" s="209" t="s">
        <v>807</v>
      </c>
      <c r="C24" s="210" t="s">
        <v>808</v>
      </c>
      <c r="D24" s="222">
        <v>4.4999999999999998E-2</v>
      </c>
      <c r="E24" s="83"/>
      <c r="F24" s="83"/>
      <c r="G24" s="83"/>
      <c r="H24" s="83"/>
      <c r="I24" s="83"/>
      <c r="J24" s="83"/>
      <c r="K24" s="83"/>
      <c r="L24" s="83"/>
      <c r="M24" s="83"/>
      <c r="N24" s="83"/>
      <c r="O24" s="83"/>
      <c r="P24" s="83"/>
      <c r="Q24" s="83"/>
      <c r="R24" s="83"/>
      <c r="S24" s="83"/>
      <c r="T24" s="83"/>
      <c r="U24" s="83"/>
      <c r="V24" s="83"/>
      <c r="W24" s="83"/>
      <c r="X24" s="83"/>
      <c r="Y24" s="83"/>
      <c r="Z24" s="83"/>
    </row>
    <row r="25" spans="1:26" ht="8.25" customHeight="1" x14ac:dyDescent="0.2">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row>
    <row r="26" spans="1:26" ht="12.75" customHeight="1" x14ac:dyDescent="0.25">
      <c r="A26" s="223"/>
      <c r="B26" s="355" t="s">
        <v>809</v>
      </c>
      <c r="C26" s="294"/>
      <c r="D26" s="224">
        <f>(((1+D17+D23+D15)*(1+D16)*(1+D22))/(1-(D21+D24))-1)</f>
        <v>0.18894704395755624</v>
      </c>
      <c r="E26" s="225"/>
      <c r="F26" s="223"/>
      <c r="G26" s="223"/>
      <c r="H26" s="223"/>
      <c r="I26" s="223"/>
      <c r="J26" s="83"/>
      <c r="K26" s="83"/>
      <c r="L26" s="83"/>
      <c r="M26" s="83"/>
      <c r="N26" s="83"/>
      <c r="O26" s="83"/>
      <c r="P26" s="83"/>
      <c r="Q26" s="83"/>
      <c r="R26" s="83"/>
      <c r="S26" s="83"/>
      <c r="T26" s="83"/>
      <c r="U26" s="83"/>
      <c r="V26" s="83"/>
      <c r="W26" s="83"/>
      <c r="X26" s="83"/>
      <c r="Y26" s="83"/>
      <c r="Z26" s="83"/>
    </row>
    <row r="27" spans="1:26" ht="12.75" customHeight="1" x14ac:dyDescent="0.2">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row>
    <row r="28" spans="1:26" ht="12.75" customHeight="1" x14ac:dyDescent="0.2">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row>
    <row r="29" spans="1:26" ht="12.75" customHeight="1" x14ac:dyDescent="0.2">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row>
    <row r="30" spans="1:26" ht="12.75" customHeight="1" x14ac:dyDescent="0.2">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row>
    <row r="31" spans="1:26" ht="12.75" customHeight="1" x14ac:dyDescent="0.2">
      <c r="A31" s="83"/>
      <c r="B31" s="357" t="s">
        <v>811</v>
      </c>
      <c r="C31" s="293"/>
      <c r="D31" s="294"/>
      <c r="E31" s="83"/>
      <c r="F31" s="83"/>
      <c r="G31" s="83"/>
      <c r="H31" s="83"/>
      <c r="I31" s="83"/>
      <c r="J31" s="83"/>
      <c r="K31" s="83"/>
      <c r="L31" s="83"/>
      <c r="M31" s="83"/>
      <c r="N31" s="83"/>
      <c r="O31" s="83"/>
      <c r="P31" s="83"/>
      <c r="Q31" s="83"/>
      <c r="R31" s="83"/>
      <c r="S31" s="83"/>
      <c r="T31" s="83"/>
      <c r="U31" s="83"/>
      <c r="V31" s="83"/>
      <c r="W31" s="83"/>
      <c r="X31" s="83"/>
      <c r="Y31" s="83"/>
      <c r="Z31" s="83"/>
    </row>
    <row r="32" spans="1:26" ht="6.75" customHeight="1" x14ac:dyDescent="0.2">
      <c r="A32" s="83"/>
      <c r="B32" s="202"/>
      <c r="C32" s="202"/>
      <c r="D32" s="202"/>
      <c r="E32" s="83"/>
      <c r="F32" s="83"/>
      <c r="G32" s="83"/>
      <c r="H32" s="83"/>
      <c r="I32" s="83"/>
      <c r="J32" s="83"/>
      <c r="K32" s="83"/>
      <c r="L32" s="83"/>
      <c r="M32" s="83"/>
      <c r="N32" s="83"/>
      <c r="O32" s="83"/>
      <c r="P32" s="83"/>
      <c r="Q32" s="83"/>
      <c r="R32" s="83"/>
      <c r="S32" s="83"/>
      <c r="T32" s="83"/>
      <c r="U32" s="83"/>
      <c r="V32" s="83"/>
      <c r="W32" s="83"/>
      <c r="X32" s="83"/>
      <c r="Y32" s="83"/>
      <c r="Z32" s="83"/>
    </row>
    <row r="33" spans="1:26" ht="12.75" customHeight="1" x14ac:dyDescent="0.2">
      <c r="A33" s="83"/>
      <c r="B33" s="207" t="s">
        <v>791</v>
      </c>
      <c r="C33" s="207" t="s">
        <v>7</v>
      </c>
      <c r="D33" s="208" t="s">
        <v>792</v>
      </c>
      <c r="E33" s="83"/>
      <c r="F33" s="83"/>
      <c r="G33" s="83"/>
      <c r="H33" s="83"/>
      <c r="I33" s="83"/>
      <c r="J33" s="83"/>
      <c r="K33" s="83"/>
      <c r="L33" s="83"/>
      <c r="M33" s="83"/>
      <c r="N33" s="83"/>
      <c r="O33" s="83"/>
      <c r="P33" s="83"/>
      <c r="Q33" s="83"/>
      <c r="R33" s="83"/>
      <c r="S33" s="83"/>
      <c r="T33" s="83"/>
      <c r="U33" s="83"/>
      <c r="V33" s="83"/>
      <c r="W33" s="83"/>
      <c r="X33" s="83"/>
      <c r="Y33" s="83"/>
      <c r="Z33" s="83"/>
    </row>
    <row r="34" spans="1:26" ht="12.75" customHeight="1" x14ac:dyDescent="0.25">
      <c r="A34" s="83"/>
      <c r="B34" s="209" t="s">
        <v>793</v>
      </c>
      <c r="C34" s="210" t="s">
        <v>794</v>
      </c>
      <c r="D34" s="226">
        <v>3.4500000000000003E-2</v>
      </c>
      <c r="E34" s="83"/>
      <c r="F34" s="83"/>
      <c r="G34" s="83"/>
      <c r="H34" s="83"/>
      <c r="I34" s="83"/>
      <c r="J34" s="83"/>
      <c r="K34" s="83"/>
      <c r="L34" s="83"/>
      <c r="M34" s="83"/>
      <c r="N34" s="83"/>
      <c r="O34" s="83"/>
      <c r="P34" s="83"/>
      <c r="Q34" s="83"/>
      <c r="R34" s="83"/>
      <c r="S34" s="83"/>
      <c r="T34" s="83"/>
      <c r="U34" s="83"/>
      <c r="V34" s="83"/>
      <c r="W34" s="83"/>
      <c r="X34" s="83"/>
      <c r="Y34" s="83"/>
      <c r="Z34" s="83"/>
    </row>
    <row r="35" spans="1:26" ht="12.75" customHeight="1" x14ac:dyDescent="0.25">
      <c r="A35" s="83"/>
      <c r="B35" s="209" t="s">
        <v>795</v>
      </c>
      <c r="C35" s="210" t="s">
        <v>796</v>
      </c>
      <c r="D35" s="211">
        <v>8.5000000000000006E-3</v>
      </c>
      <c r="E35" s="83"/>
      <c r="F35" s="83"/>
      <c r="G35" s="83"/>
      <c r="H35" s="83"/>
      <c r="I35" s="83"/>
      <c r="J35" s="83"/>
      <c r="K35" s="83"/>
      <c r="L35" s="83"/>
      <c r="M35" s="83"/>
      <c r="N35" s="83"/>
      <c r="O35" s="83"/>
      <c r="P35" s="83"/>
      <c r="Q35" s="83"/>
      <c r="R35" s="83"/>
      <c r="S35" s="83"/>
      <c r="T35" s="83"/>
      <c r="U35" s="83"/>
      <c r="V35" s="83"/>
      <c r="W35" s="83"/>
      <c r="X35" s="83"/>
      <c r="Y35" s="83"/>
      <c r="Z35" s="83"/>
    </row>
    <row r="36" spans="1:26" ht="12.75" customHeight="1" x14ac:dyDescent="0.25">
      <c r="A36" s="83"/>
      <c r="B36" s="209" t="s">
        <v>573</v>
      </c>
      <c r="C36" s="212" t="s">
        <v>797</v>
      </c>
      <c r="D36" s="213">
        <v>4.7999999999999996E-3</v>
      </c>
      <c r="E36" s="83"/>
      <c r="F36" s="83"/>
      <c r="G36" s="83"/>
      <c r="H36" s="83"/>
      <c r="I36" s="83"/>
      <c r="J36" s="83"/>
      <c r="K36" s="83"/>
      <c r="L36" s="83"/>
      <c r="M36" s="83"/>
      <c r="N36" s="83"/>
      <c r="O36" s="83"/>
      <c r="P36" s="83"/>
      <c r="Q36" s="83"/>
      <c r="R36" s="83"/>
      <c r="S36" s="83"/>
      <c r="T36" s="83"/>
      <c r="U36" s="83"/>
      <c r="V36" s="83"/>
      <c r="W36" s="83"/>
      <c r="X36" s="83"/>
      <c r="Y36" s="83"/>
      <c r="Z36" s="83"/>
    </row>
    <row r="37" spans="1:26" ht="12.75" customHeight="1" x14ac:dyDescent="0.25">
      <c r="A37" s="83"/>
      <c r="B37" s="354" t="s">
        <v>798</v>
      </c>
      <c r="C37" s="214" t="s">
        <v>799</v>
      </c>
      <c r="D37" s="215">
        <v>0</v>
      </c>
      <c r="E37" s="83"/>
      <c r="F37" s="83"/>
      <c r="G37" s="83"/>
      <c r="H37" s="83"/>
      <c r="I37" s="83"/>
      <c r="J37" s="83"/>
      <c r="K37" s="83"/>
      <c r="L37" s="83"/>
      <c r="M37" s="83"/>
      <c r="N37" s="83"/>
      <c r="O37" s="83"/>
      <c r="P37" s="83"/>
      <c r="Q37" s="83"/>
      <c r="R37" s="83"/>
      <c r="S37" s="83"/>
      <c r="T37" s="83"/>
      <c r="U37" s="83"/>
      <c r="V37" s="83"/>
      <c r="W37" s="83"/>
      <c r="X37" s="83"/>
      <c r="Y37" s="83"/>
      <c r="Z37" s="83"/>
    </row>
    <row r="38" spans="1:26" ht="12.75" customHeight="1" x14ac:dyDescent="0.25">
      <c r="A38" s="83"/>
      <c r="B38" s="311"/>
      <c r="C38" s="216" t="s">
        <v>800</v>
      </c>
      <c r="D38" s="217">
        <v>6.4999999999999997E-3</v>
      </c>
      <c r="E38" s="83"/>
      <c r="F38" s="83"/>
      <c r="G38" s="83"/>
      <c r="H38" s="83"/>
      <c r="I38" s="83"/>
      <c r="J38" s="83"/>
      <c r="K38" s="83"/>
      <c r="L38" s="83"/>
      <c r="M38" s="83"/>
      <c r="N38" s="83"/>
      <c r="O38" s="83"/>
      <c r="P38" s="83"/>
      <c r="Q38" s="83"/>
      <c r="R38" s="83"/>
      <c r="S38" s="83"/>
      <c r="T38" s="83"/>
      <c r="U38" s="83"/>
      <c r="V38" s="83"/>
      <c r="W38" s="83"/>
      <c r="X38" s="83"/>
      <c r="Y38" s="83"/>
      <c r="Z38" s="83"/>
    </row>
    <row r="39" spans="1:26" ht="12.75" customHeight="1" x14ac:dyDescent="0.25">
      <c r="A39" s="83"/>
      <c r="B39" s="311"/>
      <c r="C39" s="216" t="s">
        <v>801</v>
      </c>
      <c r="D39" s="217">
        <v>0.03</v>
      </c>
      <c r="E39" s="83"/>
      <c r="F39" s="83"/>
      <c r="G39" s="83"/>
      <c r="H39" s="83"/>
      <c r="I39" s="83"/>
      <c r="J39" s="83"/>
      <c r="K39" s="83"/>
      <c r="L39" s="83"/>
      <c r="M39" s="83"/>
      <c r="N39" s="83"/>
      <c r="O39" s="83"/>
      <c r="P39" s="83"/>
      <c r="Q39" s="83"/>
      <c r="R39" s="83"/>
      <c r="S39" s="83"/>
      <c r="T39" s="83"/>
      <c r="U39" s="83"/>
      <c r="V39" s="83"/>
      <c r="W39" s="83"/>
      <c r="X39" s="83"/>
      <c r="Y39" s="83"/>
      <c r="Z39" s="83"/>
    </row>
    <row r="40" spans="1:26" ht="12.75" customHeight="1" x14ac:dyDescent="0.25">
      <c r="A40" s="83"/>
      <c r="B40" s="314"/>
      <c r="C40" s="218" t="s">
        <v>802</v>
      </c>
      <c r="D40" s="219">
        <v>3.6499999999999998E-2</v>
      </c>
      <c r="E40" s="83"/>
      <c r="F40" s="83"/>
      <c r="G40" s="83"/>
      <c r="H40" s="83"/>
      <c r="I40" s="83"/>
      <c r="J40" s="83"/>
      <c r="K40" s="83"/>
      <c r="L40" s="83"/>
      <c r="M40" s="83"/>
      <c r="N40" s="83"/>
      <c r="O40" s="83"/>
      <c r="P40" s="83"/>
      <c r="Q40" s="83"/>
      <c r="R40" s="83"/>
      <c r="S40" s="83"/>
      <c r="T40" s="83"/>
      <c r="U40" s="83"/>
      <c r="V40" s="83"/>
      <c r="W40" s="83"/>
      <c r="X40" s="83"/>
      <c r="Y40" s="83"/>
      <c r="Z40" s="83"/>
    </row>
    <row r="41" spans="1:26" ht="12.75" customHeight="1" x14ac:dyDescent="0.25">
      <c r="A41" s="83"/>
      <c r="B41" s="209" t="s">
        <v>803</v>
      </c>
      <c r="C41" s="220" t="s">
        <v>804</v>
      </c>
      <c r="D41" s="227">
        <v>2.8000000000000001E-2</v>
      </c>
      <c r="E41" s="83"/>
      <c r="F41" s="83"/>
      <c r="G41" s="83"/>
      <c r="H41" s="83"/>
      <c r="I41" s="83"/>
      <c r="J41" s="83"/>
      <c r="K41" s="83"/>
      <c r="L41" s="83"/>
      <c r="M41" s="83"/>
      <c r="N41" s="83"/>
      <c r="O41" s="83"/>
      <c r="P41" s="83"/>
      <c r="Q41" s="83"/>
      <c r="R41" s="83"/>
      <c r="S41" s="83"/>
      <c r="T41" s="83"/>
      <c r="U41" s="83"/>
      <c r="V41" s="83"/>
      <c r="W41" s="83"/>
      <c r="X41" s="83"/>
      <c r="Y41" s="83"/>
      <c r="Z41" s="83"/>
    </row>
    <row r="42" spans="1:26" ht="12.75" customHeight="1" x14ac:dyDescent="0.25">
      <c r="A42" s="83"/>
      <c r="B42" s="209" t="s">
        <v>805</v>
      </c>
      <c r="C42" s="210" t="s">
        <v>806</v>
      </c>
      <c r="D42" s="211">
        <v>8.5000000000000006E-3</v>
      </c>
      <c r="E42" s="83"/>
      <c r="F42" s="83"/>
      <c r="G42" s="83"/>
      <c r="H42" s="83"/>
      <c r="I42" s="83"/>
      <c r="J42" s="83"/>
      <c r="K42" s="83"/>
      <c r="L42" s="83"/>
      <c r="M42" s="83"/>
      <c r="N42" s="83"/>
      <c r="O42" s="83"/>
      <c r="P42" s="83"/>
      <c r="Q42" s="83"/>
      <c r="R42" s="83"/>
      <c r="S42" s="83"/>
      <c r="T42" s="83"/>
      <c r="U42" s="83"/>
      <c r="V42" s="83"/>
      <c r="W42" s="83"/>
      <c r="X42" s="83"/>
      <c r="Y42" s="83"/>
      <c r="Z42" s="83"/>
    </row>
    <row r="43" spans="1:26" ht="12.75" customHeight="1" x14ac:dyDescent="0.25">
      <c r="A43" s="83"/>
      <c r="B43" s="209" t="s">
        <v>807</v>
      </c>
      <c r="C43" s="210" t="s">
        <v>808</v>
      </c>
      <c r="D43" s="211">
        <v>4.4999999999999998E-2</v>
      </c>
      <c r="E43" s="83"/>
      <c r="F43" s="83"/>
      <c r="G43" s="83"/>
      <c r="H43" s="83"/>
      <c r="I43" s="83"/>
      <c r="J43" s="83"/>
      <c r="K43" s="83"/>
      <c r="L43" s="83"/>
      <c r="M43" s="83"/>
      <c r="N43" s="83"/>
      <c r="O43" s="83"/>
      <c r="P43" s="83"/>
      <c r="Q43" s="83"/>
      <c r="R43" s="83"/>
      <c r="S43" s="83"/>
      <c r="T43" s="83"/>
      <c r="U43" s="83"/>
      <c r="V43" s="83"/>
      <c r="W43" s="83"/>
      <c r="X43" s="83"/>
      <c r="Y43" s="83"/>
      <c r="Z43" s="83"/>
    </row>
    <row r="44" spans="1:26" ht="6.75" customHeight="1" x14ac:dyDescent="0.2">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spans="1:26" ht="12.75" customHeight="1" x14ac:dyDescent="0.25">
      <c r="A45" s="83"/>
      <c r="B45" s="355" t="s">
        <v>809</v>
      </c>
      <c r="C45" s="294"/>
      <c r="D45" s="228">
        <f>(((1+D36+D42+D34)*(1+D35)*(1+D41))/(1-(D40+D43))-1)</f>
        <v>0.18268271790963531</v>
      </c>
      <c r="E45" s="83"/>
      <c r="F45" s="83"/>
      <c r="G45" s="83"/>
      <c r="H45" s="83"/>
      <c r="I45" s="83"/>
      <c r="J45" s="83"/>
      <c r="K45" s="83"/>
      <c r="L45" s="83"/>
      <c r="M45" s="83"/>
      <c r="N45" s="83"/>
      <c r="O45" s="83"/>
      <c r="P45" s="83"/>
      <c r="Q45" s="83"/>
      <c r="R45" s="83"/>
      <c r="S45" s="83"/>
      <c r="T45" s="83"/>
      <c r="U45" s="83"/>
      <c r="V45" s="83"/>
      <c r="W45" s="83"/>
      <c r="X45" s="83"/>
      <c r="Y45" s="83"/>
      <c r="Z45" s="83"/>
    </row>
    <row r="46" spans="1:26" ht="12.75" customHeight="1" x14ac:dyDescent="0.2">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spans="1:26" ht="12.75" customHeight="1" x14ac:dyDescent="0.25">
      <c r="A47" s="83"/>
      <c r="B47" s="83"/>
      <c r="C47" s="83"/>
      <c r="D47" s="229"/>
      <c r="E47" s="83"/>
      <c r="F47" s="83"/>
      <c r="G47" s="83"/>
      <c r="H47" s="83"/>
      <c r="I47" s="83"/>
      <c r="J47" s="83"/>
      <c r="K47" s="83"/>
      <c r="L47" s="83"/>
      <c r="M47" s="83"/>
      <c r="N47" s="83"/>
      <c r="O47" s="83"/>
      <c r="P47" s="83"/>
      <c r="Q47" s="83"/>
      <c r="R47" s="83"/>
      <c r="S47" s="83"/>
      <c r="T47" s="83"/>
      <c r="U47" s="83"/>
      <c r="V47" s="83"/>
      <c r="W47" s="83"/>
      <c r="X47" s="83"/>
      <c r="Y47" s="83"/>
      <c r="Z47" s="83"/>
    </row>
    <row r="48" spans="1:26" ht="12.75" customHeight="1" x14ac:dyDescent="0.2">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12.75" customHeight="1" x14ac:dyDescent="0.2">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12.75" customHeight="1" x14ac:dyDescent="0.2">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12.75" customHeight="1" x14ac:dyDescent="0.2">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2.75" customHeight="1" x14ac:dyDescent="0.2">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12.75" customHeight="1" x14ac:dyDescent="0.2">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2.75" customHeight="1" x14ac:dyDescent="0.2">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2.75" customHeight="1" x14ac:dyDescent="0.2">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12.75" customHeight="1" x14ac:dyDescent="0.2">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12.75" customHeight="1" x14ac:dyDescent="0.2">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12.75" customHeight="1" x14ac:dyDescent="0.2">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2.75" customHeight="1" x14ac:dyDescent="0.2">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2.75" customHeight="1" x14ac:dyDescent="0.2">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2.75" customHeight="1" x14ac:dyDescent="0.2">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2.75" customHeight="1" x14ac:dyDescent="0.2">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2.75" customHeight="1" x14ac:dyDescent="0.2">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2.75" customHeight="1" x14ac:dyDescent="0.2">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2.75" customHeight="1" x14ac:dyDescent="0.2">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2.75" customHeight="1" x14ac:dyDescent="0.2">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2.75" customHeight="1" x14ac:dyDescent="0.2">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2.75" customHeight="1" x14ac:dyDescent="0.2">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2.75" customHeight="1" x14ac:dyDescent="0.2">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2.75" customHeight="1" x14ac:dyDescent="0.2">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2.75" customHeight="1" x14ac:dyDescent="0.2">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2.75" customHeight="1" x14ac:dyDescent="0.2">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2.75" customHeight="1" x14ac:dyDescent="0.2">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2.75" customHeight="1" x14ac:dyDescent="0.2">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2.75" customHeight="1" x14ac:dyDescent="0.2">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2.75" customHeight="1" x14ac:dyDescent="0.2">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2.75" customHeight="1" x14ac:dyDescent="0.2">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2.75" customHeight="1" x14ac:dyDescent="0.2">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2.75" customHeight="1" x14ac:dyDescent="0.2">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2.75" customHeight="1" x14ac:dyDescent="0.2">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2.75" customHeight="1" x14ac:dyDescent="0.2">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2.75" customHeight="1" x14ac:dyDescent="0.2">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2.75" customHeight="1" x14ac:dyDescent="0.2">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2.75" customHeight="1" x14ac:dyDescent="0.2">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2.75" customHeight="1" x14ac:dyDescent="0.2">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2.75" customHeight="1" x14ac:dyDescent="0.2">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2.75" customHeight="1" x14ac:dyDescent="0.2">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2.75" customHeight="1" x14ac:dyDescent="0.2">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2.75" customHeight="1" x14ac:dyDescent="0.2">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2.75" customHeight="1" x14ac:dyDescent="0.2">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2.75" customHeight="1" x14ac:dyDescent="0.2">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2.75" customHeight="1" x14ac:dyDescent="0.2">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2.75" customHeight="1" x14ac:dyDescent="0.2">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2.75" customHeight="1" x14ac:dyDescent="0.2">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2.75" customHeight="1" x14ac:dyDescent="0.2">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2.75" customHeight="1" x14ac:dyDescent="0.2">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2.75" customHeight="1" x14ac:dyDescent="0.2">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2.75" customHeight="1" x14ac:dyDescent="0.2">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2.75" customHeight="1" x14ac:dyDescent="0.2">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2.75" customHeight="1" x14ac:dyDescent="0.2">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2.75" customHeight="1" x14ac:dyDescent="0.2">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2.75" customHeight="1" x14ac:dyDescent="0.2">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2.75" customHeight="1" x14ac:dyDescent="0.2">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2.75" customHeight="1" x14ac:dyDescent="0.2">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2.75" customHeight="1" x14ac:dyDescent="0.2">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2.75" customHeight="1" x14ac:dyDescent="0.2">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2.75" customHeight="1" x14ac:dyDescent="0.2">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2.75" customHeight="1" x14ac:dyDescent="0.2">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2.75" customHeight="1" x14ac:dyDescent="0.2">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2.75" customHeight="1" x14ac:dyDescent="0.2">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2.75" customHeight="1" x14ac:dyDescent="0.2">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2.75" customHeight="1" x14ac:dyDescent="0.2">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2.75" customHeight="1" x14ac:dyDescent="0.2">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2.75" customHeight="1" x14ac:dyDescent="0.2">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2.75" customHeight="1" x14ac:dyDescent="0.2">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2.75" customHeight="1" x14ac:dyDescent="0.2">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2.75" customHeight="1" x14ac:dyDescent="0.2">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2.75" customHeight="1" x14ac:dyDescent="0.2">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2.75" customHeight="1" x14ac:dyDescent="0.2">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2.75" customHeight="1" x14ac:dyDescent="0.2">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2.75" customHeight="1" x14ac:dyDescent="0.2">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2.75" customHeight="1" x14ac:dyDescent="0.2">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2.75" customHeight="1" x14ac:dyDescent="0.2">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2.75" customHeight="1" x14ac:dyDescent="0.2">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2.75" customHeight="1" x14ac:dyDescent="0.2">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2.75" customHeight="1" x14ac:dyDescent="0.2">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2.75" customHeight="1" x14ac:dyDescent="0.2">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2.75" customHeight="1" x14ac:dyDescent="0.2">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2.75" customHeight="1" x14ac:dyDescent="0.2">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2.75" customHeight="1" x14ac:dyDescent="0.2">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2.75" customHeight="1" x14ac:dyDescent="0.2">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2.75" customHeight="1" x14ac:dyDescent="0.2">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2.75" customHeight="1" x14ac:dyDescent="0.2">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2.75" customHeight="1" x14ac:dyDescent="0.2">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2.75" customHeight="1" x14ac:dyDescent="0.2">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2.75" customHeight="1" x14ac:dyDescent="0.2">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2.75" customHeight="1" x14ac:dyDescent="0.2">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2.75" customHeight="1" x14ac:dyDescent="0.2">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2.75" customHeight="1" x14ac:dyDescent="0.2">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2.75" customHeight="1" x14ac:dyDescent="0.2">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2.75" customHeight="1" x14ac:dyDescent="0.2">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2.75" customHeight="1" x14ac:dyDescent="0.2">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2.75" customHeight="1" x14ac:dyDescent="0.2">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2.75" customHeight="1" x14ac:dyDescent="0.2">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2.75" customHeight="1" x14ac:dyDescent="0.2">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2.75" customHeight="1" x14ac:dyDescent="0.2">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2.75" customHeight="1" x14ac:dyDescent="0.2">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2.75" customHeight="1" x14ac:dyDescent="0.2">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2.75" customHeight="1" x14ac:dyDescent="0.2">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2.75" customHeight="1" x14ac:dyDescent="0.2">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2.75" customHeight="1" x14ac:dyDescent="0.2">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2.75" customHeight="1" x14ac:dyDescent="0.2">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2.75" customHeight="1" x14ac:dyDescent="0.2">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2.75" customHeight="1" x14ac:dyDescent="0.2">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2.75" customHeight="1" x14ac:dyDescent="0.2">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2.75" customHeight="1" x14ac:dyDescent="0.2">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75" customHeight="1" x14ac:dyDescent="0.2">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2.75" customHeight="1" x14ac:dyDescent="0.2">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2.75" customHeight="1" x14ac:dyDescent="0.2">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2.75" customHeight="1" x14ac:dyDescent="0.2">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2.75" customHeight="1" x14ac:dyDescent="0.2">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2.75" customHeight="1" x14ac:dyDescent="0.2">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2.75" customHeight="1" x14ac:dyDescent="0.2">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2.75" customHeight="1" x14ac:dyDescent="0.2">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2.75" customHeight="1" x14ac:dyDescent="0.2">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2.75" customHeight="1" x14ac:dyDescent="0.2">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2.75" customHeight="1" x14ac:dyDescent="0.2">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2.75" customHeight="1" x14ac:dyDescent="0.2">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2.75" customHeight="1" x14ac:dyDescent="0.2">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2.75" customHeight="1" x14ac:dyDescent="0.2">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2.75" customHeight="1" x14ac:dyDescent="0.2">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75" customHeight="1" x14ac:dyDescent="0.2">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75" customHeight="1" x14ac:dyDescent="0.2">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2.75" customHeight="1" x14ac:dyDescent="0.2">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2.75" customHeight="1" x14ac:dyDescent="0.2">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2.75" customHeight="1" x14ac:dyDescent="0.2">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2.75" customHeight="1" x14ac:dyDescent="0.2">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2.75" customHeight="1" x14ac:dyDescent="0.2">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2.75" customHeight="1" x14ac:dyDescent="0.2">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2.75" customHeight="1" x14ac:dyDescent="0.2">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2.75" customHeight="1" x14ac:dyDescent="0.2">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2.75" customHeight="1" x14ac:dyDescent="0.2">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2.75" customHeight="1" x14ac:dyDescent="0.2">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2.75" customHeight="1" x14ac:dyDescent="0.2">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2.75" customHeight="1" x14ac:dyDescent="0.2">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2.75" customHeight="1" x14ac:dyDescent="0.2">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2.75" customHeight="1" x14ac:dyDescent="0.2">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75" customHeight="1" x14ac:dyDescent="0.2">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75" customHeight="1" x14ac:dyDescent="0.2">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2.75" customHeight="1" x14ac:dyDescent="0.2">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2.75" customHeight="1" x14ac:dyDescent="0.2">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2.75" customHeight="1" x14ac:dyDescent="0.2">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2.75" customHeight="1" x14ac:dyDescent="0.2">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2.75" customHeight="1" x14ac:dyDescent="0.2">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2.75" customHeight="1" x14ac:dyDescent="0.2">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2.75" customHeight="1" x14ac:dyDescent="0.2">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2.75" customHeight="1" x14ac:dyDescent="0.2">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2.75" customHeight="1" x14ac:dyDescent="0.2">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2.75" customHeight="1" x14ac:dyDescent="0.2">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2.75" customHeight="1" x14ac:dyDescent="0.2">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2.75" customHeight="1" x14ac:dyDescent="0.2">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2.75" customHeight="1" x14ac:dyDescent="0.2">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2.75" customHeight="1" x14ac:dyDescent="0.2">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2.75" customHeight="1" x14ac:dyDescent="0.2">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2.75" customHeight="1" x14ac:dyDescent="0.2">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2.75" customHeight="1" x14ac:dyDescent="0.2">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2.75" customHeight="1" x14ac:dyDescent="0.2">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2.75" customHeight="1" x14ac:dyDescent="0.2">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2.75" customHeight="1" x14ac:dyDescent="0.2">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2.75" customHeight="1" x14ac:dyDescent="0.2">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2.75" customHeight="1" x14ac:dyDescent="0.2">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2.75" customHeight="1" x14ac:dyDescent="0.2">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2.75" customHeight="1" x14ac:dyDescent="0.2">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2.75" customHeight="1" x14ac:dyDescent="0.2">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2.75" customHeight="1" x14ac:dyDescent="0.2">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2.75" customHeight="1" x14ac:dyDescent="0.2">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2.75" customHeight="1" x14ac:dyDescent="0.2">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2.75" customHeight="1" x14ac:dyDescent="0.2">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2.75" customHeight="1" x14ac:dyDescent="0.2">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2.75" customHeight="1" x14ac:dyDescent="0.2">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2.75" customHeight="1" x14ac:dyDescent="0.2">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2.75" customHeight="1" x14ac:dyDescent="0.2">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2.75" customHeight="1" x14ac:dyDescent="0.2">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2.75" customHeight="1" x14ac:dyDescent="0.2">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2.75" customHeight="1" x14ac:dyDescent="0.2">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2.75" customHeight="1" x14ac:dyDescent="0.2">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2.75" customHeight="1" x14ac:dyDescent="0.2">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2.75" customHeight="1" x14ac:dyDescent="0.2">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2.75" customHeight="1" x14ac:dyDescent="0.2">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2.75" customHeight="1" x14ac:dyDescent="0.2">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2.75" customHeight="1" x14ac:dyDescent="0.2">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2.75" customHeight="1" x14ac:dyDescent="0.2">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2.75" customHeight="1" x14ac:dyDescent="0.2">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2.75" customHeight="1" x14ac:dyDescent="0.2">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2.75" customHeight="1" x14ac:dyDescent="0.2">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2.75" customHeight="1" x14ac:dyDescent="0.2">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2.75" customHeight="1" x14ac:dyDescent="0.2">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2.75" customHeight="1" x14ac:dyDescent="0.2">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2.75" customHeight="1" x14ac:dyDescent="0.2">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2.75" customHeight="1" x14ac:dyDescent="0.2">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2.75" customHeight="1" x14ac:dyDescent="0.2">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2.75" customHeight="1" x14ac:dyDescent="0.2">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2.75" customHeight="1" x14ac:dyDescent="0.2">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2.75" customHeight="1" x14ac:dyDescent="0.2">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2.75" customHeight="1" x14ac:dyDescent="0.2">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2.75" customHeight="1" x14ac:dyDescent="0.2">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2.75" customHeight="1" x14ac:dyDescent="0.2">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2.75" customHeight="1" x14ac:dyDescent="0.2">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2.75" customHeight="1" x14ac:dyDescent="0.2">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2.75" customHeight="1" x14ac:dyDescent="0.2">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2.75" customHeight="1" x14ac:dyDescent="0.2">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2.75" customHeight="1" x14ac:dyDescent="0.2">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2.75" customHeight="1" x14ac:dyDescent="0.2">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2.75" customHeight="1" x14ac:dyDescent="0.2">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2.75" customHeight="1" x14ac:dyDescent="0.2">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2.75" customHeight="1" x14ac:dyDescent="0.2">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2.75" customHeight="1" x14ac:dyDescent="0.2">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2.75" customHeight="1" x14ac:dyDescent="0.2">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2.75" customHeight="1" x14ac:dyDescent="0.2">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2.75" customHeight="1" x14ac:dyDescent="0.2">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2.75" customHeight="1" x14ac:dyDescent="0.2">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2.75" customHeight="1" x14ac:dyDescent="0.2">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2.75" customHeight="1" x14ac:dyDescent="0.2">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2.75" customHeight="1" x14ac:dyDescent="0.2">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2.75" customHeight="1" x14ac:dyDescent="0.2">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2.75" customHeight="1" x14ac:dyDescent="0.2">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2.75" customHeight="1" x14ac:dyDescent="0.2">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2.75" customHeight="1" x14ac:dyDescent="0.2">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2.75" customHeight="1" x14ac:dyDescent="0.2">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2.75" customHeight="1" x14ac:dyDescent="0.2">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2.75" customHeight="1" x14ac:dyDescent="0.2">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2.75" customHeight="1" x14ac:dyDescent="0.2">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2.75" customHeight="1" x14ac:dyDescent="0.2">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2.75" customHeight="1" x14ac:dyDescent="0.2">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2.75" customHeight="1" x14ac:dyDescent="0.2">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2.75" customHeight="1" x14ac:dyDescent="0.2">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2.75" customHeight="1" x14ac:dyDescent="0.2">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2.75" customHeight="1" x14ac:dyDescent="0.2">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2.75" customHeight="1" x14ac:dyDescent="0.2">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2.75" customHeight="1" x14ac:dyDescent="0.2">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2.75" customHeight="1" x14ac:dyDescent="0.2">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2.75" customHeight="1" x14ac:dyDescent="0.2">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2.75" customHeight="1" x14ac:dyDescent="0.2">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2.75" customHeight="1" x14ac:dyDescent="0.2">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2.75" customHeight="1" x14ac:dyDescent="0.2">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2.75" customHeight="1" x14ac:dyDescent="0.2">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2.75" customHeight="1" x14ac:dyDescent="0.2">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2.75" customHeight="1" x14ac:dyDescent="0.2">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2.75" customHeight="1" x14ac:dyDescent="0.2">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2.75" customHeight="1" x14ac:dyDescent="0.2">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2.75" customHeight="1" x14ac:dyDescent="0.2">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2.75" customHeight="1" x14ac:dyDescent="0.2">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2.75" customHeight="1" x14ac:dyDescent="0.2">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2.75" customHeight="1" x14ac:dyDescent="0.2">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2.75" customHeight="1" x14ac:dyDescent="0.2">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2.75" customHeight="1" x14ac:dyDescent="0.2">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2.75" customHeight="1" x14ac:dyDescent="0.2">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2.75" customHeight="1" x14ac:dyDescent="0.2">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2.75" customHeight="1" x14ac:dyDescent="0.2">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2.75" customHeight="1" x14ac:dyDescent="0.2">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2.75" customHeight="1" x14ac:dyDescent="0.2">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2.75" customHeight="1" x14ac:dyDescent="0.2">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2.75" customHeight="1" x14ac:dyDescent="0.2">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2.75" customHeight="1" x14ac:dyDescent="0.2">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2.75" customHeight="1" x14ac:dyDescent="0.2">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2.75" customHeight="1" x14ac:dyDescent="0.2">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2.75" customHeight="1" x14ac:dyDescent="0.2">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2.75" customHeight="1" x14ac:dyDescent="0.2">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2.75" customHeight="1" x14ac:dyDescent="0.2">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2.75" customHeight="1" x14ac:dyDescent="0.2">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2.75" customHeight="1" x14ac:dyDescent="0.2">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2.75" customHeight="1" x14ac:dyDescent="0.2">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2.75" customHeight="1" x14ac:dyDescent="0.2">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2.75" customHeight="1" x14ac:dyDescent="0.2">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2.75" customHeight="1" x14ac:dyDescent="0.2">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2.75" customHeight="1" x14ac:dyDescent="0.2">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2.75" customHeight="1" x14ac:dyDescent="0.2">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2.75" customHeight="1" x14ac:dyDescent="0.2">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2.75" customHeight="1" x14ac:dyDescent="0.2">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2.75" customHeight="1" x14ac:dyDescent="0.2">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2.75" customHeight="1" x14ac:dyDescent="0.2">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2.75" customHeight="1" x14ac:dyDescent="0.2">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2.75" customHeight="1" x14ac:dyDescent="0.2">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2.75" customHeight="1" x14ac:dyDescent="0.2">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2.75" customHeight="1" x14ac:dyDescent="0.2">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2.75" customHeight="1" x14ac:dyDescent="0.2">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2.75" customHeight="1" x14ac:dyDescent="0.2">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2.75" customHeight="1" x14ac:dyDescent="0.2">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2.75" customHeight="1" x14ac:dyDescent="0.2">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2.75" customHeight="1" x14ac:dyDescent="0.2">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2.75" customHeight="1" x14ac:dyDescent="0.2">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2.75" customHeight="1" x14ac:dyDescent="0.2">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2.75" customHeight="1" x14ac:dyDescent="0.2">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2.75" customHeight="1" x14ac:dyDescent="0.2">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2.75" customHeight="1" x14ac:dyDescent="0.2">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2.75" customHeight="1" x14ac:dyDescent="0.2">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2.75" customHeight="1" x14ac:dyDescent="0.2">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2.75" customHeight="1" x14ac:dyDescent="0.2">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2.75" customHeight="1" x14ac:dyDescent="0.2">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2.75" customHeight="1" x14ac:dyDescent="0.2">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2.75" customHeight="1" x14ac:dyDescent="0.2">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2.75" customHeight="1" x14ac:dyDescent="0.2">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2.75" customHeight="1" x14ac:dyDescent="0.2">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2.75" customHeight="1" x14ac:dyDescent="0.2">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2.75" customHeight="1" x14ac:dyDescent="0.2">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2.75" customHeight="1" x14ac:dyDescent="0.2">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2.75" customHeight="1" x14ac:dyDescent="0.2">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2.75" customHeight="1" x14ac:dyDescent="0.2">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2.75" customHeight="1" x14ac:dyDescent="0.2">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2.75" customHeight="1" x14ac:dyDescent="0.2">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2.75" customHeight="1" x14ac:dyDescent="0.2">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2.75" customHeight="1" x14ac:dyDescent="0.2">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2.75" customHeight="1" x14ac:dyDescent="0.2">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2.75" customHeight="1" x14ac:dyDescent="0.2">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2.75" customHeight="1" x14ac:dyDescent="0.2">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2.75" customHeight="1" x14ac:dyDescent="0.2">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2.75" customHeight="1" x14ac:dyDescent="0.2">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2.75" customHeight="1" x14ac:dyDescent="0.2">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2.75" customHeight="1" x14ac:dyDescent="0.2">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2.75" customHeight="1" x14ac:dyDescent="0.2">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2.7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2.75" customHeight="1" x14ac:dyDescent="0.2">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2.75" customHeight="1" x14ac:dyDescent="0.2">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2.75" customHeight="1" x14ac:dyDescent="0.2">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2.75" customHeight="1" x14ac:dyDescent="0.2">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2.75" customHeight="1" x14ac:dyDescent="0.2">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2.75" customHeight="1" x14ac:dyDescent="0.2">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2.75" customHeight="1" x14ac:dyDescent="0.2">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2.75" customHeight="1" x14ac:dyDescent="0.2">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2.75" customHeight="1" x14ac:dyDescent="0.2">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2.75" customHeight="1" x14ac:dyDescent="0.2">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2.75" customHeight="1" x14ac:dyDescent="0.2">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2.75" customHeight="1" x14ac:dyDescent="0.2">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2.75" customHeight="1" x14ac:dyDescent="0.2">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2.75" customHeight="1" x14ac:dyDescent="0.2">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2.75" customHeight="1" x14ac:dyDescent="0.2">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2.75" customHeight="1" x14ac:dyDescent="0.2">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2.75" customHeight="1" x14ac:dyDescent="0.2">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2.75" customHeight="1" x14ac:dyDescent="0.2">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2.75" customHeight="1" x14ac:dyDescent="0.2">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2.75" customHeight="1" x14ac:dyDescent="0.2">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2.75" customHeight="1" x14ac:dyDescent="0.2">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2.75" customHeight="1" x14ac:dyDescent="0.2">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2.75" customHeight="1" x14ac:dyDescent="0.2">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2.75" customHeight="1" x14ac:dyDescent="0.2">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2.75" customHeight="1" x14ac:dyDescent="0.2">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2.7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2.75" customHeight="1" x14ac:dyDescent="0.2">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2.75" customHeight="1" x14ac:dyDescent="0.2">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2.75" customHeight="1" x14ac:dyDescent="0.2">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2.75" customHeight="1" x14ac:dyDescent="0.2">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2.75" customHeight="1" x14ac:dyDescent="0.2">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2.75" customHeight="1" x14ac:dyDescent="0.2">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2.75" customHeight="1" x14ac:dyDescent="0.2">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2.75" customHeight="1" x14ac:dyDescent="0.2">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2.75" customHeight="1" x14ac:dyDescent="0.2">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2.75" customHeight="1" x14ac:dyDescent="0.2">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2.75" customHeight="1" x14ac:dyDescent="0.2">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2.75" customHeight="1" x14ac:dyDescent="0.2">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2.75" customHeight="1" x14ac:dyDescent="0.2">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2.75" customHeight="1" x14ac:dyDescent="0.2">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2.75" customHeight="1" x14ac:dyDescent="0.2">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2.75" customHeight="1" x14ac:dyDescent="0.2">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2.75" customHeight="1" x14ac:dyDescent="0.2">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2.75" customHeight="1" x14ac:dyDescent="0.2">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2.75" customHeight="1" x14ac:dyDescent="0.2">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2.75" customHeight="1" x14ac:dyDescent="0.2">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2.75" customHeight="1" x14ac:dyDescent="0.2">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2.75" customHeight="1" x14ac:dyDescent="0.2">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2.75" customHeight="1" x14ac:dyDescent="0.2">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2.75" customHeight="1" x14ac:dyDescent="0.2">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2.75" customHeight="1" x14ac:dyDescent="0.2">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2.75" customHeight="1" x14ac:dyDescent="0.2">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2.75" customHeight="1" x14ac:dyDescent="0.2">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2.75" customHeight="1" x14ac:dyDescent="0.2">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2.75" customHeight="1" x14ac:dyDescent="0.2">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2.75" customHeight="1" x14ac:dyDescent="0.2">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2.75" customHeight="1" x14ac:dyDescent="0.2">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2.75" customHeight="1" x14ac:dyDescent="0.2">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2.75" customHeight="1" x14ac:dyDescent="0.2">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2.75" customHeight="1" x14ac:dyDescent="0.2">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2.75" customHeight="1" x14ac:dyDescent="0.2">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2.75" customHeight="1" x14ac:dyDescent="0.2">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2.75" customHeight="1" x14ac:dyDescent="0.2">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2.75" customHeight="1" x14ac:dyDescent="0.2">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2.75" customHeight="1" x14ac:dyDescent="0.2">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2.75" customHeight="1" x14ac:dyDescent="0.2">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2.75" customHeight="1" x14ac:dyDescent="0.2">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2.75" customHeight="1" x14ac:dyDescent="0.2">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2.75" customHeight="1" x14ac:dyDescent="0.2">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2.75" customHeight="1" x14ac:dyDescent="0.2">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2.75" customHeight="1" x14ac:dyDescent="0.2">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2.75" customHeight="1" x14ac:dyDescent="0.2">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2.75" customHeight="1" x14ac:dyDescent="0.2">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2.75" customHeight="1" x14ac:dyDescent="0.2">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2.75" customHeight="1" x14ac:dyDescent="0.2">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2.75" customHeight="1" x14ac:dyDescent="0.2">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2.75" customHeight="1" x14ac:dyDescent="0.2">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2.75" customHeight="1" x14ac:dyDescent="0.2">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2.75" customHeight="1" x14ac:dyDescent="0.2">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2.75" customHeight="1" x14ac:dyDescent="0.2">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2.75" customHeight="1" x14ac:dyDescent="0.2">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2.75" customHeight="1" x14ac:dyDescent="0.2">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2.75" customHeight="1" x14ac:dyDescent="0.2">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2.75" customHeight="1" x14ac:dyDescent="0.2">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2.75" customHeight="1" x14ac:dyDescent="0.2">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2.75" customHeight="1" x14ac:dyDescent="0.2">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2.75" customHeight="1" x14ac:dyDescent="0.2">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2.75" customHeight="1" x14ac:dyDescent="0.2">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2.75" customHeight="1" x14ac:dyDescent="0.2">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2.75" customHeight="1" x14ac:dyDescent="0.2">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2.75" customHeight="1" x14ac:dyDescent="0.2">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2.75" customHeight="1" x14ac:dyDescent="0.2">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2.75" customHeight="1" x14ac:dyDescent="0.2">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2.75" customHeight="1" x14ac:dyDescent="0.2">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2.75" customHeight="1" x14ac:dyDescent="0.2">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2.75" customHeight="1" x14ac:dyDescent="0.2">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2.75" customHeight="1" x14ac:dyDescent="0.2">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2.75" customHeight="1" x14ac:dyDescent="0.2">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2.75" customHeight="1" x14ac:dyDescent="0.2">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2.75" customHeight="1" x14ac:dyDescent="0.2">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2.75" customHeight="1" x14ac:dyDescent="0.2">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2.7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2.75" customHeight="1" x14ac:dyDescent="0.2">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2.75" customHeight="1" x14ac:dyDescent="0.2">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2.75" customHeight="1" x14ac:dyDescent="0.2">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2.75" customHeight="1" x14ac:dyDescent="0.2">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2.75" customHeight="1" x14ac:dyDescent="0.2">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2.75" customHeight="1" x14ac:dyDescent="0.2">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2.75" customHeight="1" x14ac:dyDescent="0.2">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2.75" customHeight="1" x14ac:dyDescent="0.2">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2.75" customHeight="1" x14ac:dyDescent="0.2">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2.75" customHeight="1" x14ac:dyDescent="0.2">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2.75" customHeight="1" x14ac:dyDescent="0.2">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2.75" customHeight="1" x14ac:dyDescent="0.2">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2.75" customHeight="1" x14ac:dyDescent="0.2">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2.75" customHeight="1" x14ac:dyDescent="0.2">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2.75" customHeight="1" x14ac:dyDescent="0.2">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2.75" customHeight="1" x14ac:dyDescent="0.2">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2.75" customHeight="1" x14ac:dyDescent="0.2">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2.75" customHeight="1" x14ac:dyDescent="0.2">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2.75" customHeight="1" x14ac:dyDescent="0.2">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2.75" customHeight="1" x14ac:dyDescent="0.2">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2.75" customHeight="1" x14ac:dyDescent="0.2">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2.75" customHeight="1" x14ac:dyDescent="0.2">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2.75" customHeight="1" x14ac:dyDescent="0.2">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2.75" customHeight="1" x14ac:dyDescent="0.2">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2.75" customHeight="1" x14ac:dyDescent="0.2">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2.75" customHeight="1" x14ac:dyDescent="0.2">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2.75" customHeight="1" x14ac:dyDescent="0.2">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2.75" customHeight="1" x14ac:dyDescent="0.2">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2.75" customHeight="1" x14ac:dyDescent="0.2">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2.75" customHeight="1" x14ac:dyDescent="0.2">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2.75" customHeight="1" x14ac:dyDescent="0.2">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2.75" customHeight="1" x14ac:dyDescent="0.2">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2.75" customHeight="1" x14ac:dyDescent="0.2">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2.75" customHeight="1" x14ac:dyDescent="0.2">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2.75" customHeight="1" x14ac:dyDescent="0.2">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2.75" customHeight="1" x14ac:dyDescent="0.2">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2.75" customHeight="1" x14ac:dyDescent="0.2">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2.75" customHeight="1" x14ac:dyDescent="0.2">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2.75" customHeight="1" x14ac:dyDescent="0.2">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2.75" customHeight="1" x14ac:dyDescent="0.2">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2.75" customHeight="1" x14ac:dyDescent="0.2">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2.75" customHeight="1" x14ac:dyDescent="0.2">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2.75" customHeight="1" x14ac:dyDescent="0.2">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2.75" customHeight="1" x14ac:dyDescent="0.2">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2.75" customHeight="1" x14ac:dyDescent="0.2">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2.75" customHeight="1" x14ac:dyDescent="0.2">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2.75" customHeight="1" x14ac:dyDescent="0.2">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2.75" customHeight="1" x14ac:dyDescent="0.2">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2.75" customHeight="1" x14ac:dyDescent="0.2">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2.75" customHeight="1" x14ac:dyDescent="0.2">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2.75" customHeight="1" x14ac:dyDescent="0.2">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2.75" customHeight="1" x14ac:dyDescent="0.2">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2.75" customHeight="1" x14ac:dyDescent="0.2">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2.75" customHeight="1" x14ac:dyDescent="0.2">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2.75" customHeight="1" x14ac:dyDescent="0.2">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2.75" customHeight="1" x14ac:dyDescent="0.2">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2.75" customHeight="1" x14ac:dyDescent="0.2">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2.75" customHeight="1" x14ac:dyDescent="0.2">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2.75" customHeight="1" x14ac:dyDescent="0.2">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2.75" customHeight="1" x14ac:dyDescent="0.2">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2.75" customHeight="1" x14ac:dyDescent="0.2">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2.75" customHeight="1" x14ac:dyDescent="0.2">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2.75" customHeight="1" x14ac:dyDescent="0.2">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2.75" customHeight="1" x14ac:dyDescent="0.2">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2.75" customHeight="1" x14ac:dyDescent="0.2">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2.75" customHeight="1" x14ac:dyDescent="0.2">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2.75" customHeight="1" x14ac:dyDescent="0.2">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2.75" customHeight="1" x14ac:dyDescent="0.2">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2.75" customHeight="1" x14ac:dyDescent="0.2">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2.75" customHeight="1" x14ac:dyDescent="0.2">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2.75" customHeight="1" x14ac:dyDescent="0.2">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2.75" customHeight="1" x14ac:dyDescent="0.2">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2.75" customHeight="1" x14ac:dyDescent="0.2">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2.75" customHeight="1" x14ac:dyDescent="0.2">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2.75" customHeight="1" x14ac:dyDescent="0.2">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2.75" customHeight="1" x14ac:dyDescent="0.2">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2.75" customHeight="1" x14ac:dyDescent="0.2">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2.75" customHeight="1" x14ac:dyDescent="0.2">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2.75" customHeight="1" x14ac:dyDescent="0.2">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2.75" customHeight="1" x14ac:dyDescent="0.2">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2.75" customHeight="1" x14ac:dyDescent="0.2">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2.75" customHeight="1" x14ac:dyDescent="0.2">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2.75" customHeight="1" x14ac:dyDescent="0.2">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2.75" customHeight="1" x14ac:dyDescent="0.2">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2.75" customHeight="1" x14ac:dyDescent="0.2">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2.75" customHeight="1" x14ac:dyDescent="0.2">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2.75" customHeight="1" x14ac:dyDescent="0.2">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2.7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2.75" customHeight="1" x14ac:dyDescent="0.2">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2.75" customHeight="1" x14ac:dyDescent="0.2">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2.75" customHeight="1" x14ac:dyDescent="0.2">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x14ac:dyDescent="0.2">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x14ac:dyDescent="0.2">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x14ac:dyDescent="0.2">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x14ac:dyDescent="0.2">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x14ac:dyDescent="0.2">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x14ac:dyDescent="0.2">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x14ac:dyDescent="0.2">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x14ac:dyDescent="0.2">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x14ac:dyDescent="0.2">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x14ac:dyDescent="0.2">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x14ac:dyDescent="0.2">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x14ac:dyDescent="0.2">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x14ac:dyDescent="0.2">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x14ac:dyDescent="0.2">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x14ac:dyDescent="0.2">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x14ac:dyDescent="0.2">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x14ac:dyDescent="0.2">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x14ac:dyDescent="0.2">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x14ac:dyDescent="0.2">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x14ac:dyDescent="0.2">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x14ac:dyDescent="0.2">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x14ac:dyDescent="0.2">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x14ac:dyDescent="0.2">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x14ac:dyDescent="0.2">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x14ac:dyDescent="0.2">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x14ac:dyDescent="0.2">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x14ac:dyDescent="0.2">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x14ac:dyDescent="0.2">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x14ac:dyDescent="0.2">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x14ac:dyDescent="0.2">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x14ac:dyDescent="0.2">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x14ac:dyDescent="0.2">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x14ac:dyDescent="0.2">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x14ac:dyDescent="0.2">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x14ac:dyDescent="0.2">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x14ac:dyDescent="0.2">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x14ac:dyDescent="0.2">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x14ac:dyDescent="0.2">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x14ac:dyDescent="0.2">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x14ac:dyDescent="0.2">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x14ac:dyDescent="0.2">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x14ac:dyDescent="0.2">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x14ac:dyDescent="0.2">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x14ac:dyDescent="0.2">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x14ac:dyDescent="0.2">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x14ac:dyDescent="0.2">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x14ac:dyDescent="0.2">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x14ac:dyDescent="0.2">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x14ac:dyDescent="0.2">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x14ac:dyDescent="0.2">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x14ac:dyDescent="0.2">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x14ac:dyDescent="0.2">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x14ac:dyDescent="0.2">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x14ac:dyDescent="0.2">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x14ac:dyDescent="0.2">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x14ac:dyDescent="0.2">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x14ac:dyDescent="0.2">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x14ac:dyDescent="0.2">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x14ac:dyDescent="0.2">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x14ac:dyDescent="0.2">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x14ac:dyDescent="0.2">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x14ac:dyDescent="0.2">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x14ac:dyDescent="0.2">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x14ac:dyDescent="0.2">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x14ac:dyDescent="0.2">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x14ac:dyDescent="0.2">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x14ac:dyDescent="0.2">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x14ac:dyDescent="0.2">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x14ac:dyDescent="0.2">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x14ac:dyDescent="0.2">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x14ac:dyDescent="0.2">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x14ac:dyDescent="0.2">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x14ac:dyDescent="0.2">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x14ac:dyDescent="0.2">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x14ac:dyDescent="0.2">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x14ac:dyDescent="0.2">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x14ac:dyDescent="0.2">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x14ac:dyDescent="0.2">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x14ac:dyDescent="0.2">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x14ac:dyDescent="0.2">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x14ac:dyDescent="0.2">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x14ac:dyDescent="0.2">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x14ac:dyDescent="0.2">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x14ac:dyDescent="0.2">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x14ac:dyDescent="0.2">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x14ac:dyDescent="0.2">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x14ac:dyDescent="0.2">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x14ac:dyDescent="0.2">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x14ac:dyDescent="0.2">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x14ac:dyDescent="0.2">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x14ac:dyDescent="0.2">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x14ac:dyDescent="0.2">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x14ac:dyDescent="0.2">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x14ac:dyDescent="0.2">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x14ac:dyDescent="0.2">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x14ac:dyDescent="0.2">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x14ac:dyDescent="0.2">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x14ac:dyDescent="0.2">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x14ac:dyDescent="0.2">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x14ac:dyDescent="0.2">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x14ac:dyDescent="0.2">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x14ac:dyDescent="0.2">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x14ac:dyDescent="0.2">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x14ac:dyDescent="0.2">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x14ac:dyDescent="0.2">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x14ac:dyDescent="0.2">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x14ac:dyDescent="0.2">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x14ac:dyDescent="0.2">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x14ac:dyDescent="0.2">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x14ac:dyDescent="0.2">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x14ac:dyDescent="0.2">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x14ac:dyDescent="0.2">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x14ac:dyDescent="0.2">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x14ac:dyDescent="0.2">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x14ac:dyDescent="0.2">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x14ac:dyDescent="0.2">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x14ac:dyDescent="0.2">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x14ac:dyDescent="0.2">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x14ac:dyDescent="0.2">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x14ac:dyDescent="0.2">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x14ac:dyDescent="0.2">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x14ac:dyDescent="0.2">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x14ac:dyDescent="0.2">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x14ac:dyDescent="0.2">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x14ac:dyDescent="0.2">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x14ac:dyDescent="0.2">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x14ac:dyDescent="0.2">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x14ac:dyDescent="0.2">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x14ac:dyDescent="0.2">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x14ac:dyDescent="0.2">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x14ac:dyDescent="0.2">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x14ac:dyDescent="0.2">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x14ac:dyDescent="0.2">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x14ac:dyDescent="0.2">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x14ac:dyDescent="0.2">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x14ac:dyDescent="0.2">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x14ac:dyDescent="0.2">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x14ac:dyDescent="0.2">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x14ac:dyDescent="0.2">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x14ac:dyDescent="0.2">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x14ac:dyDescent="0.2">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x14ac:dyDescent="0.2">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x14ac:dyDescent="0.2">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x14ac:dyDescent="0.2">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x14ac:dyDescent="0.2">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x14ac:dyDescent="0.2">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x14ac:dyDescent="0.2">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x14ac:dyDescent="0.2">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x14ac:dyDescent="0.2">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x14ac:dyDescent="0.2">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x14ac:dyDescent="0.2">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x14ac:dyDescent="0.2">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x14ac:dyDescent="0.2">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x14ac:dyDescent="0.2">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x14ac:dyDescent="0.2">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x14ac:dyDescent="0.2">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x14ac:dyDescent="0.2">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x14ac:dyDescent="0.2">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x14ac:dyDescent="0.2">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x14ac:dyDescent="0.2">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x14ac:dyDescent="0.2">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x14ac:dyDescent="0.2">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x14ac:dyDescent="0.2">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x14ac:dyDescent="0.2">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x14ac:dyDescent="0.2">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x14ac:dyDescent="0.2">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x14ac:dyDescent="0.2">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x14ac:dyDescent="0.2">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x14ac:dyDescent="0.2">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x14ac:dyDescent="0.2">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x14ac:dyDescent="0.2">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x14ac:dyDescent="0.2">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x14ac:dyDescent="0.2">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x14ac:dyDescent="0.2">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x14ac:dyDescent="0.2">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x14ac:dyDescent="0.2">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x14ac:dyDescent="0.2">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x14ac:dyDescent="0.2">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x14ac:dyDescent="0.2">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x14ac:dyDescent="0.2">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x14ac:dyDescent="0.2">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x14ac:dyDescent="0.2">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x14ac:dyDescent="0.2">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x14ac:dyDescent="0.2">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x14ac:dyDescent="0.2">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x14ac:dyDescent="0.2">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x14ac:dyDescent="0.2">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x14ac:dyDescent="0.2">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x14ac:dyDescent="0.2">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x14ac:dyDescent="0.2">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x14ac:dyDescent="0.2">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x14ac:dyDescent="0.2">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x14ac:dyDescent="0.2">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x14ac:dyDescent="0.2">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x14ac:dyDescent="0.2">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x14ac:dyDescent="0.2">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x14ac:dyDescent="0.2">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x14ac:dyDescent="0.2">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x14ac:dyDescent="0.2">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x14ac:dyDescent="0.2">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x14ac:dyDescent="0.2">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x14ac:dyDescent="0.2">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x14ac:dyDescent="0.2">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x14ac:dyDescent="0.2">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x14ac:dyDescent="0.2">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x14ac:dyDescent="0.2">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x14ac:dyDescent="0.2">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x14ac:dyDescent="0.2">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x14ac:dyDescent="0.2">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x14ac:dyDescent="0.2">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x14ac:dyDescent="0.2">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x14ac:dyDescent="0.2">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x14ac:dyDescent="0.2">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x14ac:dyDescent="0.2">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x14ac:dyDescent="0.2">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x14ac:dyDescent="0.2">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x14ac:dyDescent="0.2">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x14ac:dyDescent="0.2">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x14ac:dyDescent="0.2">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x14ac:dyDescent="0.2">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x14ac:dyDescent="0.2">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x14ac:dyDescent="0.2">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x14ac:dyDescent="0.2">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x14ac:dyDescent="0.2">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x14ac:dyDescent="0.2">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x14ac:dyDescent="0.2">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x14ac:dyDescent="0.2">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x14ac:dyDescent="0.2">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x14ac:dyDescent="0.2">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x14ac:dyDescent="0.2">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x14ac:dyDescent="0.2">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x14ac:dyDescent="0.2">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x14ac:dyDescent="0.2">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x14ac:dyDescent="0.2">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x14ac:dyDescent="0.2">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x14ac:dyDescent="0.2">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x14ac:dyDescent="0.2">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x14ac:dyDescent="0.2">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x14ac:dyDescent="0.2">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x14ac:dyDescent="0.2">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x14ac:dyDescent="0.2">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x14ac:dyDescent="0.2">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x14ac:dyDescent="0.2">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x14ac:dyDescent="0.2">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x14ac:dyDescent="0.2">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x14ac:dyDescent="0.2">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x14ac:dyDescent="0.2">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x14ac:dyDescent="0.2">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x14ac:dyDescent="0.2">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x14ac:dyDescent="0.2">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x14ac:dyDescent="0.2">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x14ac:dyDescent="0.2">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x14ac:dyDescent="0.2">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x14ac:dyDescent="0.2">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x14ac:dyDescent="0.2">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x14ac:dyDescent="0.2">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x14ac:dyDescent="0.2">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x14ac:dyDescent="0.2">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x14ac:dyDescent="0.2">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x14ac:dyDescent="0.2">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x14ac:dyDescent="0.2">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x14ac:dyDescent="0.2">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x14ac:dyDescent="0.2">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x14ac:dyDescent="0.2">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x14ac:dyDescent="0.2">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x14ac:dyDescent="0.2">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x14ac:dyDescent="0.2">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x14ac:dyDescent="0.2">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x14ac:dyDescent="0.2">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x14ac:dyDescent="0.2">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x14ac:dyDescent="0.2">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x14ac:dyDescent="0.2">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x14ac:dyDescent="0.2">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x14ac:dyDescent="0.2">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x14ac:dyDescent="0.2">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x14ac:dyDescent="0.2">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x14ac:dyDescent="0.2">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x14ac:dyDescent="0.2">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x14ac:dyDescent="0.2">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x14ac:dyDescent="0.2">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x14ac:dyDescent="0.2">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x14ac:dyDescent="0.2">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x14ac:dyDescent="0.2">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x14ac:dyDescent="0.2">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x14ac:dyDescent="0.2">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x14ac:dyDescent="0.2">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x14ac:dyDescent="0.2">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x14ac:dyDescent="0.2">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x14ac:dyDescent="0.2">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x14ac:dyDescent="0.2">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x14ac:dyDescent="0.2">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x14ac:dyDescent="0.2">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x14ac:dyDescent="0.2">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x14ac:dyDescent="0.2">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x14ac:dyDescent="0.2">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x14ac:dyDescent="0.2">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x14ac:dyDescent="0.2">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x14ac:dyDescent="0.2">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x14ac:dyDescent="0.2">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x14ac:dyDescent="0.2">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x14ac:dyDescent="0.2">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x14ac:dyDescent="0.2">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x14ac:dyDescent="0.2">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x14ac:dyDescent="0.2">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x14ac:dyDescent="0.2">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x14ac:dyDescent="0.2">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x14ac:dyDescent="0.2">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x14ac:dyDescent="0.2">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x14ac:dyDescent="0.2">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x14ac:dyDescent="0.2">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x14ac:dyDescent="0.2">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x14ac:dyDescent="0.2">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x14ac:dyDescent="0.2">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x14ac:dyDescent="0.2">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x14ac:dyDescent="0.2">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x14ac:dyDescent="0.2">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x14ac:dyDescent="0.2">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x14ac:dyDescent="0.2">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x14ac:dyDescent="0.2">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x14ac:dyDescent="0.2">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x14ac:dyDescent="0.2">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x14ac:dyDescent="0.2">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x14ac:dyDescent="0.2">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x14ac:dyDescent="0.2">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x14ac:dyDescent="0.2">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x14ac:dyDescent="0.2">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x14ac:dyDescent="0.2">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x14ac:dyDescent="0.2">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x14ac:dyDescent="0.2">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x14ac:dyDescent="0.2">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x14ac:dyDescent="0.2">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x14ac:dyDescent="0.2">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x14ac:dyDescent="0.2">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x14ac:dyDescent="0.2">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x14ac:dyDescent="0.2">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x14ac:dyDescent="0.2">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x14ac:dyDescent="0.2">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x14ac:dyDescent="0.2">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x14ac:dyDescent="0.2">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x14ac:dyDescent="0.2">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x14ac:dyDescent="0.2">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x14ac:dyDescent="0.2">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x14ac:dyDescent="0.2">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x14ac:dyDescent="0.2">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x14ac:dyDescent="0.2">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x14ac:dyDescent="0.2">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x14ac:dyDescent="0.2">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x14ac:dyDescent="0.2">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x14ac:dyDescent="0.2">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x14ac:dyDescent="0.2">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x14ac:dyDescent="0.2">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x14ac:dyDescent="0.2">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x14ac:dyDescent="0.2">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x14ac:dyDescent="0.2">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x14ac:dyDescent="0.2">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x14ac:dyDescent="0.2">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x14ac:dyDescent="0.2">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x14ac:dyDescent="0.2">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x14ac:dyDescent="0.2">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x14ac:dyDescent="0.2">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x14ac:dyDescent="0.2">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x14ac:dyDescent="0.2">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x14ac:dyDescent="0.2">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x14ac:dyDescent="0.2">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x14ac:dyDescent="0.2">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x14ac:dyDescent="0.2">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x14ac:dyDescent="0.2">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x14ac:dyDescent="0.2">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x14ac:dyDescent="0.2">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x14ac:dyDescent="0.2">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x14ac:dyDescent="0.2">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x14ac:dyDescent="0.2">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x14ac:dyDescent="0.2">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x14ac:dyDescent="0.2">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x14ac:dyDescent="0.2">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x14ac:dyDescent="0.2">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x14ac:dyDescent="0.2">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x14ac:dyDescent="0.2">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x14ac:dyDescent="0.2">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x14ac:dyDescent="0.2">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x14ac:dyDescent="0.2">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x14ac:dyDescent="0.2">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x14ac:dyDescent="0.2">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x14ac:dyDescent="0.2">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x14ac:dyDescent="0.2">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x14ac:dyDescent="0.2">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x14ac:dyDescent="0.2">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x14ac:dyDescent="0.2">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x14ac:dyDescent="0.2">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x14ac:dyDescent="0.2">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x14ac:dyDescent="0.2">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x14ac:dyDescent="0.2">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x14ac:dyDescent="0.2">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x14ac:dyDescent="0.2">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x14ac:dyDescent="0.2">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x14ac:dyDescent="0.2">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x14ac:dyDescent="0.2">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x14ac:dyDescent="0.2">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x14ac:dyDescent="0.2">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x14ac:dyDescent="0.2">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x14ac:dyDescent="0.2">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x14ac:dyDescent="0.2">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x14ac:dyDescent="0.2">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x14ac:dyDescent="0.2">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x14ac:dyDescent="0.2">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x14ac:dyDescent="0.2">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x14ac:dyDescent="0.2">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x14ac:dyDescent="0.2">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x14ac:dyDescent="0.2">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x14ac:dyDescent="0.2">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x14ac:dyDescent="0.2">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x14ac:dyDescent="0.2">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x14ac:dyDescent="0.2">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x14ac:dyDescent="0.2">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x14ac:dyDescent="0.2">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x14ac:dyDescent="0.2">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x14ac:dyDescent="0.2">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x14ac:dyDescent="0.2">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x14ac:dyDescent="0.2">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x14ac:dyDescent="0.2">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x14ac:dyDescent="0.2">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x14ac:dyDescent="0.2">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x14ac:dyDescent="0.2">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x14ac:dyDescent="0.2">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x14ac:dyDescent="0.2">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x14ac:dyDescent="0.2">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x14ac:dyDescent="0.2">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x14ac:dyDescent="0.2">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x14ac:dyDescent="0.2">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x14ac:dyDescent="0.2">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x14ac:dyDescent="0.2">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x14ac:dyDescent="0.2">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x14ac:dyDescent="0.2">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x14ac:dyDescent="0.2">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x14ac:dyDescent="0.2">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x14ac:dyDescent="0.2">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x14ac:dyDescent="0.2">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x14ac:dyDescent="0.2">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x14ac:dyDescent="0.2">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x14ac:dyDescent="0.2">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x14ac:dyDescent="0.2">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x14ac:dyDescent="0.2">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x14ac:dyDescent="0.2">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x14ac:dyDescent="0.2">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x14ac:dyDescent="0.2">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x14ac:dyDescent="0.2">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11">
    <mergeCell ref="B45:C45"/>
    <mergeCell ref="B10:D10"/>
    <mergeCell ref="B12:D12"/>
    <mergeCell ref="B18:B21"/>
    <mergeCell ref="B26:C26"/>
    <mergeCell ref="B31:D31"/>
    <mergeCell ref="A2:F2"/>
    <mergeCell ref="A3:F3"/>
    <mergeCell ref="A4:F4"/>
    <mergeCell ref="A7:F7"/>
    <mergeCell ref="B37:B40"/>
  </mergeCells>
  <printOptions horizontalCentered="1"/>
  <pageMargins left="0.70866141732283472" right="0.70866141732283472" top="0.74803149606299213" bottom="1.3779527559055118" header="0" footer="0"/>
  <pageSetup paperSize="9" scale="74" orientation="portrait"/>
  <headerFoot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4" workbookViewId="0">
      <selection activeCell="C64" sqref="C64"/>
    </sheetView>
  </sheetViews>
  <sheetFormatPr defaultColWidth="14.42578125" defaultRowHeight="15" customHeight="1" x14ac:dyDescent="0.2"/>
  <cols>
    <col min="1" max="1" width="16.42578125" customWidth="1"/>
    <col min="2" max="2" width="14.42578125" customWidth="1"/>
    <col min="3" max="3" width="40.140625" customWidth="1"/>
    <col min="4" max="4" width="16.42578125" customWidth="1"/>
    <col min="5" max="5" width="21.85546875" customWidth="1"/>
    <col min="6" max="26" width="9.140625" customWidth="1"/>
  </cols>
  <sheetData>
    <row r="1" spans="1:26" ht="12.75" customHeight="1" x14ac:dyDescent="0.2">
      <c r="A1" s="189"/>
      <c r="B1" s="189"/>
      <c r="C1" s="190"/>
      <c r="D1" s="230"/>
      <c r="E1" s="192"/>
      <c r="F1" s="193"/>
      <c r="G1" s="83"/>
      <c r="H1" s="83"/>
      <c r="I1" s="83"/>
      <c r="J1" s="83"/>
      <c r="K1" s="83"/>
      <c r="L1" s="83"/>
      <c r="M1" s="83"/>
      <c r="N1" s="83"/>
      <c r="O1" s="83"/>
      <c r="P1" s="83"/>
      <c r="Q1" s="83"/>
      <c r="R1" s="83"/>
      <c r="S1" s="83"/>
      <c r="T1" s="83"/>
      <c r="U1" s="83"/>
      <c r="V1" s="83"/>
      <c r="W1" s="83"/>
      <c r="X1" s="83"/>
      <c r="Y1" s="83"/>
      <c r="Z1" s="83"/>
    </row>
    <row r="2" spans="1:26" ht="12.75" customHeight="1" x14ac:dyDescent="0.2">
      <c r="A2" s="352"/>
      <c r="B2" s="312"/>
      <c r="C2" s="312"/>
      <c r="D2" s="312"/>
      <c r="E2" s="312"/>
      <c r="F2" s="312"/>
      <c r="G2" s="83"/>
      <c r="H2" s="83"/>
      <c r="I2" s="83"/>
      <c r="J2" s="83"/>
      <c r="K2" s="83"/>
      <c r="L2" s="83"/>
      <c r="M2" s="83"/>
      <c r="N2" s="83"/>
      <c r="O2" s="83"/>
      <c r="P2" s="83"/>
      <c r="Q2" s="83"/>
      <c r="R2" s="83"/>
      <c r="S2" s="83"/>
      <c r="T2" s="83"/>
      <c r="U2" s="83"/>
      <c r="V2" s="83"/>
      <c r="W2" s="83"/>
      <c r="X2" s="83"/>
      <c r="Y2" s="83"/>
      <c r="Z2" s="83"/>
    </row>
    <row r="3" spans="1:26" ht="12.75" customHeight="1" x14ac:dyDescent="0.2">
      <c r="A3" s="352" t="s">
        <v>13468</v>
      </c>
      <c r="B3" s="312"/>
      <c r="C3" s="312"/>
      <c r="D3" s="312"/>
      <c r="E3" s="312"/>
      <c r="F3" s="312"/>
      <c r="G3" s="83"/>
      <c r="H3" s="83"/>
      <c r="I3" s="83"/>
      <c r="J3" s="83"/>
      <c r="K3" s="83"/>
      <c r="L3" s="83"/>
      <c r="M3" s="83"/>
      <c r="N3" s="83"/>
      <c r="O3" s="83"/>
      <c r="P3" s="83"/>
      <c r="Q3" s="83"/>
      <c r="R3" s="83"/>
      <c r="S3" s="83"/>
      <c r="T3" s="83"/>
      <c r="U3" s="83"/>
      <c r="V3" s="83"/>
      <c r="W3" s="83"/>
      <c r="X3" s="83"/>
      <c r="Y3" s="83"/>
      <c r="Z3" s="83"/>
    </row>
    <row r="4" spans="1:26" ht="12.75" customHeight="1" x14ac:dyDescent="0.2">
      <c r="A4" s="352"/>
      <c r="B4" s="312"/>
      <c r="C4" s="312"/>
      <c r="D4" s="312"/>
      <c r="E4" s="312"/>
      <c r="F4" s="312"/>
      <c r="G4" s="83"/>
      <c r="H4" s="83"/>
      <c r="I4" s="83"/>
      <c r="J4" s="83"/>
      <c r="K4" s="83"/>
      <c r="L4" s="83"/>
      <c r="M4" s="83"/>
      <c r="N4" s="83"/>
      <c r="O4" s="83"/>
      <c r="P4" s="83"/>
      <c r="Q4" s="83"/>
      <c r="R4" s="83"/>
      <c r="S4" s="83"/>
      <c r="T4" s="83"/>
      <c r="U4" s="83"/>
      <c r="V4" s="83"/>
      <c r="W4" s="83"/>
      <c r="X4" s="83"/>
      <c r="Y4" s="83"/>
      <c r="Z4" s="83"/>
    </row>
    <row r="5" spans="1:26" ht="12.75" customHeight="1" x14ac:dyDescent="0.2">
      <c r="A5" s="197"/>
      <c r="B5" s="197"/>
      <c r="C5" s="190" t="s">
        <v>786</v>
      </c>
      <c r="D5" s="231"/>
      <c r="E5" s="195"/>
      <c r="F5" s="199"/>
      <c r="G5" s="83"/>
      <c r="H5" s="83"/>
      <c r="I5" s="83"/>
      <c r="J5" s="83"/>
      <c r="K5" s="83"/>
      <c r="L5" s="83"/>
      <c r="M5" s="83"/>
      <c r="N5" s="83"/>
      <c r="O5" s="83"/>
      <c r="P5" s="83"/>
      <c r="Q5" s="83"/>
      <c r="R5" s="83"/>
      <c r="S5" s="83"/>
      <c r="T5" s="83"/>
      <c r="U5" s="83"/>
      <c r="V5" s="83"/>
      <c r="W5" s="83"/>
      <c r="X5" s="83"/>
      <c r="Y5" s="83"/>
      <c r="Z5" s="83"/>
    </row>
    <row r="6" spans="1:26" ht="12.75" customHeight="1" x14ac:dyDescent="0.2">
      <c r="A6" s="197"/>
      <c r="B6" s="197"/>
      <c r="C6" s="190"/>
      <c r="D6" s="231"/>
      <c r="E6" s="201"/>
      <c r="F6" s="193"/>
      <c r="G6" s="83"/>
      <c r="H6" s="83"/>
      <c r="I6" s="83"/>
      <c r="J6" s="83"/>
      <c r="K6" s="83"/>
      <c r="L6" s="83"/>
      <c r="M6" s="83"/>
      <c r="N6" s="83"/>
      <c r="O6" s="83"/>
      <c r="P6" s="83"/>
      <c r="Q6" s="83"/>
      <c r="R6" s="83"/>
      <c r="S6" s="83"/>
      <c r="T6" s="83"/>
      <c r="U6" s="83"/>
      <c r="V6" s="83"/>
      <c r="W6" s="83"/>
      <c r="X6" s="83"/>
      <c r="Y6" s="83"/>
      <c r="Z6" s="83"/>
    </row>
    <row r="7" spans="1:26" ht="12.75" customHeight="1" x14ac:dyDescent="0.2">
      <c r="A7" s="353" t="s">
        <v>910</v>
      </c>
      <c r="B7" s="312"/>
      <c r="C7" s="312"/>
      <c r="D7" s="312"/>
      <c r="E7" s="312"/>
      <c r="F7" s="312"/>
      <c r="G7" s="83"/>
      <c r="H7" s="83"/>
      <c r="I7" s="83"/>
      <c r="J7" s="83"/>
      <c r="K7" s="83"/>
      <c r="L7" s="83"/>
      <c r="M7" s="83"/>
      <c r="N7" s="83"/>
      <c r="O7" s="83"/>
      <c r="P7" s="83"/>
      <c r="Q7" s="83"/>
      <c r="R7" s="83"/>
      <c r="S7" s="83"/>
      <c r="T7" s="83"/>
      <c r="U7" s="83"/>
      <c r="V7" s="83"/>
      <c r="W7" s="83"/>
      <c r="X7" s="83"/>
      <c r="Y7" s="83"/>
      <c r="Z7" s="83"/>
    </row>
    <row r="8" spans="1:26" ht="12.75" customHeight="1" x14ac:dyDescent="0.2">
      <c r="A8" s="197"/>
      <c r="B8" s="197"/>
      <c r="C8" s="190"/>
      <c r="D8" s="231"/>
      <c r="E8" s="195"/>
      <c r="F8" s="199"/>
      <c r="G8" s="83"/>
      <c r="H8" s="83"/>
      <c r="I8" s="83"/>
      <c r="J8" s="83"/>
      <c r="K8" s="83"/>
      <c r="L8" s="83"/>
      <c r="M8" s="83"/>
      <c r="N8" s="83"/>
      <c r="O8" s="83"/>
      <c r="P8" s="83"/>
      <c r="Q8" s="83"/>
      <c r="R8" s="83"/>
      <c r="S8" s="83"/>
      <c r="T8" s="83"/>
      <c r="U8" s="83"/>
      <c r="V8" s="83"/>
      <c r="W8" s="83"/>
      <c r="X8" s="83"/>
      <c r="Y8" s="83"/>
      <c r="Z8" s="83"/>
    </row>
    <row r="9" spans="1:26" ht="12.75" customHeight="1" x14ac:dyDescent="0.2">
      <c r="A9" s="202"/>
      <c r="B9" s="202"/>
      <c r="C9" s="203"/>
      <c r="D9" s="232"/>
      <c r="E9" s="205"/>
      <c r="F9" s="193"/>
      <c r="G9" s="83"/>
      <c r="H9" s="83"/>
      <c r="I9" s="83"/>
      <c r="J9" s="83"/>
      <c r="K9" s="83"/>
      <c r="L9" s="83"/>
      <c r="M9" s="83"/>
      <c r="N9" s="83"/>
      <c r="O9" s="83"/>
      <c r="P9" s="83"/>
      <c r="Q9" s="83"/>
      <c r="R9" s="83"/>
      <c r="S9" s="83"/>
      <c r="T9" s="83"/>
      <c r="U9" s="83"/>
      <c r="V9" s="83"/>
      <c r="W9" s="83"/>
      <c r="X9" s="83"/>
      <c r="Y9" s="83"/>
      <c r="Z9" s="83"/>
    </row>
    <row r="10" spans="1:26" ht="53.25" customHeight="1" x14ac:dyDescent="0.2">
      <c r="A10" s="359"/>
      <c r="B10" s="312"/>
      <c r="C10" s="312"/>
      <c r="D10" s="312"/>
      <c r="E10" s="312"/>
      <c r="F10" s="312"/>
      <c r="G10" s="83"/>
      <c r="H10" s="83"/>
      <c r="I10" s="83"/>
      <c r="J10" s="83"/>
      <c r="K10" s="83"/>
      <c r="L10" s="83"/>
      <c r="M10" s="83"/>
      <c r="N10" s="83"/>
      <c r="O10" s="83"/>
      <c r="P10" s="83"/>
      <c r="Q10" s="83"/>
      <c r="R10" s="83"/>
      <c r="S10" s="83"/>
      <c r="T10" s="83"/>
      <c r="U10" s="83"/>
      <c r="V10" s="83"/>
      <c r="W10" s="83"/>
      <c r="X10" s="83"/>
      <c r="Y10" s="83"/>
      <c r="Z10" s="83"/>
    </row>
    <row r="11" spans="1:26" ht="12.75" customHeight="1" x14ac:dyDescent="0.2">
      <c r="A11" s="202"/>
      <c r="B11" s="202"/>
      <c r="C11" s="203"/>
      <c r="D11" s="232"/>
      <c r="E11" s="205"/>
      <c r="F11" s="193"/>
      <c r="G11" s="83"/>
      <c r="H11" s="83"/>
      <c r="I11" s="83"/>
      <c r="J11" s="83"/>
      <c r="K11" s="83"/>
      <c r="L11" s="83"/>
      <c r="M11" s="83"/>
      <c r="N11" s="83"/>
      <c r="O11" s="83"/>
      <c r="P11" s="83"/>
      <c r="Q11" s="83"/>
      <c r="R11" s="83"/>
      <c r="S11" s="83"/>
      <c r="T11" s="83"/>
      <c r="U11" s="83"/>
      <c r="V11" s="83"/>
      <c r="W11" s="83"/>
      <c r="X11" s="83"/>
      <c r="Y11" s="83"/>
      <c r="Z11" s="83"/>
    </row>
    <row r="12" spans="1:26" ht="12.75" customHeight="1" x14ac:dyDescent="0.2">
      <c r="A12" s="83"/>
      <c r="B12" s="233" t="s">
        <v>791</v>
      </c>
      <c r="C12" s="234" t="s">
        <v>911</v>
      </c>
      <c r="D12" s="235" t="s">
        <v>912</v>
      </c>
      <c r="E12" s="236" t="s">
        <v>913</v>
      </c>
      <c r="F12" s="83"/>
      <c r="G12" s="83"/>
      <c r="H12" s="83"/>
      <c r="I12" s="83"/>
      <c r="J12" s="83"/>
      <c r="K12" s="83"/>
      <c r="L12" s="83"/>
      <c r="M12" s="83"/>
      <c r="N12" s="83"/>
      <c r="O12" s="83"/>
      <c r="P12" s="83"/>
      <c r="Q12" s="83"/>
      <c r="R12" s="83"/>
      <c r="S12" s="83"/>
      <c r="T12" s="83"/>
      <c r="U12" s="83"/>
      <c r="V12" s="83"/>
      <c r="W12" s="83"/>
      <c r="X12" s="83"/>
      <c r="Y12" s="83"/>
      <c r="Z12" s="83"/>
    </row>
    <row r="13" spans="1:26" ht="5.25" customHeight="1" x14ac:dyDescent="0.2">
      <c r="A13" s="83"/>
      <c r="B13" s="237"/>
      <c r="C13" s="237"/>
      <c r="D13" s="238"/>
      <c r="E13" s="239"/>
      <c r="F13" s="83"/>
      <c r="G13" s="83"/>
      <c r="H13" s="83"/>
      <c r="I13" s="83"/>
      <c r="J13" s="83"/>
      <c r="K13" s="83"/>
      <c r="L13" s="83"/>
      <c r="M13" s="83"/>
      <c r="N13" s="83"/>
      <c r="O13" s="83"/>
      <c r="P13" s="83"/>
      <c r="Q13" s="83"/>
      <c r="R13" s="83"/>
      <c r="S13" s="83"/>
      <c r="T13" s="83"/>
      <c r="U13" s="83"/>
      <c r="V13" s="83"/>
      <c r="W13" s="83"/>
      <c r="X13" s="83"/>
      <c r="Y13" s="83"/>
      <c r="Z13" s="83"/>
    </row>
    <row r="14" spans="1:26" ht="12.75" customHeight="1" x14ac:dyDescent="0.2">
      <c r="A14" s="83"/>
      <c r="B14" s="240" t="s">
        <v>914</v>
      </c>
      <c r="C14" s="240" t="s">
        <v>915</v>
      </c>
      <c r="D14" s="240"/>
      <c r="E14" s="240"/>
      <c r="F14" s="83"/>
      <c r="G14" s="83"/>
      <c r="H14" s="83"/>
      <c r="I14" s="83"/>
      <c r="J14" s="83"/>
      <c r="K14" s="83"/>
      <c r="L14" s="83"/>
      <c r="M14" s="83"/>
      <c r="N14" s="83"/>
      <c r="O14" s="83"/>
      <c r="P14" s="83"/>
      <c r="Q14" s="83"/>
      <c r="R14" s="83"/>
      <c r="S14" s="83"/>
      <c r="T14" s="83"/>
      <c r="U14" s="83"/>
      <c r="V14" s="83"/>
      <c r="W14" s="83"/>
      <c r="X14" s="83"/>
      <c r="Y14" s="83"/>
      <c r="Z14" s="83"/>
    </row>
    <row r="15" spans="1:26" ht="12.75" customHeight="1" x14ac:dyDescent="0.2">
      <c r="A15" s="83"/>
      <c r="B15" s="241" t="s">
        <v>916</v>
      </c>
      <c r="C15" s="241" t="s">
        <v>917</v>
      </c>
      <c r="D15" s="242">
        <v>0</v>
      </c>
      <c r="E15" s="243">
        <v>0</v>
      </c>
      <c r="F15" s="83"/>
      <c r="G15" s="83"/>
      <c r="H15" s="83"/>
      <c r="I15" s="83"/>
      <c r="J15" s="83"/>
      <c r="K15" s="83"/>
      <c r="L15" s="83"/>
      <c r="M15" s="83"/>
      <c r="N15" s="83"/>
      <c r="O15" s="83"/>
      <c r="P15" s="83"/>
      <c r="Q15" s="83"/>
      <c r="R15" s="83"/>
      <c r="S15" s="83"/>
      <c r="T15" s="83"/>
      <c r="U15" s="83"/>
      <c r="V15" s="83"/>
      <c r="W15" s="83"/>
      <c r="X15" s="83"/>
      <c r="Y15" s="83"/>
      <c r="Z15" s="83"/>
    </row>
    <row r="16" spans="1:26" ht="12.75" customHeight="1" x14ac:dyDescent="0.2">
      <c r="A16" s="83"/>
      <c r="B16" s="241" t="s">
        <v>918</v>
      </c>
      <c r="C16" s="241" t="s">
        <v>919</v>
      </c>
      <c r="D16" s="242">
        <v>1.4999999999999999E-2</v>
      </c>
      <c r="E16" s="243">
        <v>1.4999999999999999E-2</v>
      </c>
      <c r="F16" s="83"/>
      <c r="G16" s="83"/>
      <c r="H16" s="83"/>
      <c r="I16" s="83"/>
      <c r="J16" s="83"/>
      <c r="K16" s="83"/>
      <c r="L16" s="83"/>
      <c r="M16" s="83"/>
      <c r="N16" s="83"/>
      <c r="O16" s="83"/>
      <c r="P16" s="83"/>
      <c r="Q16" s="83"/>
      <c r="R16" s="83"/>
      <c r="S16" s="83"/>
      <c r="T16" s="83"/>
      <c r="U16" s="83"/>
      <c r="V16" s="83"/>
      <c r="W16" s="83"/>
      <c r="X16" s="83"/>
      <c r="Y16" s="83"/>
      <c r="Z16" s="83"/>
    </row>
    <row r="17" spans="1:26" ht="12.75" customHeight="1" x14ac:dyDescent="0.2">
      <c r="A17" s="83"/>
      <c r="B17" s="241" t="s">
        <v>920</v>
      </c>
      <c r="C17" s="241" t="s">
        <v>921</v>
      </c>
      <c r="D17" s="242">
        <v>0.01</v>
      </c>
      <c r="E17" s="243">
        <v>0.01</v>
      </c>
      <c r="F17" s="83"/>
      <c r="G17" s="83"/>
      <c r="H17" s="83"/>
      <c r="I17" s="83"/>
      <c r="J17" s="83"/>
      <c r="K17" s="83"/>
      <c r="L17" s="83"/>
      <c r="M17" s="83"/>
      <c r="N17" s="83"/>
      <c r="O17" s="83"/>
      <c r="P17" s="83"/>
      <c r="Q17" s="83"/>
      <c r="R17" s="83"/>
      <c r="S17" s="83"/>
      <c r="T17" s="83"/>
      <c r="U17" s="83"/>
      <c r="V17" s="83"/>
      <c r="W17" s="83"/>
      <c r="X17" s="83"/>
      <c r="Y17" s="83"/>
      <c r="Z17" s="83"/>
    </row>
    <row r="18" spans="1:26" ht="12.75" customHeight="1" x14ac:dyDescent="0.2">
      <c r="A18" s="83"/>
      <c r="B18" s="241" t="s">
        <v>922</v>
      </c>
      <c r="C18" s="241" t="s">
        <v>923</v>
      </c>
      <c r="D18" s="242">
        <v>2E-3</v>
      </c>
      <c r="E18" s="243">
        <v>2E-3</v>
      </c>
      <c r="F18" s="83"/>
      <c r="G18" s="83"/>
      <c r="H18" s="83"/>
      <c r="I18" s="83"/>
      <c r="J18" s="83"/>
      <c r="K18" s="83"/>
      <c r="L18" s="83"/>
      <c r="M18" s="83"/>
      <c r="N18" s="83"/>
      <c r="O18" s="83"/>
      <c r="P18" s="83"/>
      <c r="Q18" s="83"/>
      <c r="R18" s="83"/>
      <c r="S18" s="83"/>
      <c r="T18" s="83"/>
      <c r="U18" s="83"/>
      <c r="V18" s="83"/>
      <c r="W18" s="83"/>
      <c r="X18" s="83"/>
      <c r="Y18" s="83"/>
      <c r="Z18" s="83"/>
    </row>
    <row r="19" spans="1:26" ht="12.75" customHeight="1" x14ac:dyDescent="0.2">
      <c r="A19" s="83"/>
      <c r="B19" s="241" t="s">
        <v>924</v>
      </c>
      <c r="C19" s="241" t="s">
        <v>925</v>
      </c>
      <c r="D19" s="242">
        <v>6.0000000000000001E-3</v>
      </c>
      <c r="E19" s="243">
        <v>6.0000000000000001E-3</v>
      </c>
      <c r="F19" s="83"/>
      <c r="G19" s="83"/>
      <c r="H19" s="83"/>
      <c r="I19" s="83"/>
      <c r="J19" s="83"/>
      <c r="K19" s="83"/>
      <c r="L19" s="83"/>
      <c r="M19" s="83"/>
      <c r="N19" s="83"/>
      <c r="O19" s="83"/>
      <c r="P19" s="83"/>
      <c r="Q19" s="83"/>
      <c r="R19" s="83"/>
      <c r="S19" s="83"/>
      <c r="T19" s="83"/>
      <c r="U19" s="83"/>
      <c r="V19" s="83"/>
      <c r="W19" s="83"/>
      <c r="X19" s="83"/>
      <c r="Y19" s="83"/>
      <c r="Z19" s="83"/>
    </row>
    <row r="20" spans="1:26" ht="12.75" customHeight="1" x14ac:dyDescent="0.2">
      <c r="A20" s="83"/>
      <c r="B20" s="241" t="s">
        <v>926</v>
      </c>
      <c r="C20" s="241" t="s">
        <v>927</v>
      </c>
      <c r="D20" s="242">
        <v>2.5000000000000001E-2</v>
      </c>
      <c r="E20" s="243">
        <v>2.5000000000000001E-2</v>
      </c>
      <c r="F20" s="83"/>
      <c r="G20" s="83"/>
      <c r="H20" s="83"/>
      <c r="I20" s="83"/>
      <c r="J20" s="83"/>
      <c r="K20" s="83"/>
      <c r="L20" s="83"/>
      <c r="M20" s="83"/>
      <c r="N20" s="83"/>
      <c r="O20" s="83"/>
      <c r="P20" s="83"/>
      <c r="Q20" s="83"/>
      <c r="R20" s="83"/>
      <c r="S20" s="83"/>
      <c r="T20" s="83"/>
      <c r="U20" s="83"/>
      <c r="V20" s="83"/>
      <c r="W20" s="83"/>
      <c r="X20" s="83"/>
      <c r="Y20" s="83"/>
      <c r="Z20" s="83"/>
    </row>
    <row r="21" spans="1:26" ht="12.75" customHeight="1" x14ac:dyDescent="0.2">
      <c r="A21" s="83"/>
      <c r="B21" s="241" t="s">
        <v>928</v>
      </c>
      <c r="C21" s="241" t="s">
        <v>929</v>
      </c>
      <c r="D21" s="242">
        <v>0.03</v>
      </c>
      <c r="E21" s="243">
        <v>0.03</v>
      </c>
      <c r="F21" s="83"/>
      <c r="G21" s="83"/>
      <c r="H21" s="83"/>
      <c r="I21" s="83"/>
      <c r="J21" s="83"/>
      <c r="K21" s="83"/>
      <c r="L21" s="83"/>
      <c r="M21" s="83"/>
      <c r="N21" s="83"/>
      <c r="O21" s="83"/>
      <c r="P21" s="83"/>
      <c r="Q21" s="83"/>
      <c r="R21" s="83"/>
      <c r="S21" s="83"/>
      <c r="T21" s="83"/>
      <c r="U21" s="83"/>
      <c r="V21" s="83"/>
      <c r="W21" s="83"/>
      <c r="X21" s="83"/>
      <c r="Y21" s="83"/>
      <c r="Z21" s="83"/>
    </row>
    <row r="22" spans="1:26" ht="12.75" customHeight="1" x14ac:dyDescent="0.2">
      <c r="A22" s="83"/>
      <c r="B22" s="241" t="s">
        <v>930</v>
      </c>
      <c r="C22" s="241" t="s">
        <v>931</v>
      </c>
      <c r="D22" s="242">
        <v>0.08</v>
      </c>
      <c r="E22" s="243">
        <v>0.08</v>
      </c>
      <c r="F22" s="83"/>
      <c r="G22" s="83"/>
      <c r="H22" s="83"/>
      <c r="I22" s="83"/>
      <c r="J22" s="83"/>
      <c r="K22" s="83"/>
      <c r="L22" s="83"/>
      <c r="M22" s="83"/>
      <c r="N22" s="83"/>
      <c r="O22" s="83"/>
      <c r="P22" s="83"/>
      <c r="Q22" s="83"/>
      <c r="R22" s="83"/>
      <c r="S22" s="83"/>
      <c r="T22" s="83"/>
      <c r="U22" s="83"/>
      <c r="V22" s="83"/>
      <c r="W22" s="83"/>
      <c r="X22" s="83"/>
      <c r="Y22" s="83"/>
      <c r="Z22" s="83"/>
    </row>
    <row r="23" spans="1:26" ht="12.75" customHeight="1" x14ac:dyDescent="0.2">
      <c r="A23" s="83"/>
      <c r="B23" s="241" t="s">
        <v>932</v>
      </c>
      <c r="C23" s="241" t="s">
        <v>933</v>
      </c>
      <c r="D23" s="242">
        <v>0.01</v>
      </c>
      <c r="E23" s="243">
        <v>0.01</v>
      </c>
      <c r="F23" s="83"/>
      <c r="G23" s="83"/>
      <c r="H23" s="83"/>
      <c r="I23" s="83"/>
      <c r="J23" s="83"/>
      <c r="K23" s="83"/>
      <c r="L23" s="83"/>
      <c r="M23" s="83"/>
      <c r="N23" s="83"/>
      <c r="O23" s="83"/>
      <c r="P23" s="83"/>
      <c r="Q23" s="83"/>
      <c r="R23" s="83"/>
      <c r="S23" s="83"/>
      <c r="T23" s="83"/>
      <c r="U23" s="83"/>
      <c r="V23" s="83"/>
      <c r="W23" s="83"/>
      <c r="X23" s="83"/>
      <c r="Y23" s="83"/>
      <c r="Z23" s="83"/>
    </row>
    <row r="24" spans="1:26" ht="12.75" customHeight="1" x14ac:dyDescent="0.2">
      <c r="A24" s="83"/>
      <c r="B24" s="358" t="s">
        <v>934</v>
      </c>
      <c r="C24" s="294"/>
      <c r="D24" s="244">
        <f t="shared" ref="D24:E24" si="0">SUM(D15:D23)</f>
        <v>0.17799999999999999</v>
      </c>
      <c r="E24" s="244">
        <f t="shared" si="0"/>
        <v>0.17799999999999999</v>
      </c>
      <c r="F24" s="83"/>
      <c r="G24" s="83"/>
      <c r="H24" s="83"/>
      <c r="I24" s="83"/>
      <c r="J24" s="83"/>
      <c r="K24" s="83"/>
      <c r="L24" s="83"/>
      <c r="M24" s="83"/>
      <c r="N24" s="83"/>
      <c r="O24" s="83"/>
      <c r="P24" s="83"/>
      <c r="Q24" s="83"/>
      <c r="R24" s="83"/>
      <c r="S24" s="83"/>
      <c r="T24" s="83"/>
      <c r="U24" s="83"/>
      <c r="V24" s="83"/>
      <c r="W24" s="83"/>
      <c r="X24" s="83"/>
      <c r="Y24" s="83"/>
      <c r="Z24" s="83"/>
    </row>
    <row r="25" spans="1:26" ht="7.5" customHeight="1" x14ac:dyDescent="0.2">
      <c r="A25" s="83"/>
      <c r="B25" s="245"/>
      <c r="C25" s="245"/>
      <c r="D25" s="246"/>
      <c r="E25" s="247"/>
      <c r="F25" s="83"/>
      <c r="G25" s="83"/>
      <c r="H25" s="83"/>
      <c r="I25" s="83"/>
      <c r="J25" s="83"/>
      <c r="K25" s="83"/>
      <c r="L25" s="83"/>
      <c r="M25" s="83"/>
      <c r="N25" s="83"/>
      <c r="O25" s="83"/>
      <c r="P25" s="83"/>
      <c r="Q25" s="83"/>
      <c r="R25" s="83"/>
      <c r="S25" s="83"/>
      <c r="T25" s="83"/>
      <c r="U25" s="83"/>
      <c r="V25" s="83"/>
      <c r="W25" s="83"/>
      <c r="X25" s="83"/>
      <c r="Y25" s="83"/>
      <c r="Z25" s="83"/>
    </row>
    <row r="26" spans="1:26" ht="12.75" customHeight="1" x14ac:dyDescent="0.2">
      <c r="A26" s="83"/>
      <c r="B26" s="248" t="s">
        <v>935</v>
      </c>
      <c r="C26" s="248" t="s">
        <v>936</v>
      </c>
      <c r="D26" s="248"/>
      <c r="E26" s="248"/>
      <c r="F26" s="83"/>
      <c r="G26" s="83"/>
      <c r="H26" s="83"/>
      <c r="I26" s="83"/>
      <c r="J26" s="83"/>
      <c r="K26" s="83"/>
      <c r="L26" s="83"/>
      <c r="M26" s="83"/>
      <c r="N26" s="83"/>
      <c r="O26" s="83"/>
      <c r="P26" s="83"/>
      <c r="Q26" s="83"/>
      <c r="R26" s="83"/>
      <c r="S26" s="83"/>
      <c r="T26" s="83"/>
      <c r="U26" s="83"/>
      <c r="V26" s="83"/>
      <c r="W26" s="83"/>
      <c r="X26" s="83"/>
      <c r="Y26" s="83"/>
      <c r="Z26" s="83"/>
    </row>
    <row r="27" spans="1:26" ht="12.75" customHeight="1" x14ac:dyDescent="0.2">
      <c r="A27" s="83"/>
      <c r="B27" s="241" t="s">
        <v>937</v>
      </c>
      <c r="C27" s="241" t="s">
        <v>938</v>
      </c>
      <c r="D27" s="242">
        <v>0.1777</v>
      </c>
      <c r="E27" s="243" t="s">
        <v>939</v>
      </c>
      <c r="F27" s="83"/>
      <c r="G27" s="83"/>
      <c r="H27" s="83"/>
      <c r="I27" s="83"/>
      <c r="J27" s="83"/>
      <c r="K27" s="83"/>
      <c r="L27" s="83"/>
      <c r="M27" s="83"/>
      <c r="N27" s="83"/>
      <c r="O27" s="83"/>
      <c r="P27" s="83"/>
      <c r="Q27" s="83"/>
      <c r="R27" s="83"/>
      <c r="S27" s="83"/>
      <c r="T27" s="83"/>
      <c r="U27" s="83"/>
      <c r="V27" s="83"/>
      <c r="W27" s="83"/>
      <c r="X27" s="83"/>
      <c r="Y27" s="83"/>
      <c r="Z27" s="83"/>
    </row>
    <row r="28" spans="1:26" ht="12.75" customHeight="1" x14ac:dyDescent="0.2">
      <c r="A28" s="83"/>
      <c r="B28" s="241" t="s">
        <v>940</v>
      </c>
      <c r="C28" s="241" t="s">
        <v>941</v>
      </c>
      <c r="D28" s="242">
        <v>3.4099999999999998E-2</v>
      </c>
      <c r="E28" s="243" t="s">
        <v>939</v>
      </c>
      <c r="F28" s="83"/>
      <c r="G28" s="83"/>
      <c r="H28" s="83"/>
      <c r="I28" s="83"/>
      <c r="J28" s="83"/>
      <c r="K28" s="83"/>
      <c r="L28" s="83"/>
      <c r="M28" s="83"/>
      <c r="N28" s="83"/>
      <c r="O28" s="83"/>
      <c r="P28" s="83"/>
      <c r="Q28" s="83"/>
      <c r="R28" s="83"/>
      <c r="S28" s="83"/>
      <c r="T28" s="83"/>
      <c r="U28" s="83"/>
      <c r="V28" s="83"/>
      <c r="W28" s="83"/>
      <c r="X28" s="83"/>
      <c r="Y28" s="83"/>
      <c r="Z28" s="83"/>
    </row>
    <row r="29" spans="1:26" ht="12.75" customHeight="1" x14ac:dyDescent="0.2">
      <c r="A29" s="83"/>
      <c r="B29" s="241" t="s">
        <v>942</v>
      </c>
      <c r="C29" s="241" t="s">
        <v>943</v>
      </c>
      <c r="D29" s="242">
        <v>8.9999999999999993E-3</v>
      </c>
      <c r="E29" s="243">
        <v>7.0000000000000001E-3</v>
      </c>
      <c r="F29" s="83"/>
      <c r="G29" s="83"/>
      <c r="H29" s="83"/>
      <c r="I29" s="83"/>
      <c r="J29" s="83"/>
      <c r="K29" s="83"/>
      <c r="L29" s="83"/>
      <c r="M29" s="83"/>
      <c r="N29" s="83"/>
      <c r="O29" s="83"/>
      <c r="P29" s="83"/>
      <c r="Q29" s="83"/>
      <c r="R29" s="83"/>
      <c r="S29" s="83"/>
      <c r="T29" s="83"/>
      <c r="U29" s="83"/>
      <c r="V29" s="83"/>
      <c r="W29" s="83"/>
      <c r="X29" s="83"/>
      <c r="Y29" s="83"/>
      <c r="Z29" s="83"/>
    </row>
    <row r="30" spans="1:26" ht="12.75" customHeight="1" x14ac:dyDescent="0.2">
      <c r="A30" s="83"/>
      <c r="B30" s="241" t="s">
        <v>944</v>
      </c>
      <c r="C30" s="241" t="s">
        <v>945</v>
      </c>
      <c r="D30" s="242">
        <v>5.6000000000000001E-2</v>
      </c>
      <c r="E30" s="243">
        <v>4.4200000000000003E-2</v>
      </c>
      <c r="F30" s="83"/>
      <c r="G30" s="83"/>
      <c r="H30" s="83"/>
      <c r="I30" s="83"/>
      <c r="J30" s="83"/>
      <c r="K30" s="83"/>
      <c r="L30" s="83"/>
      <c r="M30" s="83"/>
      <c r="N30" s="83"/>
      <c r="O30" s="83"/>
      <c r="P30" s="83"/>
      <c r="Q30" s="83"/>
      <c r="R30" s="83"/>
      <c r="S30" s="83"/>
      <c r="T30" s="83"/>
      <c r="U30" s="83"/>
      <c r="V30" s="83"/>
      <c r="W30" s="83"/>
      <c r="X30" s="83"/>
      <c r="Y30" s="83"/>
      <c r="Z30" s="83"/>
    </row>
    <row r="31" spans="1:26" ht="12.75" customHeight="1" x14ac:dyDescent="0.2">
      <c r="A31" s="83"/>
      <c r="B31" s="241" t="s">
        <v>946</v>
      </c>
      <c r="C31" s="241" t="s">
        <v>947</v>
      </c>
      <c r="D31" s="242">
        <v>2.0000000000000001E-4</v>
      </c>
      <c r="E31" s="243">
        <v>2.0000000000000001E-4</v>
      </c>
      <c r="F31" s="83"/>
      <c r="G31" s="83"/>
      <c r="H31" s="83"/>
      <c r="I31" s="83"/>
      <c r="J31" s="83"/>
      <c r="K31" s="83"/>
      <c r="L31" s="83"/>
      <c r="M31" s="83"/>
      <c r="N31" s="83"/>
      <c r="O31" s="83"/>
      <c r="P31" s="83"/>
      <c r="Q31" s="83"/>
      <c r="R31" s="83"/>
      <c r="S31" s="83"/>
      <c r="T31" s="83"/>
      <c r="U31" s="83"/>
      <c r="V31" s="83"/>
      <c r="W31" s="83"/>
      <c r="X31" s="83"/>
      <c r="Y31" s="83"/>
      <c r="Z31" s="83"/>
    </row>
    <row r="32" spans="1:26" ht="12.75" customHeight="1" x14ac:dyDescent="0.2">
      <c r="A32" s="83"/>
      <c r="B32" s="241" t="s">
        <v>948</v>
      </c>
      <c r="C32" s="241" t="s">
        <v>949</v>
      </c>
      <c r="D32" s="242">
        <v>3.5000000000000001E-3</v>
      </c>
      <c r="E32" s="243">
        <v>2.7000000000000001E-3</v>
      </c>
      <c r="F32" s="83"/>
      <c r="G32" s="83"/>
      <c r="H32" s="83"/>
      <c r="I32" s="83"/>
      <c r="J32" s="83"/>
      <c r="K32" s="83"/>
      <c r="L32" s="83"/>
      <c r="M32" s="83"/>
      <c r="N32" s="83"/>
      <c r="O32" s="83"/>
      <c r="P32" s="83"/>
      <c r="Q32" s="83"/>
      <c r="R32" s="83"/>
      <c r="S32" s="83"/>
      <c r="T32" s="83"/>
      <c r="U32" s="83"/>
      <c r="V32" s="83"/>
      <c r="W32" s="83"/>
      <c r="X32" s="83"/>
      <c r="Y32" s="83"/>
      <c r="Z32" s="83"/>
    </row>
    <row r="33" spans="1:26" ht="12.75" customHeight="1" x14ac:dyDescent="0.2">
      <c r="A33" s="83"/>
      <c r="B33" s="241" t="s">
        <v>950</v>
      </c>
      <c r="C33" s="241" t="s">
        <v>951</v>
      </c>
      <c r="D33" s="242">
        <v>1.4200000000000001E-2</v>
      </c>
      <c r="E33" s="243" t="s">
        <v>939</v>
      </c>
      <c r="F33" s="83"/>
      <c r="G33" s="83"/>
      <c r="H33" s="83"/>
      <c r="I33" s="83"/>
      <c r="J33" s="83"/>
      <c r="K33" s="83"/>
      <c r="L33" s="83"/>
      <c r="M33" s="83"/>
      <c r="N33" s="83"/>
      <c r="O33" s="83"/>
      <c r="P33" s="83"/>
      <c r="Q33" s="83"/>
      <c r="R33" s="83"/>
      <c r="S33" s="83"/>
      <c r="T33" s="83"/>
      <c r="U33" s="83"/>
      <c r="V33" s="83"/>
      <c r="W33" s="83"/>
      <c r="X33" s="83"/>
      <c r="Y33" s="83"/>
      <c r="Z33" s="83"/>
    </row>
    <row r="34" spans="1:26" ht="12.75" customHeight="1" x14ac:dyDescent="0.2">
      <c r="A34" s="83"/>
      <c r="B34" s="241" t="s">
        <v>952</v>
      </c>
      <c r="C34" s="241" t="s">
        <v>953</v>
      </c>
      <c r="D34" s="242">
        <v>1.1000000000000001E-3</v>
      </c>
      <c r="E34" s="243">
        <v>8.0000000000000004E-4</v>
      </c>
      <c r="F34" s="83"/>
      <c r="G34" s="83"/>
      <c r="H34" s="83"/>
      <c r="I34" s="83"/>
      <c r="J34" s="83"/>
      <c r="K34" s="83"/>
      <c r="L34" s="83"/>
      <c r="M34" s="83"/>
      <c r="N34" s="83"/>
      <c r="O34" s="83"/>
      <c r="P34" s="83"/>
      <c r="Q34" s="83"/>
      <c r="R34" s="83"/>
      <c r="S34" s="83"/>
      <c r="T34" s="83"/>
      <c r="U34" s="83"/>
      <c r="V34" s="83"/>
      <c r="W34" s="83"/>
      <c r="X34" s="83"/>
      <c r="Y34" s="83"/>
      <c r="Z34" s="83"/>
    </row>
    <row r="35" spans="1:26" ht="12.75" customHeight="1" x14ac:dyDescent="0.2">
      <c r="A35" s="83"/>
      <c r="B35" s="241" t="s">
        <v>954</v>
      </c>
      <c r="C35" s="241" t="s">
        <v>955</v>
      </c>
      <c r="D35" s="249">
        <v>4.0800000000000003E-2</v>
      </c>
      <c r="E35" s="243">
        <v>3.4099999999999998E-2</v>
      </c>
      <c r="F35" s="83"/>
      <c r="G35" s="83"/>
      <c r="H35" s="83"/>
      <c r="I35" s="83"/>
      <c r="J35" s="83"/>
      <c r="K35" s="83"/>
      <c r="L35" s="83"/>
      <c r="M35" s="83"/>
      <c r="N35" s="83"/>
      <c r="O35" s="83"/>
      <c r="P35" s="83"/>
      <c r="Q35" s="83"/>
      <c r="R35" s="83"/>
      <c r="S35" s="83"/>
      <c r="T35" s="83"/>
      <c r="U35" s="83"/>
      <c r="V35" s="83"/>
      <c r="W35" s="83"/>
      <c r="X35" s="83"/>
      <c r="Y35" s="83"/>
      <c r="Z35" s="83"/>
    </row>
    <row r="36" spans="1:26" ht="12.75" customHeight="1" x14ac:dyDescent="0.2">
      <c r="A36" s="83"/>
      <c r="B36" s="241" t="s">
        <v>956</v>
      </c>
      <c r="C36" s="241" t="s">
        <v>957</v>
      </c>
      <c r="D36" s="242">
        <v>2.9999999999999997E-4</v>
      </c>
      <c r="E36" s="243">
        <v>2.0000000000000001E-4</v>
      </c>
      <c r="F36" s="83"/>
      <c r="G36" s="83"/>
      <c r="H36" s="83"/>
      <c r="I36" s="83"/>
      <c r="J36" s="83"/>
      <c r="K36" s="83"/>
      <c r="L36" s="83"/>
      <c r="M36" s="83"/>
      <c r="N36" s="83"/>
      <c r="O36" s="83"/>
      <c r="P36" s="83"/>
      <c r="Q36" s="83"/>
      <c r="R36" s="83"/>
      <c r="S36" s="83"/>
      <c r="T36" s="83"/>
      <c r="U36" s="83"/>
      <c r="V36" s="83"/>
      <c r="W36" s="83"/>
      <c r="X36" s="83"/>
      <c r="Y36" s="83"/>
      <c r="Z36" s="83"/>
    </row>
    <row r="37" spans="1:26" ht="12.75" customHeight="1" x14ac:dyDescent="0.2">
      <c r="A37" s="83"/>
      <c r="B37" s="358" t="s">
        <v>958</v>
      </c>
      <c r="C37" s="294"/>
      <c r="D37" s="250">
        <f t="shared" ref="D37:E37" si="1">SUM(D27:D36)</f>
        <v>0.33689999999999998</v>
      </c>
      <c r="E37" s="250">
        <f t="shared" si="1"/>
        <v>8.9200000000000002E-2</v>
      </c>
      <c r="F37" s="83"/>
      <c r="G37" s="83"/>
      <c r="H37" s="83"/>
      <c r="I37" s="83"/>
      <c r="J37" s="83"/>
      <c r="K37" s="83"/>
      <c r="L37" s="83"/>
      <c r="M37" s="83"/>
      <c r="N37" s="83"/>
      <c r="O37" s="83"/>
      <c r="P37" s="83"/>
      <c r="Q37" s="83"/>
      <c r="R37" s="83"/>
      <c r="S37" s="83"/>
      <c r="T37" s="83"/>
      <c r="U37" s="83"/>
      <c r="V37" s="83"/>
      <c r="W37" s="83"/>
      <c r="X37" s="83"/>
      <c r="Y37" s="83"/>
      <c r="Z37" s="83"/>
    </row>
    <row r="38" spans="1:26" ht="5.25" customHeight="1" x14ac:dyDescent="0.2">
      <c r="A38" s="83"/>
      <c r="B38" s="245"/>
      <c r="C38" s="245"/>
      <c r="D38" s="246"/>
      <c r="E38" s="247"/>
      <c r="F38" s="83"/>
      <c r="G38" s="83"/>
      <c r="H38" s="83"/>
      <c r="I38" s="83"/>
      <c r="J38" s="83"/>
      <c r="K38" s="83"/>
      <c r="L38" s="83"/>
      <c r="M38" s="83"/>
      <c r="N38" s="83"/>
      <c r="O38" s="83"/>
      <c r="P38" s="83"/>
      <c r="Q38" s="83"/>
      <c r="R38" s="83"/>
      <c r="S38" s="83"/>
      <c r="T38" s="83"/>
      <c r="U38" s="83"/>
      <c r="V38" s="83"/>
      <c r="W38" s="83"/>
      <c r="X38" s="83"/>
      <c r="Y38" s="83"/>
      <c r="Z38" s="83"/>
    </row>
    <row r="39" spans="1:26" ht="12.75" customHeight="1" x14ac:dyDescent="0.2">
      <c r="A39" s="83"/>
      <c r="B39" s="248" t="s">
        <v>959</v>
      </c>
      <c r="C39" s="248" t="s">
        <v>960</v>
      </c>
      <c r="D39" s="248"/>
      <c r="E39" s="248"/>
      <c r="F39" s="83"/>
      <c r="G39" s="83"/>
      <c r="H39" s="83"/>
      <c r="I39" s="83"/>
      <c r="J39" s="83"/>
      <c r="K39" s="83"/>
      <c r="L39" s="83"/>
      <c r="M39" s="83"/>
      <c r="N39" s="83"/>
      <c r="O39" s="83"/>
      <c r="P39" s="83"/>
      <c r="Q39" s="83"/>
      <c r="R39" s="83"/>
      <c r="S39" s="83"/>
      <c r="T39" s="83"/>
      <c r="U39" s="83"/>
      <c r="V39" s="83"/>
      <c r="W39" s="83"/>
      <c r="X39" s="83"/>
      <c r="Y39" s="83"/>
      <c r="Z39" s="83"/>
    </row>
    <row r="40" spans="1:26" ht="12.75" customHeight="1" x14ac:dyDescent="0.2">
      <c r="A40" s="83"/>
      <c r="B40" s="241" t="s">
        <v>961</v>
      </c>
      <c r="C40" s="241" t="s">
        <v>962</v>
      </c>
      <c r="D40" s="242">
        <v>3.2599999999999997E-2</v>
      </c>
      <c r="E40" s="243">
        <v>2.06E-2</v>
      </c>
      <c r="F40" s="83"/>
      <c r="G40" s="83"/>
      <c r="H40" s="83"/>
      <c r="I40" s="83"/>
      <c r="J40" s="83"/>
      <c r="K40" s="83"/>
      <c r="L40" s="83"/>
      <c r="M40" s="83"/>
      <c r="N40" s="83"/>
      <c r="O40" s="83"/>
      <c r="P40" s="83"/>
      <c r="Q40" s="83"/>
      <c r="R40" s="83"/>
      <c r="S40" s="83"/>
      <c r="T40" s="83"/>
      <c r="U40" s="83"/>
      <c r="V40" s="83"/>
      <c r="W40" s="83"/>
      <c r="X40" s="83"/>
      <c r="Y40" s="83"/>
      <c r="Z40" s="83"/>
    </row>
    <row r="41" spans="1:26" ht="12.75" customHeight="1" x14ac:dyDescent="0.2">
      <c r="A41" s="83"/>
      <c r="B41" s="241" t="s">
        <v>963</v>
      </c>
      <c r="C41" s="241" t="s">
        <v>964</v>
      </c>
      <c r="D41" s="242">
        <v>1.1999999999999999E-3</v>
      </c>
      <c r="E41" s="243">
        <v>1E-3</v>
      </c>
      <c r="F41" s="83"/>
      <c r="G41" s="83"/>
      <c r="H41" s="83"/>
      <c r="I41" s="83"/>
      <c r="J41" s="83"/>
      <c r="K41" s="83"/>
      <c r="L41" s="83"/>
      <c r="M41" s="83"/>
      <c r="N41" s="83"/>
      <c r="O41" s="83"/>
      <c r="P41" s="83"/>
      <c r="Q41" s="83"/>
      <c r="R41" s="83"/>
      <c r="S41" s="83"/>
      <c r="T41" s="83"/>
      <c r="U41" s="83"/>
      <c r="V41" s="83"/>
      <c r="W41" s="83"/>
      <c r="X41" s="83"/>
      <c r="Y41" s="83"/>
      <c r="Z41" s="83"/>
    </row>
    <row r="42" spans="1:26" ht="12.75" customHeight="1" x14ac:dyDescent="0.2">
      <c r="A42" s="83"/>
      <c r="B42" s="241" t="s">
        <v>965</v>
      </c>
      <c r="C42" s="241" t="s">
        <v>966</v>
      </c>
      <c r="D42" s="242">
        <v>5.2400000000000002E-2</v>
      </c>
      <c r="E42" s="243">
        <v>4.0800000000000003E-2</v>
      </c>
      <c r="F42" s="83"/>
      <c r="G42" s="83"/>
      <c r="H42" s="83"/>
      <c r="I42" s="83"/>
      <c r="J42" s="83"/>
      <c r="K42" s="83"/>
      <c r="L42" s="83"/>
      <c r="M42" s="83"/>
      <c r="N42" s="83"/>
      <c r="O42" s="83"/>
      <c r="P42" s="83"/>
      <c r="Q42" s="83"/>
      <c r="R42" s="83"/>
      <c r="S42" s="83"/>
      <c r="T42" s="83"/>
      <c r="U42" s="83"/>
      <c r="V42" s="83"/>
      <c r="W42" s="83"/>
      <c r="X42" s="83"/>
      <c r="Y42" s="83"/>
      <c r="Z42" s="83"/>
    </row>
    <row r="43" spans="1:26" ht="12.75" customHeight="1" x14ac:dyDescent="0.2">
      <c r="A43" s="83"/>
      <c r="B43" s="241" t="s">
        <v>967</v>
      </c>
      <c r="C43" s="241" t="s">
        <v>968</v>
      </c>
      <c r="D43" s="242">
        <v>4.9799999999999997E-2</v>
      </c>
      <c r="E43" s="243">
        <v>3.8800000000000001E-2</v>
      </c>
      <c r="F43" s="83"/>
      <c r="G43" s="83"/>
      <c r="H43" s="83"/>
      <c r="I43" s="83"/>
      <c r="J43" s="83"/>
      <c r="K43" s="83"/>
      <c r="L43" s="83"/>
      <c r="M43" s="83"/>
      <c r="N43" s="83"/>
      <c r="O43" s="83"/>
      <c r="P43" s="83"/>
      <c r="Q43" s="83"/>
      <c r="R43" s="83"/>
      <c r="S43" s="83"/>
      <c r="T43" s="83"/>
      <c r="U43" s="83"/>
      <c r="V43" s="83"/>
      <c r="W43" s="83"/>
      <c r="X43" s="83"/>
      <c r="Y43" s="83"/>
      <c r="Z43" s="83"/>
    </row>
    <row r="44" spans="1:26" ht="12.75" customHeight="1" x14ac:dyDescent="0.2">
      <c r="A44" s="83"/>
      <c r="B44" s="241" t="s">
        <v>969</v>
      </c>
      <c r="C44" s="241" t="s">
        <v>970</v>
      </c>
      <c r="D44" s="242">
        <v>2.3E-3</v>
      </c>
      <c r="E44" s="243">
        <v>1.8E-3</v>
      </c>
      <c r="F44" s="83"/>
      <c r="G44" s="83"/>
      <c r="H44" s="83"/>
      <c r="I44" s="83"/>
      <c r="J44" s="83"/>
      <c r="K44" s="83"/>
      <c r="L44" s="83"/>
      <c r="M44" s="83"/>
      <c r="N44" s="83"/>
      <c r="O44" s="83"/>
      <c r="P44" s="83"/>
      <c r="Q44" s="83"/>
      <c r="R44" s="83"/>
      <c r="S44" s="83"/>
      <c r="T44" s="83"/>
      <c r="U44" s="83"/>
      <c r="V44" s="83"/>
      <c r="W44" s="83"/>
      <c r="X44" s="83"/>
      <c r="Y44" s="83"/>
      <c r="Z44" s="83"/>
    </row>
    <row r="45" spans="1:26" ht="12.75" customHeight="1" x14ac:dyDescent="0.2">
      <c r="A45" s="83"/>
      <c r="B45" s="358" t="s">
        <v>971</v>
      </c>
      <c r="C45" s="294"/>
      <c r="D45" s="244">
        <f t="shared" ref="D45:E45" si="2">SUM(D40:D44)</f>
        <v>0.13830000000000001</v>
      </c>
      <c r="E45" s="244">
        <f t="shared" si="2"/>
        <v>0.10300000000000001</v>
      </c>
      <c r="F45" s="83"/>
      <c r="G45" s="83"/>
      <c r="H45" s="83"/>
      <c r="I45" s="83"/>
      <c r="J45" s="83"/>
      <c r="K45" s="83"/>
      <c r="L45" s="83"/>
      <c r="M45" s="83"/>
      <c r="N45" s="83"/>
      <c r="O45" s="83"/>
      <c r="P45" s="83"/>
      <c r="Q45" s="83"/>
      <c r="R45" s="83"/>
      <c r="S45" s="83"/>
      <c r="T45" s="83"/>
      <c r="U45" s="83"/>
      <c r="V45" s="83"/>
      <c r="W45" s="83"/>
      <c r="X45" s="83"/>
      <c r="Y45" s="83"/>
      <c r="Z45" s="83"/>
    </row>
    <row r="46" spans="1:26" ht="5.25" customHeight="1" x14ac:dyDescent="0.2">
      <c r="A46" s="83"/>
      <c r="B46" s="245"/>
      <c r="C46" s="245"/>
      <c r="D46" s="246"/>
      <c r="E46" s="247"/>
      <c r="F46" s="83"/>
      <c r="G46" s="83"/>
      <c r="H46" s="83"/>
      <c r="I46" s="83"/>
      <c r="J46" s="83"/>
      <c r="K46" s="83"/>
      <c r="L46" s="83"/>
      <c r="M46" s="83"/>
      <c r="N46" s="83"/>
      <c r="O46" s="83"/>
      <c r="P46" s="83"/>
      <c r="Q46" s="83"/>
      <c r="R46" s="83"/>
      <c r="S46" s="83"/>
      <c r="T46" s="83"/>
      <c r="U46" s="83"/>
      <c r="V46" s="83"/>
      <c r="W46" s="83"/>
      <c r="X46" s="83"/>
      <c r="Y46" s="83"/>
      <c r="Z46" s="83"/>
    </row>
    <row r="47" spans="1:26" ht="12.75" customHeight="1" x14ac:dyDescent="0.2">
      <c r="A47" s="83"/>
      <c r="B47" s="248" t="s">
        <v>972</v>
      </c>
      <c r="C47" s="248" t="s">
        <v>973</v>
      </c>
      <c r="D47" s="248"/>
      <c r="E47" s="248"/>
      <c r="F47" s="83"/>
      <c r="G47" s="83"/>
      <c r="H47" s="83"/>
      <c r="I47" s="83"/>
      <c r="J47" s="83"/>
      <c r="K47" s="83"/>
      <c r="L47" s="83"/>
      <c r="M47" s="83"/>
      <c r="N47" s="83"/>
      <c r="O47" s="83"/>
      <c r="P47" s="83"/>
      <c r="Q47" s="83"/>
      <c r="R47" s="83"/>
      <c r="S47" s="83"/>
      <c r="T47" s="83"/>
      <c r="U47" s="83"/>
      <c r="V47" s="83"/>
      <c r="W47" s="83"/>
      <c r="X47" s="83"/>
      <c r="Y47" s="83"/>
      <c r="Z47" s="83"/>
    </row>
    <row r="48" spans="1:26" ht="12.75" customHeight="1" x14ac:dyDescent="0.2">
      <c r="A48" s="83"/>
      <c r="B48" s="241" t="s">
        <v>974</v>
      </c>
      <c r="C48" s="241" t="s">
        <v>975</v>
      </c>
      <c r="D48" s="242">
        <v>7.6999999999999999E-2</v>
      </c>
      <c r="E48" s="243">
        <v>2.86E-2</v>
      </c>
      <c r="F48" s="83"/>
      <c r="G48" s="83"/>
      <c r="H48" s="83"/>
      <c r="I48" s="83"/>
      <c r="J48" s="83"/>
      <c r="K48" s="83"/>
      <c r="L48" s="83"/>
      <c r="M48" s="83"/>
      <c r="N48" s="83"/>
      <c r="O48" s="83"/>
      <c r="P48" s="83"/>
      <c r="Q48" s="83"/>
      <c r="R48" s="83"/>
      <c r="S48" s="83"/>
      <c r="T48" s="83"/>
      <c r="U48" s="83"/>
      <c r="V48" s="83"/>
      <c r="W48" s="83"/>
      <c r="X48" s="83"/>
      <c r="Y48" s="83"/>
      <c r="Z48" s="83"/>
    </row>
    <row r="49" spans="1:26" ht="12.75" customHeight="1" x14ac:dyDescent="0.2">
      <c r="A49" s="83"/>
      <c r="B49" s="241" t="s">
        <v>976</v>
      </c>
      <c r="C49" s="251" t="s">
        <v>977</v>
      </c>
      <c r="D49" s="242">
        <v>4.4000000000000003E-3</v>
      </c>
      <c r="E49" s="243">
        <v>3.3999999999999998E-3</v>
      </c>
      <c r="F49" s="83"/>
      <c r="G49" s="83"/>
      <c r="H49" s="83"/>
      <c r="I49" s="83"/>
      <c r="J49" s="83"/>
      <c r="K49" s="83"/>
      <c r="L49" s="83"/>
      <c r="M49" s="83"/>
      <c r="N49" s="83"/>
      <c r="O49" s="83"/>
      <c r="P49" s="83"/>
      <c r="Q49" s="83"/>
      <c r="R49" s="83"/>
      <c r="S49" s="83"/>
      <c r="T49" s="83"/>
      <c r="U49" s="83"/>
      <c r="V49" s="83"/>
      <c r="W49" s="83"/>
      <c r="X49" s="83"/>
      <c r="Y49" s="83"/>
      <c r="Z49" s="83"/>
    </row>
    <row r="50" spans="1:26" ht="12.75" customHeight="1" x14ac:dyDescent="0.2">
      <c r="A50" s="83"/>
      <c r="B50" s="358" t="s">
        <v>978</v>
      </c>
      <c r="C50" s="294"/>
      <c r="D50" s="244">
        <f t="shared" ref="D50:E50" si="3">SUM(D48:D49)</f>
        <v>8.14E-2</v>
      </c>
      <c r="E50" s="244">
        <f t="shared" si="3"/>
        <v>3.2000000000000001E-2</v>
      </c>
      <c r="F50" s="83"/>
      <c r="G50" s="83"/>
      <c r="H50" s="83"/>
      <c r="I50" s="83"/>
      <c r="J50" s="83"/>
      <c r="K50" s="83"/>
      <c r="L50" s="83"/>
      <c r="M50" s="83"/>
      <c r="N50" s="83"/>
      <c r="O50" s="83"/>
      <c r="P50" s="83"/>
      <c r="Q50" s="83"/>
      <c r="R50" s="83"/>
      <c r="S50" s="83"/>
      <c r="T50" s="83"/>
      <c r="U50" s="83"/>
      <c r="V50" s="83"/>
      <c r="W50" s="83"/>
      <c r="X50" s="83"/>
      <c r="Y50" s="83"/>
      <c r="Z50" s="83"/>
    </row>
    <row r="51" spans="1:26" ht="12.75" customHeight="1" x14ac:dyDescent="0.2">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2.75" customHeight="1" x14ac:dyDescent="0.2">
      <c r="A52" s="83"/>
      <c r="B52" s="248" t="s">
        <v>979</v>
      </c>
      <c r="C52" s="252" t="s">
        <v>980</v>
      </c>
      <c r="D52" s="253">
        <f t="shared" ref="D52:E52" si="4">D24+D37+D45+D50</f>
        <v>0.73459999999999992</v>
      </c>
      <c r="E52" s="253">
        <f t="shared" si="4"/>
        <v>0.4022</v>
      </c>
      <c r="F52" s="83"/>
      <c r="G52" s="83"/>
      <c r="H52" s="83"/>
      <c r="I52" s="83"/>
      <c r="J52" s="83"/>
      <c r="K52" s="83"/>
      <c r="L52" s="83"/>
      <c r="M52" s="83"/>
      <c r="N52" s="83"/>
      <c r="O52" s="83"/>
      <c r="P52" s="83"/>
      <c r="Q52" s="83"/>
      <c r="R52" s="83"/>
      <c r="S52" s="83"/>
      <c r="T52" s="83"/>
      <c r="U52" s="83"/>
      <c r="V52" s="83"/>
      <c r="W52" s="83"/>
      <c r="X52" s="83"/>
      <c r="Y52" s="83"/>
      <c r="Z52" s="83"/>
    </row>
    <row r="53" spans="1:26" ht="12.75" customHeight="1" x14ac:dyDescent="0.2">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2.75" customHeight="1" x14ac:dyDescent="0.2">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2.75" customHeight="1" x14ac:dyDescent="0.2">
      <c r="A55" s="83"/>
      <c r="B55" s="376" t="s">
        <v>13475</v>
      </c>
      <c r="C55" s="376"/>
      <c r="D55" s="376"/>
      <c r="E55" s="376"/>
      <c r="F55" s="376"/>
      <c r="G55" s="376"/>
      <c r="H55" s="376"/>
      <c r="I55" s="376"/>
      <c r="J55" s="376"/>
      <c r="K55" s="376"/>
      <c r="L55" s="376"/>
      <c r="M55" s="376"/>
      <c r="N55" s="376"/>
      <c r="O55" s="376"/>
      <c r="P55" s="376"/>
      <c r="Q55" s="376"/>
      <c r="R55" s="376"/>
      <c r="S55" s="376"/>
      <c r="T55" s="376"/>
      <c r="U55" s="376"/>
      <c r="V55" s="376"/>
      <c r="W55" s="83"/>
      <c r="X55" s="83"/>
      <c r="Y55" s="83"/>
      <c r="Z55" s="83"/>
    </row>
    <row r="56" spans="1:26" ht="12.75" customHeight="1" x14ac:dyDescent="0.2">
      <c r="A56" s="83"/>
      <c r="B56" s="376"/>
      <c r="C56" s="376"/>
      <c r="D56" s="376"/>
      <c r="E56" s="376"/>
      <c r="F56" s="376"/>
      <c r="G56" s="376"/>
      <c r="H56" s="376"/>
      <c r="I56" s="376"/>
      <c r="J56" s="376"/>
      <c r="K56" s="376"/>
      <c r="L56" s="376"/>
      <c r="M56" s="376"/>
      <c r="N56" s="376"/>
      <c r="O56" s="376"/>
      <c r="P56" s="376"/>
      <c r="Q56" s="376"/>
      <c r="R56" s="376"/>
      <c r="S56" s="376"/>
      <c r="T56" s="376"/>
      <c r="U56" s="376"/>
      <c r="V56" s="376"/>
      <c r="W56" s="83"/>
      <c r="X56" s="83"/>
      <c r="Y56" s="83"/>
      <c r="Z56" s="83"/>
    </row>
    <row r="57" spans="1:26" ht="12.75" customHeight="1" x14ac:dyDescent="0.2">
      <c r="A57" s="83"/>
      <c r="B57" s="377" t="s">
        <v>13476</v>
      </c>
      <c r="C57" s="377"/>
      <c r="D57" s="377"/>
      <c r="E57" s="377"/>
      <c r="F57" s="377"/>
      <c r="G57" s="377"/>
      <c r="H57" s="377"/>
      <c r="I57" s="377"/>
      <c r="J57" s="377"/>
      <c r="K57" s="377"/>
      <c r="L57" s="377"/>
      <c r="M57" s="377"/>
      <c r="N57" s="377"/>
      <c r="O57" s="377"/>
      <c r="P57" s="377"/>
      <c r="Q57" s="377"/>
      <c r="R57" s="377"/>
      <c r="S57" s="377"/>
      <c r="T57" s="377"/>
      <c r="U57" s="377"/>
      <c r="V57" s="377"/>
      <c r="W57" s="83"/>
      <c r="X57" s="83"/>
      <c r="Y57" s="83"/>
      <c r="Z57" s="83"/>
    </row>
    <row r="58" spans="1:26" ht="12.75" customHeight="1" x14ac:dyDescent="0.2">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2.75" customHeight="1" x14ac:dyDescent="0.2">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2.75" customHeight="1" x14ac:dyDescent="0.2">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2.75" customHeight="1" x14ac:dyDescent="0.2">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2.75" customHeight="1" x14ac:dyDescent="0.2">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2.75" customHeight="1" x14ac:dyDescent="0.2">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2.75" customHeight="1" x14ac:dyDescent="0.2">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2.75" customHeight="1" x14ac:dyDescent="0.2">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2.75" customHeight="1" x14ac:dyDescent="0.2">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2.75" customHeight="1" x14ac:dyDescent="0.2">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2.75" customHeight="1" x14ac:dyDescent="0.2">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2.75" customHeight="1" x14ac:dyDescent="0.2">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2.75" customHeight="1" x14ac:dyDescent="0.2">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2.75" customHeight="1" x14ac:dyDescent="0.2">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2.75" customHeight="1" x14ac:dyDescent="0.2">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2.75" customHeight="1" x14ac:dyDescent="0.2">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2.75" customHeight="1" x14ac:dyDescent="0.2">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2.75" customHeight="1" x14ac:dyDescent="0.2">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2.75" customHeight="1" x14ac:dyDescent="0.2">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2.75" customHeight="1" x14ac:dyDescent="0.2">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2.75" customHeight="1" x14ac:dyDescent="0.2">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2.75" customHeight="1" x14ac:dyDescent="0.2">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2.75" customHeight="1" x14ac:dyDescent="0.2">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2.75" customHeight="1" x14ac:dyDescent="0.2">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2.75" customHeight="1" x14ac:dyDescent="0.2">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2.75" customHeight="1" x14ac:dyDescent="0.2">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2.75" customHeight="1" x14ac:dyDescent="0.2">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2.75" customHeight="1" x14ac:dyDescent="0.2">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2.75" customHeight="1" x14ac:dyDescent="0.2">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2.75" customHeight="1" x14ac:dyDescent="0.2">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2.75" customHeight="1" x14ac:dyDescent="0.2">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2.75" customHeight="1" x14ac:dyDescent="0.2">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2.75" customHeight="1" x14ac:dyDescent="0.2">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2.75" customHeight="1" x14ac:dyDescent="0.2">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2.75" customHeight="1" x14ac:dyDescent="0.2">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2.75" customHeight="1" x14ac:dyDescent="0.2">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2.75" customHeight="1" x14ac:dyDescent="0.2">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2.75" customHeight="1" x14ac:dyDescent="0.2">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2.75" customHeight="1" x14ac:dyDescent="0.2">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2.75" customHeight="1" x14ac:dyDescent="0.2">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2.75" customHeight="1" x14ac:dyDescent="0.2">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2.75" customHeight="1" x14ac:dyDescent="0.2">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2.75" customHeight="1" x14ac:dyDescent="0.2">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2.75" customHeight="1" x14ac:dyDescent="0.2">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2.75" customHeight="1" x14ac:dyDescent="0.2">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2.75" customHeight="1" x14ac:dyDescent="0.2">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2.75" customHeight="1" x14ac:dyDescent="0.2">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2.75" customHeight="1" x14ac:dyDescent="0.2">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2.75" customHeight="1" x14ac:dyDescent="0.2">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2.75" customHeight="1" x14ac:dyDescent="0.2">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2.75" customHeight="1" x14ac:dyDescent="0.2">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2.75" customHeight="1" x14ac:dyDescent="0.2">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2.75" customHeight="1" x14ac:dyDescent="0.2">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2.75" customHeight="1" x14ac:dyDescent="0.2">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2.75" customHeight="1" x14ac:dyDescent="0.2">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2.75" customHeight="1" x14ac:dyDescent="0.2">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2.75" customHeight="1" x14ac:dyDescent="0.2">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2.75" customHeight="1" x14ac:dyDescent="0.2">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2.75" customHeight="1" x14ac:dyDescent="0.2">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2.75" customHeight="1" x14ac:dyDescent="0.2">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2.75" customHeight="1" x14ac:dyDescent="0.2">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2.75" customHeight="1" x14ac:dyDescent="0.2">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2.75" customHeight="1" x14ac:dyDescent="0.2">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2.75" customHeight="1" x14ac:dyDescent="0.2">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2.75" customHeight="1" x14ac:dyDescent="0.2">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2.75" customHeight="1" x14ac:dyDescent="0.2">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2.75" customHeight="1" x14ac:dyDescent="0.2">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2.75" customHeight="1" x14ac:dyDescent="0.2">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2.75" customHeight="1" x14ac:dyDescent="0.2">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2.75" customHeight="1" x14ac:dyDescent="0.2">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2.75" customHeight="1" x14ac:dyDescent="0.2">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2.75" customHeight="1" x14ac:dyDescent="0.2">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2.75" customHeight="1" x14ac:dyDescent="0.2">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2.75" customHeight="1" x14ac:dyDescent="0.2">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2.75" customHeight="1" x14ac:dyDescent="0.2">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2.75" customHeight="1" x14ac:dyDescent="0.2">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2.75" customHeight="1" x14ac:dyDescent="0.2">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2.75" customHeight="1" x14ac:dyDescent="0.2">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2.75" customHeight="1" x14ac:dyDescent="0.2">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2.75" customHeight="1" x14ac:dyDescent="0.2">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2.75" customHeight="1" x14ac:dyDescent="0.2">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2.75" customHeight="1" x14ac:dyDescent="0.2">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2.75" customHeight="1" x14ac:dyDescent="0.2">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2.75" customHeight="1" x14ac:dyDescent="0.2">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2.75" customHeight="1" x14ac:dyDescent="0.2">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2.75" customHeight="1" x14ac:dyDescent="0.2">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2.75" customHeight="1" x14ac:dyDescent="0.2">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2.75" customHeight="1" x14ac:dyDescent="0.2">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2.75" customHeight="1" x14ac:dyDescent="0.2">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2.75" customHeight="1" x14ac:dyDescent="0.2">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2.75" customHeight="1" x14ac:dyDescent="0.2">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2.75" customHeight="1" x14ac:dyDescent="0.2">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2.75" customHeight="1" x14ac:dyDescent="0.2">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2.75" customHeight="1" x14ac:dyDescent="0.2">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2.75" customHeight="1" x14ac:dyDescent="0.2">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2.75" customHeight="1" x14ac:dyDescent="0.2">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2.75" customHeight="1" x14ac:dyDescent="0.2">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2.75" customHeight="1" x14ac:dyDescent="0.2">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2.75" customHeight="1" x14ac:dyDescent="0.2">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75" customHeight="1" x14ac:dyDescent="0.2">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2.75" customHeight="1" x14ac:dyDescent="0.2">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2.75" customHeight="1" x14ac:dyDescent="0.2">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2.75" customHeight="1" x14ac:dyDescent="0.2">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2.75" customHeight="1" x14ac:dyDescent="0.2">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2.75" customHeight="1" x14ac:dyDescent="0.2">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2.75" customHeight="1" x14ac:dyDescent="0.2">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2.75" customHeight="1" x14ac:dyDescent="0.2">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2.75" customHeight="1" x14ac:dyDescent="0.2">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2.75" customHeight="1" x14ac:dyDescent="0.2">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2.75" customHeight="1" x14ac:dyDescent="0.2">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2.75" customHeight="1" x14ac:dyDescent="0.2">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2.75" customHeight="1" x14ac:dyDescent="0.2">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2.75" customHeight="1" x14ac:dyDescent="0.2">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2.75" customHeight="1" x14ac:dyDescent="0.2">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75" customHeight="1" x14ac:dyDescent="0.2">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75" customHeight="1" x14ac:dyDescent="0.2">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2.75" customHeight="1" x14ac:dyDescent="0.2">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2.75" customHeight="1" x14ac:dyDescent="0.2">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2.75" customHeight="1" x14ac:dyDescent="0.2">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2.75" customHeight="1" x14ac:dyDescent="0.2">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2.75" customHeight="1" x14ac:dyDescent="0.2">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2.75" customHeight="1" x14ac:dyDescent="0.2">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2.75" customHeight="1" x14ac:dyDescent="0.2">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2.75" customHeight="1" x14ac:dyDescent="0.2">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2.75" customHeight="1" x14ac:dyDescent="0.2">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2.75" customHeight="1" x14ac:dyDescent="0.2">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2.75" customHeight="1" x14ac:dyDescent="0.2">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2.75" customHeight="1" x14ac:dyDescent="0.2">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2.75" customHeight="1" x14ac:dyDescent="0.2">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2.75" customHeight="1" x14ac:dyDescent="0.2">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75" customHeight="1" x14ac:dyDescent="0.2">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75" customHeight="1" x14ac:dyDescent="0.2">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2.75" customHeight="1" x14ac:dyDescent="0.2">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2.75" customHeight="1" x14ac:dyDescent="0.2">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2.75" customHeight="1" x14ac:dyDescent="0.2">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2.75" customHeight="1" x14ac:dyDescent="0.2">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2.75" customHeight="1" x14ac:dyDescent="0.2">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2.75" customHeight="1" x14ac:dyDescent="0.2">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2.75" customHeight="1" x14ac:dyDescent="0.2">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2.75" customHeight="1" x14ac:dyDescent="0.2">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2.75" customHeight="1" x14ac:dyDescent="0.2">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2.75" customHeight="1" x14ac:dyDescent="0.2">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2.75" customHeight="1" x14ac:dyDescent="0.2">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2.75" customHeight="1" x14ac:dyDescent="0.2">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2.75" customHeight="1" x14ac:dyDescent="0.2">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2.75" customHeight="1" x14ac:dyDescent="0.2">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2.75" customHeight="1" x14ac:dyDescent="0.2">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2.75" customHeight="1" x14ac:dyDescent="0.2">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2.75" customHeight="1" x14ac:dyDescent="0.2">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2.75" customHeight="1" x14ac:dyDescent="0.2">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2.75" customHeight="1" x14ac:dyDescent="0.2">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2.75" customHeight="1" x14ac:dyDescent="0.2">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2.75" customHeight="1" x14ac:dyDescent="0.2">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2.75" customHeight="1" x14ac:dyDescent="0.2">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2.75" customHeight="1" x14ac:dyDescent="0.2">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2.75" customHeight="1" x14ac:dyDescent="0.2">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2.75" customHeight="1" x14ac:dyDescent="0.2">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2.75" customHeight="1" x14ac:dyDescent="0.2">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2.75" customHeight="1" x14ac:dyDescent="0.2">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2.75" customHeight="1" x14ac:dyDescent="0.2">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2.75" customHeight="1" x14ac:dyDescent="0.2">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2.75" customHeight="1" x14ac:dyDescent="0.2">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2.75" customHeight="1" x14ac:dyDescent="0.2">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2.75" customHeight="1" x14ac:dyDescent="0.2">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2.75" customHeight="1" x14ac:dyDescent="0.2">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2.75" customHeight="1" x14ac:dyDescent="0.2">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2.75" customHeight="1" x14ac:dyDescent="0.2">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2.75" customHeight="1" x14ac:dyDescent="0.2">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2.75" customHeight="1" x14ac:dyDescent="0.2">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2.75" customHeight="1" x14ac:dyDescent="0.2">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2.75" customHeight="1" x14ac:dyDescent="0.2">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2.75" customHeight="1" x14ac:dyDescent="0.2">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2.75" customHeight="1" x14ac:dyDescent="0.2">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2.75" customHeight="1" x14ac:dyDescent="0.2">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2.75" customHeight="1" x14ac:dyDescent="0.2">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2.75" customHeight="1" x14ac:dyDescent="0.2">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2.75" customHeight="1" x14ac:dyDescent="0.2">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2.75" customHeight="1" x14ac:dyDescent="0.2">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2.75" customHeight="1" x14ac:dyDescent="0.2">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2.75" customHeight="1" x14ac:dyDescent="0.2">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2.75" customHeight="1" x14ac:dyDescent="0.2">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2.75" customHeight="1" x14ac:dyDescent="0.2">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2.75" customHeight="1" x14ac:dyDescent="0.2">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2.75" customHeight="1" x14ac:dyDescent="0.2">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2.75" customHeight="1" x14ac:dyDescent="0.2">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2.75" customHeight="1" x14ac:dyDescent="0.2">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2.75" customHeight="1" x14ac:dyDescent="0.2">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2.75" customHeight="1" x14ac:dyDescent="0.2">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2.75" customHeight="1" x14ac:dyDescent="0.2">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2.75" customHeight="1" x14ac:dyDescent="0.2">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2.75" customHeight="1" x14ac:dyDescent="0.2">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2.75" customHeight="1" x14ac:dyDescent="0.2">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2.75" customHeight="1" x14ac:dyDescent="0.2">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2.75" customHeight="1" x14ac:dyDescent="0.2">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2.75" customHeight="1" x14ac:dyDescent="0.2">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2.75" customHeight="1" x14ac:dyDescent="0.2">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2.75" customHeight="1" x14ac:dyDescent="0.2">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2.75" customHeight="1" x14ac:dyDescent="0.2">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2.75" customHeight="1" x14ac:dyDescent="0.2">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2.75" customHeight="1" x14ac:dyDescent="0.2">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2.75" customHeight="1" x14ac:dyDescent="0.2">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2.75" customHeight="1" x14ac:dyDescent="0.2">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2.75" customHeight="1" x14ac:dyDescent="0.2">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2.75" customHeight="1" x14ac:dyDescent="0.2">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2.75" customHeight="1" x14ac:dyDescent="0.2">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2.75" customHeight="1" x14ac:dyDescent="0.2">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2.75" customHeight="1" x14ac:dyDescent="0.2">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2.75" customHeight="1" x14ac:dyDescent="0.2">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2.75" customHeight="1" x14ac:dyDescent="0.2">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2.75" customHeight="1" x14ac:dyDescent="0.2">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2.75" customHeight="1" x14ac:dyDescent="0.2">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2.75" customHeight="1" x14ac:dyDescent="0.2">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2.75" customHeight="1" x14ac:dyDescent="0.2">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2.75" customHeight="1" x14ac:dyDescent="0.2">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2.75" customHeight="1" x14ac:dyDescent="0.2">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2.75" customHeight="1" x14ac:dyDescent="0.2">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2.75" customHeight="1" x14ac:dyDescent="0.2">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2.75" customHeight="1" x14ac:dyDescent="0.2">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2.75" customHeight="1" x14ac:dyDescent="0.2">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2.75" customHeight="1" x14ac:dyDescent="0.2">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2.75" customHeight="1" x14ac:dyDescent="0.2">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2.75" customHeight="1" x14ac:dyDescent="0.2">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2.75" customHeight="1" x14ac:dyDescent="0.2">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2.75" customHeight="1" x14ac:dyDescent="0.2">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2.75" customHeight="1" x14ac:dyDescent="0.2">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2.75" customHeight="1" x14ac:dyDescent="0.2">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2.75" customHeight="1" x14ac:dyDescent="0.2">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2.75" customHeight="1" x14ac:dyDescent="0.2">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2.75" customHeight="1" x14ac:dyDescent="0.2">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2.75" customHeight="1" x14ac:dyDescent="0.2">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2.75" customHeight="1" x14ac:dyDescent="0.2">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2.75" customHeight="1" x14ac:dyDescent="0.2">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2.75" customHeight="1" x14ac:dyDescent="0.2">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2.75" customHeight="1" x14ac:dyDescent="0.2">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2.75" customHeight="1" x14ac:dyDescent="0.2">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2.75" customHeight="1" x14ac:dyDescent="0.2">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2.75" customHeight="1" x14ac:dyDescent="0.2">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2.75" customHeight="1" x14ac:dyDescent="0.2">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2.75" customHeight="1" x14ac:dyDescent="0.2">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2.75" customHeight="1" x14ac:dyDescent="0.2">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2.75" customHeight="1" x14ac:dyDescent="0.2">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2.75" customHeight="1" x14ac:dyDescent="0.2">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2.75" customHeight="1" x14ac:dyDescent="0.2">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2.75" customHeight="1" x14ac:dyDescent="0.2">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2.75" customHeight="1" x14ac:dyDescent="0.2">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2.75" customHeight="1" x14ac:dyDescent="0.2">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2.75" customHeight="1" x14ac:dyDescent="0.2">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2.75" customHeight="1" x14ac:dyDescent="0.2">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2.75" customHeight="1" x14ac:dyDescent="0.2">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2.75" customHeight="1" x14ac:dyDescent="0.2">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2.75" customHeight="1" x14ac:dyDescent="0.2">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2.75" customHeight="1" x14ac:dyDescent="0.2">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2.75" customHeight="1" x14ac:dyDescent="0.2">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2.75" customHeight="1" x14ac:dyDescent="0.2">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2.75" customHeight="1" x14ac:dyDescent="0.2">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2.75" customHeight="1" x14ac:dyDescent="0.2">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2.75" customHeight="1" x14ac:dyDescent="0.2">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2.75" customHeight="1" x14ac:dyDescent="0.2">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2.75" customHeight="1" x14ac:dyDescent="0.2">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2.75" customHeight="1" x14ac:dyDescent="0.2">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2.75" customHeight="1" x14ac:dyDescent="0.2">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2.75" customHeight="1" x14ac:dyDescent="0.2">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2.75" customHeight="1" x14ac:dyDescent="0.2">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2.75" customHeight="1" x14ac:dyDescent="0.2">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2.75" customHeight="1" x14ac:dyDescent="0.2">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2.75" customHeight="1" x14ac:dyDescent="0.2">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2.75" customHeight="1" x14ac:dyDescent="0.2">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2.75" customHeight="1" x14ac:dyDescent="0.2">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2.75" customHeight="1" x14ac:dyDescent="0.2">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2.75" customHeight="1" x14ac:dyDescent="0.2">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2.75" customHeight="1" x14ac:dyDescent="0.2">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2.75" customHeight="1" x14ac:dyDescent="0.2">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2.75" customHeight="1" x14ac:dyDescent="0.2">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2.75" customHeight="1" x14ac:dyDescent="0.2">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2.75" customHeight="1" x14ac:dyDescent="0.2">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2.75" customHeight="1" x14ac:dyDescent="0.2">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2.75" customHeight="1" x14ac:dyDescent="0.2">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2.75" customHeight="1" x14ac:dyDescent="0.2">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2.75" customHeight="1" x14ac:dyDescent="0.2">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2.75" customHeight="1" x14ac:dyDescent="0.2">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2.75" customHeight="1" x14ac:dyDescent="0.2">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2.75" customHeight="1" x14ac:dyDescent="0.2">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2.75" customHeight="1" x14ac:dyDescent="0.2">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2.75" customHeight="1" x14ac:dyDescent="0.2">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2.75" customHeight="1" x14ac:dyDescent="0.2">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2.75" customHeight="1" x14ac:dyDescent="0.2">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2.75" customHeight="1" x14ac:dyDescent="0.2">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2.75" customHeight="1" x14ac:dyDescent="0.2">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2.75" customHeight="1" x14ac:dyDescent="0.2">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2.75" customHeight="1" x14ac:dyDescent="0.2">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2.75" customHeight="1" x14ac:dyDescent="0.2">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2.75" customHeight="1" x14ac:dyDescent="0.2">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2.75" customHeight="1" x14ac:dyDescent="0.2">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2.75" customHeight="1" x14ac:dyDescent="0.2">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2.75" customHeight="1" x14ac:dyDescent="0.2">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2.75" customHeight="1" x14ac:dyDescent="0.2">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2.75" customHeight="1" x14ac:dyDescent="0.2">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2.75" customHeight="1" x14ac:dyDescent="0.2">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2.75" customHeight="1" x14ac:dyDescent="0.2">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2.75" customHeight="1" x14ac:dyDescent="0.2">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2.75" customHeight="1" x14ac:dyDescent="0.2">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2.75" customHeight="1" x14ac:dyDescent="0.2">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2.75" customHeight="1" x14ac:dyDescent="0.2">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2.7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2.75" customHeight="1" x14ac:dyDescent="0.2">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2.75" customHeight="1" x14ac:dyDescent="0.2">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2.75" customHeight="1" x14ac:dyDescent="0.2">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2.75" customHeight="1" x14ac:dyDescent="0.2">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2.75" customHeight="1" x14ac:dyDescent="0.2">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2.75" customHeight="1" x14ac:dyDescent="0.2">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2.75" customHeight="1" x14ac:dyDescent="0.2">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2.75" customHeight="1" x14ac:dyDescent="0.2">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2.75" customHeight="1" x14ac:dyDescent="0.2">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2.75" customHeight="1" x14ac:dyDescent="0.2">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2.75" customHeight="1" x14ac:dyDescent="0.2">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2.75" customHeight="1" x14ac:dyDescent="0.2">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2.75" customHeight="1" x14ac:dyDescent="0.2">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2.75" customHeight="1" x14ac:dyDescent="0.2">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2.75" customHeight="1" x14ac:dyDescent="0.2">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2.75" customHeight="1" x14ac:dyDescent="0.2">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2.75" customHeight="1" x14ac:dyDescent="0.2">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2.75" customHeight="1" x14ac:dyDescent="0.2">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2.75" customHeight="1" x14ac:dyDescent="0.2">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2.75" customHeight="1" x14ac:dyDescent="0.2">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2.75" customHeight="1" x14ac:dyDescent="0.2">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2.75" customHeight="1" x14ac:dyDescent="0.2">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2.75" customHeight="1" x14ac:dyDescent="0.2">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2.75" customHeight="1" x14ac:dyDescent="0.2">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2.75" customHeight="1" x14ac:dyDescent="0.2">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2.7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2.75" customHeight="1" x14ac:dyDescent="0.2">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2.75" customHeight="1" x14ac:dyDescent="0.2">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2.75" customHeight="1" x14ac:dyDescent="0.2">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2.75" customHeight="1" x14ac:dyDescent="0.2">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2.75" customHeight="1" x14ac:dyDescent="0.2">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2.75" customHeight="1" x14ac:dyDescent="0.2">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2.75" customHeight="1" x14ac:dyDescent="0.2">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2.75" customHeight="1" x14ac:dyDescent="0.2">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2.75" customHeight="1" x14ac:dyDescent="0.2">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2.75" customHeight="1" x14ac:dyDescent="0.2">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2.75" customHeight="1" x14ac:dyDescent="0.2">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2.75" customHeight="1" x14ac:dyDescent="0.2">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2.75" customHeight="1" x14ac:dyDescent="0.2">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2.75" customHeight="1" x14ac:dyDescent="0.2">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2.75" customHeight="1" x14ac:dyDescent="0.2">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2.75" customHeight="1" x14ac:dyDescent="0.2">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2.75" customHeight="1" x14ac:dyDescent="0.2">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2.75" customHeight="1" x14ac:dyDescent="0.2">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2.75" customHeight="1" x14ac:dyDescent="0.2">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2.75" customHeight="1" x14ac:dyDescent="0.2">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2.75" customHeight="1" x14ac:dyDescent="0.2">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2.75" customHeight="1" x14ac:dyDescent="0.2">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2.75" customHeight="1" x14ac:dyDescent="0.2">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2.75" customHeight="1" x14ac:dyDescent="0.2">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2.75" customHeight="1" x14ac:dyDescent="0.2">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2.75" customHeight="1" x14ac:dyDescent="0.2">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2.75" customHeight="1" x14ac:dyDescent="0.2">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2.75" customHeight="1" x14ac:dyDescent="0.2">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2.75" customHeight="1" x14ac:dyDescent="0.2">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2.75" customHeight="1" x14ac:dyDescent="0.2">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2.75" customHeight="1" x14ac:dyDescent="0.2">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2.75" customHeight="1" x14ac:dyDescent="0.2">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2.75" customHeight="1" x14ac:dyDescent="0.2">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2.75" customHeight="1" x14ac:dyDescent="0.2">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2.75" customHeight="1" x14ac:dyDescent="0.2">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2.75" customHeight="1" x14ac:dyDescent="0.2">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2.75" customHeight="1" x14ac:dyDescent="0.2">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2.75" customHeight="1" x14ac:dyDescent="0.2">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2.75" customHeight="1" x14ac:dyDescent="0.2">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2.75" customHeight="1" x14ac:dyDescent="0.2">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2.75" customHeight="1" x14ac:dyDescent="0.2">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2.75" customHeight="1" x14ac:dyDescent="0.2">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2.75" customHeight="1" x14ac:dyDescent="0.2">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2.75" customHeight="1" x14ac:dyDescent="0.2">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2.75" customHeight="1" x14ac:dyDescent="0.2">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2.75" customHeight="1" x14ac:dyDescent="0.2">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2.75" customHeight="1" x14ac:dyDescent="0.2">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2.75" customHeight="1" x14ac:dyDescent="0.2">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2.75" customHeight="1" x14ac:dyDescent="0.2">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2.75" customHeight="1" x14ac:dyDescent="0.2">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2.75" customHeight="1" x14ac:dyDescent="0.2">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2.75" customHeight="1" x14ac:dyDescent="0.2">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2.75" customHeight="1" x14ac:dyDescent="0.2">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2.75" customHeight="1" x14ac:dyDescent="0.2">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2.75" customHeight="1" x14ac:dyDescent="0.2">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2.75" customHeight="1" x14ac:dyDescent="0.2">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2.75" customHeight="1" x14ac:dyDescent="0.2">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2.75" customHeight="1" x14ac:dyDescent="0.2">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2.75" customHeight="1" x14ac:dyDescent="0.2">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2.75" customHeight="1" x14ac:dyDescent="0.2">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2.75" customHeight="1" x14ac:dyDescent="0.2">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2.75" customHeight="1" x14ac:dyDescent="0.2">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2.75" customHeight="1" x14ac:dyDescent="0.2">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2.75" customHeight="1" x14ac:dyDescent="0.2">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2.75" customHeight="1" x14ac:dyDescent="0.2">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2.75" customHeight="1" x14ac:dyDescent="0.2">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2.75" customHeight="1" x14ac:dyDescent="0.2">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2.75" customHeight="1" x14ac:dyDescent="0.2">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2.75" customHeight="1" x14ac:dyDescent="0.2">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2.75" customHeight="1" x14ac:dyDescent="0.2">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2.75" customHeight="1" x14ac:dyDescent="0.2">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2.75" customHeight="1" x14ac:dyDescent="0.2">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2.75" customHeight="1" x14ac:dyDescent="0.2">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2.75" customHeight="1" x14ac:dyDescent="0.2">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2.75" customHeight="1" x14ac:dyDescent="0.2">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2.7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2.75" customHeight="1" x14ac:dyDescent="0.2">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2.75" customHeight="1" x14ac:dyDescent="0.2">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2.75" customHeight="1" x14ac:dyDescent="0.2">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2.75" customHeight="1" x14ac:dyDescent="0.2">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2.75" customHeight="1" x14ac:dyDescent="0.2">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2.75" customHeight="1" x14ac:dyDescent="0.2">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2.75" customHeight="1" x14ac:dyDescent="0.2">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2.75" customHeight="1" x14ac:dyDescent="0.2">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2.75" customHeight="1" x14ac:dyDescent="0.2">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2.75" customHeight="1" x14ac:dyDescent="0.2">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2.75" customHeight="1" x14ac:dyDescent="0.2">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2.75" customHeight="1" x14ac:dyDescent="0.2">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2.75" customHeight="1" x14ac:dyDescent="0.2">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2.75" customHeight="1" x14ac:dyDescent="0.2">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2.75" customHeight="1" x14ac:dyDescent="0.2">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2.75" customHeight="1" x14ac:dyDescent="0.2">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2.75" customHeight="1" x14ac:dyDescent="0.2">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2.75" customHeight="1" x14ac:dyDescent="0.2">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2.75" customHeight="1" x14ac:dyDescent="0.2">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2.75" customHeight="1" x14ac:dyDescent="0.2">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2.75" customHeight="1" x14ac:dyDescent="0.2">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2.75" customHeight="1" x14ac:dyDescent="0.2">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2.75" customHeight="1" x14ac:dyDescent="0.2">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2.75" customHeight="1" x14ac:dyDescent="0.2">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2.75" customHeight="1" x14ac:dyDescent="0.2">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2.75" customHeight="1" x14ac:dyDescent="0.2">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2.75" customHeight="1" x14ac:dyDescent="0.2">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2.75" customHeight="1" x14ac:dyDescent="0.2">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2.75" customHeight="1" x14ac:dyDescent="0.2">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2.75" customHeight="1" x14ac:dyDescent="0.2">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2.75" customHeight="1" x14ac:dyDescent="0.2">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2.75" customHeight="1" x14ac:dyDescent="0.2">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2.75" customHeight="1" x14ac:dyDescent="0.2">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2.75" customHeight="1" x14ac:dyDescent="0.2">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2.75" customHeight="1" x14ac:dyDescent="0.2">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2.75" customHeight="1" x14ac:dyDescent="0.2">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2.75" customHeight="1" x14ac:dyDescent="0.2">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2.75" customHeight="1" x14ac:dyDescent="0.2">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2.75" customHeight="1" x14ac:dyDescent="0.2">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2.75" customHeight="1" x14ac:dyDescent="0.2">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2.75" customHeight="1" x14ac:dyDescent="0.2">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2.75" customHeight="1" x14ac:dyDescent="0.2">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2.75" customHeight="1" x14ac:dyDescent="0.2">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2.75" customHeight="1" x14ac:dyDescent="0.2">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2.75" customHeight="1" x14ac:dyDescent="0.2">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2.75" customHeight="1" x14ac:dyDescent="0.2">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2.75" customHeight="1" x14ac:dyDescent="0.2">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2.75" customHeight="1" x14ac:dyDescent="0.2">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2.75" customHeight="1" x14ac:dyDescent="0.2">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2.75" customHeight="1" x14ac:dyDescent="0.2">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2.75" customHeight="1" x14ac:dyDescent="0.2">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2.75" customHeight="1" x14ac:dyDescent="0.2">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2.75" customHeight="1" x14ac:dyDescent="0.2">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2.75" customHeight="1" x14ac:dyDescent="0.2">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2.75" customHeight="1" x14ac:dyDescent="0.2">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2.75" customHeight="1" x14ac:dyDescent="0.2">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2.75" customHeight="1" x14ac:dyDescent="0.2">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2.75" customHeight="1" x14ac:dyDescent="0.2">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2.75" customHeight="1" x14ac:dyDescent="0.2">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2.75" customHeight="1" x14ac:dyDescent="0.2">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2.75" customHeight="1" x14ac:dyDescent="0.2">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2.75" customHeight="1" x14ac:dyDescent="0.2">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2.75" customHeight="1" x14ac:dyDescent="0.2">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2.75" customHeight="1" x14ac:dyDescent="0.2">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2.75" customHeight="1" x14ac:dyDescent="0.2">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2.75" customHeight="1" x14ac:dyDescent="0.2">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2.75" customHeight="1" x14ac:dyDescent="0.2">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2.75" customHeight="1" x14ac:dyDescent="0.2">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2.75" customHeight="1" x14ac:dyDescent="0.2">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2.75" customHeight="1" x14ac:dyDescent="0.2">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2.75" customHeight="1" x14ac:dyDescent="0.2">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2.75" customHeight="1" x14ac:dyDescent="0.2">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2.75" customHeight="1" x14ac:dyDescent="0.2">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2.75" customHeight="1" x14ac:dyDescent="0.2">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2.75" customHeight="1" x14ac:dyDescent="0.2">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2.75" customHeight="1" x14ac:dyDescent="0.2">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2.75" customHeight="1" x14ac:dyDescent="0.2">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2.75" customHeight="1" x14ac:dyDescent="0.2">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2.75" customHeight="1" x14ac:dyDescent="0.2">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2.75" customHeight="1" x14ac:dyDescent="0.2">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2.75" customHeight="1" x14ac:dyDescent="0.2">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2.75" customHeight="1" x14ac:dyDescent="0.2">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2.75" customHeight="1" x14ac:dyDescent="0.2">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2.75" customHeight="1" x14ac:dyDescent="0.2">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2.75" customHeight="1" x14ac:dyDescent="0.2">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2.75" customHeight="1" x14ac:dyDescent="0.2">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2.75" customHeight="1" x14ac:dyDescent="0.2">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2.7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2.75" customHeight="1" x14ac:dyDescent="0.2">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2.75" customHeight="1" x14ac:dyDescent="0.2">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2.75" customHeight="1" x14ac:dyDescent="0.2">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x14ac:dyDescent="0.2">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x14ac:dyDescent="0.2">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x14ac:dyDescent="0.2">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x14ac:dyDescent="0.2">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x14ac:dyDescent="0.2">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x14ac:dyDescent="0.2">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x14ac:dyDescent="0.2">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x14ac:dyDescent="0.2">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x14ac:dyDescent="0.2">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x14ac:dyDescent="0.2">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x14ac:dyDescent="0.2">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x14ac:dyDescent="0.2">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x14ac:dyDescent="0.2">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x14ac:dyDescent="0.2">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x14ac:dyDescent="0.2">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x14ac:dyDescent="0.2">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x14ac:dyDescent="0.2">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x14ac:dyDescent="0.2">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x14ac:dyDescent="0.2">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x14ac:dyDescent="0.2">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x14ac:dyDescent="0.2">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x14ac:dyDescent="0.2">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x14ac:dyDescent="0.2">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x14ac:dyDescent="0.2">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x14ac:dyDescent="0.2">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x14ac:dyDescent="0.2">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x14ac:dyDescent="0.2">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x14ac:dyDescent="0.2">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x14ac:dyDescent="0.2">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x14ac:dyDescent="0.2">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x14ac:dyDescent="0.2">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x14ac:dyDescent="0.2">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x14ac:dyDescent="0.2">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x14ac:dyDescent="0.2">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x14ac:dyDescent="0.2">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x14ac:dyDescent="0.2">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x14ac:dyDescent="0.2">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x14ac:dyDescent="0.2">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x14ac:dyDescent="0.2">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x14ac:dyDescent="0.2">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x14ac:dyDescent="0.2">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x14ac:dyDescent="0.2">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x14ac:dyDescent="0.2">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x14ac:dyDescent="0.2">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x14ac:dyDescent="0.2">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x14ac:dyDescent="0.2">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x14ac:dyDescent="0.2">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x14ac:dyDescent="0.2">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x14ac:dyDescent="0.2">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x14ac:dyDescent="0.2">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x14ac:dyDescent="0.2">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x14ac:dyDescent="0.2">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x14ac:dyDescent="0.2">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x14ac:dyDescent="0.2">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x14ac:dyDescent="0.2">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x14ac:dyDescent="0.2">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x14ac:dyDescent="0.2">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x14ac:dyDescent="0.2">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x14ac:dyDescent="0.2">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x14ac:dyDescent="0.2">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x14ac:dyDescent="0.2">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x14ac:dyDescent="0.2">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x14ac:dyDescent="0.2">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x14ac:dyDescent="0.2">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x14ac:dyDescent="0.2">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x14ac:dyDescent="0.2">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x14ac:dyDescent="0.2">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x14ac:dyDescent="0.2">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x14ac:dyDescent="0.2">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x14ac:dyDescent="0.2">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x14ac:dyDescent="0.2">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x14ac:dyDescent="0.2">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x14ac:dyDescent="0.2">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x14ac:dyDescent="0.2">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x14ac:dyDescent="0.2">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x14ac:dyDescent="0.2">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x14ac:dyDescent="0.2">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x14ac:dyDescent="0.2">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x14ac:dyDescent="0.2">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x14ac:dyDescent="0.2">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x14ac:dyDescent="0.2">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x14ac:dyDescent="0.2">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x14ac:dyDescent="0.2">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x14ac:dyDescent="0.2">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x14ac:dyDescent="0.2">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x14ac:dyDescent="0.2">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x14ac:dyDescent="0.2">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x14ac:dyDescent="0.2">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x14ac:dyDescent="0.2">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x14ac:dyDescent="0.2">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x14ac:dyDescent="0.2">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x14ac:dyDescent="0.2">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x14ac:dyDescent="0.2">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x14ac:dyDescent="0.2">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x14ac:dyDescent="0.2">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x14ac:dyDescent="0.2">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x14ac:dyDescent="0.2">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x14ac:dyDescent="0.2">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x14ac:dyDescent="0.2">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x14ac:dyDescent="0.2">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x14ac:dyDescent="0.2">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x14ac:dyDescent="0.2">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x14ac:dyDescent="0.2">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x14ac:dyDescent="0.2">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x14ac:dyDescent="0.2">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x14ac:dyDescent="0.2">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x14ac:dyDescent="0.2">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x14ac:dyDescent="0.2">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x14ac:dyDescent="0.2">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x14ac:dyDescent="0.2">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x14ac:dyDescent="0.2">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x14ac:dyDescent="0.2">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x14ac:dyDescent="0.2">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x14ac:dyDescent="0.2">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x14ac:dyDescent="0.2">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x14ac:dyDescent="0.2">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x14ac:dyDescent="0.2">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x14ac:dyDescent="0.2">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x14ac:dyDescent="0.2">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x14ac:dyDescent="0.2">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x14ac:dyDescent="0.2">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x14ac:dyDescent="0.2">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x14ac:dyDescent="0.2">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x14ac:dyDescent="0.2">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x14ac:dyDescent="0.2">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x14ac:dyDescent="0.2">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x14ac:dyDescent="0.2">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x14ac:dyDescent="0.2">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x14ac:dyDescent="0.2">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x14ac:dyDescent="0.2">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x14ac:dyDescent="0.2">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x14ac:dyDescent="0.2">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x14ac:dyDescent="0.2">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x14ac:dyDescent="0.2">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x14ac:dyDescent="0.2">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x14ac:dyDescent="0.2">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x14ac:dyDescent="0.2">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x14ac:dyDescent="0.2">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x14ac:dyDescent="0.2">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x14ac:dyDescent="0.2">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x14ac:dyDescent="0.2">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x14ac:dyDescent="0.2">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x14ac:dyDescent="0.2">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x14ac:dyDescent="0.2">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x14ac:dyDescent="0.2">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x14ac:dyDescent="0.2">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x14ac:dyDescent="0.2">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x14ac:dyDescent="0.2">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x14ac:dyDescent="0.2">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x14ac:dyDescent="0.2">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x14ac:dyDescent="0.2">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x14ac:dyDescent="0.2">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x14ac:dyDescent="0.2">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x14ac:dyDescent="0.2">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x14ac:dyDescent="0.2">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x14ac:dyDescent="0.2">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x14ac:dyDescent="0.2">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x14ac:dyDescent="0.2">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x14ac:dyDescent="0.2">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x14ac:dyDescent="0.2">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x14ac:dyDescent="0.2">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x14ac:dyDescent="0.2">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x14ac:dyDescent="0.2">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x14ac:dyDescent="0.2">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x14ac:dyDescent="0.2">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x14ac:dyDescent="0.2">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x14ac:dyDescent="0.2">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x14ac:dyDescent="0.2">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x14ac:dyDescent="0.2">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x14ac:dyDescent="0.2">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x14ac:dyDescent="0.2">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x14ac:dyDescent="0.2">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x14ac:dyDescent="0.2">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x14ac:dyDescent="0.2">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x14ac:dyDescent="0.2">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x14ac:dyDescent="0.2">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x14ac:dyDescent="0.2">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x14ac:dyDescent="0.2">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x14ac:dyDescent="0.2">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x14ac:dyDescent="0.2">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x14ac:dyDescent="0.2">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x14ac:dyDescent="0.2">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x14ac:dyDescent="0.2">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x14ac:dyDescent="0.2">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x14ac:dyDescent="0.2">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x14ac:dyDescent="0.2">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x14ac:dyDescent="0.2">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x14ac:dyDescent="0.2">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x14ac:dyDescent="0.2">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x14ac:dyDescent="0.2">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x14ac:dyDescent="0.2">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x14ac:dyDescent="0.2">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x14ac:dyDescent="0.2">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x14ac:dyDescent="0.2">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x14ac:dyDescent="0.2">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x14ac:dyDescent="0.2">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x14ac:dyDescent="0.2">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x14ac:dyDescent="0.2">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x14ac:dyDescent="0.2">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x14ac:dyDescent="0.2">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x14ac:dyDescent="0.2">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x14ac:dyDescent="0.2">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x14ac:dyDescent="0.2">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x14ac:dyDescent="0.2">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x14ac:dyDescent="0.2">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x14ac:dyDescent="0.2">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x14ac:dyDescent="0.2">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x14ac:dyDescent="0.2">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x14ac:dyDescent="0.2">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x14ac:dyDescent="0.2">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x14ac:dyDescent="0.2">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x14ac:dyDescent="0.2">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x14ac:dyDescent="0.2">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x14ac:dyDescent="0.2">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x14ac:dyDescent="0.2">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x14ac:dyDescent="0.2">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x14ac:dyDescent="0.2">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x14ac:dyDescent="0.2">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x14ac:dyDescent="0.2">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x14ac:dyDescent="0.2">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x14ac:dyDescent="0.2">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x14ac:dyDescent="0.2">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x14ac:dyDescent="0.2">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x14ac:dyDescent="0.2">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x14ac:dyDescent="0.2">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x14ac:dyDescent="0.2">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x14ac:dyDescent="0.2">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x14ac:dyDescent="0.2">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x14ac:dyDescent="0.2">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x14ac:dyDescent="0.2">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x14ac:dyDescent="0.2">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x14ac:dyDescent="0.2">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x14ac:dyDescent="0.2">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x14ac:dyDescent="0.2">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x14ac:dyDescent="0.2">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x14ac:dyDescent="0.2">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x14ac:dyDescent="0.2">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x14ac:dyDescent="0.2">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x14ac:dyDescent="0.2">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x14ac:dyDescent="0.2">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x14ac:dyDescent="0.2">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x14ac:dyDescent="0.2">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x14ac:dyDescent="0.2">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x14ac:dyDescent="0.2">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x14ac:dyDescent="0.2">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x14ac:dyDescent="0.2">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x14ac:dyDescent="0.2">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x14ac:dyDescent="0.2">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x14ac:dyDescent="0.2">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x14ac:dyDescent="0.2">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x14ac:dyDescent="0.2">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x14ac:dyDescent="0.2">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x14ac:dyDescent="0.2">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x14ac:dyDescent="0.2">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x14ac:dyDescent="0.2">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x14ac:dyDescent="0.2">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x14ac:dyDescent="0.2">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x14ac:dyDescent="0.2">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x14ac:dyDescent="0.2">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x14ac:dyDescent="0.2">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x14ac:dyDescent="0.2">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x14ac:dyDescent="0.2">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x14ac:dyDescent="0.2">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x14ac:dyDescent="0.2">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x14ac:dyDescent="0.2">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x14ac:dyDescent="0.2">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x14ac:dyDescent="0.2">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x14ac:dyDescent="0.2">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x14ac:dyDescent="0.2">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x14ac:dyDescent="0.2">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x14ac:dyDescent="0.2">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x14ac:dyDescent="0.2">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x14ac:dyDescent="0.2">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x14ac:dyDescent="0.2">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x14ac:dyDescent="0.2">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x14ac:dyDescent="0.2">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x14ac:dyDescent="0.2">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x14ac:dyDescent="0.2">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x14ac:dyDescent="0.2">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x14ac:dyDescent="0.2">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x14ac:dyDescent="0.2">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x14ac:dyDescent="0.2">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x14ac:dyDescent="0.2">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x14ac:dyDescent="0.2">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x14ac:dyDescent="0.2">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x14ac:dyDescent="0.2">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x14ac:dyDescent="0.2">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x14ac:dyDescent="0.2">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x14ac:dyDescent="0.2">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x14ac:dyDescent="0.2">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x14ac:dyDescent="0.2">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x14ac:dyDescent="0.2">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x14ac:dyDescent="0.2">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x14ac:dyDescent="0.2">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x14ac:dyDescent="0.2">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x14ac:dyDescent="0.2">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x14ac:dyDescent="0.2">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x14ac:dyDescent="0.2">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x14ac:dyDescent="0.2">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x14ac:dyDescent="0.2">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x14ac:dyDescent="0.2">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x14ac:dyDescent="0.2">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x14ac:dyDescent="0.2">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x14ac:dyDescent="0.2">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x14ac:dyDescent="0.2">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x14ac:dyDescent="0.2">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x14ac:dyDescent="0.2">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x14ac:dyDescent="0.2">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x14ac:dyDescent="0.2">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x14ac:dyDescent="0.2">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x14ac:dyDescent="0.2">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x14ac:dyDescent="0.2">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x14ac:dyDescent="0.2">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x14ac:dyDescent="0.2">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x14ac:dyDescent="0.2">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x14ac:dyDescent="0.2">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x14ac:dyDescent="0.2">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x14ac:dyDescent="0.2">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x14ac:dyDescent="0.2">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x14ac:dyDescent="0.2">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x14ac:dyDescent="0.2">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x14ac:dyDescent="0.2">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x14ac:dyDescent="0.2">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x14ac:dyDescent="0.2">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x14ac:dyDescent="0.2">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x14ac:dyDescent="0.2">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x14ac:dyDescent="0.2">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x14ac:dyDescent="0.2">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x14ac:dyDescent="0.2">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x14ac:dyDescent="0.2">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x14ac:dyDescent="0.2">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x14ac:dyDescent="0.2">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x14ac:dyDescent="0.2">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x14ac:dyDescent="0.2">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x14ac:dyDescent="0.2">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x14ac:dyDescent="0.2">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x14ac:dyDescent="0.2">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x14ac:dyDescent="0.2">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x14ac:dyDescent="0.2">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x14ac:dyDescent="0.2">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x14ac:dyDescent="0.2">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x14ac:dyDescent="0.2">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x14ac:dyDescent="0.2">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x14ac:dyDescent="0.2">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x14ac:dyDescent="0.2">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x14ac:dyDescent="0.2">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x14ac:dyDescent="0.2">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x14ac:dyDescent="0.2">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x14ac:dyDescent="0.2">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x14ac:dyDescent="0.2">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x14ac:dyDescent="0.2">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x14ac:dyDescent="0.2">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x14ac:dyDescent="0.2">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x14ac:dyDescent="0.2">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x14ac:dyDescent="0.2">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x14ac:dyDescent="0.2">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x14ac:dyDescent="0.2">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x14ac:dyDescent="0.2">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x14ac:dyDescent="0.2">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x14ac:dyDescent="0.2">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x14ac:dyDescent="0.2">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x14ac:dyDescent="0.2">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x14ac:dyDescent="0.2">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x14ac:dyDescent="0.2">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x14ac:dyDescent="0.2">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x14ac:dyDescent="0.2">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x14ac:dyDescent="0.2">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x14ac:dyDescent="0.2">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x14ac:dyDescent="0.2">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x14ac:dyDescent="0.2">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x14ac:dyDescent="0.2">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x14ac:dyDescent="0.2">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x14ac:dyDescent="0.2">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x14ac:dyDescent="0.2">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x14ac:dyDescent="0.2">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x14ac:dyDescent="0.2">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x14ac:dyDescent="0.2">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x14ac:dyDescent="0.2">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x14ac:dyDescent="0.2">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x14ac:dyDescent="0.2">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x14ac:dyDescent="0.2">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x14ac:dyDescent="0.2">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x14ac:dyDescent="0.2">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x14ac:dyDescent="0.2">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x14ac:dyDescent="0.2">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x14ac:dyDescent="0.2">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x14ac:dyDescent="0.2">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x14ac:dyDescent="0.2">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x14ac:dyDescent="0.2">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x14ac:dyDescent="0.2">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x14ac:dyDescent="0.2">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x14ac:dyDescent="0.2">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x14ac:dyDescent="0.2">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x14ac:dyDescent="0.2">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x14ac:dyDescent="0.2">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x14ac:dyDescent="0.2">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x14ac:dyDescent="0.2">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x14ac:dyDescent="0.2">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x14ac:dyDescent="0.2">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x14ac:dyDescent="0.2">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x14ac:dyDescent="0.2">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x14ac:dyDescent="0.2">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x14ac:dyDescent="0.2">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x14ac:dyDescent="0.2">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x14ac:dyDescent="0.2">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x14ac:dyDescent="0.2">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x14ac:dyDescent="0.2">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x14ac:dyDescent="0.2">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x14ac:dyDescent="0.2">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x14ac:dyDescent="0.2">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x14ac:dyDescent="0.2">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x14ac:dyDescent="0.2">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x14ac:dyDescent="0.2">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x14ac:dyDescent="0.2">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x14ac:dyDescent="0.2">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x14ac:dyDescent="0.2">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x14ac:dyDescent="0.2">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x14ac:dyDescent="0.2">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x14ac:dyDescent="0.2">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x14ac:dyDescent="0.2">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x14ac:dyDescent="0.2">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x14ac:dyDescent="0.2">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x14ac:dyDescent="0.2">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x14ac:dyDescent="0.2">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x14ac:dyDescent="0.2">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x14ac:dyDescent="0.2">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x14ac:dyDescent="0.2">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x14ac:dyDescent="0.2">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x14ac:dyDescent="0.2">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x14ac:dyDescent="0.2">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x14ac:dyDescent="0.2">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x14ac:dyDescent="0.2">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x14ac:dyDescent="0.2">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x14ac:dyDescent="0.2">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x14ac:dyDescent="0.2">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x14ac:dyDescent="0.2">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x14ac:dyDescent="0.2">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x14ac:dyDescent="0.2">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x14ac:dyDescent="0.2">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x14ac:dyDescent="0.2">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x14ac:dyDescent="0.2">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x14ac:dyDescent="0.2">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x14ac:dyDescent="0.2">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x14ac:dyDescent="0.2">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x14ac:dyDescent="0.2">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x14ac:dyDescent="0.2">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11">
    <mergeCell ref="B55:V56"/>
    <mergeCell ref="B57:V57"/>
    <mergeCell ref="B45:C45"/>
    <mergeCell ref="B37:C37"/>
    <mergeCell ref="B50:C50"/>
    <mergeCell ref="A2:F2"/>
    <mergeCell ref="A3:F3"/>
    <mergeCell ref="A4:F4"/>
    <mergeCell ref="A7:F7"/>
    <mergeCell ref="A10:F10"/>
    <mergeCell ref="B24:C24"/>
  </mergeCells>
  <printOptions horizontalCentered="1"/>
  <pageMargins left="0.70866141732283472" right="0.70866141732283472" top="0.74803149606299213" bottom="1.288888888888889" header="0" footer="0"/>
  <pageSetup paperSize="9" scale="64"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807" workbookViewId="0"/>
  </sheetViews>
  <sheetFormatPr defaultColWidth="14.42578125" defaultRowHeight="15" customHeight="1" x14ac:dyDescent="0.2"/>
  <cols>
    <col min="1" max="1" width="9.140625" customWidth="1"/>
    <col min="2" max="2" width="25.85546875" customWidth="1"/>
    <col min="3" max="3" width="5.7109375" customWidth="1"/>
    <col min="4" max="5" width="7.85546875" customWidth="1"/>
    <col min="6" max="6" width="6.140625" customWidth="1"/>
    <col min="7" max="7" width="8.7109375" customWidth="1"/>
    <col min="8" max="9" width="7.85546875" customWidth="1"/>
    <col min="10" max="10" width="9.42578125" customWidth="1"/>
    <col min="11" max="12" width="25.85546875" customWidth="1"/>
    <col min="13" max="13" width="10.42578125" customWidth="1"/>
    <col min="14" max="14" width="13.140625" customWidth="1"/>
    <col min="15" max="26" width="8.7109375" customWidth="1"/>
  </cols>
  <sheetData>
    <row r="1" spans="1:26" ht="12.75" customHeight="1" x14ac:dyDescent="0.2">
      <c r="A1" s="254" t="s">
        <v>13467</v>
      </c>
      <c r="B1" s="77"/>
      <c r="C1" s="3"/>
      <c r="D1" s="83"/>
      <c r="E1" s="83"/>
      <c r="F1" s="83"/>
      <c r="G1" s="83"/>
      <c r="H1" s="83"/>
      <c r="I1" s="83"/>
      <c r="J1" s="83"/>
      <c r="K1" s="83"/>
      <c r="L1" s="83"/>
      <c r="M1" s="83"/>
      <c r="N1" s="83"/>
      <c r="O1" s="83"/>
      <c r="P1" s="83"/>
      <c r="Q1" s="83"/>
      <c r="R1" s="83"/>
      <c r="S1" s="83"/>
      <c r="T1" s="83"/>
      <c r="U1" s="83"/>
      <c r="V1" s="83"/>
      <c r="W1" s="83"/>
      <c r="X1" s="83"/>
      <c r="Y1" s="83"/>
      <c r="Z1" s="83"/>
    </row>
    <row r="2" spans="1:26" ht="12.75" customHeight="1" x14ac:dyDescent="0.2">
      <c r="A2" s="254" t="s">
        <v>13467</v>
      </c>
      <c r="B2" s="77"/>
      <c r="C2" s="255"/>
      <c r="D2" s="83"/>
      <c r="E2" s="83"/>
      <c r="F2" s="83"/>
      <c r="G2" s="83"/>
      <c r="H2" s="83"/>
      <c r="I2" s="83"/>
      <c r="J2" s="83"/>
      <c r="K2" s="83"/>
      <c r="L2" s="83"/>
      <c r="M2" s="83"/>
      <c r="N2" s="83"/>
      <c r="O2" s="83"/>
      <c r="P2" s="83"/>
      <c r="Q2" s="83"/>
      <c r="R2" s="83"/>
      <c r="S2" s="83"/>
      <c r="T2" s="83"/>
      <c r="U2" s="83"/>
      <c r="V2" s="83"/>
      <c r="W2" s="83"/>
      <c r="X2" s="83"/>
      <c r="Y2" s="83"/>
      <c r="Z2" s="83"/>
    </row>
    <row r="3" spans="1:26" ht="12.75" customHeight="1" x14ac:dyDescent="0.2">
      <c r="A3" s="256"/>
      <c r="B3" s="363"/>
      <c r="C3" s="312"/>
      <c r="D3" s="312"/>
      <c r="E3" s="312"/>
      <c r="F3" s="312"/>
      <c r="G3" s="312"/>
      <c r="H3" s="312"/>
      <c r="I3" s="312"/>
      <c r="J3" s="312"/>
      <c r="K3" s="256"/>
      <c r="L3" s="83"/>
      <c r="M3" s="83"/>
      <c r="N3" s="83"/>
      <c r="O3" s="83"/>
      <c r="P3" s="83"/>
      <c r="Q3" s="83"/>
      <c r="R3" s="83"/>
      <c r="S3" s="83"/>
      <c r="T3" s="83"/>
      <c r="U3" s="83"/>
      <c r="V3" s="83"/>
      <c r="W3" s="83"/>
      <c r="X3" s="83"/>
      <c r="Y3" s="83"/>
      <c r="Z3" s="83"/>
    </row>
    <row r="4" spans="1:26" ht="12.75" customHeight="1" x14ac:dyDescent="0.2">
      <c r="A4" s="366" t="s">
        <v>981</v>
      </c>
      <c r="B4" s="293"/>
      <c r="C4" s="293"/>
      <c r="D4" s="293"/>
      <c r="E4" s="293"/>
      <c r="F4" s="293"/>
      <c r="G4" s="293"/>
      <c r="H4" s="293"/>
      <c r="I4" s="293"/>
      <c r="J4" s="293"/>
      <c r="K4" s="294"/>
      <c r="L4" s="83"/>
      <c r="M4" s="83"/>
      <c r="N4" s="83"/>
      <c r="O4" s="83"/>
      <c r="P4" s="83"/>
      <c r="Q4" s="83"/>
      <c r="R4" s="83"/>
      <c r="S4" s="83"/>
      <c r="T4" s="83"/>
      <c r="U4" s="83"/>
      <c r="V4" s="83"/>
      <c r="W4" s="83"/>
      <c r="X4" s="83"/>
      <c r="Y4" s="83"/>
      <c r="Z4" s="83"/>
    </row>
    <row r="5" spans="1:26" ht="12.75" customHeight="1" x14ac:dyDescent="0.2">
      <c r="A5" s="256"/>
      <c r="B5" s="363"/>
      <c r="C5" s="312"/>
      <c r="D5" s="312"/>
      <c r="E5" s="312"/>
      <c r="F5" s="312"/>
      <c r="G5" s="312"/>
      <c r="H5" s="312"/>
      <c r="I5" s="312"/>
      <c r="J5" s="312"/>
      <c r="K5" s="256"/>
      <c r="L5" s="83"/>
      <c r="M5" s="83"/>
      <c r="N5" s="83"/>
      <c r="O5" s="83"/>
      <c r="P5" s="83"/>
      <c r="Q5" s="83"/>
      <c r="R5" s="83"/>
      <c r="S5" s="83"/>
      <c r="T5" s="83"/>
      <c r="U5" s="83"/>
      <c r="V5" s="83"/>
      <c r="W5" s="83"/>
      <c r="X5" s="83"/>
      <c r="Y5" s="83"/>
      <c r="Z5" s="83"/>
    </row>
    <row r="6" spans="1:26" ht="12.75" customHeight="1" x14ac:dyDescent="0.2">
      <c r="A6" s="256"/>
      <c r="B6" s="363"/>
      <c r="C6" s="312"/>
      <c r="D6" s="312"/>
      <c r="E6" s="312"/>
      <c r="F6" s="312"/>
      <c r="G6" s="312"/>
      <c r="H6" s="312"/>
      <c r="I6" s="312"/>
      <c r="J6" s="312"/>
      <c r="K6" s="256"/>
      <c r="L6" s="83"/>
      <c r="M6" s="83"/>
      <c r="N6" s="83"/>
      <c r="O6" s="83"/>
      <c r="P6" s="83"/>
      <c r="Q6" s="83"/>
      <c r="R6" s="83"/>
      <c r="S6" s="83"/>
      <c r="T6" s="83"/>
      <c r="U6" s="83"/>
      <c r="V6" s="83"/>
      <c r="W6" s="83"/>
      <c r="X6" s="83"/>
      <c r="Y6" s="83"/>
      <c r="Z6" s="83"/>
    </row>
    <row r="7" spans="1:26" ht="12.75" customHeight="1" x14ac:dyDescent="0.2">
      <c r="A7" s="258" t="str">
        <f>'Canteiro+Adm. Local'!A17</f>
        <v>1.3.1</v>
      </c>
      <c r="B7" s="364" t="str">
        <f>'Canteiro+Adm. Local'!C17</f>
        <v xml:space="preserve">Placa de obra em chapa de aço galvanizada </v>
      </c>
      <c r="C7" s="293"/>
      <c r="D7" s="293"/>
      <c r="E7" s="293"/>
      <c r="F7" s="293"/>
      <c r="G7" s="293"/>
      <c r="H7" s="293"/>
      <c r="I7" s="293"/>
      <c r="J7" s="293"/>
      <c r="K7" s="259" t="str">
        <f>'Canteiro+Adm. Local'!D17</f>
        <v>m²</v>
      </c>
      <c r="L7" s="83"/>
      <c r="M7" s="83"/>
      <c r="N7" s="83"/>
      <c r="O7" s="83"/>
      <c r="P7" s="83"/>
      <c r="Q7" s="83"/>
      <c r="R7" s="83"/>
      <c r="S7" s="83"/>
      <c r="T7" s="83"/>
      <c r="U7" s="83"/>
      <c r="V7" s="83"/>
      <c r="W7" s="83"/>
      <c r="X7" s="83"/>
      <c r="Y7" s="83"/>
      <c r="Z7" s="83"/>
    </row>
    <row r="8" spans="1:26" ht="12.75" customHeight="1" x14ac:dyDescent="0.2">
      <c r="A8" s="362"/>
      <c r="B8" s="312"/>
      <c r="C8" s="260"/>
      <c r="D8" s="260"/>
      <c r="E8" s="260"/>
      <c r="F8" s="260"/>
      <c r="G8" s="360" t="s">
        <v>982</v>
      </c>
      <c r="H8" s="312"/>
      <c r="I8" s="360" t="s">
        <v>983</v>
      </c>
      <c r="J8" s="312"/>
      <c r="K8" s="312"/>
      <c r="L8" s="83"/>
      <c r="M8" s="83"/>
      <c r="N8" s="83"/>
      <c r="O8" s="83"/>
      <c r="P8" s="83"/>
      <c r="Q8" s="83"/>
      <c r="R8" s="83"/>
      <c r="S8" s="83"/>
      <c r="T8" s="83"/>
      <c r="U8" s="83"/>
      <c r="V8" s="83"/>
      <c r="W8" s="83"/>
      <c r="X8" s="83"/>
      <c r="Y8" s="83"/>
      <c r="Z8" s="83"/>
    </row>
    <row r="9" spans="1:26" ht="12.75" customHeight="1" x14ac:dyDescent="0.2">
      <c r="A9" s="362" t="s">
        <v>984</v>
      </c>
      <c r="B9" s="312"/>
      <c r="C9" s="156" t="s">
        <v>985</v>
      </c>
      <c r="D9" s="156" t="s">
        <v>986</v>
      </c>
      <c r="E9" s="156" t="s">
        <v>987</v>
      </c>
      <c r="F9" s="156" t="s">
        <v>988</v>
      </c>
      <c r="G9" s="156" t="s">
        <v>989</v>
      </c>
      <c r="H9" s="156" t="s">
        <v>990</v>
      </c>
      <c r="I9" s="156" t="s">
        <v>991</v>
      </c>
      <c r="J9" s="156" t="s">
        <v>989</v>
      </c>
      <c r="K9" s="156" t="s">
        <v>990</v>
      </c>
      <c r="L9" s="83"/>
      <c r="M9" s="83"/>
      <c r="N9" s="83"/>
      <c r="O9" s="83"/>
      <c r="P9" s="83"/>
      <c r="Q9" s="83"/>
      <c r="R9" s="83"/>
      <c r="S9" s="83"/>
      <c r="T9" s="83"/>
      <c r="U9" s="83"/>
      <c r="V9" s="83"/>
      <c r="W9" s="83"/>
      <c r="X9" s="83"/>
      <c r="Y9" s="83"/>
      <c r="Z9" s="83"/>
    </row>
    <row r="10" spans="1:26" ht="12.75" customHeight="1" x14ac:dyDescent="0.2">
      <c r="A10" s="156"/>
      <c r="B10" s="261"/>
      <c r="C10" s="260"/>
      <c r="D10" s="260"/>
      <c r="E10" s="260"/>
      <c r="F10" s="260"/>
      <c r="G10" s="156" t="s">
        <v>992</v>
      </c>
      <c r="H10" s="156" t="s">
        <v>993</v>
      </c>
      <c r="I10" s="156" t="s">
        <v>994</v>
      </c>
      <c r="J10" s="156" t="s">
        <v>992</v>
      </c>
      <c r="K10" s="156" t="s">
        <v>993</v>
      </c>
      <c r="L10" s="83"/>
      <c r="M10" s="83"/>
      <c r="N10" s="83"/>
      <c r="O10" s="83"/>
      <c r="P10" s="83"/>
      <c r="Q10" s="83"/>
      <c r="R10" s="83"/>
      <c r="S10" s="83"/>
      <c r="T10" s="83"/>
      <c r="U10" s="83"/>
      <c r="V10" s="83"/>
      <c r="W10" s="83"/>
      <c r="X10" s="83"/>
      <c r="Y10" s="83"/>
      <c r="Z10" s="83"/>
    </row>
    <row r="11" spans="1:26" ht="27" customHeight="1" x14ac:dyDescent="0.2">
      <c r="A11" s="256"/>
      <c r="B11" s="257" t="s">
        <v>995</v>
      </c>
      <c r="C11" s="262">
        <v>3</v>
      </c>
      <c r="D11" s="262">
        <v>1.44</v>
      </c>
      <c r="E11" s="263"/>
      <c r="F11" s="262">
        <v>0.9</v>
      </c>
      <c r="G11" s="263">
        <f t="shared" ref="G11:G12" si="0">D11*F11</f>
        <v>1.296</v>
      </c>
      <c r="H11" s="262">
        <f t="shared" ref="H11:H12" si="1">D11*E11*F11</f>
        <v>0</v>
      </c>
      <c r="I11" s="262"/>
      <c r="J11" s="262">
        <f t="shared" ref="J11:J12" si="2">C11*G11</f>
        <v>3.8879999999999999</v>
      </c>
      <c r="K11" s="262">
        <f t="shared" ref="K11:K12" si="3">C11*H11</f>
        <v>0</v>
      </c>
      <c r="L11" s="83"/>
      <c r="M11" s="83"/>
      <c r="N11" s="83"/>
      <c r="O11" s="83"/>
      <c r="P11" s="83"/>
      <c r="Q11" s="83"/>
      <c r="R11" s="83"/>
      <c r="S11" s="83"/>
      <c r="T11" s="83"/>
      <c r="U11" s="83"/>
      <c r="V11" s="83"/>
      <c r="W11" s="83"/>
      <c r="X11" s="83"/>
      <c r="Y11" s="83"/>
      <c r="Z11" s="83"/>
    </row>
    <row r="12" spans="1:26" ht="12.75" customHeight="1" x14ac:dyDescent="0.2">
      <c r="A12" s="256"/>
      <c r="B12" s="257" t="s">
        <v>996</v>
      </c>
      <c r="C12" s="262">
        <v>1</v>
      </c>
      <c r="D12" s="262">
        <v>3</v>
      </c>
      <c r="E12" s="263"/>
      <c r="F12" s="262">
        <v>2</v>
      </c>
      <c r="G12" s="263">
        <f t="shared" si="0"/>
        <v>6</v>
      </c>
      <c r="H12" s="262">
        <f t="shared" si="1"/>
        <v>0</v>
      </c>
      <c r="I12" s="262"/>
      <c r="J12" s="262">
        <f t="shared" si="2"/>
        <v>6</v>
      </c>
      <c r="K12" s="262">
        <f t="shared" si="3"/>
        <v>0</v>
      </c>
      <c r="L12" s="83"/>
      <c r="M12" s="83"/>
      <c r="N12" s="83"/>
      <c r="O12" s="83"/>
      <c r="P12" s="83"/>
      <c r="Q12" s="83"/>
      <c r="R12" s="83"/>
      <c r="S12" s="83"/>
      <c r="T12" s="83"/>
      <c r="U12" s="83"/>
      <c r="V12" s="83"/>
      <c r="W12" s="83"/>
      <c r="X12" s="83"/>
      <c r="Y12" s="83"/>
      <c r="Z12" s="83"/>
    </row>
    <row r="13" spans="1:26" ht="12.75" customHeight="1" x14ac:dyDescent="0.2">
      <c r="A13" s="256"/>
      <c r="B13" s="257"/>
      <c r="C13" s="262"/>
      <c r="D13" s="262"/>
      <c r="E13" s="262"/>
      <c r="F13" s="262"/>
      <c r="G13" s="262"/>
      <c r="H13" s="262"/>
      <c r="I13" s="262"/>
      <c r="J13" s="262"/>
      <c r="K13" s="264"/>
      <c r="L13" s="83"/>
      <c r="M13" s="83"/>
      <c r="N13" s="83"/>
      <c r="O13" s="83"/>
      <c r="P13" s="83"/>
      <c r="Q13" s="83"/>
      <c r="R13" s="83"/>
      <c r="S13" s="83"/>
      <c r="T13" s="83"/>
      <c r="U13" s="83"/>
      <c r="V13" s="83"/>
      <c r="W13" s="83"/>
      <c r="X13" s="83"/>
      <c r="Y13" s="83"/>
      <c r="Z13" s="83"/>
    </row>
    <row r="14" spans="1:26" ht="12.75" customHeight="1" x14ac:dyDescent="0.2">
      <c r="A14" s="256"/>
      <c r="B14" s="257"/>
      <c r="C14" s="257"/>
      <c r="D14" s="257"/>
      <c r="E14" s="257"/>
      <c r="F14" s="361" t="s">
        <v>997</v>
      </c>
      <c r="G14" s="312"/>
      <c r="H14" s="312"/>
      <c r="I14" s="265">
        <f t="shared" ref="I14:K14" si="4">ROUND(SUM(I11:I13),2)</f>
        <v>0</v>
      </c>
      <c r="J14" s="265">
        <f t="shared" si="4"/>
        <v>9.89</v>
      </c>
      <c r="K14" s="265">
        <f t="shared" si="4"/>
        <v>0</v>
      </c>
      <c r="L14" s="83"/>
      <c r="M14" s="83"/>
      <c r="N14" s="83"/>
      <c r="O14" s="83"/>
      <c r="P14" s="83"/>
      <c r="Q14" s="83"/>
      <c r="R14" s="83"/>
      <c r="S14" s="83"/>
      <c r="T14" s="83"/>
      <c r="U14" s="83"/>
      <c r="V14" s="83"/>
      <c r="W14" s="83"/>
      <c r="X14" s="83"/>
      <c r="Y14" s="83"/>
      <c r="Z14" s="83"/>
    </row>
    <row r="15" spans="1:26" ht="12.75" customHeight="1" x14ac:dyDescent="0.2">
      <c r="A15" s="256"/>
      <c r="B15" s="363"/>
      <c r="C15" s="312"/>
      <c r="D15" s="312"/>
      <c r="E15" s="312"/>
      <c r="F15" s="312"/>
      <c r="G15" s="312"/>
      <c r="H15" s="312"/>
      <c r="I15" s="312"/>
      <c r="J15" s="312"/>
      <c r="K15" s="256"/>
      <c r="L15" s="83"/>
      <c r="M15" s="83"/>
      <c r="N15" s="83"/>
      <c r="O15" s="83"/>
      <c r="P15" s="83"/>
      <c r="Q15" s="83"/>
      <c r="R15" s="83"/>
      <c r="S15" s="83"/>
      <c r="T15" s="83"/>
      <c r="U15" s="83"/>
      <c r="V15" s="83"/>
      <c r="W15" s="83"/>
      <c r="X15" s="83"/>
      <c r="Y15" s="83"/>
      <c r="Z15" s="83"/>
    </row>
    <row r="16" spans="1:26" ht="12.75" customHeight="1" x14ac:dyDescent="0.2">
      <c r="A16" s="258" t="str">
        <f>'Pista 01'!A9</f>
        <v>1.4.1</v>
      </c>
      <c r="B16" s="364" t="str">
        <f>VLOOKUP($A16,'Pista 01'!$A$8:$H$197,3,FALSE)</f>
        <v>Remoção de grades (acesso e grade de proteção da área lançamento )</v>
      </c>
      <c r="C16" s="293"/>
      <c r="D16" s="293"/>
      <c r="E16" s="293"/>
      <c r="F16" s="293"/>
      <c r="G16" s="293"/>
      <c r="H16" s="293"/>
      <c r="I16" s="293"/>
      <c r="J16" s="293"/>
      <c r="K16" s="259" t="str">
        <f>VLOOKUP($A16,'Pista 01'!$A$8:$H$197,4,FALSE)</f>
        <v>m²</v>
      </c>
      <c r="L16" s="83"/>
      <c r="M16" s="83"/>
      <c r="N16" s="83"/>
      <c r="O16" s="83"/>
      <c r="P16" s="83"/>
      <c r="Q16" s="83"/>
      <c r="R16" s="83"/>
      <c r="S16" s="83"/>
      <c r="T16" s="83"/>
      <c r="U16" s="83"/>
      <c r="V16" s="83"/>
      <c r="W16" s="83"/>
      <c r="X16" s="83"/>
      <c r="Y16" s="83"/>
      <c r="Z16" s="83"/>
    </row>
    <row r="17" spans="1:26" ht="12.75" customHeight="1" x14ac:dyDescent="0.2">
      <c r="A17" s="362"/>
      <c r="B17" s="312"/>
      <c r="C17" s="260"/>
      <c r="D17" s="260"/>
      <c r="E17" s="260"/>
      <c r="F17" s="260"/>
      <c r="G17" s="360" t="s">
        <v>982</v>
      </c>
      <c r="H17" s="312"/>
      <c r="I17" s="360" t="s">
        <v>983</v>
      </c>
      <c r="J17" s="312"/>
      <c r="K17" s="312"/>
      <c r="L17" s="83"/>
      <c r="M17" s="83"/>
      <c r="N17" s="83"/>
      <c r="O17" s="83"/>
      <c r="P17" s="83"/>
      <c r="Q17" s="83"/>
      <c r="R17" s="83"/>
      <c r="S17" s="83"/>
      <c r="T17" s="83"/>
      <c r="U17" s="83"/>
      <c r="V17" s="83"/>
      <c r="W17" s="83"/>
      <c r="X17" s="83"/>
      <c r="Y17" s="83"/>
      <c r="Z17" s="83"/>
    </row>
    <row r="18" spans="1:26" ht="12.75" customHeight="1" x14ac:dyDescent="0.2">
      <c r="A18" s="362" t="s">
        <v>984</v>
      </c>
      <c r="B18" s="312"/>
      <c r="C18" s="156" t="s">
        <v>985</v>
      </c>
      <c r="D18" s="156" t="s">
        <v>986</v>
      </c>
      <c r="E18" s="156" t="s">
        <v>987</v>
      </c>
      <c r="F18" s="156" t="s">
        <v>988</v>
      </c>
      <c r="G18" s="156" t="s">
        <v>989</v>
      </c>
      <c r="H18" s="156" t="s">
        <v>990</v>
      </c>
      <c r="I18" s="156" t="s">
        <v>991</v>
      </c>
      <c r="J18" s="156" t="s">
        <v>989</v>
      </c>
      <c r="K18" s="156" t="s">
        <v>990</v>
      </c>
      <c r="L18" s="83"/>
      <c r="M18" s="83"/>
      <c r="N18" s="83"/>
      <c r="O18" s="83"/>
      <c r="P18" s="83"/>
      <c r="Q18" s="83"/>
      <c r="R18" s="83"/>
      <c r="S18" s="83"/>
      <c r="T18" s="83"/>
      <c r="U18" s="83"/>
      <c r="V18" s="83"/>
      <c r="W18" s="83"/>
      <c r="X18" s="83"/>
      <c r="Y18" s="83"/>
      <c r="Z18" s="83"/>
    </row>
    <row r="19" spans="1:26" ht="12.75" customHeight="1" x14ac:dyDescent="0.2">
      <c r="A19" s="156"/>
      <c r="B19" s="261"/>
      <c r="C19" s="260"/>
      <c r="D19" s="262"/>
      <c r="E19" s="260"/>
      <c r="F19" s="262"/>
      <c r="G19" s="156" t="s">
        <v>992</v>
      </c>
      <c r="H19" s="156" t="s">
        <v>993</v>
      </c>
      <c r="I19" s="156" t="s">
        <v>994</v>
      </c>
      <c r="J19" s="156" t="s">
        <v>992</v>
      </c>
      <c r="K19" s="156" t="s">
        <v>993</v>
      </c>
      <c r="L19" s="83"/>
      <c r="M19" s="83"/>
      <c r="N19" s="83"/>
      <c r="O19" s="83"/>
      <c r="P19" s="83"/>
      <c r="Q19" s="83"/>
      <c r="R19" s="83"/>
      <c r="S19" s="83"/>
      <c r="T19" s="83"/>
      <c r="U19" s="83"/>
      <c r="V19" s="83"/>
      <c r="W19" s="83"/>
      <c r="X19" s="83"/>
      <c r="Y19" s="83"/>
      <c r="Z19" s="83"/>
    </row>
    <row r="20" spans="1:26" ht="14.25" customHeight="1" x14ac:dyDescent="0.2">
      <c r="A20" s="256"/>
      <c r="B20" s="257" t="s">
        <v>628</v>
      </c>
      <c r="C20" s="262">
        <v>1</v>
      </c>
      <c r="D20" s="262">
        <v>6</v>
      </c>
      <c r="E20" s="260"/>
      <c r="F20" s="262">
        <v>0.9</v>
      </c>
      <c r="G20" s="262">
        <f t="shared" ref="G20:G21" si="5">D20*F20</f>
        <v>5.4</v>
      </c>
      <c r="H20" s="262">
        <f t="shared" ref="H20:H21" si="6">D20*E20*F20</f>
        <v>0</v>
      </c>
      <c r="I20" s="262">
        <f t="shared" ref="I20:I21" si="7">D20</f>
        <v>6</v>
      </c>
      <c r="J20" s="262">
        <f t="shared" ref="J20:J21" si="8">ROUND(C20*G20,2)</f>
        <v>5.4</v>
      </c>
      <c r="K20" s="262">
        <f t="shared" ref="K20:K21" si="9">C20*H20</f>
        <v>0</v>
      </c>
      <c r="L20" s="83"/>
      <c r="M20" s="83"/>
      <c r="N20" s="83"/>
      <c r="O20" s="83"/>
      <c r="P20" s="83"/>
      <c r="Q20" s="83"/>
      <c r="R20" s="83"/>
      <c r="S20" s="83"/>
      <c r="T20" s="83"/>
      <c r="U20" s="83"/>
      <c r="V20" s="83"/>
      <c r="W20" s="83"/>
      <c r="X20" s="83"/>
      <c r="Y20" s="83"/>
      <c r="Z20" s="83"/>
    </row>
    <row r="21" spans="1:26" ht="14.25" customHeight="1" x14ac:dyDescent="0.2">
      <c r="A21" s="256"/>
      <c r="B21" s="257" t="s">
        <v>998</v>
      </c>
      <c r="C21" s="262">
        <v>3</v>
      </c>
      <c r="D21" s="262">
        <v>20.260000000000002</v>
      </c>
      <c r="E21" s="260"/>
      <c r="F21" s="262">
        <v>3.5</v>
      </c>
      <c r="G21" s="262">
        <f t="shared" si="5"/>
        <v>70.910000000000011</v>
      </c>
      <c r="H21" s="262">
        <f t="shared" si="6"/>
        <v>0</v>
      </c>
      <c r="I21" s="262">
        <f t="shared" si="7"/>
        <v>20.260000000000002</v>
      </c>
      <c r="J21" s="262">
        <f t="shared" si="8"/>
        <v>212.73</v>
      </c>
      <c r="K21" s="262">
        <f t="shared" si="9"/>
        <v>0</v>
      </c>
      <c r="L21" s="83"/>
      <c r="M21" s="83"/>
      <c r="N21" s="83"/>
      <c r="O21" s="83"/>
      <c r="P21" s="83"/>
      <c r="Q21" s="83"/>
      <c r="R21" s="83"/>
      <c r="S21" s="83"/>
      <c r="T21" s="83"/>
      <c r="U21" s="83"/>
      <c r="V21" s="83"/>
      <c r="W21" s="83"/>
      <c r="X21" s="83"/>
      <c r="Y21" s="83"/>
      <c r="Z21" s="83"/>
    </row>
    <row r="22" spans="1:26" ht="12.75" customHeight="1" x14ac:dyDescent="0.2">
      <c r="A22" s="256"/>
      <c r="B22" s="257"/>
      <c r="C22" s="262"/>
      <c r="D22" s="262"/>
      <c r="E22" s="262"/>
      <c r="F22" s="262"/>
      <c r="G22" s="262"/>
      <c r="H22" s="262"/>
      <c r="I22" s="262"/>
      <c r="J22" s="262"/>
      <c r="K22" s="264"/>
      <c r="L22" s="83"/>
      <c r="M22" s="83"/>
      <c r="N22" s="83"/>
      <c r="O22" s="83"/>
      <c r="P22" s="83"/>
      <c r="Q22" s="83"/>
      <c r="R22" s="83"/>
      <c r="S22" s="83"/>
      <c r="T22" s="83"/>
      <c r="U22" s="83"/>
      <c r="V22" s="83"/>
      <c r="W22" s="83"/>
      <c r="X22" s="83"/>
      <c r="Y22" s="83"/>
      <c r="Z22" s="83"/>
    </row>
    <row r="23" spans="1:26" ht="12.75" customHeight="1" x14ac:dyDescent="0.2">
      <c r="A23" s="256"/>
      <c r="B23" s="257"/>
      <c r="C23" s="257"/>
      <c r="D23" s="257"/>
      <c r="E23" s="257"/>
      <c r="F23" s="361" t="s">
        <v>997</v>
      </c>
      <c r="G23" s="312"/>
      <c r="H23" s="312"/>
      <c r="I23" s="265">
        <f t="shared" ref="I23:K23" si="10">ROUND(SUM(I20:I22),2)</f>
        <v>26.26</v>
      </c>
      <c r="J23" s="265">
        <f t="shared" si="10"/>
        <v>218.13</v>
      </c>
      <c r="K23" s="265">
        <f t="shared" si="10"/>
        <v>0</v>
      </c>
      <c r="L23" s="83"/>
      <c r="M23" s="83"/>
      <c r="N23" s="83"/>
      <c r="O23" s="83"/>
      <c r="P23" s="83"/>
      <c r="Q23" s="83"/>
      <c r="R23" s="83"/>
      <c r="S23" s="83"/>
      <c r="T23" s="83"/>
      <c r="U23" s="83"/>
      <c r="V23" s="83"/>
      <c r="W23" s="83"/>
      <c r="X23" s="83"/>
      <c r="Y23" s="83"/>
      <c r="Z23" s="83"/>
    </row>
    <row r="24" spans="1:26" ht="12.75" customHeight="1" x14ac:dyDescent="0.2">
      <c r="A24" s="256"/>
      <c r="B24" s="363"/>
      <c r="C24" s="312"/>
      <c r="D24" s="312"/>
      <c r="E24" s="312"/>
      <c r="F24" s="312"/>
      <c r="G24" s="312"/>
      <c r="H24" s="312"/>
      <c r="I24" s="312"/>
      <c r="J24" s="312"/>
      <c r="K24" s="256"/>
      <c r="L24" s="83"/>
      <c r="M24" s="83"/>
      <c r="N24" s="83"/>
      <c r="O24" s="83"/>
      <c r="P24" s="83"/>
      <c r="Q24" s="83"/>
      <c r="R24" s="83"/>
      <c r="S24" s="83"/>
      <c r="T24" s="83"/>
      <c r="U24" s="83"/>
      <c r="V24" s="83"/>
      <c r="W24" s="83"/>
      <c r="X24" s="83"/>
      <c r="Y24" s="83"/>
      <c r="Z24" s="83"/>
    </row>
    <row r="25" spans="1:26" ht="12.75" customHeight="1" x14ac:dyDescent="0.2">
      <c r="A25" s="256"/>
      <c r="B25" s="363"/>
      <c r="C25" s="312"/>
      <c r="D25" s="312"/>
      <c r="E25" s="312"/>
      <c r="F25" s="312"/>
      <c r="G25" s="312"/>
      <c r="H25" s="312"/>
      <c r="I25" s="312"/>
      <c r="J25" s="312"/>
      <c r="K25" s="256"/>
      <c r="L25" s="83"/>
      <c r="M25" s="83"/>
      <c r="N25" s="83"/>
      <c r="O25" s="83"/>
      <c r="P25" s="83"/>
      <c r="Q25" s="83"/>
      <c r="R25" s="83"/>
      <c r="S25" s="83"/>
      <c r="T25" s="83"/>
      <c r="U25" s="83"/>
      <c r="V25" s="83"/>
      <c r="W25" s="83"/>
      <c r="X25" s="83"/>
      <c r="Y25" s="83"/>
      <c r="Z25" s="83"/>
    </row>
    <row r="26" spans="1:26" ht="12.75" customHeight="1" x14ac:dyDescent="0.2">
      <c r="A26" s="258" t="str">
        <f>'Pista 01'!A12</f>
        <v>1.4.4</v>
      </c>
      <c r="B26" s="364" t="str">
        <f>VLOOKUP($A26,'Pista 01'!$A$8:$H$197,3,FALSE)</f>
        <v>Carga e descarga mecanizadas de entulho em caminhão basculante 6 m³</v>
      </c>
      <c r="C26" s="293"/>
      <c r="D26" s="293"/>
      <c r="E26" s="293"/>
      <c r="F26" s="293"/>
      <c r="G26" s="293"/>
      <c r="H26" s="293"/>
      <c r="I26" s="293"/>
      <c r="J26" s="293"/>
      <c r="K26" s="259" t="str">
        <f>VLOOKUP($A26,'Pista 01'!$A$8:$H$197,4,FALSE)</f>
        <v>m³</v>
      </c>
      <c r="L26" s="83"/>
      <c r="M26" s="83"/>
      <c r="N26" s="83"/>
      <c r="O26" s="83"/>
      <c r="P26" s="83"/>
      <c r="Q26" s="83"/>
      <c r="R26" s="83"/>
      <c r="S26" s="83"/>
      <c r="T26" s="83"/>
      <c r="U26" s="83"/>
      <c r="V26" s="83"/>
      <c r="W26" s="83"/>
      <c r="X26" s="83"/>
      <c r="Y26" s="83"/>
      <c r="Z26" s="83"/>
    </row>
    <row r="27" spans="1:26" ht="12.75" customHeight="1" x14ac:dyDescent="0.2">
      <c r="A27" s="362"/>
      <c r="B27" s="312"/>
      <c r="C27" s="260"/>
      <c r="D27" s="260"/>
      <c r="E27" s="260"/>
      <c r="F27" s="260"/>
      <c r="G27" s="360" t="s">
        <v>982</v>
      </c>
      <c r="H27" s="312"/>
      <c r="I27" s="360" t="s">
        <v>983</v>
      </c>
      <c r="J27" s="312"/>
      <c r="K27" s="312"/>
      <c r="L27" s="83"/>
      <c r="M27" s="83"/>
      <c r="N27" s="83"/>
      <c r="O27" s="83"/>
      <c r="P27" s="83"/>
      <c r="Q27" s="83"/>
      <c r="R27" s="83"/>
      <c r="S27" s="83"/>
      <c r="T27" s="83"/>
      <c r="U27" s="83"/>
      <c r="V27" s="83"/>
      <c r="W27" s="83"/>
      <c r="X27" s="83"/>
      <c r="Y27" s="83"/>
      <c r="Z27" s="83"/>
    </row>
    <row r="28" spans="1:26" ht="21" customHeight="1" x14ac:dyDescent="0.2">
      <c r="A28" s="362" t="s">
        <v>984</v>
      </c>
      <c r="B28" s="312"/>
      <c r="C28" s="156" t="s">
        <v>999</v>
      </c>
      <c r="D28" s="156" t="s">
        <v>986</v>
      </c>
      <c r="E28" s="156" t="s">
        <v>987</v>
      </c>
      <c r="F28" s="156" t="s">
        <v>988</v>
      </c>
      <c r="G28" s="156" t="s">
        <v>989</v>
      </c>
      <c r="H28" s="156" t="s">
        <v>990</v>
      </c>
      <c r="I28" s="156" t="s">
        <v>991</v>
      </c>
      <c r="J28" s="156" t="s">
        <v>989</v>
      </c>
      <c r="K28" s="156" t="s">
        <v>990</v>
      </c>
      <c r="L28" s="83"/>
      <c r="M28" s="83"/>
      <c r="N28" s="83"/>
      <c r="O28" s="83"/>
      <c r="P28" s="83"/>
      <c r="Q28" s="83"/>
      <c r="R28" s="83"/>
      <c r="S28" s="83"/>
      <c r="T28" s="83"/>
      <c r="U28" s="83"/>
      <c r="V28" s="83"/>
      <c r="W28" s="83"/>
      <c r="X28" s="83"/>
      <c r="Y28" s="83"/>
      <c r="Z28" s="83"/>
    </row>
    <row r="29" spans="1:26" ht="12.75" customHeight="1" x14ac:dyDescent="0.2">
      <c r="A29" s="156"/>
      <c r="B29" s="257"/>
      <c r="C29" s="262"/>
      <c r="D29" s="262"/>
      <c r="E29" s="260"/>
      <c r="F29" s="262"/>
      <c r="G29" s="156" t="s">
        <v>992</v>
      </c>
      <c r="H29" s="156" t="s">
        <v>993</v>
      </c>
      <c r="I29" s="156" t="s">
        <v>994</v>
      </c>
      <c r="J29" s="156" t="s">
        <v>992</v>
      </c>
      <c r="K29" s="156" t="s">
        <v>993</v>
      </c>
      <c r="L29" s="83"/>
      <c r="M29" s="83"/>
      <c r="N29" s="83"/>
      <c r="O29" s="83"/>
      <c r="P29" s="83"/>
      <c r="Q29" s="83"/>
      <c r="R29" s="83"/>
      <c r="S29" s="83"/>
      <c r="T29" s="83"/>
      <c r="U29" s="83"/>
      <c r="V29" s="83"/>
      <c r="W29" s="83"/>
      <c r="X29" s="83"/>
      <c r="Y29" s="83"/>
      <c r="Z29" s="83"/>
    </row>
    <row r="30" spans="1:26" ht="14.25" customHeight="1" x14ac:dyDescent="0.2">
      <c r="A30" s="256"/>
      <c r="B30" s="257" t="s">
        <v>1000</v>
      </c>
      <c r="C30" s="262">
        <v>1.25</v>
      </c>
      <c r="D30" s="262"/>
      <c r="E30" s="260"/>
      <c r="F30" s="262"/>
      <c r="G30" s="262">
        <f t="shared" ref="G30:G31" si="11">D30*F30</f>
        <v>0</v>
      </c>
      <c r="H30" s="262">
        <f>'Pista 01'!E11</f>
        <v>30.77</v>
      </c>
      <c r="I30" s="262">
        <v>0</v>
      </c>
      <c r="J30" s="262">
        <f t="shared" ref="J30:J31" si="12">C30*G30</f>
        <v>0</v>
      </c>
      <c r="K30" s="262">
        <f>ROUND(C30*H30,2)</f>
        <v>38.46</v>
      </c>
      <c r="L30" s="83"/>
      <c r="M30" s="83"/>
      <c r="N30" s="83"/>
      <c r="O30" s="83"/>
      <c r="P30" s="83"/>
      <c r="Q30" s="83"/>
      <c r="R30" s="83"/>
      <c r="S30" s="83"/>
      <c r="T30" s="83"/>
      <c r="U30" s="83"/>
      <c r="V30" s="83"/>
      <c r="W30" s="83"/>
      <c r="X30" s="83"/>
      <c r="Y30" s="83"/>
      <c r="Z30" s="83"/>
    </row>
    <row r="31" spans="1:26" ht="14.25" customHeight="1" x14ac:dyDescent="0.2">
      <c r="A31" s="256"/>
      <c r="B31" s="257"/>
      <c r="C31" s="262"/>
      <c r="D31" s="262"/>
      <c r="E31" s="263"/>
      <c r="F31" s="262"/>
      <c r="G31" s="262">
        <f t="shared" si="11"/>
        <v>0</v>
      </c>
      <c r="H31" s="262">
        <f>D31*E31*F31</f>
        <v>0</v>
      </c>
      <c r="I31" s="262">
        <f>C31*D31</f>
        <v>0</v>
      </c>
      <c r="J31" s="262">
        <f t="shared" si="12"/>
        <v>0</v>
      </c>
      <c r="K31" s="262">
        <f>C31*H31</f>
        <v>0</v>
      </c>
      <c r="L31" s="83"/>
      <c r="M31" s="83"/>
      <c r="N31" s="83"/>
      <c r="O31" s="83"/>
      <c r="P31" s="83"/>
      <c r="Q31" s="83"/>
      <c r="R31" s="83"/>
      <c r="S31" s="83"/>
      <c r="T31" s="83"/>
      <c r="U31" s="83"/>
      <c r="V31" s="83"/>
      <c r="W31" s="83"/>
      <c r="X31" s="83"/>
      <c r="Y31" s="83"/>
      <c r="Z31" s="83"/>
    </row>
    <row r="32" spans="1:26" ht="12.75" customHeight="1" x14ac:dyDescent="0.2">
      <c r="A32" s="256"/>
      <c r="B32" s="257"/>
      <c r="C32" s="262"/>
      <c r="D32" s="262"/>
      <c r="E32" s="262"/>
      <c r="F32" s="262"/>
      <c r="G32" s="262"/>
      <c r="H32" s="262"/>
      <c r="I32" s="262"/>
      <c r="J32" s="262"/>
      <c r="K32" s="264"/>
      <c r="L32" s="83"/>
      <c r="M32" s="83"/>
      <c r="N32" s="83"/>
      <c r="O32" s="83"/>
      <c r="P32" s="83"/>
      <c r="Q32" s="83"/>
      <c r="R32" s="83"/>
      <c r="S32" s="83"/>
      <c r="T32" s="83"/>
      <c r="U32" s="83"/>
      <c r="V32" s="83"/>
      <c r="W32" s="83"/>
      <c r="X32" s="83"/>
      <c r="Y32" s="83"/>
      <c r="Z32" s="83"/>
    </row>
    <row r="33" spans="1:26" ht="12.75" customHeight="1" x14ac:dyDescent="0.2">
      <c r="A33" s="256"/>
      <c r="B33" s="257"/>
      <c r="C33" s="257"/>
      <c r="D33" s="257"/>
      <c r="E33" s="257"/>
      <c r="F33" s="361" t="s">
        <v>997</v>
      </c>
      <c r="G33" s="312"/>
      <c r="H33" s="312"/>
      <c r="I33" s="265">
        <f t="shared" ref="I33:K33" si="13">ROUND(SUM(I30:I32),2)</f>
        <v>0</v>
      </c>
      <c r="J33" s="265">
        <f t="shared" si="13"/>
        <v>0</v>
      </c>
      <c r="K33" s="265">
        <f t="shared" si="13"/>
        <v>38.46</v>
      </c>
      <c r="L33" s="83"/>
      <c r="M33" s="83"/>
      <c r="N33" s="83"/>
      <c r="O33" s="83"/>
      <c r="P33" s="83"/>
      <c r="Q33" s="83"/>
      <c r="R33" s="83"/>
      <c r="S33" s="83"/>
      <c r="T33" s="83"/>
      <c r="U33" s="83"/>
      <c r="V33" s="83"/>
      <c r="W33" s="83"/>
      <c r="X33" s="83"/>
      <c r="Y33" s="83"/>
      <c r="Z33" s="83"/>
    </row>
    <row r="34" spans="1:26" ht="12.75" customHeight="1" x14ac:dyDescent="0.2">
      <c r="A34" s="256"/>
      <c r="B34" s="363"/>
      <c r="C34" s="312"/>
      <c r="D34" s="312"/>
      <c r="E34" s="312"/>
      <c r="F34" s="312"/>
      <c r="G34" s="312"/>
      <c r="H34" s="312"/>
      <c r="I34" s="312"/>
      <c r="J34" s="312"/>
      <c r="K34" s="256"/>
      <c r="L34" s="83"/>
      <c r="M34" s="83"/>
      <c r="N34" s="83"/>
      <c r="O34" s="83"/>
      <c r="P34" s="83"/>
      <c r="Q34" s="83"/>
      <c r="R34" s="83"/>
      <c r="S34" s="83"/>
      <c r="T34" s="83"/>
      <c r="U34" s="83"/>
      <c r="V34" s="83"/>
      <c r="W34" s="83"/>
      <c r="X34" s="83"/>
      <c r="Y34" s="83"/>
      <c r="Z34" s="83"/>
    </row>
    <row r="35" spans="1:26" ht="12.75" customHeight="1" x14ac:dyDescent="0.2">
      <c r="A35" s="258" t="str">
        <f>'Pista 01'!A13</f>
        <v>1.4.5</v>
      </c>
      <c r="B35" s="364" t="str">
        <f>VLOOKUP($A35,'Pista 01'!$A$8:$H$197,3,FALSE)</f>
        <v xml:space="preserve">Transporte comercial com caminhão basculante 6 m³, DMT=22,0 Km, rodovia pavimentada carga, manobras e descarga </v>
      </c>
      <c r="C35" s="293"/>
      <c r="D35" s="293"/>
      <c r="E35" s="293"/>
      <c r="F35" s="293"/>
      <c r="G35" s="293"/>
      <c r="H35" s="293"/>
      <c r="I35" s="293"/>
      <c r="J35" s="293"/>
      <c r="K35" s="259" t="str">
        <f>VLOOKUP($A35,'Pista 01'!$A$8:$H$197,4,FALSE)</f>
        <v>m³xkm</v>
      </c>
      <c r="L35" s="83"/>
      <c r="M35" s="83"/>
      <c r="N35" s="83"/>
      <c r="O35" s="83"/>
      <c r="P35" s="83"/>
      <c r="Q35" s="83"/>
      <c r="R35" s="83"/>
      <c r="S35" s="83"/>
      <c r="T35" s="83"/>
      <c r="U35" s="83"/>
      <c r="V35" s="83"/>
      <c r="W35" s="83"/>
      <c r="X35" s="83"/>
      <c r="Y35" s="83"/>
      <c r="Z35" s="83"/>
    </row>
    <row r="36" spans="1:26" ht="12.75" customHeight="1" x14ac:dyDescent="0.2">
      <c r="A36" s="362"/>
      <c r="B36" s="312"/>
      <c r="C36" s="260"/>
      <c r="D36" s="260"/>
      <c r="E36" s="260"/>
      <c r="F36" s="260"/>
      <c r="G36" s="360" t="s">
        <v>982</v>
      </c>
      <c r="H36" s="312"/>
      <c r="I36" s="360" t="s">
        <v>983</v>
      </c>
      <c r="J36" s="312"/>
      <c r="K36" s="312"/>
      <c r="L36" s="83"/>
      <c r="M36" s="83"/>
      <c r="N36" s="83"/>
      <c r="O36" s="83"/>
      <c r="P36" s="83"/>
      <c r="Q36" s="83"/>
      <c r="R36" s="83"/>
      <c r="S36" s="83"/>
      <c r="T36" s="83"/>
      <c r="U36" s="83"/>
      <c r="V36" s="83"/>
      <c r="W36" s="83"/>
      <c r="X36" s="83"/>
      <c r="Y36" s="83"/>
      <c r="Z36" s="83"/>
    </row>
    <row r="37" spans="1:26" ht="12.75" customHeight="1" x14ac:dyDescent="0.2">
      <c r="A37" s="362" t="s">
        <v>984</v>
      </c>
      <c r="B37" s="312"/>
      <c r="C37" s="156" t="s">
        <v>985</v>
      </c>
      <c r="D37" s="156" t="s">
        <v>1001</v>
      </c>
      <c r="E37" s="156" t="s">
        <v>987</v>
      </c>
      <c r="F37" s="156" t="s">
        <v>988</v>
      </c>
      <c r="G37" s="156" t="s">
        <v>989</v>
      </c>
      <c r="H37" s="156" t="s">
        <v>990</v>
      </c>
      <c r="I37" s="156" t="s">
        <v>991</v>
      </c>
      <c r="J37" s="156" t="s">
        <v>989</v>
      </c>
      <c r="K37" s="156" t="s">
        <v>1002</v>
      </c>
      <c r="L37" s="83"/>
      <c r="M37" s="83"/>
      <c r="N37" s="83"/>
      <c r="O37" s="83"/>
      <c r="P37" s="83"/>
      <c r="Q37" s="83"/>
      <c r="R37" s="83"/>
      <c r="S37" s="83"/>
      <c r="T37" s="83"/>
      <c r="U37" s="83"/>
      <c r="V37" s="83"/>
      <c r="W37" s="83"/>
      <c r="X37" s="83"/>
      <c r="Y37" s="83"/>
      <c r="Z37" s="83"/>
    </row>
    <row r="38" spans="1:26" ht="12.75" customHeight="1" x14ac:dyDescent="0.2">
      <c r="A38" s="156"/>
      <c r="B38" s="261"/>
      <c r="C38" s="260"/>
      <c r="D38" s="262"/>
      <c r="E38" s="260"/>
      <c r="F38" s="262"/>
      <c r="G38" s="156" t="s">
        <v>992</v>
      </c>
      <c r="H38" s="156" t="s">
        <v>993</v>
      </c>
      <c r="I38" s="156" t="s">
        <v>994</v>
      </c>
      <c r="J38" s="156" t="s">
        <v>992</v>
      </c>
      <c r="K38" s="156" t="s">
        <v>1003</v>
      </c>
      <c r="L38" s="83"/>
      <c r="M38" s="83"/>
      <c r="N38" s="83"/>
      <c r="O38" s="83"/>
      <c r="P38" s="83"/>
      <c r="Q38" s="83"/>
      <c r="R38" s="83"/>
      <c r="S38" s="83"/>
      <c r="T38" s="83"/>
      <c r="U38" s="83"/>
      <c r="V38" s="83"/>
      <c r="W38" s="83"/>
      <c r="X38" s="83"/>
      <c r="Y38" s="83"/>
      <c r="Z38" s="83"/>
    </row>
    <row r="39" spans="1:26" ht="14.25" customHeight="1" x14ac:dyDescent="0.2">
      <c r="A39" s="256"/>
      <c r="B39" s="257" t="s">
        <v>1004</v>
      </c>
      <c r="C39" s="262">
        <v>1</v>
      </c>
      <c r="D39" s="262">
        <v>22</v>
      </c>
      <c r="E39" s="260"/>
      <c r="F39" s="262"/>
      <c r="G39" s="262">
        <f>D39*F39</f>
        <v>0</v>
      </c>
      <c r="H39" s="262">
        <f>K30</f>
        <v>38.46</v>
      </c>
      <c r="I39" s="262">
        <v>0</v>
      </c>
      <c r="J39" s="262">
        <f>C39*G39</f>
        <v>0</v>
      </c>
      <c r="K39" s="262">
        <f>ROUND(D39*H39,2)</f>
        <v>846.12</v>
      </c>
      <c r="L39" s="83"/>
      <c r="M39" s="83"/>
      <c r="N39" s="83"/>
      <c r="O39" s="83"/>
      <c r="P39" s="83"/>
      <c r="Q39" s="83"/>
      <c r="R39" s="83"/>
      <c r="S39" s="83"/>
      <c r="T39" s="83"/>
      <c r="U39" s="83"/>
      <c r="V39" s="83"/>
      <c r="W39" s="83"/>
      <c r="X39" s="83"/>
      <c r="Y39" s="83"/>
      <c r="Z39" s="83"/>
    </row>
    <row r="40" spans="1:26" ht="12.75" customHeight="1" x14ac:dyDescent="0.2">
      <c r="A40" s="256"/>
      <c r="B40" s="257"/>
      <c r="C40" s="262"/>
      <c r="D40" s="262"/>
      <c r="E40" s="262"/>
      <c r="F40" s="262"/>
      <c r="G40" s="262"/>
      <c r="H40" s="262"/>
      <c r="I40" s="262"/>
      <c r="J40" s="262"/>
      <c r="K40" s="264"/>
      <c r="L40" s="83"/>
      <c r="M40" s="83"/>
      <c r="N40" s="83"/>
      <c r="O40" s="83"/>
      <c r="P40" s="83"/>
      <c r="Q40" s="83"/>
      <c r="R40" s="83"/>
      <c r="S40" s="83"/>
      <c r="T40" s="83"/>
      <c r="U40" s="83"/>
      <c r="V40" s="83"/>
      <c r="W40" s="83"/>
      <c r="X40" s="83"/>
      <c r="Y40" s="83"/>
      <c r="Z40" s="83"/>
    </row>
    <row r="41" spans="1:26" ht="12.75" customHeight="1" x14ac:dyDescent="0.2">
      <c r="A41" s="256"/>
      <c r="B41" s="257"/>
      <c r="C41" s="257"/>
      <c r="D41" s="257"/>
      <c r="E41" s="257"/>
      <c r="F41" s="361" t="s">
        <v>997</v>
      </c>
      <c r="G41" s="312"/>
      <c r="H41" s="312"/>
      <c r="I41" s="265">
        <f t="shared" ref="I41:K41" si="14">ROUND(SUM(I39:I40),2)</f>
        <v>0</v>
      </c>
      <c r="J41" s="265">
        <f t="shared" si="14"/>
        <v>0</v>
      </c>
      <c r="K41" s="265">
        <f t="shared" si="14"/>
        <v>846.12</v>
      </c>
      <c r="L41" s="83"/>
      <c r="M41" s="83"/>
      <c r="N41" s="83"/>
      <c r="O41" s="83"/>
      <c r="P41" s="83"/>
      <c r="Q41" s="83"/>
      <c r="R41" s="83"/>
      <c r="S41" s="83"/>
      <c r="T41" s="83"/>
      <c r="U41" s="83"/>
      <c r="V41" s="83"/>
      <c r="W41" s="83"/>
      <c r="X41" s="83"/>
      <c r="Y41" s="83"/>
      <c r="Z41" s="83"/>
    </row>
    <row r="42" spans="1:26" ht="12.75" customHeight="1" x14ac:dyDescent="0.2">
      <c r="A42" s="256"/>
      <c r="B42" s="363"/>
      <c r="C42" s="312"/>
      <c r="D42" s="312"/>
      <c r="E42" s="312"/>
      <c r="F42" s="312"/>
      <c r="G42" s="312"/>
      <c r="H42" s="312"/>
      <c r="I42" s="312"/>
      <c r="J42" s="312"/>
      <c r="K42" s="256"/>
      <c r="L42" s="83"/>
      <c r="M42" s="83"/>
      <c r="N42" s="83"/>
      <c r="O42" s="83"/>
      <c r="P42" s="83"/>
      <c r="Q42" s="83"/>
      <c r="R42" s="83"/>
      <c r="S42" s="83"/>
      <c r="T42" s="83"/>
      <c r="U42" s="83"/>
      <c r="V42" s="83"/>
      <c r="W42" s="83"/>
      <c r="X42" s="83"/>
      <c r="Y42" s="83"/>
      <c r="Z42" s="83"/>
    </row>
    <row r="43" spans="1:26" ht="12.75" customHeight="1" x14ac:dyDescent="0.2">
      <c r="A43" s="256"/>
      <c r="B43" s="363"/>
      <c r="C43" s="312"/>
      <c r="D43" s="312"/>
      <c r="E43" s="312"/>
      <c r="F43" s="312"/>
      <c r="G43" s="312"/>
      <c r="H43" s="312"/>
      <c r="I43" s="312"/>
      <c r="J43" s="312"/>
      <c r="K43" s="256"/>
      <c r="L43" s="83"/>
      <c r="M43" s="83"/>
      <c r="N43" s="83"/>
      <c r="O43" s="83"/>
      <c r="P43" s="83"/>
      <c r="Q43" s="83"/>
      <c r="R43" s="83"/>
      <c r="S43" s="83"/>
      <c r="T43" s="83"/>
      <c r="U43" s="83"/>
      <c r="V43" s="83"/>
      <c r="W43" s="83"/>
      <c r="X43" s="83"/>
      <c r="Y43" s="83"/>
      <c r="Z43" s="83"/>
    </row>
    <row r="44" spans="1:26" ht="12.75" customHeight="1" x14ac:dyDescent="0.2">
      <c r="A44" s="266" t="str">
        <f>'Pista 01'!A15</f>
        <v>1.5.1</v>
      </c>
      <c r="B44" s="365" t="str">
        <f>VLOOKUP($A44,'Pista 01'!$A$8:$H$197,3,FALSE)</f>
        <v>Limpeza mecanizada de terreno com remoção de camada vegetal, utilizando motoniveladora</v>
      </c>
      <c r="C44" s="293"/>
      <c r="D44" s="293"/>
      <c r="E44" s="293"/>
      <c r="F44" s="293"/>
      <c r="G44" s="293"/>
      <c r="H44" s="293"/>
      <c r="I44" s="293"/>
      <c r="J44" s="293"/>
      <c r="K44" s="267" t="str">
        <f>VLOOKUP($A44,'Pista 01'!$A$8:$H$197,4,FALSE)</f>
        <v>m²</v>
      </c>
      <c r="L44" s="10"/>
      <c r="M44" s="10"/>
      <c r="N44" s="10"/>
      <c r="O44" s="10"/>
      <c r="P44" s="10"/>
      <c r="Q44" s="10"/>
      <c r="R44" s="10"/>
      <c r="S44" s="10"/>
      <c r="T44" s="10"/>
      <c r="U44" s="10"/>
      <c r="V44" s="10"/>
      <c r="W44" s="10"/>
      <c r="X44" s="10"/>
      <c r="Y44" s="10"/>
      <c r="Z44" s="10"/>
    </row>
    <row r="45" spans="1:26" ht="12.75" customHeight="1" x14ac:dyDescent="0.2">
      <c r="A45" s="362"/>
      <c r="B45" s="312"/>
      <c r="C45" s="260"/>
      <c r="D45" s="260"/>
      <c r="E45" s="260"/>
      <c r="F45" s="260"/>
      <c r="G45" s="360" t="s">
        <v>982</v>
      </c>
      <c r="H45" s="312"/>
      <c r="I45" s="360" t="s">
        <v>983</v>
      </c>
      <c r="J45" s="312"/>
      <c r="K45" s="312"/>
      <c r="L45" s="83"/>
      <c r="M45" s="83"/>
      <c r="N45" s="83"/>
      <c r="O45" s="83"/>
      <c r="P45" s="83"/>
      <c r="Q45" s="83"/>
      <c r="R45" s="83"/>
      <c r="S45" s="83"/>
      <c r="T45" s="83"/>
      <c r="U45" s="83"/>
      <c r="V45" s="83"/>
      <c r="W45" s="83"/>
      <c r="X45" s="83"/>
      <c r="Y45" s="83"/>
      <c r="Z45" s="83"/>
    </row>
    <row r="46" spans="1:26" ht="12.75" customHeight="1" x14ac:dyDescent="0.2">
      <c r="A46" s="362" t="s">
        <v>984</v>
      </c>
      <c r="B46" s="312"/>
      <c r="C46" s="156" t="s">
        <v>985</v>
      </c>
      <c r="D46" s="156" t="s">
        <v>986</v>
      </c>
      <c r="E46" s="156" t="s">
        <v>987</v>
      </c>
      <c r="F46" s="156" t="s">
        <v>988</v>
      </c>
      <c r="G46" s="156" t="s">
        <v>989</v>
      </c>
      <c r="H46" s="156" t="s">
        <v>990</v>
      </c>
      <c r="I46" s="156" t="s">
        <v>991</v>
      </c>
      <c r="J46" s="156" t="s">
        <v>989</v>
      </c>
      <c r="K46" s="156" t="s">
        <v>990</v>
      </c>
      <c r="L46" s="83"/>
      <c r="M46" s="83"/>
      <c r="N46" s="83"/>
      <c r="O46" s="83"/>
      <c r="P46" s="83"/>
      <c r="Q46" s="83"/>
      <c r="R46" s="83"/>
      <c r="S46" s="83"/>
      <c r="T46" s="83"/>
      <c r="U46" s="83"/>
      <c r="V46" s="83"/>
      <c r="W46" s="83"/>
      <c r="X46" s="83"/>
      <c r="Y46" s="83"/>
      <c r="Z46" s="83"/>
    </row>
    <row r="47" spans="1:26" ht="12.75" customHeight="1" x14ac:dyDescent="0.2">
      <c r="A47" s="156"/>
      <c r="B47" s="261"/>
      <c r="C47" s="260"/>
      <c r="D47" s="262"/>
      <c r="E47" s="260"/>
      <c r="F47" s="262"/>
      <c r="G47" s="156" t="s">
        <v>992</v>
      </c>
      <c r="H47" s="156" t="s">
        <v>993</v>
      </c>
      <c r="I47" s="156" t="s">
        <v>994</v>
      </c>
      <c r="J47" s="156" t="s">
        <v>992</v>
      </c>
      <c r="K47" s="156" t="s">
        <v>993</v>
      </c>
      <c r="L47" s="83"/>
      <c r="M47" s="83"/>
      <c r="N47" s="83"/>
      <c r="O47" s="83"/>
      <c r="P47" s="83"/>
      <c r="Q47" s="83"/>
      <c r="R47" s="83"/>
      <c r="S47" s="83"/>
      <c r="T47" s="83"/>
      <c r="U47" s="83"/>
      <c r="V47" s="83"/>
      <c r="W47" s="83"/>
      <c r="X47" s="83"/>
      <c r="Y47" s="83"/>
      <c r="Z47" s="83"/>
    </row>
    <row r="48" spans="1:26" ht="14.25" customHeight="1" x14ac:dyDescent="0.2">
      <c r="A48" s="256"/>
      <c r="B48" s="257" t="s">
        <v>1005</v>
      </c>
      <c r="C48" s="262">
        <v>1</v>
      </c>
      <c r="D48" s="262"/>
      <c r="E48" s="260"/>
      <c r="F48" s="262"/>
      <c r="G48" s="262">
        <f>10325.95-543.44</f>
        <v>9782.51</v>
      </c>
      <c r="H48" s="262">
        <f t="shared" ref="H48:H49" si="15">D48*E48*F48</f>
        <v>0</v>
      </c>
      <c r="I48" s="262"/>
      <c r="J48" s="262">
        <f t="shared" ref="J48:J49" si="16">ROUND(C48*G48,2)</f>
        <v>9782.51</v>
      </c>
      <c r="K48" s="262">
        <f t="shared" ref="K48:K49" si="17">C48*H48</f>
        <v>0</v>
      </c>
      <c r="L48" s="83"/>
      <c r="M48" s="83"/>
      <c r="N48" s="83"/>
      <c r="O48" s="83"/>
      <c r="P48" s="83"/>
      <c r="Q48" s="83"/>
      <c r="R48" s="83"/>
      <c r="S48" s="83"/>
      <c r="T48" s="83"/>
      <c r="U48" s="83"/>
      <c r="V48" s="83"/>
      <c r="W48" s="83"/>
      <c r="X48" s="83"/>
      <c r="Y48" s="83"/>
      <c r="Z48" s="83"/>
    </row>
    <row r="49" spans="1:26" ht="14.25" customHeight="1" x14ac:dyDescent="0.2">
      <c r="A49" s="256"/>
      <c r="B49" s="257" t="s">
        <v>1005</v>
      </c>
      <c r="C49" s="262">
        <v>1</v>
      </c>
      <c r="D49" s="262"/>
      <c r="E49" s="263"/>
      <c r="F49" s="262"/>
      <c r="G49" s="262">
        <f>21929.95-14832.78-252.05-171.36</f>
        <v>6673.76</v>
      </c>
      <c r="H49" s="262">
        <f t="shared" si="15"/>
        <v>0</v>
      </c>
      <c r="I49" s="262"/>
      <c r="J49" s="262">
        <f t="shared" si="16"/>
        <v>6673.76</v>
      </c>
      <c r="K49" s="262">
        <f t="shared" si="17"/>
        <v>0</v>
      </c>
      <c r="L49" s="114"/>
      <c r="M49" s="83"/>
      <c r="N49" s="83"/>
      <c r="O49" s="83"/>
      <c r="P49" s="83"/>
      <c r="Q49" s="83"/>
      <c r="R49" s="83"/>
      <c r="S49" s="83"/>
      <c r="T49" s="83"/>
      <c r="U49" s="83"/>
      <c r="V49" s="83"/>
      <c r="W49" s="83"/>
      <c r="X49" s="83"/>
      <c r="Y49" s="83"/>
      <c r="Z49" s="83"/>
    </row>
    <row r="50" spans="1:26" ht="12.75" customHeight="1" x14ac:dyDescent="0.2">
      <c r="A50" s="256"/>
      <c r="B50" s="257"/>
      <c r="C50" s="262"/>
      <c r="D50" s="262"/>
      <c r="E50" s="262"/>
      <c r="F50" s="262"/>
      <c r="G50" s="262"/>
      <c r="H50" s="262"/>
      <c r="I50" s="262"/>
      <c r="J50" s="262"/>
      <c r="K50" s="264"/>
      <c r="L50" s="83"/>
      <c r="M50" s="83"/>
      <c r="N50" s="83"/>
      <c r="O50" s="83"/>
      <c r="P50" s="83"/>
      <c r="Q50" s="83"/>
      <c r="R50" s="83"/>
      <c r="S50" s="83"/>
      <c r="T50" s="83"/>
      <c r="U50" s="83"/>
      <c r="V50" s="83"/>
      <c r="W50" s="83"/>
      <c r="X50" s="83"/>
      <c r="Y50" s="83"/>
      <c r="Z50" s="83"/>
    </row>
    <row r="51" spans="1:26" ht="12.75" customHeight="1" x14ac:dyDescent="0.2">
      <c r="A51" s="256"/>
      <c r="B51" s="257"/>
      <c r="C51" s="257"/>
      <c r="D51" s="257"/>
      <c r="E51" s="257"/>
      <c r="F51" s="361" t="s">
        <v>997</v>
      </c>
      <c r="G51" s="312"/>
      <c r="H51" s="312"/>
      <c r="I51" s="265">
        <f t="shared" ref="I51:K51" si="18">ROUND(SUM(I48:I50),2)</f>
        <v>0</v>
      </c>
      <c r="J51" s="265">
        <f t="shared" si="18"/>
        <v>16456.27</v>
      </c>
      <c r="K51" s="265">
        <f t="shared" si="18"/>
        <v>0</v>
      </c>
      <c r="L51" s="83"/>
      <c r="M51" s="83"/>
      <c r="N51" s="83"/>
      <c r="O51" s="83"/>
      <c r="P51" s="83"/>
      <c r="Q51" s="83"/>
      <c r="R51" s="83"/>
      <c r="S51" s="83"/>
      <c r="T51" s="83"/>
      <c r="U51" s="83"/>
      <c r="V51" s="83"/>
      <c r="W51" s="83"/>
      <c r="X51" s="83"/>
      <c r="Y51" s="83"/>
      <c r="Z51" s="83"/>
    </row>
    <row r="52" spans="1:26" ht="12.75" customHeight="1" x14ac:dyDescent="0.2">
      <c r="A52" s="256"/>
      <c r="B52" s="363"/>
      <c r="C52" s="312"/>
      <c r="D52" s="312"/>
      <c r="E52" s="312"/>
      <c r="F52" s="312"/>
      <c r="G52" s="312"/>
      <c r="H52" s="312"/>
      <c r="I52" s="312"/>
      <c r="J52" s="312"/>
      <c r="K52" s="256"/>
      <c r="L52" s="83"/>
      <c r="M52" s="83"/>
      <c r="N52" s="83"/>
      <c r="O52" s="83"/>
      <c r="P52" s="83"/>
      <c r="Q52" s="83"/>
      <c r="R52" s="83"/>
      <c r="S52" s="83"/>
      <c r="T52" s="83"/>
      <c r="U52" s="83"/>
      <c r="V52" s="83"/>
      <c r="W52" s="83"/>
      <c r="X52" s="83"/>
      <c r="Y52" s="83"/>
      <c r="Z52" s="83"/>
    </row>
    <row r="53" spans="1:26" ht="12.75" customHeight="1" x14ac:dyDescent="0.2">
      <c r="A53" s="266" t="str">
        <f>'Pista 01'!A16</f>
        <v>1.5.2</v>
      </c>
      <c r="B53" s="365" t="str">
        <f>VLOOKUP($A53,'Pista 01'!$A$8:$H$197,3,FALSE)</f>
        <v>Carga e descarga mecanizadas de entulho em caminhão basculante 6 m³</v>
      </c>
      <c r="C53" s="293"/>
      <c r="D53" s="293"/>
      <c r="E53" s="293"/>
      <c r="F53" s="293"/>
      <c r="G53" s="293"/>
      <c r="H53" s="293"/>
      <c r="I53" s="293"/>
      <c r="J53" s="293"/>
      <c r="K53" s="267" t="str">
        <f>VLOOKUP($A53,'Pista 01'!$A$8:$H$197,4,FALSE)</f>
        <v>m³</v>
      </c>
      <c r="L53" s="10"/>
      <c r="M53" s="10"/>
      <c r="N53" s="10"/>
      <c r="O53" s="10"/>
      <c r="P53" s="10"/>
      <c r="Q53" s="10"/>
      <c r="R53" s="10"/>
      <c r="S53" s="10"/>
      <c r="T53" s="10"/>
      <c r="U53" s="10"/>
      <c r="V53" s="10"/>
      <c r="W53" s="10"/>
      <c r="X53" s="10"/>
      <c r="Y53" s="10"/>
      <c r="Z53" s="10"/>
    </row>
    <row r="54" spans="1:26" ht="12.75" customHeight="1" x14ac:dyDescent="0.2">
      <c r="A54" s="362"/>
      <c r="B54" s="312"/>
      <c r="C54" s="260"/>
      <c r="D54" s="260"/>
      <c r="E54" s="260"/>
      <c r="F54" s="260"/>
      <c r="G54" s="360" t="s">
        <v>982</v>
      </c>
      <c r="H54" s="312"/>
      <c r="I54" s="360" t="s">
        <v>983</v>
      </c>
      <c r="J54" s="312"/>
      <c r="K54" s="312"/>
      <c r="L54" s="83"/>
      <c r="M54" s="83"/>
      <c r="N54" s="83"/>
      <c r="O54" s="83"/>
      <c r="P54" s="83"/>
      <c r="Q54" s="83"/>
      <c r="R54" s="83"/>
      <c r="S54" s="83"/>
      <c r="T54" s="83"/>
      <c r="U54" s="83"/>
      <c r="V54" s="83"/>
      <c r="W54" s="83"/>
      <c r="X54" s="83"/>
      <c r="Y54" s="83"/>
      <c r="Z54" s="83"/>
    </row>
    <row r="55" spans="1:26" ht="12.75" customHeight="1" x14ac:dyDescent="0.2">
      <c r="A55" s="362" t="s">
        <v>984</v>
      </c>
      <c r="B55" s="312"/>
      <c r="C55" s="156" t="s">
        <v>999</v>
      </c>
      <c r="D55" s="156" t="s">
        <v>986</v>
      </c>
      <c r="E55" s="156" t="s">
        <v>987</v>
      </c>
      <c r="F55" s="156" t="s">
        <v>988</v>
      </c>
      <c r="G55" s="156" t="s">
        <v>989</v>
      </c>
      <c r="H55" s="156" t="s">
        <v>990</v>
      </c>
      <c r="I55" s="156" t="s">
        <v>991</v>
      </c>
      <c r="J55" s="156" t="s">
        <v>989</v>
      </c>
      <c r="K55" s="156" t="s">
        <v>990</v>
      </c>
      <c r="L55" s="83"/>
      <c r="M55" s="83"/>
      <c r="N55" s="83"/>
      <c r="O55" s="83"/>
      <c r="P55" s="83"/>
      <c r="Q55" s="83"/>
      <c r="R55" s="83"/>
      <c r="S55" s="83"/>
      <c r="T55" s="83"/>
      <c r="U55" s="83"/>
      <c r="V55" s="83"/>
      <c r="W55" s="83"/>
      <c r="X55" s="83"/>
      <c r="Y55" s="83"/>
      <c r="Z55" s="83"/>
    </row>
    <row r="56" spans="1:26" ht="12.75" customHeight="1" x14ac:dyDescent="0.2">
      <c r="A56" s="156"/>
      <c r="B56" s="261"/>
      <c r="C56" s="262"/>
      <c r="D56" s="262"/>
      <c r="E56" s="260"/>
      <c r="F56" s="262"/>
      <c r="G56" s="156" t="s">
        <v>992</v>
      </c>
      <c r="H56" s="156" t="s">
        <v>993</v>
      </c>
      <c r="I56" s="156" t="s">
        <v>994</v>
      </c>
      <c r="J56" s="156" t="s">
        <v>992</v>
      </c>
      <c r="K56" s="156" t="s">
        <v>993</v>
      </c>
      <c r="L56" s="83"/>
      <c r="M56" s="83"/>
      <c r="N56" s="83"/>
      <c r="O56" s="83"/>
      <c r="P56" s="83"/>
      <c r="Q56" s="83"/>
      <c r="R56" s="83"/>
      <c r="S56" s="83"/>
      <c r="T56" s="83"/>
      <c r="U56" s="83"/>
      <c r="V56" s="83"/>
      <c r="W56" s="83"/>
      <c r="X56" s="83"/>
      <c r="Y56" s="83"/>
      <c r="Z56" s="83"/>
    </row>
    <row r="57" spans="1:26" ht="14.25" customHeight="1" x14ac:dyDescent="0.2">
      <c r="A57" s="256"/>
      <c r="B57" s="257" t="s">
        <v>1005</v>
      </c>
      <c r="C57" s="262">
        <v>1.25</v>
      </c>
      <c r="D57" s="262"/>
      <c r="E57" s="260"/>
      <c r="F57" s="262">
        <v>0.1</v>
      </c>
      <c r="G57" s="262">
        <f t="shared" ref="G57:G58" si="19">G48</f>
        <v>9782.51</v>
      </c>
      <c r="H57" s="262">
        <f t="shared" ref="H57:H58" si="20">D57*E57*F57</f>
        <v>0</v>
      </c>
      <c r="I57" s="262"/>
      <c r="J57" s="262"/>
      <c r="K57" s="262">
        <f t="shared" ref="K57:K58" si="21">ROUND(C57*F57*G57,2)</f>
        <v>1222.81</v>
      </c>
      <c r="L57" s="83"/>
      <c r="M57" s="83"/>
      <c r="N57" s="83"/>
      <c r="O57" s="83"/>
      <c r="P57" s="83"/>
      <c r="Q57" s="83"/>
      <c r="R57" s="83"/>
      <c r="S57" s="83"/>
      <c r="T57" s="83"/>
      <c r="U57" s="83"/>
      <c r="V57" s="83"/>
      <c r="W57" s="83"/>
      <c r="X57" s="83"/>
      <c r="Y57" s="83"/>
      <c r="Z57" s="83"/>
    </row>
    <row r="58" spans="1:26" ht="14.25" customHeight="1" x14ac:dyDescent="0.2">
      <c r="A58" s="256"/>
      <c r="B58" s="257" t="s">
        <v>1005</v>
      </c>
      <c r="C58" s="262">
        <v>1.25</v>
      </c>
      <c r="D58" s="262"/>
      <c r="E58" s="260"/>
      <c r="F58" s="262">
        <v>0.1</v>
      </c>
      <c r="G58" s="262">
        <f t="shared" si="19"/>
        <v>6673.76</v>
      </c>
      <c r="H58" s="262">
        <f t="shared" si="20"/>
        <v>0</v>
      </c>
      <c r="I58" s="262"/>
      <c r="J58" s="262"/>
      <c r="K58" s="262">
        <f t="shared" si="21"/>
        <v>834.22</v>
      </c>
      <c r="L58" s="83"/>
      <c r="M58" s="83"/>
      <c r="N58" s="83"/>
      <c r="O58" s="83"/>
      <c r="P58" s="83"/>
      <c r="Q58" s="83"/>
      <c r="R58" s="83"/>
      <c r="S58" s="83"/>
      <c r="T58" s="83"/>
      <c r="U58" s="83"/>
      <c r="V58" s="83"/>
      <c r="W58" s="83"/>
      <c r="X58" s="83"/>
      <c r="Y58" s="83"/>
      <c r="Z58" s="83"/>
    </row>
    <row r="59" spans="1:26" ht="12.75" customHeight="1" x14ac:dyDescent="0.2">
      <c r="A59" s="256"/>
      <c r="B59" s="257"/>
      <c r="C59" s="262"/>
      <c r="D59" s="262"/>
      <c r="E59" s="262"/>
      <c r="F59" s="262"/>
      <c r="G59" s="262"/>
      <c r="H59" s="262"/>
      <c r="I59" s="262"/>
      <c r="J59" s="262"/>
      <c r="K59" s="264"/>
      <c r="L59" s="83"/>
      <c r="M59" s="83"/>
      <c r="N59" s="83"/>
      <c r="O59" s="83"/>
      <c r="P59" s="83"/>
      <c r="Q59" s="83"/>
      <c r="R59" s="83"/>
      <c r="S59" s="83"/>
      <c r="T59" s="83"/>
      <c r="U59" s="83"/>
      <c r="V59" s="83"/>
      <c r="W59" s="83"/>
      <c r="X59" s="83"/>
      <c r="Y59" s="83"/>
      <c r="Z59" s="83"/>
    </row>
    <row r="60" spans="1:26" ht="12.75" customHeight="1" x14ac:dyDescent="0.2">
      <c r="A60" s="256"/>
      <c r="B60" s="257"/>
      <c r="C60" s="257"/>
      <c r="D60" s="257"/>
      <c r="E60" s="257"/>
      <c r="F60" s="361" t="s">
        <v>997</v>
      </c>
      <c r="G60" s="312"/>
      <c r="H60" s="312"/>
      <c r="I60" s="265">
        <f t="shared" ref="I60:K60" si="22">ROUND(SUM(I57:I59),2)</f>
        <v>0</v>
      </c>
      <c r="J60" s="265">
        <f t="shared" si="22"/>
        <v>0</v>
      </c>
      <c r="K60" s="265">
        <f t="shared" si="22"/>
        <v>2057.0300000000002</v>
      </c>
      <c r="L60" s="83"/>
      <c r="M60" s="114"/>
      <c r="N60" s="83"/>
      <c r="O60" s="83"/>
      <c r="P60" s="83"/>
      <c r="Q60" s="83"/>
      <c r="R60" s="83"/>
      <c r="S60" s="83"/>
      <c r="T60" s="83"/>
      <c r="U60" s="83"/>
      <c r="V60" s="83"/>
      <c r="W60" s="83"/>
      <c r="X60" s="83"/>
      <c r="Y60" s="83"/>
      <c r="Z60" s="83"/>
    </row>
    <row r="61" spans="1:26" ht="12.75" customHeight="1" x14ac:dyDescent="0.2">
      <c r="A61" s="256"/>
      <c r="B61" s="363"/>
      <c r="C61" s="312"/>
      <c r="D61" s="312"/>
      <c r="E61" s="312"/>
      <c r="F61" s="312"/>
      <c r="G61" s="312"/>
      <c r="H61" s="312"/>
      <c r="I61" s="312"/>
      <c r="J61" s="312"/>
      <c r="K61" s="256"/>
      <c r="L61" s="83"/>
      <c r="M61" s="83"/>
      <c r="N61" s="83"/>
      <c r="O61" s="83"/>
      <c r="P61" s="83"/>
      <c r="Q61" s="83"/>
      <c r="R61" s="83"/>
      <c r="S61" s="83"/>
      <c r="T61" s="83"/>
      <c r="U61" s="83"/>
      <c r="V61" s="83"/>
      <c r="W61" s="83"/>
      <c r="X61" s="83"/>
      <c r="Y61" s="83"/>
      <c r="Z61" s="83"/>
    </row>
    <row r="62" spans="1:26" ht="12.75" customHeight="1" x14ac:dyDescent="0.2">
      <c r="A62" s="266" t="str">
        <f>'Pista 01'!A17</f>
        <v>1.5.3</v>
      </c>
      <c r="B62" s="365" t="str">
        <f>VLOOKUP($A62,'Pista 01'!$A$8:$H$197,3,FALSE)</f>
        <v xml:space="preserve">Transporte comercial com caminhão basculante 6 m³, DMT=22,0 Km, rodovia pavimentada carga, manobras e descarga </v>
      </c>
      <c r="C62" s="293"/>
      <c r="D62" s="293"/>
      <c r="E62" s="293"/>
      <c r="F62" s="293"/>
      <c r="G62" s="293"/>
      <c r="H62" s="293"/>
      <c r="I62" s="293"/>
      <c r="J62" s="293"/>
      <c r="K62" s="267" t="str">
        <f>VLOOKUP($A62,'Pista 01'!$A$8:$H$197,4,FALSE)</f>
        <v>m³xkm</v>
      </c>
      <c r="L62" s="10"/>
      <c r="M62" s="10"/>
      <c r="N62" s="10"/>
      <c r="O62" s="10"/>
      <c r="P62" s="10"/>
      <c r="Q62" s="10"/>
      <c r="R62" s="10"/>
      <c r="S62" s="10"/>
      <c r="T62" s="10"/>
      <c r="U62" s="10"/>
      <c r="V62" s="10"/>
      <c r="W62" s="10"/>
      <c r="X62" s="10"/>
      <c r="Y62" s="10"/>
      <c r="Z62" s="10"/>
    </row>
    <row r="63" spans="1:26" ht="12.75" customHeight="1" x14ac:dyDescent="0.2">
      <c r="A63" s="362"/>
      <c r="B63" s="312"/>
      <c r="C63" s="260"/>
      <c r="D63" s="260"/>
      <c r="E63" s="260"/>
      <c r="F63" s="260"/>
      <c r="G63" s="360" t="s">
        <v>982</v>
      </c>
      <c r="H63" s="312"/>
      <c r="I63" s="360" t="s">
        <v>983</v>
      </c>
      <c r="J63" s="312"/>
      <c r="K63" s="312"/>
      <c r="L63" s="83"/>
      <c r="M63" s="83"/>
      <c r="N63" s="83"/>
      <c r="O63" s="83"/>
      <c r="P63" s="83"/>
      <c r="Q63" s="83"/>
      <c r="R63" s="83"/>
      <c r="S63" s="83"/>
      <c r="T63" s="83"/>
      <c r="U63" s="83"/>
      <c r="V63" s="83"/>
      <c r="W63" s="83"/>
      <c r="X63" s="83"/>
      <c r="Y63" s="83"/>
      <c r="Z63" s="83"/>
    </row>
    <row r="64" spans="1:26" ht="12.75" customHeight="1" x14ac:dyDescent="0.2">
      <c r="A64" s="362" t="s">
        <v>984</v>
      </c>
      <c r="B64" s="312"/>
      <c r="C64" s="156" t="s">
        <v>999</v>
      </c>
      <c r="D64" s="156" t="s">
        <v>1001</v>
      </c>
      <c r="E64" s="156" t="s">
        <v>987</v>
      </c>
      <c r="F64" s="156" t="s">
        <v>988</v>
      </c>
      <c r="G64" s="156" t="s">
        <v>989</v>
      </c>
      <c r="H64" s="156" t="s">
        <v>990</v>
      </c>
      <c r="I64" s="156" t="s">
        <v>991</v>
      </c>
      <c r="J64" s="156" t="s">
        <v>989</v>
      </c>
      <c r="K64" s="156" t="s">
        <v>1002</v>
      </c>
      <c r="L64" s="83"/>
      <c r="M64" s="83"/>
      <c r="N64" s="83"/>
      <c r="O64" s="83"/>
      <c r="P64" s="83"/>
      <c r="Q64" s="83"/>
      <c r="R64" s="83"/>
      <c r="S64" s="83"/>
      <c r="T64" s="83"/>
      <c r="U64" s="83"/>
      <c r="V64" s="83"/>
      <c r="W64" s="83"/>
      <c r="X64" s="83"/>
      <c r="Y64" s="83"/>
      <c r="Z64" s="83"/>
    </row>
    <row r="65" spans="1:26" ht="12.75" customHeight="1" x14ac:dyDescent="0.2">
      <c r="A65" s="156"/>
      <c r="B65" s="261"/>
      <c r="C65" s="260"/>
      <c r="D65" s="262"/>
      <c r="E65" s="260"/>
      <c r="F65" s="262"/>
      <c r="G65" s="156" t="s">
        <v>992</v>
      </c>
      <c r="H65" s="156" t="s">
        <v>993</v>
      </c>
      <c r="I65" s="156" t="s">
        <v>994</v>
      </c>
      <c r="J65" s="156" t="s">
        <v>992</v>
      </c>
      <c r="K65" s="156" t="s">
        <v>1003</v>
      </c>
      <c r="L65" s="83"/>
      <c r="M65" s="83"/>
      <c r="N65" s="83"/>
      <c r="O65" s="83"/>
      <c r="P65" s="83"/>
      <c r="Q65" s="83"/>
      <c r="R65" s="83"/>
      <c r="S65" s="83"/>
      <c r="T65" s="83"/>
      <c r="U65" s="83"/>
      <c r="V65" s="83"/>
      <c r="W65" s="83"/>
      <c r="X65" s="83"/>
      <c r="Y65" s="83"/>
      <c r="Z65" s="83"/>
    </row>
    <row r="66" spans="1:26" ht="12.75" customHeight="1" x14ac:dyDescent="0.2">
      <c r="A66" s="256"/>
      <c r="B66" s="257" t="s">
        <v>1006</v>
      </c>
      <c r="C66" s="262"/>
      <c r="D66" s="262">
        <v>22</v>
      </c>
      <c r="E66" s="260"/>
      <c r="F66" s="262"/>
      <c r="G66" s="262">
        <f>D66*F66</f>
        <v>0</v>
      </c>
      <c r="H66" s="262">
        <f>K60</f>
        <v>2057.0300000000002</v>
      </c>
      <c r="I66" s="262">
        <v>0</v>
      </c>
      <c r="J66" s="262">
        <f>C66*G66</f>
        <v>0</v>
      </c>
      <c r="K66" s="262">
        <f>ROUND(D66*H66,2)</f>
        <v>45254.66</v>
      </c>
      <c r="L66" s="83"/>
      <c r="M66" s="83"/>
      <c r="N66" s="83"/>
      <c r="O66" s="83"/>
      <c r="P66" s="83"/>
      <c r="Q66" s="83"/>
      <c r="R66" s="83"/>
      <c r="S66" s="83"/>
      <c r="T66" s="83"/>
      <c r="U66" s="83"/>
      <c r="V66" s="83"/>
      <c r="W66" s="83"/>
      <c r="X66" s="83"/>
      <c r="Y66" s="83"/>
      <c r="Z66" s="83"/>
    </row>
    <row r="67" spans="1:26" ht="12.75" customHeight="1" x14ac:dyDescent="0.2">
      <c r="A67" s="256"/>
      <c r="B67" s="257"/>
      <c r="C67" s="262"/>
      <c r="D67" s="262"/>
      <c r="E67" s="262"/>
      <c r="F67" s="262"/>
      <c r="G67" s="262"/>
      <c r="H67" s="262"/>
      <c r="I67" s="262"/>
      <c r="J67" s="262"/>
      <c r="K67" s="264"/>
      <c r="L67" s="83"/>
      <c r="M67" s="83"/>
      <c r="N67" s="83"/>
      <c r="O67" s="83"/>
      <c r="P67" s="83"/>
      <c r="Q67" s="83"/>
      <c r="R67" s="83"/>
      <c r="S67" s="83"/>
      <c r="T67" s="83"/>
      <c r="U67" s="83"/>
      <c r="V67" s="83"/>
      <c r="W67" s="83"/>
      <c r="X67" s="83"/>
      <c r="Y67" s="83"/>
      <c r="Z67" s="83"/>
    </row>
    <row r="68" spans="1:26" ht="12.75" customHeight="1" x14ac:dyDescent="0.2">
      <c r="A68" s="256"/>
      <c r="B68" s="257"/>
      <c r="C68" s="257"/>
      <c r="D68" s="257"/>
      <c r="E68" s="257"/>
      <c r="F68" s="361" t="s">
        <v>997</v>
      </c>
      <c r="G68" s="312"/>
      <c r="H68" s="312"/>
      <c r="I68" s="265">
        <f t="shared" ref="I68:K68" si="23">ROUND(SUM(I66:I67),2)</f>
        <v>0</v>
      </c>
      <c r="J68" s="265">
        <f t="shared" si="23"/>
        <v>0</v>
      </c>
      <c r="K68" s="265">
        <f t="shared" si="23"/>
        <v>45254.66</v>
      </c>
      <c r="L68" s="83"/>
      <c r="M68" s="83"/>
      <c r="N68" s="83"/>
      <c r="O68" s="83"/>
      <c r="P68" s="83"/>
      <c r="Q68" s="83"/>
      <c r="R68" s="83"/>
      <c r="S68" s="83"/>
      <c r="T68" s="83"/>
      <c r="U68" s="83"/>
      <c r="V68" s="83"/>
      <c r="W68" s="83"/>
      <c r="X68" s="83"/>
      <c r="Y68" s="83"/>
      <c r="Z68" s="83"/>
    </row>
    <row r="69" spans="1:26" ht="13.5" customHeight="1" x14ac:dyDescent="0.2">
      <c r="A69" s="256"/>
      <c r="B69" s="363"/>
      <c r="C69" s="312"/>
      <c r="D69" s="312"/>
      <c r="E69" s="312"/>
      <c r="F69" s="312"/>
      <c r="G69" s="312"/>
      <c r="H69" s="312"/>
      <c r="I69" s="312"/>
      <c r="J69" s="312"/>
      <c r="K69" s="256"/>
      <c r="L69" s="83"/>
      <c r="M69" s="83"/>
      <c r="N69" s="83"/>
      <c r="O69" s="83"/>
      <c r="P69" s="83"/>
      <c r="Q69" s="83"/>
      <c r="R69" s="83"/>
      <c r="S69" s="83"/>
      <c r="T69" s="83"/>
      <c r="U69" s="83"/>
      <c r="V69" s="83"/>
      <c r="W69" s="83"/>
      <c r="X69" s="83"/>
      <c r="Y69" s="83"/>
      <c r="Z69" s="83"/>
    </row>
    <row r="70" spans="1:26" ht="12.75" customHeight="1" x14ac:dyDescent="0.2">
      <c r="A70" s="266" t="str">
        <f>'Pista 01'!A19</f>
        <v>1.6.1</v>
      </c>
      <c r="B70" s="365" t="str">
        <f>VLOOKUP($A70,'Pista 01'!$A$8:$H$197,3,FALSE)</f>
        <v>Pedregulho ou piçarra de jazida, ao natural, para base de pavimentação (sem transporte)</v>
      </c>
      <c r="C70" s="293"/>
      <c r="D70" s="293"/>
      <c r="E70" s="293"/>
      <c r="F70" s="293"/>
      <c r="G70" s="293"/>
      <c r="H70" s="293"/>
      <c r="I70" s="293"/>
      <c r="J70" s="293"/>
      <c r="K70" s="267" t="str">
        <f>VLOOKUP($A70,'Pista 01'!$A$8:$H$197,4,FALSE)</f>
        <v>m³</v>
      </c>
      <c r="L70" s="10"/>
      <c r="M70" s="10"/>
      <c r="N70" s="10"/>
      <c r="O70" s="10"/>
      <c r="P70" s="10"/>
      <c r="Q70" s="10"/>
      <c r="R70" s="10"/>
      <c r="S70" s="10"/>
      <c r="T70" s="10"/>
      <c r="U70" s="10"/>
      <c r="V70" s="10"/>
      <c r="W70" s="10"/>
      <c r="X70" s="10"/>
      <c r="Y70" s="10"/>
      <c r="Z70" s="10"/>
    </row>
    <row r="71" spans="1:26" ht="12.75" customHeight="1" x14ac:dyDescent="0.2">
      <c r="A71" s="362"/>
      <c r="B71" s="312"/>
      <c r="C71" s="260"/>
      <c r="D71" s="260"/>
      <c r="E71" s="260"/>
      <c r="F71" s="260"/>
      <c r="G71" s="360" t="s">
        <v>982</v>
      </c>
      <c r="H71" s="312"/>
      <c r="I71" s="360" t="s">
        <v>983</v>
      </c>
      <c r="J71" s="312"/>
      <c r="K71" s="312"/>
      <c r="L71" s="83"/>
      <c r="M71" s="83"/>
      <c r="N71" s="83"/>
      <c r="O71" s="83"/>
      <c r="P71" s="83"/>
      <c r="Q71" s="83"/>
      <c r="R71" s="83"/>
      <c r="S71" s="83"/>
      <c r="T71" s="83"/>
      <c r="U71" s="83"/>
      <c r="V71" s="83"/>
      <c r="W71" s="83"/>
      <c r="X71" s="83"/>
      <c r="Y71" s="83"/>
      <c r="Z71" s="83"/>
    </row>
    <row r="72" spans="1:26" ht="12.75" customHeight="1" x14ac:dyDescent="0.2">
      <c r="A72" s="362" t="s">
        <v>984</v>
      </c>
      <c r="B72" s="312"/>
      <c r="C72" s="156" t="s">
        <v>999</v>
      </c>
      <c r="D72" s="156" t="s">
        <v>986</v>
      </c>
      <c r="E72" s="156" t="s">
        <v>987</v>
      </c>
      <c r="F72" s="156" t="s">
        <v>988</v>
      </c>
      <c r="G72" s="156" t="s">
        <v>989</v>
      </c>
      <c r="H72" s="156" t="s">
        <v>990</v>
      </c>
      <c r="I72" s="156" t="s">
        <v>991</v>
      </c>
      <c r="J72" s="156" t="s">
        <v>989</v>
      </c>
      <c r="K72" s="156" t="s">
        <v>990</v>
      </c>
      <c r="L72" s="83"/>
      <c r="M72" s="83"/>
      <c r="N72" s="83"/>
      <c r="O72" s="83"/>
      <c r="P72" s="83"/>
      <c r="Q72" s="83"/>
      <c r="R72" s="83"/>
      <c r="S72" s="83"/>
      <c r="T72" s="83"/>
      <c r="U72" s="83"/>
      <c r="V72" s="83"/>
      <c r="W72" s="83"/>
      <c r="X72" s="83"/>
      <c r="Y72" s="83"/>
      <c r="Z72" s="83"/>
    </row>
    <row r="73" spans="1:26" ht="12.75" customHeight="1" x14ac:dyDescent="0.2">
      <c r="A73" s="156"/>
      <c r="B73" s="261"/>
      <c r="C73" s="262"/>
      <c r="D73" s="262"/>
      <c r="E73" s="260"/>
      <c r="F73" s="262"/>
      <c r="G73" s="156" t="s">
        <v>992</v>
      </c>
      <c r="H73" s="156" t="s">
        <v>993</v>
      </c>
      <c r="I73" s="156" t="s">
        <v>994</v>
      </c>
      <c r="J73" s="156" t="s">
        <v>992</v>
      </c>
      <c r="K73" s="156" t="s">
        <v>993</v>
      </c>
      <c r="L73" s="83"/>
      <c r="M73" s="83"/>
      <c r="N73" s="83"/>
      <c r="O73" s="83"/>
      <c r="P73" s="83"/>
      <c r="Q73" s="83"/>
      <c r="R73" s="83"/>
      <c r="S73" s="83"/>
      <c r="T73" s="83"/>
      <c r="U73" s="83"/>
      <c r="V73" s="83"/>
      <c r="W73" s="83"/>
      <c r="X73" s="83"/>
      <c r="Y73" s="83"/>
      <c r="Z73" s="83"/>
    </row>
    <row r="74" spans="1:26" ht="12.75" customHeight="1" x14ac:dyDescent="0.2">
      <c r="A74" s="256"/>
      <c r="B74" s="257" t="s">
        <v>1007</v>
      </c>
      <c r="C74" s="262">
        <v>1</v>
      </c>
      <c r="D74" s="262"/>
      <c r="E74" s="262"/>
      <c r="F74" s="262">
        <v>0.24</v>
      </c>
      <c r="G74" s="262">
        <f>17.15*2</f>
        <v>34.299999999999997</v>
      </c>
      <c r="H74" s="262">
        <f t="shared" ref="H74:H80" si="24">D74*E74*F74</f>
        <v>0</v>
      </c>
      <c r="I74" s="262"/>
      <c r="J74" s="262"/>
      <c r="K74" s="262">
        <f t="shared" ref="K74:K80" si="25">C74*F74*G74</f>
        <v>8.2319999999999993</v>
      </c>
      <c r="L74" s="83"/>
      <c r="M74" s="83"/>
      <c r="N74" s="83"/>
      <c r="O74" s="83"/>
      <c r="P74" s="83"/>
      <c r="Q74" s="83"/>
      <c r="R74" s="83"/>
      <c r="S74" s="83"/>
      <c r="T74" s="83"/>
      <c r="U74" s="83"/>
      <c r="V74" s="83"/>
      <c r="W74" s="83"/>
      <c r="X74" s="83"/>
      <c r="Y74" s="83"/>
      <c r="Z74" s="83"/>
    </row>
    <row r="75" spans="1:26" ht="14.25" customHeight="1" x14ac:dyDescent="0.2">
      <c r="A75" s="256"/>
      <c r="B75" s="257" t="s">
        <v>1008</v>
      </c>
      <c r="C75" s="262">
        <v>1</v>
      </c>
      <c r="D75" s="262"/>
      <c r="E75" s="262"/>
      <c r="F75" s="262">
        <v>0.24</v>
      </c>
      <c r="G75" s="262">
        <v>13.4</v>
      </c>
      <c r="H75" s="262">
        <f t="shared" si="24"/>
        <v>0</v>
      </c>
      <c r="I75" s="262"/>
      <c r="J75" s="262"/>
      <c r="K75" s="262">
        <f t="shared" si="25"/>
        <v>3.2159999999999997</v>
      </c>
      <c r="L75" s="83"/>
      <c r="M75" s="83"/>
      <c r="N75" s="83"/>
      <c r="O75" s="83"/>
      <c r="P75" s="83"/>
      <c r="Q75" s="83"/>
      <c r="R75" s="83"/>
      <c r="S75" s="83"/>
      <c r="T75" s="83"/>
      <c r="U75" s="83"/>
      <c r="V75" s="83"/>
      <c r="W75" s="83"/>
      <c r="X75" s="83"/>
      <c r="Y75" s="83"/>
      <c r="Z75" s="83"/>
    </row>
    <row r="76" spans="1:26" ht="14.25" customHeight="1" x14ac:dyDescent="0.2">
      <c r="A76" s="256"/>
      <c r="B76" s="257" t="s">
        <v>1009</v>
      </c>
      <c r="C76" s="262">
        <v>1</v>
      </c>
      <c r="D76" s="262"/>
      <c r="E76" s="262"/>
      <c r="F76" s="262">
        <v>0.24</v>
      </c>
      <c r="G76" s="262">
        <f>277.87-13.4</f>
        <v>264.47000000000003</v>
      </c>
      <c r="H76" s="262">
        <f t="shared" si="24"/>
        <v>0</v>
      </c>
      <c r="I76" s="262"/>
      <c r="J76" s="262"/>
      <c r="K76" s="262">
        <f t="shared" si="25"/>
        <v>63.472800000000007</v>
      </c>
      <c r="L76" s="83"/>
      <c r="M76" s="83"/>
      <c r="N76" s="83"/>
      <c r="O76" s="83"/>
      <c r="P76" s="83"/>
      <c r="Q76" s="83"/>
      <c r="R76" s="83"/>
      <c r="S76" s="83"/>
      <c r="T76" s="83"/>
      <c r="U76" s="83"/>
      <c r="V76" s="83"/>
      <c r="W76" s="83"/>
      <c r="X76" s="83"/>
      <c r="Y76" s="83"/>
      <c r="Z76" s="83"/>
    </row>
    <row r="77" spans="1:26" ht="14.25" customHeight="1" x14ac:dyDescent="0.2">
      <c r="A77" s="256"/>
      <c r="B77" s="257" t="s">
        <v>1010</v>
      </c>
      <c r="C77" s="262">
        <v>1</v>
      </c>
      <c r="D77" s="262"/>
      <c r="E77" s="262"/>
      <c r="F77" s="262">
        <v>0.24</v>
      </c>
      <c r="G77" s="262">
        <v>0</v>
      </c>
      <c r="H77" s="262">
        <f t="shared" si="24"/>
        <v>0</v>
      </c>
      <c r="I77" s="262"/>
      <c r="J77" s="262"/>
      <c r="K77" s="262">
        <f t="shared" si="25"/>
        <v>0</v>
      </c>
      <c r="L77" s="83"/>
      <c r="M77" s="83"/>
      <c r="N77" s="83"/>
      <c r="O77" s="83"/>
      <c r="P77" s="83"/>
      <c r="Q77" s="83"/>
      <c r="R77" s="83"/>
      <c r="S77" s="83"/>
      <c r="T77" s="83"/>
      <c r="U77" s="83"/>
      <c r="V77" s="83"/>
      <c r="W77" s="83"/>
      <c r="X77" s="83"/>
      <c r="Y77" s="83"/>
      <c r="Z77" s="83"/>
    </row>
    <row r="78" spans="1:26" ht="14.25" customHeight="1" x14ac:dyDescent="0.2">
      <c r="A78" s="256"/>
      <c r="B78" s="257" t="s">
        <v>1011</v>
      </c>
      <c r="C78" s="262">
        <v>1</v>
      </c>
      <c r="D78" s="262"/>
      <c r="E78" s="262"/>
      <c r="F78" s="262">
        <v>0.24</v>
      </c>
      <c r="G78" s="262">
        <v>32</v>
      </c>
      <c r="H78" s="262">
        <f t="shared" si="24"/>
        <v>0</v>
      </c>
      <c r="I78" s="262"/>
      <c r="J78" s="262"/>
      <c r="K78" s="262">
        <f t="shared" si="25"/>
        <v>7.68</v>
      </c>
      <c r="L78" s="83"/>
      <c r="M78" s="83"/>
      <c r="N78" s="83"/>
      <c r="O78" s="83"/>
      <c r="P78" s="83"/>
      <c r="Q78" s="83"/>
      <c r="R78" s="83"/>
      <c r="S78" s="83"/>
      <c r="T78" s="83"/>
      <c r="U78" s="83"/>
      <c r="V78" s="83"/>
      <c r="W78" s="83"/>
      <c r="X78" s="83"/>
      <c r="Y78" s="83"/>
      <c r="Z78" s="83"/>
    </row>
    <row r="79" spans="1:26" ht="14.25" customHeight="1" x14ac:dyDescent="0.2">
      <c r="A79" s="256"/>
      <c r="B79" s="257" t="s">
        <v>1012</v>
      </c>
      <c r="C79" s="262">
        <v>1</v>
      </c>
      <c r="D79" s="262"/>
      <c r="E79" s="262"/>
      <c r="F79" s="262">
        <v>0.24</v>
      </c>
      <c r="G79" s="262">
        <v>0</v>
      </c>
      <c r="H79" s="262">
        <f t="shared" si="24"/>
        <v>0</v>
      </c>
      <c r="I79" s="262"/>
      <c r="J79" s="262"/>
      <c r="K79" s="262">
        <f t="shared" si="25"/>
        <v>0</v>
      </c>
      <c r="L79" s="83"/>
      <c r="M79" s="83"/>
      <c r="N79" s="83"/>
      <c r="O79" s="83"/>
      <c r="P79" s="83"/>
      <c r="Q79" s="83"/>
      <c r="R79" s="83"/>
      <c r="S79" s="83"/>
      <c r="T79" s="83"/>
      <c r="U79" s="83"/>
      <c r="V79" s="83"/>
      <c r="W79" s="83"/>
      <c r="X79" s="83"/>
      <c r="Y79" s="83"/>
      <c r="Z79" s="83"/>
    </row>
    <row r="80" spans="1:26" ht="12.75" customHeight="1" x14ac:dyDescent="0.2">
      <c r="A80" s="256"/>
      <c r="B80" s="257" t="s">
        <v>1013</v>
      </c>
      <c r="C80" s="262">
        <v>1</v>
      </c>
      <c r="D80" s="262"/>
      <c r="E80" s="262"/>
      <c r="F80" s="262">
        <v>0.24</v>
      </c>
      <c r="G80" s="262">
        <v>291.27</v>
      </c>
      <c r="H80" s="262">
        <f t="shared" si="24"/>
        <v>0</v>
      </c>
      <c r="I80" s="262"/>
      <c r="J80" s="262"/>
      <c r="K80" s="262">
        <f t="shared" si="25"/>
        <v>69.904799999999994</v>
      </c>
      <c r="L80" s="83"/>
      <c r="M80" s="83"/>
      <c r="N80" s="83"/>
      <c r="O80" s="83"/>
      <c r="P80" s="83"/>
      <c r="Q80" s="83"/>
      <c r="R80" s="83"/>
      <c r="S80" s="83"/>
      <c r="T80" s="83"/>
      <c r="U80" s="83"/>
      <c r="V80" s="83"/>
      <c r="W80" s="83"/>
      <c r="X80" s="83"/>
      <c r="Y80" s="83"/>
      <c r="Z80" s="83"/>
    </row>
    <row r="81" spans="1:26" ht="12.75" customHeight="1" x14ac:dyDescent="0.2">
      <c r="A81" s="256"/>
      <c r="B81" s="257"/>
      <c r="C81" s="262"/>
      <c r="D81" s="262"/>
      <c r="E81" s="262"/>
      <c r="F81" s="262"/>
      <c r="G81" s="262"/>
      <c r="H81" s="262"/>
      <c r="I81" s="262"/>
      <c r="J81" s="262"/>
      <c r="K81" s="264"/>
      <c r="L81" s="83"/>
      <c r="M81" s="83"/>
      <c r="N81" s="83"/>
      <c r="O81" s="83"/>
      <c r="P81" s="83"/>
      <c r="Q81" s="83"/>
      <c r="R81" s="83"/>
      <c r="S81" s="83"/>
      <c r="T81" s="83"/>
      <c r="U81" s="83"/>
      <c r="V81" s="83"/>
      <c r="W81" s="83"/>
      <c r="X81" s="83"/>
      <c r="Y81" s="83"/>
      <c r="Z81" s="83"/>
    </row>
    <row r="82" spans="1:26" ht="12.75" customHeight="1" x14ac:dyDescent="0.2">
      <c r="A82" s="256"/>
      <c r="B82" s="257"/>
      <c r="C82" s="257"/>
      <c r="D82" s="257"/>
      <c r="E82" s="257"/>
      <c r="F82" s="361" t="s">
        <v>997</v>
      </c>
      <c r="G82" s="312"/>
      <c r="H82" s="312"/>
      <c r="I82" s="265">
        <f>ROUND(SUM(I81),2)</f>
        <v>0</v>
      </c>
      <c r="J82" s="265"/>
      <c r="K82" s="265">
        <f>ROUND(SUM(K74:K81),2)</f>
        <v>152.51</v>
      </c>
      <c r="L82" s="83"/>
      <c r="M82" s="83"/>
      <c r="N82" s="83"/>
      <c r="O82" s="83"/>
      <c r="P82" s="83"/>
      <c r="Q82" s="83"/>
      <c r="R82" s="83"/>
      <c r="S82" s="83"/>
      <c r="T82" s="83"/>
      <c r="U82" s="83"/>
      <c r="V82" s="83"/>
      <c r="W82" s="83"/>
      <c r="X82" s="83"/>
      <c r="Y82" s="83"/>
      <c r="Z82" s="83"/>
    </row>
    <row r="83" spans="1:26" ht="12.75" customHeight="1" x14ac:dyDescent="0.2">
      <c r="A83" s="256"/>
      <c r="B83" s="363"/>
      <c r="C83" s="312"/>
      <c r="D83" s="312"/>
      <c r="E83" s="312"/>
      <c r="F83" s="312"/>
      <c r="G83" s="312"/>
      <c r="H83" s="312"/>
      <c r="I83" s="312"/>
      <c r="J83" s="312"/>
      <c r="K83" s="256"/>
      <c r="L83" s="83"/>
      <c r="M83" s="83"/>
      <c r="N83" s="83"/>
      <c r="O83" s="83"/>
      <c r="P83" s="83"/>
      <c r="Q83" s="83"/>
      <c r="R83" s="83"/>
      <c r="S83" s="83"/>
      <c r="T83" s="83"/>
      <c r="U83" s="83"/>
      <c r="V83" s="83"/>
      <c r="W83" s="83"/>
      <c r="X83" s="83"/>
      <c r="Y83" s="83"/>
      <c r="Z83" s="83"/>
    </row>
    <row r="84" spans="1:26" ht="12.75" customHeight="1" x14ac:dyDescent="0.2">
      <c r="A84" s="266" t="str">
        <f>'Pista 01'!A20</f>
        <v>1.6.2</v>
      </c>
      <c r="B84" s="365" t="str">
        <f>VLOOKUP($A84,'Pista 01'!$A$8:$H$197,3,FALSE)</f>
        <v>Transporte comercial com caminhão basculante 6 m³, DMT=51,0 Km, rodovia pavimentada carga, manobras e descarga</v>
      </c>
      <c r="C84" s="293"/>
      <c r="D84" s="293"/>
      <c r="E84" s="293"/>
      <c r="F84" s="293"/>
      <c r="G84" s="293"/>
      <c r="H84" s="293"/>
      <c r="I84" s="293"/>
      <c r="J84" s="293"/>
      <c r="K84" s="267" t="str">
        <f>VLOOKUP($A84,'Pista 01'!$A$8:$H$197,4,FALSE)</f>
        <v>m³xkm</v>
      </c>
      <c r="L84" s="10"/>
      <c r="M84" s="10"/>
      <c r="N84" s="10"/>
      <c r="O84" s="10"/>
      <c r="P84" s="10"/>
      <c r="Q84" s="10"/>
      <c r="R84" s="10"/>
      <c r="S84" s="10"/>
      <c r="T84" s="10"/>
      <c r="U84" s="10"/>
      <c r="V84" s="10"/>
      <c r="W84" s="10"/>
      <c r="X84" s="10"/>
      <c r="Y84" s="10"/>
      <c r="Z84" s="10"/>
    </row>
    <row r="85" spans="1:26" ht="12.75" customHeight="1" x14ac:dyDescent="0.2">
      <c r="A85" s="362"/>
      <c r="B85" s="312"/>
      <c r="C85" s="260"/>
      <c r="D85" s="260"/>
      <c r="E85" s="260"/>
      <c r="F85" s="260"/>
      <c r="G85" s="360" t="s">
        <v>982</v>
      </c>
      <c r="H85" s="312"/>
      <c r="I85" s="360" t="s">
        <v>983</v>
      </c>
      <c r="J85" s="312"/>
      <c r="K85" s="312"/>
      <c r="L85" s="83"/>
      <c r="M85" s="83"/>
      <c r="N85" s="83"/>
      <c r="O85" s="83"/>
      <c r="P85" s="83"/>
      <c r="Q85" s="83"/>
      <c r="R85" s="83"/>
      <c r="S85" s="83"/>
      <c r="T85" s="83"/>
      <c r="U85" s="83"/>
      <c r="V85" s="83"/>
      <c r="W85" s="83"/>
      <c r="X85" s="83"/>
      <c r="Y85" s="83"/>
      <c r="Z85" s="83"/>
    </row>
    <row r="86" spans="1:26" ht="12.75" customHeight="1" x14ac:dyDescent="0.2">
      <c r="A86" s="362" t="s">
        <v>984</v>
      </c>
      <c r="B86" s="312"/>
      <c r="C86" s="156" t="s">
        <v>999</v>
      </c>
      <c r="D86" s="156" t="s">
        <v>1001</v>
      </c>
      <c r="E86" s="156" t="s">
        <v>987</v>
      </c>
      <c r="F86" s="156" t="s">
        <v>988</v>
      </c>
      <c r="G86" s="156" t="s">
        <v>989</v>
      </c>
      <c r="H86" s="156" t="s">
        <v>990</v>
      </c>
      <c r="I86" s="156" t="s">
        <v>991</v>
      </c>
      <c r="J86" s="156" t="s">
        <v>989</v>
      </c>
      <c r="K86" s="156" t="s">
        <v>1002</v>
      </c>
      <c r="L86" s="83"/>
      <c r="M86" s="83"/>
      <c r="N86" s="83"/>
      <c r="O86" s="83"/>
      <c r="P86" s="83"/>
      <c r="Q86" s="83"/>
      <c r="R86" s="83"/>
      <c r="S86" s="83"/>
      <c r="T86" s="83"/>
      <c r="U86" s="83"/>
      <c r="V86" s="83"/>
      <c r="W86" s="83"/>
      <c r="X86" s="83"/>
      <c r="Y86" s="83"/>
      <c r="Z86" s="83"/>
    </row>
    <row r="87" spans="1:26" ht="12.75" customHeight="1" x14ac:dyDescent="0.2">
      <c r="A87" s="156"/>
      <c r="B87" s="261"/>
      <c r="C87" s="260"/>
      <c r="D87" s="262"/>
      <c r="E87" s="260"/>
      <c r="F87" s="262"/>
      <c r="G87" s="156" t="s">
        <v>992</v>
      </c>
      <c r="H87" s="156" t="s">
        <v>993</v>
      </c>
      <c r="I87" s="156" t="s">
        <v>994</v>
      </c>
      <c r="J87" s="156" t="s">
        <v>992</v>
      </c>
      <c r="K87" s="156" t="s">
        <v>1003</v>
      </c>
      <c r="L87" s="83"/>
      <c r="M87" s="83"/>
      <c r="N87" s="83"/>
      <c r="O87" s="83"/>
      <c r="P87" s="83"/>
      <c r="Q87" s="83"/>
      <c r="R87" s="83"/>
      <c r="S87" s="83"/>
      <c r="T87" s="83"/>
      <c r="U87" s="83"/>
      <c r="V87" s="83"/>
      <c r="W87" s="83"/>
      <c r="X87" s="83"/>
      <c r="Y87" s="83"/>
      <c r="Z87" s="83"/>
    </row>
    <row r="88" spans="1:26" ht="12.75" customHeight="1" x14ac:dyDescent="0.2">
      <c r="A88" s="256"/>
      <c r="B88" s="257" t="s">
        <v>628</v>
      </c>
      <c r="C88" s="262">
        <v>1.25</v>
      </c>
      <c r="D88" s="262">
        <v>51</v>
      </c>
      <c r="E88" s="260"/>
      <c r="F88" s="262"/>
      <c r="G88" s="262">
        <f>D88*F88</f>
        <v>0</v>
      </c>
      <c r="H88" s="262">
        <f>K82</f>
        <v>152.51</v>
      </c>
      <c r="I88" s="262">
        <v>0</v>
      </c>
      <c r="J88" s="262">
        <f>C88*G88</f>
        <v>0</v>
      </c>
      <c r="K88" s="262">
        <f>ROUND(C88*D88*H88,2)</f>
        <v>9722.51</v>
      </c>
      <c r="L88" s="83"/>
      <c r="M88" s="83"/>
      <c r="N88" s="83"/>
      <c r="O88" s="83"/>
      <c r="P88" s="83"/>
      <c r="Q88" s="83"/>
      <c r="R88" s="83"/>
      <c r="S88" s="83"/>
      <c r="T88" s="83"/>
      <c r="U88" s="83"/>
      <c r="V88" s="83"/>
      <c r="W88" s="83"/>
      <c r="X88" s="83"/>
      <c r="Y88" s="83"/>
      <c r="Z88" s="83"/>
    </row>
    <row r="89" spans="1:26" ht="12.75" customHeight="1" x14ac:dyDescent="0.2">
      <c r="A89" s="256"/>
      <c r="B89" s="257"/>
      <c r="C89" s="262"/>
      <c r="D89" s="262"/>
      <c r="E89" s="262"/>
      <c r="F89" s="262"/>
      <c r="G89" s="262"/>
      <c r="H89" s="262"/>
      <c r="I89" s="262"/>
      <c r="J89" s="262"/>
      <c r="K89" s="264"/>
      <c r="L89" s="83"/>
      <c r="M89" s="83"/>
      <c r="N89" s="83"/>
      <c r="O89" s="83"/>
      <c r="P89" s="83"/>
      <c r="Q89" s="83"/>
      <c r="R89" s="83"/>
      <c r="S89" s="83"/>
      <c r="T89" s="83"/>
      <c r="U89" s="83"/>
      <c r="V89" s="83"/>
      <c r="W89" s="83"/>
      <c r="X89" s="83"/>
      <c r="Y89" s="83"/>
      <c r="Z89" s="83"/>
    </row>
    <row r="90" spans="1:26" ht="12.75" customHeight="1" x14ac:dyDescent="0.2">
      <c r="A90" s="256"/>
      <c r="B90" s="257"/>
      <c r="C90" s="257"/>
      <c r="D90" s="257"/>
      <c r="E90" s="257"/>
      <c r="F90" s="361" t="s">
        <v>997</v>
      </c>
      <c r="G90" s="312"/>
      <c r="H90" s="312"/>
      <c r="I90" s="265">
        <f t="shared" ref="I90:K90" si="26">ROUND(SUM(I88:I89),2)</f>
        <v>0</v>
      </c>
      <c r="J90" s="265">
        <f t="shared" si="26"/>
        <v>0</v>
      </c>
      <c r="K90" s="265">
        <f t="shared" si="26"/>
        <v>9722.51</v>
      </c>
      <c r="L90" s="83"/>
      <c r="M90" s="83"/>
      <c r="N90" s="83"/>
      <c r="O90" s="83"/>
      <c r="P90" s="83"/>
      <c r="Q90" s="83"/>
      <c r="R90" s="83"/>
      <c r="S90" s="83"/>
      <c r="T90" s="83"/>
      <c r="U90" s="83"/>
      <c r="V90" s="83"/>
      <c r="W90" s="83"/>
      <c r="X90" s="83"/>
      <c r="Y90" s="83"/>
      <c r="Z90" s="83"/>
    </row>
    <row r="91" spans="1:26" ht="12.75" customHeight="1" x14ac:dyDescent="0.2">
      <c r="A91" s="256"/>
      <c r="B91" s="363"/>
      <c r="C91" s="312"/>
      <c r="D91" s="312"/>
      <c r="E91" s="312"/>
      <c r="F91" s="312"/>
      <c r="G91" s="312"/>
      <c r="H91" s="312"/>
      <c r="I91" s="312"/>
      <c r="J91" s="312"/>
      <c r="K91" s="256"/>
      <c r="L91" s="83"/>
      <c r="M91" s="83"/>
      <c r="N91" s="83"/>
      <c r="O91" s="83"/>
      <c r="P91" s="83"/>
      <c r="Q91" s="83"/>
      <c r="R91" s="83"/>
      <c r="S91" s="83"/>
      <c r="T91" s="83"/>
      <c r="U91" s="83"/>
      <c r="V91" s="83"/>
      <c r="W91" s="83"/>
      <c r="X91" s="83"/>
      <c r="Y91" s="83"/>
      <c r="Z91" s="83"/>
    </row>
    <row r="92" spans="1:26" ht="13.5" customHeight="1" x14ac:dyDescent="0.2">
      <c r="A92" s="256"/>
      <c r="B92" s="363"/>
      <c r="C92" s="312"/>
      <c r="D92" s="312"/>
      <c r="E92" s="312"/>
      <c r="F92" s="312"/>
      <c r="G92" s="312"/>
      <c r="H92" s="312"/>
      <c r="I92" s="312"/>
      <c r="J92" s="312"/>
      <c r="K92" s="256"/>
      <c r="L92" s="83"/>
      <c r="M92" s="83"/>
      <c r="N92" s="83"/>
      <c r="O92" s="83"/>
      <c r="P92" s="83"/>
      <c r="Q92" s="83"/>
      <c r="R92" s="83"/>
      <c r="S92" s="83"/>
      <c r="T92" s="83"/>
      <c r="U92" s="83"/>
      <c r="V92" s="83"/>
      <c r="W92" s="83"/>
      <c r="X92" s="83"/>
      <c r="Y92" s="83"/>
      <c r="Z92" s="83"/>
    </row>
    <row r="93" spans="1:26" ht="12.75" customHeight="1" x14ac:dyDescent="0.2">
      <c r="A93" s="266" t="str">
        <f>'Pista 01'!A24</f>
        <v>2.1.1</v>
      </c>
      <c r="B93" s="365" t="str">
        <f>VLOOKUP($A93,'Pista 01'!$A$8:$H$197,3,FALSE)</f>
        <v>Execução e compactação de base com brita graduada simples- exclusive carga e transporte</v>
      </c>
      <c r="C93" s="293"/>
      <c r="D93" s="293"/>
      <c r="E93" s="293"/>
      <c r="F93" s="293"/>
      <c r="G93" s="293"/>
      <c r="H93" s="293"/>
      <c r="I93" s="293"/>
      <c r="J93" s="293"/>
      <c r="K93" s="267" t="str">
        <f>VLOOKUP($A93,'Pista 01'!$A$8:$H$197,4,FALSE)</f>
        <v>m³</v>
      </c>
      <c r="L93" s="10"/>
      <c r="M93" s="10"/>
      <c r="N93" s="10"/>
      <c r="O93" s="10"/>
      <c r="P93" s="10"/>
      <c r="Q93" s="10"/>
      <c r="R93" s="10"/>
      <c r="S93" s="10"/>
      <c r="T93" s="10"/>
      <c r="U93" s="10"/>
      <c r="V93" s="10"/>
      <c r="W93" s="10"/>
      <c r="X93" s="10"/>
      <c r="Y93" s="10"/>
      <c r="Z93" s="10"/>
    </row>
    <row r="94" spans="1:26" ht="12.75" customHeight="1" x14ac:dyDescent="0.2">
      <c r="A94" s="362"/>
      <c r="B94" s="312"/>
      <c r="C94" s="260"/>
      <c r="D94" s="260"/>
      <c r="E94" s="260"/>
      <c r="F94" s="260"/>
      <c r="G94" s="360" t="s">
        <v>982</v>
      </c>
      <c r="H94" s="312"/>
      <c r="I94" s="360" t="s">
        <v>983</v>
      </c>
      <c r="J94" s="312"/>
      <c r="K94" s="312"/>
      <c r="L94" s="83"/>
      <c r="M94" s="83"/>
      <c r="N94" s="83"/>
      <c r="O94" s="83"/>
      <c r="P94" s="83"/>
      <c r="Q94" s="83"/>
      <c r="R94" s="83"/>
      <c r="S94" s="83"/>
      <c r="T94" s="83"/>
      <c r="U94" s="83"/>
      <c r="V94" s="83"/>
      <c r="W94" s="83"/>
      <c r="X94" s="83"/>
      <c r="Y94" s="83"/>
      <c r="Z94" s="83"/>
    </row>
    <row r="95" spans="1:26" ht="12.75" customHeight="1" x14ac:dyDescent="0.2">
      <c r="A95" s="362" t="s">
        <v>984</v>
      </c>
      <c r="B95" s="312"/>
      <c r="C95" s="156" t="s">
        <v>999</v>
      </c>
      <c r="D95" s="156" t="s">
        <v>986</v>
      </c>
      <c r="E95" s="156" t="s">
        <v>987</v>
      </c>
      <c r="F95" s="156" t="s">
        <v>988</v>
      </c>
      <c r="G95" s="156" t="s">
        <v>989</v>
      </c>
      <c r="H95" s="156" t="s">
        <v>990</v>
      </c>
      <c r="I95" s="156" t="s">
        <v>991</v>
      </c>
      <c r="J95" s="156" t="s">
        <v>989</v>
      </c>
      <c r="K95" s="156" t="s">
        <v>990</v>
      </c>
      <c r="L95" s="83"/>
      <c r="M95" s="83"/>
      <c r="N95" s="83"/>
      <c r="O95" s="83"/>
      <c r="P95" s="83"/>
      <c r="Q95" s="83"/>
      <c r="R95" s="83"/>
      <c r="S95" s="83"/>
      <c r="T95" s="83"/>
      <c r="U95" s="83"/>
      <c r="V95" s="83"/>
      <c r="W95" s="83"/>
      <c r="X95" s="83"/>
      <c r="Y95" s="83"/>
      <c r="Z95" s="83"/>
    </row>
    <row r="96" spans="1:26" ht="12.75" customHeight="1" x14ac:dyDescent="0.2">
      <c r="A96" s="156"/>
      <c r="B96" s="261"/>
      <c r="C96" s="262"/>
      <c r="D96" s="262"/>
      <c r="E96" s="260"/>
      <c r="F96" s="262"/>
      <c r="G96" s="156" t="s">
        <v>992</v>
      </c>
      <c r="H96" s="156" t="s">
        <v>993</v>
      </c>
      <c r="I96" s="156" t="s">
        <v>994</v>
      </c>
      <c r="J96" s="156" t="s">
        <v>992</v>
      </c>
      <c r="K96" s="156" t="s">
        <v>993</v>
      </c>
      <c r="L96" s="83"/>
      <c r="M96" s="83"/>
      <c r="N96" s="83"/>
      <c r="O96" s="83"/>
      <c r="P96" s="83"/>
      <c r="Q96" s="83"/>
      <c r="R96" s="83"/>
      <c r="S96" s="83"/>
      <c r="T96" s="83"/>
      <c r="U96" s="83"/>
      <c r="V96" s="83"/>
      <c r="W96" s="83"/>
      <c r="X96" s="83"/>
      <c r="Y96" s="83"/>
      <c r="Z96" s="83"/>
    </row>
    <row r="97" spans="1:26" ht="12.75" customHeight="1" x14ac:dyDescent="0.2">
      <c r="A97" s="256"/>
      <c r="B97" s="257" t="s">
        <v>1007</v>
      </c>
      <c r="C97" s="262"/>
      <c r="D97" s="262"/>
      <c r="E97" s="262"/>
      <c r="F97" s="262">
        <v>0.08</v>
      </c>
      <c r="G97" s="262">
        <v>171.36</v>
      </c>
      <c r="H97" s="262">
        <f t="shared" ref="H97:H103" si="27">D97*E97*F97</f>
        <v>0</v>
      </c>
      <c r="I97" s="262"/>
      <c r="J97" s="262">
        <f t="shared" ref="J97:J103" si="28">ROUND(C97*F97*G97,2)</f>
        <v>0</v>
      </c>
      <c r="K97" s="262">
        <f t="shared" ref="K97:K103" si="29">F97*G97</f>
        <v>13.708800000000002</v>
      </c>
      <c r="L97" s="83"/>
      <c r="M97" s="83"/>
      <c r="N97" s="83"/>
      <c r="O97" s="83"/>
      <c r="P97" s="83"/>
      <c r="Q97" s="83"/>
      <c r="R97" s="83"/>
      <c r="S97" s="83"/>
      <c r="T97" s="83"/>
      <c r="U97" s="83"/>
      <c r="V97" s="83"/>
      <c r="W97" s="83"/>
      <c r="X97" s="83"/>
      <c r="Y97" s="83"/>
      <c r="Z97" s="83"/>
    </row>
    <row r="98" spans="1:26" ht="14.25" customHeight="1" x14ac:dyDescent="0.2">
      <c r="A98" s="256"/>
      <c r="B98" s="257" t="s">
        <v>1008</v>
      </c>
      <c r="C98" s="262"/>
      <c r="D98" s="262"/>
      <c r="E98" s="262"/>
      <c r="F98" s="262">
        <v>0.08</v>
      </c>
      <c r="G98" s="262">
        <v>13.4</v>
      </c>
      <c r="H98" s="262">
        <f t="shared" si="27"/>
        <v>0</v>
      </c>
      <c r="I98" s="262"/>
      <c r="J98" s="262">
        <f t="shared" si="28"/>
        <v>0</v>
      </c>
      <c r="K98" s="262">
        <f t="shared" si="29"/>
        <v>1.0720000000000001</v>
      </c>
      <c r="L98" s="83"/>
      <c r="M98" s="83"/>
      <c r="N98" s="83"/>
      <c r="O98" s="83"/>
      <c r="P98" s="83"/>
      <c r="Q98" s="83"/>
      <c r="R98" s="83"/>
      <c r="S98" s="83"/>
      <c r="T98" s="83"/>
      <c r="U98" s="83"/>
      <c r="V98" s="83"/>
      <c r="W98" s="83"/>
      <c r="X98" s="83"/>
      <c r="Y98" s="83"/>
      <c r="Z98" s="83"/>
    </row>
    <row r="99" spans="1:26" ht="14.25" customHeight="1" x14ac:dyDescent="0.2">
      <c r="A99" s="256"/>
      <c r="B99" s="257" t="s">
        <v>1009</v>
      </c>
      <c r="C99" s="262"/>
      <c r="D99" s="262"/>
      <c r="E99" s="262"/>
      <c r="F99" s="262">
        <v>0.08</v>
      </c>
      <c r="G99" s="262">
        <f>277.87-13.4</f>
        <v>264.47000000000003</v>
      </c>
      <c r="H99" s="262">
        <f t="shared" si="27"/>
        <v>0</v>
      </c>
      <c r="I99" s="262"/>
      <c r="J99" s="262">
        <f t="shared" si="28"/>
        <v>0</v>
      </c>
      <c r="K99" s="262">
        <f t="shared" si="29"/>
        <v>21.157600000000002</v>
      </c>
      <c r="L99" s="83"/>
      <c r="M99" s="83"/>
      <c r="N99" s="83"/>
      <c r="O99" s="83"/>
      <c r="P99" s="83"/>
      <c r="Q99" s="83"/>
      <c r="R99" s="83"/>
      <c r="S99" s="83"/>
      <c r="T99" s="83"/>
      <c r="U99" s="83"/>
      <c r="V99" s="83"/>
      <c r="W99" s="83"/>
      <c r="X99" s="83"/>
      <c r="Y99" s="83"/>
      <c r="Z99" s="83"/>
    </row>
    <row r="100" spans="1:26" ht="14.25" customHeight="1" x14ac:dyDescent="0.2">
      <c r="A100" s="256"/>
      <c r="B100" s="257" t="s">
        <v>1010</v>
      </c>
      <c r="C100" s="262"/>
      <c r="D100" s="262"/>
      <c r="E100" s="262"/>
      <c r="F100" s="262">
        <v>0.08</v>
      </c>
      <c r="G100" s="262">
        <v>160.86000000000001</v>
      </c>
      <c r="H100" s="262">
        <f t="shared" si="27"/>
        <v>0</v>
      </c>
      <c r="I100" s="262"/>
      <c r="J100" s="262">
        <f t="shared" si="28"/>
        <v>0</v>
      </c>
      <c r="K100" s="262">
        <f t="shared" si="29"/>
        <v>12.868800000000002</v>
      </c>
      <c r="L100" s="83"/>
      <c r="M100" s="83"/>
      <c r="N100" s="83"/>
      <c r="O100" s="83"/>
      <c r="P100" s="83"/>
      <c r="Q100" s="83"/>
      <c r="R100" s="83"/>
      <c r="S100" s="83"/>
      <c r="T100" s="83"/>
      <c r="U100" s="83"/>
      <c r="V100" s="83"/>
      <c r="W100" s="83"/>
      <c r="X100" s="83"/>
      <c r="Y100" s="83"/>
      <c r="Z100" s="83"/>
    </row>
    <row r="101" spans="1:26" ht="14.25" customHeight="1" x14ac:dyDescent="0.2">
      <c r="A101" s="256"/>
      <c r="B101" s="257" t="s">
        <v>1011</v>
      </c>
      <c r="C101" s="262"/>
      <c r="D101" s="262"/>
      <c r="E101" s="262"/>
      <c r="F101" s="262">
        <v>0.08</v>
      </c>
      <c r="G101" s="262">
        <v>32</v>
      </c>
      <c r="H101" s="262">
        <f t="shared" si="27"/>
        <v>0</v>
      </c>
      <c r="I101" s="262"/>
      <c r="J101" s="262">
        <f t="shared" si="28"/>
        <v>0</v>
      </c>
      <c r="K101" s="262">
        <f t="shared" si="29"/>
        <v>2.56</v>
      </c>
      <c r="L101" s="83"/>
      <c r="M101" s="83"/>
      <c r="N101" s="83"/>
      <c r="O101" s="83"/>
      <c r="P101" s="83"/>
      <c r="Q101" s="83"/>
      <c r="R101" s="83"/>
      <c r="S101" s="83"/>
      <c r="T101" s="83"/>
      <c r="U101" s="83"/>
      <c r="V101" s="83"/>
      <c r="W101" s="83"/>
      <c r="X101" s="83"/>
      <c r="Y101" s="83"/>
      <c r="Z101" s="83"/>
    </row>
    <row r="102" spans="1:26" ht="14.25" customHeight="1" x14ac:dyDescent="0.2">
      <c r="A102" s="256"/>
      <c r="B102" s="257" t="s">
        <v>1012</v>
      </c>
      <c r="C102" s="262"/>
      <c r="D102" s="262"/>
      <c r="E102" s="262"/>
      <c r="F102" s="262">
        <v>0.08</v>
      </c>
      <c r="G102" s="262">
        <v>0</v>
      </c>
      <c r="H102" s="262">
        <f t="shared" si="27"/>
        <v>0</v>
      </c>
      <c r="I102" s="262"/>
      <c r="J102" s="262">
        <f t="shared" si="28"/>
        <v>0</v>
      </c>
      <c r="K102" s="262">
        <f t="shared" si="29"/>
        <v>0</v>
      </c>
      <c r="L102" s="83"/>
      <c r="M102" s="83"/>
      <c r="N102" s="83"/>
      <c r="O102" s="83"/>
      <c r="P102" s="83"/>
      <c r="Q102" s="83"/>
      <c r="R102" s="83"/>
      <c r="S102" s="83"/>
      <c r="T102" s="83"/>
      <c r="U102" s="83"/>
      <c r="V102" s="83"/>
      <c r="W102" s="83"/>
      <c r="X102" s="83"/>
      <c r="Y102" s="83"/>
      <c r="Z102" s="83"/>
    </row>
    <row r="103" spans="1:26" ht="12.75" customHeight="1" x14ac:dyDescent="0.2">
      <c r="A103" s="256"/>
      <c r="B103" s="257" t="s">
        <v>1013</v>
      </c>
      <c r="C103" s="262"/>
      <c r="D103" s="262"/>
      <c r="E103" s="262"/>
      <c r="F103" s="262">
        <v>0.08</v>
      </c>
      <c r="G103" s="262">
        <v>291.27</v>
      </c>
      <c r="H103" s="262">
        <f t="shared" si="27"/>
        <v>0</v>
      </c>
      <c r="I103" s="262"/>
      <c r="J103" s="262">
        <f t="shared" si="28"/>
        <v>0</v>
      </c>
      <c r="K103" s="262">
        <f t="shared" si="29"/>
        <v>23.301600000000001</v>
      </c>
      <c r="L103" s="83"/>
      <c r="M103" s="83"/>
      <c r="N103" s="83"/>
      <c r="O103" s="83"/>
      <c r="P103" s="83"/>
      <c r="Q103" s="83"/>
      <c r="R103" s="83"/>
      <c r="S103" s="83"/>
      <c r="T103" s="83"/>
      <c r="U103" s="83"/>
      <c r="V103" s="83"/>
      <c r="W103" s="83"/>
      <c r="X103" s="83"/>
      <c r="Y103" s="83"/>
      <c r="Z103" s="83"/>
    </row>
    <row r="104" spans="1:26" ht="12.75" customHeight="1" x14ac:dyDescent="0.2">
      <c r="A104" s="256"/>
      <c r="B104" s="257"/>
      <c r="C104" s="262"/>
      <c r="D104" s="262"/>
      <c r="E104" s="262"/>
      <c r="F104" s="262"/>
      <c r="G104" s="262"/>
      <c r="H104" s="262"/>
      <c r="I104" s="262"/>
      <c r="J104" s="262"/>
      <c r="K104" s="264"/>
      <c r="L104" s="83"/>
      <c r="M104" s="83"/>
      <c r="N104" s="83"/>
      <c r="O104" s="83"/>
      <c r="P104" s="83"/>
      <c r="Q104" s="83"/>
      <c r="R104" s="83"/>
      <c r="S104" s="83"/>
      <c r="T104" s="83"/>
      <c r="U104" s="83"/>
      <c r="V104" s="83"/>
      <c r="W104" s="83"/>
      <c r="X104" s="83"/>
      <c r="Y104" s="83"/>
      <c r="Z104" s="83"/>
    </row>
    <row r="105" spans="1:26" ht="12.75" customHeight="1" x14ac:dyDescent="0.2">
      <c r="A105" s="256"/>
      <c r="B105" s="257"/>
      <c r="C105" s="257"/>
      <c r="D105" s="257"/>
      <c r="E105" s="257"/>
      <c r="F105" s="361" t="s">
        <v>997</v>
      </c>
      <c r="G105" s="312"/>
      <c r="H105" s="312"/>
      <c r="I105" s="265">
        <f>ROUND(SUM(I104),2)</f>
        <v>0</v>
      </c>
      <c r="J105" s="265">
        <f t="shared" ref="J105:K105" si="30">ROUND(SUM(J97:J104),2)</f>
        <v>0</v>
      </c>
      <c r="K105" s="265">
        <f t="shared" si="30"/>
        <v>74.67</v>
      </c>
      <c r="L105" s="83"/>
      <c r="M105" s="83"/>
      <c r="N105" s="83"/>
      <c r="O105" s="83"/>
      <c r="P105" s="83"/>
      <c r="Q105" s="83"/>
      <c r="R105" s="83"/>
      <c r="S105" s="83"/>
      <c r="T105" s="83"/>
      <c r="U105" s="83"/>
      <c r="V105" s="83"/>
      <c r="W105" s="83"/>
      <c r="X105" s="83"/>
      <c r="Y105" s="83"/>
      <c r="Z105" s="83"/>
    </row>
    <row r="106" spans="1:26" ht="12.75" customHeight="1" x14ac:dyDescent="0.2">
      <c r="A106" s="266" t="e">
        <f>'Pista 01'!#REF!</f>
        <v>#REF!</v>
      </c>
      <c r="B106" s="365" t="e">
        <f>VLOOKUP($A106,'Pista 01'!$A$8:$H$197,3,FALSE)</f>
        <v>#REF!</v>
      </c>
      <c r="C106" s="293"/>
      <c r="D106" s="293"/>
      <c r="E106" s="293"/>
      <c r="F106" s="293"/>
      <c r="G106" s="293"/>
      <c r="H106" s="293"/>
      <c r="I106" s="293"/>
      <c r="J106" s="293"/>
      <c r="K106" s="267" t="e">
        <f>VLOOKUP($A106,'Pista 01'!$A$8:$H$197,4,FALSE)</f>
        <v>#REF!</v>
      </c>
      <c r="L106" s="1"/>
      <c r="M106" s="1"/>
      <c r="N106" s="1"/>
      <c r="O106" s="1"/>
      <c r="P106" s="1"/>
      <c r="Q106" s="1"/>
      <c r="R106" s="1"/>
      <c r="S106" s="1"/>
      <c r="T106" s="1"/>
      <c r="U106" s="1"/>
      <c r="V106" s="1"/>
      <c r="W106" s="1"/>
      <c r="X106" s="1"/>
      <c r="Y106" s="1"/>
      <c r="Z106" s="1"/>
    </row>
    <row r="107" spans="1:26" ht="12.75" customHeight="1" x14ac:dyDescent="0.2">
      <c r="A107" s="362"/>
      <c r="B107" s="312"/>
      <c r="C107" s="260"/>
      <c r="D107" s="260"/>
      <c r="E107" s="260"/>
      <c r="F107" s="260"/>
      <c r="G107" s="360" t="s">
        <v>982</v>
      </c>
      <c r="H107" s="312"/>
      <c r="I107" s="360" t="s">
        <v>983</v>
      </c>
      <c r="J107" s="312"/>
      <c r="K107" s="312"/>
      <c r="L107" s="83"/>
      <c r="M107" s="83"/>
      <c r="N107" s="83"/>
      <c r="O107" s="83"/>
      <c r="P107" s="83"/>
      <c r="Q107" s="83"/>
      <c r="R107" s="83"/>
      <c r="S107" s="83"/>
      <c r="T107" s="83"/>
      <c r="U107" s="83"/>
      <c r="V107" s="83"/>
      <c r="W107" s="83"/>
      <c r="X107" s="83"/>
      <c r="Y107" s="83"/>
      <c r="Z107" s="83"/>
    </row>
    <row r="108" spans="1:26" ht="12.75" customHeight="1" x14ac:dyDescent="0.2">
      <c r="A108" s="362" t="s">
        <v>984</v>
      </c>
      <c r="B108" s="312"/>
      <c r="C108" s="156" t="s">
        <v>985</v>
      </c>
      <c r="D108" s="156" t="s">
        <v>986</v>
      </c>
      <c r="E108" s="156" t="s">
        <v>989</v>
      </c>
      <c r="F108" s="156" t="s">
        <v>988</v>
      </c>
      <c r="G108" s="156" t="s">
        <v>989</v>
      </c>
      <c r="H108" s="156" t="s">
        <v>990</v>
      </c>
      <c r="I108" s="156" t="s">
        <v>991</v>
      </c>
      <c r="J108" s="156" t="s">
        <v>989</v>
      </c>
      <c r="K108" s="156" t="s">
        <v>990</v>
      </c>
      <c r="L108" s="83"/>
      <c r="M108" s="83"/>
      <c r="N108" s="83"/>
      <c r="O108" s="83"/>
      <c r="P108" s="83"/>
      <c r="Q108" s="83"/>
      <c r="R108" s="83"/>
      <c r="S108" s="83"/>
      <c r="T108" s="83"/>
      <c r="U108" s="83"/>
      <c r="V108" s="83"/>
      <c r="W108" s="83"/>
      <c r="X108" s="83"/>
      <c r="Y108" s="83"/>
      <c r="Z108" s="83"/>
    </row>
    <row r="109" spans="1:26" ht="12.75" customHeight="1" x14ac:dyDescent="0.2">
      <c r="A109" s="156"/>
      <c r="B109" s="261"/>
      <c r="C109" s="260"/>
      <c r="D109" s="260"/>
      <c r="E109" s="156" t="s">
        <v>992</v>
      </c>
      <c r="F109" s="156" t="s">
        <v>994</v>
      </c>
      <c r="G109" s="156" t="s">
        <v>992</v>
      </c>
      <c r="H109" s="156" t="s">
        <v>993</v>
      </c>
      <c r="I109" s="156" t="s">
        <v>994</v>
      </c>
      <c r="J109" s="156" t="s">
        <v>992</v>
      </c>
      <c r="K109" s="156" t="s">
        <v>993</v>
      </c>
      <c r="L109" s="83"/>
      <c r="M109" s="83"/>
      <c r="N109" s="83"/>
      <c r="O109" s="83"/>
      <c r="P109" s="83"/>
      <c r="Q109" s="83"/>
      <c r="R109" s="83"/>
      <c r="S109" s="83"/>
      <c r="T109" s="83"/>
      <c r="U109" s="83"/>
      <c r="V109" s="83"/>
      <c r="W109" s="83"/>
      <c r="X109" s="83"/>
      <c r="Y109" s="83"/>
      <c r="Z109" s="83"/>
    </row>
    <row r="110" spans="1:26" ht="12.75" customHeight="1" x14ac:dyDescent="0.2">
      <c r="A110" s="256"/>
      <c r="B110" s="257" t="s">
        <v>1014</v>
      </c>
      <c r="C110" s="262">
        <v>1</v>
      </c>
      <c r="D110" s="262">
        <v>491.41</v>
      </c>
      <c r="E110" s="263"/>
      <c r="F110" s="262">
        <v>0.08</v>
      </c>
      <c r="G110" s="263"/>
      <c r="H110" s="262">
        <f t="shared" ref="H110:H111" si="31">E110*F110</f>
        <v>0</v>
      </c>
      <c r="I110" s="262"/>
      <c r="J110" s="262">
        <f t="shared" ref="J110:J111" si="32">C110*D110*F110</f>
        <v>39.312800000000003</v>
      </c>
      <c r="K110" s="262">
        <f t="shared" ref="K110:K111" si="33">C110*H110</f>
        <v>0</v>
      </c>
      <c r="L110" s="83"/>
      <c r="M110" s="83"/>
      <c r="N110" s="83"/>
      <c r="O110" s="83"/>
      <c r="P110" s="83"/>
      <c r="Q110" s="83"/>
      <c r="R110" s="83"/>
      <c r="S110" s="83"/>
      <c r="T110" s="83"/>
      <c r="U110" s="83"/>
      <c r="V110" s="83"/>
      <c r="W110" s="83"/>
      <c r="X110" s="83"/>
      <c r="Y110" s="83"/>
      <c r="Z110" s="83"/>
    </row>
    <row r="111" spans="1:26" ht="12.75" customHeight="1" x14ac:dyDescent="0.2">
      <c r="A111" s="256"/>
      <c r="B111" s="257" t="s">
        <v>1015</v>
      </c>
      <c r="C111" s="262">
        <v>1</v>
      </c>
      <c r="D111" s="262">
        <v>398.11</v>
      </c>
      <c r="E111" s="263"/>
      <c r="F111" s="262">
        <v>0.08</v>
      </c>
      <c r="G111" s="263"/>
      <c r="H111" s="262">
        <f t="shared" si="31"/>
        <v>0</v>
      </c>
      <c r="I111" s="262"/>
      <c r="J111" s="262">
        <f t="shared" si="32"/>
        <v>31.848800000000001</v>
      </c>
      <c r="K111" s="262">
        <f t="shared" si="33"/>
        <v>0</v>
      </c>
      <c r="L111" s="83"/>
      <c r="M111" s="83"/>
      <c r="N111" s="83"/>
      <c r="O111" s="83"/>
      <c r="P111" s="83"/>
      <c r="Q111" s="83"/>
      <c r="R111" s="83"/>
      <c r="S111" s="83"/>
      <c r="T111" s="83"/>
      <c r="U111" s="83"/>
      <c r="V111" s="83"/>
      <c r="W111" s="83"/>
      <c r="X111" s="83"/>
      <c r="Y111" s="83"/>
      <c r="Z111" s="83"/>
    </row>
    <row r="112" spans="1:26" ht="12.75" customHeight="1" x14ac:dyDescent="0.2">
      <c r="A112" s="256"/>
      <c r="B112" s="257"/>
      <c r="C112" s="262"/>
      <c r="D112" s="262"/>
      <c r="E112" s="262"/>
      <c r="F112" s="262"/>
      <c r="G112" s="262"/>
      <c r="H112" s="262"/>
      <c r="I112" s="262"/>
      <c r="J112" s="262"/>
      <c r="K112" s="264"/>
      <c r="L112" s="83"/>
      <c r="M112" s="83"/>
      <c r="N112" s="83"/>
      <c r="O112" s="83"/>
      <c r="P112" s="83"/>
      <c r="Q112" s="83"/>
      <c r="R112" s="83"/>
      <c r="S112" s="83"/>
      <c r="T112" s="83"/>
      <c r="U112" s="83"/>
      <c r="V112" s="83"/>
      <c r="W112" s="83"/>
      <c r="X112" s="83"/>
      <c r="Y112" s="83"/>
      <c r="Z112" s="83"/>
    </row>
    <row r="113" spans="1:26" ht="12.75" customHeight="1" x14ac:dyDescent="0.2">
      <c r="A113" s="256"/>
      <c r="B113" s="257"/>
      <c r="C113" s="257"/>
      <c r="D113" s="257"/>
      <c r="E113" s="257"/>
      <c r="F113" s="361" t="s">
        <v>997</v>
      </c>
      <c r="G113" s="312"/>
      <c r="H113" s="312"/>
      <c r="I113" s="265">
        <f t="shared" ref="I113:K113" si="34">ROUND(SUM(I110:I112),2)</f>
        <v>0</v>
      </c>
      <c r="J113" s="265">
        <f t="shared" si="34"/>
        <v>71.16</v>
      </c>
      <c r="K113" s="265">
        <f t="shared" si="34"/>
        <v>0</v>
      </c>
      <c r="L113" s="83"/>
      <c r="M113" s="83"/>
      <c r="N113" s="83"/>
      <c r="O113" s="83"/>
      <c r="P113" s="83"/>
      <c r="Q113" s="83"/>
      <c r="R113" s="83"/>
      <c r="S113" s="83"/>
      <c r="T113" s="83"/>
      <c r="U113" s="83"/>
      <c r="V113" s="83"/>
      <c r="W113" s="83"/>
      <c r="X113" s="83"/>
      <c r="Y113" s="83"/>
      <c r="Z113" s="83"/>
    </row>
    <row r="114" spans="1:26" ht="12.75" customHeight="1" x14ac:dyDescent="0.2">
      <c r="A114" s="256"/>
      <c r="B114" s="363"/>
      <c r="C114" s="312"/>
      <c r="D114" s="312"/>
      <c r="E114" s="312"/>
      <c r="F114" s="312"/>
      <c r="G114" s="312"/>
      <c r="H114" s="312"/>
      <c r="I114" s="312"/>
      <c r="J114" s="312"/>
      <c r="K114" s="256"/>
      <c r="L114" s="83"/>
      <c r="M114" s="83"/>
      <c r="N114" s="83"/>
      <c r="O114" s="83"/>
      <c r="P114" s="83"/>
      <c r="Q114" s="83"/>
      <c r="R114" s="83"/>
      <c r="S114" s="83"/>
      <c r="T114" s="83"/>
      <c r="U114" s="83"/>
      <c r="V114" s="83"/>
      <c r="W114" s="83"/>
      <c r="X114" s="83"/>
      <c r="Y114" s="83"/>
      <c r="Z114" s="83"/>
    </row>
    <row r="115" spans="1:26" ht="12.75" customHeight="1" x14ac:dyDescent="0.2">
      <c r="A115" s="266" t="str">
        <f>'Pista 01'!A25</f>
        <v>2.1.2</v>
      </c>
      <c r="B115" s="365" t="str">
        <f>VLOOKUP($A115,'Pista 01'!$A$8:$H$197,3,FALSE)</f>
        <v>Fornecimento/instalação lona plástica preta, para impermeabilização, espessura 150 micras</v>
      </c>
      <c r="C115" s="293"/>
      <c r="D115" s="293"/>
      <c r="E115" s="293"/>
      <c r="F115" s="293"/>
      <c r="G115" s="293"/>
      <c r="H115" s="293"/>
      <c r="I115" s="293"/>
      <c r="J115" s="293"/>
      <c r="K115" s="267" t="str">
        <f>VLOOKUP($A115,'Pista 01'!$A$8:$H$197,4,FALSE)</f>
        <v>m²</v>
      </c>
      <c r="L115" s="1"/>
      <c r="M115" s="1"/>
      <c r="N115" s="1"/>
      <c r="O115" s="1"/>
      <c r="P115" s="1"/>
      <c r="Q115" s="1"/>
      <c r="R115" s="1"/>
      <c r="S115" s="1"/>
      <c r="T115" s="1"/>
      <c r="U115" s="1"/>
      <c r="V115" s="1"/>
      <c r="W115" s="1"/>
      <c r="X115" s="1"/>
      <c r="Y115" s="1"/>
      <c r="Z115" s="1"/>
    </row>
    <row r="116" spans="1:26" ht="12.75" customHeight="1" x14ac:dyDescent="0.2">
      <c r="A116" s="362"/>
      <c r="B116" s="312"/>
      <c r="C116" s="260"/>
      <c r="D116" s="260"/>
      <c r="E116" s="260"/>
      <c r="F116" s="260"/>
      <c r="G116" s="360" t="s">
        <v>982</v>
      </c>
      <c r="H116" s="312"/>
      <c r="I116" s="360" t="s">
        <v>983</v>
      </c>
      <c r="J116" s="312"/>
      <c r="K116" s="312"/>
      <c r="L116" s="83"/>
      <c r="M116" s="83"/>
      <c r="N116" s="83"/>
      <c r="O116" s="83"/>
      <c r="P116" s="83"/>
      <c r="Q116" s="83"/>
      <c r="R116" s="83"/>
      <c r="S116" s="83"/>
      <c r="T116" s="83"/>
      <c r="U116" s="83"/>
      <c r="V116" s="83"/>
      <c r="W116" s="83"/>
      <c r="X116" s="83"/>
      <c r="Y116" s="83"/>
      <c r="Z116" s="83"/>
    </row>
    <row r="117" spans="1:26" ht="12.75" customHeight="1" x14ac:dyDescent="0.2">
      <c r="A117" s="362" t="s">
        <v>984</v>
      </c>
      <c r="B117" s="312"/>
      <c r="C117" s="156" t="s">
        <v>985</v>
      </c>
      <c r="D117" s="156" t="s">
        <v>986</v>
      </c>
      <c r="E117" s="156" t="s">
        <v>989</v>
      </c>
      <c r="F117" s="156" t="s">
        <v>988</v>
      </c>
      <c r="G117" s="156" t="s">
        <v>989</v>
      </c>
      <c r="H117" s="156" t="s">
        <v>990</v>
      </c>
      <c r="I117" s="156" t="s">
        <v>991</v>
      </c>
      <c r="J117" s="156" t="s">
        <v>989</v>
      </c>
      <c r="K117" s="156" t="s">
        <v>990</v>
      </c>
      <c r="L117" s="83"/>
      <c r="M117" s="83"/>
      <c r="N117" s="83"/>
      <c r="O117" s="83"/>
      <c r="P117" s="83"/>
      <c r="Q117" s="83"/>
      <c r="R117" s="83"/>
      <c r="S117" s="83"/>
      <c r="T117" s="83"/>
      <c r="U117" s="83"/>
      <c r="V117" s="83"/>
      <c r="W117" s="83"/>
      <c r="X117" s="83"/>
      <c r="Y117" s="83"/>
      <c r="Z117" s="83"/>
    </row>
    <row r="118" spans="1:26" ht="12.75" customHeight="1" x14ac:dyDescent="0.2">
      <c r="A118" s="156"/>
      <c r="B118" s="261"/>
      <c r="C118" s="260"/>
      <c r="D118" s="260"/>
      <c r="E118" s="156" t="s">
        <v>992</v>
      </c>
      <c r="F118" s="156" t="s">
        <v>994</v>
      </c>
      <c r="G118" s="156" t="s">
        <v>992</v>
      </c>
      <c r="H118" s="156" t="s">
        <v>993</v>
      </c>
      <c r="I118" s="156" t="s">
        <v>994</v>
      </c>
      <c r="J118" s="156" t="s">
        <v>992</v>
      </c>
      <c r="K118" s="156" t="s">
        <v>993</v>
      </c>
      <c r="L118" s="83"/>
      <c r="M118" s="83"/>
      <c r="N118" s="83"/>
      <c r="O118" s="83"/>
      <c r="P118" s="83"/>
      <c r="Q118" s="83"/>
      <c r="R118" s="83"/>
      <c r="S118" s="83"/>
      <c r="T118" s="83"/>
      <c r="U118" s="83"/>
      <c r="V118" s="83"/>
      <c r="W118" s="83"/>
      <c r="X118" s="83"/>
      <c r="Y118" s="83"/>
      <c r="Z118" s="83"/>
    </row>
    <row r="119" spans="1:26" ht="12.75" customHeight="1" x14ac:dyDescent="0.2">
      <c r="A119" s="256"/>
      <c r="B119" s="257" t="s">
        <v>628</v>
      </c>
      <c r="C119" s="262">
        <v>2.15</v>
      </c>
      <c r="D119" s="262"/>
      <c r="E119" s="262">
        <f>14832.78-10325.95</f>
        <v>4506.83</v>
      </c>
      <c r="F119" s="262"/>
      <c r="G119" s="263"/>
      <c r="H119" s="262">
        <f t="shared" ref="H119:H126" si="35">E119*F119</f>
        <v>0</v>
      </c>
      <c r="I119" s="262"/>
      <c r="J119" s="262">
        <f t="shared" ref="J119:J126" si="36">C119*E119</f>
        <v>9689.6844999999994</v>
      </c>
      <c r="K119" s="262">
        <f t="shared" ref="K119:K126" si="37">C119*H119</f>
        <v>0</v>
      </c>
      <c r="L119" s="83"/>
      <c r="M119" s="83"/>
      <c r="N119" s="83"/>
      <c r="O119" s="83"/>
      <c r="P119" s="83"/>
      <c r="Q119" s="83"/>
      <c r="R119" s="83"/>
      <c r="S119" s="83"/>
      <c r="T119" s="83"/>
      <c r="U119" s="83"/>
      <c r="V119" s="83"/>
      <c r="W119" s="83"/>
      <c r="X119" s="83"/>
      <c r="Y119" s="83"/>
      <c r="Z119" s="83"/>
    </row>
    <row r="120" spans="1:26" ht="12.75" customHeight="1" x14ac:dyDescent="0.2">
      <c r="A120" s="256"/>
      <c r="B120" s="257" t="s">
        <v>1007</v>
      </c>
      <c r="C120" s="262">
        <v>1.075</v>
      </c>
      <c r="D120" s="262"/>
      <c r="E120" s="262">
        <v>171.36</v>
      </c>
      <c r="F120" s="262"/>
      <c r="G120" s="263"/>
      <c r="H120" s="262">
        <f t="shared" si="35"/>
        <v>0</v>
      </c>
      <c r="I120" s="262"/>
      <c r="J120" s="262">
        <f t="shared" si="36"/>
        <v>184.21200000000002</v>
      </c>
      <c r="K120" s="262">
        <f t="shared" si="37"/>
        <v>0</v>
      </c>
      <c r="L120" s="83"/>
      <c r="M120" s="83"/>
      <c r="N120" s="83"/>
      <c r="O120" s="83"/>
      <c r="P120" s="83"/>
      <c r="Q120" s="83"/>
      <c r="R120" s="83"/>
      <c r="S120" s="83"/>
      <c r="T120" s="83"/>
      <c r="U120" s="83"/>
      <c r="V120" s="83"/>
      <c r="W120" s="83"/>
      <c r="X120" s="83"/>
      <c r="Y120" s="83"/>
      <c r="Z120" s="83"/>
    </row>
    <row r="121" spans="1:26" ht="12.75" customHeight="1" x14ac:dyDescent="0.2">
      <c r="A121" s="256"/>
      <c r="B121" s="257" t="s">
        <v>1008</v>
      </c>
      <c r="C121" s="262">
        <v>1.075</v>
      </c>
      <c r="D121" s="262"/>
      <c r="E121" s="262">
        <v>13.4</v>
      </c>
      <c r="F121" s="262"/>
      <c r="G121" s="263"/>
      <c r="H121" s="262">
        <f t="shared" si="35"/>
        <v>0</v>
      </c>
      <c r="I121" s="262"/>
      <c r="J121" s="262">
        <f t="shared" si="36"/>
        <v>14.404999999999999</v>
      </c>
      <c r="K121" s="262">
        <f t="shared" si="37"/>
        <v>0</v>
      </c>
      <c r="L121" s="114"/>
      <c r="M121" s="83"/>
      <c r="N121" s="83"/>
      <c r="O121" s="83"/>
      <c r="P121" s="83"/>
      <c r="Q121" s="83"/>
      <c r="R121" s="83"/>
      <c r="S121" s="83"/>
      <c r="T121" s="83"/>
      <c r="U121" s="83"/>
      <c r="V121" s="83"/>
      <c r="W121" s="83"/>
      <c r="X121" s="83"/>
      <c r="Y121" s="83"/>
      <c r="Z121" s="83"/>
    </row>
    <row r="122" spans="1:26" ht="12.75" customHeight="1" x14ac:dyDescent="0.2">
      <c r="A122" s="256"/>
      <c r="B122" s="257" t="s">
        <v>1009</v>
      </c>
      <c r="C122" s="262">
        <v>1.075</v>
      </c>
      <c r="D122" s="262"/>
      <c r="E122" s="262">
        <f>277.87-13.4</f>
        <v>264.47000000000003</v>
      </c>
      <c r="F122" s="262"/>
      <c r="G122" s="263"/>
      <c r="H122" s="262">
        <f t="shared" si="35"/>
        <v>0</v>
      </c>
      <c r="I122" s="262"/>
      <c r="J122" s="262">
        <f t="shared" si="36"/>
        <v>284.30525</v>
      </c>
      <c r="K122" s="262">
        <f t="shared" si="37"/>
        <v>0</v>
      </c>
      <c r="L122" s="114"/>
      <c r="M122" s="83"/>
      <c r="N122" s="83"/>
      <c r="O122" s="83"/>
      <c r="P122" s="83"/>
      <c r="Q122" s="83"/>
      <c r="R122" s="83"/>
      <c r="S122" s="83"/>
      <c r="T122" s="83"/>
      <c r="U122" s="83"/>
      <c r="V122" s="83"/>
      <c r="W122" s="83"/>
      <c r="X122" s="83"/>
      <c r="Y122" s="83"/>
      <c r="Z122" s="83"/>
    </row>
    <row r="123" spans="1:26" ht="12.75" customHeight="1" x14ac:dyDescent="0.2">
      <c r="A123" s="256"/>
      <c r="B123" s="257" t="s">
        <v>1010</v>
      </c>
      <c r="C123" s="262">
        <v>1.075</v>
      </c>
      <c r="D123" s="262"/>
      <c r="E123" s="262">
        <v>160.86000000000001</v>
      </c>
      <c r="F123" s="262"/>
      <c r="G123" s="263"/>
      <c r="H123" s="262">
        <f t="shared" si="35"/>
        <v>0</v>
      </c>
      <c r="I123" s="262"/>
      <c r="J123" s="262">
        <f t="shared" si="36"/>
        <v>172.92449999999999</v>
      </c>
      <c r="K123" s="262">
        <f t="shared" si="37"/>
        <v>0</v>
      </c>
      <c r="L123" s="83"/>
      <c r="M123" s="83"/>
      <c r="N123" s="83"/>
      <c r="O123" s="83"/>
      <c r="P123" s="83"/>
      <c r="Q123" s="83"/>
      <c r="R123" s="83"/>
      <c r="S123" s="83"/>
      <c r="T123" s="83"/>
      <c r="U123" s="83"/>
      <c r="V123" s="83"/>
      <c r="W123" s="83"/>
      <c r="X123" s="83"/>
      <c r="Y123" s="83"/>
      <c r="Z123" s="83"/>
    </row>
    <row r="124" spans="1:26" ht="12.75" customHeight="1" x14ac:dyDescent="0.2">
      <c r="A124" s="256"/>
      <c r="B124" s="257" t="s">
        <v>1011</v>
      </c>
      <c r="C124" s="262">
        <v>1.075</v>
      </c>
      <c r="D124" s="262"/>
      <c r="E124" s="262">
        <v>32</v>
      </c>
      <c r="F124" s="262"/>
      <c r="G124" s="263"/>
      <c r="H124" s="262">
        <f t="shared" si="35"/>
        <v>0</v>
      </c>
      <c r="I124" s="262"/>
      <c r="J124" s="262">
        <f t="shared" si="36"/>
        <v>34.4</v>
      </c>
      <c r="K124" s="262">
        <f t="shared" si="37"/>
        <v>0</v>
      </c>
      <c r="L124" s="83"/>
      <c r="M124" s="83"/>
      <c r="N124" s="83"/>
      <c r="O124" s="83"/>
      <c r="P124" s="83"/>
      <c r="Q124" s="83"/>
      <c r="R124" s="83"/>
      <c r="S124" s="83"/>
      <c r="T124" s="83"/>
      <c r="U124" s="83"/>
      <c r="V124" s="83"/>
      <c r="W124" s="83"/>
      <c r="X124" s="83"/>
      <c r="Y124" s="83"/>
      <c r="Z124" s="83"/>
    </row>
    <row r="125" spans="1:26" ht="12.75" customHeight="1" x14ac:dyDescent="0.2">
      <c r="A125" s="256"/>
      <c r="B125" s="257" t="s">
        <v>1012</v>
      </c>
      <c r="C125" s="262">
        <v>1.075</v>
      </c>
      <c r="D125" s="262"/>
      <c r="E125" s="262">
        <v>0</v>
      </c>
      <c r="F125" s="262"/>
      <c r="G125" s="263"/>
      <c r="H125" s="262">
        <f t="shared" si="35"/>
        <v>0</v>
      </c>
      <c r="I125" s="262"/>
      <c r="J125" s="262">
        <f t="shared" si="36"/>
        <v>0</v>
      </c>
      <c r="K125" s="262">
        <f t="shared" si="37"/>
        <v>0</v>
      </c>
      <c r="L125" s="83"/>
      <c r="M125" s="83"/>
      <c r="N125" s="83"/>
      <c r="O125" s="83"/>
      <c r="P125" s="83"/>
      <c r="Q125" s="83"/>
      <c r="R125" s="83"/>
      <c r="S125" s="83"/>
      <c r="T125" s="83"/>
      <c r="U125" s="83"/>
      <c r="V125" s="83"/>
      <c r="W125" s="83"/>
      <c r="X125" s="83"/>
      <c r="Y125" s="83"/>
      <c r="Z125" s="83"/>
    </row>
    <row r="126" spans="1:26" ht="12.75" customHeight="1" x14ac:dyDescent="0.2">
      <c r="A126" s="256"/>
      <c r="B126" s="257" t="s">
        <v>1016</v>
      </c>
      <c r="C126" s="262">
        <v>1.075</v>
      </c>
      <c r="D126" s="262"/>
      <c r="E126" s="262">
        <v>1193.9000000000001</v>
      </c>
      <c r="F126" s="262"/>
      <c r="G126" s="263"/>
      <c r="H126" s="262">
        <f t="shared" si="35"/>
        <v>0</v>
      </c>
      <c r="I126" s="262"/>
      <c r="J126" s="262">
        <f t="shared" si="36"/>
        <v>1283.4425000000001</v>
      </c>
      <c r="K126" s="262">
        <f t="shared" si="37"/>
        <v>0</v>
      </c>
      <c r="L126" s="83"/>
      <c r="M126" s="83"/>
      <c r="N126" s="83"/>
      <c r="O126" s="83"/>
      <c r="P126" s="83"/>
      <c r="Q126" s="83"/>
      <c r="R126" s="83"/>
      <c r="S126" s="83"/>
      <c r="T126" s="83"/>
      <c r="U126" s="83"/>
      <c r="V126" s="83"/>
      <c r="W126" s="83"/>
      <c r="X126" s="83"/>
      <c r="Y126" s="83"/>
      <c r="Z126" s="83"/>
    </row>
    <row r="127" spans="1:26" ht="12.75" customHeight="1" x14ac:dyDescent="0.2">
      <c r="A127" s="256"/>
      <c r="B127" s="257"/>
      <c r="C127" s="262"/>
      <c r="D127" s="262"/>
      <c r="E127" s="262"/>
      <c r="F127" s="262"/>
      <c r="G127" s="262"/>
      <c r="H127" s="262"/>
      <c r="I127" s="262"/>
      <c r="J127" s="262"/>
      <c r="K127" s="264"/>
      <c r="L127" s="83"/>
      <c r="M127" s="83"/>
      <c r="N127" s="83"/>
      <c r="O127" s="83"/>
      <c r="P127" s="83"/>
      <c r="Q127" s="83"/>
      <c r="R127" s="83"/>
      <c r="S127" s="83"/>
      <c r="T127" s="83"/>
      <c r="U127" s="83"/>
      <c r="V127" s="83"/>
      <c r="W127" s="83"/>
      <c r="X127" s="83"/>
      <c r="Y127" s="83"/>
      <c r="Z127" s="83"/>
    </row>
    <row r="128" spans="1:26" ht="12.75" customHeight="1" x14ac:dyDescent="0.2">
      <c r="A128" s="256"/>
      <c r="B128" s="257"/>
      <c r="C128" s="257"/>
      <c r="D128" s="257"/>
      <c r="E128" s="257"/>
      <c r="F128" s="361" t="s">
        <v>997</v>
      </c>
      <c r="G128" s="312"/>
      <c r="H128" s="312"/>
      <c r="I128" s="265">
        <f t="shared" ref="I128:K128" si="38">ROUND(SUM(I119:I127),2)</f>
        <v>0</v>
      </c>
      <c r="J128" s="265">
        <f t="shared" si="38"/>
        <v>11663.37</v>
      </c>
      <c r="K128" s="265">
        <f t="shared" si="38"/>
        <v>0</v>
      </c>
      <c r="L128" s="83"/>
      <c r="M128" s="83"/>
      <c r="N128" s="83"/>
      <c r="O128" s="83"/>
      <c r="P128" s="83"/>
      <c r="Q128" s="83"/>
      <c r="R128" s="83"/>
      <c r="S128" s="83"/>
      <c r="T128" s="83"/>
      <c r="U128" s="83"/>
      <c r="V128" s="83"/>
      <c r="W128" s="83"/>
      <c r="X128" s="83"/>
      <c r="Y128" s="83"/>
      <c r="Z128" s="83"/>
    </row>
    <row r="129" spans="1:26" ht="12.75" customHeight="1" x14ac:dyDescent="0.2">
      <c r="A129" s="256"/>
      <c r="B129" s="363"/>
      <c r="C129" s="312"/>
      <c r="D129" s="312"/>
      <c r="E129" s="312"/>
      <c r="F129" s="312"/>
      <c r="G129" s="312"/>
      <c r="H129" s="312"/>
      <c r="I129" s="312"/>
      <c r="J129" s="312"/>
      <c r="K129" s="256"/>
      <c r="L129" s="114"/>
      <c r="M129" s="83"/>
      <c r="N129" s="83"/>
      <c r="O129" s="83"/>
      <c r="P129" s="83"/>
      <c r="Q129" s="83"/>
      <c r="R129" s="83"/>
      <c r="S129" s="83"/>
      <c r="T129" s="83"/>
      <c r="U129" s="83"/>
      <c r="V129" s="83"/>
      <c r="W129" s="83"/>
      <c r="X129" s="83"/>
      <c r="Y129" s="83"/>
      <c r="Z129" s="83"/>
    </row>
    <row r="130" spans="1:26" ht="12.75" customHeight="1" x14ac:dyDescent="0.2">
      <c r="A130" s="266" t="str">
        <f>'Pista 01'!A26</f>
        <v>2.1.3</v>
      </c>
      <c r="B130" s="365" t="str">
        <f>VLOOKUP($A130,'Pista 01'!$A$8:$H$197,3,FALSE)</f>
        <v>Armação em tela de aço soldada nervurada Q138, aço CA-60, 4,2mm, malha 10x10cm</v>
      </c>
      <c r="C130" s="293"/>
      <c r="D130" s="293"/>
      <c r="E130" s="293"/>
      <c r="F130" s="293"/>
      <c r="G130" s="293"/>
      <c r="H130" s="293"/>
      <c r="I130" s="293"/>
      <c r="J130" s="293"/>
      <c r="K130" s="267" t="str">
        <f>VLOOKUP($A130,'Pista 01'!$A$8:$H$197,4,FALSE)</f>
        <v>kg</v>
      </c>
      <c r="L130" s="1"/>
      <c r="M130" s="1"/>
      <c r="N130" s="1"/>
      <c r="O130" s="1"/>
      <c r="P130" s="1"/>
      <c r="Q130" s="1"/>
      <c r="R130" s="1"/>
      <c r="S130" s="1"/>
      <c r="T130" s="1"/>
      <c r="U130" s="1"/>
      <c r="V130" s="1"/>
      <c r="W130" s="1"/>
      <c r="X130" s="1"/>
      <c r="Y130" s="1"/>
      <c r="Z130" s="1"/>
    </row>
    <row r="131" spans="1:26" ht="12.75" customHeight="1" x14ac:dyDescent="0.2">
      <c r="A131" s="362"/>
      <c r="B131" s="312"/>
      <c r="C131" s="260"/>
      <c r="D131" s="260"/>
      <c r="E131" s="260"/>
      <c r="F131" s="260"/>
      <c r="G131" s="360" t="s">
        <v>982</v>
      </c>
      <c r="H131" s="312"/>
      <c r="I131" s="360" t="s">
        <v>983</v>
      </c>
      <c r="J131" s="312"/>
      <c r="K131" s="312"/>
      <c r="L131" s="83"/>
      <c r="M131" s="83"/>
      <c r="N131" s="83"/>
      <c r="O131" s="83"/>
      <c r="P131" s="83"/>
      <c r="Q131" s="83"/>
      <c r="R131" s="83"/>
      <c r="S131" s="83"/>
      <c r="T131" s="83"/>
      <c r="U131" s="83"/>
      <c r="V131" s="83"/>
      <c r="W131" s="83"/>
      <c r="X131" s="83"/>
      <c r="Y131" s="83"/>
      <c r="Z131" s="83"/>
    </row>
    <row r="132" spans="1:26" ht="12.75" customHeight="1" x14ac:dyDescent="0.2">
      <c r="A132" s="362" t="s">
        <v>984</v>
      </c>
      <c r="B132" s="312"/>
      <c r="C132" s="156" t="s">
        <v>985</v>
      </c>
      <c r="D132" s="156" t="s">
        <v>1017</v>
      </c>
      <c r="E132" s="156" t="s">
        <v>989</v>
      </c>
      <c r="F132" s="156" t="s">
        <v>988</v>
      </c>
      <c r="G132" s="156" t="s">
        <v>989</v>
      </c>
      <c r="H132" s="156" t="s">
        <v>990</v>
      </c>
      <c r="I132" s="156" t="s">
        <v>991</v>
      </c>
      <c r="J132" s="156" t="s">
        <v>989</v>
      </c>
      <c r="K132" s="156" t="s">
        <v>1018</v>
      </c>
      <c r="L132" s="83"/>
      <c r="M132" s="83"/>
      <c r="N132" s="83"/>
      <c r="O132" s="83"/>
      <c r="P132" s="83"/>
      <c r="Q132" s="83"/>
      <c r="R132" s="83"/>
      <c r="S132" s="83"/>
      <c r="T132" s="83"/>
      <c r="U132" s="83"/>
      <c r="V132" s="83"/>
      <c r="W132" s="83"/>
      <c r="X132" s="83"/>
      <c r="Y132" s="83"/>
      <c r="Z132" s="83"/>
    </row>
    <row r="133" spans="1:26" ht="12.75" customHeight="1" x14ac:dyDescent="0.2">
      <c r="A133" s="156"/>
      <c r="B133" s="261"/>
      <c r="C133" s="260"/>
      <c r="D133" s="260"/>
      <c r="E133" s="156" t="s">
        <v>992</v>
      </c>
      <c r="F133" s="156" t="s">
        <v>994</v>
      </c>
      <c r="G133" s="156" t="s">
        <v>992</v>
      </c>
      <c r="H133" s="156" t="s">
        <v>993</v>
      </c>
      <c r="I133" s="156" t="s">
        <v>994</v>
      </c>
      <c r="J133" s="156" t="s">
        <v>992</v>
      </c>
      <c r="K133" s="156" t="s">
        <v>1019</v>
      </c>
      <c r="L133" s="83"/>
      <c r="M133" s="83"/>
      <c r="N133" s="83"/>
      <c r="O133" s="83"/>
      <c r="P133" s="83"/>
      <c r="Q133" s="83"/>
      <c r="R133" s="83"/>
      <c r="S133" s="83"/>
      <c r="T133" s="83"/>
      <c r="U133" s="83"/>
      <c r="V133" s="83"/>
      <c r="W133" s="83"/>
      <c r="X133" s="83"/>
      <c r="Y133" s="83"/>
      <c r="Z133" s="83"/>
    </row>
    <row r="134" spans="1:26" ht="12.75" customHeight="1" x14ac:dyDescent="0.2">
      <c r="A134" s="256"/>
      <c r="B134" s="257" t="s">
        <v>628</v>
      </c>
      <c r="C134" s="262">
        <v>1</v>
      </c>
      <c r="D134" s="263">
        <v>2.2000000000000002</v>
      </c>
      <c r="E134" s="262">
        <f t="shared" ref="E134:E141" si="39">E119</f>
        <v>4506.83</v>
      </c>
      <c r="F134" s="262"/>
      <c r="G134" s="263"/>
      <c r="H134" s="262">
        <f t="shared" ref="H134:H141" si="40">E134*F134</f>
        <v>0</v>
      </c>
      <c r="I134" s="262"/>
      <c r="J134" s="262">
        <f t="shared" ref="J134:J141" si="41">C134*D134*F134</f>
        <v>0</v>
      </c>
      <c r="K134" s="262">
        <f t="shared" ref="K134:K141" si="42">C134*D134*E134</f>
        <v>9915.0259999999998</v>
      </c>
      <c r="L134" s="83"/>
      <c r="M134" s="83"/>
      <c r="N134" s="83"/>
      <c r="O134" s="83"/>
      <c r="P134" s="83"/>
      <c r="Q134" s="83"/>
      <c r="R134" s="83"/>
      <c r="S134" s="83"/>
      <c r="T134" s="83"/>
      <c r="U134" s="83"/>
      <c r="V134" s="83"/>
      <c r="W134" s="83"/>
      <c r="X134" s="83"/>
      <c r="Y134" s="83"/>
      <c r="Z134" s="83"/>
    </row>
    <row r="135" spans="1:26" ht="12.75" customHeight="1" x14ac:dyDescent="0.2">
      <c r="A135" s="256"/>
      <c r="B135" s="257" t="s">
        <v>1007</v>
      </c>
      <c r="C135" s="262">
        <v>1</v>
      </c>
      <c r="D135" s="263">
        <v>2.2000000000000002</v>
      </c>
      <c r="E135" s="262">
        <f t="shared" si="39"/>
        <v>171.36</v>
      </c>
      <c r="F135" s="262"/>
      <c r="G135" s="263"/>
      <c r="H135" s="262">
        <f t="shared" si="40"/>
        <v>0</v>
      </c>
      <c r="I135" s="262"/>
      <c r="J135" s="262">
        <f t="shared" si="41"/>
        <v>0</v>
      </c>
      <c r="K135" s="262">
        <f t="shared" si="42"/>
        <v>376.99200000000008</v>
      </c>
      <c r="L135" s="83"/>
      <c r="M135" s="83"/>
      <c r="N135" s="83"/>
      <c r="O135" s="83"/>
      <c r="P135" s="83"/>
      <c r="Q135" s="83"/>
      <c r="R135" s="83"/>
      <c r="S135" s="83"/>
      <c r="T135" s="83"/>
      <c r="U135" s="83"/>
      <c r="V135" s="83"/>
      <c r="W135" s="83"/>
      <c r="X135" s="83"/>
      <c r="Y135" s="83"/>
      <c r="Z135" s="83"/>
    </row>
    <row r="136" spans="1:26" ht="12.75" customHeight="1" x14ac:dyDescent="0.2">
      <c r="A136" s="256"/>
      <c r="B136" s="257" t="s">
        <v>1008</v>
      </c>
      <c r="C136" s="262">
        <v>1</v>
      </c>
      <c r="D136" s="263">
        <v>2.2000000000000002</v>
      </c>
      <c r="E136" s="262">
        <f t="shared" si="39"/>
        <v>13.4</v>
      </c>
      <c r="F136" s="262"/>
      <c r="G136" s="263"/>
      <c r="H136" s="262">
        <f t="shared" si="40"/>
        <v>0</v>
      </c>
      <c r="I136" s="262"/>
      <c r="J136" s="262">
        <f t="shared" si="41"/>
        <v>0</v>
      </c>
      <c r="K136" s="262">
        <f t="shared" si="42"/>
        <v>29.480000000000004</v>
      </c>
      <c r="L136" s="83"/>
      <c r="M136" s="83"/>
      <c r="N136" s="83"/>
      <c r="O136" s="83"/>
      <c r="P136" s="83"/>
      <c r="Q136" s="83"/>
      <c r="R136" s="83"/>
      <c r="S136" s="83"/>
      <c r="T136" s="83"/>
      <c r="U136" s="83"/>
      <c r="V136" s="83"/>
      <c r="W136" s="83"/>
      <c r="X136" s="83"/>
      <c r="Y136" s="83"/>
      <c r="Z136" s="83"/>
    </row>
    <row r="137" spans="1:26" ht="12.75" customHeight="1" x14ac:dyDescent="0.2">
      <c r="A137" s="256"/>
      <c r="B137" s="257" t="s">
        <v>1009</v>
      </c>
      <c r="C137" s="262">
        <v>1</v>
      </c>
      <c r="D137" s="263">
        <v>2.2000000000000002</v>
      </c>
      <c r="E137" s="262">
        <f t="shared" si="39"/>
        <v>264.47000000000003</v>
      </c>
      <c r="F137" s="262"/>
      <c r="G137" s="263"/>
      <c r="H137" s="262">
        <f t="shared" si="40"/>
        <v>0</v>
      </c>
      <c r="I137" s="262"/>
      <c r="J137" s="262">
        <f t="shared" si="41"/>
        <v>0</v>
      </c>
      <c r="K137" s="262">
        <f t="shared" si="42"/>
        <v>581.83400000000006</v>
      </c>
      <c r="L137" s="83"/>
      <c r="M137" s="83"/>
      <c r="N137" s="83"/>
      <c r="O137" s="83"/>
      <c r="P137" s="83"/>
      <c r="Q137" s="83"/>
      <c r="R137" s="83"/>
      <c r="S137" s="83"/>
      <c r="T137" s="83"/>
      <c r="U137" s="83"/>
      <c r="V137" s="83"/>
      <c r="W137" s="83"/>
      <c r="X137" s="83"/>
      <c r="Y137" s="83"/>
      <c r="Z137" s="83"/>
    </row>
    <row r="138" spans="1:26" ht="12.75" customHeight="1" x14ac:dyDescent="0.2">
      <c r="A138" s="256"/>
      <c r="B138" s="257" t="s">
        <v>1010</v>
      </c>
      <c r="C138" s="262">
        <v>1</v>
      </c>
      <c r="D138" s="263">
        <v>2.2000000000000002</v>
      </c>
      <c r="E138" s="262">
        <f t="shared" si="39"/>
        <v>160.86000000000001</v>
      </c>
      <c r="F138" s="262"/>
      <c r="G138" s="263"/>
      <c r="H138" s="262">
        <f t="shared" si="40"/>
        <v>0</v>
      </c>
      <c r="I138" s="262"/>
      <c r="J138" s="262">
        <f t="shared" si="41"/>
        <v>0</v>
      </c>
      <c r="K138" s="262">
        <f t="shared" si="42"/>
        <v>353.89200000000005</v>
      </c>
      <c r="L138" s="83"/>
      <c r="M138" s="83"/>
      <c r="N138" s="83"/>
      <c r="O138" s="83"/>
      <c r="P138" s="83"/>
      <c r="Q138" s="83"/>
      <c r="R138" s="83"/>
      <c r="S138" s="83"/>
      <c r="T138" s="83"/>
      <c r="U138" s="83"/>
      <c r="V138" s="83"/>
      <c r="W138" s="83"/>
      <c r="X138" s="83"/>
      <c r="Y138" s="83"/>
      <c r="Z138" s="83"/>
    </row>
    <row r="139" spans="1:26" ht="12.75" customHeight="1" x14ac:dyDescent="0.2">
      <c r="A139" s="256"/>
      <c r="B139" s="257" t="s">
        <v>1011</v>
      </c>
      <c r="C139" s="262">
        <v>1</v>
      </c>
      <c r="D139" s="263">
        <v>2.2000000000000002</v>
      </c>
      <c r="E139" s="262">
        <f t="shared" si="39"/>
        <v>32</v>
      </c>
      <c r="F139" s="262"/>
      <c r="G139" s="263"/>
      <c r="H139" s="262">
        <f t="shared" si="40"/>
        <v>0</v>
      </c>
      <c r="I139" s="262"/>
      <c r="J139" s="262">
        <f t="shared" si="41"/>
        <v>0</v>
      </c>
      <c r="K139" s="262">
        <f t="shared" si="42"/>
        <v>70.400000000000006</v>
      </c>
      <c r="L139" s="83"/>
      <c r="M139" s="83"/>
      <c r="N139" s="83"/>
      <c r="O139" s="83"/>
      <c r="P139" s="83"/>
      <c r="Q139" s="83"/>
      <c r="R139" s="83"/>
      <c r="S139" s="83"/>
      <c r="T139" s="83"/>
      <c r="U139" s="83"/>
      <c r="V139" s="83"/>
      <c r="W139" s="83"/>
      <c r="X139" s="83"/>
      <c r="Y139" s="83"/>
      <c r="Z139" s="83"/>
    </row>
    <row r="140" spans="1:26" ht="12.75" customHeight="1" x14ac:dyDescent="0.2">
      <c r="A140" s="256"/>
      <c r="B140" s="257" t="s">
        <v>1012</v>
      </c>
      <c r="C140" s="262">
        <v>1</v>
      </c>
      <c r="D140" s="263">
        <v>2.2000000000000002</v>
      </c>
      <c r="E140" s="262">
        <f t="shared" si="39"/>
        <v>0</v>
      </c>
      <c r="F140" s="262"/>
      <c r="G140" s="263"/>
      <c r="H140" s="262">
        <f t="shared" si="40"/>
        <v>0</v>
      </c>
      <c r="I140" s="262"/>
      <c r="J140" s="262">
        <f t="shared" si="41"/>
        <v>0</v>
      </c>
      <c r="K140" s="262">
        <f t="shared" si="42"/>
        <v>0</v>
      </c>
      <c r="L140" s="83"/>
      <c r="M140" s="83"/>
      <c r="N140" s="83"/>
      <c r="O140" s="83"/>
      <c r="P140" s="83"/>
      <c r="Q140" s="83"/>
      <c r="R140" s="83"/>
      <c r="S140" s="83"/>
      <c r="T140" s="83"/>
      <c r="U140" s="83"/>
      <c r="V140" s="83"/>
      <c r="W140" s="83"/>
      <c r="X140" s="83"/>
      <c r="Y140" s="83"/>
      <c r="Z140" s="83"/>
    </row>
    <row r="141" spans="1:26" ht="12.75" customHeight="1" x14ac:dyDescent="0.2">
      <c r="A141" s="256"/>
      <c r="B141" s="257" t="s">
        <v>1016</v>
      </c>
      <c r="C141" s="262">
        <v>1</v>
      </c>
      <c r="D141" s="263">
        <v>2.2000000000000002</v>
      </c>
      <c r="E141" s="262">
        <f t="shared" si="39"/>
        <v>1193.9000000000001</v>
      </c>
      <c r="F141" s="262"/>
      <c r="G141" s="263"/>
      <c r="H141" s="262">
        <f t="shared" si="40"/>
        <v>0</v>
      </c>
      <c r="I141" s="262"/>
      <c r="J141" s="262">
        <f t="shared" si="41"/>
        <v>0</v>
      </c>
      <c r="K141" s="262">
        <f t="shared" si="42"/>
        <v>2626.5800000000004</v>
      </c>
      <c r="L141" s="83"/>
      <c r="M141" s="83"/>
      <c r="N141" s="83"/>
      <c r="O141" s="83"/>
      <c r="P141" s="83"/>
      <c r="Q141" s="83"/>
      <c r="R141" s="83"/>
      <c r="S141" s="83"/>
      <c r="T141" s="83"/>
      <c r="U141" s="83"/>
      <c r="V141" s="83"/>
      <c r="W141" s="83"/>
      <c r="X141" s="83"/>
      <c r="Y141" s="83"/>
      <c r="Z141" s="83"/>
    </row>
    <row r="142" spans="1:26" ht="12.75" customHeight="1" x14ac:dyDescent="0.2">
      <c r="A142" s="256"/>
      <c r="B142" s="257"/>
      <c r="C142" s="262"/>
      <c r="D142" s="262"/>
      <c r="E142" s="262"/>
      <c r="F142" s="262"/>
      <c r="G142" s="262"/>
      <c r="H142" s="262"/>
      <c r="I142" s="262"/>
      <c r="J142" s="262"/>
      <c r="K142" s="264"/>
      <c r="L142" s="83"/>
      <c r="M142" s="83"/>
      <c r="N142" s="83"/>
      <c r="O142" s="83"/>
      <c r="P142" s="83"/>
      <c r="Q142" s="83"/>
      <c r="R142" s="83"/>
      <c r="S142" s="83"/>
      <c r="T142" s="83"/>
      <c r="U142" s="83"/>
      <c r="V142" s="83"/>
      <c r="W142" s="83"/>
      <c r="X142" s="83"/>
      <c r="Y142" s="83"/>
      <c r="Z142" s="83"/>
    </row>
    <row r="143" spans="1:26" ht="12.75" customHeight="1" x14ac:dyDescent="0.2">
      <c r="A143" s="256"/>
      <c r="B143" s="257"/>
      <c r="C143" s="257"/>
      <c r="D143" s="257"/>
      <c r="E143" s="257"/>
      <c r="F143" s="361" t="s">
        <v>997</v>
      </c>
      <c r="G143" s="312"/>
      <c r="H143" s="312"/>
      <c r="I143" s="265">
        <f t="shared" ref="I143:K143" si="43">ROUND(SUM(I134:I142),2)</f>
        <v>0</v>
      </c>
      <c r="J143" s="265">
        <f t="shared" si="43"/>
        <v>0</v>
      </c>
      <c r="K143" s="265">
        <f t="shared" si="43"/>
        <v>13954.2</v>
      </c>
      <c r="L143" s="114"/>
      <c r="M143" s="83"/>
      <c r="N143" s="83"/>
      <c r="O143" s="83"/>
      <c r="P143" s="83"/>
      <c r="Q143" s="83"/>
      <c r="R143" s="83"/>
      <c r="S143" s="83"/>
      <c r="T143" s="83"/>
      <c r="U143" s="83"/>
      <c r="V143" s="83"/>
      <c r="W143" s="83"/>
      <c r="X143" s="83"/>
      <c r="Y143" s="83"/>
      <c r="Z143" s="83"/>
    </row>
    <row r="144" spans="1:26" ht="12.75" customHeight="1" x14ac:dyDescent="0.2">
      <c r="A144" s="256"/>
      <c r="B144" s="363"/>
      <c r="C144" s="312"/>
      <c r="D144" s="312"/>
      <c r="E144" s="312"/>
      <c r="F144" s="312"/>
      <c r="G144" s="312"/>
      <c r="H144" s="312"/>
      <c r="I144" s="312"/>
      <c r="J144" s="312"/>
      <c r="K144" s="256"/>
      <c r="L144" s="83"/>
      <c r="M144" s="83"/>
      <c r="N144" s="83"/>
      <c r="O144" s="83"/>
      <c r="P144" s="83"/>
      <c r="Q144" s="83"/>
      <c r="R144" s="83"/>
      <c r="S144" s="83"/>
      <c r="T144" s="83"/>
      <c r="U144" s="83"/>
      <c r="V144" s="83"/>
      <c r="W144" s="83"/>
      <c r="X144" s="83"/>
      <c r="Y144" s="83"/>
      <c r="Z144" s="83"/>
    </row>
    <row r="145" spans="1:26" ht="27" customHeight="1" x14ac:dyDescent="0.2">
      <c r="A145" s="266" t="str">
        <f>'Pista 01'!A27</f>
        <v>2.1.4</v>
      </c>
      <c r="B145" s="365" t="str">
        <f>VLOOKUP($A145,'Pista 01'!$A$8:$H$197,3,FALSE)</f>
        <v>Concretagem de piso, com concreto usinado bombeável, classe de resistência 25MPa, com brita 0 e 1, slump = 100 +/- 20 mm, incluso serviço de bombeamento, lançamento, adensamento e acabamento</v>
      </c>
      <c r="C145" s="293"/>
      <c r="D145" s="293"/>
      <c r="E145" s="293"/>
      <c r="F145" s="293"/>
      <c r="G145" s="293"/>
      <c r="H145" s="293"/>
      <c r="I145" s="293"/>
      <c r="J145" s="293"/>
      <c r="K145" s="267" t="str">
        <f>VLOOKUP($A145,'Pista 01'!$A$8:$H$197,4,FALSE)</f>
        <v>m³</v>
      </c>
      <c r="L145" s="1"/>
      <c r="M145" s="1"/>
      <c r="N145" s="1"/>
      <c r="O145" s="1"/>
      <c r="P145" s="1"/>
      <c r="Q145" s="1"/>
      <c r="R145" s="1"/>
      <c r="S145" s="1"/>
      <c r="T145" s="1"/>
      <c r="U145" s="1"/>
      <c r="V145" s="1"/>
      <c r="W145" s="1"/>
      <c r="X145" s="1"/>
      <c r="Y145" s="1"/>
      <c r="Z145" s="1"/>
    </row>
    <row r="146" spans="1:26" ht="12.75" customHeight="1" x14ac:dyDescent="0.2">
      <c r="A146" s="362"/>
      <c r="B146" s="312"/>
      <c r="C146" s="260"/>
      <c r="D146" s="260"/>
      <c r="E146" s="260"/>
      <c r="F146" s="260"/>
      <c r="G146" s="360" t="s">
        <v>982</v>
      </c>
      <c r="H146" s="312"/>
      <c r="I146" s="360" t="s">
        <v>983</v>
      </c>
      <c r="J146" s="312"/>
      <c r="K146" s="312"/>
      <c r="L146" s="83">
        <f>64.23*2</f>
        <v>128.46</v>
      </c>
      <c r="M146" s="83"/>
      <c r="N146" s="83">
        <f>14832.78</f>
        <v>14832.78</v>
      </c>
      <c r="O146" s="83"/>
      <c r="P146" s="83"/>
      <c r="Q146" s="83"/>
      <c r="R146" s="83"/>
      <c r="S146" s="83"/>
      <c r="T146" s="83"/>
      <c r="U146" s="83"/>
      <c r="V146" s="83"/>
      <c r="W146" s="83"/>
      <c r="X146" s="83"/>
      <c r="Y146" s="83"/>
      <c r="Z146" s="83"/>
    </row>
    <row r="147" spans="1:26" ht="12.75" customHeight="1" x14ac:dyDescent="0.2">
      <c r="A147" s="362" t="s">
        <v>984</v>
      </c>
      <c r="B147" s="312"/>
      <c r="C147" s="156" t="s">
        <v>985</v>
      </c>
      <c r="D147" s="156" t="s">
        <v>986</v>
      </c>
      <c r="E147" s="156" t="s">
        <v>989</v>
      </c>
      <c r="F147" s="156" t="s">
        <v>988</v>
      </c>
      <c r="G147" s="156" t="s">
        <v>989</v>
      </c>
      <c r="H147" s="156" t="s">
        <v>990</v>
      </c>
      <c r="I147" s="156" t="s">
        <v>991</v>
      </c>
      <c r="J147" s="156" t="s">
        <v>989</v>
      </c>
      <c r="K147" s="156" t="s">
        <v>990</v>
      </c>
      <c r="L147" s="83"/>
      <c r="M147" s="83"/>
      <c r="N147" s="83">
        <v>8725.7199999999993</v>
      </c>
      <c r="O147" s="83"/>
      <c r="P147" s="83"/>
      <c r="Q147" s="83"/>
      <c r="R147" s="83"/>
      <c r="S147" s="83"/>
      <c r="T147" s="83"/>
      <c r="U147" s="83"/>
      <c r="V147" s="83"/>
      <c r="W147" s="83"/>
      <c r="X147" s="83"/>
      <c r="Y147" s="83"/>
      <c r="Z147" s="83"/>
    </row>
    <row r="148" spans="1:26" ht="12.75" customHeight="1" x14ac:dyDescent="0.2">
      <c r="A148" s="156"/>
      <c r="B148" s="261"/>
      <c r="C148" s="260"/>
      <c r="D148" s="260"/>
      <c r="E148" s="156" t="s">
        <v>992</v>
      </c>
      <c r="F148" s="156" t="s">
        <v>994</v>
      </c>
      <c r="G148" s="156" t="s">
        <v>992</v>
      </c>
      <c r="H148" s="156" t="s">
        <v>993</v>
      </c>
      <c r="I148" s="156" t="s">
        <v>994</v>
      </c>
      <c r="J148" s="156" t="s">
        <v>992</v>
      </c>
      <c r="K148" s="156" t="s">
        <v>993</v>
      </c>
      <c r="L148" s="83"/>
      <c r="M148" s="83"/>
      <c r="N148" s="83"/>
      <c r="O148" s="83"/>
      <c r="P148" s="83"/>
      <c r="Q148" s="83"/>
      <c r="R148" s="83"/>
      <c r="S148" s="83"/>
      <c r="T148" s="83"/>
      <c r="U148" s="83"/>
      <c r="V148" s="83"/>
      <c r="W148" s="83"/>
      <c r="X148" s="83"/>
      <c r="Y148" s="83"/>
      <c r="Z148" s="83"/>
    </row>
    <row r="149" spans="1:26" ht="12.75" customHeight="1" x14ac:dyDescent="0.2">
      <c r="A149" s="256"/>
      <c r="B149" s="257" t="s">
        <v>628</v>
      </c>
      <c r="C149" s="262">
        <v>1</v>
      </c>
      <c r="D149" s="262"/>
      <c r="E149" s="262">
        <f t="shared" ref="E149:E156" si="44">E134</f>
        <v>4506.83</v>
      </c>
      <c r="F149" s="262">
        <v>0.08</v>
      </c>
      <c r="G149" s="263"/>
      <c r="H149" s="262">
        <f t="shared" ref="H149:H156" si="45">E149*F149</f>
        <v>360.54640000000001</v>
      </c>
      <c r="I149" s="262"/>
      <c r="J149" s="262">
        <f t="shared" ref="J149:J156" si="46">C149*D149*F149</f>
        <v>0</v>
      </c>
      <c r="K149" s="262">
        <f t="shared" ref="K149:K156" si="47">C149*H149</f>
        <v>360.54640000000001</v>
      </c>
      <c r="L149" s="83">
        <v>4704.95</v>
      </c>
      <c r="M149" s="114">
        <f>E149+E151+E152+E156</f>
        <v>5978.6</v>
      </c>
      <c r="N149" s="83">
        <f>N146-N147</f>
        <v>6107.0600000000013</v>
      </c>
      <c r="O149" s="83"/>
      <c r="P149" s="83"/>
      <c r="Q149" s="83"/>
      <c r="R149" s="83"/>
      <c r="S149" s="83"/>
      <c r="T149" s="83"/>
      <c r="U149" s="83"/>
      <c r="V149" s="83"/>
      <c r="W149" s="83"/>
      <c r="X149" s="83"/>
      <c r="Y149" s="83"/>
      <c r="Z149" s="83"/>
    </row>
    <row r="150" spans="1:26" ht="12.75" customHeight="1" x14ac:dyDescent="0.2">
      <c r="A150" s="256"/>
      <c r="B150" s="257" t="s">
        <v>1007</v>
      </c>
      <c r="C150" s="262">
        <v>1</v>
      </c>
      <c r="D150" s="262"/>
      <c r="E150" s="262">
        <f t="shared" si="44"/>
        <v>171.36</v>
      </c>
      <c r="F150" s="262">
        <v>0.08</v>
      </c>
      <c r="G150" s="263"/>
      <c r="H150" s="262">
        <f t="shared" si="45"/>
        <v>13.708800000000002</v>
      </c>
      <c r="I150" s="262"/>
      <c r="J150" s="262">
        <f t="shared" si="46"/>
        <v>0</v>
      </c>
      <c r="K150" s="262">
        <f t="shared" si="47"/>
        <v>13.708800000000002</v>
      </c>
      <c r="L150" s="83">
        <v>171.36</v>
      </c>
      <c r="M150" s="114">
        <f>L146+M149</f>
        <v>6107.06</v>
      </c>
      <c r="N150" s="83"/>
      <c r="O150" s="83"/>
      <c r="P150" s="83"/>
      <c r="Q150" s="83"/>
      <c r="R150" s="83"/>
      <c r="S150" s="83"/>
      <c r="T150" s="83"/>
      <c r="U150" s="83"/>
      <c r="V150" s="83"/>
      <c r="W150" s="83"/>
      <c r="X150" s="83"/>
      <c r="Y150" s="83"/>
      <c r="Z150" s="83"/>
    </row>
    <row r="151" spans="1:26" ht="12.75" customHeight="1" x14ac:dyDescent="0.2">
      <c r="A151" s="256"/>
      <c r="B151" s="257" t="s">
        <v>1008</v>
      </c>
      <c r="C151" s="262">
        <v>1</v>
      </c>
      <c r="D151" s="262"/>
      <c r="E151" s="262">
        <f t="shared" si="44"/>
        <v>13.4</v>
      </c>
      <c r="F151" s="262">
        <v>0.08</v>
      </c>
      <c r="G151" s="263"/>
      <c r="H151" s="262">
        <f t="shared" si="45"/>
        <v>1.0720000000000001</v>
      </c>
      <c r="I151" s="262"/>
      <c r="J151" s="262">
        <f t="shared" si="46"/>
        <v>0</v>
      </c>
      <c r="K151" s="262">
        <f t="shared" si="47"/>
        <v>1.0720000000000001</v>
      </c>
      <c r="L151" s="83">
        <v>13.4</v>
      </c>
      <c r="M151" s="83"/>
      <c r="N151" s="83"/>
      <c r="O151" s="83"/>
      <c r="P151" s="83"/>
      <c r="Q151" s="83"/>
      <c r="R151" s="83"/>
      <c r="S151" s="83"/>
      <c r="T151" s="83"/>
      <c r="U151" s="83"/>
      <c r="V151" s="83"/>
      <c r="W151" s="83"/>
      <c r="X151" s="83"/>
      <c r="Y151" s="83"/>
      <c r="Z151" s="83"/>
    </row>
    <row r="152" spans="1:26" ht="12.75" customHeight="1" x14ac:dyDescent="0.2">
      <c r="A152" s="256"/>
      <c r="B152" s="257" t="s">
        <v>1009</v>
      </c>
      <c r="C152" s="262">
        <v>1</v>
      </c>
      <c r="D152" s="262"/>
      <c r="E152" s="262">
        <f t="shared" si="44"/>
        <v>264.47000000000003</v>
      </c>
      <c r="F152" s="262">
        <v>0.08</v>
      </c>
      <c r="G152" s="263"/>
      <c r="H152" s="262">
        <f t="shared" si="45"/>
        <v>21.157600000000002</v>
      </c>
      <c r="I152" s="262"/>
      <c r="J152" s="262">
        <f t="shared" si="46"/>
        <v>0</v>
      </c>
      <c r="K152" s="262">
        <f t="shared" si="47"/>
        <v>21.157600000000002</v>
      </c>
      <c r="L152" s="83">
        <v>103.9</v>
      </c>
      <c r="M152" s="83"/>
      <c r="N152" s="83"/>
      <c r="O152" s="83"/>
      <c r="P152" s="83"/>
      <c r="Q152" s="83"/>
      <c r="R152" s="83"/>
      <c r="S152" s="83"/>
      <c r="T152" s="83"/>
      <c r="U152" s="83"/>
      <c r="V152" s="83"/>
      <c r="W152" s="83"/>
      <c r="X152" s="83"/>
      <c r="Y152" s="83"/>
      <c r="Z152" s="83"/>
    </row>
    <row r="153" spans="1:26" ht="12.75" customHeight="1" x14ac:dyDescent="0.2">
      <c r="A153" s="256"/>
      <c r="B153" s="257" t="s">
        <v>1010</v>
      </c>
      <c r="C153" s="262">
        <v>1</v>
      </c>
      <c r="D153" s="262"/>
      <c r="E153" s="262">
        <f t="shared" si="44"/>
        <v>160.86000000000001</v>
      </c>
      <c r="F153" s="262">
        <v>0.08</v>
      </c>
      <c r="G153" s="263"/>
      <c r="H153" s="262">
        <f t="shared" si="45"/>
        <v>12.868800000000002</v>
      </c>
      <c r="I153" s="262"/>
      <c r="J153" s="262">
        <f t="shared" si="46"/>
        <v>0</v>
      </c>
      <c r="K153" s="262">
        <f t="shared" si="47"/>
        <v>12.868800000000002</v>
      </c>
      <c r="L153" s="83">
        <v>160.86000000000001</v>
      </c>
      <c r="M153" s="83"/>
      <c r="N153" s="83"/>
      <c r="O153" s="83"/>
      <c r="P153" s="83"/>
      <c r="Q153" s="83"/>
      <c r="R153" s="83"/>
      <c r="S153" s="83"/>
      <c r="T153" s="83"/>
      <c r="U153" s="83"/>
      <c r="V153" s="83"/>
      <c r="W153" s="83"/>
      <c r="X153" s="83"/>
      <c r="Y153" s="83"/>
      <c r="Z153" s="83"/>
    </row>
    <row r="154" spans="1:26" ht="12.75" customHeight="1" x14ac:dyDescent="0.2">
      <c r="A154" s="256"/>
      <c r="B154" s="257" t="s">
        <v>1011</v>
      </c>
      <c r="C154" s="262">
        <v>1</v>
      </c>
      <c r="D154" s="262"/>
      <c r="E154" s="262">
        <f t="shared" si="44"/>
        <v>32</v>
      </c>
      <c r="F154" s="262">
        <v>0.08</v>
      </c>
      <c r="G154" s="263"/>
      <c r="H154" s="262">
        <f t="shared" si="45"/>
        <v>2.56</v>
      </c>
      <c r="I154" s="262"/>
      <c r="J154" s="262">
        <f t="shared" si="46"/>
        <v>0</v>
      </c>
      <c r="K154" s="262">
        <f t="shared" si="47"/>
        <v>2.56</v>
      </c>
      <c r="L154" s="83">
        <v>32</v>
      </c>
      <c r="M154" s="83"/>
      <c r="N154" s="83"/>
      <c r="O154" s="83"/>
      <c r="P154" s="83"/>
      <c r="Q154" s="83"/>
      <c r="R154" s="83"/>
      <c r="S154" s="83"/>
      <c r="T154" s="83"/>
      <c r="U154" s="83"/>
      <c r="V154" s="83"/>
      <c r="W154" s="83"/>
      <c r="X154" s="83"/>
      <c r="Y154" s="83"/>
      <c r="Z154" s="83"/>
    </row>
    <row r="155" spans="1:26" ht="12.75" customHeight="1" x14ac:dyDescent="0.2">
      <c r="A155" s="256"/>
      <c r="B155" s="257" t="s">
        <v>1012</v>
      </c>
      <c r="C155" s="262">
        <v>1</v>
      </c>
      <c r="D155" s="262"/>
      <c r="E155" s="262">
        <f t="shared" si="44"/>
        <v>0</v>
      </c>
      <c r="F155" s="262">
        <v>0.08</v>
      </c>
      <c r="G155" s="263"/>
      <c r="H155" s="262">
        <f t="shared" si="45"/>
        <v>0</v>
      </c>
      <c r="I155" s="262"/>
      <c r="J155" s="262">
        <f t="shared" si="46"/>
        <v>0</v>
      </c>
      <c r="K155" s="262">
        <f t="shared" si="47"/>
        <v>0</v>
      </c>
      <c r="L155" s="83">
        <v>16</v>
      </c>
      <c r="M155" s="83"/>
      <c r="N155" s="83"/>
      <c r="O155" s="83"/>
      <c r="P155" s="83"/>
      <c r="Q155" s="83"/>
      <c r="R155" s="83"/>
      <c r="S155" s="83"/>
      <c r="T155" s="83"/>
      <c r="U155" s="83"/>
      <c r="V155" s="83"/>
      <c r="W155" s="83"/>
      <c r="X155" s="83"/>
      <c r="Y155" s="83"/>
      <c r="Z155" s="83"/>
    </row>
    <row r="156" spans="1:26" ht="12.75" customHeight="1" x14ac:dyDescent="0.2">
      <c r="A156" s="256"/>
      <c r="B156" s="257" t="s">
        <v>1016</v>
      </c>
      <c r="C156" s="262">
        <v>1</v>
      </c>
      <c r="D156" s="262"/>
      <c r="E156" s="262">
        <f t="shared" si="44"/>
        <v>1193.9000000000001</v>
      </c>
      <c r="F156" s="262">
        <v>0.08</v>
      </c>
      <c r="G156" s="263"/>
      <c r="H156" s="262">
        <f t="shared" si="45"/>
        <v>95.512000000000015</v>
      </c>
      <c r="I156" s="262"/>
      <c r="J156" s="262">
        <f t="shared" si="46"/>
        <v>0</v>
      </c>
      <c r="K156" s="262">
        <f t="shared" si="47"/>
        <v>95.512000000000015</v>
      </c>
      <c r="L156" s="83">
        <v>800.19</v>
      </c>
      <c r="M156" s="83"/>
      <c r="N156" s="83"/>
      <c r="O156" s="83"/>
      <c r="P156" s="83"/>
      <c r="Q156" s="83"/>
      <c r="R156" s="83"/>
      <c r="S156" s="83"/>
      <c r="T156" s="83"/>
      <c r="U156" s="83"/>
      <c r="V156" s="83"/>
      <c r="W156" s="83"/>
      <c r="X156" s="83"/>
      <c r="Y156" s="83"/>
      <c r="Z156" s="83"/>
    </row>
    <row r="157" spans="1:26" ht="12.75" customHeight="1" x14ac:dyDescent="0.2">
      <c r="A157" s="256"/>
      <c r="B157" s="257"/>
      <c r="C157" s="262"/>
      <c r="D157" s="262"/>
      <c r="E157" s="262"/>
      <c r="F157" s="262"/>
      <c r="G157" s="262"/>
      <c r="H157" s="262"/>
      <c r="I157" s="262"/>
      <c r="J157" s="262"/>
      <c r="K157" s="264"/>
      <c r="L157" s="83">
        <f>SUM(L149:L156)</f>
        <v>6002.659999999998</v>
      </c>
      <c r="M157" s="268">
        <f>SUM(E149:E156)</f>
        <v>6342.82</v>
      </c>
      <c r="N157" s="83"/>
      <c r="O157" s="83"/>
      <c r="P157" s="83"/>
      <c r="Q157" s="83"/>
      <c r="R157" s="83"/>
      <c r="S157" s="83"/>
      <c r="T157" s="83"/>
      <c r="U157" s="83"/>
      <c r="V157" s="83"/>
      <c r="W157" s="83"/>
      <c r="X157" s="83"/>
      <c r="Y157" s="83"/>
      <c r="Z157" s="83"/>
    </row>
    <row r="158" spans="1:26" ht="12.75" customHeight="1" x14ac:dyDescent="0.2">
      <c r="A158" s="256"/>
      <c r="B158" s="257"/>
      <c r="C158" s="257"/>
      <c r="D158" s="257"/>
      <c r="E158" s="257"/>
      <c r="F158" s="361" t="s">
        <v>997</v>
      </c>
      <c r="G158" s="312"/>
      <c r="H158" s="312"/>
      <c r="I158" s="265">
        <f t="shared" ref="I158:K158" si="48">ROUND(SUM(I149:I157),2)</f>
        <v>0</v>
      </c>
      <c r="J158" s="265">
        <f t="shared" si="48"/>
        <v>0</v>
      </c>
      <c r="K158" s="265">
        <f t="shared" si="48"/>
        <v>507.43</v>
      </c>
      <c r="L158" s="83"/>
      <c r="M158" s="83"/>
      <c r="N158" s="83"/>
      <c r="O158" s="83"/>
      <c r="P158" s="83"/>
      <c r="Q158" s="83"/>
      <c r="R158" s="83"/>
      <c r="S158" s="83"/>
      <c r="T158" s="83"/>
      <c r="U158" s="83"/>
      <c r="V158" s="83"/>
      <c r="W158" s="83"/>
      <c r="X158" s="83"/>
      <c r="Y158" s="83"/>
      <c r="Z158" s="83"/>
    </row>
    <row r="159" spans="1:26" ht="12.75" customHeight="1" x14ac:dyDescent="0.2">
      <c r="A159" s="256"/>
      <c r="B159" s="363"/>
      <c r="C159" s="312"/>
      <c r="D159" s="312"/>
      <c r="E159" s="312"/>
      <c r="F159" s="312"/>
      <c r="G159" s="312"/>
      <c r="H159" s="312"/>
      <c r="I159" s="312"/>
      <c r="J159" s="312"/>
      <c r="K159" s="256"/>
      <c r="L159" s="83"/>
      <c r="M159" s="83"/>
      <c r="N159" s="83"/>
      <c r="O159" s="83"/>
      <c r="P159" s="83"/>
      <c r="Q159" s="83"/>
      <c r="R159" s="83"/>
      <c r="S159" s="83"/>
      <c r="T159" s="83"/>
      <c r="U159" s="83"/>
      <c r="V159" s="83"/>
      <c r="W159" s="83"/>
      <c r="X159" s="83"/>
      <c r="Y159" s="83"/>
      <c r="Z159" s="83"/>
    </row>
    <row r="160" spans="1:26" ht="12.75" customHeight="1" x14ac:dyDescent="0.2">
      <c r="A160" s="266" t="str">
        <f>'Pista 01'!A28</f>
        <v>2.1.5</v>
      </c>
      <c r="B160" s="365" t="str">
        <f>VLOOKUP($A160,'Pista 01'!$A$8:$H$197,3,FALSE)</f>
        <v>Execução de juntas de contração para pavimentos de concreto</v>
      </c>
      <c r="C160" s="293"/>
      <c r="D160" s="293"/>
      <c r="E160" s="293"/>
      <c r="F160" s="293"/>
      <c r="G160" s="293"/>
      <c r="H160" s="293"/>
      <c r="I160" s="293"/>
      <c r="J160" s="293"/>
      <c r="K160" s="267" t="str">
        <f>VLOOKUP($A160,'Pista 01'!$A$8:$H$197,4,FALSE)</f>
        <v>m</v>
      </c>
      <c r="L160" s="1"/>
      <c r="M160" s="1"/>
      <c r="N160" s="1"/>
      <c r="O160" s="1"/>
      <c r="P160" s="1"/>
      <c r="Q160" s="1"/>
      <c r="R160" s="1"/>
      <c r="S160" s="1"/>
      <c r="T160" s="1"/>
      <c r="U160" s="1"/>
      <c r="V160" s="1"/>
      <c r="W160" s="1"/>
      <c r="X160" s="1"/>
      <c r="Y160" s="1"/>
      <c r="Z160" s="1"/>
    </row>
    <row r="161" spans="1:26" ht="12.75" customHeight="1" x14ac:dyDescent="0.2">
      <c r="A161" s="362"/>
      <c r="B161" s="312"/>
      <c r="C161" s="260"/>
      <c r="D161" s="260"/>
      <c r="E161" s="260"/>
      <c r="F161" s="260"/>
      <c r="G161" s="360" t="s">
        <v>982</v>
      </c>
      <c r="H161" s="312"/>
      <c r="I161" s="360" t="s">
        <v>983</v>
      </c>
      <c r="J161" s="312"/>
      <c r="K161" s="312"/>
      <c r="L161" s="83"/>
      <c r="M161" s="83"/>
      <c r="N161" s="83"/>
      <c r="O161" s="83"/>
      <c r="P161" s="83"/>
      <c r="Q161" s="83"/>
      <c r="R161" s="83"/>
      <c r="S161" s="83"/>
      <c r="T161" s="83"/>
      <c r="U161" s="83"/>
      <c r="V161" s="83"/>
      <c r="W161" s="83"/>
      <c r="X161" s="83"/>
      <c r="Y161" s="83"/>
      <c r="Z161" s="83"/>
    </row>
    <row r="162" spans="1:26" ht="12.75" customHeight="1" x14ac:dyDescent="0.2">
      <c r="A162" s="362" t="s">
        <v>984</v>
      </c>
      <c r="B162" s="312"/>
      <c r="C162" s="156" t="s">
        <v>985</v>
      </c>
      <c r="D162" s="156" t="s">
        <v>986</v>
      </c>
      <c r="E162" s="156" t="s">
        <v>989</v>
      </c>
      <c r="F162" s="156" t="s">
        <v>988</v>
      </c>
      <c r="G162" s="156" t="s">
        <v>989</v>
      </c>
      <c r="H162" s="156" t="s">
        <v>990</v>
      </c>
      <c r="I162" s="156" t="s">
        <v>991</v>
      </c>
      <c r="J162" s="156" t="s">
        <v>989</v>
      </c>
      <c r="K162" s="156" t="s">
        <v>990</v>
      </c>
      <c r="L162" s="83"/>
      <c r="M162" s="83"/>
      <c r="N162" s="83"/>
      <c r="O162" s="83"/>
      <c r="P162" s="83"/>
      <c r="Q162" s="83"/>
      <c r="R162" s="83"/>
      <c r="S162" s="83"/>
      <c r="T162" s="83"/>
      <c r="U162" s="83"/>
      <c r="V162" s="83"/>
      <c r="W162" s="83"/>
      <c r="X162" s="83"/>
      <c r="Y162" s="83"/>
      <c r="Z162" s="83"/>
    </row>
    <row r="163" spans="1:26" ht="12.75" customHeight="1" x14ac:dyDescent="0.2">
      <c r="A163" s="156"/>
      <c r="B163" s="261"/>
      <c r="C163" s="260"/>
      <c r="D163" s="156" t="s">
        <v>994</v>
      </c>
      <c r="E163" s="156" t="s">
        <v>992</v>
      </c>
      <c r="F163" s="156" t="s">
        <v>994</v>
      </c>
      <c r="G163" s="156" t="s">
        <v>992</v>
      </c>
      <c r="H163" s="156" t="s">
        <v>993</v>
      </c>
      <c r="I163" s="156" t="s">
        <v>994</v>
      </c>
      <c r="J163" s="156" t="s">
        <v>992</v>
      </c>
      <c r="K163" s="156" t="s">
        <v>993</v>
      </c>
      <c r="L163" s="83"/>
      <c r="M163" s="83"/>
      <c r="N163" s="83"/>
      <c r="O163" s="83"/>
      <c r="P163" s="83"/>
      <c r="Q163" s="83"/>
      <c r="R163" s="83"/>
      <c r="S163" s="83"/>
      <c r="T163" s="83"/>
      <c r="U163" s="83"/>
      <c r="V163" s="83"/>
      <c r="W163" s="83"/>
      <c r="X163" s="83"/>
      <c r="Y163" s="83"/>
      <c r="Z163" s="83"/>
    </row>
    <row r="164" spans="1:26" ht="12.75" customHeight="1" x14ac:dyDescent="0.2">
      <c r="A164" s="256"/>
      <c r="B164" s="257" t="s">
        <v>1020</v>
      </c>
      <c r="C164" s="262">
        <f>16+12</f>
        <v>28</v>
      </c>
      <c r="D164" s="262">
        <v>9.81</v>
      </c>
      <c r="E164" s="263"/>
      <c r="F164" s="262"/>
      <c r="G164" s="263"/>
      <c r="H164" s="262">
        <f t="shared" ref="H164:H179" si="49">E164*F164</f>
        <v>0</v>
      </c>
      <c r="I164" s="262">
        <f t="shared" ref="I164:I179" si="50">C164*D164</f>
        <v>274.68</v>
      </c>
      <c r="J164" s="262">
        <f t="shared" ref="J164:J179" si="51">C164*D164*F164</f>
        <v>0</v>
      </c>
      <c r="K164" s="262">
        <f t="shared" ref="K164:K179" si="52">C164*H164</f>
        <v>0</v>
      </c>
      <c r="L164" s="83"/>
      <c r="M164" s="83"/>
      <c r="N164" s="83"/>
      <c r="O164" s="83"/>
      <c r="P164" s="83"/>
      <c r="Q164" s="83"/>
      <c r="R164" s="83"/>
      <c r="S164" s="83"/>
      <c r="T164" s="83"/>
      <c r="U164" s="83"/>
      <c r="V164" s="83"/>
      <c r="W164" s="83"/>
      <c r="X164" s="83"/>
      <c r="Y164" s="83"/>
      <c r="Z164" s="83"/>
    </row>
    <row r="165" spans="1:26" ht="12.75" customHeight="1" x14ac:dyDescent="0.2">
      <c r="A165" s="256"/>
      <c r="B165" s="257" t="s">
        <v>1020</v>
      </c>
      <c r="C165" s="262">
        <v>4</v>
      </c>
      <c r="D165" s="262">
        <v>11.76</v>
      </c>
      <c r="E165" s="263"/>
      <c r="F165" s="262"/>
      <c r="G165" s="263"/>
      <c r="H165" s="262">
        <f t="shared" si="49"/>
        <v>0</v>
      </c>
      <c r="I165" s="262">
        <f t="shared" si="50"/>
        <v>47.04</v>
      </c>
      <c r="J165" s="262">
        <f t="shared" si="51"/>
        <v>0</v>
      </c>
      <c r="K165" s="262">
        <f t="shared" si="52"/>
        <v>0</v>
      </c>
      <c r="L165" s="83"/>
      <c r="M165" s="83"/>
      <c r="N165" s="83"/>
      <c r="O165" s="83"/>
      <c r="P165" s="83"/>
      <c r="Q165" s="83"/>
      <c r="R165" s="83"/>
      <c r="S165" s="83"/>
      <c r="T165" s="83"/>
      <c r="U165" s="83"/>
      <c r="V165" s="83"/>
      <c r="W165" s="83"/>
      <c r="X165" s="83"/>
      <c r="Y165" s="83"/>
      <c r="Z165" s="83"/>
    </row>
    <row r="166" spans="1:26" ht="12.75" customHeight="1" x14ac:dyDescent="0.2">
      <c r="A166" s="256"/>
      <c r="B166" s="257" t="s">
        <v>1020</v>
      </c>
      <c r="C166" s="262">
        <v>2</v>
      </c>
      <c r="D166" s="262">
        <v>12.71</v>
      </c>
      <c r="E166" s="263"/>
      <c r="F166" s="262"/>
      <c r="G166" s="263"/>
      <c r="H166" s="262">
        <f t="shared" si="49"/>
        <v>0</v>
      </c>
      <c r="I166" s="262">
        <f t="shared" si="50"/>
        <v>25.42</v>
      </c>
      <c r="J166" s="262">
        <f t="shared" si="51"/>
        <v>0</v>
      </c>
      <c r="K166" s="262">
        <f t="shared" si="52"/>
        <v>0</v>
      </c>
      <c r="L166" s="83"/>
      <c r="M166" s="83"/>
      <c r="N166" s="83"/>
      <c r="O166" s="83"/>
      <c r="P166" s="83"/>
      <c r="Q166" s="83"/>
      <c r="R166" s="83"/>
      <c r="S166" s="83"/>
      <c r="T166" s="83"/>
      <c r="U166" s="83"/>
      <c r="V166" s="83"/>
      <c r="W166" s="83"/>
      <c r="X166" s="83"/>
      <c r="Y166" s="83"/>
      <c r="Z166" s="83"/>
    </row>
    <row r="167" spans="1:26" ht="12.75" customHeight="1" x14ac:dyDescent="0.2">
      <c r="A167" s="256"/>
      <c r="B167" s="257" t="s">
        <v>1020</v>
      </c>
      <c r="C167" s="262">
        <v>3</v>
      </c>
      <c r="D167" s="262">
        <v>15.43</v>
      </c>
      <c r="E167" s="263"/>
      <c r="F167" s="262"/>
      <c r="G167" s="263"/>
      <c r="H167" s="262">
        <f t="shared" si="49"/>
        <v>0</v>
      </c>
      <c r="I167" s="262">
        <f t="shared" si="50"/>
        <v>46.29</v>
      </c>
      <c r="J167" s="262">
        <f t="shared" si="51"/>
        <v>0</v>
      </c>
      <c r="K167" s="262">
        <f t="shared" si="52"/>
        <v>0</v>
      </c>
      <c r="L167" s="83"/>
      <c r="M167" s="83"/>
      <c r="N167" s="83"/>
      <c r="O167" s="83"/>
      <c r="P167" s="83"/>
      <c r="Q167" s="83"/>
      <c r="R167" s="83"/>
      <c r="S167" s="83"/>
      <c r="T167" s="83"/>
      <c r="U167" s="83"/>
      <c r="V167" s="83"/>
      <c r="W167" s="83"/>
      <c r="X167" s="83"/>
      <c r="Y167" s="83"/>
      <c r="Z167" s="83"/>
    </row>
    <row r="168" spans="1:26" ht="12.75" customHeight="1" x14ac:dyDescent="0.2">
      <c r="A168" s="256"/>
      <c r="B168" s="257" t="s">
        <v>1020</v>
      </c>
      <c r="C168" s="262">
        <v>1</v>
      </c>
      <c r="D168" s="262">
        <v>397.8</v>
      </c>
      <c r="E168" s="263"/>
      <c r="F168" s="262"/>
      <c r="G168" s="263"/>
      <c r="H168" s="262">
        <f t="shared" si="49"/>
        <v>0</v>
      </c>
      <c r="I168" s="262">
        <f t="shared" si="50"/>
        <v>397.8</v>
      </c>
      <c r="J168" s="262">
        <f t="shared" si="51"/>
        <v>0</v>
      </c>
      <c r="K168" s="262">
        <f t="shared" si="52"/>
        <v>0</v>
      </c>
      <c r="L168" s="83"/>
      <c r="M168" s="83"/>
      <c r="N168" s="83"/>
      <c r="O168" s="83"/>
      <c r="P168" s="83"/>
      <c r="Q168" s="83"/>
      <c r="R168" s="83"/>
      <c r="S168" s="83"/>
      <c r="T168" s="83"/>
      <c r="U168" s="83"/>
      <c r="V168" s="83"/>
      <c r="W168" s="83"/>
      <c r="X168" s="83"/>
      <c r="Y168" s="83"/>
      <c r="Z168" s="83"/>
    </row>
    <row r="169" spans="1:26" ht="12.75" customHeight="1" x14ac:dyDescent="0.2">
      <c r="A169" s="256"/>
      <c r="B169" s="257" t="s">
        <v>1020</v>
      </c>
      <c r="C169" s="262">
        <v>1</v>
      </c>
      <c r="D169" s="262">
        <v>459.44</v>
      </c>
      <c r="E169" s="263"/>
      <c r="F169" s="262"/>
      <c r="G169" s="263"/>
      <c r="H169" s="262">
        <f t="shared" si="49"/>
        <v>0</v>
      </c>
      <c r="I169" s="262">
        <f t="shared" si="50"/>
        <v>459.44</v>
      </c>
      <c r="J169" s="262">
        <f t="shared" si="51"/>
        <v>0</v>
      </c>
      <c r="K169" s="262">
        <f t="shared" si="52"/>
        <v>0</v>
      </c>
      <c r="L169" s="83"/>
      <c r="M169" s="83"/>
      <c r="N169" s="83"/>
      <c r="O169" s="83"/>
      <c r="P169" s="83"/>
      <c r="Q169" s="83"/>
      <c r="R169" s="83"/>
      <c r="S169" s="83"/>
      <c r="T169" s="83"/>
      <c r="U169" s="83"/>
      <c r="V169" s="83"/>
      <c r="W169" s="83"/>
      <c r="X169" s="83"/>
      <c r="Y169" s="83"/>
      <c r="Z169" s="83"/>
    </row>
    <row r="170" spans="1:26" ht="12.75" customHeight="1" x14ac:dyDescent="0.2">
      <c r="A170" s="256"/>
      <c r="B170" s="257" t="s">
        <v>1020</v>
      </c>
      <c r="C170" s="262">
        <v>1</v>
      </c>
      <c r="D170" s="262">
        <v>53.1</v>
      </c>
      <c r="E170" s="263"/>
      <c r="F170" s="262"/>
      <c r="G170" s="263"/>
      <c r="H170" s="262">
        <f t="shared" si="49"/>
        <v>0</v>
      </c>
      <c r="I170" s="262">
        <f t="shared" si="50"/>
        <v>53.1</v>
      </c>
      <c r="J170" s="262">
        <f t="shared" si="51"/>
        <v>0</v>
      </c>
      <c r="K170" s="262">
        <f t="shared" si="52"/>
        <v>0</v>
      </c>
      <c r="L170" s="83"/>
      <c r="M170" s="83"/>
      <c r="N170" s="83"/>
      <c r="O170" s="83"/>
      <c r="P170" s="83"/>
      <c r="Q170" s="83"/>
      <c r="R170" s="83"/>
      <c r="S170" s="83"/>
      <c r="T170" s="83"/>
      <c r="U170" s="83"/>
      <c r="V170" s="83"/>
      <c r="W170" s="83"/>
      <c r="X170" s="83"/>
      <c r="Y170" s="83"/>
      <c r="Z170" s="83"/>
    </row>
    <row r="171" spans="1:26" ht="12.75" customHeight="1" x14ac:dyDescent="0.2">
      <c r="A171" s="256"/>
      <c r="B171" s="257" t="s">
        <v>1020</v>
      </c>
      <c r="C171" s="262">
        <v>1</v>
      </c>
      <c r="D171" s="262">
        <v>68.39</v>
      </c>
      <c r="E171" s="263"/>
      <c r="F171" s="262"/>
      <c r="G171" s="263"/>
      <c r="H171" s="262">
        <f t="shared" si="49"/>
        <v>0</v>
      </c>
      <c r="I171" s="262">
        <f t="shared" si="50"/>
        <v>68.39</v>
      </c>
      <c r="J171" s="262">
        <f t="shared" si="51"/>
        <v>0</v>
      </c>
      <c r="K171" s="262">
        <f t="shared" si="52"/>
        <v>0</v>
      </c>
      <c r="L171" s="83"/>
      <c r="M171" s="83"/>
      <c r="N171" s="83"/>
      <c r="O171" s="83"/>
      <c r="P171" s="83"/>
      <c r="Q171" s="83"/>
      <c r="R171" s="83"/>
      <c r="S171" s="83"/>
      <c r="T171" s="83"/>
      <c r="U171" s="83"/>
      <c r="V171" s="83"/>
      <c r="W171" s="83"/>
      <c r="X171" s="83"/>
      <c r="Y171" s="83"/>
      <c r="Z171" s="83"/>
    </row>
    <row r="172" spans="1:26" ht="12.75" customHeight="1" x14ac:dyDescent="0.2">
      <c r="A172" s="256"/>
      <c r="B172" s="257" t="s">
        <v>1020</v>
      </c>
      <c r="C172" s="262">
        <v>1</v>
      </c>
      <c r="D172" s="262">
        <v>23.83</v>
      </c>
      <c r="E172" s="263"/>
      <c r="F172" s="262"/>
      <c r="G172" s="263"/>
      <c r="H172" s="262">
        <f t="shared" si="49"/>
        <v>0</v>
      </c>
      <c r="I172" s="262">
        <f t="shared" si="50"/>
        <v>23.83</v>
      </c>
      <c r="J172" s="262">
        <f t="shared" si="51"/>
        <v>0</v>
      </c>
      <c r="K172" s="262">
        <f t="shared" si="52"/>
        <v>0</v>
      </c>
      <c r="L172" s="83"/>
      <c r="M172" s="83"/>
      <c r="N172" s="83"/>
      <c r="O172" s="83"/>
      <c r="P172" s="83"/>
      <c r="Q172" s="83"/>
      <c r="R172" s="83"/>
      <c r="S172" s="83"/>
      <c r="T172" s="83"/>
      <c r="U172" s="83"/>
      <c r="V172" s="83"/>
      <c r="W172" s="83"/>
      <c r="X172" s="83"/>
      <c r="Y172" s="83"/>
      <c r="Z172" s="83"/>
    </row>
    <row r="173" spans="1:26" ht="12.75" customHeight="1" x14ac:dyDescent="0.2">
      <c r="A173" s="256"/>
      <c r="B173" s="257" t="s">
        <v>1020</v>
      </c>
      <c r="C173" s="262">
        <v>2</v>
      </c>
      <c r="D173" s="262">
        <v>21.27</v>
      </c>
      <c r="E173" s="263"/>
      <c r="F173" s="262"/>
      <c r="G173" s="263"/>
      <c r="H173" s="262">
        <f t="shared" si="49"/>
        <v>0</v>
      </c>
      <c r="I173" s="262">
        <f t="shared" si="50"/>
        <v>42.54</v>
      </c>
      <c r="J173" s="262">
        <f t="shared" si="51"/>
        <v>0</v>
      </c>
      <c r="K173" s="262">
        <f t="shared" si="52"/>
        <v>0</v>
      </c>
      <c r="L173" s="83"/>
      <c r="M173" s="83"/>
      <c r="N173" s="83"/>
      <c r="O173" s="83"/>
      <c r="P173" s="83"/>
      <c r="Q173" s="83"/>
      <c r="R173" s="83"/>
      <c r="S173" s="83"/>
      <c r="T173" s="83"/>
      <c r="U173" s="83"/>
      <c r="V173" s="83"/>
      <c r="W173" s="83"/>
      <c r="X173" s="83"/>
      <c r="Y173" s="83"/>
      <c r="Z173" s="83"/>
    </row>
    <row r="174" spans="1:26" ht="12.75" customHeight="1" x14ac:dyDescent="0.2">
      <c r="A174" s="256"/>
      <c r="B174" s="257" t="s">
        <v>1020</v>
      </c>
      <c r="C174" s="262">
        <v>1</v>
      </c>
      <c r="D174" s="262">
        <v>87.41</v>
      </c>
      <c r="E174" s="263"/>
      <c r="F174" s="262"/>
      <c r="G174" s="263"/>
      <c r="H174" s="262">
        <f t="shared" si="49"/>
        <v>0</v>
      </c>
      <c r="I174" s="262">
        <f t="shared" si="50"/>
        <v>87.41</v>
      </c>
      <c r="J174" s="262">
        <f t="shared" si="51"/>
        <v>0</v>
      </c>
      <c r="K174" s="262">
        <f t="shared" si="52"/>
        <v>0</v>
      </c>
      <c r="L174" s="83"/>
      <c r="M174" s="83"/>
      <c r="N174" s="83"/>
      <c r="O174" s="83"/>
      <c r="P174" s="83"/>
      <c r="Q174" s="83"/>
      <c r="R174" s="83"/>
      <c r="S174" s="83"/>
      <c r="T174" s="83"/>
      <c r="U174" s="83"/>
      <c r="V174" s="83"/>
      <c r="W174" s="83"/>
      <c r="X174" s="83"/>
      <c r="Y174" s="83"/>
      <c r="Z174" s="83"/>
    </row>
    <row r="175" spans="1:26" ht="12.75" customHeight="1" x14ac:dyDescent="0.2">
      <c r="A175" s="256"/>
      <c r="B175" s="257" t="s">
        <v>1020</v>
      </c>
      <c r="C175" s="262">
        <v>3</v>
      </c>
      <c r="D175" s="262">
        <v>60</v>
      </c>
      <c r="E175" s="263"/>
      <c r="F175" s="262"/>
      <c r="G175" s="263"/>
      <c r="H175" s="262">
        <f t="shared" si="49"/>
        <v>0</v>
      </c>
      <c r="I175" s="262">
        <f t="shared" si="50"/>
        <v>180</v>
      </c>
      <c r="J175" s="262">
        <f t="shared" si="51"/>
        <v>0</v>
      </c>
      <c r="K175" s="262">
        <f t="shared" si="52"/>
        <v>0</v>
      </c>
      <c r="L175" s="83"/>
      <c r="M175" s="83"/>
      <c r="N175" s="83"/>
      <c r="O175" s="83"/>
      <c r="P175" s="83"/>
      <c r="Q175" s="83"/>
      <c r="R175" s="83"/>
      <c r="S175" s="83"/>
      <c r="T175" s="83"/>
      <c r="U175" s="83"/>
      <c r="V175" s="83"/>
      <c r="W175" s="83"/>
      <c r="X175" s="83"/>
      <c r="Y175" s="83"/>
      <c r="Z175" s="83"/>
    </row>
    <row r="176" spans="1:26" ht="12.75" customHeight="1" x14ac:dyDescent="0.2">
      <c r="A176" s="256"/>
      <c r="B176" s="257" t="s">
        <v>1020</v>
      </c>
      <c r="C176" s="262">
        <v>12</v>
      </c>
      <c r="D176" s="262">
        <v>2.59</v>
      </c>
      <c r="E176" s="263"/>
      <c r="F176" s="262"/>
      <c r="G176" s="263"/>
      <c r="H176" s="262">
        <f t="shared" si="49"/>
        <v>0</v>
      </c>
      <c r="I176" s="262">
        <f t="shared" si="50"/>
        <v>31.08</v>
      </c>
      <c r="J176" s="262">
        <f t="shared" si="51"/>
        <v>0</v>
      </c>
      <c r="K176" s="262">
        <f t="shared" si="52"/>
        <v>0</v>
      </c>
      <c r="L176" s="83"/>
      <c r="M176" s="83"/>
      <c r="N176" s="83"/>
      <c r="O176" s="83"/>
      <c r="P176" s="83"/>
      <c r="Q176" s="83"/>
      <c r="R176" s="83"/>
      <c r="S176" s="83"/>
      <c r="T176" s="83"/>
      <c r="U176" s="83"/>
      <c r="V176" s="83"/>
      <c r="W176" s="83"/>
      <c r="X176" s="83"/>
      <c r="Y176" s="83"/>
      <c r="Z176" s="83"/>
    </row>
    <row r="177" spans="1:26" ht="12.75" customHeight="1" x14ac:dyDescent="0.2">
      <c r="A177" s="256"/>
      <c r="B177" s="257" t="s">
        <v>1020</v>
      </c>
      <c r="C177" s="262">
        <v>2</v>
      </c>
      <c r="D177" s="262">
        <v>44.96</v>
      </c>
      <c r="E177" s="263"/>
      <c r="F177" s="262"/>
      <c r="G177" s="263"/>
      <c r="H177" s="262">
        <f t="shared" si="49"/>
        <v>0</v>
      </c>
      <c r="I177" s="262">
        <f t="shared" si="50"/>
        <v>89.92</v>
      </c>
      <c r="J177" s="262">
        <f t="shared" si="51"/>
        <v>0</v>
      </c>
      <c r="K177" s="262">
        <f t="shared" si="52"/>
        <v>0</v>
      </c>
      <c r="L177" s="83"/>
      <c r="M177" s="83"/>
      <c r="N177" s="83"/>
      <c r="O177" s="83"/>
      <c r="P177" s="83"/>
      <c r="Q177" s="83"/>
      <c r="R177" s="83"/>
      <c r="S177" s="83"/>
      <c r="T177" s="83"/>
      <c r="U177" s="83"/>
      <c r="V177" s="83"/>
      <c r="W177" s="83"/>
      <c r="X177" s="83"/>
      <c r="Y177" s="83"/>
      <c r="Z177" s="83"/>
    </row>
    <row r="178" spans="1:26" ht="12.75" customHeight="1" x14ac:dyDescent="0.2">
      <c r="A178" s="256"/>
      <c r="B178" s="257" t="s">
        <v>1020</v>
      </c>
      <c r="C178" s="262">
        <v>4</v>
      </c>
      <c r="D178" s="262">
        <v>1.3</v>
      </c>
      <c r="E178" s="263"/>
      <c r="F178" s="262"/>
      <c r="G178" s="263"/>
      <c r="H178" s="262">
        <f t="shared" si="49"/>
        <v>0</v>
      </c>
      <c r="I178" s="262">
        <f t="shared" si="50"/>
        <v>5.2</v>
      </c>
      <c r="J178" s="262">
        <f t="shared" si="51"/>
        <v>0</v>
      </c>
      <c r="K178" s="262">
        <f t="shared" si="52"/>
        <v>0</v>
      </c>
      <c r="L178" s="83"/>
      <c r="M178" s="83"/>
      <c r="N178" s="83"/>
      <c r="O178" s="83"/>
      <c r="P178" s="83"/>
      <c r="Q178" s="83"/>
      <c r="R178" s="83"/>
      <c r="S178" s="83"/>
      <c r="T178" s="83"/>
      <c r="U178" s="83"/>
      <c r="V178" s="83"/>
      <c r="W178" s="83"/>
      <c r="X178" s="83"/>
      <c r="Y178" s="83"/>
      <c r="Z178" s="83"/>
    </row>
    <row r="179" spans="1:26" ht="12.75" customHeight="1" x14ac:dyDescent="0.2">
      <c r="A179" s="256"/>
      <c r="B179" s="257" t="s">
        <v>1020</v>
      </c>
      <c r="C179" s="262">
        <v>1</v>
      </c>
      <c r="D179" s="262">
        <v>40.22</v>
      </c>
      <c r="E179" s="263"/>
      <c r="F179" s="262"/>
      <c r="G179" s="263"/>
      <c r="H179" s="262">
        <f t="shared" si="49"/>
        <v>0</v>
      </c>
      <c r="I179" s="262">
        <f t="shared" si="50"/>
        <v>40.22</v>
      </c>
      <c r="J179" s="262">
        <f t="shared" si="51"/>
        <v>0</v>
      </c>
      <c r="K179" s="262">
        <f t="shared" si="52"/>
        <v>0</v>
      </c>
      <c r="L179" s="83"/>
      <c r="M179" s="83"/>
      <c r="N179" s="83"/>
      <c r="O179" s="83"/>
      <c r="P179" s="83"/>
      <c r="Q179" s="83"/>
      <c r="R179" s="83"/>
      <c r="S179" s="83"/>
      <c r="T179" s="83"/>
      <c r="U179" s="83"/>
      <c r="V179" s="83"/>
      <c r="W179" s="83"/>
      <c r="X179" s="83"/>
      <c r="Y179" s="83"/>
      <c r="Z179" s="83"/>
    </row>
    <row r="180" spans="1:26" ht="12.75" customHeight="1" x14ac:dyDescent="0.2">
      <c r="A180" s="256"/>
      <c r="B180" s="257"/>
      <c r="C180" s="262"/>
      <c r="D180" s="262"/>
      <c r="E180" s="262"/>
      <c r="F180" s="262"/>
      <c r="G180" s="262"/>
      <c r="H180" s="262"/>
      <c r="I180" s="262"/>
      <c r="J180" s="262"/>
      <c r="K180" s="264"/>
      <c r="L180" s="83"/>
      <c r="M180" s="83"/>
      <c r="N180" s="83"/>
      <c r="O180" s="83"/>
      <c r="P180" s="83"/>
      <c r="Q180" s="83"/>
      <c r="R180" s="83"/>
      <c r="S180" s="83"/>
      <c r="T180" s="83"/>
      <c r="U180" s="83"/>
      <c r="V180" s="83"/>
      <c r="W180" s="83"/>
      <c r="X180" s="83"/>
      <c r="Y180" s="83"/>
      <c r="Z180" s="83"/>
    </row>
    <row r="181" spans="1:26" ht="12.75" customHeight="1" x14ac:dyDescent="0.2">
      <c r="A181" s="256"/>
      <c r="B181" s="257"/>
      <c r="C181" s="257"/>
      <c r="D181" s="257"/>
      <c r="E181" s="257"/>
      <c r="F181" s="361" t="s">
        <v>997</v>
      </c>
      <c r="G181" s="312"/>
      <c r="H181" s="312"/>
      <c r="I181" s="265">
        <f t="shared" ref="I181:K181" si="53">ROUND(SUM(I164:I180),2)</f>
        <v>1872.36</v>
      </c>
      <c r="J181" s="265">
        <f t="shared" si="53"/>
        <v>0</v>
      </c>
      <c r="K181" s="265">
        <f t="shared" si="53"/>
        <v>0</v>
      </c>
      <c r="L181" s="83"/>
      <c r="M181" s="83"/>
      <c r="N181" s="83"/>
      <c r="O181" s="83"/>
      <c r="P181" s="83"/>
      <c r="Q181" s="83"/>
      <c r="R181" s="83"/>
      <c r="S181" s="83"/>
      <c r="T181" s="83"/>
      <c r="U181" s="83"/>
      <c r="V181" s="83"/>
      <c r="W181" s="83"/>
      <c r="X181" s="83"/>
      <c r="Y181" s="83"/>
      <c r="Z181" s="83"/>
    </row>
    <row r="182" spans="1:26" ht="12.75" customHeight="1" x14ac:dyDescent="0.2">
      <c r="A182" s="256"/>
      <c r="B182" s="363"/>
      <c r="C182" s="312"/>
      <c r="D182" s="312"/>
      <c r="E182" s="312"/>
      <c r="F182" s="312"/>
      <c r="G182" s="312"/>
      <c r="H182" s="312"/>
      <c r="I182" s="312"/>
      <c r="J182" s="312"/>
      <c r="K182" s="256"/>
      <c r="L182" s="83"/>
      <c r="M182" s="83"/>
      <c r="N182" s="83"/>
      <c r="O182" s="83"/>
      <c r="P182" s="83"/>
      <c r="Q182" s="83"/>
      <c r="R182" s="83"/>
      <c r="S182" s="83"/>
      <c r="T182" s="83"/>
      <c r="U182" s="83"/>
      <c r="V182" s="83"/>
      <c r="W182" s="83"/>
      <c r="X182" s="83"/>
      <c r="Y182" s="83"/>
      <c r="Z182" s="83"/>
    </row>
    <row r="183" spans="1:26" ht="12.75" customHeight="1" x14ac:dyDescent="0.2">
      <c r="A183" s="266" t="str">
        <f>'Pista 01'!A29</f>
        <v>2.1.6</v>
      </c>
      <c r="B183" s="365" t="str">
        <f>VLOOKUP($A183,'Pista 01'!$A$8:$H$197,3,FALSE)</f>
        <v>Polimento de piso em concreto com alisadora de piso com hélice (tipo "bambolê")</v>
      </c>
      <c r="C183" s="293"/>
      <c r="D183" s="293"/>
      <c r="E183" s="293"/>
      <c r="F183" s="293"/>
      <c r="G183" s="293"/>
      <c r="H183" s="293"/>
      <c r="I183" s="293"/>
      <c r="J183" s="293"/>
      <c r="K183" s="267" t="str">
        <f>VLOOKUP($A183,'Pista 01'!$A$8:$H$197,4,FALSE)</f>
        <v>m²</v>
      </c>
      <c r="L183" s="1"/>
      <c r="M183" s="1"/>
      <c r="N183" s="1"/>
      <c r="O183" s="1"/>
      <c r="P183" s="1"/>
      <c r="Q183" s="1"/>
      <c r="R183" s="1"/>
      <c r="S183" s="1"/>
      <c r="T183" s="1"/>
      <c r="U183" s="1"/>
      <c r="V183" s="1"/>
      <c r="W183" s="1"/>
      <c r="X183" s="1"/>
      <c r="Y183" s="1"/>
      <c r="Z183" s="1"/>
    </row>
    <row r="184" spans="1:26" ht="12.75" customHeight="1" x14ac:dyDescent="0.2">
      <c r="A184" s="362"/>
      <c r="B184" s="312"/>
      <c r="C184" s="260"/>
      <c r="D184" s="260"/>
      <c r="E184" s="260"/>
      <c r="F184" s="260"/>
      <c r="G184" s="360" t="s">
        <v>982</v>
      </c>
      <c r="H184" s="312"/>
      <c r="I184" s="360" t="s">
        <v>983</v>
      </c>
      <c r="J184" s="312"/>
      <c r="K184" s="312"/>
      <c r="L184" s="83"/>
      <c r="M184" s="83"/>
      <c r="N184" s="83"/>
      <c r="O184" s="83"/>
      <c r="P184" s="83"/>
      <c r="Q184" s="83"/>
      <c r="R184" s="83"/>
      <c r="S184" s="83"/>
      <c r="T184" s="83"/>
      <c r="U184" s="83"/>
      <c r="V184" s="83"/>
      <c r="W184" s="83"/>
      <c r="X184" s="83"/>
      <c r="Y184" s="83"/>
      <c r="Z184" s="83"/>
    </row>
    <row r="185" spans="1:26" ht="12.75" customHeight="1" x14ac:dyDescent="0.2">
      <c r="A185" s="362" t="s">
        <v>984</v>
      </c>
      <c r="B185" s="312"/>
      <c r="C185" s="156" t="s">
        <v>985</v>
      </c>
      <c r="D185" s="156" t="s">
        <v>986</v>
      </c>
      <c r="E185" s="156" t="s">
        <v>989</v>
      </c>
      <c r="F185" s="156" t="s">
        <v>988</v>
      </c>
      <c r="G185" s="156" t="s">
        <v>989</v>
      </c>
      <c r="H185" s="156" t="s">
        <v>990</v>
      </c>
      <c r="I185" s="156" t="s">
        <v>991</v>
      </c>
      <c r="J185" s="156" t="s">
        <v>989</v>
      </c>
      <c r="K185" s="156" t="s">
        <v>990</v>
      </c>
      <c r="L185" s="83"/>
      <c r="M185" s="83"/>
      <c r="N185" s="83"/>
      <c r="O185" s="83"/>
      <c r="P185" s="83"/>
      <c r="Q185" s="83"/>
      <c r="R185" s="83"/>
      <c r="S185" s="83"/>
      <c r="T185" s="83"/>
      <c r="U185" s="83"/>
      <c r="V185" s="83"/>
      <c r="W185" s="83"/>
      <c r="X185" s="83"/>
      <c r="Y185" s="83"/>
      <c r="Z185" s="83"/>
    </row>
    <row r="186" spans="1:26" ht="12.75" customHeight="1" x14ac:dyDescent="0.2">
      <c r="A186" s="156"/>
      <c r="B186" s="261"/>
      <c r="C186" s="260"/>
      <c r="D186" s="260"/>
      <c r="E186" s="156" t="s">
        <v>992</v>
      </c>
      <c r="F186" s="156" t="s">
        <v>994</v>
      </c>
      <c r="G186" s="156" t="s">
        <v>992</v>
      </c>
      <c r="H186" s="156" t="s">
        <v>993</v>
      </c>
      <c r="I186" s="156" t="s">
        <v>994</v>
      </c>
      <c r="J186" s="156" t="s">
        <v>992</v>
      </c>
      <c r="K186" s="156" t="s">
        <v>993</v>
      </c>
      <c r="L186" s="83"/>
      <c r="M186" s="83"/>
      <c r="N186" s="83"/>
      <c r="O186" s="83"/>
      <c r="P186" s="83"/>
      <c r="Q186" s="83"/>
      <c r="R186" s="83"/>
      <c r="S186" s="83"/>
      <c r="T186" s="83"/>
      <c r="U186" s="83"/>
      <c r="V186" s="83"/>
      <c r="W186" s="83"/>
      <c r="X186" s="83"/>
      <c r="Y186" s="83"/>
      <c r="Z186" s="83"/>
    </row>
    <row r="187" spans="1:26" ht="12.75" customHeight="1" x14ac:dyDescent="0.2">
      <c r="A187" s="256"/>
      <c r="B187" s="257" t="s">
        <v>628</v>
      </c>
      <c r="C187" s="262">
        <v>1</v>
      </c>
      <c r="D187" s="262">
        <f t="shared" ref="D187:D194" si="54">E149</f>
        <v>4506.83</v>
      </c>
      <c r="E187" s="262">
        <f t="shared" ref="E187:E194" si="55">E172</f>
        <v>0</v>
      </c>
      <c r="F187" s="262"/>
      <c r="G187" s="263"/>
      <c r="H187" s="262">
        <f t="shared" ref="H187:H194" si="56">E187*F187</f>
        <v>0</v>
      </c>
      <c r="I187" s="262"/>
      <c r="J187" s="262">
        <f t="shared" ref="J187:J194" si="57">C187*D187</f>
        <v>4506.83</v>
      </c>
      <c r="K187" s="262">
        <f t="shared" ref="K187:K194" si="58">C187*H187</f>
        <v>0</v>
      </c>
      <c r="L187" s="83"/>
      <c r="M187" s="83"/>
      <c r="N187" s="83"/>
      <c r="O187" s="83"/>
      <c r="P187" s="83"/>
      <c r="Q187" s="83"/>
      <c r="R187" s="83"/>
      <c r="S187" s="83"/>
      <c r="T187" s="83"/>
      <c r="U187" s="83"/>
      <c r="V187" s="83"/>
      <c r="W187" s="83"/>
      <c r="X187" s="83"/>
      <c r="Y187" s="83"/>
      <c r="Z187" s="83"/>
    </row>
    <row r="188" spans="1:26" ht="12.75" customHeight="1" x14ac:dyDescent="0.2">
      <c r="A188" s="256"/>
      <c r="B188" s="257" t="s">
        <v>1007</v>
      </c>
      <c r="C188" s="262">
        <v>1</v>
      </c>
      <c r="D188" s="262">
        <f t="shared" si="54"/>
        <v>171.36</v>
      </c>
      <c r="E188" s="262">
        <f t="shared" si="55"/>
        <v>0</v>
      </c>
      <c r="F188" s="262"/>
      <c r="G188" s="263"/>
      <c r="H188" s="262">
        <f t="shared" si="56"/>
        <v>0</v>
      </c>
      <c r="I188" s="262"/>
      <c r="J188" s="262">
        <f t="shared" si="57"/>
        <v>171.36</v>
      </c>
      <c r="K188" s="262">
        <f t="shared" si="58"/>
        <v>0</v>
      </c>
      <c r="L188" s="83"/>
      <c r="M188" s="83"/>
      <c r="N188" s="83"/>
      <c r="O188" s="83"/>
      <c r="P188" s="83"/>
      <c r="Q188" s="83"/>
      <c r="R188" s="83"/>
      <c r="S188" s="83"/>
      <c r="T188" s="83"/>
      <c r="U188" s="83"/>
      <c r="V188" s="83"/>
      <c r="W188" s="83"/>
      <c r="X188" s="83"/>
      <c r="Y188" s="83"/>
      <c r="Z188" s="83"/>
    </row>
    <row r="189" spans="1:26" ht="12.75" customHeight="1" x14ac:dyDescent="0.2">
      <c r="A189" s="256"/>
      <c r="B189" s="257" t="s">
        <v>1008</v>
      </c>
      <c r="C189" s="262">
        <v>1</v>
      </c>
      <c r="D189" s="262">
        <f t="shared" si="54"/>
        <v>13.4</v>
      </c>
      <c r="E189" s="262">
        <f t="shared" si="55"/>
        <v>0</v>
      </c>
      <c r="F189" s="262"/>
      <c r="G189" s="263"/>
      <c r="H189" s="262">
        <f t="shared" si="56"/>
        <v>0</v>
      </c>
      <c r="I189" s="262"/>
      <c r="J189" s="262">
        <f t="shared" si="57"/>
        <v>13.4</v>
      </c>
      <c r="K189" s="262">
        <f t="shared" si="58"/>
        <v>0</v>
      </c>
      <c r="L189" s="83"/>
      <c r="M189" s="83"/>
      <c r="N189" s="83"/>
      <c r="O189" s="83"/>
      <c r="P189" s="83"/>
      <c r="Q189" s="83"/>
      <c r="R189" s="83"/>
      <c r="S189" s="83"/>
      <c r="T189" s="83"/>
      <c r="U189" s="83"/>
      <c r="V189" s="83"/>
      <c r="W189" s="83"/>
      <c r="X189" s="83"/>
      <c r="Y189" s="83"/>
      <c r="Z189" s="83"/>
    </row>
    <row r="190" spans="1:26" ht="12.75" customHeight="1" x14ac:dyDescent="0.2">
      <c r="A190" s="256"/>
      <c r="B190" s="257" t="s">
        <v>1009</v>
      </c>
      <c r="C190" s="262">
        <v>1</v>
      </c>
      <c r="D190" s="262">
        <f t="shared" si="54"/>
        <v>264.47000000000003</v>
      </c>
      <c r="E190" s="262">
        <f t="shared" si="55"/>
        <v>0</v>
      </c>
      <c r="F190" s="262"/>
      <c r="G190" s="263"/>
      <c r="H190" s="262">
        <f t="shared" si="56"/>
        <v>0</v>
      </c>
      <c r="I190" s="262"/>
      <c r="J190" s="262">
        <f t="shared" si="57"/>
        <v>264.47000000000003</v>
      </c>
      <c r="K190" s="262">
        <f t="shared" si="58"/>
        <v>0</v>
      </c>
      <c r="L190" s="83"/>
      <c r="M190" s="83"/>
      <c r="N190" s="83"/>
      <c r="O190" s="83"/>
      <c r="P190" s="83"/>
      <c r="Q190" s="83"/>
      <c r="R190" s="83"/>
      <c r="S190" s="83"/>
      <c r="T190" s="83"/>
      <c r="U190" s="83"/>
      <c r="V190" s="83"/>
      <c r="W190" s="83"/>
      <c r="X190" s="83"/>
      <c r="Y190" s="83"/>
      <c r="Z190" s="83"/>
    </row>
    <row r="191" spans="1:26" ht="12.75" customHeight="1" x14ac:dyDescent="0.2">
      <c r="A191" s="256"/>
      <c r="B191" s="257" t="s">
        <v>1010</v>
      </c>
      <c r="C191" s="262">
        <v>1</v>
      </c>
      <c r="D191" s="262">
        <f t="shared" si="54"/>
        <v>160.86000000000001</v>
      </c>
      <c r="E191" s="262">
        <f t="shared" si="55"/>
        <v>0</v>
      </c>
      <c r="F191" s="262"/>
      <c r="G191" s="263"/>
      <c r="H191" s="262">
        <f t="shared" si="56"/>
        <v>0</v>
      </c>
      <c r="I191" s="262"/>
      <c r="J191" s="262">
        <f t="shared" si="57"/>
        <v>160.86000000000001</v>
      </c>
      <c r="K191" s="262">
        <f t="shared" si="58"/>
        <v>0</v>
      </c>
      <c r="L191" s="83"/>
      <c r="M191" s="83"/>
      <c r="N191" s="83"/>
      <c r="O191" s="83"/>
      <c r="P191" s="83"/>
      <c r="Q191" s="83"/>
      <c r="R191" s="83"/>
      <c r="S191" s="83"/>
      <c r="T191" s="83"/>
      <c r="U191" s="83"/>
      <c r="V191" s="83"/>
      <c r="W191" s="83"/>
      <c r="X191" s="83"/>
      <c r="Y191" s="83"/>
      <c r="Z191" s="83"/>
    </row>
    <row r="192" spans="1:26" ht="12.75" customHeight="1" x14ac:dyDescent="0.2">
      <c r="A192" s="256"/>
      <c r="B192" s="257" t="s">
        <v>1011</v>
      </c>
      <c r="C192" s="262">
        <v>1</v>
      </c>
      <c r="D192" s="262">
        <f t="shared" si="54"/>
        <v>32</v>
      </c>
      <c r="E192" s="262">
        <f t="shared" si="55"/>
        <v>0</v>
      </c>
      <c r="F192" s="262"/>
      <c r="G192" s="263"/>
      <c r="H192" s="262">
        <f t="shared" si="56"/>
        <v>0</v>
      </c>
      <c r="I192" s="262"/>
      <c r="J192" s="262">
        <f t="shared" si="57"/>
        <v>32</v>
      </c>
      <c r="K192" s="262">
        <f t="shared" si="58"/>
        <v>0</v>
      </c>
      <c r="L192" s="83"/>
      <c r="M192" s="83"/>
      <c r="N192" s="83"/>
      <c r="O192" s="83"/>
      <c r="P192" s="83"/>
      <c r="Q192" s="83"/>
      <c r="R192" s="83"/>
      <c r="S192" s="83"/>
      <c r="T192" s="83"/>
      <c r="U192" s="83"/>
      <c r="V192" s="83"/>
      <c r="W192" s="83"/>
      <c r="X192" s="83"/>
      <c r="Y192" s="83"/>
      <c r="Z192" s="83"/>
    </row>
    <row r="193" spans="1:26" ht="12.75" customHeight="1" x14ac:dyDescent="0.2">
      <c r="A193" s="256"/>
      <c r="B193" s="257" t="s">
        <v>1012</v>
      </c>
      <c r="C193" s="262">
        <v>1</v>
      </c>
      <c r="D193" s="262">
        <f t="shared" si="54"/>
        <v>0</v>
      </c>
      <c r="E193" s="262">
        <f t="shared" si="55"/>
        <v>0</v>
      </c>
      <c r="F193" s="262"/>
      <c r="G193" s="263"/>
      <c r="H193" s="262">
        <f t="shared" si="56"/>
        <v>0</v>
      </c>
      <c r="I193" s="262"/>
      <c r="J193" s="262">
        <f t="shared" si="57"/>
        <v>0</v>
      </c>
      <c r="K193" s="262">
        <f t="shared" si="58"/>
        <v>0</v>
      </c>
      <c r="L193" s="83"/>
      <c r="M193" s="83"/>
      <c r="N193" s="83"/>
      <c r="O193" s="83"/>
      <c r="P193" s="83"/>
      <c r="Q193" s="83"/>
      <c r="R193" s="83"/>
      <c r="S193" s="83"/>
      <c r="T193" s="83"/>
      <c r="U193" s="83"/>
      <c r="V193" s="83"/>
      <c r="W193" s="83"/>
      <c r="X193" s="83"/>
      <c r="Y193" s="83"/>
      <c r="Z193" s="83"/>
    </row>
    <row r="194" spans="1:26" ht="12.75" customHeight="1" x14ac:dyDescent="0.2">
      <c r="A194" s="256"/>
      <c r="B194" s="257" t="s">
        <v>1016</v>
      </c>
      <c r="C194" s="262">
        <v>1</v>
      </c>
      <c r="D194" s="262">
        <f t="shared" si="54"/>
        <v>1193.9000000000001</v>
      </c>
      <c r="E194" s="262">
        <f t="shared" si="55"/>
        <v>0</v>
      </c>
      <c r="F194" s="262"/>
      <c r="G194" s="263"/>
      <c r="H194" s="262">
        <f t="shared" si="56"/>
        <v>0</v>
      </c>
      <c r="I194" s="262"/>
      <c r="J194" s="262">
        <f t="shared" si="57"/>
        <v>1193.9000000000001</v>
      </c>
      <c r="K194" s="262">
        <f t="shared" si="58"/>
        <v>0</v>
      </c>
      <c r="L194" s="83"/>
      <c r="M194" s="83"/>
      <c r="N194" s="83"/>
      <c r="O194" s="83"/>
      <c r="P194" s="83"/>
      <c r="Q194" s="83"/>
      <c r="R194" s="83"/>
      <c r="S194" s="83"/>
      <c r="T194" s="83"/>
      <c r="U194" s="83"/>
      <c r="V194" s="83"/>
      <c r="W194" s="83"/>
      <c r="X194" s="83"/>
      <c r="Y194" s="83"/>
      <c r="Z194" s="83"/>
    </row>
    <row r="195" spans="1:26" ht="12.75" customHeight="1" x14ac:dyDescent="0.2">
      <c r="A195" s="256"/>
      <c r="B195" s="257"/>
      <c r="C195" s="262"/>
      <c r="D195" s="262"/>
      <c r="E195" s="262"/>
      <c r="F195" s="262"/>
      <c r="G195" s="262"/>
      <c r="H195" s="262"/>
      <c r="I195" s="262"/>
      <c r="J195" s="262"/>
      <c r="K195" s="264"/>
      <c r="L195" s="83"/>
      <c r="M195" s="83"/>
      <c r="N195" s="83"/>
      <c r="O195" s="83"/>
      <c r="P195" s="83"/>
      <c r="Q195" s="83"/>
      <c r="R195" s="83"/>
      <c r="S195" s="83"/>
      <c r="T195" s="83"/>
      <c r="U195" s="83"/>
      <c r="V195" s="83"/>
      <c r="W195" s="83"/>
      <c r="X195" s="83"/>
      <c r="Y195" s="83"/>
      <c r="Z195" s="83"/>
    </row>
    <row r="196" spans="1:26" ht="12.75" customHeight="1" x14ac:dyDescent="0.2">
      <c r="A196" s="256"/>
      <c r="B196" s="257"/>
      <c r="C196" s="257"/>
      <c r="D196" s="257"/>
      <c r="E196" s="257"/>
      <c r="F196" s="361" t="s">
        <v>997</v>
      </c>
      <c r="G196" s="312"/>
      <c r="H196" s="312"/>
      <c r="I196" s="265">
        <f t="shared" ref="I196:K196" si="59">ROUND(SUM(I187:I195),2)</f>
        <v>0</v>
      </c>
      <c r="J196" s="265">
        <f t="shared" si="59"/>
        <v>6342.82</v>
      </c>
      <c r="K196" s="265">
        <f t="shared" si="59"/>
        <v>0</v>
      </c>
      <c r="L196" s="83"/>
      <c r="M196" s="83"/>
      <c r="N196" s="83"/>
      <c r="O196" s="83"/>
      <c r="P196" s="83"/>
      <c r="Q196" s="83"/>
      <c r="R196" s="83"/>
      <c r="S196" s="83"/>
      <c r="T196" s="83"/>
      <c r="U196" s="83"/>
      <c r="V196" s="83"/>
      <c r="W196" s="83"/>
      <c r="X196" s="83"/>
      <c r="Y196" s="83"/>
      <c r="Z196" s="83"/>
    </row>
    <row r="197" spans="1:26" ht="12.75" customHeight="1" x14ac:dyDescent="0.2">
      <c r="A197" s="256"/>
      <c r="B197" s="363"/>
      <c r="C197" s="312"/>
      <c r="D197" s="312"/>
      <c r="E197" s="312"/>
      <c r="F197" s="312"/>
      <c r="G197" s="312"/>
      <c r="H197" s="312"/>
      <c r="I197" s="312"/>
      <c r="J197" s="312"/>
      <c r="K197" s="256"/>
      <c r="L197" s="83"/>
      <c r="M197" s="83"/>
      <c r="N197" s="83"/>
      <c r="O197" s="83"/>
      <c r="P197" s="83"/>
      <c r="Q197" s="83"/>
      <c r="R197" s="83"/>
      <c r="S197" s="83"/>
      <c r="T197" s="83"/>
      <c r="U197" s="83"/>
      <c r="V197" s="83"/>
      <c r="W197" s="83"/>
      <c r="X197" s="83"/>
      <c r="Y197" s="83"/>
      <c r="Z197" s="83"/>
    </row>
    <row r="198" spans="1:26" ht="12.75" customHeight="1" x14ac:dyDescent="0.2">
      <c r="A198" s="266" t="str">
        <f>'Pista 01'!A31</f>
        <v>2.2.1</v>
      </c>
      <c r="B198" s="365" t="str">
        <f>VLOOKUP($A198,'Pista 01'!$A$8:$H$197,3,FALSE)</f>
        <v>Execução e compactação de base com brita graduada simples- exclusive carga e transporte</v>
      </c>
      <c r="C198" s="293"/>
      <c r="D198" s="293"/>
      <c r="E198" s="293"/>
      <c r="F198" s="293"/>
      <c r="G198" s="293"/>
      <c r="H198" s="293"/>
      <c r="I198" s="293"/>
      <c r="J198" s="293"/>
      <c r="K198" s="267" t="str">
        <f>VLOOKUP($A198,'Pista 01'!$A$8:$H$197,4,FALSE)</f>
        <v>m³</v>
      </c>
      <c r="L198" s="1"/>
      <c r="M198" s="1"/>
      <c r="N198" s="1"/>
      <c r="O198" s="1"/>
      <c r="P198" s="1"/>
      <c r="Q198" s="1"/>
      <c r="R198" s="1"/>
      <c r="S198" s="1"/>
      <c r="T198" s="1"/>
      <c r="U198" s="1"/>
      <c r="V198" s="1"/>
      <c r="W198" s="1"/>
      <c r="X198" s="1"/>
      <c r="Y198" s="1"/>
      <c r="Z198" s="1"/>
    </row>
    <row r="199" spans="1:26" ht="12.75" customHeight="1" x14ac:dyDescent="0.2">
      <c r="A199" s="362"/>
      <c r="B199" s="312"/>
      <c r="C199" s="260"/>
      <c r="D199" s="260"/>
      <c r="E199" s="260"/>
      <c r="F199" s="260"/>
      <c r="G199" s="360" t="s">
        <v>982</v>
      </c>
      <c r="H199" s="312"/>
      <c r="I199" s="360" t="s">
        <v>983</v>
      </c>
      <c r="J199" s="312"/>
      <c r="K199" s="312"/>
      <c r="L199" s="83"/>
      <c r="M199" s="83"/>
      <c r="N199" s="83"/>
      <c r="O199" s="83"/>
      <c r="P199" s="83"/>
      <c r="Q199" s="83"/>
      <c r="R199" s="83"/>
      <c r="S199" s="83"/>
      <c r="T199" s="83"/>
      <c r="U199" s="83"/>
      <c r="V199" s="83"/>
      <c r="W199" s="83"/>
      <c r="X199" s="83"/>
      <c r="Y199" s="83"/>
      <c r="Z199" s="83"/>
    </row>
    <row r="200" spans="1:26" ht="12.75" customHeight="1" x14ac:dyDescent="0.2">
      <c r="A200" s="362" t="s">
        <v>984</v>
      </c>
      <c r="B200" s="312"/>
      <c r="C200" s="156" t="s">
        <v>985</v>
      </c>
      <c r="D200" s="156" t="s">
        <v>986</v>
      </c>
      <c r="E200" s="156" t="s">
        <v>989</v>
      </c>
      <c r="F200" s="156" t="s">
        <v>988</v>
      </c>
      <c r="G200" s="156" t="s">
        <v>989</v>
      </c>
      <c r="H200" s="156" t="s">
        <v>990</v>
      </c>
      <c r="I200" s="156" t="s">
        <v>991</v>
      </c>
      <c r="J200" s="156" t="s">
        <v>989</v>
      </c>
      <c r="K200" s="156" t="s">
        <v>990</v>
      </c>
      <c r="L200" s="83"/>
      <c r="M200" s="83"/>
      <c r="N200" s="83"/>
      <c r="O200" s="83"/>
      <c r="P200" s="83"/>
      <c r="Q200" s="83"/>
      <c r="R200" s="83"/>
      <c r="S200" s="83"/>
      <c r="T200" s="83"/>
      <c r="U200" s="83"/>
      <c r="V200" s="83"/>
      <c r="W200" s="83"/>
      <c r="X200" s="83"/>
      <c r="Y200" s="83"/>
      <c r="Z200" s="83"/>
    </row>
    <row r="201" spans="1:26" ht="12.75" customHeight="1" x14ac:dyDescent="0.2">
      <c r="A201" s="156"/>
      <c r="B201" s="261"/>
      <c r="C201" s="260"/>
      <c r="D201" s="260"/>
      <c r="E201" s="156" t="s">
        <v>992</v>
      </c>
      <c r="F201" s="156" t="s">
        <v>994</v>
      </c>
      <c r="G201" s="156" t="s">
        <v>992</v>
      </c>
      <c r="H201" s="156" t="s">
        <v>993</v>
      </c>
      <c r="I201" s="156" t="s">
        <v>994</v>
      </c>
      <c r="J201" s="156" t="s">
        <v>992</v>
      </c>
      <c r="K201" s="156" t="s">
        <v>993</v>
      </c>
      <c r="L201" s="83"/>
      <c r="M201" s="83"/>
      <c r="N201" s="83"/>
      <c r="O201" s="83"/>
      <c r="P201" s="83"/>
      <c r="Q201" s="83"/>
      <c r="R201" s="83"/>
      <c r="S201" s="83"/>
      <c r="T201" s="83"/>
      <c r="U201" s="83"/>
      <c r="V201" s="83"/>
      <c r="W201" s="83"/>
      <c r="X201" s="83"/>
      <c r="Y201" s="83"/>
      <c r="Z201" s="83"/>
    </row>
    <row r="202" spans="1:26" ht="12.75" customHeight="1" x14ac:dyDescent="0.2">
      <c r="A202" s="256"/>
      <c r="B202" s="257" t="s">
        <v>1021</v>
      </c>
      <c r="C202" s="262">
        <v>1</v>
      </c>
      <c r="D202" s="262"/>
      <c r="E202" s="263">
        <v>65.8</v>
      </c>
      <c r="F202" s="262">
        <v>0.1</v>
      </c>
      <c r="G202" s="263"/>
      <c r="H202" s="262">
        <f>E202*F202</f>
        <v>6.58</v>
      </c>
      <c r="I202" s="262"/>
      <c r="J202" s="262">
        <f>C202*D202*F202</f>
        <v>0</v>
      </c>
      <c r="K202" s="262">
        <f>C202*H202</f>
        <v>6.58</v>
      </c>
      <c r="L202" s="83"/>
      <c r="M202" s="83"/>
      <c r="N202" s="83"/>
      <c r="O202" s="83"/>
      <c r="P202" s="83"/>
      <c r="Q202" s="83"/>
      <c r="R202" s="83"/>
      <c r="S202" s="83"/>
      <c r="T202" s="83"/>
      <c r="U202" s="83"/>
      <c r="V202" s="83"/>
      <c r="W202" s="83"/>
      <c r="X202" s="83"/>
      <c r="Y202" s="83"/>
      <c r="Z202" s="83"/>
    </row>
    <row r="203" spans="1:26" ht="12.75" customHeight="1" x14ac:dyDescent="0.2">
      <c r="A203" s="256"/>
      <c r="B203" s="257"/>
      <c r="C203" s="262"/>
      <c r="D203" s="262"/>
      <c r="E203" s="262"/>
      <c r="F203" s="262"/>
      <c r="G203" s="262"/>
      <c r="H203" s="262"/>
      <c r="I203" s="262"/>
      <c r="J203" s="262"/>
      <c r="K203" s="264"/>
      <c r="L203" s="83"/>
      <c r="M203" s="83"/>
      <c r="N203" s="83"/>
      <c r="O203" s="83"/>
      <c r="P203" s="83"/>
      <c r="Q203" s="83"/>
      <c r="R203" s="83"/>
      <c r="S203" s="83"/>
      <c r="T203" s="83"/>
      <c r="U203" s="83"/>
      <c r="V203" s="83"/>
      <c r="W203" s="83"/>
      <c r="X203" s="83"/>
      <c r="Y203" s="83"/>
      <c r="Z203" s="83"/>
    </row>
    <row r="204" spans="1:26" ht="12.75" customHeight="1" x14ac:dyDescent="0.2">
      <c r="A204" s="256"/>
      <c r="B204" s="257"/>
      <c r="C204" s="257"/>
      <c r="D204" s="257"/>
      <c r="E204" s="257"/>
      <c r="F204" s="361" t="s">
        <v>997</v>
      </c>
      <c r="G204" s="312"/>
      <c r="H204" s="312"/>
      <c r="I204" s="265">
        <f t="shared" ref="I204:K204" si="60">ROUND(SUM(I202:I203),2)</f>
        <v>0</v>
      </c>
      <c r="J204" s="265">
        <f t="shared" si="60"/>
        <v>0</v>
      </c>
      <c r="K204" s="265">
        <f t="shared" si="60"/>
        <v>6.58</v>
      </c>
      <c r="L204" s="83"/>
      <c r="M204" s="83"/>
      <c r="N204" s="83"/>
      <c r="O204" s="83"/>
      <c r="P204" s="83"/>
      <c r="Q204" s="83"/>
      <c r="R204" s="83"/>
      <c r="S204" s="83"/>
      <c r="T204" s="83"/>
      <c r="U204" s="83"/>
      <c r="V204" s="83"/>
      <c r="W204" s="83"/>
      <c r="X204" s="83"/>
      <c r="Y204" s="83"/>
      <c r="Z204" s="83"/>
    </row>
    <row r="205" spans="1:26" ht="12.75" customHeight="1" x14ac:dyDescent="0.2">
      <c r="A205" s="256"/>
      <c r="B205" s="363"/>
      <c r="C205" s="312"/>
      <c r="D205" s="312"/>
      <c r="E205" s="312"/>
      <c r="F205" s="312"/>
      <c r="G205" s="312"/>
      <c r="H205" s="312"/>
      <c r="I205" s="312"/>
      <c r="J205" s="312"/>
      <c r="K205" s="256"/>
      <c r="L205" s="83"/>
      <c r="M205" s="83"/>
      <c r="N205" s="83"/>
      <c r="O205" s="83"/>
      <c r="P205" s="83"/>
      <c r="Q205" s="83"/>
      <c r="R205" s="83"/>
      <c r="S205" s="83"/>
      <c r="T205" s="83"/>
      <c r="U205" s="83"/>
      <c r="V205" s="83"/>
      <c r="W205" s="83"/>
      <c r="X205" s="83"/>
      <c r="Y205" s="83"/>
      <c r="Z205" s="83"/>
    </row>
    <row r="206" spans="1:26" ht="12.75" customHeight="1" x14ac:dyDescent="0.2">
      <c r="A206" s="266" t="str">
        <f>'Pista 01'!A32</f>
        <v>2.2.2</v>
      </c>
      <c r="B206" s="365" t="str">
        <f>VLOOKUP($A206,'Pista 01'!$A$8:$H$197,3,FALSE)</f>
        <v>Fornecimento/instalação lona plástica preta, para impermeabilização, espessura 150 micras</v>
      </c>
      <c r="C206" s="293"/>
      <c r="D206" s="293"/>
      <c r="E206" s="293"/>
      <c r="F206" s="293"/>
      <c r="G206" s="293"/>
      <c r="H206" s="293"/>
      <c r="I206" s="293"/>
      <c r="J206" s="293"/>
      <c r="K206" s="267" t="str">
        <f>VLOOKUP($A206,'Pista 01'!$A$8:$H$197,4,FALSE)</f>
        <v>m²</v>
      </c>
      <c r="L206" s="1"/>
      <c r="M206" s="1"/>
      <c r="N206" s="1"/>
      <c r="O206" s="1"/>
      <c r="P206" s="1"/>
      <c r="Q206" s="1"/>
      <c r="R206" s="1"/>
      <c r="S206" s="1"/>
      <c r="T206" s="1"/>
      <c r="U206" s="1"/>
      <c r="V206" s="1"/>
      <c r="W206" s="1"/>
      <c r="X206" s="1"/>
      <c r="Y206" s="1"/>
      <c r="Z206" s="1"/>
    </row>
    <row r="207" spans="1:26" ht="12.75" customHeight="1" x14ac:dyDescent="0.2">
      <c r="A207" s="362"/>
      <c r="B207" s="312"/>
      <c r="C207" s="260"/>
      <c r="D207" s="260"/>
      <c r="E207" s="260"/>
      <c r="F207" s="260"/>
      <c r="G207" s="360" t="s">
        <v>982</v>
      </c>
      <c r="H207" s="312"/>
      <c r="I207" s="360" t="s">
        <v>983</v>
      </c>
      <c r="J207" s="312"/>
      <c r="K207" s="312"/>
      <c r="L207" s="83"/>
      <c r="M207" s="83"/>
      <c r="N207" s="83"/>
      <c r="O207" s="83"/>
      <c r="P207" s="83"/>
      <c r="Q207" s="83"/>
      <c r="R207" s="83"/>
      <c r="S207" s="83"/>
      <c r="T207" s="83"/>
      <c r="U207" s="83"/>
      <c r="V207" s="83"/>
      <c r="W207" s="83"/>
      <c r="X207" s="83"/>
      <c r="Y207" s="83"/>
      <c r="Z207" s="83"/>
    </row>
    <row r="208" spans="1:26" ht="12.75" customHeight="1" x14ac:dyDescent="0.2">
      <c r="A208" s="362" t="s">
        <v>984</v>
      </c>
      <c r="B208" s="312"/>
      <c r="C208" s="156" t="s">
        <v>985</v>
      </c>
      <c r="D208" s="156" t="s">
        <v>986</v>
      </c>
      <c r="E208" s="156" t="s">
        <v>989</v>
      </c>
      <c r="F208" s="156" t="s">
        <v>988</v>
      </c>
      <c r="G208" s="156" t="s">
        <v>989</v>
      </c>
      <c r="H208" s="156" t="s">
        <v>990</v>
      </c>
      <c r="I208" s="156" t="s">
        <v>991</v>
      </c>
      <c r="J208" s="156" t="s">
        <v>989</v>
      </c>
      <c r="K208" s="156" t="s">
        <v>990</v>
      </c>
      <c r="L208" s="83"/>
      <c r="M208" s="83"/>
      <c r="N208" s="83"/>
      <c r="O208" s="83"/>
      <c r="P208" s="83"/>
      <c r="Q208" s="83"/>
      <c r="R208" s="83"/>
      <c r="S208" s="83"/>
      <c r="T208" s="83"/>
      <c r="U208" s="83"/>
      <c r="V208" s="83"/>
      <c r="W208" s="83"/>
      <c r="X208" s="83"/>
      <c r="Y208" s="83"/>
      <c r="Z208" s="83"/>
    </row>
    <row r="209" spans="1:26" ht="12.75" customHeight="1" x14ac:dyDescent="0.2">
      <c r="A209" s="156"/>
      <c r="B209" s="261"/>
      <c r="C209" s="260"/>
      <c r="D209" s="260"/>
      <c r="E209" s="156" t="s">
        <v>992</v>
      </c>
      <c r="F209" s="156" t="s">
        <v>994</v>
      </c>
      <c r="G209" s="156" t="s">
        <v>992</v>
      </c>
      <c r="H209" s="156" t="s">
        <v>993</v>
      </c>
      <c r="I209" s="156" t="s">
        <v>994</v>
      </c>
      <c r="J209" s="156" t="s">
        <v>992</v>
      </c>
      <c r="K209" s="156" t="s">
        <v>993</v>
      </c>
      <c r="L209" s="83"/>
      <c r="M209" s="83"/>
      <c r="N209" s="83"/>
      <c r="O209" s="83"/>
      <c r="P209" s="83"/>
      <c r="Q209" s="83"/>
      <c r="R209" s="83"/>
      <c r="S209" s="83"/>
      <c r="T209" s="83"/>
      <c r="U209" s="83"/>
      <c r="V209" s="83"/>
      <c r="W209" s="83"/>
      <c r="X209" s="83"/>
      <c r="Y209" s="83"/>
      <c r="Z209" s="83"/>
    </row>
    <row r="210" spans="1:26" ht="12.75" customHeight="1" x14ac:dyDescent="0.2">
      <c r="A210" s="256"/>
      <c r="B210" s="257" t="s">
        <v>1021</v>
      </c>
      <c r="C210" s="262">
        <v>1</v>
      </c>
      <c r="D210" s="262"/>
      <c r="E210" s="263">
        <v>65.8</v>
      </c>
      <c r="F210" s="262"/>
      <c r="G210" s="263"/>
      <c r="H210" s="262">
        <f>E210*F210</f>
        <v>0</v>
      </c>
      <c r="I210" s="262"/>
      <c r="J210" s="262">
        <f>C210*E210</f>
        <v>65.8</v>
      </c>
      <c r="K210" s="262">
        <f>C210*H210</f>
        <v>0</v>
      </c>
      <c r="L210" s="83"/>
      <c r="M210" s="83"/>
      <c r="N210" s="83"/>
      <c r="O210" s="83"/>
      <c r="P210" s="83"/>
      <c r="Q210" s="83"/>
      <c r="R210" s="83"/>
      <c r="S210" s="83"/>
      <c r="T210" s="83"/>
      <c r="U210" s="83"/>
      <c r="V210" s="83"/>
      <c r="W210" s="83"/>
      <c r="X210" s="83"/>
      <c r="Y210" s="83"/>
      <c r="Z210" s="83"/>
    </row>
    <row r="211" spans="1:26" ht="12.75" customHeight="1" x14ac:dyDescent="0.2">
      <c r="A211" s="256"/>
      <c r="B211" s="257"/>
      <c r="C211" s="262"/>
      <c r="D211" s="262"/>
      <c r="E211" s="262"/>
      <c r="F211" s="262"/>
      <c r="G211" s="262"/>
      <c r="H211" s="262"/>
      <c r="I211" s="262"/>
      <c r="J211" s="262"/>
      <c r="K211" s="264"/>
      <c r="L211" s="83"/>
      <c r="M211" s="83"/>
      <c r="N211" s="83"/>
      <c r="O211" s="83"/>
      <c r="P211" s="83"/>
      <c r="Q211" s="83"/>
      <c r="R211" s="83"/>
      <c r="S211" s="83"/>
      <c r="T211" s="83"/>
      <c r="U211" s="83"/>
      <c r="V211" s="83"/>
      <c r="W211" s="83"/>
      <c r="X211" s="83"/>
      <c r="Y211" s="83"/>
      <c r="Z211" s="83"/>
    </row>
    <row r="212" spans="1:26" ht="12.75" customHeight="1" x14ac:dyDescent="0.2">
      <c r="A212" s="256"/>
      <c r="B212" s="257"/>
      <c r="C212" s="257"/>
      <c r="D212" s="257"/>
      <c r="E212" s="257"/>
      <c r="F212" s="361" t="s">
        <v>997</v>
      </c>
      <c r="G212" s="312"/>
      <c r="H212" s="312"/>
      <c r="I212" s="265">
        <f t="shared" ref="I212:K212" si="61">ROUND(SUM(I210:I211),2)</f>
        <v>0</v>
      </c>
      <c r="J212" s="265">
        <f t="shared" si="61"/>
        <v>65.8</v>
      </c>
      <c r="K212" s="265">
        <f t="shared" si="61"/>
        <v>0</v>
      </c>
      <c r="L212" s="83"/>
      <c r="M212" s="83"/>
      <c r="N212" s="83"/>
      <c r="O212" s="83"/>
      <c r="P212" s="83"/>
      <c r="Q212" s="83"/>
      <c r="R212" s="83"/>
      <c r="S212" s="83"/>
      <c r="T212" s="83"/>
      <c r="U212" s="83"/>
      <c r="V212" s="83"/>
      <c r="W212" s="83"/>
      <c r="X212" s="83"/>
      <c r="Y212" s="83"/>
      <c r="Z212" s="83"/>
    </row>
    <row r="213" spans="1:26" ht="12.75" customHeight="1" x14ac:dyDescent="0.2">
      <c r="A213" s="256"/>
      <c r="B213" s="363"/>
      <c r="C213" s="312"/>
      <c r="D213" s="312"/>
      <c r="E213" s="312"/>
      <c r="F213" s="312"/>
      <c r="G213" s="312"/>
      <c r="H213" s="312"/>
      <c r="I213" s="312"/>
      <c r="J213" s="312"/>
      <c r="K213" s="256"/>
      <c r="L213" s="83"/>
      <c r="M213" s="83"/>
      <c r="N213" s="83"/>
      <c r="O213" s="83"/>
      <c r="P213" s="83"/>
      <c r="Q213" s="83"/>
      <c r="R213" s="83"/>
      <c r="S213" s="83"/>
      <c r="T213" s="83"/>
      <c r="U213" s="83"/>
      <c r="V213" s="83"/>
      <c r="W213" s="83"/>
      <c r="X213" s="83"/>
      <c r="Y213" s="83"/>
      <c r="Z213" s="83"/>
    </row>
    <row r="214" spans="1:26" ht="12.75" customHeight="1" x14ac:dyDescent="0.2">
      <c r="A214" s="266" t="str">
        <f>'Pista 01'!A33</f>
        <v>2.2.3</v>
      </c>
      <c r="B214" s="365" t="str">
        <f>VLOOKUP($A214,'Pista 01'!$A$8:$H$197,3,FALSE)</f>
        <v>Forma de tabua p/ concreto em fundação radier c/ reaproveitamento 3x.</v>
      </c>
      <c r="C214" s="293"/>
      <c r="D214" s="293"/>
      <c r="E214" s="293"/>
      <c r="F214" s="293"/>
      <c r="G214" s="293"/>
      <c r="H214" s="293"/>
      <c r="I214" s="293"/>
      <c r="J214" s="293"/>
      <c r="K214" s="267" t="str">
        <f>VLOOKUP($A214,'Pista 01'!$A$8:$H$197,4,FALSE)</f>
        <v>m²</v>
      </c>
      <c r="L214" s="1"/>
      <c r="M214" s="1"/>
      <c r="N214" s="1"/>
      <c r="O214" s="1"/>
      <c r="P214" s="1"/>
      <c r="Q214" s="1"/>
      <c r="R214" s="1"/>
      <c r="S214" s="1"/>
      <c r="T214" s="1"/>
      <c r="U214" s="1"/>
      <c r="V214" s="1"/>
      <c r="W214" s="1"/>
      <c r="X214" s="1"/>
      <c r="Y214" s="1"/>
      <c r="Z214" s="1"/>
    </row>
    <row r="215" spans="1:26" ht="12.75" customHeight="1" x14ac:dyDescent="0.2">
      <c r="A215" s="362"/>
      <c r="B215" s="312"/>
      <c r="C215" s="260"/>
      <c r="D215" s="260"/>
      <c r="E215" s="260"/>
      <c r="F215" s="260"/>
      <c r="G215" s="360" t="s">
        <v>982</v>
      </c>
      <c r="H215" s="312"/>
      <c r="I215" s="360" t="s">
        <v>983</v>
      </c>
      <c r="J215" s="312"/>
      <c r="K215" s="312"/>
      <c r="L215" s="83"/>
      <c r="M215" s="83"/>
      <c r="N215" s="83"/>
      <c r="O215" s="83"/>
      <c r="P215" s="83"/>
      <c r="Q215" s="83"/>
      <c r="R215" s="83"/>
      <c r="S215" s="83"/>
      <c r="T215" s="83"/>
      <c r="U215" s="83"/>
      <c r="V215" s="83"/>
      <c r="W215" s="83"/>
      <c r="X215" s="83"/>
      <c r="Y215" s="83"/>
      <c r="Z215" s="83"/>
    </row>
    <row r="216" spans="1:26" ht="12.75" customHeight="1" x14ac:dyDescent="0.2">
      <c r="A216" s="362" t="s">
        <v>984</v>
      </c>
      <c r="B216" s="312"/>
      <c r="C216" s="156" t="s">
        <v>985</v>
      </c>
      <c r="D216" s="156" t="s">
        <v>986</v>
      </c>
      <c r="E216" s="156" t="s">
        <v>989</v>
      </c>
      <c r="F216" s="156" t="s">
        <v>988</v>
      </c>
      <c r="G216" s="156" t="s">
        <v>989</v>
      </c>
      <c r="H216" s="156" t="s">
        <v>990</v>
      </c>
      <c r="I216" s="156" t="s">
        <v>991</v>
      </c>
      <c r="J216" s="156" t="s">
        <v>989</v>
      </c>
      <c r="K216" s="156" t="s">
        <v>990</v>
      </c>
      <c r="L216" s="83"/>
      <c r="M216" s="83"/>
      <c r="N216" s="83"/>
      <c r="O216" s="83"/>
      <c r="P216" s="83"/>
      <c r="Q216" s="83"/>
      <c r="R216" s="83"/>
      <c r="S216" s="83"/>
      <c r="T216" s="83"/>
      <c r="U216" s="83"/>
      <c r="V216" s="83"/>
      <c r="W216" s="83"/>
      <c r="X216" s="83"/>
      <c r="Y216" s="83"/>
      <c r="Z216" s="83"/>
    </row>
    <row r="217" spans="1:26" ht="12.75" customHeight="1" x14ac:dyDescent="0.2">
      <c r="A217" s="156"/>
      <c r="B217" s="261"/>
      <c r="C217" s="260"/>
      <c r="D217" s="260"/>
      <c r="E217" s="156" t="s">
        <v>992</v>
      </c>
      <c r="F217" s="156" t="s">
        <v>994</v>
      </c>
      <c r="G217" s="156" t="s">
        <v>992</v>
      </c>
      <c r="H217" s="156" t="s">
        <v>993</v>
      </c>
      <c r="I217" s="156" t="s">
        <v>994</v>
      </c>
      <c r="J217" s="156" t="s">
        <v>992</v>
      </c>
      <c r="K217" s="156" t="s">
        <v>993</v>
      </c>
      <c r="L217" s="83"/>
      <c r="M217" s="83"/>
      <c r="N217" s="83"/>
      <c r="O217" s="83"/>
      <c r="P217" s="83"/>
      <c r="Q217" s="83"/>
      <c r="R217" s="83"/>
      <c r="S217" s="83"/>
      <c r="T217" s="83"/>
      <c r="U217" s="83"/>
      <c r="V217" s="83"/>
      <c r="W217" s="83"/>
      <c r="X217" s="83"/>
      <c r="Y217" s="83"/>
      <c r="Z217" s="83"/>
    </row>
    <row r="218" spans="1:26" ht="12.75" customHeight="1" x14ac:dyDescent="0.2">
      <c r="A218" s="256"/>
      <c r="B218" s="257" t="s">
        <v>1021</v>
      </c>
      <c r="C218" s="262">
        <v>1</v>
      </c>
      <c r="D218" s="262">
        <v>37.68</v>
      </c>
      <c r="E218" s="263"/>
      <c r="F218" s="262">
        <v>0.16</v>
      </c>
      <c r="G218" s="263"/>
      <c r="H218" s="262">
        <f>E218*F218</f>
        <v>0</v>
      </c>
      <c r="I218" s="262"/>
      <c r="J218" s="262">
        <f>C218*D218*F218</f>
        <v>6.0288000000000004</v>
      </c>
      <c r="K218" s="262">
        <f>C218*H218</f>
        <v>0</v>
      </c>
      <c r="L218" s="83"/>
      <c r="M218" s="83"/>
      <c r="N218" s="83"/>
      <c r="O218" s="83"/>
      <c r="P218" s="83"/>
      <c r="Q218" s="83"/>
      <c r="R218" s="83"/>
      <c r="S218" s="83"/>
      <c r="T218" s="83"/>
      <c r="U218" s="83"/>
      <c r="V218" s="83"/>
      <c r="W218" s="83"/>
      <c r="X218" s="83"/>
      <c r="Y218" s="83"/>
      <c r="Z218" s="83"/>
    </row>
    <row r="219" spans="1:26" ht="12.75" customHeight="1" x14ac:dyDescent="0.2">
      <c r="A219" s="256"/>
      <c r="B219" s="257"/>
      <c r="C219" s="262"/>
      <c r="D219" s="262"/>
      <c r="E219" s="262"/>
      <c r="F219" s="262"/>
      <c r="G219" s="262"/>
      <c r="H219" s="262"/>
      <c r="I219" s="262"/>
      <c r="J219" s="262"/>
      <c r="K219" s="264"/>
      <c r="L219" s="83"/>
      <c r="M219" s="83"/>
      <c r="N219" s="83"/>
      <c r="O219" s="83"/>
      <c r="P219" s="83"/>
      <c r="Q219" s="83"/>
      <c r="R219" s="83"/>
      <c r="S219" s="83"/>
      <c r="T219" s="83"/>
      <c r="U219" s="83"/>
      <c r="V219" s="83"/>
      <c r="W219" s="83"/>
      <c r="X219" s="83"/>
      <c r="Y219" s="83"/>
      <c r="Z219" s="83"/>
    </row>
    <row r="220" spans="1:26" ht="12.75" customHeight="1" x14ac:dyDescent="0.2">
      <c r="A220" s="256"/>
      <c r="B220" s="257"/>
      <c r="C220" s="257"/>
      <c r="D220" s="257"/>
      <c r="E220" s="257"/>
      <c r="F220" s="361" t="s">
        <v>997</v>
      </c>
      <c r="G220" s="312"/>
      <c r="H220" s="312"/>
      <c r="I220" s="265">
        <f t="shared" ref="I220:K220" si="62">ROUND(SUM(I218:I219),2)</f>
        <v>0</v>
      </c>
      <c r="J220" s="265">
        <f t="shared" si="62"/>
        <v>6.03</v>
      </c>
      <c r="K220" s="265">
        <f t="shared" si="62"/>
        <v>0</v>
      </c>
      <c r="L220" s="83"/>
      <c r="M220" s="83"/>
      <c r="N220" s="83"/>
      <c r="O220" s="83"/>
      <c r="P220" s="83"/>
      <c r="Q220" s="83"/>
      <c r="R220" s="83"/>
      <c r="S220" s="83"/>
      <c r="T220" s="83"/>
      <c r="U220" s="83"/>
      <c r="V220" s="83"/>
      <c r="W220" s="83"/>
      <c r="X220" s="83"/>
      <c r="Y220" s="83"/>
      <c r="Z220" s="83"/>
    </row>
    <row r="221" spans="1:26" ht="12.75" customHeight="1" x14ac:dyDescent="0.2">
      <c r="A221" s="256"/>
      <c r="B221" s="363"/>
      <c r="C221" s="312"/>
      <c r="D221" s="312"/>
      <c r="E221" s="312"/>
      <c r="F221" s="312"/>
      <c r="G221" s="312"/>
      <c r="H221" s="312"/>
      <c r="I221" s="312"/>
      <c r="J221" s="312"/>
      <c r="K221" s="256"/>
      <c r="L221" s="83"/>
      <c r="M221" s="83"/>
      <c r="N221" s="83"/>
      <c r="O221" s="83"/>
      <c r="P221" s="83"/>
      <c r="Q221" s="83"/>
      <c r="R221" s="83"/>
      <c r="S221" s="83"/>
      <c r="T221" s="83"/>
      <c r="U221" s="83"/>
      <c r="V221" s="83"/>
      <c r="W221" s="83"/>
      <c r="X221" s="83"/>
      <c r="Y221" s="83"/>
      <c r="Z221" s="83"/>
    </row>
    <row r="222" spans="1:26" ht="24.75" customHeight="1" x14ac:dyDescent="0.2">
      <c r="A222" s="266" t="str">
        <f>'Pista 01'!A34</f>
        <v>2.2.4</v>
      </c>
      <c r="B222" s="365" t="str">
        <f>VLOOKUP($A222,'Pista 01'!$A$8:$H$197,3,FALSE)</f>
        <v>Armação de laje de uma estrutura convencional de concreto armado, utilizando aço CA-50 de 6.3 mm</v>
      </c>
      <c r="C222" s="293"/>
      <c r="D222" s="293"/>
      <c r="E222" s="293"/>
      <c r="F222" s="293"/>
      <c r="G222" s="293"/>
      <c r="H222" s="293"/>
      <c r="I222" s="293"/>
      <c r="J222" s="293"/>
      <c r="K222" s="267" t="str">
        <f>VLOOKUP($A222,'Pista 01'!$A$8:$H$197,4,FALSE)</f>
        <v>kg</v>
      </c>
      <c r="L222" s="10"/>
      <c r="M222" s="10"/>
      <c r="N222" s="10"/>
      <c r="O222" s="10"/>
      <c r="P222" s="10"/>
      <c r="Q222" s="10"/>
      <c r="R222" s="10"/>
      <c r="S222" s="10"/>
      <c r="T222" s="10"/>
      <c r="U222" s="10"/>
      <c r="V222" s="10"/>
      <c r="W222" s="10"/>
      <c r="X222" s="10"/>
      <c r="Y222" s="10"/>
      <c r="Z222" s="10"/>
    </row>
    <row r="223" spans="1:26" ht="12.75" customHeight="1" x14ac:dyDescent="0.2">
      <c r="A223" s="362"/>
      <c r="B223" s="312"/>
      <c r="C223" s="260"/>
      <c r="D223" s="260"/>
      <c r="E223" s="260"/>
      <c r="F223" s="260"/>
      <c r="G223" s="360" t="s">
        <v>982</v>
      </c>
      <c r="H223" s="312"/>
      <c r="I223" s="360" t="s">
        <v>983</v>
      </c>
      <c r="J223" s="312"/>
      <c r="K223" s="312"/>
      <c r="L223" s="83"/>
      <c r="M223" s="83"/>
      <c r="N223" s="83"/>
      <c r="O223" s="83"/>
      <c r="P223" s="83"/>
      <c r="Q223" s="83"/>
      <c r="R223" s="83"/>
      <c r="S223" s="83"/>
      <c r="T223" s="83"/>
      <c r="U223" s="83"/>
      <c r="V223" s="83"/>
      <c r="W223" s="83"/>
      <c r="X223" s="83"/>
      <c r="Y223" s="83"/>
      <c r="Z223" s="83"/>
    </row>
    <row r="224" spans="1:26" ht="12.75" customHeight="1" x14ac:dyDescent="0.2">
      <c r="A224" s="362" t="s">
        <v>984</v>
      </c>
      <c r="B224" s="312"/>
      <c r="C224" s="156" t="s">
        <v>985</v>
      </c>
      <c r="D224" s="156" t="s">
        <v>986</v>
      </c>
      <c r="E224" s="156" t="s">
        <v>1017</v>
      </c>
      <c r="F224" s="156" t="s">
        <v>988</v>
      </c>
      <c r="G224" s="156" t="s">
        <v>989</v>
      </c>
      <c r="H224" s="156" t="s">
        <v>1018</v>
      </c>
      <c r="I224" s="156" t="s">
        <v>991</v>
      </c>
      <c r="J224" s="156" t="s">
        <v>989</v>
      </c>
      <c r="K224" s="156" t="s">
        <v>1018</v>
      </c>
      <c r="L224" s="83"/>
      <c r="M224" s="83"/>
      <c r="N224" s="83"/>
      <c r="O224" s="83"/>
      <c r="P224" s="83"/>
      <c r="Q224" s="83"/>
      <c r="R224" s="83"/>
      <c r="S224" s="83"/>
      <c r="T224" s="83"/>
      <c r="U224" s="83"/>
      <c r="V224" s="83"/>
      <c r="W224" s="83"/>
      <c r="X224" s="83"/>
      <c r="Y224" s="83"/>
      <c r="Z224" s="83"/>
    </row>
    <row r="225" spans="1:26" ht="12.75" customHeight="1" x14ac:dyDescent="0.2">
      <c r="A225" s="156"/>
      <c r="B225" s="261"/>
      <c r="C225" s="260"/>
      <c r="D225" s="260"/>
      <c r="E225" s="260"/>
      <c r="F225" s="260"/>
      <c r="G225" s="156" t="s">
        <v>992</v>
      </c>
      <c r="H225" s="156" t="s">
        <v>1019</v>
      </c>
      <c r="I225" s="156" t="s">
        <v>994</v>
      </c>
      <c r="J225" s="156" t="s">
        <v>992</v>
      </c>
      <c r="K225" s="156" t="s">
        <v>1019</v>
      </c>
      <c r="L225" s="83"/>
      <c r="M225" s="83"/>
      <c r="N225" s="83"/>
      <c r="O225" s="83"/>
      <c r="P225" s="83"/>
      <c r="Q225" s="83"/>
      <c r="R225" s="83"/>
      <c r="S225" s="83"/>
      <c r="T225" s="83"/>
      <c r="U225" s="83"/>
      <c r="V225" s="83"/>
      <c r="W225" s="83"/>
      <c r="X225" s="83"/>
      <c r="Y225" s="83"/>
      <c r="Z225" s="83"/>
    </row>
    <row r="226" spans="1:26" ht="12.75" customHeight="1" x14ac:dyDescent="0.2">
      <c r="A226" s="256"/>
      <c r="B226" s="257" t="s">
        <v>486</v>
      </c>
      <c r="C226" s="262">
        <v>1</v>
      </c>
      <c r="D226" s="262">
        <v>267.3</v>
      </c>
      <c r="E226" s="263">
        <v>0.245</v>
      </c>
      <c r="F226" s="262"/>
      <c r="G226" s="262"/>
      <c r="H226" s="262"/>
      <c r="I226" s="262"/>
      <c r="J226" s="262"/>
      <c r="K226" s="262">
        <f t="shared" ref="K226:K234" si="63">C226*D226*E226</f>
        <v>65.488500000000002</v>
      </c>
      <c r="L226" s="83"/>
      <c r="M226" s="83"/>
      <c r="N226" s="83"/>
      <c r="O226" s="83"/>
      <c r="P226" s="83"/>
      <c r="Q226" s="83"/>
      <c r="R226" s="83"/>
      <c r="S226" s="83"/>
      <c r="T226" s="83"/>
      <c r="U226" s="83"/>
      <c r="V226" s="83"/>
      <c r="W226" s="83"/>
      <c r="X226" s="83"/>
      <c r="Y226" s="83"/>
      <c r="Z226" s="83"/>
    </row>
    <row r="227" spans="1:26" ht="12.75" customHeight="1" x14ac:dyDescent="0.2">
      <c r="A227" s="256"/>
      <c r="B227" s="257" t="s">
        <v>486</v>
      </c>
      <c r="C227" s="262">
        <v>1</v>
      </c>
      <c r="D227" s="262">
        <v>312</v>
      </c>
      <c r="E227" s="263">
        <v>0.245</v>
      </c>
      <c r="F227" s="262"/>
      <c r="G227" s="262"/>
      <c r="H227" s="262"/>
      <c r="I227" s="262"/>
      <c r="J227" s="262"/>
      <c r="K227" s="262">
        <f t="shared" si="63"/>
        <v>76.44</v>
      </c>
      <c r="L227" s="83"/>
      <c r="M227" s="83"/>
      <c r="N227" s="83"/>
      <c r="O227" s="83"/>
      <c r="P227" s="83"/>
      <c r="Q227" s="83"/>
      <c r="R227" s="83"/>
      <c r="S227" s="83"/>
      <c r="T227" s="83"/>
      <c r="U227" s="83"/>
      <c r="V227" s="83"/>
      <c r="W227" s="83"/>
      <c r="X227" s="83"/>
      <c r="Y227" s="83"/>
      <c r="Z227" s="83"/>
    </row>
    <row r="228" spans="1:26" ht="12.75" customHeight="1" x14ac:dyDescent="0.2">
      <c r="A228" s="256"/>
      <c r="B228" s="257" t="s">
        <v>486</v>
      </c>
      <c r="C228" s="262">
        <v>1</v>
      </c>
      <c r="D228" s="262">
        <v>82.08</v>
      </c>
      <c r="E228" s="263">
        <v>0.245</v>
      </c>
      <c r="F228" s="262"/>
      <c r="G228" s="262"/>
      <c r="H228" s="262"/>
      <c r="I228" s="262"/>
      <c r="J228" s="262"/>
      <c r="K228" s="262">
        <f t="shared" si="63"/>
        <v>20.1096</v>
      </c>
      <c r="L228" s="83"/>
      <c r="M228" s="83"/>
      <c r="N228" s="83"/>
      <c r="O228" s="83"/>
      <c r="P228" s="83"/>
      <c r="Q228" s="83"/>
      <c r="R228" s="83"/>
      <c r="S228" s="83"/>
      <c r="T228" s="83"/>
      <c r="U228" s="83"/>
      <c r="V228" s="83"/>
      <c r="W228" s="83"/>
      <c r="X228" s="83"/>
      <c r="Y228" s="83"/>
      <c r="Z228" s="83"/>
    </row>
    <row r="229" spans="1:26" ht="12.75" customHeight="1" x14ac:dyDescent="0.2">
      <c r="A229" s="256"/>
      <c r="B229" s="257" t="s">
        <v>486</v>
      </c>
      <c r="C229" s="262">
        <v>1</v>
      </c>
      <c r="D229" s="262">
        <v>17.68</v>
      </c>
      <c r="E229" s="263">
        <v>0.245</v>
      </c>
      <c r="F229" s="262"/>
      <c r="G229" s="262"/>
      <c r="H229" s="262"/>
      <c r="I229" s="262"/>
      <c r="J229" s="262"/>
      <c r="K229" s="262">
        <f t="shared" si="63"/>
        <v>4.3315999999999999</v>
      </c>
      <c r="L229" s="83"/>
      <c r="M229" s="83"/>
      <c r="N229" s="83"/>
      <c r="O229" s="83"/>
      <c r="P229" s="83"/>
      <c r="Q229" s="83"/>
      <c r="R229" s="83"/>
      <c r="S229" s="83"/>
      <c r="T229" s="83"/>
      <c r="U229" s="83"/>
      <c r="V229" s="83"/>
      <c r="W229" s="83"/>
      <c r="X229" s="83"/>
      <c r="Y229" s="83"/>
      <c r="Z229" s="83"/>
    </row>
    <row r="230" spans="1:26" ht="12.75" customHeight="1" x14ac:dyDescent="0.2">
      <c r="A230" s="256"/>
      <c r="B230" s="257" t="s">
        <v>486</v>
      </c>
      <c r="C230" s="262">
        <v>1</v>
      </c>
      <c r="D230" s="262">
        <v>101.4</v>
      </c>
      <c r="E230" s="263">
        <v>0.245</v>
      </c>
      <c r="F230" s="262"/>
      <c r="G230" s="262"/>
      <c r="H230" s="262"/>
      <c r="I230" s="262"/>
      <c r="J230" s="262"/>
      <c r="K230" s="262">
        <f t="shared" si="63"/>
        <v>24.843</v>
      </c>
      <c r="L230" s="83"/>
      <c r="M230" s="83"/>
      <c r="N230" s="83"/>
      <c r="O230" s="83"/>
      <c r="P230" s="83"/>
      <c r="Q230" s="83"/>
      <c r="R230" s="83"/>
      <c r="S230" s="83"/>
      <c r="T230" s="83"/>
      <c r="U230" s="83"/>
      <c r="V230" s="83"/>
      <c r="W230" s="83"/>
      <c r="X230" s="83"/>
      <c r="Y230" s="83"/>
      <c r="Z230" s="83"/>
    </row>
    <row r="231" spans="1:26" ht="12.75" customHeight="1" x14ac:dyDescent="0.2">
      <c r="A231" s="256"/>
      <c r="B231" s="257" t="s">
        <v>486</v>
      </c>
      <c r="C231" s="262">
        <v>1</v>
      </c>
      <c r="D231" s="262">
        <v>43.05</v>
      </c>
      <c r="E231" s="263">
        <v>0.245</v>
      </c>
      <c r="F231" s="262"/>
      <c r="G231" s="262"/>
      <c r="H231" s="262"/>
      <c r="I231" s="262"/>
      <c r="J231" s="262"/>
      <c r="K231" s="262">
        <f t="shared" si="63"/>
        <v>10.547249999999998</v>
      </c>
      <c r="L231" s="83"/>
      <c r="M231" s="83"/>
      <c r="N231" s="83"/>
      <c r="O231" s="83"/>
      <c r="P231" s="83"/>
      <c r="Q231" s="83"/>
      <c r="R231" s="83"/>
      <c r="S231" s="83"/>
      <c r="T231" s="83"/>
      <c r="U231" s="83"/>
      <c r="V231" s="83"/>
      <c r="W231" s="83"/>
      <c r="X231" s="83"/>
      <c r="Y231" s="83"/>
      <c r="Z231" s="83"/>
    </row>
    <row r="232" spans="1:26" ht="12.75" customHeight="1" x14ac:dyDescent="0.2">
      <c r="A232" s="256"/>
      <c r="B232" s="257" t="s">
        <v>486</v>
      </c>
      <c r="C232" s="262">
        <v>1</v>
      </c>
      <c r="D232" s="262">
        <v>110</v>
      </c>
      <c r="E232" s="263">
        <v>0.245</v>
      </c>
      <c r="F232" s="262"/>
      <c r="G232" s="262"/>
      <c r="H232" s="262"/>
      <c r="I232" s="262"/>
      <c r="J232" s="262"/>
      <c r="K232" s="262">
        <f t="shared" si="63"/>
        <v>26.95</v>
      </c>
      <c r="L232" s="83"/>
      <c r="M232" s="83"/>
      <c r="N232" s="83"/>
      <c r="O232" s="83"/>
      <c r="P232" s="83"/>
      <c r="Q232" s="83"/>
      <c r="R232" s="83"/>
      <c r="S232" s="83"/>
      <c r="T232" s="83"/>
      <c r="U232" s="83"/>
      <c r="V232" s="83"/>
      <c r="W232" s="83"/>
      <c r="X232" s="83"/>
      <c r="Y232" s="83"/>
      <c r="Z232" s="83"/>
    </row>
    <row r="233" spans="1:26" ht="12.75" customHeight="1" x14ac:dyDescent="0.2">
      <c r="A233" s="256"/>
      <c r="B233" s="257" t="s">
        <v>486</v>
      </c>
      <c r="C233" s="262">
        <v>1</v>
      </c>
      <c r="D233" s="262">
        <v>31.2</v>
      </c>
      <c r="E233" s="263">
        <v>0.245</v>
      </c>
      <c r="F233" s="262"/>
      <c r="G233" s="262"/>
      <c r="H233" s="262"/>
      <c r="I233" s="262"/>
      <c r="J233" s="262"/>
      <c r="K233" s="262">
        <f t="shared" si="63"/>
        <v>7.6440000000000001</v>
      </c>
      <c r="L233" s="83"/>
      <c r="M233" s="83"/>
      <c r="N233" s="83"/>
      <c r="O233" s="83"/>
      <c r="P233" s="83"/>
      <c r="Q233" s="83"/>
      <c r="R233" s="83"/>
      <c r="S233" s="83"/>
      <c r="T233" s="83"/>
      <c r="U233" s="83"/>
      <c r="V233" s="83"/>
      <c r="W233" s="83"/>
      <c r="X233" s="83"/>
      <c r="Y233" s="83"/>
      <c r="Z233" s="83"/>
    </row>
    <row r="234" spans="1:26" ht="12.75" customHeight="1" x14ac:dyDescent="0.2">
      <c r="A234" s="256"/>
      <c r="B234" s="257" t="s">
        <v>486</v>
      </c>
      <c r="C234" s="262">
        <v>1</v>
      </c>
      <c r="D234" s="262">
        <v>101.4</v>
      </c>
      <c r="E234" s="263">
        <v>0.245</v>
      </c>
      <c r="F234" s="262"/>
      <c r="G234" s="262"/>
      <c r="H234" s="262"/>
      <c r="I234" s="262"/>
      <c r="J234" s="262"/>
      <c r="K234" s="262">
        <f t="shared" si="63"/>
        <v>24.843</v>
      </c>
      <c r="L234" s="83"/>
      <c r="M234" s="83"/>
      <c r="N234" s="83"/>
      <c r="O234" s="83"/>
      <c r="P234" s="83"/>
      <c r="Q234" s="83"/>
      <c r="R234" s="83"/>
      <c r="S234" s="83"/>
      <c r="T234" s="83"/>
      <c r="U234" s="83"/>
      <c r="V234" s="83"/>
      <c r="W234" s="83"/>
      <c r="X234" s="83"/>
      <c r="Y234" s="83"/>
      <c r="Z234" s="83"/>
    </row>
    <row r="235" spans="1:26" ht="12.75" customHeight="1" x14ac:dyDescent="0.2">
      <c r="A235" s="256"/>
      <c r="B235" s="257"/>
      <c r="C235" s="262"/>
      <c r="D235" s="262"/>
      <c r="E235" s="262"/>
      <c r="F235" s="262"/>
      <c r="G235" s="262"/>
      <c r="H235" s="262"/>
      <c r="I235" s="262"/>
      <c r="J235" s="262"/>
      <c r="K235" s="264"/>
      <c r="L235" s="83"/>
      <c r="M235" s="83"/>
      <c r="N235" s="83"/>
      <c r="O235" s="83"/>
      <c r="P235" s="83"/>
      <c r="Q235" s="83"/>
      <c r="R235" s="83"/>
      <c r="S235" s="83"/>
      <c r="T235" s="83"/>
      <c r="U235" s="83"/>
      <c r="V235" s="83"/>
      <c r="W235" s="83"/>
      <c r="X235" s="83"/>
      <c r="Y235" s="83"/>
      <c r="Z235" s="83"/>
    </row>
    <row r="236" spans="1:26" ht="12.75" customHeight="1" x14ac:dyDescent="0.2">
      <c r="A236" s="256"/>
      <c r="B236" s="257"/>
      <c r="C236" s="257"/>
      <c r="D236" s="257"/>
      <c r="E236" s="257"/>
      <c r="F236" s="361" t="s">
        <v>997</v>
      </c>
      <c r="G236" s="312"/>
      <c r="H236" s="312"/>
      <c r="I236" s="265">
        <f>ROUND(SUM(I235),2)</f>
        <v>0</v>
      </c>
      <c r="J236" s="265">
        <f t="shared" ref="J236:K236" si="64">ROUND(SUM(J226:J235),2)</f>
        <v>0</v>
      </c>
      <c r="K236" s="265">
        <f t="shared" si="64"/>
        <v>261.2</v>
      </c>
      <c r="L236" s="83"/>
      <c r="M236" s="83"/>
      <c r="N236" s="83"/>
      <c r="O236" s="83"/>
      <c r="P236" s="83"/>
      <c r="Q236" s="83"/>
      <c r="R236" s="83"/>
      <c r="S236" s="83"/>
      <c r="T236" s="83"/>
      <c r="U236" s="83"/>
      <c r="V236" s="83"/>
      <c r="W236" s="83"/>
      <c r="X236" s="83"/>
      <c r="Y236" s="83"/>
      <c r="Z236" s="83"/>
    </row>
    <row r="237" spans="1:26" ht="12.75" customHeight="1" x14ac:dyDescent="0.2">
      <c r="A237" s="256"/>
      <c r="B237" s="363"/>
      <c r="C237" s="312"/>
      <c r="D237" s="312"/>
      <c r="E237" s="312"/>
      <c r="F237" s="312"/>
      <c r="G237" s="312"/>
      <c r="H237" s="312"/>
      <c r="I237" s="312"/>
      <c r="J237" s="312"/>
      <c r="K237" s="256"/>
      <c r="L237" s="83"/>
      <c r="M237" s="83"/>
      <c r="N237" s="83"/>
      <c r="O237" s="83"/>
      <c r="P237" s="83"/>
      <c r="Q237" s="83"/>
      <c r="R237" s="83"/>
      <c r="S237" s="83"/>
      <c r="T237" s="83"/>
      <c r="U237" s="83"/>
      <c r="V237" s="83"/>
      <c r="W237" s="83"/>
      <c r="X237" s="83"/>
      <c r="Y237" s="83"/>
      <c r="Z237" s="83"/>
    </row>
    <row r="238" spans="1:26" ht="27" customHeight="1" x14ac:dyDescent="0.2">
      <c r="A238" s="266" t="str">
        <f>'Pista 01'!A35</f>
        <v>2.2.5</v>
      </c>
      <c r="B238" s="365" t="str">
        <f>VLOOKUP($A238,'Pista 01'!$A$8:$H$197,3,FALSE)</f>
        <v>Armação de laje de uma estrutura convencional de concreto armado, utilizando aço CA-50 de 8.0 mm</v>
      </c>
      <c r="C238" s="293"/>
      <c r="D238" s="293"/>
      <c r="E238" s="293"/>
      <c r="F238" s="293"/>
      <c r="G238" s="293"/>
      <c r="H238" s="293"/>
      <c r="I238" s="293"/>
      <c r="J238" s="293"/>
      <c r="K238" s="267" t="str">
        <f>VLOOKUP($A238,'Pista 01'!$A$8:$H$197,4,FALSE)</f>
        <v>kg</v>
      </c>
      <c r="L238" s="10"/>
      <c r="M238" s="10"/>
      <c r="N238" s="10"/>
      <c r="O238" s="10"/>
      <c r="P238" s="10"/>
      <c r="Q238" s="10"/>
      <c r="R238" s="10"/>
      <c r="S238" s="10"/>
      <c r="T238" s="10"/>
      <c r="U238" s="10"/>
      <c r="V238" s="10"/>
      <c r="W238" s="10"/>
      <c r="X238" s="10"/>
      <c r="Y238" s="10"/>
      <c r="Z238" s="10"/>
    </row>
    <row r="239" spans="1:26" ht="12.75" customHeight="1" x14ac:dyDescent="0.2">
      <c r="A239" s="362"/>
      <c r="B239" s="312"/>
      <c r="C239" s="260"/>
      <c r="D239" s="260"/>
      <c r="E239" s="260"/>
      <c r="F239" s="260"/>
      <c r="G239" s="360" t="s">
        <v>982</v>
      </c>
      <c r="H239" s="312"/>
      <c r="I239" s="360" t="s">
        <v>983</v>
      </c>
      <c r="J239" s="312"/>
      <c r="K239" s="312"/>
      <c r="L239" s="83"/>
      <c r="M239" s="83"/>
      <c r="N239" s="83"/>
      <c r="O239" s="83"/>
      <c r="P239" s="83"/>
      <c r="Q239" s="83"/>
      <c r="R239" s="83"/>
      <c r="S239" s="83"/>
      <c r="T239" s="83"/>
      <c r="U239" s="83"/>
      <c r="V239" s="83"/>
      <c r="W239" s="83"/>
      <c r="X239" s="83"/>
      <c r="Y239" s="83"/>
      <c r="Z239" s="83"/>
    </row>
    <row r="240" spans="1:26" ht="12.75" customHeight="1" x14ac:dyDescent="0.2">
      <c r="A240" s="362" t="s">
        <v>984</v>
      </c>
      <c r="B240" s="312"/>
      <c r="C240" s="156" t="s">
        <v>985</v>
      </c>
      <c r="D240" s="156" t="s">
        <v>986</v>
      </c>
      <c r="E240" s="156" t="s">
        <v>1017</v>
      </c>
      <c r="F240" s="156" t="s">
        <v>988</v>
      </c>
      <c r="G240" s="156" t="s">
        <v>989</v>
      </c>
      <c r="H240" s="156" t="s">
        <v>1018</v>
      </c>
      <c r="I240" s="156" t="s">
        <v>991</v>
      </c>
      <c r="J240" s="156" t="s">
        <v>989</v>
      </c>
      <c r="K240" s="156" t="s">
        <v>1018</v>
      </c>
      <c r="L240" s="83"/>
      <c r="M240" s="83"/>
      <c r="N240" s="83"/>
      <c r="O240" s="83"/>
      <c r="P240" s="83"/>
      <c r="Q240" s="83"/>
      <c r="R240" s="83"/>
      <c r="S240" s="83"/>
      <c r="T240" s="83"/>
      <c r="U240" s="83"/>
      <c r="V240" s="83"/>
      <c r="W240" s="83"/>
      <c r="X240" s="83"/>
      <c r="Y240" s="83"/>
      <c r="Z240" s="83"/>
    </row>
    <row r="241" spans="1:26" ht="12.75" customHeight="1" x14ac:dyDescent="0.2">
      <c r="A241" s="156"/>
      <c r="B241" s="261"/>
      <c r="C241" s="260"/>
      <c r="D241" s="260"/>
      <c r="E241" s="260"/>
      <c r="F241" s="260"/>
      <c r="G241" s="156" t="s">
        <v>992</v>
      </c>
      <c r="H241" s="156" t="s">
        <v>1019</v>
      </c>
      <c r="I241" s="156" t="s">
        <v>994</v>
      </c>
      <c r="J241" s="156" t="s">
        <v>992</v>
      </c>
      <c r="K241" s="156" t="s">
        <v>1019</v>
      </c>
      <c r="L241" s="83"/>
      <c r="M241" s="83"/>
      <c r="N241" s="83"/>
      <c r="O241" s="83"/>
      <c r="P241" s="83"/>
      <c r="Q241" s="83"/>
      <c r="R241" s="83"/>
      <c r="S241" s="83"/>
      <c r="T241" s="83"/>
      <c r="U241" s="83"/>
      <c r="V241" s="83"/>
      <c r="W241" s="83"/>
      <c r="X241" s="83"/>
      <c r="Y241" s="83"/>
      <c r="Z241" s="83"/>
    </row>
    <row r="242" spans="1:26" ht="12.75" customHeight="1" x14ac:dyDescent="0.2">
      <c r="A242" s="256"/>
      <c r="B242" s="257" t="s">
        <v>1022</v>
      </c>
      <c r="C242" s="262">
        <v>1</v>
      </c>
      <c r="D242" s="262">
        <v>109</v>
      </c>
      <c r="E242" s="263">
        <v>0.39500000000000002</v>
      </c>
      <c r="F242" s="262"/>
      <c r="G242" s="262"/>
      <c r="H242" s="262"/>
      <c r="I242" s="262"/>
      <c r="J242" s="262"/>
      <c r="K242" s="262">
        <f t="shared" ref="K242:K247" si="65">C242*D242*E242</f>
        <v>43.055</v>
      </c>
      <c r="L242" s="83"/>
      <c r="M242" s="83"/>
      <c r="N242" s="83"/>
      <c r="O242" s="83"/>
      <c r="P242" s="83"/>
      <c r="Q242" s="83"/>
      <c r="R242" s="83"/>
      <c r="S242" s="83"/>
      <c r="T242" s="83"/>
      <c r="U242" s="83"/>
      <c r="V242" s="83"/>
      <c r="W242" s="83"/>
      <c r="X242" s="83"/>
      <c r="Y242" s="83"/>
      <c r="Z242" s="83"/>
    </row>
    <row r="243" spans="1:26" ht="12.75" customHeight="1" x14ac:dyDescent="0.2">
      <c r="A243" s="256"/>
      <c r="B243" s="257" t="s">
        <v>1022</v>
      </c>
      <c r="C243" s="262">
        <v>1</v>
      </c>
      <c r="D243" s="262">
        <v>136.91999999999999</v>
      </c>
      <c r="E243" s="263">
        <v>0.39500000000000002</v>
      </c>
      <c r="F243" s="262"/>
      <c r="G243" s="262"/>
      <c r="H243" s="262"/>
      <c r="I243" s="262"/>
      <c r="J243" s="262"/>
      <c r="K243" s="262">
        <f t="shared" si="65"/>
        <v>54.083399999999997</v>
      </c>
      <c r="L243" s="83"/>
      <c r="M243" s="83"/>
      <c r="N243" s="83"/>
      <c r="O243" s="83"/>
      <c r="P243" s="83"/>
      <c r="Q243" s="83"/>
      <c r="R243" s="83"/>
      <c r="S243" s="83"/>
      <c r="T243" s="83"/>
      <c r="U243" s="83"/>
      <c r="V243" s="83"/>
      <c r="W243" s="83"/>
      <c r="X243" s="83"/>
      <c r="Y243" s="83"/>
      <c r="Z243" s="83"/>
    </row>
    <row r="244" spans="1:26" ht="12.75" customHeight="1" x14ac:dyDescent="0.2">
      <c r="A244" s="256"/>
      <c r="B244" s="257" t="s">
        <v>1022</v>
      </c>
      <c r="C244" s="262">
        <v>1</v>
      </c>
      <c r="D244" s="262">
        <v>34.36</v>
      </c>
      <c r="E244" s="263">
        <v>0.39500000000000002</v>
      </c>
      <c r="F244" s="262"/>
      <c r="G244" s="262"/>
      <c r="H244" s="262"/>
      <c r="I244" s="262"/>
      <c r="J244" s="262"/>
      <c r="K244" s="262">
        <f t="shared" si="65"/>
        <v>13.5722</v>
      </c>
      <c r="L244" s="83"/>
      <c r="M244" s="83"/>
      <c r="N244" s="83"/>
      <c r="O244" s="83"/>
      <c r="P244" s="83"/>
      <c r="Q244" s="83"/>
      <c r="R244" s="83"/>
      <c r="S244" s="83"/>
      <c r="T244" s="83"/>
      <c r="U244" s="83"/>
      <c r="V244" s="83"/>
      <c r="W244" s="83"/>
      <c r="X244" s="83"/>
      <c r="Y244" s="83"/>
      <c r="Z244" s="83"/>
    </row>
    <row r="245" spans="1:26" ht="12.75" customHeight="1" x14ac:dyDescent="0.2">
      <c r="A245" s="256"/>
      <c r="B245" s="257" t="s">
        <v>1022</v>
      </c>
      <c r="C245" s="262">
        <v>1</v>
      </c>
      <c r="D245" s="262">
        <v>324</v>
      </c>
      <c r="E245" s="263">
        <v>0.39500000000000002</v>
      </c>
      <c r="F245" s="262"/>
      <c r="G245" s="262"/>
      <c r="H245" s="262"/>
      <c r="I245" s="262"/>
      <c r="J245" s="262"/>
      <c r="K245" s="262">
        <f t="shared" si="65"/>
        <v>127.98</v>
      </c>
      <c r="L245" s="83"/>
      <c r="M245" s="83"/>
      <c r="N245" s="83"/>
      <c r="O245" s="83"/>
      <c r="P245" s="83"/>
      <c r="Q245" s="83"/>
      <c r="R245" s="83"/>
      <c r="S245" s="83"/>
      <c r="T245" s="83"/>
      <c r="U245" s="83"/>
      <c r="V245" s="83"/>
      <c r="W245" s="83"/>
      <c r="X245" s="83"/>
      <c r="Y245" s="83"/>
      <c r="Z245" s="83"/>
    </row>
    <row r="246" spans="1:26" ht="12.75" customHeight="1" x14ac:dyDescent="0.2">
      <c r="A246" s="256"/>
      <c r="B246" s="257" t="s">
        <v>1022</v>
      </c>
      <c r="C246" s="262">
        <v>1</v>
      </c>
      <c r="D246" s="262">
        <v>234.3</v>
      </c>
      <c r="E246" s="263">
        <v>0.39500000000000002</v>
      </c>
      <c r="F246" s="262"/>
      <c r="G246" s="262"/>
      <c r="H246" s="262"/>
      <c r="I246" s="262"/>
      <c r="J246" s="262"/>
      <c r="K246" s="262">
        <f t="shared" si="65"/>
        <v>92.548500000000004</v>
      </c>
      <c r="L246" s="83"/>
      <c r="M246" s="83"/>
      <c r="N246" s="83"/>
      <c r="O246" s="83"/>
      <c r="P246" s="83"/>
      <c r="Q246" s="83"/>
      <c r="R246" s="83"/>
      <c r="S246" s="83"/>
      <c r="T246" s="83"/>
      <c r="U246" s="83"/>
      <c r="V246" s="83"/>
      <c r="W246" s="83"/>
      <c r="X246" s="83"/>
      <c r="Y246" s="83"/>
      <c r="Z246" s="83"/>
    </row>
    <row r="247" spans="1:26" ht="12.75" customHeight="1" x14ac:dyDescent="0.2">
      <c r="A247" s="256"/>
      <c r="B247" s="257" t="s">
        <v>1022</v>
      </c>
      <c r="C247" s="262">
        <v>1</v>
      </c>
      <c r="D247" s="262">
        <v>369.6</v>
      </c>
      <c r="E247" s="263">
        <v>0.39500000000000002</v>
      </c>
      <c r="F247" s="262"/>
      <c r="G247" s="262"/>
      <c r="H247" s="262"/>
      <c r="I247" s="262"/>
      <c r="J247" s="262"/>
      <c r="K247" s="262">
        <f t="shared" si="65"/>
        <v>145.99200000000002</v>
      </c>
      <c r="L247" s="83"/>
      <c r="M247" s="83"/>
      <c r="N247" s="83"/>
      <c r="O247" s="83"/>
      <c r="P247" s="83"/>
      <c r="Q247" s="83"/>
      <c r="R247" s="83"/>
      <c r="S247" s="83"/>
      <c r="T247" s="83"/>
      <c r="U247" s="83"/>
      <c r="V247" s="83"/>
      <c r="W247" s="83"/>
      <c r="X247" s="83"/>
      <c r="Y247" s="83"/>
      <c r="Z247" s="83"/>
    </row>
    <row r="248" spans="1:26" ht="12.75" customHeight="1" x14ac:dyDescent="0.2">
      <c r="A248" s="256"/>
      <c r="B248" s="257"/>
      <c r="C248" s="262"/>
      <c r="D248" s="262"/>
      <c r="E248" s="262"/>
      <c r="F248" s="262"/>
      <c r="G248" s="262"/>
      <c r="H248" s="262"/>
      <c r="I248" s="262"/>
      <c r="J248" s="262"/>
      <c r="K248" s="264"/>
      <c r="L248" s="83"/>
      <c r="M248" s="83"/>
      <c r="N248" s="83"/>
      <c r="O248" s="83"/>
      <c r="P248" s="83"/>
      <c r="Q248" s="83"/>
      <c r="R248" s="83"/>
      <c r="S248" s="83"/>
      <c r="T248" s="83"/>
      <c r="U248" s="83"/>
      <c r="V248" s="83"/>
      <c r="W248" s="83"/>
      <c r="X248" s="83"/>
      <c r="Y248" s="83"/>
      <c r="Z248" s="83"/>
    </row>
    <row r="249" spans="1:26" ht="12.75" customHeight="1" x14ac:dyDescent="0.2">
      <c r="A249" s="256"/>
      <c r="B249" s="257"/>
      <c r="C249" s="257"/>
      <c r="D249" s="257"/>
      <c r="E249" s="257"/>
      <c r="F249" s="361" t="s">
        <v>997</v>
      </c>
      <c r="G249" s="312"/>
      <c r="H249" s="312"/>
      <c r="I249" s="265">
        <f>ROUND(SUM(I248),2)</f>
        <v>0</v>
      </c>
      <c r="J249" s="265">
        <f t="shared" ref="J249:K249" si="66">ROUND(SUM(J242:J248),2)</f>
        <v>0</v>
      </c>
      <c r="K249" s="265">
        <f t="shared" si="66"/>
        <v>477.23</v>
      </c>
      <c r="L249" s="83"/>
      <c r="M249" s="83"/>
      <c r="N249" s="83"/>
      <c r="O249" s="83"/>
      <c r="P249" s="83"/>
      <c r="Q249" s="83"/>
      <c r="R249" s="83"/>
      <c r="S249" s="83"/>
      <c r="T249" s="83"/>
      <c r="U249" s="83"/>
      <c r="V249" s="83"/>
      <c r="W249" s="83"/>
      <c r="X249" s="83"/>
      <c r="Y249" s="83"/>
      <c r="Z249" s="83"/>
    </row>
    <row r="250" spans="1:26" ht="12.75" customHeight="1" x14ac:dyDescent="0.2">
      <c r="A250" s="256"/>
      <c r="B250" s="363"/>
      <c r="C250" s="312"/>
      <c r="D250" s="312"/>
      <c r="E250" s="312"/>
      <c r="F250" s="312"/>
      <c r="G250" s="312"/>
      <c r="H250" s="312"/>
      <c r="I250" s="312"/>
      <c r="J250" s="312"/>
      <c r="K250" s="256"/>
      <c r="L250" s="83"/>
      <c r="M250" s="83"/>
      <c r="N250" s="83"/>
      <c r="O250" s="83"/>
      <c r="P250" s="83"/>
      <c r="Q250" s="83"/>
      <c r="R250" s="83"/>
      <c r="S250" s="83"/>
      <c r="T250" s="83"/>
      <c r="U250" s="83"/>
      <c r="V250" s="83"/>
      <c r="W250" s="83"/>
      <c r="X250" s="83"/>
      <c r="Y250" s="83"/>
      <c r="Z250" s="83"/>
    </row>
    <row r="251" spans="1:26" ht="27" customHeight="1" x14ac:dyDescent="0.2">
      <c r="A251" s="266" t="str">
        <f>'Pista 01'!A36</f>
        <v>2.2.6</v>
      </c>
      <c r="B251" s="365" t="str">
        <f>VLOOKUP($A251,'Pista 01'!$A$8:$H$197,3,FALSE)</f>
        <v>Armação de laje de uma estrutura convencional de concreto armado, utilizando aço CA-50 de 12.5 mm</v>
      </c>
      <c r="C251" s="293"/>
      <c r="D251" s="293"/>
      <c r="E251" s="293"/>
      <c r="F251" s="293"/>
      <c r="G251" s="293"/>
      <c r="H251" s="293"/>
      <c r="I251" s="293"/>
      <c r="J251" s="293"/>
      <c r="K251" s="267" t="str">
        <f>VLOOKUP($A251,'Pista 01'!$A$8:$H$197,4,FALSE)</f>
        <v>kg</v>
      </c>
      <c r="L251" s="10"/>
      <c r="M251" s="10"/>
      <c r="N251" s="10"/>
      <c r="O251" s="10"/>
      <c r="P251" s="10"/>
      <c r="Q251" s="10"/>
      <c r="R251" s="10"/>
      <c r="S251" s="10"/>
      <c r="T251" s="10"/>
      <c r="U251" s="10"/>
      <c r="V251" s="10"/>
      <c r="W251" s="10"/>
      <c r="X251" s="10"/>
      <c r="Y251" s="10"/>
      <c r="Z251" s="10"/>
    </row>
    <row r="252" spans="1:26" ht="12.75" customHeight="1" x14ac:dyDescent="0.2">
      <c r="A252" s="362"/>
      <c r="B252" s="312"/>
      <c r="C252" s="260"/>
      <c r="D252" s="260"/>
      <c r="E252" s="260"/>
      <c r="F252" s="260"/>
      <c r="G252" s="360" t="s">
        <v>982</v>
      </c>
      <c r="H252" s="312"/>
      <c r="I252" s="360" t="s">
        <v>983</v>
      </c>
      <c r="J252" s="312"/>
      <c r="K252" s="312"/>
      <c r="L252" s="83"/>
      <c r="M252" s="83"/>
      <c r="N252" s="83"/>
      <c r="O252" s="83"/>
      <c r="P252" s="83"/>
      <c r="Q252" s="83"/>
      <c r="R252" s="83"/>
      <c r="S252" s="83"/>
      <c r="T252" s="83"/>
      <c r="U252" s="83"/>
      <c r="V252" s="83"/>
      <c r="W252" s="83"/>
      <c r="X252" s="83"/>
      <c r="Y252" s="83"/>
      <c r="Z252" s="83"/>
    </row>
    <row r="253" spans="1:26" ht="12.75" customHeight="1" x14ac:dyDescent="0.2">
      <c r="A253" s="362" t="s">
        <v>984</v>
      </c>
      <c r="B253" s="312"/>
      <c r="C253" s="156" t="s">
        <v>985</v>
      </c>
      <c r="D253" s="156" t="s">
        <v>986</v>
      </c>
      <c r="E253" s="156" t="s">
        <v>1017</v>
      </c>
      <c r="F253" s="156" t="s">
        <v>988</v>
      </c>
      <c r="G253" s="156" t="s">
        <v>989</v>
      </c>
      <c r="H253" s="156" t="s">
        <v>1018</v>
      </c>
      <c r="I253" s="156" t="s">
        <v>991</v>
      </c>
      <c r="J253" s="156" t="s">
        <v>989</v>
      </c>
      <c r="K253" s="156" t="s">
        <v>1018</v>
      </c>
      <c r="L253" s="83"/>
      <c r="M253" s="83"/>
      <c r="N253" s="83"/>
      <c r="O253" s="83"/>
      <c r="P253" s="83"/>
      <c r="Q253" s="83"/>
      <c r="R253" s="83"/>
      <c r="S253" s="83"/>
      <c r="T253" s="83"/>
      <c r="U253" s="83"/>
      <c r="V253" s="83"/>
      <c r="W253" s="83"/>
      <c r="X253" s="83"/>
      <c r="Y253" s="83"/>
      <c r="Z253" s="83"/>
    </row>
    <row r="254" spans="1:26" ht="12.75" customHeight="1" x14ac:dyDescent="0.2">
      <c r="A254" s="156"/>
      <c r="B254" s="261"/>
      <c r="C254" s="260"/>
      <c r="D254" s="260"/>
      <c r="E254" s="260"/>
      <c r="F254" s="260"/>
      <c r="G254" s="156" t="s">
        <v>992</v>
      </c>
      <c r="H254" s="156" t="s">
        <v>1019</v>
      </c>
      <c r="I254" s="156" t="s">
        <v>994</v>
      </c>
      <c r="J254" s="156" t="s">
        <v>992</v>
      </c>
      <c r="K254" s="156" t="s">
        <v>1019</v>
      </c>
      <c r="L254" s="83"/>
      <c r="M254" s="83"/>
      <c r="N254" s="83"/>
      <c r="O254" s="83"/>
      <c r="P254" s="83"/>
      <c r="Q254" s="83"/>
      <c r="R254" s="83"/>
      <c r="S254" s="83"/>
      <c r="T254" s="83"/>
      <c r="U254" s="83"/>
      <c r="V254" s="83"/>
      <c r="W254" s="83"/>
      <c r="X254" s="83"/>
      <c r="Y254" s="83"/>
      <c r="Z254" s="83"/>
    </row>
    <row r="255" spans="1:26" ht="12.75" customHeight="1" x14ac:dyDescent="0.2">
      <c r="A255" s="256"/>
      <c r="B255" s="257" t="s">
        <v>1023</v>
      </c>
      <c r="C255" s="262">
        <v>1</v>
      </c>
      <c r="D255" s="262">
        <v>46.8</v>
      </c>
      <c r="E255" s="263">
        <v>0.96299999999999997</v>
      </c>
      <c r="F255" s="262"/>
      <c r="G255" s="262"/>
      <c r="H255" s="262"/>
      <c r="I255" s="262"/>
      <c r="J255" s="262"/>
      <c r="K255" s="262">
        <f>C255*D255*E255</f>
        <v>45.068399999999997</v>
      </c>
      <c r="L255" s="83"/>
      <c r="M255" s="83"/>
      <c r="N255" s="83"/>
      <c r="O255" s="83"/>
      <c r="P255" s="83"/>
      <c r="Q255" s="83"/>
      <c r="R255" s="83"/>
      <c r="S255" s="83"/>
      <c r="T255" s="83"/>
      <c r="U255" s="83"/>
      <c r="V255" s="83"/>
      <c r="W255" s="83"/>
      <c r="X255" s="83"/>
      <c r="Y255" s="83"/>
      <c r="Z255" s="83"/>
    </row>
    <row r="256" spans="1:26" ht="12.75" customHeight="1" x14ac:dyDescent="0.2">
      <c r="A256" s="256"/>
      <c r="B256" s="257"/>
      <c r="C256" s="262"/>
      <c r="D256" s="262"/>
      <c r="E256" s="262"/>
      <c r="F256" s="262"/>
      <c r="G256" s="262"/>
      <c r="H256" s="262"/>
      <c r="I256" s="262"/>
      <c r="J256" s="262"/>
      <c r="K256" s="264"/>
      <c r="L256" s="83"/>
      <c r="M256" s="83"/>
      <c r="N256" s="83"/>
      <c r="O256" s="83"/>
      <c r="P256" s="83"/>
      <c r="Q256" s="83"/>
      <c r="R256" s="83"/>
      <c r="S256" s="83"/>
      <c r="T256" s="83"/>
      <c r="U256" s="83"/>
      <c r="V256" s="83"/>
      <c r="W256" s="83"/>
      <c r="X256" s="83"/>
      <c r="Y256" s="83"/>
      <c r="Z256" s="83"/>
    </row>
    <row r="257" spans="1:26" ht="12.75" customHeight="1" x14ac:dyDescent="0.2">
      <c r="A257" s="256"/>
      <c r="B257" s="257"/>
      <c r="C257" s="257"/>
      <c r="D257" s="257"/>
      <c r="E257" s="257"/>
      <c r="F257" s="361" t="s">
        <v>997</v>
      </c>
      <c r="G257" s="312"/>
      <c r="H257" s="312"/>
      <c r="I257" s="265">
        <f>ROUND(SUM(I256),2)</f>
        <v>0</v>
      </c>
      <c r="J257" s="265">
        <f t="shared" ref="J257:K257" si="67">ROUND(SUM(J255:J256),2)</f>
        <v>0</v>
      </c>
      <c r="K257" s="265">
        <f t="shared" si="67"/>
        <v>45.07</v>
      </c>
      <c r="L257" s="83"/>
      <c r="M257" s="83"/>
      <c r="N257" s="83"/>
      <c r="O257" s="83"/>
      <c r="P257" s="83"/>
      <c r="Q257" s="83"/>
      <c r="R257" s="83"/>
      <c r="S257" s="83"/>
      <c r="T257" s="83"/>
      <c r="U257" s="83"/>
      <c r="V257" s="83"/>
      <c r="W257" s="83"/>
      <c r="X257" s="83"/>
      <c r="Y257" s="83"/>
      <c r="Z257" s="83"/>
    </row>
    <row r="258" spans="1:26" ht="12.75" customHeight="1" x14ac:dyDescent="0.2">
      <c r="A258" s="256"/>
      <c r="B258" s="363"/>
      <c r="C258" s="312"/>
      <c r="D258" s="312"/>
      <c r="E258" s="312"/>
      <c r="F258" s="312"/>
      <c r="G258" s="312"/>
      <c r="H258" s="312"/>
      <c r="I258" s="312"/>
      <c r="J258" s="312"/>
      <c r="K258" s="256"/>
      <c r="L258" s="83"/>
      <c r="M258" s="83"/>
      <c r="N258" s="83"/>
      <c r="O258" s="83"/>
      <c r="P258" s="83"/>
      <c r="Q258" s="83"/>
      <c r="R258" s="83"/>
      <c r="S258" s="83"/>
      <c r="T258" s="83"/>
      <c r="U258" s="83"/>
      <c r="V258" s="83"/>
      <c r="W258" s="83"/>
      <c r="X258" s="83"/>
      <c r="Y258" s="83"/>
      <c r="Z258" s="83"/>
    </row>
    <row r="259" spans="1:26" ht="25.5" customHeight="1" x14ac:dyDescent="0.2">
      <c r="A259" s="266" t="str">
        <f>'Pista 01'!A37</f>
        <v>2.2.7</v>
      </c>
      <c r="B259" s="365" t="str">
        <f>VLOOKUP($A259,'Pista 01'!$A$8:$H$197,3,FALSE)</f>
        <v>Concretagem de lajes, com concreto usinado bombeável, classe de resistência 30MPa, com brita 0 e 1, slump = 100 +/- 20 mm, incluso serviço de bombeamento, lançamento, adensamento e acabamento</v>
      </c>
      <c r="C259" s="293"/>
      <c r="D259" s="293"/>
      <c r="E259" s="293"/>
      <c r="F259" s="293"/>
      <c r="G259" s="293"/>
      <c r="H259" s="293"/>
      <c r="I259" s="293"/>
      <c r="J259" s="293"/>
      <c r="K259" s="267" t="str">
        <f>VLOOKUP($A259,'Pista 01'!$A$8:$H$197,4,FALSE)</f>
        <v>m³</v>
      </c>
      <c r="L259" s="1"/>
      <c r="M259" s="1"/>
      <c r="N259" s="1"/>
      <c r="O259" s="1"/>
      <c r="P259" s="1"/>
      <c r="Q259" s="1"/>
      <c r="R259" s="1"/>
      <c r="S259" s="1"/>
      <c r="T259" s="1"/>
      <c r="U259" s="1"/>
      <c r="V259" s="1"/>
      <c r="W259" s="1"/>
      <c r="X259" s="1"/>
      <c r="Y259" s="1"/>
      <c r="Z259" s="1"/>
    </row>
    <row r="260" spans="1:26" ht="12.75" customHeight="1" x14ac:dyDescent="0.2">
      <c r="A260" s="362"/>
      <c r="B260" s="312"/>
      <c r="C260" s="260"/>
      <c r="D260" s="260"/>
      <c r="E260" s="260"/>
      <c r="F260" s="260"/>
      <c r="G260" s="360" t="s">
        <v>982</v>
      </c>
      <c r="H260" s="312"/>
      <c r="I260" s="360" t="s">
        <v>983</v>
      </c>
      <c r="J260" s="312"/>
      <c r="K260" s="312"/>
      <c r="L260" s="83"/>
      <c r="M260" s="83"/>
      <c r="N260" s="83"/>
      <c r="O260" s="83"/>
      <c r="P260" s="83"/>
      <c r="Q260" s="83"/>
      <c r="R260" s="83"/>
      <c r="S260" s="83"/>
      <c r="T260" s="83"/>
      <c r="U260" s="83"/>
      <c r="V260" s="83"/>
      <c r="W260" s="83"/>
      <c r="X260" s="83"/>
      <c r="Y260" s="83"/>
      <c r="Z260" s="83"/>
    </row>
    <row r="261" spans="1:26" ht="12.75" customHeight="1" x14ac:dyDescent="0.2">
      <c r="A261" s="362" t="s">
        <v>984</v>
      </c>
      <c r="B261" s="312"/>
      <c r="C261" s="156" t="s">
        <v>985</v>
      </c>
      <c r="D261" s="156" t="s">
        <v>986</v>
      </c>
      <c r="E261" s="156" t="s">
        <v>989</v>
      </c>
      <c r="F261" s="156" t="s">
        <v>988</v>
      </c>
      <c r="G261" s="156" t="s">
        <v>989</v>
      </c>
      <c r="H261" s="156" t="s">
        <v>990</v>
      </c>
      <c r="I261" s="156" t="s">
        <v>991</v>
      </c>
      <c r="J261" s="156" t="s">
        <v>989</v>
      </c>
      <c r="K261" s="156" t="s">
        <v>990</v>
      </c>
      <c r="L261" s="83"/>
      <c r="M261" s="83"/>
      <c r="N261" s="83"/>
      <c r="O261" s="83"/>
      <c r="P261" s="83"/>
      <c r="Q261" s="83"/>
      <c r="R261" s="83"/>
      <c r="S261" s="83"/>
      <c r="T261" s="83"/>
      <c r="U261" s="83"/>
      <c r="V261" s="83"/>
      <c r="W261" s="83"/>
      <c r="X261" s="83"/>
      <c r="Y261" s="83"/>
      <c r="Z261" s="83"/>
    </row>
    <row r="262" spans="1:26" ht="12.75" customHeight="1" x14ac:dyDescent="0.2">
      <c r="A262" s="156"/>
      <c r="B262" s="261"/>
      <c r="C262" s="260"/>
      <c r="D262" s="260"/>
      <c r="E262" s="156" t="s">
        <v>992</v>
      </c>
      <c r="F262" s="156" t="s">
        <v>994</v>
      </c>
      <c r="G262" s="156" t="s">
        <v>992</v>
      </c>
      <c r="H262" s="156" t="s">
        <v>993</v>
      </c>
      <c r="I262" s="156" t="s">
        <v>994</v>
      </c>
      <c r="J262" s="156" t="s">
        <v>992</v>
      </c>
      <c r="K262" s="156" t="s">
        <v>993</v>
      </c>
      <c r="L262" s="83"/>
      <c r="M262" s="83"/>
      <c r="N262" s="83"/>
      <c r="O262" s="83"/>
      <c r="P262" s="83"/>
      <c r="Q262" s="83"/>
      <c r="R262" s="83"/>
      <c r="S262" s="83"/>
      <c r="T262" s="83"/>
      <c r="U262" s="83"/>
      <c r="V262" s="83"/>
      <c r="W262" s="83"/>
      <c r="X262" s="83"/>
      <c r="Y262" s="83"/>
      <c r="Z262" s="83"/>
    </row>
    <row r="263" spans="1:26" ht="12.75" customHeight="1" x14ac:dyDescent="0.2">
      <c r="A263" s="256"/>
      <c r="B263" s="257" t="s">
        <v>1021</v>
      </c>
      <c r="C263" s="262">
        <v>1</v>
      </c>
      <c r="D263" s="262"/>
      <c r="E263" s="263">
        <v>65.8</v>
      </c>
      <c r="F263" s="262">
        <v>0.16</v>
      </c>
      <c r="G263" s="263"/>
      <c r="H263" s="262">
        <f>E263*F263</f>
        <v>10.528</v>
      </c>
      <c r="I263" s="262"/>
      <c r="J263" s="262">
        <f>C263*D263*F263</f>
        <v>0</v>
      </c>
      <c r="K263" s="262">
        <f>C263*H263</f>
        <v>10.528</v>
      </c>
      <c r="L263" s="83"/>
      <c r="M263" s="83"/>
      <c r="N263" s="83"/>
      <c r="O263" s="83"/>
      <c r="P263" s="83"/>
      <c r="Q263" s="83"/>
      <c r="R263" s="83"/>
      <c r="S263" s="83"/>
      <c r="T263" s="83"/>
      <c r="U263" s="83"/>
      <c r="V263" s="83"/>
      <c r="W263" s="83"/>
      <c r="X263" s="83"/>
      <c r="Y263" s="83"/>
      <c r="Z263" s="83"/>
    </row>
    <row r="264" spans="1:26" ht="12.75" customHeight="1" x14ac:dyDescent="0.2">
      <c r="A264" s="256"/>
      <c r="B264" s="257"/>
      <c r="C264" s="262"/>
      <c r="D264" s="262"/>
      <c r="E264" s="262"/>
      <c r="F264" s="262"/>
      <c r="G264" s="262"/>
      <c r="H264" s="262"/>
      <c r="I264" s="262"/>
      <c r="J264" s="262"/>
      <c r="K264" s="264"/>
      <c r="L264" s="83"/>
      <c r="M264" s="83"/>
      <c r="N264" s="83"/>
      <c r="O264" s="83"/>
      <c r="P264" s="83"/>
      <c r="Q264" s="83"/>
      <c r="R264" s="83"/>
      <c r="S264" s="83"/>
      <c r="T264" s="83"/>
      <c r="U264" s="83"/>
      <c r="V264" s="83"/>
      <c r="W264" s="83"/>
      <c r="X264" s="83"/>
      <c r="Y264" s="83"/>
      <c r="Z264" s="83"/>
    </row>
    <row r="265" spans="1:26" ht="12.75" customHeight="1" x14ac:dyDescent="0.2">
      <c r="A265" s="256"/>
      <c r="B265" s="257"/>
      <c r="C265" s="257"/>
      <c r="D265" s="257"/>
      <c r="E265" s="257"/>
      <c r="F265" s="361" t="s">
        <v>997</v>
      </c>
      <c r="G265" s="312"/>
      <c r="H265" s="312"/>
      <c r="I265" s="265">
        <f t="shared" ref="I265:K265" si="68">ROUND(SUM(I263:I264),2)</f>
        <v>0</v>
      </c>
      <c r="J265" s="265">
        <f t="shared" si="68"/>
        <v>0</v>
      </c>
      <c r="K265" s="265">
        <f t="shared" si="68"/>
        <v>10.53</v>
      </c>
      <c r="L265" s="83"/>
      <c r="M265" s="83"/>
      <c r="N265" s="83"/>
      <c r="O265" s="83"/>
      <c r="P265" s="83"/>
      <c r="Q265" s="83"/>
      <c r="R265" s="83"/>
      <c r="S265" s="83"/>
      <c r="T265" s="83"/>
      <c r="U265" s="83"/>
      <c r="V265" s="83"/>
      <c r="W265" s="83"/>
      <c r="X265" s="83"/>
      <c r="Y265" s="83"/>
      <c r="Z265" s="83"/>
    </row>
    <row r="266" spans="1:26" ht="12.75" customHeight="1" x14ac:dyDescent="0.2">
      <c r="A266" s="256"/>
      <c r="B266" s="363"/>
      <c r="C266" s="312"/>
      <c r="D266" s="312"/>
      <c r="E266" s="312"/>
      <c r="F266" s="312"/>
      <c r="G266" s="312"/>
      <c r="H266" s="312"/>
      <c r="I266" s="312"/>
      <c r="J266" s="312"/>
      <c r="K266" s="256"/>
      <c r="L266" s="83"/>
      <c r="M266" s="83"/>
      <c r="N266" s="83"/>
      <c r="O266" s="83"/>
      <c r="P266" s="83"/>
      <c r="Q266" s="83"/>
      <c r="R266" s="83"/>
      <c r="S266" s="83"/>
      <c r="T266" s="83"/>
      <c r="U266" s="83"/>
      <c r="V266" s="83"/>
      <c r="W266" s="83"/>
      <c r="X266" s="83"/>
      <c r="Y266" s="83"/>
      <c r="Z266" s="83"/>
    </row>
    <row r="267" spans="1:26" ht="25.5" customHeight="1" x14ac:dyDescent="0.2">
      <c r="A267" s="266" t="str">
        <f>'Pista 01'!A39</f>
        <v>2.3.1</v>
      </c>
      <c r="B267" s="365" t="str">
        <f>VLOOKUP($A267,'Pista 01'!$A$8:$H$197,3,FALSE)</f>
        <v>Montagem e desmontagem de forma de viga, escoramento com pontalete de madeira, pé direito simples, em madeira serrada.</v>
      </c>
      <c r="C267" s="293"/>
      <c r="D267" s="293"/>
      <c r="E267" s="293"/>
      <c r="F267" s="293"/>
      <c r="G267" s="293"/>
      <c r="H267" s="293"/>
      <c r="I267" s="293"/>
      <c r="J267" s="293"/>
      <c r="K267" s="267" t="str">
        <f>VLOOKUP($A267,'Pista 01'!$A$8:$H$197,4,FALSE)</f>
        <v>m²</v>
      </c>
      <c r="L267" s="1"/>
      <c r="M267" s="1"/>
      <c r="N267" s="1"/>
      <c r="O267" s="1"/>
      <c r="P267" s="1"/>
      <c r="Q267" s="1"/>
      <c r="R267" s="1"/>
      <c r="S267" s="1"/>
      <c r="T267" s="1"/>
      <c r="U267" s="1"/>
      <c r="V267" s="1"/>
      <c r="W267" s="1"/>
      <c r="X267" s="1"/>
      <c r="Y267" s="1"/>
      <c r="Z267" s="1"/>
    </row>
    <row r="268" spans="1:26" ht="12.75" customHeight="1" x14ac:dyDescent="0.2">
      <c r="A268" s="362"/>
      <c r="B268" s="312"/>
      <c r="C268" s="260"/>
      <c r="D268" s="260"/>
      <c r="E268" s="260"/>
      <c r="F268" s="260"/>
      <c r="G268" s="360" t="s">
        <v>982</v>
      </c>
      <c r="H268" s="312"/>
      <c r="I268" s="360" t="s">
        <v>983</v>
      </c>
      <c r="J268" s="312"/>
      <c r="K268" s="312"/>
      <c r="L268" s="83"/>
      <c r="M268" s="83"/>
      <c r="N268" s="83"/>
      <c r="O268" s="83"/>
      <c r="P268" s="83"/>
      <c r="Q268" s="83"/>
      <c r="R268" s="83"/>
      <c r="S268" s="83"/>
      <c r="T268" s="83"/>
      <c r="U268" s="83"/>
      <c r="V268" s="83"/>
      <c r="W268" s="83"/>
      <c r="X268" s="83"/>
      <c r="Y268" s="83"/>
      <c r="Z268" s="83"/>
    </row>
    <row r="269" spans="1:26" ht="12.75" customHeight="1" x14ac:dyDescent="0.2">
      <c r="A269" s="362" t="s">
        <v>984</v>
      </c>
      <c r="B269" s="312"/>
      <c r="C269" s="156" t="s">
        <v>985</v>
      </c>
      <c r="D269" s="156" t="s">
        <v>986</v>
      </c>
      <c r="E269" s="156" t="s">
        <v>989</v>
      </c>
      <c r="F269" s="156" t="s">
        <v>988</v>
      </c>
      <c r="G269" s="156" t="s">
        <v>989</v>
      </c>
      <c r="H269" s="156" t="s">
        <v>990</v>
      </c>
      <c r="I269" s="156" t="s">
        <v>991</v>
      </c>
      <c r="J269" s="156" t="s">
        <v>989</v>
      </c>
      <c r="K269" s="156" t="s">
        <v>990</v>
      </c>
      <c r="L269" s="83"/>
      <c r="M269" s="83"/>
      <c r="N269" s="83"/>
      <c r="O269" s="83"/>
      <c r="P269" s="83"/>
      <c r="Q269" s="83"/>
      <c r="R269" s="83"/>
      <c r="S269" s="83"/>
      <c r="T269" s="83"/>
      <c r="U269" s="83"/>
      <c r="V269" s="83"/>
      <c r="W269" s="83"/>
      <c r="X269" s="83"/>
      <c r="Y269" s="83"/>
      <c r="Z269" s="83"/>
    </row>
    <row r="270" spans="1:26" ht="12.75" customHeight="1" x14ac:dyDescent="0.2">
      <c r="A270" s="156"/>
      <c r="B270" s="261"/>
      <c r="C270" s="260"/>
      <c r="D270" s="260"/>
      <c r="E270" s="156" t="s">
        <v>992</v>
      </c>
      <c r="F270" s="156" t="s">
        <v>994</v>
      </c>
      <c r="G270" s="156" t="s">
        <v>992</v>
      </c>
      <c r="H270" s="156" t="s">
        <v>993</v>
      </c>
      <c r="I270" s="156" t="s">
        <v>994</v>
      </c>
      <c r="J270" s="156" t="s">
        <v>992</v>
      </c>
      <c r="K270" s="156" t="s">
        <v>993</v>
      </c>
      <c r="L270" s="83"/>
      <c r="M270" s="83"/>
      <c r="N270" s="83"/>
      <c r="O270" s="83"/>
      <c r="P270" s="83"/>
      <c r="Q270" s="83"/>
      <c r="R270" s="83"/>
      <c r="S270" s="83"/>
      <c r="T270" s="83"/>
      <c r="U270" s="83"/>
      <c r="V270" s="83"/>
      <c r="W270" s="83"/>
      <c r="X270" s="83"/>
      <c r="Y270" s="83"/>
      <c r="Z270" s="83"/>
    </row>
    <row r="271" spans="1:26" ht="12.75" customHeight="1" x14ac:dyDescent="0.2">
      <c r="A271" s="256"/>
      <c r="B271" s="257" t="s">
        <v>1024</v>
      </c>
      <c r="C271" s="262">
        <v>1</v>
      </c>
      <c r="D271" s="262">
        <v>11.48</v>
      </c>
      <c r="E271" s="263"/>
      <c r="F271" s="262">
        <v>2.92</v>
      </c>
      <c r="G271" s="263"/>
      <c r="H271" s="262">
        <f t="shared" ref="H271:H275" si="69">E271*F271</f>
        <v>0</v>
      </c>
      <c r="I271" s="262"/>
      <c r="J271" s="262">
        <f t="shared" ref="J271:J275" si="70">C271*D271*F271</f>
        <v>33.521599999999999</v>
      </c>
      <c r="K271" s="262">
        <f t="shared" ref="K271:K275" si="71">C271*H271</f>
        <v>0</v>
      </c>
      <c r="L271" s="83"/>
      <c r="M271" s="83"/>
      <c r="N271" s="83"/>
      <c r="O271" s="83"/>
      <c r="P271" s="83"/>
      <c r="Q271" s="83"/>
      <c r="R271" s="83"/>
      <c r="S271" s="83"/>
      <c r="T271" s="83"/>
      <c r="U271" s="83"/>
      <c r="V271" s="83"/>
      <c r="W271" s="83"/>
      <c r="X271" s="83"/>
      <c r="Y271" s="83"/>
      <c r="Z271" s="83"/>
    </row>
    <row r="272" spans="1:26" ht="12.75" customHeight="1" x14ac:dyDescent="0.2">
      <c r="A272" s="256"/>
      <c r="B272" s="257" t="s">
        <v>1024</v>
      </c>
      <c r="C272" s="262">
        <v>1</v>
      </c>
      <c r="D272" s="262">
        <v>9.32</v>
      </c>
      <c r="E272" s="263"/>
      <c r="F272" s="262">
        <v>2.92</v>
      </c>
      <c r="G272" s="263"/>
      <c r="H272" s="262">
        <f t="shared" si="69"/>
        <v>0</v>
      </c>
      <c r="I272" s="262"/>
      <c r="J272" s="262">
        <f t="shared" si="70"/>
        <v>27.214400000000001</v>
      </c>
      <c r="K272" s="262">
        <f t="shared" si="71"/>
        <v>0</v>
      </c>
      <c r="L272" s="83"/>
      <c r="M272" s="83"/>
      <c r="N272" s="83"/>
      <c r="O272" s="83"/>
      <c r="P272" s="83"/>
      <c r="Q272" s="83"/>
      <c r="R272" s="83"/>
      <c r="S272" s="83"/>
      <c r="T272" s="83"/>
      <c r="U272" s="83"/>
      <c r="V272" s="83"/>
      <c r="W272" s="83"/>
      <c r="X272" s="83"/>
      <c r="Y272" s="83"/>
      <c r="Z272" s="83"/>
    </row>
    <row r="273" spans="1:26" ht="12.75" customHeight="1" x14ac:dyDescent="0.2">
      <c r="A273" s="256"/>
      <c r="B273" s="257" t="s">
        <v>1024</v>
      </c>
      <c r="C273" s="262">
        <v>4</v>
      </c>
      <c r="D273" s="262">
        <v>5.32</v>
      </c>
      <c r="E273" s="263"/>
      <c r="F273" s="262">
        <v>2.92</v>
      </c>
      <c r="G273" s="263"/>
      <c r="H273" s="262">
        <f t="shared" si="69"/>
        <v>0</v>
      </c>
      <c r="I273" s="262"/>
      <c r="J273" s="262">
        <f t="shared" si="70"/>
        <v>62.137599999999999</v>
      </c>
      <c r="K273" s="262">
        <f t="shared" si="71"/>
        <v>0</v>
      </c>
      <c r="L273" s="83"/>
      <c r="M273" s="83"/>
      <c r="N273" s="83"/>
      <c r="O273" s="83"/>
      <c r="P273" s="83"/>
      <c r="Q273" s="83"/>
      <c r="R273" s="83"/>
      <c r="S273" s="83"/>
      <c r="T273" s="83"/>
      <c r="U273" s="83"/>
      <c r="V273" s="83"/>
      <c r="W273" s="83"/>
      <c r="X273" s="83"/>
      <c r="Y273" s="83"/>
      <c r="Z273" s="83"/>
    </row>
    <row r="274" spans="1:26" ht="12.75" customHeight="1" x14ac:dyDescent="0.2">
      <c r="A274" s="256"/>
      <c r="B274" s="257" t="s">
        <v>1024</v>
      </c>
      <c r="C274" s="262">
        <v>1</v>
      </c>
      <c r="D274" s="262">
        <v>2.96</v>
      </c>
      <c r="E274" s="263"/>
      <c r="F274" s="262">
        <v>2.02</v>
      </c>
      <c r="G274" s="263"/>
      <c r="H274" s="262">
        <f t="shared" si="69"/>
        <v>0</v>
      </c>
      <c r="I274" s="262"/>
      <c r="J274" s="262">
        <f t="shared" si="70"/>
        <v>5.9791999999999996</v>
      </c>
      <c r="K274" s="262">
        <f t="shared" si="71"/>
        <v>0</v>
      </c>
      <c r="L274" s="83"/>
      <c r="M274" s="83"/>
      <c r="N274" s="83"/>
      <c r="O274" s="83"/>
      <c r="P274" s="83"/>
      <c r="Q274" s="83"/>
      <c r="R274" s="83"/>
      <c r="S274" s="83"/>
      <c r="T274" s="83"/>
      <c r="U274" s="83"/>
      <c r="V274" s="83"/>
      <c r="W274" s="83"/>
      <c r="X274" s="83"/>
      <c r="Y274" s="83"/>
      <c r="Z274" s="83"/>
    </row>
    <row r="275" spans="1:26" ht="12.75" customHeight="1" x14ac:dyDescent="0.2">
      <c r="A275" s="256"/>
      <c r="B275" s="257" t="s">
        <v>1024</v>
      </c>
      <c r="C275" s="262">
        <v>1</v>
      </c>
      <c r="D275" s="262">
        <v>2.96</v>
      </c>
      <c r="E275" s="263"/>
      <c r="F275" s="262">
        <v>2.02</v>
      </c>
      <c r="G275" s="263"/>
      <c r="H275" s="262">
        <f t="shared" si="69"/>
        <v>0</v>
      </c>
      <c r="I275" s="262"/>
      <c r="J275" s="262">
        <f t="shared" si="70"/>
        <v>5.9791999999999996</v>
      </c>
      <c r="K275" s="262">
        <f t="shared" si="71"/>
        <v>0</v>
      </c>
      <c r="L275" s="83"/>
      <c r="M275" s="83"/>
      <c r="N275" s="83"/>
      <c r="O275" s="83"/>
      <c r="P275" s="83"/>
      <c r="Q275" s="83"/>
      <c r="R275" s="83"/>
      <c r="S275" s="83"/>
      <c r="T275" s="83"/>
      <c r="U275" s="83"/>
      <c r="V275" s="83"/>
      <c r="W275" s="83"/>
      <c r="X275" s="83"/>
      <c r="Y275" s="83"/>
      <c r="Z275" s="83"/>
    </row>
    <row r="276" spans="1:26" ht="12.75" customHeight="1" x14ac:dyDescent="0.2">
      <c r="A276" s="256"/>
      <c r="B276" s="257"/>
      <c r="C276" s="262"/>
      <c r="D276" s="262"/>
      <c r="E276" s="262"/>
      <c r="F276" s="262"/>
      <c r="G276" s="262"/>
      <c r="H276" s="262"/>
      <c r="I276" s="262"/>
      <c r="J276" s="262"/>
      <c r="K276" s="264"/>
      <c r="L276" s="83"/>
      <c r="M276" s="83"/>
      <c r="N276" s="83"/>
      <c r="O276" s="83"/>
      <c r="P276" s="83"/>
      <c r="Q276" s="83"/>
      <c r="R276" s="83"/>
      <c r="S276" s="83"/>
      <c r="T276" s="83"/>
      <c r="U276" s="83"/>
      <c r="V276" s="83"/>
      <c r="W276" s="83"/>
      <c r="X276" s="83"/>
      <c r="Y276" s="83"/>
      <c r="Z276" s="83"/>
    </row>
    <row r="277" spans="1:26" ht="12.75" customHeight="1" x14ac:dyDescent="0.2">
      <c r="A277" s="256"/>
      <c r="B277" s="257"/>
      <c r="C277" s="257"/>
      <c r="D277" s="257"/>
      <c r="E277" s="257"/>
      <c r="F277" s="361" t="s">
        <v>997</v>
      </c>
      <c r="G277" s="312"/>
      <c r="H277" s="312"/>
      <c r="I277" s="265">
        <f t="shared" ref="I277:K277" si="72">ROUND(SUM(I271:I276),2)</f>
        <v>0</v>
      </c>
      <c r="J277" s="265">
        <f t="shared" si="72"/>
        <v>134.83000000000001</v>
      </c>
      <c r="K277" s="265">
        <f t="shared" si="72"/>
        <v>0</v>
      </c>
      <c r="L277" s="83"/>
      <c r="M277" s="83"/>
      <c r="N277" s="83"/>
      <c r="O277" s="83"/>
      <c r="P277" s="83"/>
      <c r="Q277" s="83"/>
      <c r="R277" s="83"/>
      <c r="S277" s="83"/>
      <c r="T277" s="83"/>
      <c r="U277" s="83"/>
      <c r="V277" s="83"/>
      <c r="W277" s="83"/>
      <c r="X277" s="83"/>
      <c r="Y277" s="83"/>
      <c r="Z277" s="83"/>
    </row>
    <row r="278" spans="1:26" ht="12.75" customHeight="1" x14ac:dyDescent="0.2">
      <c r="A278" s="256"/>
      <c r="B278" s="363"/>
      <c r="C278" s="312"/>
      <c r="D278" s="312"/>
      <c r="E278" s="312"/>
      <c r="F278" s="312"/>
      <c r="G278" s="312"/>
      <c r="H278" s="312"/>
      <c r="I278" s="312"/>
      <c r="J278" s="312"/>
      <c r="K278" s="256"/>
      <c r="L278" s="83"/>
      <c r="M278" s="83"/>
      <c r="N278" s="83"/>
      <c r="O278" s="83"/>
      <c r="P278" s="83"/>
      <c r="Q278" s="83"/>
      <c r="R278" s="83"/>
      <c r="S278" s="83"/>
      <c r="T278" s="83"/>
      <c r="U278" s="83"/>
      <c r="V278" s="83"/>
      <c r="W278" s="83"/>
      <c r="X278" s="83"/>
      <c r="Y278" s="83"/>
      <c r="Z278" s="83"/>
    </row>
    <row r="279" spans="1:26" ht="12.75" customHeight="1" x14ac:dyDescent="0.2">
      <c r="A279" s="266" t="str">
        <f>'Pista 01'!A40</f>
        <v>2.3.2</v>
      </c>
      <c r="B279" s="365" t="str">
        <f>VLOOKUP($A279,'Pista 01'!$A$8:$H$197,3,FALSE)</f>
        <v>Armação de viga parede de uma estrutura convencional de concreto armado, utilizando aço CA-60 de 5.0 mm</v>
      </c>
      <c r="C279" s="293"/>
      <c r="D279" s="293"/>
      <c r="E279" s="293"/>
      <c r="F279" s="293"/>
      <c r="G279" s="293"/>
      <c r="H279" s="293"/>
      <c r="I279" s="293"/>
      <c r="J279" s="293"/>
      <c r="K279" s="267" t="str">
        <f>VLOOKUP($A279,'Pista 01'!$A$8:$H$197,4,FALSE)</f>
        <v>kg</v>
      </c>
      <c r="L279" s="10"/>
      <c r="M279" s="10"/>
      <c r="N279" s="10"/>
      <c r="O279" s="10"/>
      <c r="P279" s="10"/>
      <c r="Q279" s="10"/>
      <c r="R279" s="10"/>
      <c r="S279" s="10"/>
      <c r="T279" s="10"/>
      <c r="U279" s="10"/>
      <c r="V279" s="10"/>
      <c r="W279" s="10"/>
      <c r="X279" s="10"/>
      <c r="Y279" s="10"/>
      <c r="Z279" s="10"/>
    </row>
    <row r="280" spans="1:26" ht="12.75" customHeight="1" x14ac:dyDescent="0.2">
      <c r="A280" s="362"/>
      <c r="B280" s="312"/>
      <c r="C280" s="260"/>
      <c r="D280" s="260"/>
      <c r="E280" s="260"/>
      <c r="F280" s="260"/>
      <c r="G280" s="360" t="s">
        <v>982</v>
      </c>
      <c r="H280" s="312"/>
      <c r="I280" s="360" t="s">
        <v>983</v>
      </c>
      <c r="J280" s="312"/>
      <c r="K280" s="312"/>
      <c r="L280" s="83"/>
      <c r="M280" s="83"/>
      <c r="N280" s="83"/>
      <c r="O280" s="83"/>
      <c r="P280" s="83"/>
      <c r="Q280" s="83"/>
      <c r="R280" s="83"/>
      <c r="S280" s="83"/>
      <c r="T280" s="83"/>
      <c r="U280" s="83"/>
      <c r="V280" s="83"/>
      <c r="W280" s="83"/>
      <c r="X280" s="83"/>
      <c r="Y280" s="83"/>
      <c r="Z280" s="83"/>
    </row>
    <row r="281" spans="1:26" ht="12.75" customHeight="1" x14ac:dyDescent="0.2">
      <c r="A281" s="362" t="s">
        <v>984</v>
      </c>
      <c r="B281" s="312"/>
      <c r="C281" s="156" t="s">
        <v>985</v>
      </c>
      <c r="D281" s="156" t="s">
        <v>986</v>
      </c>
      <c r="E281" s="156" t="s">
        <v>1017</v>
      </c>
      <c r="F281" s="156" t="s">
        <v>988</v>
      </c>
      <c r="G281" s="156" t="s">
        <v>989</v>
      </c>
      <c r="H281" s="156" t="s">
        <v>1018</v>
      </c>
      <c r="I281" s="156" t="s">
        <v>991</v>
      </c>
      <c r="J281" s="156" t="s">
        <v>989</v>
      </c>
      <c r="K281" s="156" t="s">
        <v>1018</v>
      </c>
      <c r="L281" s="83"/>
      <c r="M281" s="83"/>
      <c r="N281" s="83"/>
      <c r="O281" s="83"/>
      <c r="P281" s="83"/>
      <c r="Q281" s="83"/>
      <c r="R281" s="83"/>
      <c r="S281" s="83"/>
      <c r="T281" s="83"/>
      <c r="U281" s="83"/>
      <c r="V281" s="83"/>
      <c r="W281" s="83"/>
      <c r="X281" s="83"/>
      <c r="Y281" s="83"/>
      <c r="Z281" s="83"/>
    </row>
    <row r="282" spans="1:26" ht="12.75" customHeight="1" x14ac:dyDescent="0.2">
      <c r="A282" s="156"/>
      <c r="B282" s="261"/>
      <c r="C282" s="260"/>
      <c r="D282" s="260"/>
      <c r="E282" s="260"/>
      <c r="F282" s="260"/>
      <c r="G282" s="156" t="s">
        <v>992</v>
      </c>
      <c r="H282" s="156" t="s">
        <v>1019</v>
      </c>
      <c r="I282" s="156" t="s">
        <v>994</v>
      </c>
      <c r="J282" s="156" t="s">
        <v>992</v>
      </c>
      <c r="K282" s="156" t="s">
        <v>1019</v>
      </c>
      <c r="L282" s="83"/>
      <c r="M282" s="83"/>
      <c r="N282" s="83"/>
      <c r="O282" s="83"/>
      <c r="P282" s="83"/>
      <c r="Q282" s="83"/>
      <c r="R282" s="83"/>
      <c r="S282" s="83"/>
      <c r="T282" s="83"/>
      <c r="U282" s="83"/>
      <c r="V282" s="83"/>
      <c r="W282" s="83"/>
      <c r="X282" s="83"/>
      <c r="Y282" s="83"/>
      <c r="Z282" s="83"/>
    </row>
    <row r="283" spans="1:26" ht="12.75" customHeight="1" x14ac:dyDescent="0.2">
      <c r="A283" s="256"/>
      <c r="B283" s="257" t="s">
        <v>1025</v>
      </c>
      <c r="C283" s="262">
        <v>1</v>
      </c>
      <c r="D283" s="262">
        <v>28.32</v>
      </c>
      <c r="E283" s="263">
        <v>0.154</v>
      </c>
      <c r="F283" s="262"/>
      <c r="G283" s="262"/>
      <c r="H283" s="262"/>
      <c r="I283" s="262"/>
      <c r="J283" s="262"/>
      <c r="K283" s="262">
        <f t="shared" ref="K283:K284" si="73">C283*D283*E283</f>
        <v>4.3612799999999998</v>
      </c>
      <c r="L283" s="83"/>
      <c r="M283" s="83"/>
      <c r="N283" s="83"/>
      <c r="O283" s="83"/>
      <c r="P283" s="83"/>
      <c r="Q283" s="83"/>
      <c r="R283" s="83"/>
      <c r="S283" s="83"/>
      <c r="T283" s="83"/>
      <c r="U283" s="83"/>
      <c r="V283" s="83"/>
      <c r="W283" s="83"/>
      <c r="X283" s="83"/>
      <c r="Y283" s="83"/>
      <c r="Z283" s="83"/>
    </row>
    <row r="284" spans="1:26" ht="12.75" customHeight="1" x14ac:dyDescent="0.2">
      <c r="A284" s="256"/>
      <c r="B284" s="257" t="s">
        <v>1025</v>
      </c>
      <c r="C284" s="262">
        <v>1</v>
      </c>
      <c r="D284" s="262">
        <v>30</v>
      </c>
      <c r="E284" s="263">
        <v>0.154</v>
      </c>
      <c r="F284" s="262"/>
      <c r="G284" s="262"/>
      <c r="H284" s="262"/>
      <c r="I284" s="262"/>
      <c r="J284" s="262"/>
      <c r="K284" s="262">
        <f t="shared" si="73"/>
        <v>4.62</v>
      </c>
      <c r="L284" s="83"/>
      <c r="M284" s="83"/>
      <c r="N284" s="83"/>
      <c r="O284" s="83"/>
      <c r="P284" s="83"/>
      <c r="Q284" s="83"/>
      <c r="R284" s="83"/>
      <c r="S284" s="83"/>
      <c r="T284" s="83"/>
      <c r="U284" s="83"/>
      <c r="V284" s="83"/>
      <c r="W284" s="83"/>
      <c r="X284" s="83"/>
      <c r="Y284" s="83"/>
      <c r="Z284" s="83"/>
    </row>
    <row r="285" spans="1:26" ht="12.75" customHeight="1" x14ac:dyDescent="0.2">
      <c r="A285" s="256"/>
      <c r="B285" s="257"/>
      <c r="C285" s="262"/>
      <c r="D285" s="262"/>
      <c r="E285" s="262"/>
      <c r="F285" s="262"/>
      <c r="G285" s="262"/>
      <c r="H285" s="262"/>
      <c r="I285" s="262"/>
      <c r="J285" s="262"/>
      <c r="K285" s="264"/>
      <c r="L285" s="83"/>
      <c r="M285" s="83"/>
      <c r="N285" s="83"/>
      <c r="O285" s="83"/>
      <c r="P285" s="83"/>
      <c r="Q285" s="83"/>
      <c r="R285" s="83"/>
      <c r="S285" s="83"/>
      <c r="T285" s="83"/>
      <c r="U285" s="83"/>
      <c r="V285" s="83"/>
      <c r="W285" s="83"/>
      <c r="X285" s="83"/>
      <c r="Y285" s="83"/>
      <c r="Z285" s="83"/>
    </row>
    <row r="286" spans="1:26" ht="12.75" customHeight="1" x14ac:dyDescent="0.2">
      <c r="A286" s="256"/>
      <c r="B286" s="257"/>
      <c r="C286" s="257"/>
      <c r="D286" s="257"/>
      <c r="E286" s="257"/>
      <c r="F286" s="361" t="s">
        <v>997</v>
      </c>
      <c r="G286" s="312"/>
      <c r="H286" s="312"/>
      <c r="I286" s="265">
        <f>ROUND(SUM(I285),2)</f>
        <v>0</v>
      </c>
      <c r="J286" s="265">
        <f t="shared" ref="J286:K286" si="74">ROUND(SUM(J283:J285),2)</f>
        <v>0</v>
      </c>
      <c r="K286" s="265">
        <f t="shared" si="74"/>
        <v>8.98</v>
      </c>
      <c r="L286" s="83"/>
      <c r="M286" s="83"/>
      <c r="N286" s="83"/>
      <c r="O286" s="83"/>
      <c r="P286" s="83"/>
      <c r="Q286" s="83"/>
      <c r="R286" s="83"/>
      <c r="S286" s="83"/>
      <c r="T286" s="83"/>
      <c r="U286" s="83"/>
      <c r="V286" s="83"/>
      <c r="W286" s="83"/>
      <c r="X286" s="83"/>
      <c r="Y286" s="83"/>
      <c r="Z286" s="83"/>
    </row>
    <row r="287" spans="1:26" ht="12.75" customHeight="1" x14ac:dyDescent="0.2">
      <c r="A287" s="256"/>
      <c r="B287" s="363"/>
      <c r="C287" s="312"/>
      <c r="D287" s="312"/>
      <c r="E287" s="312"/>
      <c r="F287" s="312"/>
      <c r="G287" s="312"/>
      <c r="H287" s="312"/>
      <c r="I287" s="312"/>
      <c r="J287" s="312"/>
      <c r="K287" s="256"/>
      <c r="L287" s="83"/>
      <c r="M287" s="83"/>
      <c r="N287" s="83"/>
      <c r="O287" s="83"/>
      <c r="P287" s="83"/>
      <c r="Q287" s="83"/>
      <c r="R287" s="83"/>
      <c r="S287" s="83"/>
      <c r="T287" s="83"/>
      <c r="U287" s="83"/>
      <c r="V287" s="83"/>
      <c r="W287" s="83"/>
      <c r="X287" s="83"/>
      <c r="Y287" s="83"/>
      <c r="Z287" s="83"/>
    </row>
    <row r="288" spans="1:26" ht="12.75" customHeight="1" x14ac:dyDescent="0.2">
      <c r="A288" s="266" t="str">
        <f>'Pista 01'!A41</f>
        <v>2.3.3</v>
      </c>
      <c r="B288" s="365" t="str">
        <f>VLOOKUP($A288,'Pista 01'!$A$8:$H$197,3,FALSE)</f>
        <v>Armação de viga parede de uma estrutura convencional de concreto armado, utilizando aço CA-50 de 6.3 mm</v>
      </c>
      <c r="C288" s="293"/>
      <c r="D288" s="293"/>
      <c r="E288" s="293"/>
      <c r="F288" s="293"/>
      <c r="G288" s="293"/>
      <c r="H288" s="293"/>
      <c r="I288" s="293"/>
      <c r="J288" s="293"/>
      <c r="K288" s="267" t="str">
        <f>VLOOKUP($A288,'Pista 01'!$A$8:$H$197,4,FALSE)</f>
        <v>kg</v>
      </c>
      <c r="L288" s="10"/>
      <c r="M288" s="10"/>
      <c r="N288" s="10"/>
      <c r="O288" s="10"/>
      <c r="P288" s="10"/>
      <c r="Q288" s="10"/>
      <c r="R288" s="10"/>
      <c r="S288" s="10"/>
      <c r="T288" s="10"/>
      <c r="U288" s="10"/>
      <c r="V288" s="10"/>
      <c r="W288" s="10"/>
      <c r="X288" s="10"/>
      <c r="Y288" s="10"/>
      <c r="Z288" s="10"/>
    </row>
    <row r="289" spans="1:26" ht="12.75" customHeight="1" x14ac:dyDescent="0.2">
      <c r="A289" s="362"/>
      <c r="B289" s="312"/>
      <c r="C289" s="260"/>
      <c r="D289" s="260"/>
      <c r="E289" s="260"/>
      <c r="F289" s="260"/>
      <c r="G289" s="360" t="s">
        <v>982</v>
      </c>
      <c r="H289" s="312"/>
      <c r="I289" s="360" t="s">
        <v>983</v>
      </c>
      <c r="J289" s="312"/>
      <c r="K289" s="312"/>
      <c r="L289" s="83"/>
      <c r="M289" s="83"/>
      <c r="N289" s="83"/>
      <c r="O289" s="83"/>
      <c r="P289" s="83"/>
      <c r="Q289" s="83"/>
      <c r="R289" s="83"/>
      <c r="S289" s="83"/>
      <c r="T289" s="83"/>
      <c r="U289" s="83"/>
      <c r="V289" s="83"/>
      <c r="W289" s="83"/>
      <c r="X289" s="83"/>
      <c r="Y289" s="83"/>
      <c r="Z289" s="83"/>
    </row>
    <row r="290" spans="1:26" ht="12.75" customHeight="1" x14ac:dyDescent="0.2">
      <c r="A290" s="362" t="s">
        <v>984</v>
      </c>
      <c r="B290" s="312"/>
      <c r="C290" s="156" t="s">
        <v>985</v>
      </c>
      <c r="D290" s="156" t="s">
        <v>986</v>
      </c>
      <c r="E290" s="156" t="s">
        <v>1017</v>
      </c>
      <c r="F290" s="156" t="s">
        <v>988</v>
      </c>
      <c r="G290" s="156" t="s">
        <v>989</v>
      </c>
      <c r="H290" s="156" t="s">
        <v>1018</v>
      </c>
      <c r="I290" s="156" t="s">
        <v>991</v>
      </c>
      <c r="J290" s="156" t="s">
        <v>989</v>
      </c>
      <c r="K290" s="156" t="s">
        <v>1018</v>
      </c>
      <c r="L290" s="83"/>
      <c r="M290" s="83"/>
      <c r="N290" s="83"/>
      <c r="O290" s="83"/>
      <c r="P290" s="83"/>
      <c r="Q290" s="83"/>
      <c r="R290" s="83"/>
      <c r="S290" s="83"/>
      <c r="T290" s="83"/>
      <c r="U290" s="83"/>
      <c r="V290" s="83"/>
      <c r="W290" s="83"/>
      <c r="X290" s="83"/>
      <c r="Y290" s="83"/>
      <c r="Z290" s="83"/>
    </row>
    <row r="291" spans="1:26" ht="12.75" customHeight="1" x14ac:dyDescent="0.2">
      <c r="A291" s="156"/>
      <c r="B291" s="261"/>
      <c r="C291" s="260"/>
      <c r="D291" s="260"/>
      <c r="E291" s="260"/>
      <c r="F291" s="260"/>
      <c r="G291" s="156" t="s">
        <v>992</v>
      </c>
      <c r="H291" s="156" t="s">
        <v>1019</v>
      </c>
      <c r="I291" s="156" t="s">
        <v>994</v>
      </c>
      <c r="J291" s="156" t="s">
        <v>992</v>
      </c>
      <c r="K291" s="156" t="s">
        <v>1019</v>
      </c>
      <c r="L291" s="83"/>
      <c r="M291" s="83"/>
      <c r="N291" s="83"/>
      <c r="O291" s="83"/>
      <c r="P291" s="83"/>
      <c r="Q291" s="83"/>
      <c r="R291" s="83"/>
      <c r="S291" s="83"/>
      <c r="T291" s="83"/>
      <c r="U291" s="83"/>
      <c r="V291" s="83"/>
      <c r="W291" s="83"/>
      <c r="X291" s="83"/>
      <c r="Y291" s="83"/>
      <c r="Z291" s="83"/>
    </row>
    <row r="292" spans="1:26" ht="12.75" customHeight="1" x14ac:dyDescent="0.2">
      <c r="A292" s="256"/>
      <c r="B292" s="257" t="s">
        <v>486</v>
      </c>
      <c r="C292" s="262">
        <v>1</v>
      </c>
      <c r="D292" s="262">
        <v>410.4</v>
      </c>
      <c r="E292" s="263">
        <v>0.245</v>
      </c>
      <c r="F292" s="262"/>
      <c r="G292" s="262"/>
      <c r="H292" s="262"/>
      <c r="I292" s="262"/>
      <c r="J292" s="262"/>
      <c r="K292" s="262">
        <f t="shared" ref="K292:K317" si="75">C292*D292*E292</f>
        <v>100.54799999999999</v>
      </c>
      <c r="L292" s="83"/>
      <c r="M292" s="83"/>
      <c r="N292" s="83"/>
      <c r="O292" s="83"/>
      <c r="P292" s="83"/>
      <c r="Q292" s="83"/>
      <c r="R292" s="83"/>
      <c r="S292" s="83"/>
      <c r="T292" s="83"/>
      <c r="U292" s="83"/>
      <c r="V292" s="83"/>
      <c r="W292" s="83"/>
      <c r="X292" s="83"/>
      <c r="Y292" s="83"/>
      <c r="Z292" s="83"/>
    </row>
    <row r="293" spans="1:26" ht="12.75" customHeight="1" x14ac:dyDescent="0.2">
      <c r="A293" s="256"/>
      <c r="B293" s="257" t="s">
        <v>486</v>
      </c>
      <c r="C293" s="262">
        <v>1</v>
      </c>
      <c r="D293" s="262">
        <v>53.4</v>
      </c>
      <c r="E293" s="263">
        <v>0.245</v>
      </c>
      <c r="F293" s="262"/>
      <c r="G293" s="262"/>
      <c r="H293" s="262"/>
      <c r="I293" s="262"/>
      <c r="J293" s="262"/>
      <c r="K293" s="262">
        <f t="shared" si="75"/>
        <v>13.083</v>
      </c>
      <c r="L293" s="83"/>
      <c r="M293" s="83"/>
      <c r="N293" s="83"/>
      <c r="O293" s="83"/>
      <c r="P293" s="83"/>
      <c r="Q293" s="83"/>
      <c r="R293" s="83"/>
      <c r="S293" s="83"/>
      <c r="T293" s="83"/>
      <c r="U293" s="83"/>
      <c r="V293" s="83"/>
      <c r="W293" s="83"/>
      <c r="X293" s="83"/>
      <c r="Y293" s="83"/>
      <c r="Z293" s="83"/>
    </row>
    <row r="294" spans="1:26" ht="12.75" customHeight="1" x14ac:dyDescent="0.2">
      <c r="A294" s="256"/>
      <c r="B294" s="257" t="s">
        <v>486</v>
      </c>
      <c r="C294" s="262">
        <v>1</v>
      </c>
      <c r="D294" s="262">
        <v>222</v>
      </c>
      <c r="E294" s="263">
        <v>0.245</v>
      </c>
      <c r="F294" s="262"/>
      <c r="G294" s="262"/>
      <c r="H294" s="262"/>
      <c r="I294" s="262"/>
      <c r="J294" s="262"/>
      <c r="K294" s="262">
        <f t="shared" si="75"/>
        <v>54.39</v>
      </c>
      <c r="L294" s="83"/>
      <c r="M294" s="83"/>
      <c r="N294" s="83"/>
      <c r="O294" s="83"/>
      <c r="P294" s="83"/>
      <c r="Q294" s="83"/>
      <c r="R294" s="83"/>
      <c r="S294" s="83"/>
      <c r="T294" s="83"/>
      <c r="U294" s="83"/>
      <c r="V294" s="83"/>
      <c r="W294" s="83"/>
      <c r="X294" s="83"/>
      <c r="Y294" s="83"/>
      <c r="Z294" s="83"/>
    </row>
    <row r="295" spans="1:26" ht="12.75" customHeight="1" x14ac:dyDescent="0.2">
      <c r="A295" s="256"/>
      <c r="B295" s="257" t="s">
        <v>486</v>
      </c>
      <c r="C295" s="262">
        <v>1</v>
      </c>
      <c r="D295" s="262">
        <v>180</v>
      </c>
      <c r="E295" s="263">
        <v>0.245</v>
      </c>
      <c r="F295" s="262"/>
      <c r="G295" s="262"/>
      <c r="H295" s="262"/>
      <c r="I295" s="262"/>
      <c r="J295" s="262"/>
      <c r="K295" s="262">
        <f t="shared" si="75"/>
        <v>44.1</v>
      </c>
      <c r="L295" s="83"/>
      <c r="M295" s="83"/>
      <c r="N295" s="83"/>
      <c r="O295" s="83"/>
      <c r="P295" s="83"/>
      <c r="Q295" s="83"/>
      <c r="R295" s="83"/>
      <c r="S295" s="83"/>
      <c r="T295" s="83"/>
      <c r="U295" s="83"/>
      <c r="V295" s="83"/>
      <c r="W295" s="83"/>
      <c r="X295" s="83"/>
      <c r="Y295" s="83"/>
      <c r="Z295" s="83"/>
    </row>
    <row r="296" spans="1:26" ht="12.75" customHeight="1" x14ac:dyDescent="0.2">
      <c r="A296" s="256"/>
      <c r="B296" s="257" t="s">
        <v>486</v>
      </c>
      <c r="C296" s="262">
        <v>1</v>
      </c>
      <c r="D296" s="262">
        <v>53.4</v>
      </c>
      <c r="E296" s="263">
        <v>0.245</v>
      </c>
      <c r="F296" s="262"/>
      <c r="G296" s="262"/>
      <c r="H296" s="262"/>
      <c r="I296" s="262"/>
      <c r="J296" s="262"/>
      <c r="K296" s="262">
        <f t="shared" si="75"/>
        <v>13.083</v>
      </c>
      <c r="L296" s="83"/>
      <c r="M296" s="83"/>
      <c r="N296" s="83"/>
      <c r="O296" s="83"/>
      <c r="P296" s="83"/>
      <c r="Q296" s="83"/>
      <c r="R296" s="83"/>
      <c r="S296" s="83"/>
      <c r="T296" s="83"/>
      <c r="U296" s="83"/>
      <c r="V296" s="83"/>
      <c r="W296" s="83"/>
      <c r="X296" s="83"/>
      <c r="Y296" s="83"/>
      <c r="Z296" s="83"/>
    </row>
    <row r="297" spans="1:26" ht="12.75" customHeight="1" x14ac:dyDescent="0.2">
      <c r="A297" s="256"/>
      <c r="B297" s="257" t="s">
        <v>486</v>
      </c>
      <c r="C297" s="262">
        <v>1</v>
      </c>
      <c r="D297" s="262">
        <v>333</v>
      </c>
      <c r="E297" s="263">
        <v>0.245</v>
      </c>
      <c r="F297" s="262"/>
      <c r="G297" s="262"/>
      <c r="H297" s="262"/>
      <c r="I297" s="262"/>
      <c r="J297" s="262"/>
      <c r="K297" s="262">
        <f t="shared" si="75"/>
        <v>81.584999999999994</v>
      </c>
      <c r="L297" s="83"/>
      <c r="M297" s="83"/>
      <c r="N297" s="83"/>
      <c r="O297" s="83"/>
      <c r="P297" s="83"/>
      <c r="Q297" s="83"/>
      <c r="R297" s="83"/>
      <c r="S297" s="83"/>
      <c r="T297" s="83"/>
      <c r="U297" s="83"/>
      <c r="V297" s="83"/>
      <c r="W297" s="83"/>
      <c r="X297" s="83"/>
      <c r="Y297" s="83"/>
      <c r="Z297" s="83"/>
    </row>
    <row r="298" spans="1:26" ht="12.75" customHeight="1" x14ac:dyDescent="0.2">
      <c r="A298" s="256"/>
      <c r="B298" s="257" t="s">
        <v>486</v>
      </c>
      <c r="C298" s="262">
        <v>1</v>
      </c>
      <c r="D298" s="262">
        <v>189</v>
      </c>
      <c r="E298" s="263">
        <v>0.245</v>
      </c>
      <c r="F298" s="262"/>
      <c r="G298" s="262"/>
      <c r="H298" s="262"/>
      <c r="I298" s="262"/>
      <c r="J298" s="262"/>
      <c r="K298" s="262">
        <f t="shared" si="75"/>
        <v>46.305</v>
      </c>
      <c r="L298" s="83"/>
      <c r="M298" s="83"/>
      <c r="N298" s="83"/>
      <c r="O298" s="83"/>
      <c r="P298" s="83"/>
      <c r="Q298" s="83"/>
      <c r="R298" s="83"/>
      <c r="S298" s="83"/>
      <c r="T298" s="83"/>
      <c r="U298" s="83"/>
      <c r="V298" s="83"/>
      <c r="W298" s="83"/>
      <c r="X298" s="83"/>
      <c r="Y298" s="83"/>
      <c r="Z298" s="83"/>
    </row>
    <row r="299" spans="1:26" ht="12.75" customHeight="1" x14ac:dyDescent="0.2">
      <c r="A299" s="256"/>
      <c r="B299" s="257" t="s">
        <v>486</v>
      </c>
      <c r="C299" s="262">
        <v>1</v>
      </c>
      <c r="D299" s="262">
        <v>26.37</v>
      </c>
      <c r="E299" s="263">
        <v>0.245</v>
      </c>
      <c r="F299" s="262"/>
      <c r="G299" s="262"/>
      <c r="H299" s="262"/>
      <c r="I299" s="262"/>
      <c r="J299" s="262"/>
      <c r="K299" s="262">
        <f t="shared" si="75"/>
        <v>6.4606500000000002</v>
      </c>
      <c r="L299" s="83"/>
      <c r="M299" s="83"/>
      <c r="N299" s="83"/>
      <c r="O299" s="83"/>
      <c r="P299" s="83"/>
      <c r="Q299" s="83"/>
      <c r="R299" s="83"/>
      <c r="S299" s="83"/>
      <c r="T299" s="83"/>
      <c r="U299" s="83"/>
      <c r="V299" s="83"/>
      <c r="W299" s="83"/>
      <c r="X299" s="83"/>
      <c r="Y299" s="83"/>
      <c r="Z299" s="83"/>
    </row>
    <row r="300" spans="1:26" ht="12.75" customHeight="1" x14ac:dyDescent="0.2">
      <c r="A300" s="256"/>
      <c r="B300" s="257" t="s">
        <v>486</v>
      </c>
      <c r="C300" s="262">
        <v>1</v>
      </c>
      <c r="D300" s="262">
        <v>99</v>
      </c>
      <c r="E300" s="263">
        <v>0.245</v>
      </c>
      <c r="F300" s="262"/>
      <c r="G300" s="262"/>
      <c r="H300" s="262"/>
      <c r="I300" s="262"/>
      <c r="J300" s="262"/>
      <c r="K300" s="262">
        <f t="shared" si="75"/>
        <v>24.254999999999999</v>
      </c>
      <c r="L300" s="83"/>
      <c r="M300" s="83"/>
      <c r="N300" s="83"/>
      <c r="O300" s="83"/>
      <c r="P300" s="83"/>
      <c r="Q300" s="83"/>
      <c r="R300" s="83"/>
      <c r="S300" s="83"/>
      <c r="T300" s="83"/>
      <c r="U300" s="83"/>
      <c r="V300" s="83"/>
      <c r="W300" s="83"/>
      <c r="X300" s="83"/>
      <c r="Y300" s="83"/>
      <c r="Z300" s="83"/>
    </row>
    <row r="301" spans="1:26" ht="12.75" customHeight="1" x14ac:dyDescent="0.2">
      <c r="A301" s="256"/>
      <c r="B301" s="257" t="s">
        <v>486</v>
      </c>
      <c r="C301" s="262">
        <v>1</v>
      </c>
      <c r="D301" s="262">
        <v>222</v>
      </c>
      <c r="E301" s="263">
        <v>0.245</v>
      </c>
      <c r="F301" s="262"/>
      <c r="G301" s="262"/>
      <c r="H301" s="262"/>
      <c r="I301" s="262"/>
      <c r="J301" s="262"/>
      <c r="K301" s="262">
        <f t="shared" si="75"/>
        <v>54.39</v>
      </c>
      <c r="L301" s="83"/>
      <c r="M301" s="83"/>
      <c r="N301" s="83"/>
      <c r="O301" s="83"/>
      <c r="P301" s="83"/>
      <c r="Q301" s="83"/>
      <c r="R301" s="83"/>
      <c r="S301" s="83"/>
      <c r="T301" s="83"/>
      <c r="U301" s="83"/>
      <c r="V301" s="83"/>
      <c r="W301" s="83"/>
      <c r="X301" s="83"/>
      <c r="Y301" s="83"/>
      <c r="Z301" s="83"/>
    </row>
    <row r="302" spans="1:26" ht="12.75" customHeight="1" x14ac:dyDescent="0.2">
      <c r="A302" s="256"/>
      <c r="B302" s="257" t="s">
        <v>486</v>
      </c>
      <c r="C302" s="262">
        <v>1</v>
      </c>
      <c r="D302" s="262">
        <v>58.74</v>
      </c>
      <c r="E302" s="263">
        <v>0.245</v>
      </c>
      <c r="F302" s="262"/>
      <c r="G302" s="262"/>
      <c r="H302" s="262"/>
      <c r="I302" s="262"/>
      <c r="J302" s="262"/>
      <c r="K302" s="262">
        <f t="shared" si="75"/>
        <v>14.391300000000001</v>
      </c>
      <c r="L302" s="83"/>
      <c r="M302" s="83"/>
      <c r="N302" s="83"/>
      <c r="O302" s="83"/>
      <c r="P302" s="83"/>
      <c r="Q302" s="83"/>
      <c r="R302" s="83"/>
      <c r="S302" s="83"/>
      <c r="T302" s="83"/>
      <c r="U302" s="83"/>
      <c r="V302" s="83"/>
      <c r="W302" s="83"/>
      <c r="X302" s="83"/>
      <c r="Y302" s="83"/>
      <c r="Z302" s="83"/>
    </row>
    <row r="303" spans="1:26" ht="12.75" customHeight="1" x14ac:dyDescent="0.2">
      <c r="A303" s="256"/>
      <c r="B303" s="257" t="s">
        <v>486</v>
      </c>
      <c r="C303" s="262">
        <v>1</v>
      </c>
      <c r="D303" s="262">
        <v>69</v>
      </c>
      <c r="E303" s="263">
        <v>0.245</v>
      </c>
      <c r="F303" s="262"/>
      <c r="G303" s="262"/>
      <c r="H303" s="262"/>
      <c r="I303" s="262"/>
      <c r="J303" s="262"/>
      <c r="K303" s="262">
        <f t="shared" si="75"/>
        <v>16.905000000000001</v>
      </c>
      <c r="L303" s="83"/>
      <c r="M303" s="83"/>
      <c r="N303" s="83"/>
      <c r="O303" s="83"/>
      <c r="P303" s="83"/>
      <c r="Q303" s="83"/>
      <c r="R303" s="83"/>
      <c r="S303" s="83"/>
      <c r="T303" s="83"/>
      <c r="U303" s="83"/>
      <c r="V303" s="83"/>
      <c r="W303" s="83"/>
      <c r="X303" s="83"/>
      <c r="Y303" s="83"/>
      <c r="Z303" s="83"/>
    </row>
    <row r="304" spans="1:26" ht="12.75" customHeight="1" x14ac:dyDescent="0.2">
      <c r="A304" s="256"/>
      <c r="B304" s="257" t="s">
        <v>486</v>
      </c>
      <c r="C304" s="262">
        <v>1</v>
      </c>
      <c r="D304" s="262">
        <v>29.37</v>
      </c>
      <c r="E304" s="263">
        <v>0.245</v>
      </c>
      <c r="F304" s="262"/>
      <c r="G304" s="262"/>
      <c r="H304" s="262"/>
      <c r="I304" s="262"/>
      <c r="J304" s="262"/>
      <c r="K304" s="262">
        <f t="shared" si="75"/>
        <v>7.1956500000000005</v>
      </c>
      <c r="L304" s="83"/>
      <c r="M304" s="83"/>
      <c r="N304" s="83"/>
      <c r="O304" s="83"/>
      <c r="P304" s="83"/>
      <c r="Q304" s="83"/>
      <c r="R304" s="83"/>
      <c r="S304" s="83"/>
      <c r="T304" s="83"/>
      <c r="U304" s="83"/>
      <c r="V304" s="83"/>
      <c r="W304" s="83"/>
      <c r="X304" s="83"/>
      <c r="Y304" s="83"/>
      <c r="Z304" s="83"/>
    </row>
    <row r="305" spans="1:26" ht="12.75" customHeight="1" x14ac:dyDescent="0.2">
      <c r="A305" s="256"/>
      <c r="B305" s="257" t="s">
        <v>486</v>
      </c>
      <c r="C305" s="262">
        <v>1</v>
      </c>
      <c r="D305" s="262">
        <v>189</v>
      </c>
      <c r="E305" s="263">
        <v>0.245</v>
      </c>
      <c r="F305" s="262"/>
      <c r="G305" s="262"/>
      <c r="H305" s="262"/>
      <c r="I305" s="262"/>
      <c r="J305" s="262"/>
      <c r="K305" s="262">
        <f t="shared" si="75"/>
        <v>46.305</v>
      </c>
      <c r="L305" s="83"/>
      <c r="M305" s="83"/>
      <c r="N305" s="83"/>
      <c r="O305" s="83"/>
      <c r="P305" s="83"/>
      <c r="Q305" s="83"/>
      <c r="R305" s="83"/>
      <c r="S305" s="83"/>
      <c r="T305" s="83"/>
      <c r="U305" s="83"/>
      <c r="V305" s="83"/>
      <c r="W305" s="83"/>
      <c r="X305" s="83"/>
      <c r="Y305" s="83"/>
      <c r="Z305" s="83"/>
    </row>
    <row r="306" spans="1:26" ht="12.75" customHeight="1" x14ac:dyDescent="0.2">
      <c r="A306" s="256"/>
      <c r="B306" s="257" t="s">
        <v>486</v>
      </c>
      <c r="C306" s="262">
        <v>1</v>
      </c>
      <c r="D306" s="262">
        <v>70.459999999999994</v>
      </c>
      <c r="E306" s="263">
        <v>0.245</v>
      </c>
      <c r="F306" s="262"/>
      <c r="G306" s="262"/>
      <c r="H306" s="262"/>
      <c r="I306" s="262"/>
      <c r="J306" s="262"/>
      <c r="K306" s="262">
        <f t="shared" si="75"/>
        <v>17.262699999999999</v>
      </c>
      <c r="L306" s="83"/>
      <c r="M306" s="83"/>
      <c r="N306" s="83"/>
      <c r="O306" s="83"/>
      <c r="P306" s="83"/>
      <c r="Q306" s="83"/>
      <c r="R306" s="83"/>
      <c r="S306" s="83"/>
      <c r="T306" s="83"/>
      <c r="U306" s="83"/>
      <c r="V306" s="83"/>
      <c r="W306" s="83"/>
      <c r="X306" s="83"/>
      <c r="Y306" s="83"/>
      <c r="Z306" s="83"/>
    </row>
    <row r="307" spans="1:26" ht="12.75" customHeight="1" x14ac:dyDescent="0.2">
      <c r="A307" s="256"/>
      <c r="B307" s="257" t="s">
        <v>486</v>
      </c>
      <c r="C307" s="262">
        <v>1</v>
      </c>
      <c r="D307" s="262">
        <v>36</v>
      </c>
      <c r="E307" s="263">
        <v>0.245</v>
      </c>
      <c r="F307" s="262"/>
      <c r="G307" s="262"/>
      <c r="H307" s="262"/>
      <c r="I307" s="262"/>
      <c r="J307" s="262"/>
      <c r="K307" s="262">
        <f t="shared" si="75"/>
        <v>8.82</v>
      </c>
      <c r="L307" s="83"/>
      <c r="M307" s="83"/>
      <c r="N307" s="83"/>
      <c r="O307" s="83"/>
      <c r="P307" s="83"/>
      <c r="Q307" s="83"/>
      <c r="R307" s="83"/>
      <c r="S307" s="83"/>
      <c r="T307" s="83"/>
      <c r="U307" s="83"/>
      <c r="V307" s="83"/>
      <c r="W307" s="83"/>
      <c r="X307" s="83"/>
      <c r="Y307" s="83"/>
      <c r="Z307" s="83"/>
    </row>
    <row r="308" spans="1:26" ht="12.75" customHeight="1" x14ac:dyDescent="0.2">
      <c r="A308" s="256"/>
      <c r="B308" s="257" t="s">
        <v>486</v>
      </c>
      <c r="C308" s="262">
        <v>1</v>
      </c>
      <c r="D308" s="262">
        <v>120</v>
      </c>
      <c r="E308" s="263">
        <v>0.245</v>
      </c>
      <c r="F308" s="262"/>
      <c r="G308" s="262"/>
      <c r="H308" s="262"/>
      <c r="I308" s="262"/>
      <c r="J308" s="262"/>
      <c r="K308" s="262">
        <f t="shared" si="75"/>
        <v>29.4</v>
      </c>
      <c r="L308" s="83"/>
      <c r="M308" s="83"/>
      <c r="N308" s="83"/>
      <c r="O308" s="83"/>
      <c r="P308" s="83"/>
      <c r="Q308" s="83"/>
      <c r="R308" s="83"/>
      <c r="S308" s="83"/>
      <c r="T308" s="83"/>
      <c r="U308" s="83"/>
      <c r="V308" s="83"/>
      <c r="W308" s="83"/>
      <c r="X308" s="83"/>
      <c r="Y308" s="83"/>
      <c r="Z308" s="83"/>
    </row>
    <row r="309" spans="1:26" ht="12.75" customHeight="1" x14ac:dyDescent="0.2">
      <c r="A309" s="256"/>
      <c r="B309" s="257" t="s">
        <v>486</v>
      </c>
      <c r="C309" s="262">
        <v>1</v>
      </c>
      <c r="D309" s="262">
        <v>79.92</v>
      </c>
      <c r="E309" s="263">
        <v>0.245</v>
      </c>
      <c r="F309" s="262"/>
      <c r="G309" s="262"/>
      <c r="H309" s="262"/>
      <c r="I309" s="262"/>
      <c r="J309" s="262"/>
      <c r="K309" s="262">
        <f t="shared" si="75"/>
        <v>19.580400000000001</v>
      </c>
      <c r="L309" s="83"/>
      <c r="M309" s="83"/>
      <c r="N309" s="83"/>
      <c r="O309" s="83"/>
      <c r="P309" s="83"/>
      <c r="Q309" s="83"/>
      <c r="R309" s="83"/>
      <c r="S309" s="83"/>
      <c r="T309" s="83"/>
      <c r="U309" s="83"/>
      <c r="V309" s="83"/>
      <c r="W309" s="83"/>
      <c r="X309" s="83"/>
      <c r="Y309" s="83"/>
      <c r="Z309" s="83"/>
    </row>
    <row r="310" spans="1:26" ht="12.75" customHeight="1" x14ac:dyDescent="0.2">
      <c r="A310" s="256"/>
      <c r="B310" s="257" t="s">
        <v>486</v>
      </c>
      <c r="C310" s="262">
        <v>1</v>
      </c>
      <c r="D310" s="262">
        <v>44.68</v>
      </c>
      <c r="E310" s="263">
        <v>0.245</v>
      </c>
      <c r="F310" s="262"/>
      <c r="G310" s="262"/>
      <c r="H310" s="262"/>
      <c r="I310" s="262"/>
      <c r="J310" s="262"/>
      <c r="K310" s="262">
        <f t="shared" si="75"/>
        <v>10.9466</v>
      </c>
      <c r="L310" s="83"/>
      <c r="M310" s="83"/>
      <c r="N310" s="83"/>
      <c r="O310" s="83"/>
      <c r="P310" s="83"/>
      <c r="Q310" s="83"/>
      <c r="R310" s="83"/>
      <c r="S310" s="83"/>
      <c r="T310" s="83"/>
      <c r="U310" s="83"/>
      <c r="V310" s="83"/>
      <c r="W310" s="83"/>
      <c r="X310" s="83"/>
      <c r="Y310" s="83"/>
      <c r="Z310" s="83"/>
    </row>
    <row r="311" spans="1:26" ht="12.75" customHeight="1" x14ac:dyDescent="0.2">
      <c r="A311" s="256"/>
      <c r="B311" s="257" t="s">
        <v>486</v>
      </c>
      <c r="C311" s="262">
        <v>1</v>
      </c>
      <c r="D311" s="262">
        <v>26.52</v>
      </c>
      <c r="E311" s="263">
        <v>0.245</v>
      </c>
      <c r="F311" s="262"/>
      <c r="G311" s="262"/>
      <c r="H311" s="262"/>
      <c r="I311" s="262"/>
      <c r="J311" s="262"/>
      <c r="K311" s="262">
        <f t="shared" si="75"/>
        <v>6.4973999999999998</v>
      </c>
      <c r="L311" s="83"/>
      <c r="M311" s="83"/>
      <c r="N311" s="83"/>
      <c r="O311" s="83"/>
      <c r="P311" s="83"/>
      <c r="Q311" s="83"/>
      <c r="R311" s="83"/>
      <c r="S311" s="83"/>
      <c r="T311" s="83"/>
      <c r="U311" s="83"/>
      <c r="V311" s="83"/>
      <c r="W311" s="83"/>
      <c r="X311" s="83"/>
      <c r="Y311" s="83"/>
      <c r="Z311" s="83"/>
    </row>
    <row r="312" spans="1:26" ht="12.75" customHeight="1" x14ac:dyDescent="0.2">
      <c r="A312" s="256"/>
      <c r="B312" s="257" t="s">
        <v>486</v>
      </c>
      <c r="C312" s="262">
        <v>1</v>
      </c>
      <c r="D312" s="262">
        <v>72</v>
      </c>
      <c r="E312" s="263">
        <v>0.245</v>
      </c>
      <c r="F312" s="262"/>
      <c r="G312" s="262"/>
      <c r="H312" s="262"/>
      <c r="I312" s="262"/>
      <c r="J312" s="262"/>
      <c r="K312" s="262">
        <f t="shared" si="75"/>
        <v>17.64</v>
      </c>
      <c r="L312" s="83"/>
      <c r="M312" s="83"/>
      <c r="N312" s="83"/>
      <c r="O312" s="83"/>
      <c r="P312" s="83"/>
      <c r="Q312" s="83"/>
      <c r="R312" s="83"/>
      <c r="S312" s="83"/>
      <c r="T312" s="83"/>
      <c r="U312" s="83"/>
      <c r="V312" s="83"/>
      <c r="W312" s="83"/>
      <c r="X312" s="83"/>
      <c r="Y312" s="83"/>
      <c r="Z312" s="83"/>
    </row>
    <row r="313" spans="1:26" ht="12.75" customHeight="1" x14ac:dyDescent="0.2">
      <c r="A313" s="256"/>
      <c r="B313" s="257" t="s">
        <v>486</v>
      </c>
      <c r="C313" s="262">
        <v>1</v>
      </c>
      <c r="D313" s="262">
        <v>83.52</v>
      </c>
      <c r="E313" s="263">
        <v>0.245</v>
      </c>
      <c r="F313" s="262"/>
      <c r="G313" s="262"/>
      <c r="H313" s="262"/>
      <c r="I313" s="262"/>
      <c r="J313" s="262"/>
      <c r="K313" s="262">
        <f t="shared" si="75"/>
        <v>20.462399999999999</v>
      </c>
      <c r="L313" s="83"/>
      <c r="M313" s="83"/>
      <c r="N313" s="83"/>
      <c r="O313" s="83"/>
      <c r="P313" s="83"/>
      <c r="Q313" s="83"/>
      <c r="R313" s="83"/>
      <c r="S313" s="83"/>
      <c r="T313" s="83"/>
      <c r="U313" s="83"/>
      <c r="V313" s="83"/>
      <c r="W313" s="83"/>
      <c r="X313" s="83"/>
      <c r="Y313" s="83"/>
      <c r="Z313" s="83"/>
    </row>
    <row r="314" spans="1:26" ht="12.75" customHeight="1" x14ac:dyDescent="0.2">
      <c r="A314" s="256"/>
      <c r="B314" s="257" t="s">
        <v>486</v>
      </c>
      <c r="C314" s="262">
        <v>1</v>
      </c>
      <c r="D314" s="262">
        <v>64.08</v>
      </c>
      <c r="E314" s="263">
        <v>0.245</v>
      </c>
      <c r="F314" s="262"/>
      <c r="G314" s="262"/>
      <c r="H314" s="262"/>
      <c r="I314" s="262"/>
      <c r="J314" s="262"/>
      <c r="K314" s="262">
        <f t="shared" si="75"/>
        <v>15.699599999999998</v>
      </c>
      <c r="L314" s="83"/>
      <c r="M314" s="83"/>
      <c r="N314" s="83"/>
      <c r="O314" s="83"/>
      <c r="P314" s="83"/>
      <c r="Q314" s="83"/>
      <c r="R314" s="83"/>
      <c r="S314" s="83"/>
      <c r="T314" s="83"/>
      <c r="U314" s="83"/>
      <c r="V314" s="83"/>
      <c r="W314" s="83"/>
      <c r="X314" s="83"/>
      <c r="Y314" s="83"/>
      <c r="Z314" s="83"/>
    </row>
    <row r="315" spans="1:26" ht="12.75" customHeight="1" x14ac:dyDescent="0.2">
      <c r="A315" s="256"/>
      <c r="B315" s="257" t="s">
        <v>486</v>
      </c>
      <c r="C315" s="262">
        <v>1</v>
      </c>
      <c r="D315" s="262">
        <v>64.08</v>
      </c>
      <c r="E315" s="263">
        <v>0.245</v>
      </c>
      <c r="F315" s="262"/>
      <c r="G315" s="262"/>
      <c r="H315" s="262"/>
      <c r="I315" s="262"/>
      <c r="J315" s="262"/>
      <c r="K315" s="262">
        <f t="shared" si="75"/>
        <v>15.699599999999998</v>
      </c>
      <c r="L315" s="83"/>
      <c r="M315" s="83"/>
      <c r="N315" s="83"/>
      <c r="O315" s="83"/>
      <c r="P315" s="83"/>
      <c r="Q315" s="83"/>
      <c r="R315" s="83"/>
      <c r="S315" s="83"/>
      <c r="T315" s="83"/>
      <c r="U315" s="83"/>
      <c r="V315" s="83"/>
      <c r="W315" s="83"/>
      <c r="X315" s="83"/>
      <c r="Y315" s="83"/>
      <c r="Z315" s="83"/>
    </row>
    <row r="316" spans="1:26" ht="12.75" customHeight="1" x14ac:dyDescent="0.2">
      <c r="A316" s="256"/>
      <c r="B316" s="257" t="s">
        <v>486</v>
      </c>
      <c r="C316" s="262">
        <v>1</v>
      </c>
      <c r="D316" s="262">
        <v>38.880000000000003</v>
      </c>
      <c r="E316" s="263">
        <v>0.245</v>
      </c>
      <c r="F316" s="262"/>
      <c r="G316" s="262"/>
      <c r="H316" s="262"/>
      <c r="I316" s="262"/>
      <c r="J316" s="262"/>
      <c r="K316" s="262">
        <f t="shared" si="75"/>
        <v>9.5256000000000007</v>
      </c>
      <c r="L316" s="83"/>
      <c r="M316" s="83"/>
      <c r="N316" s="83"/>
      <c r="O316" s="83"/>
      <c r="P316" s="83"/>
      <c r="Q316" s="83"/>
      <c r="R316" s="83"/>
      <c r="S316" s="83"/>
      <c r="T316" s="83"/>
      <c r="U316" s="83"/>
      <c r="V316" s="83"/>
      <c r="W316" s="83"/>
      <c r="X316" s="83"/>
      <c r="Y316" s="83"/>
      <c r="Z316" s="83"/>
    </row>
    <row r="317" spans="1:26" ht="12.75" customHeight="1" x14ac:dyDescent="0.2">
      <c r="A317" s="256"/>
      <c r="B317" s="257" t="s">
        <v>486</v>
      </c>
      <c r="C317" s="262">
        <v>1</v>
      </c>
      <c r="D317" s="262">
        <v>21.12</v>
      </c>
      <c r="E317" s="263">
        <v>0.245</v>
      </c>
      <c r="F317" s="262"/>
      <c r="G317" s="262"/>
      <c r="H317" s="262"/>
      <c r="I317" s="262"/>
      <c r="J317" s="262"/>
      <c r="K317" s="262">
        <f t="shared" si="75"/>
        <v>5.1744000000000003</v>
      </c>
      <c r="L317" s="83"/>
      <c r="M317" s="83"/>
      <c r="N317" s="83"/>
      <c r="O317" s="83"/>
      <c r="P317" s="83"/>
      <c r="Q317" s="83"/>
      <c r="R317" s="83"/>
      <c r="S317" s="83"/>
      <c r="T317" s="83"/>
      <c r="U317" s="83"/>
      <c r="V317" s="83"/>
      <c r="W317" s="83"/>
      <c r="X317" s="83"/>
      <c r="Y317" s="83"/>
      <c r="Z317" s="83"/>
    </row>
    <row r="318" spans="1:26" ht="12.75" customHeight="1" x14ac:dyDescent="0.2">
      <c r="A318" s="256"/>
      <c r="B318" s="257"/>
      <c r="C318" s="262"/>
      <c r="D318" s="262"/>
      <c r="E318" s="262"/>
      <c r="F318" s="262"/>
      <c r="G318" s="262"/>
      <c r="H318" s="262"/>
      <c r="I318" s="262"/>
      <c r="J318" s="262"/>
      <c r="K318" s="264"/>
      <c r="L318" s="83"/>
      <c r="M318" s="83"/>
      <c r="N318" s="83"/>
      <c r="O318" s="83"/>
      <c r="P318" s="83"/>
      <c r="Q318" s="83"/>
      <c r="R318" s="83"/>
      <c r="S318" s="83"/>
      <c r="T318" s="83"/>
      <c r="U318" s="83"/>
      <c r="V318" s="83"/>
      <c r="W318" s="83"/>
      <c r="X318" s="83"/>
      <c r="Y318" s="83"/>
      <c r="Z318" s="83"/>
    </row>
    <row r="319" spans="1:26" ht="12.75" customHeight="1" x14ac:dyDescent="0.2">
      <c r="A319" s="256"/>
      <c r="B319" s="257"/>
      <c r="C319" s="257"/>
      <c r="D319" s="257"/>
      <c r="E319" s="257"/>
      <c r="F319" s="361" t="s">
        <v>997</v>
      </c>
      <c r="G319" s="312"/>
      <c r="H319" s="312"/>
      <c r="I319" s="265">
        <f>ROUND(SUM(I318),2)</f>
        <v>0</v>
      </c>
      <c r="J319" s="265">
        <f t="shared" ref="J319:K319" si="76">ROUND(SUM(J292:J318),2)</f>
        <v>0</v>
      </c>
      <c r="K319" s="265">
        <f t="shared" si="76"/>
        <v>699.71</v>
      </c>
      <c r="L319" s="83"/>
      <c r="M319" s="83"/>
      <c r="N319" s="83"/>
      <c r="O319" s="83"/>
      <c r="P319" s="83"/>
      <c r="Q319" s="83"/>
      <c r="R319" s="83"/>
      <c r="S319" s="83"/>
      <c r="T319" s="83"/>
      <c r="U319" s="83"/>
      <c r="V319" s="83"/>
      <c r="W319" s="83"/>
      <c r="X319" s="83"/>
      <c r="Y319" s="83"/>
      <c r="Z319" s="83"/>
    </row>
    <row r="320" spans="1:26" ht="12.75" customHeight="1" x14ac:dyDescent="0.2">
      <c r="A320" s="256"/>
      <c r="B320" s="363"/>
      <c r="C320" s="312"/>
      <c r="D320" s="312"/>
      <c r="E320" s="312"/>
      <c r="F320" s="312"/>
      <c r="G320" s="312"/>
      <c r="H320" s="312"/>
      <c r="I320" s="312"/>
      <c r="J320" s="312"/>
      <c r="K320" s="256"/>
      <c r="L320" s="83"/>
      <c r="M320" s="83"/>
      <c r="N320" s="83"/>
      <c r="O320" s="83"/>
      <c r="P320" s="83"/>
      <c r="Q320" s="83"/>
      <c r="R320" s="83"/>
      <c r="S320" s="83"/>
      <c r="T320" s="83"/>
      <c r="U320" s="83"/>
      <c r="V320" s="83"/>
      <c r="W320" s="83"/>
      <c r="X320" s="83"/>
      <c r="Y320" s="83"/>
      <c r="Z320" s="83"/>
    </row>
    <row r="321" spans="1:26" ht="12.75" customHeight="1" x14ac:dyDescent="0.2">
      <c r="A321" s="266" t="str">
        <f>'Pista 01'!A42</f>
        <v>2.3.4</v>
      </c>
      <c r="B321" s="365" t="str">
        <f>VLOOKUP($A321,'Pista 01'!$A$8:$H$197,3,FALSE)</f>
        <v>Armação de viga parede de uma estrutura convencional de concreto armado, utilizando aço CA-50 de 8.0 mm</v>
      </c>
      <c r="C321" s="293"/>
      <c r="D321" s="293"/>
      <c r="E321" s="293"/>
      <c r="F321" s="293"/>
      <c r="G321" s="293"/>
      <c r="H321" s="293"/>
      <c r="I321" s="293"/>
      <c r="J321" s="293"/>
      <c r="K321" s="267" t="str">
        <f>VLOOKUP($A321,'Pista 01'!$A$8:$H$197,4,FALSE)</f>
        <v>kg</v>
      </c>
      <c r="L321" s="10"/>
      <c r="M321" s="10"/>
      <c r="N321" s="10"/>
      <c r="O321" s="10"/>
      <c r="P321" s="10"/>
      <c r="Q321" s="10"/>
      <c r="R321" s="10"/>
      <c r="S321" s="10"/>
      <c r="T321" s="10"/>
      <c r="U321" s="10"/>
      <c r="V321" s="10"/>
      <c r="W321" s="10"/>
      <c r="X321" s="10"/>
      <c r="Y321" s="10"/>
      <c r="Z321" s="10"/>
    </row>
    <row r="322" spans="1:26" ht="12.75" customHeight="1" x14ac:dyDescent="0.2">
      <c r="A322" s="362"/>
      <c r="B322" s="312"/>
      <c r="C322" s="260"/>
      <c r="D322" s="260"/>
      <c r="E322" s="260"/>
      <c r="F322" s="260"/>
      <c r="G322" s="360" t="s">
        <v>982</v>
      </c>
      <c r="H322" s="312"/>
      <c r="I322" s="360" t="s">
        <v>983</v>
      </c>
      <c r="J322" s="312"/>
      <c r="K322" s="312"/>
      <c r="L322" s="83"/>
      <c r="M322" s="83"/>
      <c r="N322" s="83"/>
      <c r="O322" s="83"/>
      <c r="P322" s="83"/>
      <c r="Q322" s="83"/>
      <c r="R322" s="83"/>
      <c r="S322" s="83"/>
      <c r="T322" s="83"/>
      <c r="U322" s="83"/>
      <c r="V322" s="83"/>
      <c r="W322" s="83"/>
      <c r="X322" s="83"/>
      <c r="Y322" s="83"/>
      <c r="Z322" s="83"/>
    </row>
    <row r="323" spans="1:26" ht="12.75" customHeight="1" x14ac:dyDescent="0.2">
      <c r="A323" s="362" t="s">
        <v>984</v>
      </c>
      <c r="B323" s="312"/>
      <c r="C323" s="156" t="s">
        <v>985</v>
      </c>
      <c r="D323" s="156" t="s">
        <v>986</v>
      </c>
      <c r="E323" s="156" t="s">
        <v>1017</v>
      </c>
      <c r="F323" s="156" t="s">
        <v>988</v>
      </c>
      <c r="G323" s="156" t="s">
        <v>989</v>
      </c>
      <c r="H323" s="156" t="s">
        <v>1018</v>
      </c>
      <c r="I323" s="156" t="s">
        <v>991</v>
      </c>
      <c r="J323" s="156" t="s">
        <v>989</v>
      </c>
      <c r="K323" s="156" t="s">
        <v>1018</v>
      </c>
      <c r="L323" s="83"/>
      <c r="M323" s="83"/>
      <c r="N323" s="83"/>
      <c r="O323" s="83"/>
      <c r="P323" s="83"/>
      <c r="Q323" s="83"/>
      <c r="R323" s="83"/>
      <c r="S323" s="83"/>
      <c r="T323" s="83"/>
      <c r="U323" s="83"/>
      <c r="V323" s="83"/>
      <c r="W323" s="83"/>
      <c r="X323" s="83"/>
      <c r="Y323" s="83"/>
      <c r="Z323" s="83"/>
    </row>
    <row r="324" spans="1:26" ht="12.75" customHeight="1" x14ac:dyDescent="0.2">
      <c r="A324" s="156"/>
      <c r="B324" s="261"/>
      <c r="C324" s="260"/>
      <c r="D324" s="260"/>
      <c r="E324" s="260"/>
      <c r="F324" s="260"/>
      <c r="G324" s="156" t="s">
        <v>992</v>
      </c>
      <c r="H324" s="156" t="s">
        <v>1019</v>
      </c>
      <c r="I324" s="156" t="s">
        <v>994</v>
      </c>
      <c r="J324" s="156" t="s">
        <v>992</v>
      </c>
      <c r="K324" s="156" t="s">
        <v>1019</v>
      </c>
      <c r="L324" s="83"/>
      <c r="M324" s="83"/>
      <c r="N324" s="83"/>
      <c r="O324" s="83"/>
      <c r="P324" s="83"/>
      <c r="Q324" s="83"/>
      <c r="R324" s="83"/>
      <c r="S324" s="83"/>
      <c r="T324" s="83"/>
      <c r="U324" s="83"/>
      <c r="V324" s="83"/>
      <c r="W324" s="83"/>
      <c r="X324" s="83"/>
      <c r="Y324" s="83"/>
      <c r="Z324" s="83"/>
    </row>
    <row r="325" spans="1:26" ht="12.75" customHeight="1" x14ac:dyDescent="0.2">
      <c r="A325" s="256"/>
      <c r="B325" s="257" t="s">
        <v>1022</v>
      </c>
      <c r="C325" s="262">
        <v>1</v>
      </c>
      <c r="D325" s="262">
        <v>279</v>
      </c>
      <c r="E325" s="263">
        <v>0.39500000000000002</v>
      </c>
      <c r="F325" s="262"/>
      <c r="G325" s="262"/>
      <c r="H325" s="262"/>
      <c r="I325" s="262"/>
      <c r="J325" s="262"/>
      <c r="K325" s="262">
        <f t="shared" ref="K325:K334" si="77">C325*D325*E325</f>
        <v>110.205</v>
      </c>
      <c r="L325" s="83"/>
      <c r="M325" s="83"/>
      <c r="N325" s="83"/>
      <c r="O325" s="83"/>
      <c r="P325" s="83"/>
      <c r="Q325" s="83"/>
      <c r="R325" s="83"/>
      <c r="S325" s="83"/>
      <c r="T325" s="83"/>
      <c r="U325" s="83"/>
      <c r="V325" s="83"/>
      <c r="W325" s="83"/>
      <c r="X325" s="83"/>
      <c r="Y325" s="83"/>
      <c r="Z325" s="83"/>
    </row>
    <row r="326" spans="1:26" ht="12.75" customHeight="1" x14ac:dyDescent="0.2">
      <c r="A326" s="256"/>
      <c r="B326" s="257" t="s">
        <v>1022</v>
      </c>
      <c r="C326" s="262">
        <v>1</v>
      </c>
      <c r="D326" s="262">
        <v>174</v>
      </c>
      <c r="E326" s="263">
        <v>0.39500000000000002</v>
      </c>
      <c r="F326" s="262"/>
      <c r="G326" s="262"/>
      <c r="H326" s="262"/>
      <c r="I326" s="262"/>
      <c r="J326" s="262"/>
      <c r="K326" s="262">
        <f t="shared" si="77"/>
        <v>68.73</v>
      </c>
      <c r="L326" s="83"/>
      <c r="M326" s="83"/>
      <c r="N326" s="83"/>
      <c r="O326" s="83"/>
      <c r="P326" s="83"/>
      <c r="Q326" s="83"/>
      <c r="R326" s="83"/>
      <c r="S326" s="83"/>
      <c r="T326" s="83"/>
      <c r="U326" s="83"/>
      <c r="V326" s="83"/>
      <c r="W326" s="83"/>
      <c r="X326" s="83"/>
      <c r="Y326" s="83"/>
      <c r="Z326" s="83"/>
    </row>
    <row r="327" spans="1:26" ht="12.75" customHeight="1" x14ac:dyDescent="0.2">
      <c r="A327" s="256"/>
      <c r="B327" s="257" t="s">
        <v>1022</v>
      </c>
      <c r="C327" s="262">
        <v>1</v>
      </c>
      <c r="D327" s="262">
        <v>174</v>
      </c>
      <c r="E327" s="263">
        <v>0.39500000000000002</v>
      </c>
      <c r="F327" s="262"/>
      <c r="G327" s="262"/>
      <c r="H327" s="262"/>
      <c r="I327" s="262"/>
      <c r="J327" s="262"/>
      <c r="K327" s="262">
        <f t="shared" si="77"/>
        <v>68.73</v>
      </c>
      <c r="L327" s="83"/>
      <c r="M327" s="83"/>
      <c r="N327" s="83"/>
      <c r="O327" s="83"/>
      <c r="P327" s="83"/>
      <c r="Q327" s="83"/>
      <c r="R327" s="83"/>
      <c r="S327" s="83"/>
      <c r="T327" s="83"/>
      <c r="U327" s="83"/>
      <c r="V327" s="83"/>
      <c r="W327" s="83"/>
      <c r="X327" s="83"/>
      <c r="Y327" s="83"/>
      <c r="Z327" s="83"/>
    </row>
    <row r="328" spans="1:26" ht="12.75" customHeight="1" x14ac:dyDescent="0.2">
      <c r="A328" s="256"/>
      <c r="B328" s="257" t="s">
        <v>1022</v>
      </c>
      <c r="C328" s="262">
        <v>1</v>
      </c>
      <c r="D328" s="262">
        <v>279</v>
      </c>
      <c r="E328" s="263">
        <v>0.39500000000000002</v>
      </c>
      <c r="F328" s="262"/>
      <c r="G328" s="262"/>
      <c r="H328" s="262"/>
      <c r="I328" s="262"/>
      <c r="J328" s="262"/>
      <c r="K328" s="262">
        <f t="shared" si="77"/>
        <v>110.205</v>
      </c>
      <c r="L328" s="83"/>
      <c r="M328" s="83"/>
      <c r="N328" s="83"/>
      <c r="O328" s="83"/>
      <c r="P328" s="83"/>
      <c r="Q328" s="83"/>
      <c r="R328" s="83"/>
      <c r="S328" s="83"/>
      <c r="T328" s="83"/>
      <c r="U328" s="83"/>
      <c r="V328" s="83"/>
      <c r="W328" s="83"/>
      <c r="X328" s="83"/>
      <c r="Y328" s="83"/>
      <c r="Z328" s="83"/>
    </row>
    <row r="329" spans="1:26" ht="12.75" customHeight="1" x14ac:dyDescent="0.2">
      <c r="A329" s="256"/>
      <c r="B329" s="257" t="s">
        <v>1022</v>
      </c>
      <c r="C329" s="262">
        <v>1</v>
      </c>
      <c r="D329" s="262">
        <v>129</v>
      </c>
      <c r="E329" s="263">
        <v>0.39500000000000002</v>
      </c>
      <c r="F329" s="262"/>
      <c r="G329" s="262"/>
      <c r="H329" s="262"/>
      <c r="I329" s="262"/>
      <c r="J329" s="262"/>
      <c r="K329" s="262">
        <f t="shared" si="77"/>
        <v>50.955000000000005</v>
      </c>
      <c r="L329" s="83"/>
      <c r="M329" s="83"/>
      <c r="N329" s="83"/>
      <c r="O329" s="83"/>
      <c r="P329" s="83"/>
      <c r="Q329" s="83"/>
      <c r="R329" s="83"/>
      <c r="S329" s="83"/>
      <c r="T329" s="83"/>
      <c r="U329" s="83"/>
      <c r="V329" s="83"/>
      <c r="W329" s="83"/>
      <c r="X329" s="83"/>
      <c r="Y329" s="83"/>
      <c r="Z329" s="83"/>
    </row>
    <row r="330" spans="1:26" ht="12.75" customHeight="1" x14ac:dyDescent="0.2">
      <c r="A330" s="256"/>
      <c r="B330" s="257" t="s">
        <v>1022</v>
      </c>
      <c r="C330" s="262">
        <v>1</v>
      </c>
      <c r="D330" s="262">
        <v>97.44</v>
      </c>
      <c r="E330" s="263">
        <v>0.39500000000000002</v>
      </c>
      <c r="F330" s="262"/>
      <c r="G330" s="262"/>
      <c r="H330" s="262"/>
      <c r="I330" s="262"/>
      <c r="J330" s="262"/>
      <c r="K330" s="262">
        <f t="shared" si="77"/>
        <v>38.488799999999998</v>
      </c>
      <c r="L330" s="83"/>
      <c r="M330" s="83"/>
      <c r="N330" s="83"/>
      <c r="O330" s="83"/>
      <c r="P330" s="83"/>
      <c r="Q330" s="83"/>
      <c r="R330" s="83"/>
      <c r="S330" s="83"/>
      <c r="T330" s="83"/>
      <c r="U330" s="83"/>
      <c r="V330" s="83"/>
      <c r="W330" s="83"/>
      <c r="X330" s="83"/>
      <c r="Y330" s="83"/>
      <c r="Z330" s="83"/>
    </row>
    <row r="331" spans="1:26" ht="12.75" customHeight="1" x14ac:dyDescent="0.2">
      <c r="A331" s="256"/>
      <c r="B331" s="257" t="s">
        <v>1022</v>
      </c>
      <c r="C331" s="262">
        <v>1</v>
      </c>
      <c r="D331" s="262">
        <v>123</v>
      </c>
      <c r="E331" s="263">
        <v>0.39500000000000002</v>
      </c>
      <c r="F331" s="262"/>
      <c r="G331" s="262"/>
      <c r="H331" s="262"/>
      <c r="I331" s="262"/>
      <c r="J331" s="262"/>
      <c r="K331" s="262">
        <f t="shared" si="77"/>
        <v>48.585000000000001</v>
      </c>
      <c r="L331" s="83"/>
      <c r="M331" s="83"/>
      <c r="N331" s="83"/>
      <c r="O331" s="83"/>
      <c r="P331" s="83"/>
      <c r="Q331" s="83"/>
      <c r="R331" s="83"/>
      <c r="S331" s="83"/>
      <c r="T331" s="83"/>
      <c r="U331" s="83"/>
      <c r="V331" s="83"/>
      <c r="W331" s="83"/>
      <c r="X331" s="83"/>
      <c r="Y331" s="83"/>
      <c r="Z331" s="83"/>
    </row>
    <row r="332" spans="1:26" ht="12.75" customHeight="1" x14ac:dyDescent="0.2">
      <c r="A332" s="256"/>
      <c r="B332" s="257" t="s">
        <v>1022</v>
      </c>
      <c r="C332" s="262">
        <v>1</v>
      </c>
      <c r="D332" s="262">
        <v>37.119999999999997</v>
      </c>
      <c r="E332" s="263">
        <v>0.39500000000000002</v>
      </c>
      <c r="F332" s="262"/>
      <c r="G332" s="262"/>
      <c r="H332" s="262"/>
      <c r="I332" s="262"/>
      <c r="J332" s="262"/>
      <c r="K332" s="262">
        <f t="shared" si="77"/>
        <v>14.6624</v>
      </c>
      <c r="L332" s="83"/>
      <c r="M332" s="83"/>
      <c r="N332" s="83"/>
      <c r="O332" s="83"/>
      <c r="P332" s="83"/>
      <c r="Q332" s="83"/>
      <c r="R332" s="83"/>
      <c r="S332" s="83"/>
      <c r="T332" s="83"/>
      <c r="U332" s="83"/>
      <c r="V332" s="83"/>
      <c r="W332" s="83"/>
      <c r="X332" s="83"/>
      <c r="Y332" s="83"/>
      <c r="Z332" s="83"/>
    </row>
    <row r="333" spans="1:26" ht="12.75" customHeight="1" x14ac:dyDescent="0.2">
      <c r="A333" s="256"/>
      <c r="B333" s="257" t="s">
        <v>1022</v>
      </c>
      <c r="C333" s="262">
        <v>1</v>
      </c>
      <c r="D333" s="262">
        <v>24</v>
      </c>
      <c r="E333" s="263">
        <v>0.39500000000000002</v>
      </c>
      <c r="F333" s="262"/>
      <c r="G333" s="262"/>
      <c r="H333" s="262"/>
      <c r="I333" s="262"/>
      <c r="J333" s="262"/>
      <c r="K333" s="262">
        <f t="shared" si="77"/>
        <v>9.48</v>
      </c>
      <c r="L333" s="83"/>
      <c r="M333" s="83"/>
      <c r="N333" s="83"/>
      <c r="O333" s="83"/>
      <c r="P333" s="83"/>
      <c r="Q333" s="83"/>
      <c r="R333" s="83"/>
      <c r="S333" s="83"/>
      <c r="T333" s="83"/>
      <c r="U333" s="83"/>
      <c r="V333" s="83"/>
      <c r="W333" s="83"/>
      <c r="X333" s="83"/>
      <c r="Y333" s="83"/>
      <c r="Z333" s="83"/>
    </row>
    <row r="334" spans="1:26" ht="12.75" customHeight="1" x14ac:dyDescent="0.2">
      <c r="A334" s="256"/>
      <c r="B334" s="257" t="s">
        <v>1022</v>
      </c>
      <c r="C334" s="262">
        <v>1</v>
      </c>
      <c r="D334" s="262">
        <v>19.2</v>
      </c>
      <c r="E334" s="263">
        <v>0.39500000000000002</v>
      </c>
      <c r="F334" s="262"/>
      <c r="G334" s="262"/>
      <c r="H334" s="262"/>
      <c r="I334" s="262"/>
      <c r="J334" s="262"/>
      <c r="K334" s="262">
        <f t="shared" si="77"/>
        <v>7.5839999999999996</v>
      </c>
      <c r="L334" s="83"/>
      <c r="M334" s="83"/>
      <c r="N334" s="83"/>
      <c r="O334" s="83"/>
      <c r="P334" s="83"/>
      <c r="Q334" s="83"/>
      <c r="R334" s="83"/>
      <c r="S334" s="83"/>
      <c r="T334" s="83"/>
      <c r="U334" s="83"/>
      <c r="V334" s="83"/>
      <c r="W334" s="83"/>
      <c r="X334" s="83"/>
      <c r="Y334" s="83"/>
      <c r="Z334" s="83"/>
    </row>
    <row r="335" spans="1:26" ht="12.75" customHeight="1" x14ac:dyDescent="0.2">
      <c r="A335" s="256"/>
      <c r="B335" s="257"/>
      <c r="C335" s="262"/>
      <c r="D335" s="262"/>
      <c r="E335" s="262"/>
      <c r="F335" s="262"/>
      <c r="G335" s="262"/>
      <c r="H335" s="262"/>
      <c r="I335" s="262"/>
      <c r="J335" s="262"/>
      <c r="K335" s="264"/>
      <c r="L335" s="83"/>
      <c r="M335" s="83"/>
      <c r="N335" s="83"/>
      <c r="O335" s="83"/>
      <c r="P335" s="83"/>
      <c r="Q335" s="83"/>
      <c r="R335" s="83"/>
      <c r="S335" s="83"/>
      <c r="T335" s="83"/>
      <c r="U335" s="83"/>
      <c r="V335" s="83"/>
      <c r="W335" s="83"/>
      <c r="X335" s="83"/>
      <c r="Y335" s="83"/>
      <c r="Z335" s="83"/>
    </row>
    <row r="336" spans="1:26" ht="12.75" customHeight="1" x14ac:dyDescent="0.2">
      <c r="A336" s="256"/>
      <c r="B336" s="257"/>
      <c r="C336" s="257"/>
      <c r="D336" s="257"/>
      <c r="E336" s="257"/>
      <c r="F336" s="361" t="s">
        <v>997</v>
      </c>
      <c r="G336" s="312"/>
      <c r="H336" s="312"/>
      <c r="I336" s="265">
        <f>ROUND(SUM(I335),2)</f>
        <v>0</v>
      </c>
      <c r="J336" s="265">
        <f t="shared" ref="J336:K336" si="78">ROUND(SUM(J325:J335),2)</f>
        <v>0</v>
      </c>
      <c r="K336" s="265">
        <f t="shared" si="78"/>
        <v>527.63</v>
      </c>
      <c r="L336" s="83"/>
      <c r="M336" s="83"/>
      <c r="N336" s="83"/>
      <c r="O336" s="83"/>
      <c r="P336" s="83"/>
      <c r="Q336" s="83"/>
      <c r="R336" s="83"/>
      <c r="S336" s="83"/>
      <c r="T336" s="83"/>
      <c r="U336" s="83"/>
      <c r="V336" s="83"/>
      <c r="W336" s="83"/>
      <c r="X336" s="83"/>
      <c r="Y336" s="83"/>
      <c r="Z336" s="83"/>
    </row>
    <row r="337" spans="1:26" ht="12.75" customHeight="1" x14ac:dyDescent="0.2">
      <c r="A337" s="256"/>
      <c r="B337" s="363"/>
      <c r="C337" s="312"/>
      <c r="D337" s="312"/>
      <c r="E337" s="312"/>
      <c r="F337" s="312"/>
      <c r="G337" s="312"/>
      <c r="H337" s="312"/>
      <c r="I337" s="312"/>
      <c r="J337" s="312"/>
      <c r="K337" s="256"/>
      <c r="L337" s="83"/>
      <c r="M337" s="83"/>
      <c r="N337" s="83"/>
      <c r="O337" s="83"/>
      <c r="P337" s="83"/>
      <c r="Q337" s="83"/>
      <c r="R337" s="83"/>
      <c r="S337" s="83"/>
      <c r="T337" s="83"/>
      <c r="U337" s="83"/>
      <c r="V337" s="83"/>
      <c r="W337" s="83"/>
      <c r="X337" s="83"/>
      <c r="Y337" s="83"/>
      <c r="Z337" s="83"/>
    </row>
    <row r="338" spans="1:26" ht="12.75" customHeight="1" x14ac:dyDescent="0.2">
      <c r="A338" s="266" t="str">
        <f>'Pista 01'!A43</f>
        <v>2.3.5</v>
      </c>
      <c r="B338" s="365" t="str">
        <f>VLOOKUP($A338,'Pista 01'!$A$8:$H$197,3,FALSE)</f>
        <v>Armação de viga parede de uma estrutura convencional de concreto armado, utilizando aço CA-50 de 12.5 mm</v>
      </c>
      <c r="C338" s="293"/>
      <c r="D338" s="293"/>
      <c r="E338" s="293"/>
      <c r="F338" s="293"/>
      <c r="G338" s="293"/>
      <c r="H338" s="293"/>
      <c r="I338" s="293"/>
      <c r="J338" s="293"/>
      <c r="K338" s="267" t="str">
        <f>VLOOKUP($A338,'Pista 01'!$A$8:$H$197,4,FALSE)</f>
        <v>kg</v>
      </c>
      <c r="L338" s="10"/>
      <c r="M338" s="10"/>
      <c r="N338" s="10"/>
      <c r="O338" s="10"/>
      <c r="P338" s="10"/>
      <c r="Q338" s="10"/>
      <c r="R338" s="10"/>
      <c r="S338" s="10"/>
      <c r="T338" s="10"/>
      <c r="U338" s="10"/>
      <c r="V338" s="10"/>
      <c r="W338" s="10"/>
      <c r="X338" s="10"/>
      <c r="Y338" s="10"/>
      <c r="Z338" s="10"/>
    </row>
    <row r="339" spans="1:26" ht="12.75" customHeight="1" x14ac:dyDescent="0.2">
      <c r="A339" s="362"/>
      <c r="B339" s="312"/>
      <c r="C339" s="260"/>
      <c r="D339" s="260"/>
      <c r="E339" s="260"/>
      <c r="F339" s="260"/>
      <c r="G339" s="360" t="s">
        <v>982</v>
      </c>
      <c r="H339" s="312"/>
      <c r="I339" s="360" t="s">
        <v>983</v>
      </c>
      <c r="J339" s="312"/>
      <c r="K339" s="312"/>
      <c r="L339" s="83"/>
      <c r="M339" s="83"/>
      <c r="N339" s="83"/>
      <c r="O339" s="83"/>
      <c r="P339" s="83"/>
      <c r="Q339" s="83"/>
      <c r="R339" s="83"/>
      <c r="S339" s="83"/>
      <c r="T339" s="83"/>
      <c r="U339" s="83"/>
      <c r="V339" s="83"/>
      <c r="W339" s="83"/>
      <c r="X339" s="83"/>
      <c r="Y339" s="83"/>
      <c r="Z339" s="83"/>
    </row>
    <row r="340" spans="1:26" ht="12.75" customHeight="1" x14ac:dyDescent="0.2">
      <c r="A340" s="362" t="s">
        <v>984</v>
      </c>
      <c r="B340" s="312"/>
      <c r="C340" s="156" t="s">
        <v>985</v>
      </c>
      <c r="D340" s="156" t="s">
        <v>986</v>
      </c>
      <c r="E340" s="156" t="s">
        <v>1017</v>
      </c>
      <c r="F340" s="156" t="s">
        <v>988</v>
      </c>
      <c r="G340" s="156" t="s">
        <v>989</v>
      </c>
      <c r="H340" s="156" t="s">
        <v>1018</v>
      </c>
      <c r="I340" s="156" t="s">
        <v>991</v>
      </c>
      <c r="J340" s="156" t="s">
        <v>989</v>
      </c>
      <c r="K340" s="156" t="s">
        <v>1018</v>
      </c>
      <c r="L340" s="83"/>
      <c r="M340" s="83"/>
      <c r="N340" s="83"/>
      <c r="O340" s="83"/>
      <c r="P340" s="83"/>
      <c r="Q340" s="83"/>
      <c r="R340" s="83"/>
      <c r="S340" s="83"/>
      <c r="T340" s="83"/>
      <c r="U340" s="83"/>
      <c r="V340" s="83"/>
      <c r="W340" s="83"/>
      <c r="X340" s="83"/>
      <c r="Y340" s="83"/>
      <c r="Z340" s="83"/>
    </row>
    <row r="341" spans="1:26" ht="12.75" customHeight="1" x14ac:dyDescent="0.2">
      <c r="A341" s="156"/>
      <c r="B341" s="261"/>
      <c r="C341" s="260"/>
      <c r="D341" s="260"/>
      <c r="E341" s="260"/>
      <c r="F341" s="260"/>
      <c r="G341" s="156" t="s">
        <v>992</v>
      </c>
      <c r="H341" s="156" t="s">
        <v>1019</v>
      </c>
      <c r="I341" s="156" t="s">
        <v>994</v>
      </c>
      <c r="J341" s="156" t="s">
        <v>992</v>
      </c>
      <c r="K341" s="156" t="s">
        <v>1019</v>
      </c>
      <c r="L341" s="83"/>
      <c r="M341" s="83"/>
      <c r="N341" s="83"/>
      <c r="O341" s="83"/>
      <c r="P341" s="83"/>
      <c r="Q341" s="83"/>
      <c r="R341" s="83"/>
      <c r="S341" s="83"/>
      <c r="T341" s="83"/>
      <c r="U341" s="83"/>
      <c r="V341" s="83"/>
      <c r="W341" s="83"/>
      <c r="X341" s="83"/>
      <c r="Y341" s="83"/>
      <c r="Z341" s="83"/>
    </row>
    <row r="342" spans="1:26" ht="12.75" customHeight="1" x14ac:dyDescent="0.2">
      <c r="A342" s="256"/>
      <c r="B342" s="257" t="s">
        <v>1023</v>
      </c>
      <c r="C342" s="262">
        <v>1</v>
      </c>
      <c r="D342" s="262">
        <v>38.200000000000003</v>
      </c>
      <c r="E342" s="263">
        <v>0.96299999999999997</v>
      </c>
      <c r="F342" s="262"/>
      <c r="G342" s="262"/>
      <c r="H342" s="262"/>
      <c r="I342" s="262"/>
      <c r="J342" s="262"/>
      <c r="K342" s="262">
        <f t="shared" ref="K342:K350" si="79">C342*D342*E342</f>
        <v>36.7866</v>
      </c>
      <c r="L342" s="83"/>
      <c r="M342" s="83"/>
      <c r="N342" s="83"/>
      <c r="O342" s="83"/>
      <c r="P342" s="83"/>
      <c r="Q342" s="83"/>
      <c r="R342" s="83"/>
      <c r="S342" s="83"/>
      <c r="T342" s="83"/>
      <c r="U342" s="83"/>
      <c r="V342" s="83"/>
      <c r="W342" s="83"/>
      <c r="X342" s="83"/>
      <c r="Y342" s="83"/>
      <c r="Z342" s="83"/>
    </row>
    <row r="343" spans="1:26" ht="12.75" customHeight="1" x14ac:dyDescent="0.2">
      <c r="A343" s="256"/>
      <c r="B343" s="257" t="s">
        <v>1023</v>
      </c>
      <c r="C343" s="262">
        <v>1</v>
      </c>
      <c r="D343" s="262">
        <v>22.2</v>
      </c>
      <c r="E343" s="263">
        <v>0.96299999999999997</v>
      </c>
      <c r="F343" s="262"/>
      <c r="G343" s="262"/>
      <c r="H343" s="262"/>
      <c r="I343" s="262"/>
      <c r="J343" s="262"/>
      <c r="K343" s="262">
        <f t="shared" si="79"/>
        <v>21.378599999999999</v>
      </c>
      <c r="L343" s="83"/>
      <c r="M343" s="83"/>
      <c r="N343" s="83"/>
      <c r="O343" s="83"/>
      <c r="P343" s="83"/>
      <c r="Q343" s="83"/>
      <c r="R343" s="83"/>
      <c r="S343" s="83"/>
      <c r="T343" s="83"/>
      <c r="U343" s="83"/>
      <c r="V343" s="83"/>
      <c r="W343" s="83"/>
      <c r="X343" s="83"/>
      <c r="Y343" s="83"/>
      <c r="Z343" s="83"/>
    </row>
    <row r="344" spans="1:26" ht="12.75" customHeight="1" x14ac:dyDescent="0.2">
      <c r="A344" s="256"/>
      <c r="B344" s="257" t="s">
        <v>1023</v>
      </c>
      <c r="C344" s="262">
        <v>1</v>
      </c>
      <c r="D344" s="262">
        <v>22.2</v>
      </c>
      <c r="E344" s="263">
        <v>0.96299999999999997</v>
      </c>
      <c r="F344" s="262"/>
      <c r="G344" s="262"/>
      <c r="H344" s="262"/>
      <c r="I344" s="262"/>
      <c r="J344" s="262"/>
      <c r="K344" s="262">
        <f t="shared" si="79"/>
        <v>21.378599999999999</v>
      </c>
      <c r="L344" s="83"/>
      <c r="M344" s="83"/>
      <c r="N344" s="83"/>
      <c r="O344" s="83"/>
      <c r="P344" s="83"/>
      <c r="Q344" s="83"/>
      <c r="R344" s="83"/>
      <c r="S344" s="83"/>
      <c r="T344" s="83"/>
      <c r="U344" s="83"/>
      <c r="V344" s="83"/>
      <c r="W344" s="83"/>
      <c r="X344" s="83"/>
      <c r="Y344" s="83"/>
      <c r="Z344" s="83"/>
    </row>
    <row r="345" spans="1:26" ht="12.75" customHeight="1" x14ac:dyDescent="0.2">
      <c r="A345" s="256"/>
      <c r="B345" s="257" t="s">
        <v>1023</v>
      </c>
      <c r="C345" s="262">
        <v>1</v>
      </c>
      <c r="D345" s="262">
        <v>11.1</v>
      </c>
      <c r="E345" s="263">
        <v>0.96299999999999997</v>
      </c>
      <c r="F345" s="262"/>
      <c r="G345" s="262"/>
      <c r="H345" s="262"/>
      <c r="I345" s="262"/>
      <c r="J345" s="262"/>
      <c r="K345" s="262">
        <f t="shared" si="79"/>
        <v>10.689299999999999</v>
      </c>
      <c r="L345" s="83"/>
      <c r="M345" s="83"/>
      <c r="N345" s="83"/>
      <c r="O345" s="83"/>
      <c r="P345" s="83"/>
      <c r="Q345" s="83"/>
      <c r="R345" s="83"/>
      <c r="S345" s="83"/>
      <c r="T345" s="83"/>
      <c r="U345" s="83"/>
      <c r="V345" s="83"/>
      <c r="W345" s="83"/>
      <c r="X345" s="83"/>
      <c r="Y345" s="83"/>
      <c r="Z345" s="83"/>
    </row>
    <row r="346" spans="1:26" ht="12.75" customHeight="1" x14ac:dyDescent="0.2">
      <c r="A346" s="256"/>
      <c r="B346" s="257" t="s">
        <v>1023</v>
      </c>
      <c r="C346" s="262">
        <v>1</v>
      </c>
      <c r="D346" s="262">
        <v>15.16</v>
      </c>
      <c r="E346" s="263">
        <v>0.96299999999999997</v>
      </c>
      <c r="F346" s="262"/>
      <c r="G346" s="262"/>
      <c r="H346" s="262"/>
      <c r="I346" s="262"/>
      <c r="J346" s="262"/>
      <c r="K346" s="262">
        <f t="shared" si="79"/>
        <v>14.599079999999999</v>
      </c>
      <c r="L346" s="83"/>
      <c r="M346" s="83"/>
      <c r="N346" s="83"/>
      <c r="O346" s="83"/>
      <c r="P346" s="83"/>
      <c r="Q346" s="83"/>
      <c r="R346" s="83"/>
      <c r="S346" s="83"/>
      <c r="T346" s="83"/>
      <c r="U346" s="83"/>
      <c r="V346" s="83"/>
      <c r="W346" s="83"/>
      <c r="X346" s="83"/>
      <c r="Y346" s="83"/>
      <c r="Z346" s="83"/>
    </row>
    <row r="347" spans="1:26" ht="12.75" customHeight="1" x14ac:dyDescent="0.2">
      <c r="A347" s="256"/>
      <c r="B347" s="257" t="s">
        <v>1023</v>
      </c>
      <c r="C347" s="262">
        <v>1</v>
      </c>
      <c r="D347" s="262">
        <v>5.7</v>
      </c>
      <c r="E347" s="263">
        <v>0.96299999999999997</v>
      </c>
      <c r="F347" s="262"/>
      <c r="G347" s="262"/>
      <c r="H347" s="262"/>
      <c r="I347" s="262"/>
      <c r="J347" s="262"/>
      <c r="K347" s="262">
        <f t="shared" si="79"/>
        <v>5.4890999999999996</v>
      </c>
      <c r="L347" s="83"/>
      <c r="M347" s="83"/>
      <c r="N347" s="83"/>
      <c r="O347" s="83"/>
      <c r="P347" s="83"/>
      <c r="Q347" s="83"/>
      <c r="R347" s="83"/>
      <c r="S347" s="83"/>
      <c r="T347" s="83"/>
      <c r="U347" s="83"/>
      <c r="V347" s="83"/>
      <c r="W347" s="83"/>
      <c r="X347" s="83"/>
      <c r="Y347" s="83"/>
      <c r="Z347" s="83"/>
    </row>
    <row r="348" spans="1:26" ht="12.75" customHeight="1" x14ac:dyDescent="0.2">
      <c r="A348" s="256"/>
      <c r="B348" s="257" t="s">
        <v>1023</v>
      </c>
      <c r="C348" s="262">
        <v>1</v>
      </c>
      <c r="D348" s="262">
        <v>15.16</v>
      </c>
      <c r="E348" s="263">
        <v>0.96299999999999997</v>
      </c>
      <c r="F348" s="262"/>
      <c r="G348" s="262"/>
      <c r="H348" s="262"/>
      <c r="I348" s="262"/>
      <c r="J348" s="262"/>
      <c r="K348" s="262">
        <f t="shared" si="79"/>
        <v>14.599079999999999</v>
      </c>
      <c r="L348" s="83"/>
      <c r="M348" s="83"/>
      <c r="N348" s="83"/>
      <c r="O348" s="83"/>
      <c r="P348" s="83"/>
      <c r="Q348" s="83"/>
      <c r="R348" s="83"/>
      <c r="S348" s="83"/>
      <c r="T348" s="83"/>
      <c r="U348" s="83"/>
      <c r="V348" s="83"/>
      <c r="W348" s="83"/>
      <c r="X348" s="83"/>
      <c r="Y348" s="83"/>
      <c r="Z348" s="83"/>
    </row>
    <row r="349" spans="1:26" ht="12.75" customHeight="1" x14ac:dyDescent="0.2">
      <c r="A349" s="256"/>
      <c r="B349" s="257" t="s">
        <v>1023</v>
      </c>
      <c r="C349" s="262">
        <v>1</v>
      </c>
      <c r="D349" s="262">
        <v>17.8</v>
      </c>
      <c r="E349" s="263">
        <v>0.96299999999999997</v>
      </c>
      <c r="F349" s="262"/>
      <c r="G349" s="262"/>
      <c r="H349" s="262"/>
      <c r="I349" s="262"/>
      <c r="J349" s="262"/>
      <c r="K349" s="262">
        <f t="shared" si="79"/>
        <v>17.141400000000001</v>
      </c>
      <c r="L349" s="83"/>
      <c r="M349" s="83"/>
      <c r="N349" s="83"/>
      <c r="O349" s="83"/>
      <c r="P349" s="83"/>
      <c r="Q349" s="83"/>
      <c r="R349" s="83"/>
      <c r="S349" s="83"/>
      <c r="T349" s="83"/>
      <c r="U349" s="83"/>
      <c r="V349" s="83"/>
      <c r="W349" s="83"/>
      <c r="X349" s="83"/>
      <c r="Y349" s="83"/>
      <c r="Z349" s="83"/>
    </row>
    <row r="350" spans="1:26" ht="12.75" customHeight="1" x14ac:dyDescent="0.2">
      <c r="A350" s="256"/>
      <c r="B350" s="257" t="s">
        <v>1023</v>
      </c>
      <c r="C350" s="262">
        <v>1</v>
      </c>
      <c r="D350" s="262">
        <v>15.6</v>
      </c>
      <c r="E350" s="263">
        <v>0.96299999999999997</v>
      </c>
      <c r="F350" s="262"/>
      <c r="G350" s="262"/>
      <c r="H350" s="262"/>
      <c r="I350" s="262"/>
      <c r="J350" s="262"/>
      <c r="K350" s="262">
        <f t="shared" si="79"/>
        <v>15.022799999999998</v>
      </c>
      <c r="L350" s="83"/>
      <c r="M350" s="83"/>
      <c r="N350" s="83"/>
      <c r="O350" s="83"/>
      <c r="P350" s="83"/>
      <c r="Q350" s="83"/>
      <c r="R350" s="83"/>
      <c r="S350" s="83"/>
      <c r="T350" s="83"/>
      <c r="U350" s="83"/>
      <c r="V350" s="83"/>
      <c r="W350" s="83"/>
      <c r="X350" s="83"/>
      <c r="Y350" s="83"/>
      <c r="Z350" s="83"/>
    </row>
    <row r="351" spans="1:26" ht="12.75" customHeight="1" x14ac:dyDescent="0.2">
      <c r="A351" s="256"/>
      <c r="B351" s="257"/>
      <c r="C351" s="262"/>
      <c r="D351" s="262"/>
      <c r="E351" s="262"/>
      <c r="F351" s="262"/>
      <c r="G351" s="262"/>
      <c r="H351" s="262"/>
      <c r="I351" s="262"/>
      <c r="J351" s="262"/>
      <c r="K351" s="264"/>
      <c r="L351" s="83"/>
      <c r="M351" s="83"/>
      <c r="N351" s="83"/>
      <c r="O351" s="83"/>
      <c r="P351" s="83"/>
      <c r="Q351" s="83"/>
      <c r="R351" s="83"/>
      <c r="S351" s="83"/>
      <c r="T351" s="83"/>
      <c r="U351" s="83"/>
      <c r="V351" s="83"/>
      <c r="W351" s="83"/>
      <c r="X351" s="83"/>
      <c r="Y351" s="83"/>
      <c r="Z351" s="83"/>
    </row>
    <row r="352" spans="1:26" ht="12.75" customHeight="1" x14ac:dyDescent="0.2">
      <c r="A352" s="256"/>
      <c r="B352" s="257"/>
      <c r="C352" s="257"/>
      <c r="D352" s="257"/>
      <c r="E352" s="257"/>
      <c r="F352" s="361" t="s">
        <v>997</v>
      </c>
      <c r="G352" s="312"/>
      <c r="H352" s="312"/>
      <c r="I352" s="265">
        <f>ROUND(SUM(I351),2)</f>
        <v>0</v>
      </c>
      <c r="J352" s="265">
        <f t="shared" ref="J352:K352" si="80">ROUND(SUM(J342:J351),2)</f>
        <v>0</v>
      </c>
      <c r="K352" s="265">
        <f t="shared" si="80"/>
        <v>157.08000000000001</v>
      </c>
      <c r="L352" s="83"/>
      <c r="M352" s="83"/>
      <c r="N352" s="83"/>
      <c r="O352" s="83"/>
      <c r="P352" s="83"/>
      <c r="Q352" s="83"/>
      <c r="R352" s="83"/>
      <c r="S352" s="83"/>
      <c r="T352" s="83"/>
      <c r="U352" s="83"/>
      <c r="V352" s="83"/>
      <c r="W352" s="83"/>
      <c r="X352" s="83"/>
      <c r="Y352" s="83"/>
      <c r="Z352" s="83"/>
    </row>
    <row r="353" spans="1:26" ht="12.75" customHeight="1" x14ac:dyDescent="0.2">
      <c r="A353" s="256"/>
      <c r="B353" s="363"/>
      <c r="C353" s="312"/>
      <c r="D353" s="312"/>
      <c r="E353" s="312"/>
      <c r="F353" s="312"/>
      <c r="G353" s="312"/>
      <c r="H353" s="312"/>
      <c r="I353" s="312"/>
      <c r="J353" s="312"/>
      <c r="K353" s="256"/>
      <c r="L353" s="83"/>
      <c r="M353" s="83"/>
      <c r="N353" s="83"/>
      <c r="O353" s="83"/>
      <c r="P353" s="83"/>
      <c r="Q353" s="83"/>
      <c r="R353" s="83"/>
      <c r="S353" s="83"/>
      <c r="T353" s="83"/>
      <c r="U353" s="83"/>
      <c r="V353" s="83"/>
      <c r="W353" s="83"/>
      <c r="X353" s="83"/>
      <c r="Y353" s="83"/>
      <c r="Z353" s="83"/>
    </row>
    <row r="354" spans="1:26" ht="24" customHeight="1" x14ac:dyDescent="0.2">
      <c r="A354" s="266" t="str">
        <f>'Pista 01'!A44</f>
        <v>2.3.6</v>
      </c>
      <c r="B354" s="365" t="str">
        <f>VLOOKUP($A354,'Pista 01'!$A$8:$H$197,3,FALSE)</f>
        <v>Concretagem de viga parede, com concreto usinado bombeável, classe de resistência 30MPa, com brita 0 e 1, slump = 100 +/- 20 mm, incluso serviço de bombeamento, lançamento, adensamento e acabamento</v>
      </c>
      <c r="C354" s="293"/>
      <c r="D354" s="293"/>
      <c r="E354" s="293"/>
      <c r="F354" s="293"/>
      <c r="G354" s="293"/>
      <c r="H354" s="293"/>
      <c r="I354" s="293"/>
      <c r="J354" s="293"/>
      <c r="K354" s="267" t="str">
        <f>VLOOKUP($A354,'Pista 01'!$A$8:$H$197,4,FALSE)</f>
        <v>m³</v>
      </c>
      <c r="L354" s="1"/>
      <c r="M354" s="1"/>
      <c r="N354" s="1"/>
      <c r="O354" s="1"/>
      <c r="P354" s="1"/>
      <c r="Q354" s="1"/>
      <c r="R354" s="1"/>
      <c r="S354" s="1"/>
      <c r="T354" s="1"/>
      <c r="U354" s="1"/>
      <c r="V354" s="1"/>
      <c r="W354" s="1"/>
      <c r="X354" s="1"/>
      <c r="Y354" s="1"/>
      <c r="Z354" s="1"/>
    </row>
    <row r="355" spans="1:26" ht="12.75" customHeight="1" x14ac:dyDescent="0.2">
      <c r="A355" s="362"/>
      <c r="B355" s="312"/>
      <c r="C355" s="260"/>
      <c r="D355" s="260"/>
      <c r="E355" s="260"/>
      <c r="F355" s="260"/>
      <c r="G355" s="360" t="s">
        <v>982</v>
      </c>
      <c r="H355" s="312"/>
      <c r="I355" s="360" t="s">
        <v>983</v>
      </c>
      <c r="J355" s="312"/>
      <c r="K355" s="312"/>
      <c r="L355" s="83"/>
      <c r="M355" s="83"/>
      <c r="N355" s="83"/>
      <c r="O355" s="83"/>
      <c r="P355" s="83"/>
      <c r="Q355" s="83"/>
      <c r="R355" s="83"/>
      <c r="S355" s="83"/>
      <c r="T355" s="83"/>
      <c r="U355" s="83"/>
      <c r="V355" s="83"/>
      <c r="W355" s="83"/>
      <c r="X355" s="83"/>
      <c r="Y355" s="83"/>
      <c r="Z355" s="83"/>
    </row>
    <row r="356" spans="1:26" ht="12.75" customHeight="1" x14ac:dyDescent="0.2">
      <c r="A356" s="362" t="s">
        <v>984</v>
      </c>
      <c r="B356" s="312"/>
      <c r="C356" s="156" t="s">
        <v>985</v>
      </c>
      <c r="D356" s="156" t="s">
        <v>986</v>
      </c>
      <c r="E356" s="156" t="s">
        <v>987</v>
      </c>
      <c r="F356" s="156" t="s">
        <v>988</v>
      </c>
      <c r="G356" s="156" t="s">
        <v>989</v>
      </c>
      <c r="H356" s="156" t="s">
        <v>990</v>
      </c>
      <c r="I356" s="156" t="s">
        <v>991</v>
      </c>
      <c r="J356" s="156" t="s">
        <v>989</v>
      </c>
      <c r="K356" s="156" t="s">
        <v>990</v>
      </c>
      <c r="L356" s="83"/>
      <c r="M356" s="83"/>
      <c r="N356" s="83"/>
      <c r="O356" s="83"/>
      <c r="P356" s="83"/>
      <c r="Q356" s="83"/>
      <c r="R356" s="83"/>
      <c r="S356" s="83"/>
      <c r="T356" s="83"/>
      <c r="U356" s="83"/>
      <c r="V356" s="83"/>
      <c r="W356" s="83"/>
      <c r="X356" s="83"/>
      <c r="Y356" s="83"/>
      <c r="Z356" s="83"/>
    </row>
    <row r="357" spans="1:26" ht="12.75" customHeight="1" x14ac:dyDescent="0.2">
      <c r="A357" s="156"/>
      <c r="B357" s="261"/>
      <c r="C357" s="260"/>
      <c r="D357" s="260"/>
      <c r="E357" s="156" t="s">
        <v>994</v>
      </c>
      <c r="F357" s="156" t="s">
        <v>994</v>
      </c>
      <c r="G357" s="156" t="s">
        <v>992</v>
      </c>
      <c r="H357" s="156" t="s">
        <v>993</v>
      </c>
      <c r="I357" s="156" t="s">
        <v>994</v>
      </c>
      <c r="J357" s="156" t="s">
        <v>992</v>
      </c>
      <c r="K357" s="156" t="s">
        <v>993</v>
      </c>
      <c r="L357" s="83"/>
      <c r="M357" s="83"/>
      <c r="N357" s="83"/>
      <c r="O357" s="83"/>
      <c r="P357" s="83"/>
      <c r="Q357" s="83"/>
      <c r="R357" s="83"/>
      <c r="S357" s="83"/>
      <c r="T357" s="83"/>
      <c r="U357" s="83"/>
      <c r="V357" s="83"/>
      <c r="W357" s="83"/>
      <c r="X357" s="83"/>
      <c r="Y357" s="83"/>
      <c r="Z357" s="83"/>
    </row>
    <row r="358" spans="1:26" ht="12.75" customHeight="1" x14ac:dyDescent="0.2">
      <c r="A358" s="256"/>
      <c r="B358" s="257" t="s">
        <v>1024</v>
      </c>
      <c r="C358" s="262">
        <v>1</v>
      </c>
      <c r="D358" s="262">
        <v>11.48</v>
      </c>
      <c r="E358" s="263">
        <v>0.16</v>
      </c>
      <c r="F358" s="262">
        <v>2.92</v>
      </c>
      <c r="G358" s="263"/>
      <c r="H358" s="262">
        <f t="shared" ref="H358:H362" si="81">D358*E358*F358</f>
        <v>5.3634560000000002</v>
      </c>
      <c r="I358" s="262"/>
      <c r="J358" s="262"/>
      <c r="K358" s="262">
        <f t="shared" ref="K358:K362" si="82">C358*H358</f>
        <v>5.3634560000000002</v>
      </c>
      <c r="L358" s="83"/>
      <c r="M358" s="83"/>
      <c r="N358" s="83"/>
      <c r="O358" s="83"/>
      <c r="P358" s="83"/>
      <c r="Q358" s="83"/>
      <c r="R358" s="83"/>
      <c r="S358" s="83"/>
      <c r="T358" s="83"/>
      <c r="U358" s="83"/>
      <c r="V358" s="83"/>
      <c r="W358" s="83"/>
      <c r="X358" s="83"/>
      <c r="Y358" s="83"/>
      <c r="Z358" s="83"/>
    </row>
    <row r="359" spans="1:26" ht="12.75" customHeight="1" x14ac:dyDescent="0.2">
      <c r="A359" s="256"/>
      <c r="B359" s="257" t="s">
        <v>1024</v>
      </c>
      <c r="C359" s="262">
        <v>1</v>
      </c>
      <c r="D359" s="262">
        <v>9.32</v>
      </c>
      <c r="E359" s="263">
        <v>0.16</v>
      </c>
      <c r="F359" s="262">
        <v>2.92</v>
      </c>
      <c r="G359" s="263"/>
      <c r="H359" s="262">
        <f t="shared" si="81"/>
        <v>4.354304</v>
      </c>
      <c r="I359" s="262"/>
      <c r="J359" s="262"/>
      <c r="K359" s="262">
        <f t="shared" si="82"/>
        <v>4.354304</v>
      </c>
      <c r="L359" s="83"/>
      <c r="M359" s="83"/>
      <c r="N359" s="83"/>
      <c r="O359" s="83"/>
      <c r="P359" s="83"/>
      <c r="Q359" s="83"/>
      <c r="R359" s="83"/>
      <c r="S359" s="83"/>
      <c r="T359" s="83"/>
      <c r="U359" s="83"/>
      <c r="V359" s="83"/>
      <c r="W359" s="83"/>
      <c r="X359" s="83"/>
      <c r="Y359" s="83"/>
      <c r="Z359" s="83"/>
    </row>
    <row r="360" spans="1:26" ht="12.75" customHeight="1" x14ac:dyDescent="0.2">
      <c r="A360" s="256"/>
      <c r="B360" s="257" t="s">
        <v>1024</v>
      </c>
      <c r="C360" s="262">
        <v>4</v>
      </c>
      <c r="D360" s="262">
        <v>5.32</v>
      </c>
      <c r="E360" s="263">
        <v>0.16</v>
      </c>
      <c r="F360" s="262">
        <v>2.92</v>
      </c>
      <c r="G360" s="263"/>
      <c r="H360" s="262">
        <f t="shared" si="81"/>
        <v>2.4855040000000002</v>
      </c>
      <c r="I360" s="262"/>
      <c r="J360" s="262"/>
      <c r="K360" s="262">
        <f t="shared" si="82"/>
        <v>9.9420160000000006</v>
      </c>
      <c r="L360" s="83"/>
      <c r="M360" s="83"/>
      <c r="N360" s="83"/>
      <c r="O360" s="83"/>
      <c r="P360" s="83"/>
      <c r="Q360" s="83"/>
      <c r="R360" s="83"/>
      <c r="S360" s="83"/>
      <c r="T360" s="83"/>
      <c r="U360" s="83"/>
      <c r="V360" s="83"/>
      <c r="W360" s="83"/>
      <c r="X360" s="83"/>
      <c r="Y360" s="83"/>
      <c r="Z360" s="83"/>
    </row>
    <row r="361" spans="1:26" ht="12.75" customHeight="1" x14ac:dyDescent="0.2">
      <c r="A361" s="256"/>
      <c r="B361" s="257" t="s">
        <v>1024</v>
      </c>
      <c r="C361" s="262">
        <v>1</v>
      </c>
      <c r="D361" s="262">
        <v>2.96</v>
      </c>
      <c r="E361" s="263">
        <v>0.16</v>
      </c>
      <c r="F361" s="262">
        <v>2.02</v>
      </c>
      <c r="G361" s="263"/>
      <c r="H361" s="262">
        <f t="shared" si="81"/>
        <v>0.95667200000000008</v>
      </c>
      <c r="I361" s="262"/>
      <c r="J361" s="262"/>
      <c r="K361" s="262">
        <f t="shared" si="82"/>
        <v>0.95667200000000008</v>
      </c>
      <c r="L361" s="83"/>
      <c r="M361" s="83"/>
      <c r="N361" s="83"/>
      <c r="O361" s="83"/>
      <c r="P361" s="83"/>
      <c r="Q361" s="83"/>
      <c r="R361" s="83"/>
      <c r="S361" s="83"/>
      <c r="T361" s="83"/>
      <c r="U361" s="83"/>
      <c r="V361" s="83"/>
      <c r="W361" s="83"/>
      <c r="X361" s="83"/>
      <c r="Y361" s="83"/>
      <c r="Z361" s="83"/>
    </row>
    <row r="362" spans="1:26" ht="12.75" customHeight="1" x14ac:dyDescent="0.2">
      <c r="A362" s="256"/>
      <c r="B362" s="257" t="s">
        <v>1024</v>
      </c>
      <c r="C362" s="262">
        <v>1</v>
      </c>
      <c r="D362" s="262">
        <v>2.96</v>
      </c>
      <c r="E362" s="263">
        <v>0.16</v>
      </c>
      <c r="F362" s="262">
        <v>2.02</v>
      </c>
      <c r="G362" s="263"/>
      <c r="H362" s="262">
        <f t="shared" si="81"/>
        <v>0.95667200000000008</v>
      </c>
      <c r="I362" s="262"/>
      <c r="J362" s="262"/>
      <c r="K362" s="262">
        <f t="shared" si="82"/>
        <v>0.95667200000000008</v>
      </c>
      <c r="L362" s="83"/>
      <c r="M362" s="83"/>
      <c r="N362" s="83"/>
      <c r="O362" s="83"/>
      <c r="P362" s="83"/>
      <c r="Q362" s="83"/>
      <c r="R362" s="83"/>
      <c r="S362" s="83"/>
      <c r="T362" s="83"/>
      <c r="U362" s="83"/>
      <c r="V362" s="83"/>
      <c r="W362" s="83"/>
      <c r="X362" s="83"/>
      <c r="Y362" s="83"/>
      <c r="Z362" s="83"/>
    </row>
    <row r="363" spans="1:26" ht="12.75" customHeight="1" x14ac:dyDescent="0.2">
      <c r="A363" s="256"/>
      <c r="B363" s="257"/>
      <c r="C363" s="262"/>
      <c r="D363" s="262"/>
      <c r="E363" s="262"/>
      <c r="F363" s="262"/>
      <c r="G363" s="262"/>
      <c r="H363" s="262"/>
      <c r="I363" s="262"/>
      <c r="J363" s="262"/>
      <c r="K363" s="264"/>
      <c r="L363" s="83"/>
      <c r="M363" s="83"/>
      <c r="N363" s="83"/>
      <c r="O363" s="83"/>
      <c r="P363" s="83"/>
      <c r="Q363" s="83"/>
      <c r="R363" s="83"/>
      <c r="S363" s="83"/>
      <c r="T363" s="83"/>
      <c r="U363" s="83"/>
      <c r="V363" s="83"/>
      <c r="W363" s="83"/>
      <c r="X363" s="83"/>
      <c r="Y363" s="83"/>
      <c r="Z363" s="83"/>
    </row>
    <row r="364" spans="1:26" ht="12.75" customHeight="1" x14ac:dyDescent="0.2">
      <c r="A364" s="256"/>
      <c r="B364" s="257"/>
      <c r="C364" s="257"/>
      <c r="D364" s="257"/>
      <c r="E364" s="257"/>
      <c r="F364" s="361" t="s">
        <v>997</v>
      </c>
      <c r="G364" s="312"/>
      <c r="H364" s="312"/>
      <c r="I364" s="265">
        <f t="shared" ref="I364:K364" si="83">ROUND(SUM(I358:I363),2)</f>
        <v>0</v>
      </c>
      <c r="J364" s="265">
        <f t="shared" si="83"/>
        <v>0</v>
      </c>
      <c r="K364" s="265">
        <f t="shared" si="83"/>
        <v>21.57</v>
      </c>
      <c r="L364" s="83"/>
      <c r="M364" s="83"/>
      <c r="N364" s="83"/>
      <c r="O364" s="83"/>
      <c r="P364" s="83"/>
      <c r="Q364" s="83"/>
      <c r="R364" s="83"/>
      <c r="S364" s="83"/>
      <c r="T364" s="83"/>
      <c r="U364" s="83"/>
      <c r="V364" s="83"/>
      <c r="W364" s="83"/>
      <c r="X364" s="83"/>
      <c r="Y364" s="83"/>
      <c r="Z364" s="83"/>
    </row>
    <row r="365" spans="1:26" ht="12.75" customHeight="1" x14ac:dyDescent="0.2">
      <c r="A365" s="256"/>
      <c r="B365" s="363"/>
      <c r="C365" s="312"/>
      <c r="D365" s="312"/>
      <c r="E365" s="312"/>
      <c r="F365" s="312"/>
      <c r="G365" s="312"/>
      <c r="H365" s="312"/>
      <c r="I365" s="312"/>
      <c r="J365" s="312"/>
      <c r="K365" s="256"/>
      <c r="L365" s="83"/>
      <c r="M365" s="83"/>
      <c r="N365" s="83"/>
      <c r="O365" s="83"/>
      <c r="P365" s="83"/>
      <c r="Q365" s="83"/>
      <c r="R365" s="83"/>
      <c r="S365" s="83"/>
      <c r="T365" s="83"/>
      <c r="U365" s="83"/>
      <c r="V365" s="83"/>
      <c r="W365" s="83"/>
      <c r="X365" s="83"/>
      <c r="Y365" s="83"/>
      <c r="Z365" s="83"/>
    </row>
    <row r="366" spans="1:26" ht="25.5" customHeight="1" x14ac:dyDescent="0.2">
      <c r="A366" s="266" t="str">
        <f>'Pista 01'!A46</f>
        <v>2.4.1</v>
      </c>
      <c r="B366" s="365" t="str">
        <f>VLOOKUP($A366,'Pista 01'!$A$8:$H$197,3,FALSE)</f>
        <v>Montagem e desmontagem de forma de laje maciça, pé-direito simples, em madeira serrada</v>
      </c>
      <c r="C366" s="293"/>
      <c r="D366" s="293"/>
      <c r="E366" s="293"/>
      <c r="F366" s="293"/>
      <c r="G366" s="293"/>
      <c r="H366" s="293"/>
      <c r="I366" s="293"/>
      <c r="J366" s="293"/>
      <c r="K366" s="267" t="str">
        <f>VLOOKUP($A366,'Pista 01'!$A$8:$H$197,4,FALSE)</f>
        <v>m²</v>
      </c>
      <c r="L366" s="1"/>
      <c r="M366" s="1"/>
      <c r="N366" s="1"/>
      <c r="O366" s="1"/>
      <c r="P366" s="1"/>
      <c r="Q366" s="1"/>
      <c r="R366" s="1"/>
      <c r="S366" s="1"/>
      <c r="T366" s="1"/>
      <c r="U366" s="1"/>
      <c r="V366" s="1"/>
      <c r="W366" s="1"/>
      <c r="X366" s="1"/>
      <c r="Y366" s="1"/>
      <c r="Z366" s="1"/>
    </row>
    <row r="367" spans="1:26" ht="12.75" customHeight="1" x14ac:dyDescent="0.2">
      <c r="A367" s="362"/>
      <c r="B367" s="312"/>
      <c r="C367" s="260"/>
      <c r="D367" s="260"/>
      <c r="E367" s="260"/>
      <c r="F367" s="260"/>
      <c r="G367" s="360" t="s">
        <v>982</v>
      </c>
      <c r="H367" s="312"/>
      <c r="I367" s="360" t="s">
        <v>983</v>
      </c>
      <c r="J367" s="312"/>
      <c r="K367" s="312"/>
      <c r="L367" s="83"/>
      <c r="M367" s="83"/>
      <c r="N367" s="83"/>
      <c r="O367" s="83"/>
      <c r="P367" s="83"/>
      <c r="Q367" s="83"/>
      <c r="R367" s="83"/>
      <c r="S367" s="83"/>
      <c r="T367" s="83"/>
      <c r="U367" s="83"/>
      <c r="V367" s="83"/>
      <c r="W367" s="83"/>
      <c r="X367" s="83"/>
      <c r="Y367" s="83"/>
      <c r="Z367" s="83"/>
    </row>
    <row r="368" spans="1:26" ht="12.75" customHeight="1" x14ac:dyDescent="0.2">
      <c r="A368" s="362" t="s">
        <v>984</v>
      </c>
      <c r="B368" s="312"/>
      <c r="C368" s="156" t="s">
        <v>985</v>
      </c>
      <c r="D368" s="156" t="s">
        <v>986</v>
      </c>
      <c r="E368" s="156" t="s">
        <v>989</v>
      </c>
      <c r="F368" s="156" t="s">
        <v>988</v>
      </c>
      <c r="G368" s="156" t="s">
        <v>989</v>
      </c>
      <c r="H368" s="156" t="s">
        <v>990</v>
      </c>
      <c r="I368" s="156" t="s">
        <v>991</v>
      </c>
      <c r="J368" s="156" t="s">
        <v>989</v>
      </c>
      <c r="K368" s="156" t="s">
        <v>990</v>
      </c>
      <c r="L368" s="83"/>
      <c r="M368" s="83"/>
      <c r="N368" s="83"/>
      <c r="O368" s="83"/>
      <c r="P368" s="83"/>
      <c r="Q368" s="83"/>
      <c r="R368" s="83"/>
      <c r="S368" s="83"/>
      <c r="T368" s="83"/>
      <c r="U368" s="83"/>
      <c r="V368" s="83"/>
      <c r="W368" s="83"/>
      <c r="X368" s="83"/>
      <c r="Y368" s="83"/>
      <c r="Z368" s="83"/>
    </row>
    <row r="369" spans="1:26" ht="12.75" customHeight="1" x14ac:dyDescent="0.2">
      <c r="A369" s="156"/>
      <c r="B369" s="261"/>
      <c r="C369" s="260"/>
      <c r="D369" s="260"/>
      <c r="E369" s="156" t="s">
        <v>992</v>
      </c>
      <c r="F369" s="156" t="s">
        <v>994</v>
      </c>
      <c r="G369" s="156" t="s">
        <v>992</v>
      </c>
      <c r="H369" s="156" t="s">
        <v>993</v>
      </c>
      <c r="I369" s="156" t="s">
        <v>994</v>
      </c>
      <c r="J369" s="156" t="s">
        <v>992</v>
      </c>
      <c r="K369" s="156" t="s">
        <v>993</v>
      </c>
      <c r="L369" s="83"/>
      <c r="M369" s="83"/>
      <c r="N369" s="83"/>
      <c r="O369" s="83"/>
      <c r="P369" s="83"/>
      <c r="Q369" s="83"/>
      <c r="R369" s="83"/>
      <c r="S369" s="83"/>
      <c r="T369" s="83"/>
      <c r="U369" s="83"/>
      <c r="V369" s="83"/>
      <c r="W369" s="83"/>
      <c r="X369" s="83"/>
      <c r="Y369" s="83"/>
      <c r="Z369" s="83"/>
    </row>
    <row r="370" spans="1:26" ht="12.75" customHeight="1" x14ac:dyDescent="0.2">
      <c r="A370" s="256"/>
      <c r="B370" s="257" t="s">
        <v>1026</v>
      </c>
      <c r="C370" s="262">
        <v>1</v>
      </c>
      <c r="D370" s="262"/>
      <c r="E370" s="263"/>
      <c r="F370" s="262"/>
      <c r="G370" s="263"/>
      <c r="H370" s="262">
        <f t="shared" ref="H370:H374" si="84">E370*F370</f>
        <v>0</v>
      </c>
      <c r="I370" s="262"/>
      <c r="J370" s="262">
        <v>59.12</v>
      </c>
      <c r="K370" s="262">
        <f t="shared" ref="K370:K374" si="85">C370*H370</f>
        <v>0</v>
      </c>
      <c r="L370" s="83"/>
      <c r="M370" s="83"/>
      <c r="N370" s="83"/>
      <c r="O370" s="83"/>
      <c r="P370" s="83"/>
      <c r="Q370" s="83"/>
      <c r="R370" s="83"/>
      <c r="S370" s="83"/>
      <c r="T370" s="83"/>
      <c r="U370" s="83"/>
      <c r="V370" s="83"/>
      <c r="W370" s="83"/>
      <c r="X370" s="83"/>
      <c r="Y370" s="83"/>
      <c r="Z370" s="83"/>
    </row>
    <row r="371" spans="1:26" ht="12.75" customHeight="1" x14ac:dyDescent="0.2">
      <c r="A371" s="256"/>
      <c r="B371" s="257"/>
      <c r="C371" s="262"/>
      <c r="D371" s="262"/>
      <c r="E371" s="263"/>
      <c r="F371" s="262"/>
      <c r="G371" s="263"/>
      <c r="H371" s="262">
        <f t="shared" si="84"/>
        <v>0</v>
      </c>
      <c r="I371" s="262"/>
      <c r="J371" s="262">
        <f t="shared" ref="J371:J374" si="86">C371*D371*F371</f>
        <v>0</v>
      </c>
      <c r="K371" s="262">
        <f t="shared" si="85"/>
        <v>0</v>
      </c>
      <c r="L371" s="83"/>
      <c r="M371" s="83"/>
      <c r="N371" s="83"/>
      <c r="O371" s="83"/>
      <c r="P371" s="83"/>
      <c r="Q371" s="83"/>
      <c r="R371" s="83"/>
      <c r="S371" s="83"/>
      <c r="T371" s="83"/>
      <c r="U371" s="83"/>
      <c r="V371" s="83"/>
      <c r="W371" s="83"/>
      <c r="X371" s="83"/>
      <c r="Y371" s="83"/>
      <c r="Z371" s="83"/>
    </row>
    <row r="372" spans="1:26" ht="12.75" customHeight="1" x14ac:dyDescent="0.2">
      <c r="A372" s="256"/>
      <c r="B372" s="257"/>
      <c r="C372" s="262"/>
      <c r="D372" s="262"/>
      <c r="E372" s="263"/>
      <c r="F372" s="262"/>
      <c r="G372" s="263"/>
      <c r="H372" s="262">
        <f t="shared" si="84"/>
        <v>0</v>
      </c>
      <c r="I372" s="262"/>
      <c r="J372" s="262">
        <f t="shared" si="86"/>
        <v>0</v>
      </c>
      <c r="K372" s="262">
        <f t="shared" si="85"/>
        <v>0</v>
      </c>
      <c r="L372" s="83"/>
      <c r="M372" s="83"/>
      <c r="N372" s="83"/>
      <c r="O372" s="83"/>
      <c r="P372" s="83"/>
      <c r="Q372" s="83"/>
      <c r="R372" s="83"/>
      <c r="S372" s="83"/>
      <c r="T372" s="83"/>
      <c r="U372" s="83"/>
      <c r="V372" s="83"/>
      <c r="W372" s="83"/>
      <c r="X372" s="83"/>
      <c r="Y372" s="83"/>
      <c r="Z372" s="83"/>
    </row>
    <row r="373" spans="1:26" ht="12.75" customHeight="1" x14ac:dyDescent="0.2">
      <c r="A373" s="256"/>
      <c r="B373" s="257"/>
      <c r="C373" s="262"/>
      <c r="D373" s="262"/>
      <c r="E373" s="263"/>
      <c r="F373" s="262"/>
      <c r="G373" s="263"/>
      <c r="H373" s="262">
        <f t="shared" si="84"/>
        <v>0</v>
      </c>
      <c r="I373" s="262"/>
      <c r="J373" s="262">
        <f t="shared" si="86"/>
        <v>0</v>
      </c>
      <c r="K373" s="262">
        <f t="shared" si="85"/>
        <v>0</v>
      </c>
      <c r="L373" s="83"/>
      <c r="M373" s="83"/>
      <c r="N373" s="83"/>
      <c r="O373" s="83"/>
      <c r="P373" s="83"/>
      <c r="Q373" s="83"/>
      <c r="R373" s="83"/>
      <c r="S373" s="83"/>
      <c r="T373" s="83"/>
      <c r="U373" s="83"/>
      <c r="V373" s="83"/>
      <c r="W373" s="83"/>
      <c r="X373" s="83"/>
      <c r="Y373" s="83"/>
      <c r="Z373" s="83"/>
    </row>
    <row r="374" spans="1:26" ht="12.75" customHeight="1" x14ac:dyDescent="0.2">
      <c r="A374" s="256"/>
      <c r="B374" s="257"/>
      <c r="C374" s="262"/>
      <c r="D374" s="262"/>
      <c r="E374" s="263"/>
      <c r="F374" s="262"/>
      <c r="G374" s="263"/>
      <c r="H374" s="262">
        <f t="shared" si="84"/>
        <v>0</v>
      </c>
      <c r="I374" s="262"/>
      <c r="J374" s="262">
        <f t="shared" si="86"/>
        <v>0</v>
      </c>
      <c r="K374" s="262">
        <f t="shared" si="85"/>
        <v>0</v>
      </c>
      <c r="L374" s="83"/>
      <c r="M374" s="83"/>
      <c r="N374" s="83"/>
      <c r="O374" s="83"/>
      <c r="P374" s="83"/>
      <c r="Q374" s="83"/>
      <c r="R374" s="83"/>
      <c r="S374" s="83"/>
      <c r="T374" s="83"/>
      <c r="U374" s="83"/>
      <c r="V374" s="83"/>
      <c r="W374" s="83"/>
      <c r="X374" s="83"/>
      <c r="Y374" s="83"/>
      <c r="Z374" s="83"/>
    </row>
    <row r="375" spans="1:26" ht="12.75" customHeight="1" x14ac:dyDescent="0.2">
      <c r="A375" s="256"/>
      <c r="B375" s="257"/>
      <c r="C375" s="262"/>
      <c r="D375" s="262"/>
      <c r="E375" s="262"/>
      <c r="F375" s="262"/>
      <c r="G375" s="262"/>
      <c r="H375" s="262"/>
      <c r="I375" s="262"/>
      <c r="J375" s="262"/>
      <c r="K375" s="264"/>
      <c r="L375" s="83"/>
      <c r="M375" s="83"/>
      <c r="N375" s="83"/>
      <c r="O375" s="83"/>
      <c r="P375" s="83"/>
      <c r="Q375" s="83"/>
      <c r="R375" s="83"/>
      <c r="S375" s="83"/>
      <c r="T375" s="83"/>
      <c r="U375" s="83"/>
      <c r="V375" s="83"/>
      <c r="W375" s="83"/>
      <c r="X375" s="83"/>
      <c r="Y375" s="83"/>
      <c r="Z375" s="83"/>
    </row>
    <row r="376" spans="1:26" ht="12.75" customHeight="1" x14ac:dyDescent="0.2">
      <c r="A376" s="256"/>
      <c r="B376" s="257"/>
      <c r="C376" s="257"/>
      <c r="D376" s="257"/>
      <c r="E376" s="257"/>
      <c r="F376" s="361" t="s">
        <v>997</v>
      </c>
      <c r="G376" s="312"/>
      <c r="H376" s="312"/>
      <c r="I376" s="265">
        <f t="shared" ref="I376:K376" si="87">ROUND(SUM(I370:I375),2)</f>
        <v>0</v>
      </c>
      <c r="J376" s="265">
        <f t="shared" si="87"/>
        <v>59.12</v>
      </c>
      <c r="K376" s="265">
        <f t="shared" si="87"/>
        <v>0</v>
      </c>
      <c r="L376" s="83"/>
      <c r="M376" s="83"/>
      <c r="N376" s="83"/>
      <c r="O376" s="83"/>
      <c r="P376" s="83"/>
      <c r="Q376" s="83"/>
      <c r="R376" s="83"/>
      <c r="S376" s="83"/>
      <c r="T376" s="83"/>
      <c r="U376" s="83"/>
      <c r="V376" s="83"/>
      <c r="W376" s="83"/>
      <c r="X376" s="83"/>
      <c r="Y376" s="83"/>
      <c r="Z376" s="83"/>
    </row>
    <row r="377" spans="1:26" ht="12.75" customHeight="1" x14ac:dyDescent="0.2">
      <c r="A377" s="256"/>
      <c r="B377" s="363"/>
      <c r="C377" s="312"/>
      <c r="D377" s="312"/>
      <c r="E377" s="312"/>
      <c r="F377" s="312"/>
      <c r="G377" s="312"/>
      <c r="H377" s="312"/>
      <c r="I377" s="312"/>
      <c r="J377" s="312"/>
      <c r="K377" s="256"/>
      <c r="L377" s="83"/>
      <c r="M377" s="83"/>
      <c r="N377" s="83"/>
      <c r="O377" s="83"/>
      <c r="P377" s="83"/>
      <c r="Q377" s="83"/>
      <c r="R377" s="83"/>
      <c r="S377" s="83"/>
      <c r="T377" s="83"/>
      <c r="U377" s="83"/>
      <c r="V377" s="83"/>
      <c r="W377" s="83"/>
      <c r="X377" s="83"/>
      <c r="Y377" s="83"/>
      <c r="Z377" s="83"/>
    </row>
    <row r="378" spans="1:26" ht="12.75" customHeight="1" x14ac:dyDescent="0.2">
      <c r="A378" s="266" t="str">
        <f>'Pista 01'!A47</f>
        <v>2.4.2</v>
      </c>
      <c r="B378" s="365" t="str">
        <f>VLOOKUP($A378,'Pista 01'!$A$8:$H$197,3,FALSE)</f>
        <v>Armação de laje de uma estrutura convencional de concreto armado, utilizando aço CA-60 de 5.0 mm</v>
      </c>
      <c r="C378" s="293"/>
      <c r="D378" s="293"/>
      <c r="E378" s="293"/>
      <c r="F378" s="293"/>
      <c r="G378" s="293"/>
      <c r="H378" s="293"/>
      <c r="I378" s="293"/>
      <c r="J378" s="293"/>
      <c r="K378" s="267" t="str">
        <f>VLOOKUP($A378,'Pista 01'!$A$8:$H$197,4,FALSE)</f>
        <v>kg</v>
      </c>
      <c r="L378" s="10"/>
      <c r="M378" s="10"/>
      <c r="N378" s="10"/>
      <c r="O378" s="10"/>
      <c r="P378" s="10"/>
      <c r="Q378" s="10"/>
      <c r="R378" s="10"/>
      <c r="S378" s="10"/>
      <c r="T378" s="10"/>
      <c r="U378" s="10"/>
      <c r="V378" s="10"/>
      <c r="W378" s="10"/>
      <c r="X378" s="10"/>
      <c r="Y378" s="10"/>
      <c r="Z378" s="10"/>
    </row>
    <row r="379" spans="1:26" ht="12.75" customHeight="1" x14ac:dyDescent="0.2">
      <c r="A379" s="362"/>
      <c r="B379" s="312"/>
      <c r="C379" s="260"/>
      <c r="D379" s="260"/>
      <c r="E379" s="260"/>
      <c r="F379" s="260"/>
      <c r="G379" s="360" t="s">
        <v>982</v>
      </c>
      <c r="H379" s="312"/>
      <c r="I379" s="360" t="s">
        <v>983</v>
      </c>
      <c r="J379" s="312"/>
      <c r="K379" s="312"/>
      <c r="L379" s="83"/>
      <c r="M379" s="83"/>
      <c r="N379" s="83"/>
      <c r="O379" s="83"/>
      <c r="P379" s="83"/>
      <c r="Q379" s="83"/>
      <c r="R379" s="83"/>
      <c r="S379" s="83"/>
      <c r="T379" s="83"/>
      <c r="U379" s="83"/>
      <c r="V379" s="83"/>
      <c r="W379" s="83"/>
      <c r="X379" s="83"/>
      <c r="Y379" s="83"/>
      <c r="Z379" s="83"/>
    </row>
    <row r="380" spans="1:26" ht="12.75" customHeight="1" x14ac:dyDescent="0.2">
      <c r="A380" s="362" t="s">
        <v>984</v>
      </c>
      <c r="B380" s="312"/>
      <c r="C380" s="156" t="s">
        <v>985</v>
      </c>
      <c r="D380" s="156" t="s">
        <v>986</v>
      </c>
      <c r="E380" s="156" t="s">
        <v>1017</v>
      </c>
      <c r="F380" s="156" t="s">
        <v>988</v>
      </c>
      <c r="G380" s="156" t="s">
        <v>989</v>
      </c>
      <c r="H380" s="156" t="s">
        <v>1018</v>
      </c>
      <c r="I380" s="156" t="s">
        <v>991</v>
      </c>
      <c r="J380" s="156" t="s">
        <v>989</v>
      </c>
      <c r="K380" s="156" t="s">
        <v>1018</v>
      </c>
      <c r="L380" s="83"/>
      <c r="M380" s="83"/>
      <c r="N380" s="83"/>
      <c r="O380" s="83"/>
      <c r="P380" s="83"/>
      <c r="Q380" s="83"/>
      <c r="R380" s="83"/>
      <c r="S380" s="83"/>
      <c r="T380" s="83"/>
      <c r="U380" s="83"/>
      <c r="V380" s="83"/>
      <c r="W380" s="83"/>
      <c r="X380" s="83"/>
      <c r="Y380" s="83"/>
      <c r="Z380" s="83"/>
    </row>
    <row r="381" spans="1:26" ht="12.75" customHeight="1" x14ac:dyDescent="0.2">
      <c r="A381" s="156"/>
      <c r="B381" s="261"/>
      <c r="C381" s="260"/>
      <c r="D381" s="260"/>
      <c r="E381" s="260"/>
      <c r="F381" s="260"/>
      <c r="G381" s="156" t="s">
        <v>992</v>
      </c>
      <c r="H381" s="156" t="s">
        <v>1019</v>
      </c>
      <c r="I381" s="156" t="s">
        <v>994</v>
      </c>
      <c r="J381" s="156" t="s">
        <v>992</v>
      </c>
      <c r="K381" s="156" t="s">
        <v>1019</v>
      </c>
      <c r="L381" s="83"/>
      <c r="M381" s="83"/>
      <c r="N381" s="83"/>
      <c r="O381" s="83"/>
      <c r="P381" s="83"/>
      <c r="Q381" s="83"/>
      <c r="R381" s="83"/>
      <c r="S381" s="83"/>
      <c r="T381" s="83"/>
      <c r="U381" s="83"/>
      <c r="V381" s="83"/>
      <c r="W381" s="83"/>
      <c r="X381" s="83"/>
      <c r="Y381" s="83"/>
      <c r="Z381" s="83"/>
    </row>
    <row r="382" spans="1:26" ht="12.75" customHeight="1" x14ac:dyDescent="0.2">
      <c r="A382" s="256"/>
      <c r="B382" s="257" t="s">
        <v>1025</v>
      </c>
      <c r="C382" s="262">
        <v>1</v>
      </c>
      <c r="D382" s="262">
        <v>30.8</v>
      </c>
      <c r="E382" s="263">
        <v>0.154</v>
      </c>
      <c r="F382" s="262"/>
      <c r="G382" s="262"/>
      <c r="H382" s="262"/>
      <c r="I382" s="262"/>
      <c r="J382" s="262"/>
      <c r="K382" s="262">
        <f t="shared" ref="K382:K385" si="88">C382*D382*E382</f>
        <v>4.7431999999999999</v>
      </c>
      <c r="L382" s="83"/>
      <c r="M382" s="83"/>
      <c r="N382" s="83"/>
      <c r="O382" s="83"/>
      <c r="P382" s="83"/>
      <c r="Q382" s="83"/>
      <c r="R382" s="83"/>
      <c r="S382" s="83"/>
      <c r="T382" s="83"/>
      <c r="U382" s="83"/>
      <c r="V382" s="83"/>
      <c r="W382" s="83"/>
      <c r="X382" s="83"/>
      <c r="Y382" s="83"/>
      <c r="Z382" s="83"/>
    </row>
    <row r="383" spans="1:26" ht="12.75" customHeight="1" x14ac:dyDescent="0.2">
      <c r="A383" s="256"/>
      <c r="B383" s="257" t="s">
        <v>1025</v>
      </c>
      <c r="C383" s="262">
        <v>1</v>
      </c>
      <c r="D383" s="262">
        <v>33.200000000000003</v>
      </c>
      <c r="E383" s="263">
        <v>0.154</v>
      </c>
      <c r="F383" s="262"/>
      <c r="G383" s="262"/>
      <c r="H383" s="262"/>
      <c r="I383" s="262"/>
      <c r="J383" s="262"/>
      <c r="K383" s="262">
        <f t="shared" si="88"/>
        <v>5.1128</v>
      </c>
      <c r="L383" s="83"/>
      <c r="M383" s="83"/>
      <c r="N383" s="83"/>
      <c r="O383" s="83"/>
      <c r="P383" s="83"/>
      <c r="Q383" s="83"/>
      <c r="R383" s="83"/>
      <c r="S383" s="83"/>
      <c r="T383" s="83"/>
      <c r="U383" s="83"/>
      <c r="V383" s="83"/>
      <c r="W383" s="83"/>
      <c r="X383" s="83"/>
      <c r="Y383" s="83"/>
      <c r="Z383" s="83"/>
    </row>
    <row r="384" spans="1:26" ht="12.75" customHeight="1" x14ac:dyDescent="0.2">
      <c r="A384" s="256"/>
      <c r="B384" s="257" t="s">
        <v>1025</v>
      </c>
      <c r="C384" s="262">
        <v>1</v>
      </c>
      <c r="D384" s="262">
        <v>36.4</v>
      </c>
      <c r="E384" s="263">
        <v>0.154</v>
      </c>
      <c r="F384" s="262"/>
      <c r="G384" s="262"/>
      <c r="H384" s="262"/>
      <c r="I384" s="262"/>
      <c r="J384" s="262"/>
      <c r="K384" s="262">
        <f t="shared" si="88"/>
        <v>5.6055999999999999</v>
      </c>
      <c r="L384" s="83"/>
      <c r="M384" s="83"/>
      <c r="N384" s="83"/>
      <c r="O384" s="83"/>
      <c r="P384" s="83"/>
      <c r="Q384" s="83"/>
      <c r="R384" s="83"/>
      <c r="S384" s="83"/>
      <c r="T384" s="83"/>
      <c r="U384" s="83"/>
      <c r="V384" s="83"/>
      <c r="W384" s="83"/>
      <c r="X384" s="83"/>
      <c r="Y384" s="83"/>
      <c r="Z384" s="83"/>
    </row>
    <row r="385" spans="1:26" ht="12.75" customHeight="1" x14ac:dyDescent="0.2">
      <c r="A385" s="256"/>
      <c r="B385" s="257" t="s">
        <v>1025</v>
      </c>
      <c r="C385" s="262">
        <v>1</v>
      </c>
      <c r="D385" s="262">
        <v>51.6</v>
      </c>
      <c r="E385" s="263">
        <v>0.154</v>
      </c>
      <c r="F385" s="262"/>
      <c r="G385" s="262"/>
      <c r="H385" s="262"/>
      <c r="I385" s="262"/>
      <c r="J385" s="262"/>
      <c r="K385" s="262">
        <f t="shared" si="88"/>
        <v>7.9463999999999997</v>
      </c>
      <c r="L385" s="83"/>
      <c r="M385" s="83"/>
      <c r="N385" s="83"/>
      <c r="O385" s="83"/>
      <c r="P385" s="83"/>
      <c r="Q385" s="83"/>
      <c r="R385" s="83"/>
      <c r="S385" s="83"/>
      <c r="T385" s="83"/>
      <c r="U385" s="83"/>
      <c r="V385" s="83"/>
      <c r="W385" s="83"/>
      <c r="X385" s="83"/>
      <c r="Y385" s="83"/>
      <c r="Z385" s="83"/>
    </row>
    <row r="386" spans="1:26" ht="12.75" customHeight="1" x14ac:dyDescent="0.2">
      <c r="A386" s="256"/>
      <c r="B386" s="257"/>
      <c r="C386" s="262"/>
      <c r="D386" s="262"/>
      <c r="E386" s="262"/>
      <c r="F386" s="262"/>
      <c r="G386" s="262"/>
      <c r="H386" s="262"/>
      <c r="I386" s="262"/>
      <c r="J386" s="262"/>
      <c r="K386" s="264"/>
      <c r="L386" s="83"/>
      <c r="M386" s="83"/>
      <c r="N386" s="83"/>
      <c r="O386" s="83"/>
      <c r="P386" s="83"/>
      <c r="Q386" s="83"/>
      <c r="R386" s="83"/>
      <c r="S386" s="83"/>
      <c r="T386" s="83"/>
      <c r="U386" s="83"/>
      <c r="V386" s="83"/>
      <c r="W386" s="83"/>
      <c r="X386" s="83"/>
      <c r="Y386" s="83"/>
      <c r="Z386" s="83"/>
    </row>
    <row r="387" spans="1:26" ht="12.75" customHeight="1" x14ac:dyDescent="0.2">
      <c r="A387" s="256"/>
      <c r="B387" s="257"/>
      <c r="C387" s="257"/>
      <c r="D387" s="257"/>
      <c r="E387" s="257"/>
      <c r="F387" s="361" t="s">
        <v>997</v>
      </c>
      <c r="G387" s="312"/>
      <c r="H387" s="312"/>
      <c r="I387" s="265">
        <f>ROUND(SUM(I386),2)</f>
        <v>0</v>
      </c>
      <c r="J387" s="265">
        <f t="shared" ref="J387:K387" si="89">ROUND(SUM(J382:J386),2)</f>
        <v>0</v>
      </c>
      <c r="K387" s="265">
        <f t="shared" si="89"/>
        <v>23.41</v>
      </c>
      <c r="L387" s="83"/>
      <c r="M387" s="83"/>
      <c r="N387" s="83"/>
      <c r="O387" s="83"/>
      <c r="P387" s="83"/>
      <c r="Q387" s="83"/>
      <c r="R387" s="83"/>
      <c r="S387" s="83"/>
      <c r="T387" s="83"/>
      <c r="U387" s="83"/>
      <c r="V387" s="83"/>
      <c r="W387" s="83"/>
      <c r="X387" s="83"/>
      <c r="Y387" s="83"/>
      <c r="Z387" s="83"/>
    </row>
    <row r="388" spans="1:26" ht="12.75" customHeight="1" x14ac:dyDescent="0.2">
      <c r="A388" s="256"/>
      <c r="B388" s="363"/>
      <c r="C388" s="312"/>
      <c r="D388" s="312"/>
      <c r="E388" s="312"/>
      <c r="F388" s="312"/>
      <c r="G388" s="312"/>
      <c r="H388" s="312"/>
      <c r="I388" s="312"/>
      <c r="J388" s="312"/>
      <c r="K388" s="256"/>
      <c r="L388" s="83"/>
      <c r="M388" s="83"/>
      <c r="N388" s="83"/>
      <c r="O388" s="83"/>
      <c r="P388" s="83"/>
      <c r="Q388" s="83"/>
      <c r="R388" s="83"/>
      <c r="S388" s="83"/>
      <c r="T388" s="83"/>
      <c r="U388" s="83"/>
      <c r="V388" s="83"/>
      <c r="W388" s="83"/>
      <c r="X388" s="83"/>
      <c r="Y388" s="83"/>
      <c r="Z388" s="83"/>
    </row>
    <row r="389" spans="1:26" ht="12.75" customHeight="1" x14ac:dyDescent="0.2">
      <c r="A389" s="266" t="str">
        <f>'Pista 01'!A48</f>
        <v>2.4.3</v>
      </c>
      <c r="B389" s="365" t="str">
        <f>VLOOKUP($A389,'Pista 01'!$A$8:$H$197,3,FALSE)</f>
        <v>Armação de laje de uma estrutura convencional de concreto armado, utilizando aço CA-50 de 6.3 mm</v>
      </c>
      <c r="C389" s="293"/>
      <c r="D389" s="293"/>
      <c r="E389" s="293"/>
      <c r="F389" s="293"/>
      <c r="G389" s="293"/>
      <c r="H389" s="293"/>
      <c r="I389" s="293"/>
      <c r="J389" s="293"/>
      <c r="K389" s="267" t="str">
        <f>VLOOKUP($A389,'Pista 01'!$A$8:$H$197,4,FALSE)</f>
        <v>kg</v>
      </c>
      <c r="L389" s="10"/>
      <c r="M389" s="10"/>
      <c r="N389" s="10"/>
      <c r="O389" s="10"/>
      <c r="P389" s="10"/>
      <c r="Q389" s="10"/>
      <c r="R389" s="10"/>
      <c r="S389" s="10"/>
      <c r="T389" s="10"/>
      <c r="U389" s="10"/>
      <c r="V389" s="10"/>
      <c r="W389" s="10"/>
      <c r="X389" s="10"/>
      <c r="Y389" s="10"/>
      <c r="Z389" s="10"/>
    </row>
    <row r="390" spans="1:26" ht="12.75" customHeight="1" x14ac:dyDescent="0.2">
      <c r="A390" s="362"/>
      <c r="B390" s="312"/>
      <c r="C390" s="260"/>
      <c r="D390" s="260"/>
      <c r="E390" s="260"/>
      <c r="F390" s="260"/>
      <c r="G390" s="360" t="s">
        <v>982</v>
      </c>
      <c r="H390" s="312"/>
      <c r="I390" s="360" t="s">
        <v>983</v>
      </c>
      <c r="J390" s="312"/>
      <c r="K390" s="312"/>
      <c r="L390" s="83"/>
      <c r="M390" s="83"/>
      <c r="N390" s="83"/>
      <c r="O390" s="83"/>
      <c r="P390" s="83"/>
      <c r="Q390" s="83"/>
      <c r="R390" s="83"/>
      <c r="S390" s="83"/>
      <c r="T390" s="83"/>
      <c r="U390" s="83"/>
      <c r="V390" s="83"/>
      <c r="W390" s="83"/>
      <c r="X390" s="83"/>
      <c r="Y390" s="83"/>
      <c r="Z390" s="83"/>
    </row>
    <row r="391" spans="1:26" ht="12.75" customHeight="1" x14ac:dyDescent="0.2">
      <c r="A391" s="362" t="s">
        <v>984</v>
      </c>
      <c r="B391" s="312"/>
      <c r="C391" s="156" t="s">
        <v>985</v>
      </c>
      <c r="D391" s="156" t="s">
        <v>986</v>
      </c>
      <c r="E391" s="156" t="s">
        <v>1017</v>
      </c>
      <c r="F391" s="156" t="s">
        <v>988</v>
      </c>
      <c r="G391" s="156" t="s">
        <v>989</v>
      </c>
      <c r="H391" s="156" t="s">
        <v>1018</v>
      </c>
      <c r="I391" s="156" t="s">
        <v>991</v>
      </c>
      <c r="J391" s="156" t="s">
        <v>989</v>
      </c>
      <c r="K391" s="156" t="s">
        <v>1018</v>
      </c>
      <c r="L391" s="83"/>
      <c r="M391" s="83"/>
      <c r="N391" s="83"/>
      <c r="O391" s="83"/>
      <c r="P391" s="83"/>
      <c r="Q391" s="83"/>
      <c r="R391" s="83"/>
      <c r="S391" s="83"/>
      <c r="T391" s="83"/>
      <c r="U391" s="83"/>
      <c r="V391" s="83"/>
      <c r="W391" s="83"/>
      <c r="X391" s="83"/>
      <c r="Y391" s="83"/>
      <c r="Z391" s="83"/>
    </row>
    <row r="392" spans="1:26" ht="12.75" customHeight="1" x14ac:dyDescent="0.2">
      <c r="A392" s="156"/>
      <c r="B392" s="261"/>
      <c r="C392" s="260"/>
      <c r="D392" s="260"/>
      <c r="E392" s="260"/>
      <c r="F392" s="260"/>
      <c r="G392" s="156" t="s">
        <v>992</v>
      </c>
      <c r="H392" s="156" t="s">
        <v>1019</v>
      </c>
      <c r="I392" s="156" t="s">
        <v>994</v>
      </c>
      <c r="J392" s="156" t="s">
        <v>992</v>
      </c>
      <c r="K392" s="156" t="s">
        <v>1019</v>
      </c>
      <c r="L392" s="83"/>
      <c r="M392" s="83"/>
      <c r="N392" s="83"/>
      <c r="O392" s="83"/>
      <c r="P392" s="83"/>
      <c r="Q392" s="83"/>
      <c r="R392" s="83"/>
      <c r="S392" s="83"/>
      <c r="T392" s="83"/>
      <c r="U392" s="83"/>
      <c r="V392" s="83"/>
      <c r="W392" s="83"/>
      <c r="X392" s="83"/>
      <c r="Y392" s="83"/>
      <c r="Z392" s="83"/>
    </row>
    <row r="393" spans="1:26" ht="12.75" customHeight="1" x14ac:dyDescent="0.2">
      <c r="A393" s="256"/>
      <c r="B393" s="257" t="s">
        <v>486</v>
      </c>
      <c r="C393" s="262">
        <v>1</v>
      </c>
      <c r="D393" s="262">
        <v>30.8</v>
      </c>
      <c r="E393" s="263">
        <v>0.245</v>
      </c>
      <c r="F393" s="262"/>
      <c r="G393" s="262"/>
      <c r="H393" s="262"/>
      <c r="I393" s="262"/>
      <c r="J393" s="262"/>
      <c r="K393" s="262">
        <f t="shared" ref="K393:K402" si="90">C393*D393*E393</f>
        <v>7.5460000000000003</v>
      </c>
      <c r="L393" s="83"/>
      <c r="M393" s="83"/>
      <c r="N393" s="83"/>
      <c r="O393" s="83"/>
      <c r="P393" s="83"/>
      <c r="Q393" s="83"/>
      <c r="R393" s="83"/>
      <c r="S393" s="83"/>
      <c r="T393" s="83"/>
      <c r="U393" s="83"/>
      <c r="V393" s="83"/>
      <c r="W393" s="83"/>
      <c r="X393" s="83"/>
      <c r="Y393" s="83"/>
      <c r="Z393" s="83"/>
    </row>
    <row r="394" spans="1:26" ht="12.75" customHeight="1" x14ac:dyDescent="0.2">
      <c r="A394" s="256"/>
      <c r="B394" s="257" t="s">
        <v>486</v>
      </c>
      <c r="C394" s="262">
        <v>1</v>
      </c>
      <c r="D394" s="262">
        <v>8.8000000000000007</v>
      </c>
      <c r="E394" s="263">
        <v>0.245</v>
      </c>
      <c r="F394" s="262"/>
      <c r="G394" s="262"/>
      <c r="H394" s="262"/>
      <c r="I394" s="262"/>
      <c r="J394" s="262"/>
      <c r="K394" s="262">
        <f t="shared" si="90"/>
        <v>2.1560000000000001</v>
      </c>
      <c r="L394" s="83"/>
      <c r="M394" s="83"/>
      <c r="N394" s="83"/>
      <c r="O394" s="83"/>
      <c r="P394" s="83"/>
      <c r="Q394" s="83"/>
      <c r="R394" s="83"/>
      <c r="S394" s="83"/>
      <c r="T394" s="83"/>
      <c r="U394" s="83"/>
      <c r="V394" s="83"/>
      <c r="W394" s="83"/>
      <c r="X394" s="83"/>
      <c r="Y394" s="83"/>
      <c r="Z394" s="83"/>
    </row>
    <row r="395" spans="1:26" ht="12.75" customHeight="1" x14ac:dyDescent="0.2">
      <c r="A395" s="256"/>
      <c r="B395" s="257" t="s">
        <v>486</v>
      </c>
      <c r="C395" s="262">
        <v>1</v>
      </c>
      <c r="D395" s="262">
        <v>285</v>
      </c>
      <c r="E395" s="263">
        <v>0.245</v>
      </c>
      <c r="F395" s="262"/>
      <c r="G395" s="262"/>
      <c r="H395" s="262"/>
      <c r="I395" s="262"/>
      <c r="J395" s="262"/>
      <c r="K395" s="262">
        <f t="shared" si="90"/>
        <v>69.825000000000003</v>
      </c>
      <c r="L395" s="83"/>
      <c r="M395" s="83"/>
      <c r="N395" s="83"/>
      <c r="O395" s="83"/>
      <c r="P395" s="83"/>
      <c r="Q395" s="83"/>
      <c r="R395" s="83"/>
      <c r="S395" s="83"/>
      <c r="T395" s="83"/>
      <c r="U395" s="83"/>
      <c r="V395" s="83"/>
      <c r="W395" s="83"/>
      <c r="X395" s="83"/>
      <c r="Y395" s="83"/>
      <c r="Z395" s="83"/>
    </row>
    <row r="396" spans="1:26" ht="12.75" customHeight="1" x14ac:dyDescent="0.2">
      <c r="A396" s="256"/>
      <c r="B396" s="257" t="s">
        <v>486</v>
      </c>
      <c r="C396" s="262">
        <v>1</v>
      </c>
      <c r="D396" s="262">
        <v>34</v>
      </c>
      <c r="E396" s="263">
        <v>0.245</v>
      </c>
      <c r="F396" s="262"/>
      <c r="G396" s="262"/>
      <c r="H396" s="262"/>
      <c r="I396" s="262"/>
      <c r="J396" s="262"/>
      <c r="K396" s="262">
        <f t="shared" si="90"/>
        <v>8.33</v>
      </c>
      <c r="L396" s="83"/>
      <c r="M396" s="83"/>
      <c r="N396" s="83"/>
      <c r="O396" s="83"/>
      <c r="P396" s="83"/>
      <c r="Q396" s="83"/>
      <c r="R396" s="83"/>
      <c r="S396" s="83"/>
      <c r="T396" s="83"/>
      <c r="U396" s="83"/>
      <c r="V396" s="83"/>
      <c r="W396" s="83"/>
      <c r="X396" s="83"/>
      <c r="Y396" s="83"/>
      <c r="Z396" s="83"/>
    </row>
    <row r="397" spans="1:26" ht="12.75" customHeight="1" x14ac:dyDescent="0.2">
      <c r="A397" s="256"/>
      <c r="B397" s="257" t="s">
        <v>486</v>
      </c>
      <c r="C397" s="262">
        <v>1</v>
      </c>
      <c r="D397" s="262">
        <v>14.8</v>
      </c>
      <c r="E397" s="263">
        <v>0.245</v>
      </c>
      <c r="F397" s="262"/>
      <c r="G397" s="262"/>
      <c r="H397" s="262"/>
      <c r="I397" s="262"/>
      <c r="J397" s="262"/>
      <c r="K397" s="262">
        <f t="shared" si="90"/>
        <v>3.6259999999999999</v>
      </c>
      <c r="L397" s="83"/>
      <c r="M397" s="83"/>
      <c r="N397" s="83"/>
      <c r="O397" s="83"/>
      <c r="P397" s="83"/>
      <c r="Q397" s="83"/>
      <c r="R397" s="83"/>
      <c r="S397" s="83"/>
      <c r="T397" s="83"/>
      <c r="U397" s="83"/>
      <c r="V397" s="83"/>
      <c r="W397" s="83"/>
      <c r="X397" s="83"/>
      <c r="Y397" s="83"/>
      <c r="Z397" s="83"/>
    </row>
    <row r="398" spans="1:26" ht="12.75" customHeight="1" x14ac:dyDescent="0.2">
      <c r="A398" s="256"/>
      <c r="B398" s="257" t="s">
        <v>486</v>
      </c>
      <c r="C398" s="262">
        <v>1</v>
      </c>
      <c r="D398" s="262">
        <v>10.4</v>
      </c>
      <c r="E398" s="263">
        <v>0.245</v>
      </c>
      <c r="F398" s="262"/>
      <c r="G398" s="262"/>
      <c r="H398" s="262"/>
      <c r="I398" s="262"/>
      <c r="J398" s="262"/>
      <c r="K398" s="262">
        <f t="shared" si="90"/>
        <v>2.548</v>
      </c>
      <c r="L398" s="83"/>
      <c r="M398" s="83"/>
      <c r="N398" s="83"/>
      <c r="O398" s="83"/>
      <c r="P398" s="83"/>
      <c r="Q398" s="83"/>
      <c r="R398" s="83"/>
      <c r="S398" s="83"/>
      <c r="T398" s="83"/>
      <c r="U398" s="83"/>
      <c r="V398" s="83"/>
      <c r="W398" s="83"/>
      <c r="X398" s="83"/>
      <c r="Y398" s="83"/>
      <c r="Z398" s="83"/>
    </row>
    <row r="399" spans="1:26" ht="12.75" customHeight="1" x14ac:dyDescent="0.2">
      <c r="A399" s="256"/>
      <c r="B399" s="257" t="s">
        <v>486</v>
      </c>
      <c r="C399" s="262">
        <v>1</v>
      </c>
      <c r="D399" s="262">
        <v>55.9</v>
      </c>
      <c r="E399" s="263">
        <v>0.245</v>
      </c>
      <c r="F399" s="262"/>
      <c r="G399" s="262"/>
      <c r="H399" s="262"/>
      <c r="I399" s="262"/>
      <c r="J399" s="262"/>
      <c r="K399" s="262">
        <f t="shared" si="90"/>
        <v>13.695499999999999</v>
      </c>
      <c r="L399" s="83"/>
      <c r="M399" s="83"/>
      <c r="N399" s="83"/>
      <c r="O399" s="83"/>
      <c r="P399" s="83"/>
      <c r="Q399" s="83"/>
      <c r="R399" s="83"/>
      <c r="S399" s="83"/>
      <c r="T399" s="83"/>
      <c r="U399" s="83"/>
      <c r="V399" s="83"/>
      <c r="W399" s="83"/>
      <c r="X399" s="83"/>
      <c r="Y399" s="83"/>
      <c r="Z399" s="83"/>
    </row>
    <row r="400" spans="1:26" ht="12.75" customHeight="1" x14ac:dyDescent="0.2">
      <c r="A400" s="256"/>
      <c r="B400" s="257" t="s">
        <v>486</v>
      </c>
      <c r="C400" s="262">
        <v>1</v>
      </c>
      <c r="D400" s="262">
        <v>109</v>
      </c>
      <c r="E400" s="263">
        <v>0.245</v>
      </c>
      <c r="F400" s="262"/>
      <c r="G400" s="262"/>
      <c r="H400" s="262"/>
      <c r="I400" s="262"/>
      <c r="J400" s="262"/>
      <c r="K400" s="262">
        <f t="shared" si="90"/>
        <v>26.704999999999998</v>
      </c>
      <c r="L400" s="83"/>
      <c r="M400" s="83"/>
      <c r="N400" s="83"/>
      <c r="O400" s="83"/>
      <c r="P400" s="83"/>
      <c r="Q400" s="83"/>
      <c r="R400" s="83"/>
      <c r="S400" s="83"/>
      <c r="T400" s="83"/>
      <c r="U400" s="83"/>
      <c r="V400" s="83"/>
      <c r="W400" s="83"/>
      <c r="X400" s="83"/>
      <c r="Y400" s="83"/>
      <c r="Z400" s="83"/>
    </row>
    <row r="401" spans="1:26" ht="12.75" customHeight="1" x14ac:dyDescent="0.2">
      <c r="A401" s="256"/>
      <c r="B401" s="257" t="s">
        <v>486</v>
      </c>
      <c r="C401" s="262">
        <v>1</v>
      </c>
      <c r="D401" s="262">
        <v>84.76</v>
      </c>
      <c r="E401" s="263">
        <v>0.245</v>
      </c>
      <c r="F401" s="262"/>
      <c r="G401" s="262"/>
      <c r="H401" s="262"/>
      <c r="I401" s="262"/>
      <c r="J401" s="262"/>
      <c r="K401" s="262">
        <f t="shared" si="90"/>
        <v>20.766200000000001</v>
      </c>
      <c r="L401" s="83"/>
      <c r="M401" s="83"/>
      <c r="N401" s="83"/>
      <c r="O401" s="83"/>
      <c r="P401" s="83"/>
      <c r="Q401" s="83"/>
      <c r="R401" s="83"/>
      <c r="S401" s="83"/>
      <c r="T401" s="83"/>
      <c r="U401" s="83"/>
      <c r="V401" s="83"/>
      <c r="W401" s="83"/>
      <c r="X401" s="83"/>
      <c r="Y401" s="83"/>
      <c r="Z401" s="83"/>
    </row>
    <row r="402" spans="1:26" ht="12.75" customHeight="1" x14ac:dyDescent="0.2">
      <c r="A402" s="256"/>
      <c r="B402" s="257" t="s">
        <v>486</v>
      </c>
      <c r="C402" s="262">
        <v>1</v>
      </c>
      <c r="D402" s="262">
        <v>17.68</v>
      </c>
      <c r="E402" s="263">
        <v>0.245</v>
      </c>
      <c r="F402" s="262"/>
      <c r="G402" s="262"/>
      <c r="H402" s="262"/>
      <c r="I402" s="262"/>
      <c r="J402" s="262"/>
      <c r="K402" s="262">
        <f t="shared" si="90"/>
        <v>4.3315999999999999</v>
      </c>
      <c r="L402" s="83"/>
      <c r="M402" s="83"/>
      <c r="N402" s="83"/>
      <c r="O402" s="83"/>
      <c r="P402" s="83"/>
      <c r="Q402" s="83"/>
      <c r="R402" s="83"/>
      <c r="S402" s="83"/>
      <c r="T402" s="83"/>
      <c r="U402" s="83"/>
      <c r="V402" s="83"/>
      <c r="W402" s="83"/>
      <c r="X402" s="83"/>
      <c r="Y402" s="83"/>
      <c r="Z402" s="83"/>
    </row>
    <row r="403" spans="1:26" ht="12.75" customHeight="1" x14ac:dyDescent="0.2">
      <c r="A403" s="256"/>
      <c r="B403" s="257"/>
      <c r="C403" s="262"/>
      <c r="D403" s="262"/>
      <c r="E403" s="262"/>
      <c r="F403" s="262"/>
      <c r="G403" s="262"/>
      <c r="H403" s="262"/>
      <c r="I403" s="262"/>
      <c r="J403" s="262"/>
      <c r="K403" s="264"/>
      <c r="L403" s="83"/>
      <c r="M403" s="83"/>
      <c r="N403" s="83"/>
      <c r="O403" s="83"/>
      <c r="P403" s="83"/>
      <c r="Q403" s="83"/>
      <c r="R403" s="83"/>
      <c r="S403" s="83"/>
      <c r="T403" s="83"/>
      <c r="U403" s="83"/>
      <c r="V403" s="83"/>
      <c r="W403" s="83"/>
      <c r="X403" s="83"/>
      <c r="Y403" s="83"/>
      <c r="Z403" s="83"/>
    </row>
    <row r="404" spans="1:26" ht="12.75" customHeight="1" x14ac:dyDescent="0.2">
      <c r="A404" s="256"/>
      <c r="B404" s="257"/>
      <c r="C404" s="257"/>
      <c r="D404" s="257"/>
      <c r="E404" s="257"/>
      <c r="F404" s="361" t="s">
        <v>997</v>
      </c>
      <c r="G404" s="312"/>
      <c r="H404" s="312"/>
      <c r="I404" s="265">
        <f>ROUND(SUM(I403),2)</f>
        <v>0</v>
      </c>
      <c r="J404" s="265">
        <f t="shared" ref="J404:K404" si="91">ROUND(SUM(J393:J403),2)</f>
        <v>0</v>
      </c>
      <c r="K404" s="265">
        <f t="shared" si="91"/>
        <v>159.53</v>
      </c>
      <c r="L404" s="83"/>
      <c r="M404" s="83"/>
      <c r="N404" s="83"/>
      <c r="O404" s="83"/>
      <c r="P404" s="83"/>
      <c r="Q404" s="83"/>
      <c r="R404" s="83"/>
      <c r="S404" s="83"/>
      <c r="T404" s="83"/>
      <c r="U404" s="83"/>
      <c r="V404" s="83"/>
      <c r="W404" s="83"/>
      <c r="X404" s="83"/>
      <c r="Y404" s="83"/>
      <c r="Z404" s="83"/>
    </row>
    <row r="405" spans="1:26" ht="12.75" customHeight="1" x14ac:dyDescent="0.2">
      <c r="A405" s="256"/>
      <c r="B405" s="363"/>
      <c r="C405" s="312"/>
      <c r="D405" s="312"/>
      <c r="E405" s="312"/>
      <c r="F405" s="312"/>
      <c r="G405" s="312"/>
      <c r="H405" s="312"/>
      <c r="I405" s="312"/>
      <c r="J405" s="312"/>
      <c r="K405" s="256"/>
      <c r="L405" s="83"/>
      <c r="M405" s="83"/>
      <c r="N405" s="83"/>
      <c r="O405" s="83"/>
      <c r="P405" s="83"/>
      <c r="Q405" s="83"/>
      <c r="R405" s="83"/>
      <c r="S405" s="83"/>
      <c r="T405" s="83"/>
      <c r="U405" s="83"/>
      <c r="V405" s="83"/>
      <c r="W405" s="83"/>
      <c r="X405" s="83"/>
      <c r="Y405" s="83"/>
      <c r="Z405" s="83"/>
    </row>
    <row r="406" spans="1:26" ht="12.75" customHeight="1" x14ac:dyDescent="0.2">
      <c r="A406" s="266" t="str">
        <f>'Pista 01'!A49</f>
        <v>2.4.4</v>
      </c>
      <c r="B406" s="365" t="str">
        <f>VLOOKUP($A406,'Pista 01'!$A$8:$H$197,3,FALSE)</f>
        <v>Armação de laje de uma estrutura convencional de concreto armado, utilizando aço CA-50 de 8.0 mm</v>
      </c>
      <c r="C406" s="293"/>
      <c r="D406" s="293"/>
      <c r="E406" s="293"/>
      <c r="F406" s="293"/>
      <c r="G406" s="293"/>
      <c r="H406" s="293"/>
      <c r="I406" s="293"/>
      <c r="J406" s="293"/>
      <c r="K406" s="267" t="str">
        <f>VLOOKUP($A406,'Pista 01'!$A$8:$H$197,4,FALSE)</f>
        <v>kg</v>
      </c>
      <c r="L406" s="10"/>
      <c r="M406" s="10"/>
      <c r="N406" s="10"/>
      <c r="O406" s="10"/>
      <c r="P406" s="10"/>
      <c r="Q406" s="10"/>
      <c r="R406" s="10"/>
      <c r="S406" s="10"/>
      <c r="T406" s="10"/>
      <c r="U406" s="10"/>
      <c r="V406" s="10"/>
      <c r="W406" s="10"/>
      <c r="X406" s="10"/>
      <c r="Y406" s="10"/>
      <c r="Z406" s="10"/>
    </row>
    <row r="407" spans="1:26" ht="12.75" customHeight="1" x14ac:dyDescent="0.2">
      <c r="A407" s="362"/>
      <c r="B407" s="312"/>
      <c r="C407" s="260"/>
      <c r="D407" s="260"/>
      <c r="E407" s="260"/>
      <c r="F407" s="260"/>
      <c r="G407" s="360" t="s">
        <v>982</v>
      </c>
      <c r="H407" s="312"/>
      <c r="I407" s="360" t="s">
        <v>983</v>
      </c>
      <c r="J407" s="312"/>
      <c r="K407" s="312"/>
      <c r="L407" s="83"/>
      <c r="M407" s="83"/>
      <c r="N407" s="83"/>
      <c r="O407" s="83"/>
      <c r="P407" s="83"/>
      <c r="Q407" s="83"/>
      <c r="R407" s="83"/>
      <c r="S407" s="83"/>
      <c r="T407" s="83"/>
      <c r="U407" s="83"/>
      <c r="V407" s="83"/>
      <c r="W407" s="83"/>
      <c r="X407" s="83"/>
      <c r="Y407" s="83"/>
      <c r="Z407" s="83"/>
    </row>
    <row r="408" spans="1:26" ht="12.75" customHeight="1" x14ac:dyDescent="0.2">
      <c r="A408" s="362" t="s">
        <v>984</v>
      </c>
      <c r="B408" s="312"/>
      <c r="C408" s="156" t="s">
        <v>985</v>
      </c>
      <c r="D408" s="156" t="s">
        <v>986</v>
      </c>
      <c r="E408" s="156" t="s">
        <v>1017</v>
      </c>
      <c r="F408" s="156" t="s">
        <v>988</v>
      </c>
      <c r="G408" s="156" t="s">
        <v>989</v>
      </c>
      <c r="H408" s="156" t="s">
        <v>1018</v>
      </c>
      <c r="I408" s="156" t="s">
        <v>991</v>
      </c>
      <c r="J408" s="156" t="s">
        <v>989</v>
      </c>
      <c r="K408" s="156" t="s">
        <v>1018</v>
      </c>
      <c r="L408" s="83"/>
      <c r="M408" s="83"/>
      <c r="N408" s="83"/>
      <c r="O408" s="83"/>
      <c r="P408" s="83"/>
      <c r="Q408" s="83"/>
      <c r="R408" s="83"/>
      <c r="S408" s="83"/>
      <c r="T408" s="83"/>
      <c r="U408" s="83"/>
      <c r="V408" s="83"/>
      <c r="W408" s="83"/>
      <c r="X408" s="83"/>
      <c r="Y408" s="83"/>
      <c r="Z408" s="83"/>
    </row>
    <row r="409" spans="1:26" ht="12.75" customHeight="1" x14ac:dyDescent="0.2">
      <c r="A409" s="156"/>
      <c r="B409" s="261"/>
      <c r="C409" s="260"/>
      <c r="D409" s="260"/>
      <c r="E409" s="260"/>
      <c r="F409" s="260"/>
      <c r="G409" s="156" t="s">
        <v>992</v>
      </c>
      <c r="H409" s="156" t="s">
        <v>1019</v>
      </c>
      <c r="I409" s="156" t="s">
        <v>994</v>
      </c>
      <c r="J409" s="156" t="s">
        <v>992</v>
      </c>
      <c r="K409" s="156" t="s">
        <v>1019</v>
      </c>
      <c r="L409" s="83"/>
      <c r="M409" s="83"/>
      <c r="N409" s="83"/>
      <c r="O409" s="83"/>
      <c r="P409" s="83"/>
      <c r="Q409" s="83"/>
      <c r="R409" s="83"/>
      <c r="S409" s="83"/>
      <c r="T409" s="83"/>
      <c r="U409" s="83"/>
      <c r="V409" s="83"/>
      <c r="W409" s="83"/>
      <c r="X409" s="83"/>
      <c r="Y409" s="83"/>
      <c r="Z409" s="83"/>
    </row>
    <row r="410" spans="1:26" ht="12.75" customHeight="1" x14ac:dyDescent="0.2">
      <c r="A410" s="256"/>
      <c r="B410" s="257" t="s">
        <v>1022</v>
      </c>
      <c r="C410" s="262">
        <v>1</v>
      </c>
      <c r="D410" s="262">
        <v>236.55</v>
      </c>
      <c r="E410" s="263">
        <v>0.39500000000000002</v>
      </c>
      <c r="F410" s="262"/>
      <c r="G410" s="262"/>
      <c r="H410" s="262"/>
      <c r="I410" s="262"/>
      <c r="J410" s="262"/>
      <c r="K410" s="262">
        <f t="shared" ref="K410:K411" si="92">C410*D410*E410</f>
        <v>93.437250000000006</v>
      </c>
      <c r="L410" s="83"/>
      <c r="M410" s="83"/>
      <c r="N410" s="83"/>
      <c r="O410" s="83"/>
      <c r="P410" s="83"/>
      <c r="Q410" s="83"/>
      <c r="R410" s="83"/>
      <c r="S410" s="83"/>
      <c r="T410" s="83"/>
      <c r="U410" s="83"/>
      <c r="V410" s="83"/>
      <c r="W410" s="83"/>
      <c r="X410" s="83"/>
      <c r="Y410" s="83"/>
      <c r="Z410" s="83"/>
    </row>
    <row r="411" spans="1:26" ht="12.75" customHeight="1" x14ac:dyDescent="0.2">
      <c r="A411" s="256"/>
      <c r="B411" s="257" t="s">
        <v>1022</v>
      </c>
      <c r="C411" s="262">
        <v>1</v>
      </c>
      <c r="D411" s="262">
        <v>233.28</v>
      </c>
      <c r="E411" s="263">
        <v>0.39500000000000002</v>
      </c>
      <c r="F411" s="262"/>
      <c r="G411" s="262"/>
      <c r="H411" s="262"/>
      <c r="I411" s="262"/>
      <c r="J411" s="262"/>
      <c r="K411" s="262">
        <f t="shared" si="92"/>
        <v>92.145600000000002</v>
      </c>
      <c r="L411" s="83"/>
      <c r="M411" s="83"/>
      <c r="N411" s="83"/>
      <c r="O411" s="83"/>
      <c r="P411" s="83"/>
      <c r="Q411" s="83"/>
      <c r="R411" s="83"/>
      <c r="S411" s="83"/>
      <c r="T411" s="83"/>
      <c r="U411" s="83"/>
      <c r="V411" s="83"/>
      <c r="W411" s="83"/>
      <c r="X411" s="83"/>
      <c r="Y411" s="83"/>
      <c r="Z411" s="83"/>
    </row>
    <row r="412" spans="1:26" ht="12.75" customHeight="1" x14ac:dyDescent="0.2">
      <c r="A412" s="256"/>
      <c r="B412" s="257"/>
      <c r="C412" s="262"/>
      <c r="D412" s="262"/>
      <c r="E412" s="262"/>
      <c r="F412" s="262"/>
      <c r="G412" s="262"/>
      <c r="H412" s="262"/>
      <c r="I412" s="262"/>
      <c r="J412" s="262"/>
      <c r="K412" s="264"/>
      <c r="L412" s="83"/>
      <c r="M412" s="83"/>
      <c r="N412" s="83"/>
      <c r="O412" s="83"/>
      <c r="P412" s="83"/>
      <c r="Q412" s="83"/>
      <c r="R412" s="83"/>
      <c r="S412" s="83"/>
      <c r="T412" s="83"/>
      <c r="U412" s="83"/>
      <c r="V412" s="83"/>
      <c r="W412" s="83"/>
      <c r="X412" s="83"/>
      <c r="Y412" s="83"/>
      <c r="Z412" s="83"/>
    </row>
    <row r="413" spans="1:26" ht="12.75" customHeight="1" x14ac:dyDescent="0.2">
      <c r="A413" s="256"/>
      <c r="B413" s="257"/>
      <c r="C413" s="257"/>
      <c r="D413" s="257"/>
      <c r="E413" s="257"/>
      <c r="F413" s="361" t="s">
        <v>997</v>
      </c>
      <c r="G413" s="312"/>
      <c r="H413" s="312"/>
      <c r="I413" s="265">
        <f>ROUND(SUM(I412),2)</f>
        <v>0</v>
      </c>
      <c r="J413" s="265">
        <f t="shared" ref="J413:K413" si="93">ROUND(SUM(J410:J412),2)</f>
        <v>0</v>
      </c>
      <c r="K413" s="265">
        <f t="shared" si="93"/>
        <v>185.58</v>
      </c>
      <c r="L413" s="83"/>
      <c r="M413" s="83"/>
      <c r="N413" s="83"/>
      <c r="O413" s="83"/>
      <c r="P413" s="83"/>
      <c r="Q413" s="83"/>
      <c r="R413" s="83"/>
      <c r="S413" s="83"/>
      <c r="T413" s="83"/>
      <c r="U413" s="83"/>
      <c r="V413" s="83"/>
      <c r="W413" s="83"/>
      <c r="X413" s="83"/>
      <c r="Y413" s="83"/>
      <c r="Z413" s="83"/>
    </row>
    <row r="414" spans="1:26" ht="12.75" customHeight="1" x14ac:dyDescent="0.2">
      <c r="A414" s="256"/>
      <c r="B414" s="363"/>
      <c r="C414" s="312"/>
      <c r="D414" s="312"/>
      <c r="E414" s="312"/>
      <c r="F414" s="312"/>
      <c r="G414" s="312"/>
      <c r="H414" s="312"/>
      <c r="I414" s="312"/>
      <c r="J414" s="312"/>
      <c r="K414" s="256"/>
      <c r="L414" s="83"/>
      <c r="M414" s="83"/>
      <c r="N414" s="83"/>
      <c r="O414" s="83"/>
      <c r="P414" s="83"/>
      <c r="Q414" s="83"/>
      <c r="R414" s="83"/>
      <c r="S414" s="83"/>
      <c r="T414" s="83"/>
      <c r="U414" s="83"/>
      <c r="V414" s="83"/>
      <c r="W414" s="83"/>
      <c r="X414" s="83"/>
      <c r="Y414" s="83"/>
      <c r="Z414" s="83"/>
    </row>
    <row r="415" spans="1:26" ht="25.5" customHeight="1" x14ac:dyDescent="0.2">
      <c r="A415" s="266" t="str">
        <f>'Pista 01'!A50</f>
        <v>2.4.5</v>
      </c>
      <c r="B415" s="365" t="str">
        <f>VLOOKUP($A415,'Pista 01'!$A$8:$H$197,3,FALSE)</f>
        <v>Concretagem de laje, com concreto usinado bombeável, classe de resistência 30MPa, com brita 0 e 1, slump = 100 +/- 20 mm, incluso serviço de bombeamento, lançamento, adensamento e acabamento</v>
      </c>
      <c r="C415" s="293"/>
      <c r="D415" s="293"/>
      <c r="E415" s="293"/>
      <c r="F415" s="293"/>
      <c r="G415" s="293"/>
      <c r="H415" s="293"/>
      <c r="I415" s="293"/>
      <c r="J415" s="293"/>
      <c r="K415" s="267" t="str">
        <f>VLOOKUP($A415,'Pista 01'!$A$8:$H$197,4,FALSE)</f>
        <v>m³</v>
      </c>
      <c r="L415" s="1"/>
      <c r="M415" s="1"/>
      <c r="N415" s="1"/>
      <c r="O415" s="1"/>
      <c r="P415" s="1"/>
      <c r="Q415" s="1"/>
      <c r="R415" s="1"/>
      <c r="S415" s="1"/>
      <c r="T415" s="1"/>
      <c r="U415" s="1"/>
      <c r="V415" s="1"/>
      <c r="W415" s="1"/>
      <c r="X415" s="1"/>
      <c r="Y415" s="1"/>
      <c r="Z415" s="1"/>
    </row>
    <row r="416" spans="1:26" ht="12.75" customHeight="1" x14ac:dyDescent="0.2">
      <c r="A416" s="362"/>
      <c r="B416" s="312"/>
      <c r="C416" s="260"/>
      <c r="D416" s="260"/>
      <c r="E416" s="260"/>
      <c r="F416" s="260"/>
      <c r="G416" s="360" t="s">
        <v>982</v>
      </c>
      <c r="H416" s="312"/>
      <c r="I416" s="360" t="s">
        <v>983</v>
      </c>
      <c r="J416" s="312"/>
      <c r="K416" s="312"/>
      <c r="L416" s="83"/>
      <c r="M416" s="83"/>
      <c r="N416" s="83"/>
      <c r="O416" s="83"/>
      <c r="P416" s="83"/>
      <c r="Q416" s="83"/>
      <c r="R416" s="83"/>
      <c r="S416" s="83"/>
      <c r="T416" s="83"/>
      <c r="U416" s="83"/>
      <c r="V416" s="83"/>
      <c r="W416" s="83"/>
      <c r="X416" s="83"/>
      <c r="Y416" s="83"/>
      <c r="Z416" s="83"/>
    </row>
    <row r="417" spans="1:26" ht="12.75" customHeight="1" x14ac:dyDescent="0.2">
      <c r="A417" s="362" t="s">
        <v>984</v>
      </c>
      <c r="B417" s="312"/>
      <c r="C417" s="156" t="s">
        <v>985</v>
      </c>
      <c r="D417" s="156" t="s">
        <v>986</v>
      </c>
      <c r="E417" s="156" t="s">
        <v>989</v>
      </c>
      <c r="F417" s="156" t="s">
        <v>988</v>
      </c>
      <c r="G417" s="156" t="s">
        <v>989</v>
      </c>
      <c r="H417" s="156" t="s">
        <v>990</v>
      </c>
      <c r="I417" s="156" t="s">
        <v>991</v>
      </c>
      <c r="J417" s="156" t="s">
        <v>989</v>
      </c>
      <c r="K417" s="156" t="s">
        <v>990</v>
      </c>
      <c r="L417" s="83"/>
      <c r="M417" s="83"/>
      <c r="N417" s="83"/>
      <c r="O417" s="83"/>
      <c r="P417" s="83"/>
      <c r="Q417" s="83"/>
      <c r="R417" s="83"/>
      <c r="S417" s="83"/>
      <c r="T417" s="83"/>
      <c r="U417" s="83"/>
      <c r="V417" s="83"/>
      <c r="W417" s="83"/>
      <c r="X417" s="83"/>
      <c r="Y417" s="83"/>
      <c r="Z417" s="83"/>
    </row>
    <row r="418" spans="1:26" ht="12.75" customHeight="1" x14ac:dyDescent="0.2">
      <c r="A418" s="156"/>
      <c r="B418" s="261"/>
      <c r="C418" s="260"/>
      <c r="D418" s="260"/>
      <c r="E418" s="156" t="s">
        <v>992</v>
      </c>
      <c r="F418" s="156" t="s">
        <v>994</v>
      </c>
      <c r="G418" s="156" t="s">
        <v>992</v>
      </c>
      <c r="H418" s="156" t="s">
        <v>993</v>
      </c>
      <c r="I418" s="156" t="s">
        <v>994</v>
      </c>
      <c r="J418" s="156" t="s">
        <v>992</v>
      </c>
      <c r="K418" s="156" t="s">
        <v>993</v>
      </c>
      <c r="L418" s="83"/>
      <c r="M418" s="83"/>
      <c r="N418" s="83"/>
      <c r="O418" s="83"/>
      <c r="P418" s="83"/>
      <c r="Q418" s="83"/>
      <c r="R418" s="83"/>
      <c r="S418" s="83"/>
      <c r="T418" s="83"/>
      <c r="U418" s="83"/>
      <c r="V418" s="83"/>
      <c r="W418" s="83"/>
      <c r="X418" s="83"/>
      <c r="Y418" s="83"/>
      <c r="Z418" s="83"/>
    </row>
    <row r="419" spans="1:26" ht="12.75" customHeight="1" x14ac:dyDescent="0.2">
      <c r="A419" s="256"/>
      <c r="B419" s="257" t="s">
        <v>1026</v>
      </c>
      <c r="C419" s="262">
        <v>1</v>
      </c>
      <c r="D419" s="262"/>
      <c r="E419" s="263">
        <f>J370</f>
        <v>59.12</v>
      </c>
      <c r="F419" s="262">
        <v>0.16</v>
      </c>
      <c r="G419" s="263"/>
      <c r="H419" s="262">
        <f>E419*F419</f>
        <v>9.4591999999999992</v>
      </c>
      <c r="I419" s="262"/>
      <c r="J419" s="262">
        <f>C419*D419*F419</f>
        <v>0</v>
      </c>
      <c r="K419" s="262">
        <f>C419*H419</f>
        <v>9.4591999999999992</v>
      </c>
      <c r="L419" s="83"/>
      <c r="M419" s="83"/>
      <c r="N419" s="83"/>
      <c r="O419" s="83"/>
      <c r="P419" s="83"/>
      <c r="Q419" s="83"/>
      <c r="R419" s="83"/>
      <c r="S419" s="83"/>
      <c r="T419" s="83"/>
      <c r="U419" s="83"/>
      <c r="V419" s="83"/>
      <c r="W419" s="83"/>
      <c r="X419" s="83"/>
      <c r="Y419" s="83"/>
      <c r="Z419" s="83"/>
    </row>
    <row r="420" spans="1:26" ht="12.75" customHeight="1" x14ac:dyDescent="0.2">
      <c r="A420" s="256"/>
      <c r="B420" s="257"/>
      <c r="C420" s="262"/>
      <c r="D420" s="262"/>
      <c r="E420" s="262"/>
      <c r="F420" s="262"/>
      <c r="G420" s="262"/>
      <c r="H420" s="262"/>
      <c r="I420" s="262"/>
      <c r="J420" s="262"/>
      <c r="K420" s="264"/>
      <c r="L420" s="83"/>
      <c r="M420" s="83"/>
      <c r="N420" s="83"/>
      <c r="O420" s="83"/>
      <c r="P420" s="83"/>
      <c r="Q420" s="83"/>
      <c r="R420" s="83"/>
      <c r="S420" s="83"/>
      <c r="T420" s="83"/>
      <c r="U420" s="83"/>
      <c r="V420" s="83"/>
      <c r="W420" s="83"/>
      <c r="X420" s="83"/>
      <c r="Y420" s="83"/>
      <c r="Z420" s="83"/>
    </row>
    <row r="421" spans="1:26" ht="12.75" customHeight="1" x14ac:dyDescent="0.2">
      <c r="A421" s="256"/>
      <c r="B421" s="257"/>
      <c r="C421" s="257"/>
      <c r="D421" s="257"/>
      <c r="E421" s="257"/>
      <c r="F421" s="361" t="s">
        <v>997</v>
      </c>
      <c r="G421" s="312"/>
      <c r="H421" s="312"/>
      <c r="I421" s="265">
        <f t="shared" ref="I421:K421" si="94">ROUND(SUM(I419:I420),2)</f>
        <v>0</v>
      </c>
      <c r="J421" s="265">
        <f t="shared" si="94"/>
        <v>0</v>
      </c>
      <c r="K421" s="265">
        <f t="shared" si="94"/>
        <v>9.4600000000000009</v>
      </c>
      <c r="L421" s="83"/>
      <c r="M421" s="83"/>
      <c r="N421" s="83"/>
      <c r="O421" s="83"/>
      <c r="P421" s="83"/>
      <c r="Q421" s="83"/>
      <c r="R421" s="83"/>
      <c r="S421" s="83"/>
      <c r="T421" s="83"/>
      <c r="U421" s="83"/>
      <c r="V421" s="83"/>
      <c r="W421" s="83"/>
      <c r="X421" s="83"/>
      <c r="Y421" s="83"/>
      <c r="Z421" s="83"/>
    </row>
    <row r="422" spans="1:26" ht="12.75" customHeight="1" x14ac:dyDescent="0.2">
      <c r="A422" s="256"/>
      <c r="B422" s="363"/>
      <c r="C422" s="312"/>
      <c r="D422" s="312"/>
      <c r="E422" s="312"/>
      <c r="F422" s="312"/>
      <c r="G422" s="312"/>
      <c r="H422" s="312"/>
      <c r="I422" s="312"/>
      <c r="J422" s="312"/>
      <c r="K422" s="256"/>
      <c r="L422" s="83"/>
      <c r="M422" s="83"/>
      <c r="N422" s="83"/>
      <c r="O422" s="83"/>
      <c r="P422" s="83"/>
      <c r="Q422" s="83"/>
      <c r="R422" s="83"/>
      <c r="S422" s="83"/>
      <c r="T422" s="83"/>
      <c r="U422" s="83"/>
      <c r="V422" s="83"/>
      <c r="W422" s="83"/>
      <c r="X422" s="83"/>
      <c r="Y422" s="83"/>
      <c r="Z422" s="83"/>
    </row>
    <row r="423" spans="1:26" ht="12.75" customHeight="1" x14ac:dyDescent="0.2">
      <c r="A423" s="266" t="str">
        <f>'Pista 01'!A55</f>
        <v>3.1.1</v>
      </c>
      <c r="B423" s="365" t="str">
        <f>VLOOKUP($A423,'Pista 01'!$A$8:$H$197,3,FALSE)</f>
        <v>Escavação manual de valas em terra compacta, profundidade de 0 m &lt; h &lt;= 1 m</v>
      </c>
      <c r="C423" s="293"/>
      <c r="D423" s="293"/>
      <c r="E423" s="293"/>
      <c r="F423" s="293"/>
      <c r="G423" s="293"/>
      <c r="H423" s="293"/>
      <c r="I423" s="293"/>
      <c r="J423" s="293"/>
      <c r="K423" s="267" t="str">
        <f>VLOOKUP($A423,'Pista 01'!$A$8:$H$197,4,FALSE)</f>
        <v>m³</v>
      </c>
      <c r="L423" s="1"/>
      <c r="M423" s="1"/>
      <c r="N423" s="1"/>
      <c r="O423" s="1"/>
      <c r="P423" s="1"/>
      <c r="Q423" s="1"/>
      <c r="R423" s="1"/>
      <c r="S423" s="1"/>
      <c r="T423" s="1"/>
      <c r="U423" s="1"/>
      <c r="V423" s="1"/>
      <c r="W423" s="1"/>
      <c r="X423" s="1"/>
      <c r="Y423" s="1"/>
      <c r="Z423" s="1"/>
    </row>
    <row r="424" spans="1:26" ht="12.75" customHeight="1" x14ac:dyDescent="0.2">
      <c r="A424" s="362"/>
      <c r="B424" s="312"/>
      <c r="C424" s="260"/>
      <c r="D424" s="260"/>
      <c r="E424" s="260"/>
      <c r="F424" s="260"/>
      <c r="G424" s="360" t="s">
        <v>982</v>
      </c>
      <c r="H424" s="312"/>
      <c r="I424" s="360" t="s">
        <v>983</v>
      </c>
      <c r="J424" s="312"/>
      <c r="K424" s="312"/>
      <c r="L424" s="83"/>
      <c r="M424" s="83"/>
      <c r="N424" s="83"/>
      <c r="O424" s="83"/>
      <c r="P424" s="83"/>
      <c r="Q424" s="83"/>
      <c r="R424" s="83"/>
      <c r="S424" s="83"/>
      <c r="T424" s="83"/>
      <c r="U424" s="83"/>
      <c r="V424" s="83"/>
      <c r="W424" s="83"/>
      <c r="X424" s="83"/>
      <c r="Y424" s="83"/>
      <c r="Z424" s="83"/>
    </row>
    <row r="425" spans="1:26" ht="12.75" customHeight="1" x14ac:dyDescent="0.2">
      <c r="A425" s="362" t="s">
        <v>984</v>
      </c>
      <c r="B425" s="312"/>
      <c r="C425" s="156" t="s">
        <v>985</v>
      </c>
      <c r="D425" s="156" t="s">
        <v>986</v>
      </c>
      <c r="E425" s="156" t="s">
        <v>987</v>
      </c>
      <c r="F425" s="156" t="s">
        <v>988</v>
      </c>
      <c r="G425" s="156" t="s">
        <v>989</v>
      </c>
      <c r="H425" s="156" t="s">
        <v>990</v>
      </c>
      <c r="I425" s="156" t="s">
        <v>991</v>
      </c>
      <c r="J425" s="156" t="s">
        <v>989</v>
      </c>
      <c r="K425" s="156" t="s">
        <v>990</v>
      </c>
      <c r="L425" s="83"/>
      <c r="M425" s="83"/>
      <c r="N425" s="83"/>
      <c r="O425" s="83"/>
      <c r="P425" s="83"/>
      <c r="Q425" s="83"/>
      <c r="R425" s="83"/>
      <c r="S425" s="83"/>
      <c r="T425" s="83"/>
      <c r="U425" s="83"/>
      <c r="V425" s="83"/>
      <c r="W425" s="83"/>
      <c r="X425" s="83"/>
      <c r="Y425" s="83"/>
      <c r="Z425" s="83"/>
    </row>
    <row r="426" spans="1:26" ht="12.75" customHeight="1" x14ac:dyDescent="0.2">
      <c r="A426" s="156"/>
      <c r="B426" s="261"/>
      <c r="C426" s="260"/>
      <c r="D426" s="260"/>
      <c r="E426" s="156" t="s">
        <v>994</v>
      </c>
      <c r="F426" s="156" t="s">
        <v>994</v>
      </c>
      <c r="G426" s="156" t="s">
        <v>992</v>
      </c>
      <c r="H426" s="156" t="s">
        <v>993</v>
      </c>
      <c r="I426" s="156" t="s">
        <v>994</v>
      </c>
      <c r="J426" s="156" t="s">
        <v>992</v>
      </c>
      <c r="K426" s="156" t="s">
        <v>993</v>
      </c>
      <c r="L426" s="83"/>
      <c r="M426" s="83"/>
      <c r="N426" s="83"/>
      <c r="O426" s="83"/>
      <c r="P426" s="83"/>
      <c r="Q426" s="83"/>
      <c r="R426" s="83"/>
      <c r="S426" s="83"/>
      <c r="T426" s="83"/>
      <c r="U426" s="83"/>
      <c r="V426" s="83"/>
      <c r="W426" s="83"/>
      <c r="X426" s="83"/>
      <c r="Y426" s="83"/>
      <c r="Z426" s="83"/>
    </row>
    <row r="427" spans="1:26" ht="12.75" customHeight="1" x14ac:dyDescent="0.2">
      <c r="A427" s="256"/>
      <c r="B427" s="257" t="s">
        <v>1027</v>
      </c>
      <c r="C427" s="262">
        <v>1</v>
      </c>
      <c r="D427" s="262">
        <v>491.42</v>
      </c>
      <c r="E427" s="262">
        <v>0.2</v>
      </c>
      <c r="F427" s="262">
        <v>0.5</v>
      </c>
      <c r="G427" s="263"/>
      <c r="H427" s="262">
        <f t="shared" ref="H427:H431" si="95">D427*E427*F427</f>
        <v>49.142000000000003</v>
      </c>
      <c r="I427" s="262"/>
      <c r="J427" s="262"/>
      <c r="K427" s="262">
        <f t="shared" ref="K427:K431" si="96">ROUND(C427*H427,2)</f>
        <v>49.14</v>
      </c>
      <c r="L427" s="83"/>
      <c r="M427" s="83"/>
      <c r="N427" s="83"/>
      <c r="O427" s="83"/>
      <c r="P427" s="83"/>
      <c r="Q427" s="83"/>
      <c r="R427" s="83"/>
      <c r="S427" s="83"/>
      <c r="T427" s="83"/>
      <c r="U427" s="83"/>
      <c r="V427" s="83"/>
      <c r="W427" s="83"/>
      <c r="X427" s="83"/>
      <c r="Y427" s="83"/>
      <c r="Z427" s="83"/>
    </row>
    <row r="428" spans="1:26" ht="12.75" customHeight="1" x14ac:dyDescent="0.2">
      <c r="A428" s="256"/>
      <c r="B428" s="257" t="s">
        <v>1028</v>
      </c>
      <c r="C428" s="262">
        <v>1</v>
      </c>
      <c r="D428" s="262">
        <v>86.21</v>
      </c>
      <c r="E428" s="262">
        <v>0.2</v>
      </c>
      <c r="F428" s="262">
        <v>0.4</v>
      </c>
      <c r="G428" s="263"/>
      <c r="H428" s="262">
        <f t="shared" si="95"/>
        <v>6.8968000000000007</v>
      </c>
      <c r="I428" s="262"/>
      <c r="J428" s="262"/>
      <c r="K428" s="262">
        <f t="shared" si="96"/>
        <v>6.9</v>
      </c>
      <c r="L428" s="83"/>
      <c r="M428" s="83"/>
      <c r="N428" s="83"/>
      <c r="O428" s="83"/>
      <c r="P428" s="83"/>
      <c r="Q428" s="83"/>
      <c r="R428" s="83"/>
      <c r="S428" s="83"/>
      <c r="T428" s="83"/>
      <c r="U428" s="83"/>
      <c r="V428" s="83"/>
      <c r="W428" s="83"/>
      <c r="X428" s="83"/>
      <c r="Y428" s="83"/>
      <c r="Z428" s="83"/>
    </row>
    <row r="429" spans="1:26" ht="12.75" customHeight="1" x14ac:dyDescent="0.2">
      <c r="A429" s="256"/>
      <c r="B429" s="257" t="s">
        <v>1029</v>
      </c>
      <c r="C429" s="262">
        <v>1</v>
      </c>
      <c r="D429" s="262">
        <v>68.260000000000005</v>
      </c>
      <c r="E429" s="262">
        <v>0.2</v>
      </c>
      <c r="F429" s="262">
        <v>0.4</v>
      </c>
      <c r="G429" s="263"/>
      <c r="H429" s="262">
        <f t="shared" si="95"/>
        <v>5.4608000000000008</v>
      </c>
      <c r="I429" s="262"/>
      <c r="J429" s="262"/>
      <c r="K429" s="262">
        <f t="shared" si="96"/>
        <v>5.46</v>
      </c>
      <c r="L429" s="83"/>
      <c r="M429" s="83"/>
      <c r="N429" s="83"/>
      <c r="O429" s="83"/>
      <c r="P429" s="83"/>
      <c r="Q429" s="83"/>
      <c r="R429" s="83"/>
      <c r="S429" s="83"/>
      <c r="T429" s="83"/>
      <c r="U429" s="83"/>
      <c r="V429" s="83"/>
      <c r="W429" s="83"/>
      <c r="X429" s="83"/>
      <c r="Y429" s="83"/>
      <c r="Z429" s="83"/>
    </row>
    <row r="430" spans="1:26" ht="12.75" customHeight="1" x14ac:dyDescent="0.2">
      <c r="A430" s="256"/>
      <c r="B430" s="257" t="s">
        <v>1030</v>
      </c>
      <c r="C430" s="262">
        <v>1</v>
      </c>
      <c r="D430" s="262">
        <v>172.9</v>
      </c>
      <c r="E430" s="262">
        <v>0.2</v>
      </c>
      <c r="F430" s="262">
        <v>0.5</v>
      </c>
      <c r="G430" s="263"/>
      <c r="H430" s="262">
        <f t="shared" si="95"/>
        <v>17.290000000000003</v>
      </c>
      <c r="I430" s="262"/>
      <c r="J430" s="262"/>
      <c r="K430" s="262">
        <f t="shared" si="96"/>
        <v>17.29</v>
      </c>
      <c r="L430" s="83"/>
      <c r="M430" s="83"/>
      <c r="N430" s="83"/>
      <c r="O430" s="83"/>
      <c r="P430" s="83"/>
      <c r="Q430" s="83"/>
      <c r="R430" s="83"/>
      <c r="S430" s="83"/>
      <c r="T430" s="83"/>
      <c r="U430" s="83"/>
      <c r="V430" s="83"/>
      <c r="W430" s="83"/>
      <c r="X430" s="83"/>
      <c r="Y430" s="83"/>
      <c r="Z430" s="83"/>
    </row>
    <row r="431" spans="1:26" ht="12.75" customHeight="1" x14ac:dyDescent="0.2">
      <c r="A431" s="256"/>
      <c r="B431" s="257" t="s">
        <v>1031</v>
      </c>
      <c r="C431" s="262">
        <v>1</v>
      </c>
      <c r="D431" s="262">
        <v>141.32</v>
      </c>
      <c r="E431" s="262">
        <v>0.2</v>
      </c>
      <c r="F431" s="262">
        <v>0.4</v>
      </c>
      <c r="G431" s="263"/>
      <c r="H431" s="262">
        <f t="shared" si="95"/>
        <v>11.3056</v>
      </c>
      <c r="I431" s="262"/>
      <c r="J431" s="262"/>
      <c r="K431" s="262">
        <f t="shared" si="96"/>
        <v>11.31</v>
      </c>
      <c r="L431" s="83"/>
      <c r="M431" s="83"/>
      <c r="N431" s="83"/>
      <c r="O431" s="83"/>
      <c r="P431" s="83"/>
      <c r="Q431" s="83"/>
      <c r="R431" s="83"/>
      <c r="S431" s="83"/>
      <c r="T431" s="83"/>
      <c r="U431" s="83"/>
      <c r="V431" s="83"/>
      <c r="W431" s="83"/>
      <c r="X431" s="83"/>
      <c r="Y431" s="83"/>
      <c r="Z431" s="83"/>
    </row>
    <row r="432" spans="1:26" ht="12.75" customHeight="1" x14ac:dyDescent="0.2">
      <c r="A432" s="256"/>
      <c r="B432" s="257"/>
      <c r="C432" s="262"/>
      <c r="D432" s="262"/>
      <c r="E432" s="262"/>
      <c r="F432" s="262"/>
      <c r="G432" s="262"/>
      <c r="H432" s="262"/>
      <c r="I432" s="262"/>
      <c r="J432" s="262"/>
      <c r="K432" s="264"/>
      <c r="L432" s="83"/>
      <c r="M432" s="83"/>
      <c r="N432" s="83"/>
      <c r="O432" s="83"/>
      <c r="P432" s="83"/>
      <c r="Q432" s="83"/>
      <c r="R432" s="83"/>
      <c r="S432" s="83"/>
      <c r="T432" s="83"/>
      <c r="U432" s="83"/>
      <c r="V432" s="83"/>
      <c r="W432" s="83"/>
      <c r="X432" s="83"/>
      <c r="Y432" s="83"/>
      <c r="Z432" s="83"/>
    </row>
    <row r="433" spans="1:26" ht="12.75" customHeight="1" x14ac:dyDescent="0.2">
      <c r="A433" s="256"/>
      <c r="B433" s="257"/>
      <c r="C433" s="257"/>
      <c r="D433" s="257"/>
      <c r="E433" s="257"/>
      <c r="F433" s="361" t="s">
        <v>997</v>
      </c>
      <c r="G433" s="312"/>
      <c r="H433" s="312"/>
      <c r="I433" s="265">
        <f t="shared" ref="I433:K433" si="97">ROUND(SUM(I427:I432),2)</f>
        <v>0</v>
      </c>
      <c r="J433" s="265">
        <f t="shared" si="97"/>
        <v>0</v>
      </c>
      <c r="K433" s="265">
        <f t="shared" si="97"/>
        <v>90.1</v>
      </c>
      <c r="L433" s="83"/>
      <c r="M433" s="83"/>
      <c r="N433" s="83"/>
      <c r="O433" s="83"/>
      <c r="P433" s="83"/>
      <c r="Q433" s="83"/>
      <c r="R433" s="83"/>
      <c r="S433" s="83"/>
      <c r="T433" s="83"/>
      <c r="U433" s="83"/>
      <c r="V433" s="83"/>
      <c r="W433" s="83"/>
      <c r="X433" s="83"/>
      <c r="Y433" s="83"/>
      <c r="Z433" s="83"/>
    </row>
    <row r="434" spans="1:26" ht="12.75" customHeight="1" x14ac:dyDescent="0.2">
      <c r="A434" s="256"/>
      <c r="B434" s="363"/>
      <c r="C434" s="312"/>
      <c r="D434" s="312"/>
      <c r="E434" s="312"/>
      <c r="F434" s="312"/>
      <c r="G434" s="312"/>
      <c r="H434" s="312"/>
      <c r="I434" s="312"/>
      <c r="J434" s="312"/>
      <c r="K434" s="256"/>
      <c r="L434" s="83"/>
      <c r="M434" s="83"/>
      <c r="N434" s="83"/>
      <c r="O434" s="83"/>
      <c r="P434" s="83"/>
      <c r="Q434" s="83"/>
      <c r="R434" s="83"/>
      <c r="S434" s="83"/>
      <c r="T434" s="83"/>
      <c r="U434" s="83"/>
      <c r="V434" s="83"/>
      <c r="W434" s="83"/>
      <c r="X434" s="83"/>
      <c r="Y434" s="83"/>
      <c r="Z434" s="83"/>
    </row>
    <row r="435" spans="1:26" ht="12.75" customHeight="1" x14ac:dyDescent="0.2">
      <c r="A435" s="266" t="str">
        <f>'Pista 01'!A56</f>
        <v>3.1.2</v>
      </c>
      <c r="B435" s="365" t="str">
        <f>VLOOKUP($A435,'Pista 01'!$A$8:$H$197,3,FALSE)</f>
        <v>Preparo de fundo de vala com largura menor que 1,5 m, em local com nível baixo de interferência</v>
      </c>
      <c r="C435" s="293"/>
      <c r="D435" s="293"/>
      <c r="E435" s="293"/>
      <c r="F435" s="293"/>
      <c r="G435" s="293"/>
      <c r="H435" s="293"/>
      <c r="I435" s="293"/>
      <c r="J435" s="293"/>
      <c r="K435" s="267" t="str">
        <f>VLOOKUP($A435,'Pista 01'!$A$8:$H$197,4,FALSE)</f>
        <v>m²</v>
      </c>
      <c r="L435" s="1"/>
      <c r="M435" s="1"/>
      <c r="N435" s="1"/>
      <c r="O435" s="1"/>
      <c r="P435" s="1"/>
      <c r="Q435" s="1"/>
      <c r="R435" s="1"/>
      <c r="S435" s="1"/>
      <c r="T435" s="1"/>
      <c r="U435" s="1"/>
      <c r="V435" s="1"/>
      <c r="W435" s="1"/>
      <c r="X435" s="1"/>
      <c r="Y435" s="1"/>
      <c r="Z435" s="1"/>
    </row>
    <row r="436" spans="1:26" ht="12.75" customHeight="1" x14ac:dyDescent="0.2">
      <c r="A436" s="362"/>
      <c r="B436" s="312"/>
      <c r="C436" s="260"/>
      <c r="D436" s="260"/>
      <c r="E436" s="260"/>
      <c r="F436" s="260"/>
      <c r="G436" s="360" t="s">
        <v>982</v>
      </c>
      <c r="H436" s="312"/>
      <c r="I436" s="360" t="s">
        <v>983</v>
      </c>
      <c r="J436" s="312"/>
      <c r="K436" s="312"/>
      <c r="L436" s="83"/>
      <c r="M436" s="83"/>
      <c r="N436" s="83"/>
      <c r="O436" s="83"/>
      <c r="P436" s="83"/>
      <c r="Q436" s="83"/>
      <c r="R436" s="83"/>
      <c r="S436" s="83"/>
      <c r="T436" s="83"/>
      <c r="U436" s="83"/>
      <c r="V436" s="83"/>
      <c r="W436" s="83"/>
      <c r="X436" s="83"/>
      <c r="Y436" s="83"/>
      <c r="Z436" s="83"/>
    </row>
    <row r="437" spans="1:26" ht="12.75" customHeight="1" x14ac:dyDescent="0.2">
      <c r="A437" s="362" t="s">
        <v>984</v>
      </c>
      <c r="B437" s="312"/>
      <c r="C437" s="156" t="s">
        <v>985</v>
      </c>
      <c r="D437" s="156" t="s">
        <v>986</v>
      </c>
      <c r="E437" s="156" t="s">
        <v>987</v>
      </c>
      <c r="F437" s="156" t="s">
        <v>988</v>
      </c>
      <c r="G437" s="156" t="s">
        <v>989</v>
      </c>
      <c r="H437" s="156" t="s">
        <v>990</v>
      </c>
      <c r="I437" s="156" t="s">
        <v>991</v>
      </c>
      <c r="J437" s="156" t="s">
        <v>989</v>
      </c>
      <c r="K437" s="156" t="s">
        <v>990</v>
      </c>
      <c r="L437" s="83"/>
      <c r="M437" s="83"/>
      <c r="N437" s="83"/>
      <c r="O437" s="83"/>
      <c r="P437" s="83"/>
      <c r="Q437" s="83"/>
      <c r="R437" s="83"/>
      <c r="S437" s="83"/>
      <c r="T437" s="83"/>
      <c r="U437" s="83"/>
      <c r="V437" s="83"/>
      <c r="W437" s="83"/>
      <c r="X437" s="83"/>
      <c r="Y437" s="83"/>
      <c r="Z437" s="83"/>
    </row>
    <row r="438" spans="1:26" ht="12.75" customHeight="1" x14ac:dyDescent="0.2">
      <c r="A438" s="156"/>
      <c r="B438" s="261"/>
      <c r="C438" s="260"/>
      <c r="D438" s="260"/>
      <c r="E438" s="156" t="s">
        <v>994</v>
      </c>
      <c r="F438" s="156" t="s">
        <v>994</v>
      </c>
      <c r="G438" s="156" t="s">
        <v>992</v>
      </c>
      <c r="H438" s="156" t="s">
        <v>993</v>
      </c>
      <c r="I438" s="156" t="s">
        <v>994</v>
      </c>
      <c r="J438" s="156" t="s">
        <v>992</v>
      </c>
      <c r="K438" s="156" t="s">
        <v>993</v>
      </c>
      <c r="L438" s="83"/>
      <c r="M438" s="83"/>
      <c r="N438" s="83"/>
      <c r="O438" s="83"/>
      <c r="P438" s="83"/>
      <c r="Q438" s="83"/>
      <c r="R438" s="83"/>
      <c r="S438" s="83"/>
      <c r="T438" s="83"/>
      <c r="U438" s="83"/>
      <c r="V438" s="83"/>
      <c r="W438" s="83"/>
      <c r="X438" s="83"/>
      <c r="Y438" s="83"/>
      <c r="Z438" s="83"/>
    </row>
    <row r="439" spans="1:26" ht="12.75" customHeight="1" x14ac:dyDescent="0.2">
      <c r="A439" s="256"/>
      <c r="B439" s="257" t="s">
        <v>1027</v>
      </c>
      <c r="C439" s="262">
        <v>1</v>
      </c>
      <c r="D439" s="262">
        <f t="shared" ref="D439:D443" si="98">D427</f>
        <v>491.42</v>
      </c>
      <c r="E439" s="262">
        <v>0.2</v>
      </c>
      <c r="F439" s="262">
        <v>0.5</v>
      </c>
      <c r="G439" s="263"/>
      <c r="H439" s="262"/>
      <c r="I439" s="262"/>
      <c r="J439" s="262">
        <f t="shared" ref="J439:J443" si="99">ROUND(C439*D439*E439,2)</f>
        <v>98.28</v>
      </c>
      <c r="K439" s="262">
        <f t="shared" ref="K439:K443" si="100">ROUND(J439*0.05,2)</f>
        <v>4.91</v>
      </c>
      <c r="L439" s="83"/>
      <c r="M439" s="83"/>
      <c r="N439" s="83"/>
      <c r="O439" s="83"/>
      <c r="P439" s="83"/>
      <c r="Q439" s="83"/>
      <c r="R439" s="83"/>
      <c r="S439" s="83"/>
      <c r="T439" s="83"/>
      <c r="U439" s="83"/>
      <c r="V439" s="83"/>
      <c r="W439" s="83"/>
      <c r="X439" s="83"/>
      <c r="Y439" s="83"/>
      <c r="Z439" s="83"/>
    </row>
    <row r="440" spans="1:26" ht="12.75" customHeight="1" x14ac:dyDescent="0.2">
      <c r="A440" s="256"/>
      <c r="B440" s="257" t="s">
        <v>1028</v>
      </c>
      <c r="C440" s="262">
        <v>1</v>
      </c>
      <c r="D440" s="262">
        <f t="shared" si="98"/>
        <v>86.21</v>
      </c>
      <c r="E440" s="262">
        <v>0.2</v>
      </c>
      <c r="F440" s="262">
        <v>0.4</v>
      </c>
      <c r="G440" s="263"/>
      <c r="H440" s="262"/>
      <c r="I440" s="262"/>
      <c r="J440" s="262">
        <f t="shared" si="99"/>
        <v>17.239999999999998</v>
      </c>
      <c r="K440" s="262">
        <f t="shared" si="100"/>
        <v>0.86</v>
      </c>
      <c r="L440" s="83"/>
      <c r="M440" s="83"/>
      <c r="N440" s="83"/>
      <c r="O440" s="83"/>
      <c r="P440" s="83"/>
      <c r="Q440" s="83"/>
      <c r="R440" s="83"/>
      <c r="S440" s="83"/>
      <c r="T440" s="83"/>
      <c r="U440" s="83"/>
      <c r="V440" s="83"/>
      <c r="W440" s="83"/>
      <c r="X440" s="83"/>
      <c r="Y440" s="83"/>
      <c r="Z440" s="83"/>
    </row>
    <row r="441" spans="1:26" ht="12.75" customHeight="1" x14ac:dyDescent="0.2">
      <c r="A441" s="256"/>
      <c r="B441" s="257" t="s">
        <v>1029</v>
      </c>
      <c r="C441" s="262">
        <v>1</v>
      </c>
      <c r="D441" s="262">
        <f t="shared" si="98"/>
        <v>68.260000000000005</v>
      </c>
      <c r="E441" s="262">
        <v>0.2</v>
      </c>
      <c r="F441" s="262">
        <v>0.4</v>
      </c>
      <c r="G441" s="263"/>
      <c r="H441" s="262"/>
      <c r="I441" s="262"/>
      <c r="J441" s="262">
        <f t="shared" si="99"/>
        <v>13.65</v>
      </c>
      <c r="K441" s="262">
        <f t="shared" si="100"/>
        <v>0.68</v>
      </c>
      <c r="L441" s="83"/>
      <c r="M441" s="83"/>
      <c r="N441" s="83"/>
      <c r="O441" s="83"/>
      <c r="P441" s="83"/>
      <c r="Q441" s="83"/>
      <c r="R441" s="83"/>
      <c r="S441" s="83"/>
      <c r="T441" s="83"/>
      <c r="U441" s="83"/>
      <c r="V441" s="83"/>
      <c r="W441" s="83"/>
      <c r="X441" s="83"/>
      <c r="Y441" s="83"/>
      <c r="Z441" s="83"/>
    </row>
    <row r="442" spans="1:26" ht="12.75" customHeight="1" x14ac:dyDescent="0.2">
      <c r="A442" s="256"/>
      <c r="B442" s="257" t="s">
        <v>1030</v>
      </c>
      <c r="C442" s="262">
        <v>1</v>
      </c>
      <c r="D442" s="262">
        <f t="shared" si="98"/>
        <v>172.9</v>
      </c>
      <c r="E442" s="262">
        <v>0.2</v>
      </c>
      <c r="F442" s="262">
        <v>0.5</v>
      </c>
      <c r="G442" s="263"/>
      <c r="H442" s="262"/>
      <c r="I442" s="262"/>
      <c r="J442" s="262">
        <f t="shared" si="99"/>
        <v>34.58</v>
      </c>
      <c r="K442" s="262">
        <f t="shared" si="100"/>
        <v>1.73</v>
      </c>
      <c r="L442" s="83"/>
      <c r="M442" s="83"/>
      <c r="N442" s="83"/>
      <c r="O442" s="83"/>
      <c r="P442" s="83"/>
      <c r="Q442" s="83"/>
      <c r="R442" s="83"/>
      <c r="S442" s="83"/>
      <c r="T442" s="83"/>
      <c r="U442" s="83"/>
      <c r="V442" s="83"/>
      <c r="W442" s="83"/>
      <c r="X442" s="83"/>
      <c r="Y442" s="83"/>
      <c r="Z442" s="83"/>
    </row>
    <row r="443" spans="1:26" ht="12.75" customHeight="1" x14ac:dyDescent="0.2">
      <c r="A443" s="256"/>
      <c r="B443" s="257" t="s">
        <v>1031</v>
      </c>
      <c r="C443" s="262">
        <v>1</v>
      </c>
      <c r="D443" s="262">
        <f t="shared" si="98"/>
        <v>141.32</v>
      </c>
      <c r="E443" s="262">
        <v>0.2</v>
      </c>
      <c r="F443" s="262">
        <v>0.4</v>
      </c>
      <c r="G443" s="263"/>
      <c r="H443" s="262"/>
      <c r="I443" s="262"/>
      <c r="J443" s="262">
        <f t="shared" si="99"/>
        <v>28.26</v>
      </c>
      <c r="K443" s="262">
        <f t="shared" si="100"/>
        <v>1.41</v>
      </c>
      <c r="L443" s="83"/>
      <c r="M443" s="83"/>
      <c r="N443" s="83"/>
      <c r="O443" s="83"/>
      <c r="P443" s="83"/>
      <c r="Q443" s="83"/>
      <c r="R443" s="83"/>
      <c r="S443" s="83"/>
      <c r="T443" s="83"/>
      <c r="U443" s="83"/>
      <c r="V443" s="83"/>
      <c r="W443" s="83"/>
      <c r="X443" s="83"/>
      <c r="Y443" s="83"/>
      <c r="Z443" s="83"/>
    </row>
    <row r="444" spans="1:26" ht="12.75" customHeight="1" x14ac:dyDescent="0.2">
      <c r="A444" s="256"/>
      <c r="B444" s="257"/>
      <c r="C444" s="262"/>
      <c r="D444" s="262"/>
      <c r="E444" s="262"/>
      <c r="F444" s="262"/>
      <c r="G444" s="262"/>
      <c r="H444" s="262"/>
      <c r="I444" s="262"/>
      <c r="J444" s="262"/>
      <c r="K444" s="264"/>
      <c r="L444" s="83"/>
      <c r="M444" s="83"/>
      <c r="N444" s="83"/>
      <c r="O444" s="83"/>
      <c r="P444" s="83"/>
      <c r="Q444" s="83"/>
      <c r="R444" s="83"/>
      <c r="S444" s="83"/>
      <c r="T444" s="83"/>
      <c r="U444" s="83"/>
      <c r="V444" s="83"/>
      <c r="W444" s="83"/>
      <c r="X444" s="83"/>
      <c r="Y444" s="83"/>
      <c r="Z444" s="83"/>
    </row>
    <row r="445" spans="1:26" ht="12.75" customHeight="1" x14ac:dyDescent="0.2">
      <c r="A445" s="256"/>
      <c r="B445" s="257"/>
      <c r="C445" s="257"/>
      <c r="D445" s="257"/>
      <c r="E445" s="257"/>
      <c r="F445" s="361" t="s">
        <v>997</v>
      </c>
      <c r="G445" s="312"/>
      <c r="H445" s="312"/>
      <c r="I445" s="265">
        <f t="shared" ref="I445:K445" si="101">ROUND(SUM(I439:I444),2)</f>
        <v>0</v>
      </c>
      <c r="J445" s="265">
        <f t="shared" si="101"/>
        <v>192.01</v>
      </c>
      <c r="K445" s="265">
        <f t="shared" si="101"/>
        <v>9.59</v>
      </c>
      <c r="L445" s="83"/>
      <c r="M445" s="114"/>
      <c r="N445" s="83"/>
      <c r="O445" s="83"/>
      <c r="P445" s="83"/>
      <c r="Q445" s="83"/>
      <c r="R445" s="83"/>
      <c r="S445" s="83"/>
      <c r="T445" s="83"/>
      <c r="U445" s="83"/>
      <c r="V445" s="83"/>
      <c r="W445" s="83"/>
      <c r="X445" s="83"/>
      <c r="Y445" s="83"/>
      <c r="Z445" s="83"/>
    </row>
    <row r="446" spans="1:26" ht="12.75" customHeight="1" x14ac:dyDescent="0.2">
      <c r="A446" s="256"/>
      <c r="B446" s="363"/>
      <c r="C446" s="312"/>
      <c r="D446" s="312"/>
      <c r="E446" s="312"/>
      <c r="F446" s="312"/>
      <c r="G446" s="312"/>
      <c r="H446" s="312"/>
      <c r="I446" s="312"/>
      <c r="J446" s="312"/>
      <c r="K446" s="256"/>
      <c r="L446" s="83"/>
      <c r="M446" s="83"/>
      <c r="N446" s="83"/>
      <c r="O446" s="83"/>
      <c r="P446" s="83"/>
      <c r="Q446" s="83"/>
      <c r="R446" s="83"/>
      <c r="S446" s="83"/>
      <c r="T446" s="83"/>
      <c r="U446" s="83"/>
      <c r="V446" s="83"/>
      <c r="W446" s="83"/>
      <c r="X446" s="83"/>
      <c r="Y446" s="83"/>
      <c r="Z446" s="83"/>
    </row>
    <row r="447" spans="1:26" ht="12.75" customHeight="1" x14ac:dyDescent="0.2">
      <c r="A447" s="266" t="str">
        <f>'Pista 01'!A58</f>
        <v>3.1.4</v>
      </c>
      <c r="B447" s="365" t="str">
        <f>VLOOKUP($A447,'Pista 01'!$A$8:$H$197,3,FALSE)</f>
        <v>Guia em concreto armado, seção de 10cm x 40cm, conforme projeto</v>
      </c>
      <c r="C447" s="293"/>
      <c r="D447" s="293"/>
      <c r="E447" s="293"/>
      <c r="F447" s="293"/>
      <c r="G447" s="293"/>
      <c r="H447" s="293"/>
      <c r="I447" s="293"/>
      <c r="J447" s="293"/>
      <c r="K447" s="267" t="str">
        <f>VLOOKUP($A447,'Pista 01'!$A$8:$H$197,4,FALSE)</f>
        <v>m</v>
      </c>
      <c r="L447" s="1"/>
      <c r="M447" s="1"/>
      <c r="N447" s="1"/>
      <c r="O447" s="1"/>
      <c r="P447" s="1"/>
      <c r="Q447" s="1"/>
      <c r="R447" s="1"/>
      <c r="S447" s="1"/>
      <c r="T447" s="1"/>
      <c r="U447" s="1"/>
      <c r="V447" s="1"/>
      <c r="W447" s="1"/>
      <c r="X447" s="1"/>
      <c r="Y447" s="1"/>
      <c r="Z447" s="1"/>
    </row>
    <row r="448" spans="1:26" ht="12.75" customHeight="1" x14ac:dyDescent="0.2">
      <c r="A448" s="362"/>
      <c r="B448" s="312"/>
      <c r="C448" s="260"/>
      <c r="D448" s="260"/>
      <c r="E448" s="260"/>
      <c r="F448" s="260"/>
      <c r="G448" s="360" t="s">
        <v>982</v>
      </c>
      <c r="H448" s="312"/>
      <c r="I448" s="360" t="s">
        <v>983</v>
      </c>
      <c r="J448" s="312"/>
      <c r="K448" s="312"/>
      <c r="L448" s="83"/>
      <c r="M448" s="83"/>
      <c r="N448" s="83"/>
      <c r="O448" s="83"/>
      <c r="P448" s="83"/>
      <c r="Q448" s="83"/>
      <c r="R448" s="83"/>
      <c r="S448" s="83"/>
      <c r="T448" s="83"/>
      <c r="U448" s="83"/>
      <c r="V448" s="83"/>
      <c r="W448" s="83"/>
      <c r="X448" s="83"/>
      <c r="Y448" s="83"/>
      <c r="Z448" s="83"/>
    </row>
    <row r="449" spans="1:26" ht="12.75" customHeight="1" x14ac:dyDescent="0.2">
      <c r="A449" s="362" t="s">
        <v>984</v>
      </c>
      <c r="B449" s="312"/>
      <c r="C449" s="156" t="s">
        <v>985</v>
      </c>
      <c r="D449" s="156" t="s">
        <v>986</v>
      </c>
      <c r="E449" s="156" t="s">
        <v>987</v>
      </c>
      <c r="F449" s="156" t="s">
        <v>988</v>
      </c>
      <c r="G449" s="156" t="s">
        <v>989</v>
      </c>
      <c r="H449" s="156" t="s">
        <v>990</v>
      </c>
      <c r="I449" s="156" t="s">
        <v>991</v>
      </c>
      <c r="J449" s="156" t="s">
        <v>989</v>
      </c>
      <c r="K449" s="156" t="s">
        <v>990</v>
      </c>
      <c r="L449" s="83"/>
      <c r="M449" s="83"/>
      <c r="N449" s="83"/>
      <c r="O449" s="83"/>
      <c r="P449" s="83"/>
      <c r="Q449" s="83"/>
      <c r="R449" s="83"/>
      <c r="S449" s="83"/>
      <c r="T449" s="83"/>
      <c r="U449" s="83"/>
      <c r="V449" s="83"/>
      <c r="W449" s="83"/>
      <c r="X449" s="83"/>
      <c r="Y449" s="83"/>
      <c r="Z449" s="83"/>
    </row>
    <row r="450" spans="1:26" ht="12.75" customHeight="1" x14ac:dyDescent="0.2">
      <c r="A450" s="156"/>
      <c r="B450" s="261"/>
      <c r="C450" s="260"/>
      <c r="D450" s="260"/>
      <c r="E450" s="156" t="s">
        <v>994</v>
      </c>
      <c r="F450" s="156" t="s">
        <v>994</v>
      </c>
      <c r="G450" s="156" t="s">
        <v>992</v>
      </c>
      <c r="H450" s="156" t="s">
        <v>993</v>
      </c>
      <c r="I450" s="156" t="s">
        <v>994</v>
      </c>
      <c r="J450" s="156" t="s">
        <v>992</v>
      </c>
      <c r="K450" s="156" t="s">
        <v>993</v>
      </c>
      <c r="L450" s="83"/>
      <c r="M450" s="83"/>
      <c r="N450" s="83"/>
      <c r="O450" s="83"/>
      <c r="P450" s="83"/>
      <c r="Q450" s="83"/>
      <c r="R450" s="83"/>
      <c r="S450" s="83"/>
      <c r="T450" s="83"/>
      <c r="U450" s="83"/>
      <c r="V450" s="83"/>
      <c r="W450" s="83"/>
      <c r="X450" s="83"/>
      <c r="Y450" s="83"/>
      <c r="Z450" s="83"/>
    </row>
    <row r="451" spans="1:26" ht="12.75" customHeight="1" x14ac:dyDescent="0.2">
      <c r="A451" s="256"/>
      <c r="B451" s="257" t="s">
        <v>1027</v>
      </c>
      <c r="C451" s="262"/>
      <c r="D451" s="262"/>
      <c r="E451" s="262"/>
      <c r="F451" s="262"/>
      <c r="G451" s="263"/>
      <c r="H451" s="262"/>
      <c r="I451" s="262">
        <f t="shared" ref="I451:I455" si="102">ROUND(C451*D451,2)</f>
        <v>0</v>
      </c>
      <c r="J451" s="262"/>
      <c r="K451" s="262"/>
      <c r="L451" s="83"/>
      <c r="M451" s="83"/>
      <c r="N451" s="83"/>
      <c r="O451" s="83"/>
      <c r="P451" s="83"/>
      <c r="Q451" s="83"/>
      <c r="R451" s="83"/>
      <c r="S451" s="83"/>
      <c r="T451" s="83"/>
      <c r="U451" s="83"/>
      <c r="V451" s="83"/>
      <c r="W451" s="83"/>
      <c r="X451" s="83"/>
      <c r="Y451" s="83"/>
      <c r="Z451" s="83"/>
    </row>
    <row r="452" spans="1:26" ht="12.75" customHeight="1" x14ac:dyDescent="0.2">
      <c r="A452" s="256"/>
      <c r="B452" s="257" t="s">
        <v>1028</v>
      </c>
      <c r="C452" s="262">
        <v>1</v>
      </c>
      <c r="D452" s="262">
        <f t="shared" ref="D452:D453" si="103">D428</f>
        <v>86.21</v>
      </c>
      <c r="E452" s="262"/>
      <c r="F452" s="262"/>
      <c r="G452" s="263"/>
      <c r="H452" s="262"/>
      <c r="I452" s="262">
        <f t="shared" si="102"/>
        <v>86.21</v>
      </c>
      <c r="J452" s="262"/>
      <c r="K452" s="262"/>
      <c r="L452" s="83"/>
      <c r="M452" s="83"/>
      <c r="N452" s="83"/>
      <c r="O452" s="83"/>
      <c r="P452" s="83"/>
      <c r="Q452" s="83"/>
      <c r="R452" s="83"/>
      <c r="S452" s="83"/>
      <c r="T452" s="83"/>
      <c r="U452" s="83"/>
      <c r="V452" s="83"/>
      <c r="W452" s="83"/>
      <c r="X452" s="83"/>
      <c r="Y452" s="83"/>
      <c r="Z452" s="83"/>
    </row>
    <row r="453" spans="1:26" ht="12.75" customHeight="1" x14ac:dyDescent="0.2">
      <c r="A453" s="256"/>
      <c r="B453" s="257" t="s">
        <v>1029</v>
      </c>
      <c r="C453" s="262">
        <v>1</v>
      </c>
      <c r="D453" s="262">
        <f t="shared" si="103"/>
        <v>68.260000000000005</v>
      </c>
      <c r="E453" s="262"/>
      <c r="F453" s="262"/>
      <c r="G453" s="263"/>
      <c r="H453" s="262"/>
      <c r="I453" s="262">
        <f t="shared" si="102"/>
        <v>68.260000000000005</v>
      </c>
      <c r="J453" s="262"/>
      <c r="K453" s="262"/>
      <c r="L453" s="83"/>
      <c r="M453" s="83"/>
      <c r="N453" s="83"/>
      <c r="O453" s="83"/>
      <c r="P453" s="83"/>
      <c r="Q453" s="83"/>
      <c r="R453" s="83"/>
      <c r="S453" s="83"/>
      <c r="T453" s="83"/>
      <c r="U453" s="83"/>
      <c r="V453" s="83"/>
      <c r="W453" s="83"/>
      <c r="X453" s="83"/>
      <c r="Y453" s="83"/>
      <c r="Z453" s="83"/>
    </row>
    <row r="454" spans="1:26" ht="12.75" customHeight="1" x14ac:dyDescent="0.2">
      <c r="A454" s="256"/>
      <c r="B454" s="257" t="s">
        <v>1030</v>
      </c>
      <c r="C454" s="262"/>
      <c r="D454" s="262"/>
      <c r="E454" s="262"/>
      <c r="F454" s="262"/>
      <c r="G454" s="263"/>
      <c r="H454" s="262"/>
      <c r="I454" s="262">
        <f t="shared" si="102"/>
        <v>0</v>
      </c>
      <c r="J454" s="262"/>
      <c r="K454" s="262"/>
      <c r="L454" s="83"/>
      <c r="M454" s="83"/>
      <c r="N454" s="83"/>
      <c r="O454" s="83"/>
      <c r="P454" s="83"/>
      <c r="Q454" s="83"/>
      <c r="R454" s="83"/>
      <c r="S454" s="83"/>
      <c r="T454" s="83"/>
      <c r="U454" s="83"/>
      <c r="V454" s="83"/>
      <c r="W454" s="83"/>
      <c r="X454" s="83"/>
      <c r="Y454" s="83"/>
      <c r="Z454" s="83"/>
    </row>
    <row r="455" spans="1:26" ht="12.75" customHeight="1" x14ac:dyDescent="0.2">
      <c r="A455" s="256"/>
      <c r="B455" s="257" t="s">
        <v>1031</v>
      </c>
      <c r="C455" s="262">
        <v>1</v>
      </c>
      <c r="D455" s="262">
        <f>D431</f>
        <v>141.32</v>
      </c>
      <c r="E455" s="262"/>
      <c r="F455" s="262"/>
      <c r="G455" s="263"/>
      <c r="H455" s="262"/>
      <c r="I455" s="262">
        <f t="shared" si="102"/>
        <v>141.32</v>
      </c>
      <c r="J455" s="262"/>
      <c r="K455" s="262"/>
      <c r="L455" s="83"/>
      <c r="M455" s="83"/>
      <c r="N455" s="83"/>
      <c r="O455" s="83"/>
      <c r="P455" s="83"/>
      <c r="Q455" s="83"/>
      <c r="R455" s="83"/>
      <c r="S455" s="83"/>
      <c r="T455" s="83"/>
      <c r="U455" s="83"/>
      <c r="V455" s="83"/>
      <c r="W455" s="83"/>
      <c r="X455" s="83"/>
      <c r="Y455" s="83"/>
      <c r="Z455" s="83"/>
    </row>
    <row r="456" spans="1:26" ht="12.75" customHeight="1" x14ac:dyDescent="0.2">
      <c r="A456" s="256"/>
      <c r="B456" s="257"/>
      <c r="C456" s="262"/>
      <c r="D456" s="262"/>
      <c r="E456" s="262"/>
      <c r="F456" s="262"/>
      <c r="G456" s="262"/>
      <c r="H456" s="262"/>
      <c r="I456" s="262"/>
      <c r="J456" s="262"/>
      <c r="K456" s="264"/>
      <c r="L456" s="83"/>
      <c r="M456" s="83"/>
      <c r="N456" s="83"/>
      <c r="O456" s="83"/>
      <c r="P456" s="83"/>
      <c r="Q456" s="83"/>
      <c r="R456" s="83"/>
      <c r="S456" s="83"/>
      <c r="T456" s="83"/>
      <c r="U456" s="83"/>
      <c r="V456" s="83"/>
      <c r="W456" s="83"/>
      <c r="X456" s="83"/>
      <c r="Y456" s="83"/>
      <c r="Z456" s="83"/>
    </row>
    <row r="457" spans="1:26" ht="12.75" customHeight="1" x14ac:dyDescent="0.2">
      <c r="A457" s="256"/>
      <c r="B457" s="257"/>
      <c r="C457" s="257"/>
      <c r="D457" s="257"/>
      <c r="E457" s="257"/>
      <c r="F457" s="361" t="s">
        <v>997</v>
      </c>
      <c r="G457" s="312"/>
      <c r="H457" s="312"/>
      <c r="I457" s="265">
        <f t="shared" ref="I457:K457" si="104">ROUND(SUM(I451:I456),2)</f>
        <v>295.79000000000002</v>
      </c>
      <c r="J457" s="265">
        <f t="shared" si="104"/>
        <v>0</v>
      </c>
      <c r="K457" s="265">
        <f t="shared" si="104"/>
        <v>0</v>
      </c>
      <c r="L457" s="83"/>
      <c r="M457" s="114"/>
      <c r="N457" s="83"/>
      <c r="O457" s="83"/>
      <c r="P457" s="83"/>
      <c r="Q457" s="83"/>
      <c r="R457" s="83"/>
      <c r="S457" s="83"/>
      <c r="T457" s="83"/>
      <c r="U457" s="83"/>
      <c r="V457" s="83"/>
      <c r="W457" s="83"/>
      <c r="X457" s="83"/>
      <c r="Y457" s="83"/>
      <c r="Z457" s="83"/>
    </row>
    <row r="458" spans="1:26" ht="12.75" customHeight="1" x14ac:dyDescent="0.2">
      <c r="A458" s="256"/>
      <c r="B458" s="363"/>
      <c r="C458" s="312"/>
      <c r="D458" s="312"/>
      <c r="E458" s="312"/>
      <c r="F458" s="312"/>
      <c r="G458" s="312"/>
      <c r="H458" s="312"/>
      <c r="I458" s="312"/>
      <c r="J458" s="312"/>
      <c r="K458" s="256"/>
      <c r="L458" s="83"/>
      <c r="M458" s="83"/>
      <c r="N458" s="83"/>
      <c r="O458" s="83"/>
      <c r="P458" s="83"/>
      <c r="Q458" s="83"/>
      <c r="R458" s="83"/>
      <c r="S458" s="83"/>
      <c r="T458" s="83"/>
      <c r="U458" s="83"/>
      <c r="V458" s="83"/>
      <c r="W458" s="83"/>
      <c r="X458" s="83"/>
      <c r="Y458" s="83"/>
      <c r="Z458" s="83"/>
    </row>
    <row r="459" spans="1:26" ht="12.75" customHeight="1" x14ac:dyDescent="0.2">
      <c r="A459" s="266" t="str">
        <f>'Pista 01'!A59</f>
        <v>3.1.5</v>
      </c>
      <c r="B459" s="365" t="str">
        <f>VLOOKUP($A459,'Pista 01'!$A$8:$H$197,3,FALSE)</f>
        <v>Guia em concreto armado, seção de 10cm x 50cm, conforme projeto (salto triplo e extensão)</v>
      </c>
      <c r="C459" s="293"/>
      <c r="D459" s="293"/>
      <c r="E459" s="293"/>
      <c r="F459" s="293"/>
      <c r="G459" s="293"/>
      <c r="H459" s="293"/>
      <c r="I459" s="293"/>
      <c r="J459" s="293"/>
      <c r="K459" s="267" t="str">
        <f>VLOOKUP($A459,'Pista 01'!$A$8:$H$197,4,FALSE)</f>
        <v>m</v>
      </c>
      <c r="L459" s="1"/>
      <c r="M459" s="1"/>
      <c r="N459" s="1"/>
      <c r="O459" s="1"/>
      <c r="P459" s="1"/>
      <c r="Q459" s="1"/>
      <c r="R459" s="1"/>
      <c r="S459" s="1"/>
      <c r="T459" s="1"/>
      <c r="U459" s="1"/>
      <c r="V459" s="1"/>
      <c r="W459" s="1"/>
      <c r="X459" s="1"/>
      <c r="Y459" s="1"/>
      <c r="Z459" s="1"/>
    </row>
    <row r="460" spans="1:26" ht="12.75" customHeight="1" x14ac:dyDescent="0.2">
      <c r="A460" s="362"/>
      <c r="B460" s="312"/>
      <c r="C460" s="260"/>
      <c r="D460" s="260"/>
      <c r="E460" s="260"/>
      <c r="F460" s="260"/>
      <c r="G460" s="360" t="s">
        <v>982</v>
      </c>
      <c r="H460" s="312"/>
      <c r="I460" s="360" t="s">
        <v>983</v>
      </c>
      <c r="J460" s="312"/>
      <c r="K460" s="312"/>
      <c r="L460" s="83"/>
      <c r="M460" s="83"/>
      <c r="N460" s="83"/>
      <c r="O460" s="83"/>
      <c r="P460" s="83"/>
      <c r="Q460" s="83"/>
      <c r="R460" s="83"/>
      <c r="S460" s="83"/>
      <c r="T460" s="83"/>
      <c r="U460" s="83"/>
      <c r="V460" s="83"/>
      <c r="W460" s="83"/>
      <c r="X460" s="83"/>
      <c r="Y460" s="83"/>
      <c r="Z460" s="83"/>
    </row>
    <row r="461" spans="1:26" ht="12.75" customHeight="1" x14ac:dyDescent="0.2">
      <c r="A461" s="362" t="s">
        <v>984</v>
      </c>
      <c r="B461" s="312"/>
      <c r="C461" s="156" t="s">
        <v>985</v>
      </c>
      <c r="D461" s="156" t="s">
        <v>986</v>
      </c>
      <c r="E461" s="156" t="s">
        <v>987</v>
      </c>
      <c r="F461" s="156" t="s">
        <v>988</v>
      </c>
      <c r="G461" s="156" t="s">
        <v>989</v>
      </c>
      <c r="H461" s="156" t="s">
        <v>990</v>
      </c>
      <c r="I461" s="156" t="s">
        <v>991</v>
      </c>
      <c r="J461" s="156" t="s">
        <v>989</v>
      </c>
      <c r="K461" s="156" t="s">
        <v>990</v>
      </c>
      <c r="L461" s="83"/>
      <c r="M461" s="83"/>
      <c r="N461" s="83"/>
      <c r="O461" s="83"/>
      <c r="P461" s="83"/>
      <c r="Q461" s="83"/>
      <c r="R461" s="83"/>
      <c r="S461" s="83"/>
      <c r="T461" s="83"/>
      <c r="U461" s="83"/>
      <c r="V461" s="83"/>
      <c r="W461" s="83"/>
      <c r="X461" s="83"/>
      <c r="Y461" s="83"/>
      <c r="Z461" s="83"/>
    </row>
    <row r="462" spans="1:26" ht="12.75" customHeight="1" x14ac:dyDescent="0.2">
      <c r="A462" s="156"/>
      <c r="B462" s="261"/>
      <c r="C462" s="260"/>
      <c r="D462" s="260"/>
      <c r="E462" s="156" t="s">
        <v>994</v>
      </c>
      <c r="F462" s="156" t="s">
        <v>994</v>
      </c>
      <c r="G462" s="156" t="s">
        <v>992</v>
      </c>
      <c r="H462" s="156" t="s">
        <v>993</v>
      </c>
      <c r="I462" s="156" t="s">
        <v>994</v>
      </c>
      <c r="J462" s="156" t="s">
        <v>992</v>
      </c>
      <c r="K462" s="156" t="s">
        <v>993</v>
      </c>
      <c r="L462" s="83"/>
      <c r="M462" s="83"/>
      <c r="N462" s="83"/>
      <c r="O462" s="83"/>
      <c r="P462" s="83"/>
      <c r="Q462" s="83"/>
      <c r="R462" s="83"/>
      <c r="S462" s="83"/>
      <c r="T462" s="83"/>
      <c r="U462" s="83"/>
      <c r="V462" s="83"/>
      <c r="W462" s="83"/>
      <c r="X462" s="83"/>
      <c r="Y462" s="83"/>
      <c r="Z462" s="83"/>
    </row>
    <row r="463" spans="1:26" ht="12.75" customHeight="1" x14ac:dyDescent="0.2">
      <c r="A463" s="256"/>
      <c r="B463" s="257" t="s">
        <v>1027</v>
      </c>
      <c r="C463" s="262">
        <v>1</v>
      </c>
      <c r="D463" s="262">
        <f>D439</f>
        <v>491.42</v>
      </c>
      <c r="E463" s="262"/>
      <c r="F463" s="262"/>
      <c r="G463" s="263"/>
      <c r="H463" s="262"/>
      <c r="I463" s="262">
        <f t="shared" ref="I463:I467" si="105">ROUND(C463*D463,2)</f>
        <v>491.42</v>
      </c>
      <c r="J463" s="262"/>
      <c r="K463" s="262"/>
      <c r="L463" s="83"/>
      <c r="M463" s="83"/>
      <c r="N463" s="83"/>
      <c r="O463" s="83"/>
      <c r="P463" s="83"/>
      <c r="Q463" s="83"/>
      <c r="R463" s="83"/>
      <c r="S463" s="83"/>
      <c r="T463" s="83"/>
      <c r="U463" s="83"/>
      <c r="V463" s="83"/>
      <c r="W463" s="83"/>
      <c r="X463" s="83"/>
      <c r="Y463" s="83"/>
      <c r="Z463" s="83"/>
    </row>
    <row r="464" spans="1:26" ht="12.75" customHeight="1" x14ac:dyDescent="0.2">
      <c r="A464" s="256"/>
      <c r="B464" s="257" t="s">
        <v>1028</v>
      </c>
      <c r="C464" s="262">
        <v>1</v>
      </c>
      <c r="D464" s="262"/>
      <c r="E464" s="262"/>
      <c r="F464" s="262"/>
      <c r="G464" s="263"/>
      <c r="H464" s="262"/>
      <c r="I464" s="262">
        <f t="shared" si="105"/>
        <v>0</v>
      </c>
      <c r="J464" s="262"/>
      <c r="K464" s="262"/>
      <c r="L464" s="83"/>
      <c r="M464" s="83"/>
      <c r="N464" s="83"/>
      <c r="O464" s="83"/>
      <c r="P464" s="83"/>
      <c r="Q464" s="83"/>
      <c r="R464" s="83"/>
      <c r="S464" s="83"/>
      <c r="T464" s="83"/>
      <c r="U464" s="83"/>
      <c r="V464" s="83"/>
      <c r="W464" s="83"/>
      <c r="X464" s="83"/>
      <c r="Y464" s="83"/>
      <c r="Z464" s="83"/>
    </row>
    <row r="465" spans="1:26" ht="12.75" customHeight="1" x14ac:dyDescent="0.2">
      <c r="A465" s="256"/>
      <c r="B465" s="257" t="s">
        <v>1029</v>
      </c>
      <c r="C465" s="262">
        <v>1</v>
      </c>
      <c r="D465" s="262"/>
      <c r="E465" s="262"/>
      <c r="F465" s="262"/>
      <c r="G465" s="263"/>
      <c r="H465" s="262"/>
      <c r="I465" s="262">
        <f t="shared" si="105"/>
        <v>0</v>
      </c>
      <c r="J465" s="262"/>
      <c r="K465" s="262"/>
      <c r="L465" s="83"/>
      <c r="M465" s="83"/>
      <c r="N465" s="83"/>
      <c r="O465" s="83"/>
      <c r="P465" s="83"/>
      <c r="Q465" s="83"/>
      <c r="R465" s="83"/>
      <c r="S465" s="83"/>
      <c r="T465" s="83"/>
      <c r="U465" s="83"/>
      <c r="V465" s="83"/>
      <c r="W465" s="83"/>
      <c r="X465" s="83"/>
      <c r="Y465" s="83"/>
      <c r="Z465" s="83"/>
    </row>
    <row r="466" spans="1:26" ht="12.75" customHeight="1" x14ac:dyDescent="0.2">
      <c r="A466" s="256"/>
      <c r="B466" s="257" t="s">
        <v>1030</v>
      </c>
      <c r="C466" s="262">
        <v>1</v>
      </c>
      <c r="D466" s="262">
        <f>D442</f>
        <v>172.9</v>
      </c>
      <c r="E466" s="262"/>
      <c r="F466" s="262"/>
      <c r="G466" s="263"/>
      <c r="H466" s="262"/>
      <c r="I466" s="262">
        <f t="shared" si="105"/>
        <v>172.9</v>
      </c>
      <c r="J466" s="262"/>
      <c r="K466" s="262"/>
      <c r="L466" s="83"/>
      <c r="M466" s="83"/>
      <c r="N466" s="83"/>
      <c r="O466" s="83"/>
      <c r="P466" s="83"/>
      <c r="Q466" s="83"/>
      <c r="R466" s="83"/>
      <c r="S466" s="83"/>
      <c r="T466" s="83"/>
      <c r="U466" s="83"/>
      <c r="V466" s="83"/>
      <c r="W466" s="83"/>
      <c r="X466" s="83"/>
      <c r="Y466" s="83"/>
      <c r="Z466" s="83"/>
    </row>
    <row r="467" spans="1:26" ht="12.75" customHeight="1" x14ac:dyDescent="0.2">
      <c r="A467" s="256"/>
      <c r="B467" s="257" t="s">
        <v>1031</v>
      </c>
      <c r="C467" s="262">
        <v>1</v>
      </c>
      <c r="D467" s="262"/>
      <c r="E467" s="262"/>
      <c r="F467" s="262"/>
      <c r="G467" s="263"/>
      <c r="H467" s="262"/>
      <c r="I467" s="262">
        <f t="shared" si="105"/>
        <v>0</v>
      </c>
      <c r="J467" s="262"/>
      <c r="K467" s="262"/>
      <c r="L467" s="83"/>
      <c r="M467" s="83"/>
      <c r="N467" s="83"/>
      <c r="O467" s="83"/>
      <c r="P467" s="83"/>
      <c r="Q467" s="83"/>
      <c r="R467" s="83"/>
      <c r="S467" s="83"/>
      <c r="T467" s="83"/>
      <c r="U467" s="83"/>
      <c r="V467" s="83"/>
      <c r="W467" s="83"/>
      <c r="X467" s="83"/>
      <c r="Y467" s="83"/>
      <c r="Z467" s="83"/>
    </row>
    <row r="468" spans="1:26" ht="12.75" customHeight="1" x14ac:dyDescent="0.2">
      <c r="A468" s="256"/>
      <c r="B468" s="257"/>
      <c r="C468" s="262"/>
      <c r="D468" s="262"/>
      <c r="E468" s="262"/>
      <c r="F468" s="262"/>
      <c r="G468" s="262"/>
      <c r="H468" s="262"/>
      <c r="I468" s="262"/>
      <c r="J468" s="262"/>
      <c r="K468" s="264"/>
      <c r="L468" s="83"/>
      <c r="M468" s="83"/>
      <c r="N468" s="83"/>
      <c r="O468" s="83"/>
      <c r="P468" s="83"/>
      <c r="Q468" s="83"/>
      <c r="R468" s="83"/>
      <c r="S468" s="83"/>
      <c r="T468" s="83"/>
      <c r="U468" s="83"/>
      <c r="V468" s="83"/>
      <c r="W468" s="83"/>
      <c r="X468" s="83"/>
      <c r="Y468" s="83"/>
      <c r="Z468" s="83"/>
    </row>
    <row r="469" spans="1:26" ht="12.75" customHeight="1" x14ac:dyDescent="0.2">
      <c r="A469" s="256"/>
      <c r="B469" s="257"/>
      <c r="C469" s="257"/>
      <c r="D469" s="257"/>
      <c r="E469" s="257"/>
      <c r="F469" s="361" t="s">
        <v>997</v>
      </c>
      <c r="G469" s="312"/>
      <c r="H469" s="312"/>
      <c r="I469" s="265">
        <f t="shared" ref="I469:K469" si="106">ROUND(SUM(I463:I468),2)</f>
        <v>664.32</v>
      </c>
      <c r="J469" s="265">
        <f t="shared" si="106"/>
        <v>0</v>
      </c>
      <c r="K469" s="265">
        <f t="shared" si="106"/>
        <v>0</v>
      </c>
      <c r="L469" s="83"/>
      <c r="M469" s="114"/>
      <c r="N469" s="83"/>
      <c r="O469" s="83"/>
      <c r="P469" s="83"/>
      <c r="Q469" s="83"/>
      <c r="R469" s="83"/>
      <c r="S469" s="83"/>
      <c r="T469" s="83"/>
      <c r="U469" s="83"/>
      <c r="V469" s="83"/>
      <c r="W469" s="83"/>
      <c r="X469" s="83"/>
      <c r="Y469" s="83"/>
      <c r="Z469" s="83"/>
    </row>
    <row r="470" spans="1:26" ht="12.75" customHeight="1" x14ac:dyDescent="0.2">
      <c r="A470" s="256"/>
      <c r="B470" s="363"/>
      <c r="C470" s="312"/>
      <c r="D470" s="312"/>
      <c r="E470" s="312"/>
      <c r="F470" s="312"/>
      <c r="G470" s="312"/>
      <c r="H470" s="312"/>
      <c r="I470" s="312"/>
      <c r="J470" s="312"/>
      <c r="K470" s="256"/>
      <c r="L470" s="83"/>
      <c r="M470" s="83"/>
      <c r="N470" s="83"/>
      <c r="O470" s="83"/>
      <c r="P470" s="83"/>
      <c r="Q470" s="83"/>
      <c r="R470" s="83"/>
      <c r="S470" s="83"/>
      <c r="T470" s="83"/>
      <c r="U470" s="83"/>
      <c r="V470" s="83"/>
      <c r="W470" s="83"/>
      <c r="X470" s="83"/>
      <c r="Y470" s="83"/>
      <c r="Z470" s="83"/>
    </row>
    <row r="471" spans="1:26" ht="12.75" customHeight="1" x14ac:dyDescent="0.2">
      <c r="A471" s="266" t="str">
        <f>'Pista 01'!A62</f>
        <v>3.2.1</v>
      </c>
      <c r="B471" s="365" t="str">
        <f>VLOOKUP($A471,'Pista 01'!$A$8:$H$197,3,FALSE)</f>
        <v>Camada drenante com areia média</v>
      </c>
      <c r="C471" s="293"/>
      <c r="D471" s="293"/>
      <c r="E471" s="293"/>
      <c r="F471" s="293"/>
      <c r="G471" s="293"/>
      <c r="H471" s="293"/>
      <c r="I471" s="293"/>
      <c r="J471" s="293"/>
      <c r="K471" s="267" t="str">
        <f>VLOOKUP($A471,'Pista 01'!$A$8:$H$197,4,FALSE)</f>
        <v>m³</v>
      </c>
      <c r="L471" s="1"/>
      <c r="M471" s="1"/>
      <c r="N471" s="1"/>
      <c r="O471" s="1"/>
      <c r="P471" s="1"/>
      <c r="Q471" s="1"/>
      <c r="R471" s="1"/>
      <c r="S471" s="1"/>
      <c r="T471" s="1"/>
      <c r="U471" s="1"/>
      <c r="V471" s="1"/>
      <c r="W471" s="1"/>
      <c r="X471" s="1"/>
      <c r="Y471" s="1"/>
      <c r="Z471" s="1"/>
    </row>
    <row r="472" spans="1:26" ht="12.75" customHeight="1" x14ac:dyDescent="0.2">
      <c r="A472" s="362"/>
      <c r="B472" s="312"/>
      <c r="C472" s="260"/>
      <c r="D472" s="260"/>
      <c r="E472" s="260"/>
      <c r="F472" s="260"/>
      <c r="G472" s="360" t="s">
        <v>982</v>
      </c>
      <c r="H472" s="312"/>
      <c r="I472" s="360" t="s">
        <v>983</v>
      </c>
      <c r="J472" s="312"/>
      <c r="K472" s="312"/>
      <c r="L472" s="83"/>
      <c r="M472" s="83"/>
      <c r="N472" s="83"/>
      <c r="O472" s="83"/>
      <c r="P472" s="83"/>
      <c r="Q472" s="83"/>
      <c r="R472" s="83"/>
      <c r="S472" s="83"/>
      <c r="T472" s="83"/>
      <c r="U472" s="83"/>
      <c r="V472" s="83"/>
      <c r="W472" s="83"/>
      <c r="X472" s="83"/>
      <c r="Y472" s="83"/>
      <c r="Z472" s="83"/>
    </row>
    <row r="473" spans="1:26" ht="12.75" customHeight="1" x14ac:dyDescent="0.2">
      <c r="A473" s="362" t="s">
        <v>984</v>
      </c>
      <c r="B473" s="312"/>
      <c r="C473" s="156" t="s">
        <v>985</v>
      </c>
      <c r="D473" s="156" t="s">
        <v>986</v>
      </c>
      <c r="E473" s="156" t="s">
        <v>987</v>
      </c>
      <c r="F473" s="156" t="s">
        <v>988</v>
      </c>
      <c r="G473" s="156" t="s">
        <v>989</v>
      </c>
      <c r="H473" s="156" t="s">
        <v>990</v>
      </c>
      <c r="I473" s="156" t="s">
        <v>991</v>
      </c>
      <c r="J473" s="156" t="s">
        <v>989</v>
      </c>
      <c r="K473" s="156" t="s">
        <v>990</v>
      </c>
      <c r="L473" s="83"/>
      <c r="M473" s="83"/>
      <c r="N473" s="83"/>
      <c r="O473" s="83"/>
      <c r="P473" s="83"/>
      <c r="Q473" s="83"/>
      <c r="R473" s="83"/>
      <c r="S473" s="83"/>
      <c r="T473" s="83"/>
      <c r="U473" s="83"/>
      <c r="V473" s="83"/>
      <c r="W473" s="83"/>
      <c r="X473" s="83"/>
      <c r="Y473" s="83"/>
      <c r="Z473" s="83"/>
    </row>
    <row r="474" spans="1:26" ht="12.75" customHeight="1" x14ac:dyDescent="0.2">
      <c r="A474" s="156"/>
      <c r="B474" s="261"/>
      <c r="C474" s="260"/>
      <c r="D474" s="260"/>
      <c r="E474" s="156" t="s">
        <v>994</v>
      </c>
      <c r="F474" s="156" t="s">
        <v>994</v>
      </c>
      <c r="G474" s="156" t="s">
        <v>992</v>
      </c>
      <c r="H474" s="156" t="s">
        <v>993</v>
      </c>
      <c r="I474" s="156" t="s">
        <v>994</v>
      </c>
      <c r="J474" s="156" t="s">
        <v>992</v>
      </c>
      <c r="K474" s="156" t="s">
        <v>993</v>
      </c>
      <c r="L474" s="83"/>
      <c r="M474" s="83"/>
      <c r="N474" s="83"/>
      <c r="O474" s="83"/>
      <c r="P474" s="83"/>
      <c r="Q474" s="83"/>
      <c r="R474" s="83"/>
      <c r="S474" s="83"/>
      <c r="T474" s="83"/>
      <c r="U474" s="83"/>
      <c r="V474" s="83"/>
      <c r="W474" s="83"/>
      <c r="X474" s="83"/>
      <c r="Y474" s="83"/>
      <c r="Z474" s="83"/>
    </row>
    <row r="475" spans="1:26" ht="12.75" customHeight="1" x14ac:dyDescent="0.2">
      <c r="A475" s="256"/>
      <c r="B475" s="257" t="s">
        <v>1032</v>
      </c>
      <c r="C475" s="262">
        <v>2</v>
      </c>
      <c r="D475" s="262"/>
      <c r="E475" s="263"/>
      <c r="F475" s="262">
        <v>0.3</v>
      </c>
      <c r="G475" s="263">
        <v>42.7</v>
      </c>
      <c r="H475" s="262"/>
      <c r="I475" s="262"/>
      <c r="J475" s="262"/>
      <c r="K475" s="262">
        <f>ROUND(C475*F475*G475,2)</f>
        <v>25.62</v>
      </c>
      <c r="L475" s="83"/>
      <c r="M475" s="83"/>
      <c r="N475" s="83"/>
      <c r="O475" s="83"/>
      <c r="P475" s="83"/>
      <c r="Q475" s="83"/>
      <c r="R475" s="83"/>
      <c r="S475" s="83"/>
      <c r="T475" s="83"/>
      <c r="U475" s="83"/>
      <c r="V475" s="83"/>
      <c r="W475" s="83"/>
      <c r="X475" s="83"/>
      <c r="Y475" s="83"/>
      <c r="Z475" s="83"/>
    </row>
    <row r="476" spans="1:26" ht="12.75" customHeight="1" x14ac:dyDescent="0.2">
      <c r="A476" s="256"/>
      <c r="B476" s="257"/>
      <c r="C476" s="262"/>
      <c r="D476" s="262"/>
      <c r="E476" s="262"/>
      <c r="F476" s="262"/>
      <c r="G476" s="262"/>
      <c r="H476" s="262"/>
      <c r="I476" s="262"/>
      <c r="J476" s="262"/>
      <c r="K476" s="264"/>
      <c r="L476" s="83"/>
      <c r="M476" s="83"/>
      <c r="N476" s="83"/>
      <c r="O476" s="83"/>
      <c r="P476" s="83"/>
      <c r="Q476" s="83"/>
      <c r="R476" s="83"/>
      <c r="S476" s="83"/>
      <c r="T476" s="83"/>
      <c r="U476" s="83"/>
      <c r="V476" s="83"/>
      <c r="W476" s="83"/>
      <c r="X476" s="83"/>
      <c r="Y476" s="83"/>
      <c r="Z476" s="83"/>
    </row>
    <row r="477" spans="1:26" ht="12.75" customHeight="1" x14ac:dyDescent="0.2">
      <c r="A477" s="256"/>
      <c r="B477" s="257"/>
      <c r="C477" s="257"/>
      <c r="D477" s="257"/>
      <c r="E477" s="257"/>
      <c r="F477" s="361" t="s">
        <v>997</v>
      </c>
      <c r="G477" s="312"/>
      <c r="H477" s="312"/>
      <c r="I477" s="265">
        <f t="shared" ref="I477:K477" si="107">ROUND(SUM(I475:I476),2)</f>
        <v>0</v>
      </c>
      <c r="J477" s="265">
        <f t="shared" si="107"/>
        <v>0</v>
      </c>
      <c r="K477" s="265">
        <f t="shared" si="107"/>
        <v>25.62</v>
      </c>
      <c r="L477" s="83"/>
      <c r="M477" s="83"/>
      <c r="N477" s="83"/>
      <c r="O477" s="83"/>
      <c r="P477" s="83"/>
      <c r="Q477" s="83"/>
      <c r="R477" s="83"/>
      <c r="S477" s="83"/>
      <c r="T477" s="83"/>
      <c r="U477" s="83"/>
      <c r="V477" s="83"/>
      <c r="W477" s="83"/>
      <c r="X477" s="83"/>
      <c r="Y477" s="83"/>
      <c r="Z477" s="83"/>
    </row>
    <row r="478" spans="1:26" ht="12.75" customHeight="1" x14ac:dyDescent="0.2">
      <c r="A478" s="256"/>
      <c r="B478" s="363"/>
      <c r="C478" s="312"/>
      <c r="D478" s="312"/>
      <c r="E478" s="312"/>
      <c r="F478" s="312"/>
      <c r="G478" s="312"/>
      <c r="H478" s="312"/>
      <c r="I478" s="312"/>
      <c r="J478" s="312"/>
      <c r="K478" s="256"/>
      <c r="L478" s="83"/>
      <c r="M478" s="83"/>
      <c r="N478" s="83"/>
      <c r="O478" s="83"/>
      <c r="P478" s="83"/>
      <c r="Q478" s="83"/>
      <c r="R478" s="83"/>
      <c r="S478" s="83"/>
      <c r="T478" s="83"/>
      <c r="U478" s="83"/>
      <c r="V478" s="83"/>
      <c r="W478" s="83"/>
      <c r="X478" s="83"/>
      <c r="Y478" s="83"/>
      <c r="Z478" s="83"/>
    </row>
    <row r="479" spans="1:26" ht="12.75" customHeight="1" x14ac:dyDescent="0.2">
      <c r="A479" s="266" t="str">
        <f>'Pista 01'!A63</f>
        <v>3.2.2</v>
      </c>
      <c r="B479" s="365" t="str">
        <f>VLOOKUP($A479,'Pista 01'!$A$8:$H$197,3,FALSE)</f>
        <v>Camada drenante com brita 01</v>
      </c>
      <c r="C479" s="293"/>
      <c r="D479" s="293"/>
      <c r="E479" s="293"/>
      <c r="F479" s="293"/>
      <c r="G479" s="293"/>
      <c r="H479" s="293"/>
      <c r="I479" s="293"/>
      <c r="J479" s="293"/>
      <c r="K479" s="267" t="str">
        <f>VLOOKUP($A479,'Pista 01'!$A$8:$H$197,4,FALSE)</f>
        <v>m³</v>
      </c>
      <c r="L479" s="1"/>
      <c r="M479" s="1"/>
      <c r="N479" s="1"/>
      <c r="O479" s="1"/>
      <c r="P479" s="1"/>
      <c r="Q479" s="1"/>
      <c r="R479" s="1"/>
      <c r="S479" s="1"/>
      <c r="T479" s="1"/>
      <c r="U479" s="1"/>
      <c r="V479" s="1"/>
      <c r="W479" s="1"/>
      <c r="X479" s="1"/>
      <c r="Y479" s="1"/>
      <c r="Z479" s="1"/>
    </row>
    <row r="480" spans="1:26" ht="12.75" customHeight="1" x14ac:dyDescent="0.2">
      <c r="A480" s="362"/>
      <c r="B480" s="312"/>
      <c r="C480" s="260"/>
      <c r="D480" s="260"/>
      <c r="E480" s="260"/>
      <c r="F480" s="260"/>
      <c r="G480" s="360" t="s">
        <v>982</v>
      </c>
      <c r="H480" s="312"/>
      <c r="I480" s="360" t="s">
        <v>983</v>
      </c>
      <c r="J480" s="312"/>
      <c r="K480" s="312"/>
      <c r="L480" s="83"/>
      <c r="M480" s="83"/>
      <c r="N480" s="83"/>
      <c r="O480" s="83"/>
      <c r="P480" s="83"/>
      <c r="Q480" s="83"/>
      <c r="R480" s="83"/>
      <c r="S480" s="83"/>
      <c r="T480" s="83"/>
      <c r="U480" s="83"/>
      <c r="V480" s="83"/>
      <c r="W480" s="83"/>
      <c r="X480" s="83"/>
      <c r="Y480" s="83"/>
      <c r="Z480" s="83"/>
    </row>
    <row r="481" spans="1:26" ht="12.75" customHeight="1" x14ac:dyDescent="0.2">
      <c r="A481" s="362" t="s">
        <v>984</v>
      </c>
      <c r="B481" s="312"/>
      <c r="C481" s="156" t="s">
        <v>985</v>
      </c>
      <c r="D481" s="156" t="s">
        <v>986</v>
      </c>
      <c r="E481" s="156" t="s">
        <v>987</v>
      </c>
      <c r="F481" s="156" t="s">
        <v>988</v>
      </c>
      <c r="G481" s="156" t="s">
        <v>989</v>
      </c>
      <c r="H481" s="156" t="s">
        <v>990</v>
      </c>
      <c r="I481" s="156" t="s">
        <v>991</v>
      </c>
      <c r="J481" s="156" t="s">
        <v>989</v>
      </c>
      <c r="K481" s="156" t="s">
        <v>990</v>
      </c>
      <c r="L481" s="83"/>
      <c r="M481" s="83"/>
      <c r="N481" s="83"/>
      <c r="O481" s="83"/>
      <c r="P481" s="83"/>
      <c r="Q481" s="83"/>
      <c r="R481" s="83"/>
      <c r="S481" s="83"/>
      <c r="T481" s="83"/>
      <c r="U481" s="83"/>
      <c r="V481" s="83"/>
      <c r="W481" s="83"/>
      <c r="X481" s="83"/>
      <c r="Y481" s="83"/>
      <c r="Z481" s="83"/>
    </row>
    <row r="482" spans="1:26" ht="12.75" customHeight="1" x14ac:dyDescent="0.2">
      <c r="A482" s="156"/>
      <c r="B482" s="261"/>
      <c r="C482" s="260"/>
      <c r="D482" s="260"/>
      <c r="E482" s="156" t="s">
        <v>994</v>
      </c>
      <c r="F482" s="156" t="s">
        <v>994</v>
      </c>
      <c r="G482" s="156" t="s">
        <v>992</v>
      </c>
      <c r="H482" s="156" t="s">
        <v>993</v>
      </c>
      <c r="I482" s="156" t="s">
        <v>994</v>
      </c>
      <c r="J482" s="156" t="s">
        <v>992</v>
      </c>
      <c r="K482" s="156" t="s">
        <v>993</v>
      </c>
      <c r="L482" s="83"/>
      <c r="M482" s="83"/>
      <c r="N482" s="83"/>
      <c r="O482" s="83"/>
      <c r="P482" s="83"/>
      <c r="Q482" s="83"/>
      <c r="R482" s="83"/>
      <c r="S482" s="83"/>
      <c r="T482" s="83"/>
      <c r="U482" s="83"/>
      <c r="V482" s="83"/>
      <c r="W482" s="83"/>
      <c r="X482" s="83"/>
      <c r="Y482" s="83"/>
      <c r="Z482" s="83"/>
    </row>
    <row r="483" spans="1:26" ht="12.75" customHeight="1" x14ac:dyDescent="0.2">
      <c r="A483" s="256"/>
      <c r="B483" s="257" t="s">
        <v>1032</v>
      </c>
      <c r="C483" s="262">
        <v>2</v>
      </c>
      <c r="D483" s="262"/>
      <c r="E483" s="263"/>
      <c r="F483" s="262">
        <v>0.15</v>
      </c>
      <c r="G483" s="262">
        <f>G475</f>
        <v>42.7</v>
      </c>
      <c r="H483" s="262"/>
      <c r="I483" s="262"/>
      <c r="J483" s="262"/>
      <c r="K483" s="262">
        <f>ROUND(C483*F483*G483,2)</f>
        <v>12.81</v>
      </c>
      <c r="L483" s="83"/>
      <c r="M483" s="83"/>
      <c r="N483" s="83"/>
      <c r="O483" s="83"/>
      <c r="P483" s="83"/>
      <c r="Q483" s="83"/>
      <c r="R483" s="83"/>
      <c r="S483" s="83"/>
      <c r="T483" s="83"/>
      <c r="U483" s="83"/>
      <c r="V483" s="83"/>
      <c r="W483" s="83"/>
      <c r="X483" s="83"/>
      <c r="Y483" s="83"/>
      <c r="Z483" s="83"/>
    </row>
    <row r="484" spans="1:26" ht="12.75" customHeight="1" x14ac:dyDescent="0.2">
      <c r="A484" s="256"/>
      <c r="B484" s="257"/>
      <c r="C484" s="262"/>
      <c r="D484" s="262"/>
      <c r="E484" s="262"/>
      <c r="F484" s="262"/>
      <c r="G484" s="262"/>
      <c r="H484" s="262"/>
      <c r="I484" s="262"/>
      <c r="J484" s="262"/>
      <c r="K484" s="264"/>
      <c r="L484" s="83"/>
      <c r="M484" s="83"/>
      <c r="N484" s="83"/>
      <c r="O484" s="83"/>
      <c r="P484" s="83"/>
      <c r="Q484" s="83"/>
      <c r="R484" s="83"/>
      <c r="S484" s="83"/>
      <c r="T484" s="83"/>
      <c r="U484" s="83"/>
      <c r="V484" s="83"/>
      <c r="W484" s="83"/>
      <c r="X484" s="83"/>
      <c r="Y484" s="83"/>
      <c r="Z484" s="83"/>
    </row>
    <row r="485" spans="1:26" ht="12.75" customHeight="1" x14ac:dyDescent="0.2">
      <c r="A485" s="256"/>
      <c r="B485" s="257"/>
      <c r="C485" s="257"/>
      <c r="D485" s="257"/>
      <c r="E485" s="257"/>
      <c r="F485" s="361" t="s">
        <v>997</v>
      </c>
      <c r="G485" s="312"/>
      <c r="H485" s="312"/>
      <c r="I485" s="265">
        <f t="shared" ref="I485:K485" si="108">ROUND(SUM(I483:I484),2)</f>
        <v>0</v>
      </c>
      <c r="J485" s="265">
        <f t="shared" si="108"/>
        <v>0</v>
      </c>
      <c r="K485" s="265">
        <f t="shared" si="108"/>
        <v>12.81</v>
      </c>
      <c r="L485" s="83"/>
      <c r="M485" s="83"/>
      <c r="N485" s="83"/>
      <c r="O485" s="83"/>
      <c r="P485" s="83"/>
      <c r="Q485" s="83"/>
      <c r="R485" s="83"/>
      <c r="S485" s="83"/>
      <c r="T485" s="83"/>
      <c r="U485" s="83"/>
      <c r="V485" s="83"/>
      <c r="W485" s="83"/>
      <c r="X485" s="83"/>
      <c r="Y485" s="83"/>
      <c r="Z485" s="83"/>
    </row>
    <row r="486" spans="1:26" ht="12.75" customHeight="1" x14ac:dyDescent="0.2">
      <c r="A486" s="256"/>
      <c r="B486" s="363"/>
      <c r="C486" s="312"/>
      <c r="D486" s="312"/>
      <c r="E486" s="312"/>
      <c r="F486" s="312"/>
      <c r="G486" s="312"/>
      <c r="H486" s="312"/>
      <c r="I486" s="312"/>
      <c r="J486" s="312"/>
      <c r="K486" s="256"/>
      <c r="L486" s="83"/>
      <c r="M486" s="83"/>
      <c r="N486" s="83"/>
      <c r="O486" s="83"/>
      <c r="P486" s="83"/>
      <c r="Q486" s="83"/>
      <c r="R486" s="83"/>
      <c r="S486" s="83"/>
      <c r="T486" s="83"/>
      <c r="U486" s="83"/>
      <c r="V486" s="83"/>
      <c r="W486" s="83"/>
      <c r="X486" s="83"/>
      <c r="Y486" s="83"/>
      <c r="Z486" s="83"/>
    </row>
    <row r="487" spans="1:26" ht="12.75" customHeight="1" x14ac:dyDescent="0.2">
      <c r="A487" s="266" t="str">
        <f>'Pista 01'!A64</f>
        <v>3.2.3</v>
      </c>
      <c r="B487" s="365" t="str">
        <f>VLOOKUP($A487,'Pista 01'!$A$8:$H$197,3,FALSE)</f>
        <v>Fornecimento e instalação de manta Bidim  RT 14</v>
      </c>
      <c r="C487" s="293"/>
      <c r="D487" s="293"/>
      <c r="E487" s="293"/>
      <c r="F487" s="293"/>
      <c r="G487" s="293"/>
      <c r="H487" s="293"/>
      <c r="I487" s="293"/>
      <c r="J487" s="293"/>
      <c r="K487" s="267" t="str">
        <f>VLOOKUP($A487,'Pista 01'!$A$8:$H$197,4,FALSE)</f>
        <v>m²</v>
      </c>
      <c r="L487" s="1"/>
      <c r="M487" s="1"/>
      <c r="N487" s="1"/>
      <c r="O487" s="1"/>
      <c r="P487" s="1"/>
      <c r="Q487" s="1"/>
      <c r="R487" s="1"/>
      <c r="S487" s="1"/>
      <c r="T487" s="1"/>
      <c r="U487" s="1"/>
      <c r="V487" s="1"/>
      <c r="W487" s="1"/>
      <c r="X487" s="1"/>
      <c r="Y487" s="1"/>
      <c r="Z487" s="1"/>
    </row>
    <row r="488" spans="1:26" ht="12.75" customHeight="1" x14ac:dyDescent="0.2">
      <c r="A488" s="362"/>
      <c r="B488" s="312"/>
      <c r="C488" s="260"/>
      <c r="D488" s="260"/>
      <c r="E488" s="260"/>
      <c r="F488" s="260"/>
      <c r="G488" s="360" t="s">
        <v>982</v>
      </c>
      <c r="H488" s="312"/>
      <c r="I488" s="360" t="s">
        <v>983</v>
      </c>
      <c r="J488" s="312"/>
      <c r="K488" s="312"/>
      <c r="L488" s="83"/>
      <c r="M488" s="83"/>
      <c r="N488" s="83"/>
      <c r="O488" s="83"/>
      <c r="P488" s="83"/>
      <c r="Q488" s="83"/>
      <c r="R488" s="83"/>
      <c r="S488" s="83"/>
      <c r="T488" s="83"/>
      <c r="U488" s="83"/>
      <c r="V488" s="83"/>
      <c r="W488" s="83"/>
      <c r="X488" s="83"/>
      <c r="Y488" s="83"/>
      <c r="Z488" s="83"/>
    </row>
    <row r="489" spans="1:26" ht="12.75" customHeight="1" x14ac:dyDescent="0.2">
      <c r="A489" s="362" t="s">
        <v>984</v>
      </c>
      <c r="B489" s="312"/>
      <c r="C489" s="156" t="s">
        <v>985</v>
      </c>
      <c r="D489" s="156" t="s">
        <v>986</v>
      </c>
      <c r="E489" s="156" t="s">
        <v>987</v>
      </c>
      <c r="F489" s="156" t="s">
        <v>988</v>
      </c>
      <c r="G489" s="156" t="s">
        <v>989</v>
      </c>
      <c r="H489" s="156" t="s">
        <v>990</v>
      </c>
      <c r="I489" s="156" t="s">
        <v>991</v>
      </c>
      <c r="J489" s="156" t="s">
        <v>989</v>
      </c>
      <c r="K489" s="156" t="s">
        <v>990</v>
      </c>
      <c r="L489" s="83"/>
      <c r="M489" s="83"/>
      <c r="N489" s="83"/>
      <c r="O489" s="83"/>
      <c r="P489" s="83"/>
      <c r="Q489" s="83"/>
      <c r="R489" s="83"/>
      <c r="S489" s="83"/>
      <c r="T489" s="83"/>
      <c r="U489" s="83"/>
      <c r="V489" s="83"/>
      <c r="W489" s="83"/>
      <c r="X489" s="83"/>
      <c r="Y489" s="83"/>
      <c r="Z489" s="83"/>
    </row>
    <row r="490" spans="1:26" ht="12.75" customHeight="1" x14ac:dyDescent="0.2">
      <c r="A490" s="156"/>
      <c r="B490" s="261"/>
      <c r="C490" s="260"/>
      <c r="D490" s="260"/>
      <c r="E490" s="156" t="s">
        <v>994</v>
      </c>
      <c r="F490" s="156" t="s">
        <v>994</v>
      </c>
      <c r="G490" s="156" t="s">
        <v>992</v>
      </c>
      <c r="H490" s="156" t="s">
        <v>993</v>
      </c>
      <c r="I490" s="156" t="s">
        <v>994</v>
      </c>
      <c r="J490" s="156" t="s">
        <v>992</v>
      </c>
      <c r="K490" s="156" t="s">
        <v>993</v>
      </c>
      <c r="L490" s="83"/>
      <c r="M490" s="83"/>
      <c r="N490" s="83"/>
      <c r="O490" s="83"/>
      <c r="P490" s="83"/>
      <c r="Q490" s="83"/>
      <c r="R490" s="83"/>
      <c r="S490" s="83"/>
      <c r="T490" s="83"/>
      <c r="U490" s="83"/>
      <c r="V490" s="83"/>
      <c r="W490" s="83"/>
      <c r="X490" s="83"/>
      <c r="Y490" s="83"/>
      <c r="Z490" s="83"/>
    </row>
    <row r="491" spans="1:26" ht="12.75" customHeight="1" x14ac:dyDescent="0.2">
      <c r="A491" s="256"/>
      <c r="B491" s="257" t="s">
        <v>1032</v>
      </c>
      <c r="C491" s="262">
        <v>2</v>
      </c>
      <c r="D491" s="262"/>
      <c r="E491" s="263"/>
      <c r="F491" s="262"/>
      <c r="G491" s="262">
        <f>G483</f>
        <v>42.7</v>
      </c>
      <c r="H491" s="262"/>
      <c r="I491" s="262"/>
      <c r="J491" s="262">
        <f>ROUND(C491*G491,2)</f>
        <v>85.4</v>
      </c>
      <c r="K491" s="262">
        <f>C491*F491*G491</f>
        <v>0</v>
      </c>
      <c r="L491" s="83"/>
      <c r="M491" s="83"/>
      <c r="N491" s="83"/>
      <c r="O491" s="83"/>
      <c r="P491" s="83"/>
      <c r="Q491" s="83"/>
      <c r="R491" s="83"/>
      <c r="S491" s="83"/>
      <c r="T491" s="83"/>
      <c r="U491" s="83"/>
      <c r="V491" s="83"/>
      <c r="W491" s="83"/>
      <c r="X491" s="83"/>
      <c r="Y491" s="83"/>
      <c r="Z491" s="83"/>
    </row>
    <row r="492" spans="1:26" ht="12.75" customHeight="1" x14ac:dyDescent="0.2">
      <c r="A492" s="256"/>
      <c r="B492" s="257"/>
      <c r="C492" s="262"/>
      <c r="D492" s="262"/>
      <c r="E492" s="262"/>
      <c r="F492" s="262"/>
      <c r="G492" s="262"/>
      <c r="H492" s="262"/>
      <c r="I492" s="262"/>
      <c r="J492" s="262"/>
      <c r="K492" s="264"/>
      <c r="L492" s="83"/>
      <c r="M492" s="83"/>
      <c r="N492" s="83"/>
      <c r="O492" s="83"/>
      <c r="P492" s="83"/>
      <c r="Q492" s="83"/>
      <c r="R492" s="83"/>
      <c r="S492" s="83"/>
      <c r="T492" s="83"/>
      <c r="U492" s="83"/>
      <c r="V492" s="83"/>
      <c r="W492" s="83"/>
      <c r="X492" s="83"/>
      <c r="Y492" s="83"/>
      <c r="Z492" s="83"/>
    </row>
    <row r="493" spans="1:26" ht="12.75" customHeight="1" x14ac:dyDescent="0.2">
      <c r="A493" s="256"/>
      <c r="B493" s="257"/>
      <c r="C493" s="257"/>
      <c r="D493" s="257"/>
      <c r="E493" s="257"/>
      <c r="F493" s="361" t="s">
        <v>997</v>
      </c>
      <c r="G493" s="312"/>
      <c r="H493" s="312"/>
      <c r="I493" s="265">
        <f t="shared" ref="I493:K493" si="109">ROUND(SUM(I491:I492),2)</f>
        <v>0</v>
      </c>
      <c r="J493" s="265">
        <f t="shared" si="109"/>
        <v>85.4</v>
      </c>
      <c r="K493" s="265">
        <f t="shared" si="109"/>
        <v>0</v>
      </c>
      <c r="L493" s="83"/>
      <c r="M493" s="83"/>
      <c r="N493" s="83"/>
      <c r="O493" s="83"/>
      <c r="P493" s="83"/>
      <c r="Q493" s="83"/>
      <c r="R493" s="83"/>
      <c r="S493" s="83"/>
      <c r="T493" s="83"/>
      <c r="U493" s="83"/>
      <c r="V493" s="83"/>
      <c r="W493" s="83"/>
      <c r="X493" s="83"/>
      <c r="Y493" s="83"/>
      <c r="Z493" s="83"/>
    </row>
    <row r="494" spans="1:26" ht="12.75" customHeight="1" x14ac:dyDescent="0.2">
      <c r="A494" s="256"/>
      <c r="B494" s="363"/>
      <c r="C494" s="312"/>
      <c r="D494" s="312"/>
      <c r="E494" s="312"/>
      <c r="F494" s="312"/>
      <c r="G494" s="312"/>
      <c r="H494" s="312"/>
      <c r="I494" s="312"/>
      <c r="J494" s="312"/>
      <c r="K494" s="256"/>
      <c r="L494" s="83"/>
      <c r="M494" s="83"/>
      <c r="N494" s="83"/>
      <c r="O494" s="83"/>
      <c r="P494" s="83"/>
      <c r="Q494" s="83"/>
      <c r="R494" s="83"/>
      <c r="S494" s="83"/>
      <c r="T494" s="83"/>
      <c r="U494" s="83"/>
      <c r="V494" s="83"/>
      <c r="W494" s="83"/>
      <c r="X494" s="83"/>
      <c r="Y494" s="83"/>
      <c r="Z494" s="83"/>
    </row>
    <row r="495" spans="1:26" ht="12.75" customHeight="1" x14ac:dyDescent="0.2">
      <c r="A495" s="266" t="str">
        <f>'Pista 01'!A65</f>
        <v>3.2.4</v>
      </c>
      <c r="B495" s="365" t="str">
        <f>VLOOKUP($A495,'Pista 01'!$A$8:$H$197,3,FALSE)</f>
        <v xml:space="preserve">Transporte comercial com caminhão basculante 6 m³, DMT=27,6 Km, rodovia pavimentada carga, manobras e descarga </v>
      </c>
      <c r="C495" s="293"/>
      <c r="D495" s="293"/>
      <c r="E495" s="293"/>
      <c r="F495" s="293"/>
      <c r="G495" s="293"/>
      <c r="H495" s="293"/>
      <c r="I495" s="293"/>
      <c r="J495" s="293"/>
      <c r="K495" s="267" t="str">
        <f>VLOOKUP($A495,'Pista 01'!$A$8:$H$197,4,FALSE)</f>
        <v>m³xkm</v>
      </c>
      <c r="L495" s="10"/>
      <c r="M495" s="10"/>
      <c r="N495" s="10"/>
      <c r="O495" s="10"/>
      <c r="P495" s="10"/>
      <c r="Q495" s="10"/>
      <c r="R495" s="10"/>
      <c r="S495" s="10"/>
      <c r="T495" s="10"/>
      <c r="U495" s="10"/>
      <c r="V495" s="10"/>
      <c r="W495" s="10"/>
      <c r="X495" s="10"/>
      <c r="Y495" s="10"/>
      <c r="Z495" s="10"/>
    </row>
    <row r="496" spans="1:26" ht="12.75" customHeight="1" x14ac:dyDescent="0.2">
      <c r="A496" s="362"/>
      <c r="B496" s="312"/>
      <c r="C496" s="260"/>
      <c r="D496" s="260"/>
      <c r="E496" s="260"/>
      <c r="F496" s="260"/>
      <c r="G496" s="360" t="s">
        <v>982</v>
      </c>
      <c r="H496" s="312"/>
      <c r="I496" s="360" t="s">
        <v>983</v>
      </c>
      <c r="J496" s="312"/>
      <c r="K496" s="312"/>
      <c r="L496" s="83"/>
      <c r="M496" s="83"/>
      <c r="N496" s="83"/>
      <c r="O496" s="83"/>
      <c r="P496" s="83"/>
      <c r="Q496" s="83"/>
      <c r="R496" s="83"/>
      <c r="S496" s="83"/>
      <c r="T496" s="83"/>
      <c r="U496" s="83"/>
      <c r="V496" s="83"/>
      <c r="W496" s="83"/>
      <c r="X496" s="83"/>
      <c r="Y496" s="83"/>
      <c r="Z496" s="83"/>
    </row>
    <row r="497" spans="1:26" ht="12.75" customHeight="1" x14ac:dyDescent="0.2">
      <c r="A497" s="362" t="s">
        <v>984</v>
      </c>
      <c r="B497" s="312"/>
      <c r="C497" s="156" t="s">
        <v>999</v>
      </c>
      <c r="D497" s="156" t="s">
        <v>1001</v>
      </c>
      <c r="E497" s="156" t="s">
        <v>987</v>
      </c>
      <c r="F497" s="156" t="s">
        <v>988</v>
      </c>
      <c r="G497" s="156" t="s">
        <v>989</v>
      </c>
      <c r="H497" s="156" t="s">
        <v>990</v>
      </c>
      <c r="I497" s="156" t="s">
        <v>991</v>
      </c>
      <c r="J497" s="156" t="s">
        <v>989</v>
      </c>
      <c r="K497" s="156" t="s">
        <v>1002</v>
      </c>
      <c r="L497" s="83"/>
      <c r="M497" s="83"/>
      <c r="N497" s="83"/>
      <c r="O497" s="83"/>
      <c r="P497" s="83"/>
      <c r="Q497" s="83"/>
      <c r="R497" s="83"/>
      <c r="S497" s="83"/>
      <c r="T497" s="83"/>
      <c r="U497" s="83"/>
      <c r="V497" s="83"/>
      <c r="W497" s="83"/>
      <c r="X497" s="83"/>
      <c r="Y497" s="83"/>
      <c r="Z497" s="83"/>
    </row>
    <row r="498" spans="1:26" ht="12.75" customHeight="1" x14ac:dyDescent="0.2">
      <c r="A498" s="156"/>
      <c r="B498" s="261"/>
      <c r="C498" s="260"/>
      <c r="D498" s="262"/>
      <c r="E498" s="260"/>
      <c r="F498" s="262"/>
      <c r="G498" s="156" t="s">
        <v>992</v>
      </c>
      <c r="H498" s="156" t="s">
        <v>993</v>
      </c>
      <c r="I498" s="156" t="s">
        <v>994</v>
      </c>
      <c r="J498" s="156" t="s">
        <v>992</v>
      </c>
      <c r="K498" s="156" t="s">
        <v>1003</v>
      </c>
      <c r="L498" s="83"/>
      <c r="M498" s="83"/>
      <c r="N498" s="83"/>
      <c r="O498" s="83"/>
      <c r="P498" s="83"/>
      <c r="Q498" s="83"/>
      <c r="R498" s="83"/>
      <c r="S498" s="83"/>
      <c r="T498" s="83"/>
      <c r="U498" s="83"/>
      <c r="V498" s="83"/>
      <c r="W498" s="83"/>
      <c r="X498" s="83"/>
      <c r="Y498" s="83"/>
      <c r="Z498" s="83"/>
    </row>
    <row r="499" spans="1:26" ht="12.75" customHeight="1" x14ac:dyDescent="0.2">
      <c r="A499" s="256"/>
      <c r="B499" s="257" t="s">
        <v>209</v>
      </c>
      <c r="C499" s="262"/>
      <c r="D499" s="262">
        <v>27.6</v>
      </c>
      <c r="E499" s="260"/>
      <c r="F499" s="262"/>
      <c r="G499" s="262">
        <f t="shared" ref="G499:G500" si="110">D499*F499</f>
        <v>0</v>
      </c>
      <c r="H499" s="262">
        <f>K477</f>
        <v>25.62</v>
      </c>
      <c r="I499" s="262">
        <v>0</v>
      </c>
      <c r="J499" s="262">
        <f t="shared" ref="J499:J500" si="111">C499*G499</f>
        <v>0</v>
      </c>
      <c r="K499" s="262">
        <f t="shared" ref="K499:K500" si="112">ROUND(D499*H499,2)</f>
        <v>707.11</v>
      </c>
      <c r="L499" s="83"/>
      <c r="M499" s="83"/>
      <c r="N499" s="83"/>
      <c r="O499" s="83"/>
      <c r="P499" s="83"/>
      <c r="Q499" s="83"/>
      <c r="R499" s="83"/>
      <c r="S499" s="83"/>
      <c r="T499" s="83"/>
      <c r="U499" s="83"/>
      <c r="V499" s="83"/>
      <c r="W499" s="83"/>
      <c r="X499" s="83"/>
      <c r="Y499" s="83"/>
      <c r="Z499" s="83"/>
    </row>
    <row r="500" spans="1:26" ht="12.75" customHeight="1" x14ac:dyDescent="0.2">
      <c r="A500" s="256"/>
      <c r="B500" s="257" t="s">
        <v>212</v>
      </c>
      <c r="C500" s="262"/>
      <c r="D500" s="262">
        <v>27.6</v>
      </c>
      <c r="E500" s="260"/>
      <c r="F500" s="262"/>
      <c r="G500" s="262">
        <f t="shared" si="110"/>
        <v>0</v>
      </c>
      <c r="H500" s="262">
        <f>K485</f>
        <v>12.81</v>
      </c>
      <c r="I500" s="262">
        <v>0</v>
      </c>
      <c r="J500" s="262">
        <f t="shared" si="111"/>
        <v>0</v>
      </c>
      <c r="K500" s="262">
        <f t="shared" si="112"/>
        <v>353.56</v>
      </c>
      <c r="L500" s="83"/>
      <c r="M500" s="83"/>
      <c r="N500" s="83"/>
      <c r="O500" s="83"/>
      <c r="P500" s="83"/>
      <c r="Q500" s="83"/>
      <c r="R500" s="83"/>
      <c r="S500" s="83"/>
      <c r="T500" s="83"/>
      <c r="U500" s="83"/>
      <c r="V500" s="83"/>
      <c r="W500" s="83"/>
      <c r="X500" s="83"/>
      <c r="Y500" s="83"/>
      <c r="Z500" s="83"/>
    </row>
    <row r="501" spans="1:26" ht="12.75" customHeight="1" x14ac:dyDescent="0.2">
      <c r="A501" s="256"/>
      <c r="B501" s="257"/>
      <c r="C501" s="262"/>
      <c r="D501" s="262"/>
      <c r="E501" s="262"/>
      <c r="F501" s="262"/>
      <c r="G501" s="262"/>
      <c r="H501" s="262"/>
      <c r="I501" s="262"/>
      <c r="J501" s="262"/>
      <c r="K501" s="264"/>
      <c r="L501" s="83"/>
      <c r="M501" s="83"/>
      <c r="N501" s="83"/>
      <c r="O501" s="83"/>
      <c r="P501" s="83"/>
      <c r="Q501" s="83"/>
      <c r="R501" s="83"/>
      <c r="S501" s="83"/>
      <c r="T501" s="83"/>
      <c r="U501" s="83"/>
      <c r="V501" s="83"/>
      <c r="W501" s="83"/>
      <c r="X501" s="83"/>
      <c r="Y501" s="83"/>
      <c r="Z501" s="83"/>
    </row>
    <row r="502" spans="1:26" ht="12.75" customHeight="1" x14ac:dyDescent="0.2">
      <c r="A502" s="256"/>
      <c r="B502" s="257"/>
      <c r="C502" s="257"/>
      <c r="D502" s="257"/>
      <c r="E502" s="257"/>
      <c r="F502" s="361" t="s">
        <v>997</v>
      </c>
      <c r="G502" s="312"/>
      <c r="H502" s="312"/>
      <c r="I502" s="265">
        <f t="shared" ref="I502:K502" si="113">ROUND(SUM(I499:I501),2)</f>
        <v>0</v>
      </c>
      <c r="J502" s="265">
        <f t="shared" si="113"/>
        <v>0</v>
      </c>
      <c r="K502" s="265">
        <f t="shared" si="113"/>
        <v>1060.67</v>
      </c>
      <c r="L502" s="83"/>
      <c r="M502" s="83"/>
      <c r="N502" s="83"/>
      <c r="O502" s="83"/>
      <c r="P502" s="83"/>
      <c r="Q502" s="83"/>
      <c r="R502" s="83"/>
      <c r="S502" s="83"/>
      <c r="T502" s="83"/>
      <c r="U502" s="83"/>
      <c r="V502" s="83"/>
      <c r="W502" s="83"/>
      <c r="X502" s="83"/>
      <c r="Y502" s="83"/>
      <c r="Z502" s="83"/>
    </row>
    <row r="503" spans="1:26" ht="12.75" customHeight="1" x14ac:dyDescent="0.2">
      <c r="A503" s="256"/>
      <c r="B503" s="367"/>
      <c r="C503" s="315"/>
      <c r="D503" s="315"/>
      <c r="E503" s="315"/>
      <c r="F503" s="315"/>
      <c r="G503" s="315"/>
      <c r="H503" s="315"/>
      <c r="I503" s="315"/>
      <c r="J503" s="315"/>
      <c r="K503" s="256"/>
      <c r="L503" s="83"/>
      <c r="M503" s="83"/>
      <c r="N503" s="83"/>
      <c r="O503" s="83"/>
      <c r="P503" s="83"/>
      <c r="Q503" s="83"/>
      <c r="R503" s="83"/>
      <c r="S503" s="83"/>
      <c r="T503" s="83"/>
      <c r="U503" s="83"/>
      <c r="V503" s="83"/>
      <c r="W503" s="83"/>
      <c r="X503" s="83"/>
      <c r="Y503" s="83"/>
      <c r="Z503" s="83"/>
    </row>
    <row r="504" spans="1:26" ht="12.75" customHeight="1" x14ac:dyDescent="0.2">
      <c r="A504" s="266" t="str">
        <f>'Pista 01'!A85</f>
        <v>3.7.1.1</v>
      </c>
      <c r="B504" s="365" t="str">
        <f>VLOOKUP($A504,'Pista 01'!$A$8:$H$197,3,FALSE)</f>
        <v>Escavação e transporte de material de 1ª categoria DMT 50 com trator sobre esteiras 347 hp com lamina e escarificador</v>
      </c>
      <c r="C504" s="293"/>
      <c r="D504" s="293"/>
      <c r="E504" s="293"/>
      <c r="F504" s="293"/>
      <c r="G504" s="293"/>
      <c r="H504" s="293"/>
      <c r="I504" s="293"/>
      <c r="J504" s="293"/>
      <c r="K504" s="267" t="str">
        <f>VLOOKUP($A504,'Pista 01'!$A$8:$H$197,4,FALSE)</f>
        <v>m³</v>
      </c>
      <c r="L504" s="10"/>
      <c r="M504" s="10"/>
      <c r="N504" s="10"/>
      <c r="O504" s="10"/>
      <c r="P504" s="10"/>
      <c r="Q504" s="10"/>
      <c r="R504" s="10"/>
      <c r="S504" s="10"/>
      <c r="T504" s="10"/>
      <c r="U504" s="10"/>
      <c r="V504" s="10"/>
      <c r="W504" s="10"/>
      <c r="X504" s="10"/>
      <c r="Y504" s="10"/>
      <c r="Z504" s="10"/>
    </row>
    <row r="505" spans="1:26" ht="12.75" customHeight="1" x14ac:dyDescent="0.2">
      <c r="A505" s="362"/>
      <c r="B505" s="312"/>
      <c r="C505" s="260"/>
      <c r="D505" s="260"/>
      <c r="E505" s="260"/>
      <c r="F505" s="260"/>
      <c r="G505" s="360" t="s">
        <v>982</v>
      </c>
      <c r="H505" s="312"/>
      <c r="I505" s="360" t="s">
        <v>983</v>
      </c>
      <c r="J505" s="312"/>
      <c r="K505" s="312"/>
      <c r="L505" s="83"/>
      <c r="M505" s="83"/>
      <c r="N505" s="83"/>
      <c r="O505" s="83"/>
      <c r="P505" s="83"/>
      <c r="Q505" s="83"/>
      <c r="R505" s="83"/>
      <c r="S505" s="83"/>
      <c r="T505" s="83"/>
      <c r="U505" s="83"/>
      <c r="V505" s="83"/>
      <c r="W505" s="83"/>
      <c r="X505" s="83"/>
      <c r="Y505" s="83"/>
      <c r="Z505" s="83"/>
    </row>
    <row r="506" spans="1:26" ht="12.75" customHeight="1" x14ac:dyDescent="0.2">
      <c r="A506" s="362" t="s">
        <v>984</v>
      </c>
      <c r="B506" s="312"/>
      <c r="C506" s="156" t="s">
        <v>999</v>
      </c>
      <c r="D506" s="156" t="s">
        <v>986</v>
      </c>
      <c r="E506" s="156" t="s">
        <v>987</v>
      </c>
      <c r="F506" s="156" t="s">
        <v>988</v>
      </c>
      <c r="G506" s="156" t="s">
        <v>989</v>
      </c>
      <c r="H506" s="156" t="s">
        <v>990</v>
      </c>
      <c r="I506" s="156" t="s">
        <v>991</v>
      </c>
      <c r="J506" s="156" t="s">
        <v>989</v>
      </c>
      <c r="K506" s="156" t="s">
        <v>990</v>
      </c>
      <c r="L506" s="83"/>
      <c r="M506" s="83"/>
      <c r="N506" s="83"/>
      <c r="O506" s="83"/>
      <c r="P506" s="83"/>
      <c r="Q506" s="83"/>
      <c r="R506" s="83"/>
      <c r="S506" s="83"/>
      <c r="T506" s="83"/>
      <c r="U506" s="83"/>
      <c r="V506" s="83"/>
      <c r="W506" s="83"/>
      <c r="X506" s="83"/>
      <c r="Y506" s="83"/>
      <c r="Z506" s="83"/>
    </row>
    <row r="507" spans="1:26" ht="12.75" customHeight="1" x14ac:dyDescent="0.2">
      <c r="A507" s="156"/>
      <c r="B507" s="261"/>
      <c r="C507" s="260"/>
      <c r="D507" s="262"/>
      <c r="E507" s="260"/>
      <c r="F507" s="262"/>
      <c r="G507" s="156" t="s">
        <v>992</v>
      </c>
      <c r="H507" s="156" t="s">
        <v>993</v>
      </c>
      <c r="I507" s="156" t="s">
        <v>994</v>
      </c>
      <c r="J507" s="156" t="s">
        <v>992</v>
      </c>
      <c r="K507" s="156" t="s">
        <v>993</v>
      </c>
      <c r="L507" s="83"/>
      <c r="M507" s="83"/>
      <c r="N507" s="83"/>
      <c r="O507" s="83"/>
      <c r="P507" s="83"/>
      <c r="Q507" s="83"/>
      <c r="R507" s="83"/>
      <c r="S507" s="83"/>
      <c r="T507" s="83"/>
      <c r="U507" s="83"/>
      <c r="V507" s="83"/>
      <c r="W507" s="83"/>
      <c r="X507" s="83"/>
      <c r="Y507" s="83"/>
      <c r="Z507" s="83"/>
    </row>
    <row r="508" spans="1:26" ht="12.75" customHeight="1" x14ac:dyDescent="0.2">
      <c r="A508" s="256"/>
      <c r="B508" s="260" t="s">
        <v>1033</v>
      </c>
      <c r="C508" s="262">
        <v>1</v>
      </c>
      <c r="D508" s="262"/>
      <c r="E508" s="260"/>
      <c r="F508" s="262">
        <v>0.08</v>
      </c>
      <c r="G508" s="262">
        <v>8720.7199999999993</v>
      </c>
      <c r="H508" s="262">
        <f>D508*E508*F508</f>
        <v>0</v>
      </c>
      <c r="I508" s="262"/>
      <c r="J508" s="262"/>
      <c r="K508" s="262">
        <f>ROUND(C508*F508*G508,2)</f>
        <v>697.66</v>
      </c>
      <c r="L508" s="83"/>
      <c r="M508" s="83"/>
      <c r="N508" s="83"/>
      <c r="O508" s="83"/>
      <c r="P508" s="83"/>
      <c r="Q508" s="83"/>
      <c r="R508" s="83"/>
      <c r="S508" s="83"/>
      <c r="T508" s="83"/>
      <c r="U508" s="83"/>
      <c r="V508" s="83"/>
      <c r="W508" s="83"/>
      <c r="X508" s="83"/>
      <c r="Y508" s="83"/>
      <c r="Z508" s="83"/>
    </row>
    <row r="509" spans="1:26" ht="12.75" customHeight="1" x14ac:dyDescent="0.2">
      <c r="A509" s="256"/>
      <c r="B509" s="257"/>
      <c r="C509" s="262"/>
      <c r="D509" s="262"/>
      <c r="E509" s="262"/>
      <c r="F509" s="262"/>
      <c r="G509" s="262"/>
      <c r="H509" s="262"/>
      <c r="I509" s="262"/>
      <c r="J509" s="262"/>
      <c r="K509" s="264"/>
      <c r="L509" s="114"/>
      <c r="M509" s="83"/>
      <c r="N509" s="83"/>
      <c r="O509" s="83"/>
      <c r="P509" s="83"/>
      <c r="Q509" s="83"/>
      <c r="R509" s="83"/>
      <c r="S509" s="83"/>
      <c r="T509" s="83"/>
      <c r="U509" s="83"/>
      <c r="V509" s="83"/>
      <c r="W509" s="83"/>
      <c r="X509" s="83"/>
      <c r="Y509" s="83"/>
      <c r="Z509" s="83"/>
    </row>
    <row r="510" spans="1:26" ht="12.75" customHeight="1" x14ac:dyDescent="0.2">
      <c r="A510" s="256"/>
      <c r="B510" s="257"/>
      <c r="C510" s="257"/>
      <c r="D510" s="257"/>
      <c r="E510" s="257"/>
      <c r="F510" s="361" t="s">
        <v>997</v>
      </c>
      <c r="G510" s="312"/>
      <c r="H510" s="312"/>
      <c r="I510" s="265">
        <f t="shared" ref="I510:K510" si="114">ROUND(SUM(I508:I509),2)</f>
        <v>0</v>
      </c>
      <c r="J510" s="265">
        <f t="shared" si="114"/>
        <v>0</v>
      </c>
      <c r="K510" s="265">
        <f t="shared" si="114"/>
        <v>697.66</v>
      </c>
      <c r="L510" s="114"/>
      <c r="M510" s="83"/>
      <c r="N510" s="83"/>
      <c r="O510" s="83"/>
      <c r="P510" s="83"/>
      <c r="Q510" s="83"/>
      <c r="R510" s="83"/>
      <c r="S510" s="83"/>
      <c r="T510" s="83"/>
      <c r="U510" s="83"/>
      <c r="V510" s="83"/>
      <c r="W510" s="83"/>
      <c r="X510" s="83"/>
      <c r="Y510" s="83"/>
      <c r="Z510" s="83"/>
    </row>
    <row r="511" spans="1:26" ht="12.75" customHeight="1" x14ac:dyDescent="0.2">
      <c r="A511" s="256"/>
      <c r="B511" s="363"/>
      <c r="C511" s="312"/>
      <c r="D511" s="312"/>
      <c r="E511" s="312"/>
      <c r="F511" s="312"/>
      <c r="G511" s="312"/>
      <c r="H511" s="312"/>
      <c r="I511" s="312"/>
      <c r="J511" s="312"/>
      <c r="K511" s="256"/>
      <c r="L511" s="83"/>
      <c r="M511" s="83"/>
      <c r="N511" s="83"/>
      <c r="O511" s="83"/>
      <c r="P511" s="83"/>
      <c r="Q511" s="83"/>
      <c r="R511" s="83"/>
      <c r="S511" s="83"/>
      <c r="T511" s="83"/>
      <c r="U511" s="83"/>
      <c r="V511" s="83"/>
      <c r="W511" s="83"/>
      <c r="X511" s="83"/>
      <c r="Y511" s="83"/>
      <c r="Z511" s="83"/>
    </row>
    <row r="512" spans="1:26" ht="19.5" customHeight="1" x14ac:dyDescent="0.2">
      <c r="A512" s="266" t="str">
        <f>'Pista 01'!A87</f>
        <v>3.7.2.1</v>
      </c>
      <c r="B512" s="365" t="str">
        <f>VLOOKUP($A512,'Pista 01'!$A$8:$H$197,3,FALSE)</f>
        <v xml:space="preserve">Escavação e carga material 1ª categoria, utilizando trator de esteiras com lamina e pá carregadeira </v>
      </c>
      <c r="C512" s="293"/>
      <c r="D512" s="293"/>
      <c r="E512" s="293"/>
      <c r="F512" s="293"/>
      <c r="G512" s="293"/>
      <c r="H512" s="293"/>
      <c r="I512" s="293"/>
      <c r="J512" s="293"/>
      <c r="K512" s="267" t="str">
        <f>VLOOKUP($A512,'Pista 01'!$A$8:$H$197,4,FALSE)</f>
        <v>m³</v>
      </c>
      <c r="L512" s="10"/>
      <c r="M512" s="10"/>
      <c r="N512" s="10"/>
      <c r="O512" s="10"/>
      <c r="P512" s="10"/>
      <c r="Q512" s="10"/>
      <c r="R512" s="10"/>
      <c r="S512" s="10"/>
      <c r="T512" s="10"/>
      <c r="U512" s="10"/>
      <c r="V512" s="10"/>
      <c r="W512" s="10"/>
      <c r="X512" s="10"/>
      <c r="Y512" s="10"/>
      <c r="Z512" s="10"/>
    </row>
    <row r="513" spans="1:26" ht="12.75" customHeight="1" x14ac:dyDescent="0.2">
      <c r="A513" s="362"/>
      <c r="B513" s="312"/>
      <c r="C513" s="260"/>
      <c r="D513" s="260"/>
      <c r="E513" s="260"/>
      <c r="F513" s="260"/>
      <c r="G513" s="360" t="s">
        <v>982</v>
      </c>
      <c r="H513" s="312"/>
      <c r="I513" s="360" t="s">
        <v>983</v>
      </c>
      <c r="J513" s="312"/>
      <c r="K513" s="312"/>
      <c r="L513" s="83"/>
      <c r="M513" s="83"/>
      <c r="N513" s="83"/>
      <c r="O513" s="83"/>
      <c r="P513" s="83"/>
      <c r="Q513" s="83"/>
      <c r="R513" s="83"/>
      <c r="S513" s="83"/>
      <c r="T513" s="83"/>
      <c r="U513" s="83"/>
      <c r="V513" s="83"/>
      <c r="W513" s="83"/>
      <c r="X513" s="83"/>
      <c r="Y513" s="83"/>
      <c r="Z513" s="83"/>
    </row>
    <row r="514" spans="1:26" ht="12.75" customHeight="1" x14ac:dyDescent="0.2">
      <c r="A514" s="362" t="s">
        <v>984</v>
      </c>
      <c r="B514" s="312"/>
      <c r="C514" s="156" t="s">
        <v>999</v>
      </c>
      <c r="D514" s="156" t="s">
        <v>986</v>
      </c>
      <c r="E514" s="156" t="s">
        <v>987</v>
      </c>
      <c r="F514" s="156" t="s">
        <v>988</v>
      </c>
      <c r="G514" s="156" t="s">
        <v>989</v>
      </c>
      <c r="H514" s="156" t="s">
        <v>990</v>
      </c>
      <c r="I514" s="156" t="s">
        <v>991</v>
      </c>
      <c r="J514" s="156" t="s">
        <v>989</v>
      </c>
      <c r="K514" s="156" t="s">
        <v>990</v>
      </c>
      <c r="L514" s="83"/>
      <c r="M514" s="83"/>
      <c r="N514" s="83"/>
      <c r="O514" s="83"/>
      <c r="P514" s="83"/>
      <c r="Q514" s="83"/>
      <c r="R514" s="83"/>
      <c r="S514" s="83"/>
      <c r="T514" s="83"/>
      <c r="U514" s="83"/>
      <c r="V514" s="83"/>
      <c r="W514" s="83"/>
      <c r="X514" s="83"/>
      <c r="Y514" s="83"/>
      <c r="Z514" s="83"/>
    </row>
    <row r="515" spans="1:26" ht="12.75" customHeight="1" x14ac:dyDescent="0.2">
      <c r="A515" s="156"/>
      <c r="B515" s="261"/>
      <c r="C515" s="262"/>
      <c r="D515" s="262"/>
      <c r="E515" s="260"/>
      <c r="F515" s="262"/>
      <c r="G515" s="156" t="s">
        <v>992</v>
      </c>
      <c r="H515" s="156" t="s">
        <v>993</v>
      </c>
      <c r="I515" s="156" t="s">
        <v>994</v>
      </c>
      <c r="J515" s="156" t="s">
        <v>992</v>
      </c>
      <c r="K515" s="156" t="s">
        <v>993</v>
      </c>
      <c r="L515" s="83"/>
      <c r="M515" s="83"/>
      <c r="N515" s="83"/>
      <c r="O515" s="83"/>
      <c r="P515" s="83"/>
      <c r="Q515" s="83"/>
      <c r="R515" s="83"/>
      <c r="S515" s="83"/>
      <c r="T515" s="83"/>
      <c r="U515" s="83"/>
      <c r="V515" s="83"/>
      <c r="W515" s="83"/>
      <c r="X515" s="83"/>
      <c r="Y515" s="83"/>
      <c r="Z515" s="83"/>
    </row>
    <row r="516" spans="1:26" ht="12.75" customHeight="1" x14ac:dyDescent="0.2">
      <c r="A516" s="256"/>
      <c r="B516" s="257" t="s">
        <v>1034</v>
      </c>
      <c r="C516" s="262"/>
      <c r="D516" s="262"/>
      <c r="E516" s="260"/>
      <c r="F516" s="262">
        <v>0.1</v>
      </c>
      <c r="G516" s="262">
        <f>G508</f>
        <v>8720.7199999999993</v>
      </c>
      <c r="H516" s="262">
        <f>D516*E516*F516</f>
        <v>0</v>
      </c>
      <c r="I516" s="262"/>
      <c r="J516" s="262"/>
      <c r="K516" s="262">
        <f>F516*G516</f>
        <v>872.072</v>
      </c>
      <c r="L516" s="83"/>
      <c r="M516" s="83"/>
      <c r="N516" s="83"/>
      <c r="O516" s="83"/>
      <c r="P516" s="83"/>
      <c r="Q516" s="83"/>
      <c r="R516" s="83"/>
      <c r="S516" s="83"/>
      <c r="T516" s="83"/>
      <c r="U516" s="83"/>
      <c r="V516" s="83"/>
      <c r="W516" s="83"/>
      <c r="X516" s="83"/>
      <c r="Y516" s="83"/>
      <c r="Z516" s="83"/>
    </row>
    <row r="517" spans="1:26" ht="12.75" customHeight="1" x14ac:dyDescent="0.2">
      <c r="A517" s="256"/>
      <c r="B517" s="257"/>
      <c r="C517" s="262"/>
      <c r="D517" s="262"/>
      <c r="E517" s="262"/>
      <c r="F517" s="262"/>
      <c r="G517" s="262"/>
      <c r="H517" s="262"/>
      <c r="I517" s="262"/>
      <c r="J517" s="262"/>
      <c r="K517" s="264"/>
      <c r="L517" s="83"/>
      <c r="M517" s="83"/>
      <c r="N517" s="83"/>
      <c r="O517" s="83"/>
      <c r="P517" s="83"/>
      <c r="Q517" s="83"/>
      <c r="R517" s="83"/>
      <c r="S517" s="83"/>
      <c r="T517" s="83"/>
      <c r="U517" s="83"/>
      <c r="V517" s="83"/>
      <c r="W517" s="83"/>
      <c r="X517" s="83"/>
      <c r="Y517" s="83"/>
      <c r="Z517" s="83"/>
    </row>
    <row r="518" spans="1:26" ht="12.75" customHeight="1" x14ac:dyDescent="0.2">
      <c r="A518" s="256"/>
      <c r="B518" s="257"/>
      <c r="C518" s="257"/>
      <c r="D518" s="257"/>
      <c r="E518" s="257"/>
      <c r="F518" s="361" t="s">
        <v>997</v>
      </c>
      <c r="G518" s="312"/>
      <c r="H518" s="312"/>
      <c r="I518" s="265">
        <f t="shared" ref="I518:K518" si="115">ROUND(SUM(I516:I517),2)</f>
        <v>0</v>
      </c>
      <c r="J518" s="265">
        <f t="shared" si="115"/>
        <v>0</v>
      </c>
      <c r="K518" s="265">
        <f t="shared" si="115"/>
        <v>872.07</v>
      </c>
      <c r="L518" s="83"/>
      <c r="M518" s="83"/>
      <c r="N518" s="83"/>
      <c r="O518" s="83"/>
      <c r="P518" s="83"/>
      <c r="Q518" s="83"/>
      <c r="R518" s="83"/>
      <c r="S518" s="83"/>
      <c r="T518" s="83"/>
      <c r="U518" s="83"/>
      <c r="V518" s="83"/>
      <c r="W518" s="83"/>
      <c r="X518" s="83"/>
      <c r="Y518" s="83"/>
      <c r="Z518" s="83"/>
    </row>
    <row r="519" spans="1:26" ht="12.75" customHeight="1" x14ac:dyDescent="0.2">
      <c r="A519" s="256"/>
      <c r="B519" s="363"/>
      <c r="C519" s="312"/>
      <c r="D519" s="312"/>
      <c r="E519" s="312"/>
      <c r="F519" s="312"/>
      <c r="G519" s="312"/>
      <c r="H519" s="312"/>
      <c r="I519" s="312"/>
      <c r="J519" s="312"/>
      <c r="K519" s="256"/>
      <c r="L519" s="83"/>
      <c r="M519" s="83"/>
      <c r="N519" s="83"/>
      <c r="O519" s="83"/>
      <c r="P519" s="83"/>
      <c r="Q519" s="83"/>
      <c r="R519" s="83"/>
      <c r="S519" s="83"/>
      <c r="T519" s="83"/>
      <c r="U519" s="83"/>
      <c r="V519" s="83"/>
      <c r="W519" s="83"/>
      <c r="X519" s="83"/>
      <c r="Y519" s="83"/>
      <c r="Z519" s="83"/>
    </row>
    <row r="520" spans="1:26" ht="12.75" customHeight="1" x14ac:dyDescent="0.2">
      <c r="A520" s="258" t="str">
        <f>'Pista 01'!A88</f>
        <v>3.7.2.2</v>
      </c>
      <c r="B520" s="364" t="str">
        <f>VLOOKUP($A520,'Pista 01'!$A$8:$H$197,3,FALSE)</f>
        <v xml:space="preserve">Transporte comercial com caminhão basculante 6 m³, DMT=22,0 Km, rodovia pavimentada carga, manobras e descarga </v>
      </c>
      <c r="C520" s="293"/>
      <c r="D520" s="293"/>
      <c r="E520" s="293"/>
      <c r="F520" s="293"/>
      <c r="G520" s="293"/>
      <c r="H520" s="293"/>
      <c r="I520" s="293"/>
      <c r="J520" s="293"/>
      <c r="K520" s="259" t="str">
        <f>VLOOKUP($A520,'Pista 01'!$A$8:$H$197,4,FALSE)</f>
        <v>m³xkm</v>
      </c>
      <c r="L520" s="83"/>
      <c r="M520" s="83"/>
      <c r="N520" s="83"/>
      <c r="O520" s="83"/>
      <c r="P520" s="83"/>
      <c r="Q520" s="83"/>
      <c r="R520" s="83"/>
      <c r="S520" s="83"/>
      <c r="T520" s="83"/>
      <c r="U520" s="83"/>
      <c r="V520" s="83"/>
      <c r="W520" s="83"/>
      <c r="X520" s="83"/>
      <c r="Y520" s="83"/>
      <c r="Z520" s="83"/>
    </row>
    <row r="521" spans="1:26" ht="12.75" customHeight="1" x14ac:dyDescent="0.2">
      <c r="A521" s="362"/>
      <c r="B521" s="312"/>
      <c r="C521" s="260"/>
      <c r="D521" s="260"/>
      <c r="E521" s="260"/>
      <c r="F521" s="260"/>
      <c r="G521" s="360" t="s">
        <v>982</v>
      </c>
      <c r="H521" s="312"/>
      <c r="I521" s="360" t="s">
        <v>983</v>
      </c>
      <c r="J521" s="312"/>
      <c r="K521" s="312"/>
      <c r="L521" s="83"/>
      <c r="M521" s="83"/>
      <c r="N521" s="83"/>
      <c r="O521" s="83"/>
      <c r="P521" s="83"/>
      <c r="Q521" s="83"/>
      <c r="R521" s="83"/>
      <c r="S521" s="83"/>
      <c r="T521" s="83"/>
      <c r="U521" s="83"/>
      <c r="V521" s="83"/>
      <c r="W521" s="83"/>
      <c r="X521" s="83"/>
      <c r="Y521" s="83"/>
      <c r="Z521" s="83"/>
    </row>
    <row r="522" spans="1:26" ht="12.75" customHeight="1" x14ac:dyDescent="0.2">
      <c r="A522" s="362" t="s">
        <v>984</v>
      </c>
      <c r="B522" s="312"/>
      <c r="C522" s="156" t="s">
        <v>985</v>
      </c>
      <c r="D522" s="156" t="s">
        <v>1001</v>
      </c>
      <c r="E522" s="156" t="s">
        <v>987</v>
      </c>
      <c r="F522" s="156" t="s">
        <v>988</v>
      </c>
      <c r="G522" s="156" t="s">
        <v>989</v>
      </c>
      <c r="H522" s="156" t="s">
        <v>990</v>
      </c>
      <c r="I522" s="156" t="s">
        <v>991</v>
      </c>
      <c r="J522" s="156" t="s">
        <v>989</v>
      </c>
      <c r="K522" s="156" t="s">
        <v>1002</v>
      </c>
      <c r="L522" s="83"/>
      <c r="M522" s="83"/>
      <c r="N522" s="83"/>
      <c r="O522" s="83"/>
      <c r="P522" s="83"/>
      <c r="Q522" s="83"/>
      <c r="R522" s="83"/>
      <c r="S522" s="83"/>
      <c r="T522" s="83"/>
      <c r="U522" s="83"/>
      <c r="V522" s="83"/>
      <c r="W522" s="83"/>
      <c r="X522" s="83"/>
      <c r="Y522" s="83"/>
      <c r="Z522" s="83"/>
    </row>
    <row r="523" spans="1:26" ht="12.75" customHeight="1" x14ac:dyDescent="0.2">
      <c r="A523" s="156"/>
      <c r="B523" s="261"/>
      <c r="C523" s="260"/>
      <c r="D523" s="262"/>
      <c r="E523" s="260"/>
      <c r="F523" s="262"/>
      <c r="G523" s="156" t="s">
        <v>992</v>
      </c>
      <c r="H523" s="156" t="s">
        <v>993</v>
      </c>
      <c r="I523" s="156" t="s">
        <v>994</v>
      </c>
      <c r="J523" s="156" t="s">
        <v>992</v>
      </c>
      <c r="K523" s="156" t="s">
        <v>1003</v>
      </c>
      <c r="L523" s="83"/>
      <c r="M523" s="83"/>
      <c r="N523" s="83"/>
      <c r="O523" s="83"/>
      <c r="P523" s="83"/>
      <c r="Q523" s="83"/>
      <c r="R523" s="83"/>
      <c r="S523" s="83"/>
      <c r="T523" s="83"/>
      <c r="U523" s="83"/>
      <c r="V523" s="83"/>
      <c r="W523" s="83"/>
      <c r="X523" s="83"/>
      <c r="Y523" s="83"/>
      <c r="Z523" s="83"/>
    </row>
    <row r="524" spans="1:26" ht="12.75" customHeight="1" x14ac:dyDescent="0.2">
      <c r="A524" s="256"/>
      <c r="B524" s="257" t="s">
        <v>1034</v>
      </c>
      <c r="C524" s="262">
        <v>1.25</v>
      </c>
      <c r="D524" s="262">
        <v>22</v>
      </c>
      <c r="E524" s="260"/>
      <c r="F524" s="262"/>
      <c r="G524" s="262">
        <f>D524*F524</f>
        <v>0</v>
      </c>
      <c r="H524" s="262">
        <f>K518</f>
        <v>872.07</v>
      </c>
      <c r="I524" s="262">
        <v>0</v>
      </c>
      <c r="J524" s="262">
        <f>C524*G524</f>
        <v>0</v>
      </c>
      <c r="K524" s="262">
        <f>ROUND(C524*D524*H524,2)</f>
        <v>23981.93</v>
      </c>
      <c r="L524" s="83"/>
      <c r="M524" s="83"/>
      <c r="N524" s="83"/>
      <c r="O524" s="83"/>
      <c r="P524" s="83"/>
      <c r="Q524" s="83"/>
      <c r="R524" s="83"/>
      <c r="S524" s="83"/>
      <c r="T524" s="83"/>
      <c r="U524" s="83"/>
      <c r="V524" s="83"/>
      <c r="W524" s="83"/>
      <c r="X524" s="83"/>
      <c r="Y524" s="83"/>
      <c r="Z524" s="83"/>
    </row>
    <row r="525" spans="1:26" ht="12.75" customHeight="1" x14ac:dyDescent="0.2">
      <c r="A525" s="256"/>
      <c r="B525" s="257"/>
      <c r="C525" s="262"/>
      <c r="D525" s="262"/>
      <c r="E525" s="262"/>
      <c r="F525" s="262"/>
      <c r="G525" s="262"/>
      <c r="H525" s="262"/>
      <c r="I525" s="262"/>
      <c r="J525" s="262"/>
      <c r="K525" s="264"/>
      <c r="L525" s="83"/>
      <c r="M525" s="83"/>
      <c r="N525" s="83"/>
      <c r="O525" s="83"/>
      <c r="P525" s="83"/>
      <c r="Q525" s="83"/>
      <c r="R525" s="83"/>
      <c r="S525" s="83"/>
      <c r="T525" s="83"/>
      <c r="U525" s="83"/>
      <c r="V525" s="83"/>
      <c r="W525" s="83"/>
      <c r="X525" s="83"/>
      <c r="Y525" s="83"/>
      <c r="Z525" s="83"/>
    </row>
    <row r="526" spans="1:26" ht="12.75" customHeight="1" x14ac:dyDescent="0.2">
      <c r="A526" s="256"/>
      <c r="B526" s="257"/>
      <c r="C526" s="257"/>
      <c r="D526" s="257"/>
      <c r="E526" s="257"/>
      <c r="F526" s="361" t="s">
        <v>997</v>
      </c>
      <c r="G526" s="312"/>
      <c r="H526" s="312"/>
      <c r="I526" s="265">
        <f t="shared" ref="I526:K526" si="116">ROUND(SUM(I524:I525),2)</f>
        <v>0</v>
      </c>
      <c r="J526" s="265">
        <f t="shared" si="116"/>
        <v>0</v>
      </c>
      <c r="K526" s="265">
        <f t="shared" si="116"/>
        <v>23981.93</v>
      </c>
      <c r="L526" s="83"/>
      <c r="M526" s="83"/>
      <c r="N526" s="83"/>
      <c r="O526" s="83"/>
      <c r="P526" s="83"/>
      <c r="Q526" s="83"/>
      <c r="R526" s="83"/>
      <c r="S526" s="83"/>
      <c r="T526" s="83"/>
      <c r="U526" s="83"/>
      <c r="V526" s="83"/>
      <c r="W526" s="83"/>
      <c r="X526" s="83"/>
      <c r="Y526" s="83"/>
      <c r="Z526" s="83"/>
    </row>
    <row r="527" spans="1:26" ht="12.75" customHeight="1" x14ac:dyDescent="0.2">
      <c r="A527" s="256"/>
      <c r="B527" s="363"/>
      <c r="C527" s="312"/>
      <c r="D527" s="312"/>
      <c r="E527" s="312"/>
      <c r="F527" s="312"/>
      <c r="G527" s="312"/>
      <c r="H527" s="312"/>
      <c r="I527" s="312"/>
      <c r="J527" s="312"/>
      <c r="K527" s="256"/>
      <c r="L527" s="83"/>
      <c r="M527" s="83"/>
      <c r="N527" s="83"/>
      <c r="O527" s="83"/>
      <c r="P527" s="83"/>
      <c r="Q527" s="83"/>
      <c r="R527" s="83"/>
      <c r="S527" s="83"/>
      <c r="T527" s="83"/>
      <c r="U527" s="83"/>
      <c r="V527" s="83"/>
      <c r="W527" s="83"/>
      <c r="X527" s="83"/>
      <c r="Y527" s="83"/>
      <c r="Z527" s="83"/>
    </row>
    <row r="528" spans="1:26" ht="12.75" customHeight="1" x14ac:dyDescent="0.2">
      <c r="A528" s="266" t="str">
        <f>'Pista 01'!A90</f>
        <v>3.7.3.1</v>
      </c>
      <c r="B528" s="364" t="str">
        <f>VLOOKUP($A528,'Pista 01'!$A$8:$H$197,3,FALSE)</f>
        <v>Mistura do solo superficial “topsoil”, incluso espalhamento do material e compactação</v>
      </c>
      <c r="C528" s="293"/>
      <c r="D528" s="293"/>
      <c r="E528" s="293"/>
      <c r="F528" s="293"/>
      <c r="G528" s="293"/>
      <c r="H528" s="293"/>
      <c r="I528" s="293"/>
      <c r="J528" s="293"/>
      <c r="K528" s="259" t="str">
        <f>VLOOKUP($A528,'Pista 01'!$A$8:$H$197,4,FALSE)</f>
        <v>m³</v>
      </c>
      <c r="L528" s="10"/>
      <c r="M528" s="10"/>
      <c r="N528" s="10"/>
      <c r="O528" s="10"/>
      <c r="P528" s="10"/>
      <c r="Q528" s="10"/>
      <c r="R528" s="10"/>
      <c r="S528" s="10"/>
      <c r="T528" s="10"/>
      <c r="U528" s="10"/>
      <c r="V528" s="10"/>
      <c r="W528" s="10"/>
      <c r="X528" s="10"/>
      <c r="Y528" s="10"/>
      <c r="Z528" s="10"/>
    </row>
    <row r="529" spans="1:26" ht="12.75" customHeight="1" x14ac:dyDescent="0.2">
      <c r="A529" s="362"/>
      <c r="B529" s="312"/>
      <c r="C529" s="260"/>
      <c r="D529" s="260"/>
      <c r="E529" s="260"/>
      <c r="F529" s="260"/>
      <c r="G529" s="360" t="s">
        <v>982</v>
      </c>
      <c r="H529" s="312"/>
      <c r="I529" s="360" t="s">
        <v>983</v>
      </c>
      <c r="J529" s="312"/>
      <c r="K529" s="312"/>
      <c r="L529" s="83"/>
      <c r="M529" s="83"/>
      <c r="N529" s="83"/>
      <c r="O529" s="83"/>
      <c r="P529" s="83"/>
      <c r="Q529" s="83"/>
      <c r="R529" s="83"/>
      <c r="S529" s="83"/>
      <c r="T529" s="83"/>
      <c r="U529" s="83"/>
      <c r="V529" s="83"/>
      <c r="W529" s="83"/>
      <c r="X529" s="83"/>
      <c r="Y529" s="83"/>
      <c r="Z529" s="83"/>
    </row>
    <row r="530" spans="1:26" ht="12.75" customHeight="1" x14ac:dyDescent="0.2">
      <c r="A530" s="362" t="s">
        <v>984</v>
      </c>
      <c r="B530" s="312"/>
      <c r="C530" s="156" t="s">
        <v>999</v>
      </c>
      <c r="D530" s="156" t="s">
        <v>986</v>
      </c>
      <c r="E530" s="156" t="s">
        <v>987</v>
      </c>
      <c r="F530" s="156" t="s">
        <v>988</v>
      </c>
      <c r="G530" s="156" t="s">
        <v>989</v>
      </c>
      <c r="H530" s="156" t="s">
        <v>990</v>
      </c>
      <c r="I530" s="156" t="s">
        <v>991</v>
      </c>
      <c r="J530" s="156" t="s">
        <v>989</v>
      </c>
      <c r="K530" s="156" t="s">
        <v>990</v>
      </c>
      <c r="L530" s="83"/>
      <c r="M530" s="83"/>
      <c r="N530" s="83"/>
      <c r="O530" s="83"/>
      <c r="P530" s="83"/>
      <c r="Q530" s="83"/>
      <c r="R530" s="83"/>
      <c r="S530" s="83"/>
      <c r="T530" s="83"/>
      <c r="U530" s="83"/>
      <c r="V530" s="83"/>
      <c r="W530" s="83"/>
      <c r="X530" s="83"/>
      <c r="Y530" s="83"/>
      <c r="Z530" s="83"/>
    </row>
    <row r="531" spans="1:26" ht="12.75" customHeight="1" x14ac:dyDescent="0.2">
      <c r="A531" s="156"/>
      <c r="B531" s="261"/>
      <c r="C531" s="262"/>
      <c r="D531" s="262"/>
      <c r="E531" s="260"/>
      <c r="F531" s="262"/>
      <c r="G531" s="156" t="s">
        <v>992</v>
      </c>
      <c r="H531" s="156" t="s">
        <v>993</v>
      </c>
      <c r="I531" s="156" t="s">
        <v>994</v>
      </c>
      <c r="J531" s="156" t="s">
        <v>992</v>
      </c>
      <c r="K531" s="156" t="s">
        <v>993</v>
      </c>
      <c r="L531" s="83"/>
      <c r="M531" s="83"/>
      <c r="N531" s="83"/>
      <c r="O531" s="83"/>
      <c r="P531" s="83"/>
      <c r="Q531" s="83"/>
      <c r="R531" s="83"/>
      <c r="S531" s="83"/>
      <c r="T531" s="83"/>
      <c r="U531" s="83"/>
      <c r="V531" s="83"/>
      <c r="W531" s="83"/>
      <c r="X531" s="83"/>
      <c r="Y531" s="83"/>
      <c r="Z531" s="83"/>
    </row>
    <row r="532" spans="1:26" ht="14.25" customHeight="1" x14ac:dyDescent="0.2">
      <c r="A532" s="256"/>
      <c r="B532" s="257" t="s">
        <v>1035</v>
      </c>
      <c r="C532" s="262">
        <v>1</v>
      </c>
      <c r="D532" s="262"/>
      <c r="E532" s="260"/>
      <c r="F532" s="262">
        <v>0.2</v>
      </c>
      <c r="G532" s="262">
        <f>G516</f>
        <v>8720.7199999999993</v>
      </c>
      <c r="H532" s="262">
        <f>D532*E532*F532</f>
        <v>0</v>
      </c>
      <c r="I532" s="262"/>
      <c r="J532" s="262"/>
      <c r="K532" s="262">
        <f>ROUND(C532*F532*G532,2)</f>
        <v>1744.14</v>
      </c>
      <c r="L532" s="83"/>
      <c r="M532" s="83"/>
      <c r="N532" s="114"/>
      <c r="O532" s="83"/>
      <c r="P532" s="83"/>
      <c r="Q532" s="83"/>
      <c r="R532" s="83"/>
      <c r="S532" s="83"/>
      <c r="T532" s="83"/>
      <c r="U532" s="83"/>
      <c r="V532" s="83"/>
      <c r="W532" s="83"/>
      <c r="X532" s="83"/>
      <c r="Y532" s="83"/>
      <c r="Z532" s="83"/>
    </row>
    <row r="533" spans="1:26" ht="12.75" customHeight="1" x14ac:dyDescent="0.2">
      <c r="A533" s="256"/>
      <c r="B533" s="257"/>
      <c r="C533" s="262"/>
      <c r="D533" s="262"/>
      <c r="E533" s="262"/>
      <c r="F533" s="262"/>
      <c r="G533" s="262"/>
      <c r="H533" s="262"/>
      <c r="I533" s="262"/>
      <c r="J533" s="262"/>
      <c r="K533" s="264"/>
      <c r="L533" s="83"/>
      <c r="M533" s="83"/>
      <c r="N533" s="114"/>
      <c r="O533" s="83"/>
      <c r="P533" s="83"/>
      <c r="Q533" s="83"/>
      <c r="R533" s="83"/>
      <c r="S533" s="83"/>
      <c r="T533" s="83"/>
      <c r="U533" s="83"/>
      <c r="V533" s="83"/>
      <c r="W533" s="83"/>
      <c r="X533" s="83"/>
      <c r="Y533" s="83"/>
      <c r="Z533" s="83"/>
    </row>
    <row r="534" spans="1:26" ht="12.75" customHeight="1" x14ac:dyDescent="0.2">
      <c r="A534" s="256"/>
      <c r="B534" s="257"/>
      <c r="C534" s="257"/>
      <c r="D534" s="257"/>
      <c r="E534" s="257"/>
      <c r="F534" s="361" t="s">
        <v>997</v>
      </c>
      <c r="G534" s="312"/>
      <c r="H534" s="312"/>
      <c r="I534" s="265">
        <f t="shared" ref="I534:K534" si="117">ROUND(SUM(I532:I533),2)</f>
        <v>0</v>
      </c>
      <c r="J534" s="265">
        <f t="shared" si="117"/>
        <v>0</v>
      </c>
      <c r="K534" s="265">
        <f t="shared" si="117"/>
        <v>1744.14</v>
      </c>
      <c r="L534" s="83"/>
      <c r="M534" s="83"/>
      <c r="N534" s="114"/>
      <c r="O534" s="83"/>
      <c r="P534" s="83"/>
      <c r="Q534" s="83"/>
      <c r="R534" s="83"/>
      <c r="S534" s="83"/>
      <c r="T534" s="83"/>
      <c r="U534" s="83"/>
      <c r="V534" s="83"/>
      <c r="W534" s="83"/>
      <c r="X534" s="83"/>
      <c r="Y534" s="83"/>
      <c r="Z534" s="83"/>
    </row>
    <row r="535" spans="1:26" ht="12.75" customHeight="1" x14ac:dyDescent="0.2">
      <c r="A535" s="256"/>
      <c r="B535" s="363"/>
      <c r="C535" s="312"/>
      <c r="D535" s="312"/>
      <c r="E535" s="312"/>
      <c r="F535" s="312"/>
      <c r="G535" s="312"/>
      <c r="H535" s="312"/>
      <c r="I535" s="312"/>
      <c r="J535" s="312"/>
      <c r="K535" s="256"/>
      <c r="L535" s="83"/>
      <c r="M535" s="83"/>
      <c r="N535" s="83"/>
      <c r="O535" s="83"/>
      <c r="P535" s="83"/>
      <c r="Q535" s="83"/>
      <c r="R535" s="83"/>
      <c r="S535" s="83"/>
      <c r="T535" s="83"/>
      <c r="U535" s="83"/>
      <c r="V535" s="83"/>
      <c r="W535" s="83"/>
      <c r="X535" s="83"/>
      <c r="Y535" s="83"/>
      <c r="Z535" s="83"/>
    </row>
    <row r="536" spans="1:26" ht="12.75" customHeight="1" x14ac:dyDescent="0.2">
      <c r="A536" s="266" t="str">
        <f>'Pista 01'!A91</f>
        <v>3.7.3.2</v>
      </c>
      <c r="B536" s="364" t="str">
        <f>VLOOKUP($A536,'Pista 01'!$A$8:$H$197,3,FALSE)</f>
        <v>Camada drenante com areia grossa, com execução mecanizada</v>
      </c>
      <c r="C536" s="293"/>
      <c r="D536" s="293"/>
      <c r="E536" s="293"/>
      <c r="F536" s="293"/>
      <c r="G536" s="293"/>
      <c r="H536" s="293"/>
      <c r="I536" s="293"/>
      <c r="J536" s="293"/>
      <c r="K536" s="259" t="str">
        <f>VLOOKUP($A536,'Pista 01'!$A$8:$H$197,4,FALSE)</f>
        <v>m³</v>
      </c>
      <c r="L536" s="10"/>
      <c r="M536" s="10"/>
      <c r="N536" s="10"/>
      <c r="O536" s="10"/>
      <c r="P536" s="10"/>
      <c r="Q536" s="10"/>
      <c r="R536" s="10"/>
      <c r="S536" s="10"/>
      <c r="T536" s="10"/>
      <c r="U536" s="10"/>
      <c r="V536" s="10"/>
      <c r="W536" s="10"/>
      <c r="X536" s="10"/>
      <c r="Y536" s="10"/>
      <c r="Z536" s="10"/>
    </row>
    <row r="537" spans="1:26" ht="12.75" customHeight="1" x14ac:dyDescent="0.2">
      <c r="A537" s="362"/>
      <c r="B537" s="312"/>
      <c r="C537" s="260"/>
      <c r="D537" s="260"/>
      <c r="E537" s="260"/>
      <c r="F537" s="260"/>
      <c r="G537" s="360" t="s">
        <v>982</v>
      </c>
      <c r="H537" s="312"/>
      <c r="I537" s="360" t="s">
        <v>983</v>
      </c>
      <c r="J537" s="312"/>
      <c r="K537" s="312"/>
      <c r="L537" s="83"/>
      <c r="M537" s="83"/>
      <c r="N537" s="83"/>
      <c r="O537" s="83"/>
      <c r="P537" s="83"/>
      <c r="Q537" s="83"/>
      <c r="R537" s="83"/>
      <c r="S537" s="83"/>
      <c r="T537" s="83"/>
      <c r="U537" s="83"/>
      <c r="V537" s="83"/>
      <c r="W537" s="83"/>
      <c r="X537" s="83"/>
      <c r="Y537" s="83"/>
      <c r="Z537" s="83"/>
    </row>
    <row r="538" spans="1:26" ht="12.75" customHeight="1" x14ac:dyDescent="0.2">
      <c r="A538" s="362" t="s">
        <v>984</v>
      </c>
      <c r="B538" s="312"/>
      <c r="C538" s="156" t="s">
        <v>999</v>
      </c>
      <c r="D538" s="156" t="s">
        <v>986</v>
      </c>
      <c r="E538" s="156" t="s">
        <v>987</v>
      </c>
      <c r="F538" s="156" t="s">
        <v>988</v>
      </c>
      <c r="G538" s="156" t="s">
        <v>989</v>
      </c>
      <c r="H538" s="156" t="s">
        <v>990</v>
      </c>
      <c r="I538" s="156" t="s">
        <v>991</v>
      </c>
      <c r="J538" s="156" t="s">
        <v>989</v>
      </c>
      <c r="K538" s="156" t="s">
        <v>990</v>
      </c>
      <c r="L538" s="83"/>
      <c r="M538" s="83"/>
      <c r="N538" s="83"/>
      <c r="O538" s="83"/>
      <c r="P538" s="83"/>
      <c r="Q538" s="83"/>
      <c r="R538" s="83"/>
      <c r="S538" s="83"/>
      <c r="T538" s="83"/>
      <c r="U538" s="83"/>
      <c r="V538" s="83"/>
      <c r="W538" s="83"/>
      <c r="X538" s="83"/>
      <c r="Y538" s="83"/>
      <c r="Z538" s="83"/>
    </row>
    <row r="539" spans="1:26" ht="12.75" customHeight="1" x14ac:dyDescent="0.2">
      <c r="A539" s="156"/>
      <c r="B539" s="261"/>
      <c r="C539" s="262"/>
      <c r="D539" s="262"/>
      <c r="E539" s="260"/>
      <c r="F539" s="262"/>
      <c r="G539" s="156" t="s">
        <v>992</v>
      </c>
      <c r="H539" s="156" t="s">
        <v>993</v>
      </c>
      <c r="I539" s="156" t="s">
        <v>994</v>
      </c>
      <c r="J539" s="156" t="s">
        <v>992</v>
      </c>
      <c r="K539" s="156" t="s">
        <v>993</v>
      </c>
      <c r="L539" s="83"/>
      <c r="M539" s="83"/>
      <c r="N539" s="83"/>
      <c r="O539" s="83"/>
      <c r="P539" s="83"/>
      <c r="Q539" s="83"/>
      <c r="R539" s="83"/>
      <c r="S539" s="83"/>
      <c r="T539" s="83"/>
      <c r="U539" s="83"/>
      <c r="V539" s="83"/>
      <c r="W539" s="83"/>
      <c r="X539" s="83"/>
      <c r="Y539" s="83"/>
      <c r="Z539" s="83"/>
    </row>
    <row r="540" spans="1:26" ht="12.75" customHeight="1" x14ac:dyDescent="0.2">
      <c r="A540" s="256"/>
      <c r="B540" s="257" t="s">
        <v>1036</v>
      </c>
      <c r="C540" s="262">
        <v>1</v>
      </c>
      <c r="D540" s="262"/>
      <c r="E540" s="260"/>
      <c r="F540" s="262">
        <v>0.08</v>
      </c>
      <c r="G540" s="262">
        <f>G532</f>
        <v>8720.7199999999993</v>
      </c>
      <c r="H540" s="262">
        <f>D540*E540*F540</f>
        <v>0</v>
      </c>
      <c r="I540" s="262"/>
      <c r="J540" s="262"/>
      <c r="K540" s="262">
        <f>ROUND(C540*F540*G540,2)</f>
        <v>697.66</v>
      </c>
      <c r="L540" s="83"/>
      <c r="M540" s="83"/>
      <c r="N540" s="114"/>
      <c r="O540" s="83"/>
      <c r="P540" s="83"/>
      <c r="Q540" s="83"/>
      <c r="R540" s="83"/>
      <c r="S540" s="83"/>
      <c r="T540" s="83"/>
      <c r="U540" s="83"/>
      <c r="V540" s="83"/>
      <c r="W540" s="83"/>
      <c r="X540" s="83"/>
      <c r="Y540" s="83"/>
      <c r="Z540" s="83"/>
    </row>
    <row r="541" spans="1:26" ht="12.75" customHeight="1" x14ac:dyDescent="0.2">
      <c r="A541" s="256"/>
      <c r="B541" s="257"/>
      <c r="C541" s="262"/>
      <c r="D541" s="262"/>
      <c r="E541" s="262"/>
      <c r="F541" s="262"/>
      <c r="G541" s="262"/>
      <c r="H541" s="262"/>
      <c r="I541" s="262"/>
      <c r="J541" s="262"/>
      <c r="K541" s="264"/>
      <c r="L541" s="83"/>
      <c r="M541" s="83"/>
      <c r="N541" s="114"/>
      <c r="O541" s="83"/>
      <c r="P541" s="83"/>
      <c r="Q541" s="83"/>
      <c r="R541" s="83"/>
      <c r="S541" s="83"/>
      <c r="T541" s="83"/>
      <c r="U541" s="83"/>
      <c r="V541" s="83"/>
      <c r="W541" s="83"/>
      <c r="X541" s="83"/>
      <c r="Y541" s="83"/>
      <c r="Z541" s="83"/>
    </row>
    <row r="542" spans="1:26" ht="12.75" customHeight="1" x14ac:dyDescent="0.2">
      <c r="A542" s="256"/>
      <c r="B542" s="257"/>
      <c r="C542" s="257"/>
      <c r="D542" s="257"/>
      <c r="E542" s="257"/>
      <c r="F542" s="361" t="s">
        <v>997</v>
      </c>
      <c r="G542" s="312"/>
      <c r="H542" s="312"/>
      <c r="I542" s="265">
        <f t="shared" ref="I542:K542" si="118">ROUND(SUM(I540:I541),2)</f>
        <v>0</v>
      </c>
      <c r="J542" s="265">
        <f t="shared" si="118"/>
        <v>0</v>
      </c>
      <c r="K542" s="265">
        <f t="shared" si="118"/>
        <v>697.66</v>
      </c>
      <c r="L542" s="83"/>
      <c r="M542" s="83"/>
      <c r="N542" s="114"/>
      <c r="O542" s="83"/>
      <c r="P542" s="83"/>
      <c r="Q542" s="83"/>
      <c r="R542" s="83"/>
      <c r="S542" s="83"/>
      <c r="T542" s="83"/>
      <c r="U542" s="83"/>
      <c r="V542" s="83"/>
      <c r="W542" s="83"/>
      <c r="X542" s="83"/>
      <c r="Y542" s="83"/>
      <c r="Z542" s="83"/>
    </row>
    <row r="543" spans="1:26" ht="12.75" customHeight="1" x14ac:dyDescent="0.2">
      <c r="A543" s="256"/>
      <c r="B543" s="363"/>
      <c r="C543" s="312"/>
      <c r="D543" s="312"/>
      <c r="E543" s="312"/>
      <c r="F543" s="312"/>
      <c r="G543" s="312"/>
      <c r="H543" s="312"/>
      <c r="I543" s="312"/>
      <c r="J543" s="312"/>
      <c r="K543" s="256"/>
      <c r="L543" s="83"/>
      <c r="M543" s="83"/>
      <c r="N543" s="83"/>
      <c r="O543" s="83"/>
      <c r="P543" s="83"/>
      <c r="Q543" s="83"/>
      <c r="R543" s="83"/>
      <c r="S543" s="83"/>
      <c r="T543" s="83"/>
      <c r="U543" s="83"/>
      <c r="V543" s="83"/>
      <c r="W543" s="83"/>
      <c r="X543" s="83"/>
      <c r="Y543" s="83"/>
      <c r="Z543" s="83"/>
    </row>
    <row r="544" spans="1:26" ht="12.75" customHeight="1" x14ac:dyDescent="0.2">
      <c r="A544" s="266" t="str">
        <f>'Pista 01'!A92</f>
        <v>3.7.3.3</v>
      </c>
      <c r="B544" s="364" t="str">
        <f>VLOOKUP($A544,'Pista 01'!$A$8:$H$197,3,FALSE)</f>
        <v xml:space="preserve">Transporte comercial com caminhão basculante 6 m³, DMT=27,6 Km, rodovia pavimentada carga, manobras e descarga </v>
      </c>
      <c r="C544" s="293"/>
      <c r="D544" s="293"/>
      <c r="E544" s="293"/>
      <c r="F544" s="293"/>
      <c r="G544" s="293"/>
      <c r="H544" s="293"/>
      <c r="I544" s="293"/>
      <c r="J544" s="293"/>
      <c r="K544" s="259" t="str">
        <f>VLOOKUP($A544,'Pista 01'!$A$8:$H$197,4,FALSE)</f>
        <v>m³xkm</v>
      </c>
      <c r="L544" s="10"/>
      <c r="M544" s="10"/>
      <c r="N544" s="10"/>
      <c r="O544" s="10"/>
      <c r="P544" s="10"/>
      <c r="Q544" s="10"/>
      <c r="R544" s="10"/>
      <c r="S544" s="10"/>
      <c r="T544" s="10"/>
      <c r="U544" s="10"/>
      <c r="V544" s="10"/>
      <c r="W544" s="10"/>
      <c r="X544" s="10"/>
      <c r="Y544" s="10"/>
      <c r="Z544" s="10"/>
    </row>
    <row r="545" spans="1:26" ht="12.75" customHeight="1" x14ac:dyDescent="0.2">
      <c r="A545" s="362"/>
      <c r="B545" s="312"/>
      <c r="C545" s="260"/>
      <c r="D545" s="260"/>
      <c r="E545" s="260"/>
      <c r="F545" s="260"/>
      <c r="G545" s="360" t="s">
        <v>982</v>
      </c>
      <c r="H545" s="312"/>
      <c r="I545" s="360" t="s">
        <v>983</v>
      </c>
      <c r="J545" s="312"/>
      <c r="K545" s="312"/>
      <c r="L545" s="83"/>
      <c r="M545" s="83"/>
      <c r="N545" s="83"/>
      <c r="O545" s="83"/>
      <c r="P545" s="83"/>
      <c r="Q545" s="83"/>
      <c r="R545" s="83"/>
      <c r="S545" s="83"/>
      <c r="T545" s="83"/>
      <c r="U545" s="83"/>
      <c r="V545" s="83"/>
      <c r="W545" s="83"/>
      <c r="X545" s="83"/>
      <c r="Y545" s="83"/>
      <c r="Z545" s="83"/>
    </row>
    <row r="546" spans="1:26" ht="12.75" customHeight="1" x14ac:dyDescent="0.2">
      <c r="A546" s="362" t="s">
        <v>984</v>
      </c>
      <c r="B546" s="312"/>
      <c r="C546" s="156" t="s">
        <v>999</v>
      </c>
      <c r="D546" s="156" t="s">
        <v>1001</v>
      </c>
      <c r="E546" s="156" t="s">
        <v>987</v>
      </c>
      <c r="F546" s="156" t="s">
        <v>988</v>
      </c>
      <c r="G546" s="156" t="s">
        <v>989</v>
      </c>
      <c r="H546" s="156" t="s">
        <v>990</v>
      </c>
      <c r="I546" s="156" t="s">
        <v>991</v>
      </c>
      <c r="J546" s="156" t="s">
        <v>989</v>
      </c>
      <c r="K546" s="156" t="s">
        <v>1002</v>
      </c>
      <c r="L546" s="83"/>
      <c r="M546" s="83"/>
      <c r="N546" s="83"/>
      <c r="O546" s="83"/>
      <c r="P546" s="83"/>
      <c r="Q546" s="83"/>
      <c r="R546" s="83"/>
      <c r="S546" s="83"/>
      <c r="T546" s="83"/>
      <c r="U546" s="83"/>
      <c r="V546" s="83"/>
      <c r="W546" s="83"/>
      <c r="X546" s="83"/>
      <c r="Y546" s="83"/>
      <c r="Z546" s="83"/>
    </row>
    <row r="547" spans="1:26" ht="12.75" customHeight="1" x14ac:dyDescent="0.2">
      <c r="A547" s="156"/>
      <c r="B547" s="261"/>
      <c r="C547" s="260"/>
      <c r="D547" s="262"/>
      <c r="E547" s="260"/>
      <c r="F547" s="262"/>
      <c r="G547" s="156" t="s">
        <v>992</v>
      </c>
      <c r="H547" s="156" t="s">
        <v>993</v>
      </c>
      <c r="I547" s="156" t="s">
        <v>994</v>
      </c>
      <c r="J547" s="156" t="s">
        <v>992</v>
      </c>
      <c r="K547" s="156" t="s">
        <v>1003</v>
      </c>
      <c r="L547" s="83"/>
      <c r="M547" s="83"/>
      <c r="N547" s="83"/>
      <c r="O547" s="83"/>
      <c r="P547" s="83"/>
      <c r="Q547" s="83"/>
      <c r="R547" s="83"/>
      <c r="S547" s="83"/>
      <c r="T547" s="83"/>
      <c r="U547" s="83"/>
      <c r="V547" s="83"/>
      <c r="W547" s="83"/>
      <c r="X547" s="83"/>
      <c r="Y547" s="83"/>
      <c r="Z547" s="83"/>
    </row>
    <row r="548" spans="1:26" ht="12.75" customHeight="1" x14ac:dyDescent="0.2">
      <c r="A548" s="256"/>
      <c r="B548" s="257" t="s">
        <v>1036</v>
      </c>
      <c r="C548" s="262">
        <v>1.1000000000000001</v>
      </c>
      <c r="D548" s="262">
        <v>27.6</v>
      </c>
      <c r="E548" s="260"/>
      <c r="F548" s="262"/>
      <c r="G548" s="262">
        <f>D548*F548</f>
        <v>0</v>
      </c>
      <c r="H548" s="262">
        <f>K542</f>
        <v>697.66</v>
      </c>
      <c r="I548" s="262">
        <v>0</v>
      </c>
      <c r="J548" s="262">
        <f>C548*G548</f>
        <v>0</v>
      </c>
      <c r="K548" s="262">
        <f>ROUND(C548*D548*H548,2)</f>
        <v>21180.959999999999</v>
      </c>
      <c r="L548" s="83"/>
      <c r="M548" s="83"/>
      <c r="N548" s="83"/>
      <c r="O548" s="83"/>
      <c r="P548" s="83"/>
      <c r="Q548" s="83"/>
      <c r="R548" s="83"/>
      <c r="S548" s="83"/>
      <c r="T548" s="83"/>
      <c r="U548" s="83"/>
      <c r="V548" s="83"/>
      <c r="W548" s="83"/>
      <c r="X548" s="83"/>
      <c r="Y548" s="83"/>
      <c r="Z548" s="83"/>
    </row>
    <row r="549" spans="1:26" ht="12.75" customHeight="1" x14ac:dyDescent="0.2">
      <c r="A549" s="256"/>
      <c r="B549" s="257"/>
      <c r="C549" s="262"/>
      <c r="D549" s="262"/>
      <c r="E549" s="262"/>
      <c r="F549" s="262"/>
      <c r="G549" s="262"/>
      <c r="H549" s="262"/>
      <c r="I549" s="262"/>
      <c r="J549" s="262"/>
      <c r="K549" s="264"/>
      <c r="L549" s="83"/>
      <c r="M549" s="83"/>
      <c r="N549" s="83"/>
      <c r="O549" s="83"/>
      <c r="P549" s="83"/>
      <c r="Q549" s="83"/>
      <c r="R549" s="83"/>
      <c r="S549" s="83"/>
      <c r="T549" s="83"/>
      <c r="U549" s="83"/>
      <c r="V549" s="83"/>
      <c r="W549" s="83"/>
      <c r="X549" s="83"/>
      <c r="Y549" s="83"/>
      <c r="Z549" s="83"/>
    </row>
    <row r="550" spans="1:26" ht="12.75" customHeight="1" x14ac:dyDescent="0.2">
      <c r="A550" s="256"/>
      <c r="B550" s="257"/>
      <c r="C550" s="257"/>
      <c r="D550" s="257"/>
      <c r="E550" s="257"/>
      <c r="F550" s="361" t="s">
        <v>997</v>
      </c>
      <c r="G550" s="312"/>
      <c r="H550" s="312"/>
      <c r="I550" s="265">
        <f t="shared" ref="I550:J550" si="119">ROUND(SUM(I549),2)</f>
        <v>0</v>
      </c>
      <c r="J550" s="265">
        <f t="shared" si="119"/>
        <v>0</v>
      </c>
      <c r="K550" s="265">
        <f>ROUND(SUM(K548:K549),2)</f>
        <v>21180.959999999999</v>
      </c>
      <c r="L550" s="83"/>
      <c r="M550" s="83"/>
      <c r="N550" s="83"/>
      <c r="O550" s="83"/>
      <c r="P550" s="83"/>
      <c r="Q550" s="83"/>
      <c r="R550" s="83"/>
      <c r="S550" s="83"/>
      <c r="T550" s="83"/>
      <c r="U550" s="83"/>
      <c r="V550" s="83"/>
      <c r="W550" s="83"/>
      <c r="X550" s="83"/>
      <c r="Y550" s="83"/>
      <c r="Z550" s="83"/>
    </row>
    <row r="551" spans="1:26" ht="12.75" customHeight="1" x14ac:dyDescent="0.2">
      <c r="A551" s="256"/>
      <c r="B551" s="363"/>
      <c r="C551" s="312"/>
      <c r="D551" s="312"/>
      <c r="E551" s="312"/>
      <c r="F551" s="312"/>
      <c r="G551" s="312"/>
      <c r="H551" s="312"/>
      <c r="I551" s="312"/>
      <c r="J551" s="312"/>
      <c r="K551" s="256"/>
      <c r="L551" s="83"/>
      <c r="M551" s="83"/>
      <c r="N551" s="83"/>
      <c r="O551" s="83"/>
      <c r="P551" s="83"/>
      <c r="Q551" s="83"/>
      <c r="R551" s="83"/>
      <c r="S551" s="83"/>
      <c r="T551" s="83"/>
      <c r="U551" s="83"/>
      <c r="V551" s="83"/>
      <c r="W551" s="83"/>
      <c r="X551" s="83"/>
      <c r="Y551" s="83"/>
      <c r="Z551" s="83"/>
    </row>
    <row r="552" spans="1:26" ht="12.75" customHeight="1" x14ac:dyDescent="0.2">
      <c r="A552" s="266" t="str">
        <f>'Pista 01'!A93</f>
        <v>3.7.3.4</v>
      </c>
      <c r="B552" s="364" t="str">
        <f>VLOOKUP($A552,'Pista 01'!$A$8:$H$197,3,FALSE)</f>
        <v>Plantio de grama esmeralda em rolo</v>
      </c>
      <c r="C552" s="293"/>
      <c r="D552" s="293"/>
      <c r="E552" s="293"/>
      <c r="F552" s="293"/>
      <c r="G552" s="293"/>
      <c r="H552" s="293"/>
      <c r="I552" s="293"/>
      <c r="J552" s="293"/>
      <c r="K552" s="259" t="str">
        <f>VLOOKUP($A552,'Pista 01'!$A$8:$H$197,4,FALSE)</f>
        <v>m²</v>
      </c>
      <c r="L552" s="1"/>
      <c r="M552" s="1"/>
      <c r="N552" s="1"/>
      <c r="O552" s="1"/>
      <c r="P552" s="1"/>
      <c r="Q552" s="1"/>
      <c r="R552" s="1"/>
      <c r="S552" s="1"/>
      <c r="T552" s="1"/>
      <c r="U552" s="1"/>
      <c r="V552" s="1"/>
      <c r="W552" s="1"/>
      <c r="X552" s="1"/>
      <c r="Y552" s="1"/>
      <c r="Z552" s="1"/>
    </row>
    <row r="553" spans="1:26" ht="12.75" customHeight="1" x14ac:dyDescent="0.2">
      <c r="A553" s="362"/>
      <c r="B553" s="312"/>
      <c r="C553" s="260"/>
      <c r="D553" s="260"/>
      <c r="E553" s="260"/>
      <c r="F553" s="260"/>
      <c r="G553" s="360" t="s">
        <v>982</v>
      </c>
      <c r="H553" s="312"/>
      <c r="I553" s="360" t="s">
        <v>983</v>
      </c>
      <c r="J553" s="312"/>
      <c r="K553" s="312"/>
      <c r="L553" s="83"/>
      <c r="M553" s="83"/>
      <c r="N553" s="83"/>
      <c r="O553" s="83"/>
      <c r="P553" s="83"/>
      <c r="Q553" s="83"/>
      <c r="R553" s="83"/>
      <c r="S553" s="83"/>
      <c r="T553" s="83"/>
      <c r="U553" s="83"/>
      <c r="V553" s="83"/>
      <c r="W553" s="83"/>
      <c r="X553" s="83"/>
      <c r="Y553" s="83"/>
      <c r="Z553" s="83"/>
    </row>
    <row r="554" spans="1:26" ht="12.75" customHeight="1" x14ac:dyDescent="0.2">
      <c r="A554" s="362" t="s">
        <v>984</v>
      </c>
      <c r="B554" s="312"/>
      <c r="C554" s="156" t="s">
        <v>985</v>
      </c>
      <c r="D554" s="156" t="s">
        <v>986</v>
      </c>
      <c r="E554" s="156" t="s">
        <v>987</v>
      </c>
      <c r="F554" s="156" t="s">
        <v>988</v>
      </c>
      <c r="G554" s="156" t="s">
        <v>989</v>
      </c>
      <c r="H554" s="156" t="s">
        <v>990</v>
      </c>
      <c r="I554" s="156" t="s">
        <v>991</v>
      </c>
      <c r="J554" s="156" t="s">
        <v>989</v>
      </c>
      <c r="K554" s="156" t="s">
        <v>990</v>
      </c>
      <c r="L554" s="83"/>
      <c r="M554" s="83"/>
      <c r="N554" s="83"/>
      <c r="O554" s="83"/>
      <c r="P554" s="83"/>
      <c r="Q554" s="83"/>
      <c r="R554" s="83"/>
      <c r="S554" s="83"/>
      <c r="T554" s="83"/>
      <c r="U554" s="83"/>
      <c r="V554" s="83"/>
      <c r="W554" s="83"/>
      <c r="X554" s="83"/>
      <c r="Y554" s="83"/>
      <c r="Z554" s="83"/>
    </row>
    <row r="555" spans="1:26" ht="12.75" customHeight="1" x14ac:dyDescent="0.2">
      <c r="A555" s="156"/>
      <c r="B555" s="261"/>
      <c r="C555" s="260"/>
      <c r="D555" s="260"/>
      <c r="E555" s="156" t="s">
        <v>994</v>
      </c>
      <c r="F555" s="156" t="s">
        <v>994</v>
      </c>
      <c r="G555" s="156" t="s">
        <v>992</v>
      </c>
      <c r="H555" s="156" t="s">
        <v>993</v>
      </c>
      <c r="I555" s="156" t="s">
        <v>994</v>
      </c>
      <c r="J555" s="156" t="s">
        <v>992</v>
      </c>
      <c r="K555" s="156" t="s">
        <v>993</v>
      </c>
      <c r="L555" s="83"/>
      <c r="M555" s="83"/>
      <c r="N555" s="83"/>
      <c r="O555" s="83"/>
      <c r="P555" s="83"/>
      <c r="Q555" s="83"/>
      <c r="R555" s="83"/>
      <c r="S555" s="83"/>
      <c r="T555" s="83"/>
      <c r="U555" s="83"/>
      <c r="V555" s="83"/>
      <c r="W555" s="83"/>
      <c r="X555" s="83"/>
      <c r="Y555" s="83"/>
      <c r="Z555" s="83"/>
    </row>
    <row r="556" spans="1:26" ht="12.75" customHeight="1" x14ac:dyDescent="0.2">
      <c r="A556" s="256"/>
      <c r="B556" s="257" t="s">
        <v>1035</v>
      </c>
      <c r="C556" s="262">
        <v>1</v>
      </c>
      <c r="D556" s="262"/>
      <c r="E556" s="260"/>
      <c r="F556" s="262"/>
      <c r="G556" s="262">
        <f>G540</f>
        <v>8720.7199999999993</v>
      </c>
      <c r="H556" s="262"/>
      <c r="I556" s="262"/>
      <c r="J556" s="262">
        <f t="shared" ref="J556:J557" si="120">ROUND(C556*G556,2)</f>
        <v>8720.7199999999993</v>
      </c>
      <c r="K556" s="262">
        <f t="shared" ref="K556:K557" si="121">C556*F556*G556</f>
        <v>0</v>
      </c>
      <c r="L556" s="83"/>
      <c r="M556" s="83"/>
      <c r="N556" s="83"/>
      <c r="O556" s="83"/>
      <c r="P556" s="83"/>
      <c r="Q556" s="83"/>
      <c r="R556" s="83"/>
      <c r="S556" s="83"/>
      <c r="T556" s="83"/>
      <c r="U556" s="83"/>
      <c r="V556" s="83"/>
      <c r="W556" s="83"/>
      <c r="X556" s="83"/>
      <c r="Y556" s="83"/>
      <c r="Z556" s="83"/>
    </row>
    <row r="557" spans="1:26" ht="12.75" customHeight="1" x14ac:dyDescent="0.2">
      <c r="A557" s="256"/>
      <c r="B557" s="257" t="s">
        <v>1037</v>
      </c>
      <c r="C557" s="262">
        <v>1</v>
      </c>
      <c r="D557" s="262"/>
      <c r="E557" s="263"/>
      <c r="F557" s="262"/>
      <c r="G557" s="262">
        <f>G49</f>
        <v>6673.76</v>
      </c>
      <c r="H557" s="262"/>
      <c r="I557" s="262"/>
      <c r="J557" s="262">
        <f t="shared" si="120"/>
        <v>6673.76</v>
      </c>
      <c r="K557" s="262">
        <f t="shared" si="121"/>
        <v>0</v>
      </c>
      <c r="L557" s="83"/>
      <c r="M557" s="83"/>
      <c r="N557" s="83"/>
      <c r="O557" s="83"/>
      <c r="P557" s="83"/>
      <c r="Q557" s="83"/>
      <c r="R557" s="83"/>
      <c r="S557" s="83"/>
      <c r="T557" s="83"/>
      <c r="U557" s="83"/>
      <c r="V557" s="83"/>
      <c r="W557" s="83"/>
      <c r="X557" s="83"/>
      <c r="Y557" s="83"/>
      <c r="Z557" s="83"/>
    </row>
    <row r="558" spans="1:26" ht="12.75" customHeight="1" x14ac:dyDescent="0.2">
      <c r="A558" s="256"/>
      <c r="B558" s="257"/>
      <c r="C558" s="262"/>
      <c r="D558" s="262"/>
      <c r="E558" s="262"/>
      <c r="F558" s="262"/>
      <c r="G558" s="262"/>
      <c r="H558" s="262"/>
      <c r="I558" s="262"/>
      <c r="J558" s="262"/>
      <c r="K558" s="264"/>
      <c r="L558" s="83"/>
      <c r="M558" s="83"/>
      <c r="N558" s="83"/>
      <c r="O558" s="83"/>
      <c r="P558" s="83"/>
      <c r="Q558" s="83"/>
      <c r="R558" s="83"/>
      <c r="S558" s="83"/>
      <c r="T558" s="83"/>
      <c r="U558" s="83"/>
      <c r="V558" s="83"/>
      <c r="W558" s="83"/>
      <c r="X558" s="83"/>
      <c r="Y558" s="83"/>
      <c r="Z558" s="83"/>
    </row>
    <row r="559" spans="1:26" ht="12.75" customHeight="1" x14ac:dyDescent="0.2">
      <c r="A559" s="256"/>
      <c r="B559" s="257"/>
      <c r="C559" s="257"/>
      <c r="D559" s="257"/>
      <c r="E559" s="257"/>
      <c r="F559" s="361" t="s">
        <v>997</v>
      </c>
      <c r="G559" s="312"/>
      <c r="H559" s="312"/>
      <c r="I559" s="265">
        <f t="shared" ref="I559:K559" si="122">ROUND(SUM(I556:I558),2)</f>
        <v>0</v>
      </c>
      <c r="J559" s="265">
        <f t="shared" si="122"/>
        <v>15394.48</v>
      </c>
      <c r="K559" s="265">
        <f t="shared" si="122"/>
        <v>0</v>
      </c>
      <c r="L559" s="83"/>
      <c r="M559" s="83"/>
      <c r="N559" s="83"/>
      <c r="O559" s="83"/>
      <c r="P559" s="83"/>
      <c r="Q559" s="83"/>
      <c r="R559" s="83"/>
      <c r="S559" s="83"/>
      <c r="T559" s="83"/>
      <c r="U559" s="83"/>
      <c r="V559" s="83"/>
      <c r="W559" s="83"/>
      <c r="X559" s="83"/>
      <c r="Y559" s="83"/>
      <c r="Z559" s="83"/>
    </row>
    <row r="560" spans="1:26" ht="12.75" customHeight="1" x14ac:dyDescent="0.2">
      <c r="A560" s="256"/>
      <c r="B560" s="363"/>
      <c r="C560" s="312"/>
      <c r="D560" s="312"/>
      <c r="E560" s="312"/>
      <c r="F560" s="312"/>
      <c r="G560" s="312"/>
      <c r="H560" s="312"/>
      <c r="I560" s="312"/>
      <c r="J560" s="312"/>
      <c r="K560" s="256"/>
      <c r="L560" s="83"/>
      <c r="M560" s="83"/>
      <c r="N560" s="83"/>
      <c r="O560" s="83"/>
      <c r="P560" s="83"/>
      <c r="Q560" s="83"/>
      <c r="R560" s="83"/>
      <c r="S560" s="83"/>
      <c r="T560" s="83"/>
      <c r="U560" s="83"/>
      <c r="V560" s="83"/>
      <c r="W560" s="83"/>
      <c r="X560" s="83"/>
      <c r="Y560" s="83"/>
      <c r="Z560" s="83"/>
    </row>
    <row r="561" spans="1:26" ht="12.75" customHeight="1" x14ac:dyDescent="0.2">
      <c r="A561" s="266" t="str">
        <f>'Pista 01'!A96</f>
        <v>4.1.1</v>
      </c>
      <c r="B561" s="364" t="str">
        <f>VLOOKUP($A561,'Pista 01'!$A$8:$H$197,3,FALSE)</f>
        <v xml:space="preserve">Tubo de  PEAD perfurado TP100mm, incluso  manta Bidim RT-14, dreno em brita nº 01, areia, escavação e compactação. </v>
      </c>
      <c r="C561" s="293"/>
      <c r="D561" s="293"/>
      <c r="E561" s="293"/>
      <c r="F561" s="293"/>
      <c r="G561" s="293"/>
      <c r="H561" s="293"/>
      <c r="I561" s="293"/>
      <c r="J561" s="293"/>
      <c r="K561" s="259" t="str">
        <f>VLOOKUP($A561,'Pista 01'!$A$8:$H$197,4,FALSE)</f>
        <v>m</v>
      </c>
      <c r="L561" s="1"/>
      <c r="M561" s="1"/>
      <c r="N561" s="1"/>
      <c r="O561" s="1"/>
      <c r="P561" s="1"/>
      <c r="Q561" s="1"/>
      <c r="R561" s="1"/>
      <c r="S561" s="1"/>
      <c r="T561" s="1"/>
      <c r="U561" s="1"/>
      <c r="V561" s="1"/>
      <c r="W561" s="1"/>
      <c r="X561" s="1"/>
      <c r="Y561" s="1"/>
      <c r="Z561" s="1"/>
    </row>
    <row r="562" spans="1:26" ht="12.75" customHeight="1" x14ac:dyDescent="0.2">
      <c r="A562" s="362"/>
      <c r="B562" s="312"/>
      <c r="C562" s="260"/>
      <c r="D562" s="260"/>
      <c r="E562" s="260"/>
      <c r="F562" s="260"/>
      <c r="G562" s="360" t="s">
        <v>982</v>
      </c>
      <c r="H562" s="312"/>
      <c r="I562" s="360" t="s">
        <v>983</v>
      </c>
      <c r="J562" s="312"/>
      <c r="K562" s="312"/>
      <c r="L562" s="83"/>
      <c r="M562" s="83"/>
      <c r="N562" s="83"/>
      <c r="O562" s="83"/>
      <c r="P562" s="83"/>
      <c r="Q562" s="83"/>
      <c r="R562" s="83"/>
      <c r="S562" s="83"/>
      <c r="T562" s="83"/>
      <c r="U562" s="83"/>
      <c r="V562" s="83"/>
      <c r="W562" s="83"/>
      <c r="X562" s="83"/>
      <c r="Y562" s="83"/>
      <c r="Z562" s="83"/>
    </row>
    <row r="563" spans="1:26" ht="12.75" customHeight="1" x14ac:dyDescent="0.2">
      <c r="A563" s="362" t="s">
        <v>984</v>
      </c>
      <c r="B563" s="312"/>
      <c r="C563" s="156" t="s">
        <v>985</v>
      </c>
      <c r="D563" s="156" t="s">
        <v>986</v>
      </c>
      <c r="E563" s="156" t="s">
        <v>989</v>
      </c>
      <c r="F563" s="156" t="s">
        <v>988</v>
      </c>
      <c r="G563" s="156" t="s">
        <v>989</v>
      </c>
      <c r="H563" s="156" t="s">
        <v>990</v>
      </c>
      <c r="I563" s="156" t="s">
        <v>991</v>
      </c>
      <c r="J563" s="156" t="s">
        <v>989</v>
      </c>
      <c r="K563" s="156" t="s">
        <v>990</v>
      </c>
      <c r="L563" s="83"/>
      <c r="M563" s="83"/>
      <c r="N563" s="83"/>
      <c r="O563" s="83"/>
      <c r="P563" s="83"/>
      <c r="Q563" s="83"/>
      <c r="R563" s="83"/>
      <c r="S563" s="83"/>
      <c r="T563" s="83"/>
      <c r="U563" s="83"/>
      <c r="V563" s="83"/>
      <c r="W563" s="83"/>
      <c r="X563" s="83"/>
      <c r="Y563" s="83"/>
      <c r="Z563" s="83"/>
    </row>
    <row r="564" spans="1:26" ht="12.75" customHeight="1" x14ac:dyDescent="0.2">
      <c r="A564" s="156"/>
      <c r="B564" s="261"/>
      <c r="C564" s="260"/>
      <c r="D564" s="156" t="s">
        <v>994</v>
      </c>
      <c r="E564" s="156" t="s">
        <v>992</v>
      </c>
      <c r="F564" s="156" t="s">
        <v>994</v>
      </c>
      <c r="G564" s="156" t="s">
        <v>992</v>
      </c>
      <c r="H564" s="156" t="s">
        <v>993</v>
      </c>
      <c r="I564" s="156" t="s">
        <v>994</v>
      </c>
      <c r="J564" s="156" t="s">
        <v>992</v>
      </c>
      <c r="K564" s="156" t="s">
        <v>993</v>
      </c>
      <c r="L564" s="83"/>
      <c r="M564" s="83"/>
      <c r="N564" s="83"/>
      <c r="O564" s="83"/>
      <c r="P564" s="83"/>
      <c r="Q564" s="83"/>
      <c r="R564" s="83"/>
      <c r="S564" s="83"/>
      <c r="T564" s="83"/>
      <c r="U564" s="83"/>
      <c r="V564" s="83"/>
      <c r="W564" s="83"/>
      <c r="X564" s="83"/>
      <c r="Y564" s="83"/>
      <c r="Z564" s="83"/>
    </row>
    <row r="565" spans="1:26" ht="12.75" customHeight="1" x14ac:dyDescent="0.2">
      <c r="A565" s="256"/>
      <c r="B565" s="257" t="s">
        <v>628</v>
      </c>
      <c r="C565" s="262">
        <v>18</v>
      </c>
      <c r="D565" s="262">
        <v>20.39</v>
      </c>
      <c r="E565" s="263"/>
      <c r="F565" s="262"/>
      <c r="G565" s="263"/>
      <c r="H565" s="262">
        <f t="shared" ref="H565:H567" si="123">E565*F565</f>
        <v>0</v>
      </c>
      <c r="I565" s="262">
        <f t="shared" ref="I565:I567" si="124">ROUND(C565*D565,2)</f>
        <v>367.02</v>
      </c>
      <c r="J565" s="262">
        <f t="shared" ref="J565:J567" si="125">C565*D565*F565</f>
        <v>0</v>
      </c>
      <c r="K565" s="262">
        <f t="shared" ref="K565:K567" si="126">C565*H565</f>
        <v>0</v>
      </c>
      <c r="L565" s="83"/>
      <c r="M565" s="83"/>
      <c r="N565" s="83"/>
      <c r="O565" s="83"/>
      <c r="P565" s="83"/>
      <c r="Q565" s="83"/>
      <c r="R565" s="83"/>
      <c r="S565" s="83"/>
      <c r="T565" s="83"/>
      <c r="U565" s="83"/>
      <c r="V565" s="83"/>
      <c r="W565" s="83"/>
      <c r="X565" s="83"/>
      <c r="Y565" s="83"/>
      <c r="Z565" s="83"/>
    </row>
    <row r="566" spans="1:26" ht="12.75" customHeight="1" x14ac:dyDescent="0.2">
      <c r="A566" s="256"/>
      <c r="B566" s="257" t="s">
        <v>628</v>
      </c>
      <c r="C566" s="262">
        <v>2</v>
      </c>
      <c r="D566" s="262">
        <v>10.69</v>
      </c>
      <c r="E566" s="263"/>
      <c r="F566" s="262"/>
      <c r="G566" s="263"/>
      <c r="H566" s="262">
        <f t="shared" si="123"/>
        <v>0</v>
      </c>
      <c r="I566" s="262">
        <f t="shared" si="124"/>
        <v>21.38</v>
      </c>
      <c r="J566" s="262">
        <f t="shared" si="125"/>
        <v>0</v>
      </c>
      <c r="K566" s="262">
        <f t="shared" si="126"/>
        <v>0</v>
      </c>
      <c r="L566" s="83"/>
      <c r="M566" s="83"/>
      <c r="N566" s="83"/>
      <c r="O566" s="83"/>
      <c r="P566" s="83"/>
      <c r="Q566" s="83"/>
      <c r="R566" s="83"/>
      <c r="S566" s="83"/>
      <c r="T566" s="83"/>
      <c r="U566" s="83"/>
      <c r="V566" s="83"/>
      <c r="W566" s="83"/>
      <c r="X566" s="83"/>
      <c r="Y566" s="83"/>
      <c r="Z566" s="83"/>
    </row>
    <row r="567" spans="1:26" ht="12.75" customHeight="1" x14ac:dyDescent="0.2">
      <c r="A567" s="256"/>
      <c r="B567" s="257" t="s">
        <v>628</v>
      </c>
      <c r="C567" s="262">
        <v>2</v>
      </c>
      <c r="D567" s="262">
        <v>27.82</v>
      </c>
      <c r="E567" s="263"/>
      <c r="F567" s="262"/>
      <c r="G567" s="263"/>
      <c r="H567" s="262">
        <f t="shared" si="123"/>
        <v>0</v>
      </c>
      <c r="I567" s="262">
        <f t="shared" si="124"/>
        <v>55.64</v>
      </c>
      <c r="J567" s="262">
        <f t="shared" si="125"/>
        <v>0</v>
      </c>
      <c r="K567" s="262">
        <f t="shared" si="126"/>
        <v>0</v>
      </c>
      <c r="L567" s="83"/>
      <c r="M567" s="83"/>
      <c r="N567" s="83"/>
      <c r="O567" s="83"/>
      <c r="P567" s="83"/>
      <c r="Q567" s="83"/>
      <c r="R567" s="83"/>
      <c r="S567" s="83"/>
      <c r="T567" s="83"/>
      <c r="U567" s="83"/>
      <c r="V567" s="83"/>
      <c r="W567" s="83"/>
      <c r="X567" s="83"/>
      <c r="Y567" s="83"/>
      <c r="Z567" s="83"/>
    </row>
    <row r="568" spans="1:26" ht="12.75" customHeight="1" x14ac:dyDescent="0.2">
      <c r="A568" s="256"/>
      <c r="B568" s="257"/>
      <c r="C568" s="262"/>
      <c r="D568" s="262"/>
      <c r="E568" s="262"/>
      <c r="F568" s="262"/>
      <c r="G568" s="262"/>
      <c r="H568" s="262"/>
      <c r="I568" s="262"/>
      <c r="J568" s="262"/>
      <c r="K568" s="264"/>
      <c r="L568" s="83"/>
      <c r="M568" s="83"/>
      <c r="N568" s="83"/>
      <c r="O568" s="83"/>
      <c r="P568" s="83"/>
      <c r="Q568" s="83"/>
      <c r="R568" s="83"/>
      <c r="S568" s="83"/>
      <c r="T568" s="83"/>
      <c r="U568" s="83"/>
      <c r="V568" s="83"/>
      <c r="W568" s="83"/>
      <c r="X568" s="83"/>
      <c r="Y568" s="83"/>
      <c r="Z568" s="83"/>
    </row>
    <row r="569" spans="1:26" ht="12.75" customHeight="1" x14ac:dyDescent="0.2">
      <c r="A569" s="256"/>
      <c r="B569" s="257"/>
      <c r="C569" s="257"/>
      <c r="D569" s="257"/>
      <c r="E569" s="257"/>
      <c r="F569" s="361" t="s">
        <v>997</v>
      </c>
      <c r="G569" s="312"/>
      <c r="H569" s="312"/>
      <c r="I569" s="265">
        <f t="shared" ref="I569:K569" si="127">ROUND(SUM(I565:I568),2)</f>
        <v>444.04</v>
      </c>
      <c r="J569" s="265">
        <f t="shared" si="127"/>
        <v>0</v>
      </c>
      <c r="K569" s="265">
        <f t="shared" si="127"/>
        <v>0</v>
      </c>
      <c r="L569" s="83"/>
      <c r="M569" s="83"/>
      <c r="N569" s="83"/>
      <c r="O569" s="83"/>
      <c r="P569" s="83"/>
      <c r="Q569" s="83"/>
      <c r="R569" s="83"/>
      <c r="S569" s="83"/>
      <c r="T569" s="83"/>
      <c r="U569" s="83"/>
      <c r="V569" s="83"/>
      <c r="W569" s="83"/>
      <c r="X569" s="83"/>
      <c r="Y569" s="83"/>
      <c r="Z569" s="83"/>
    </row>
    <row r="570" spans="1:26" ht="12.75" customHeight="1" x14ac:dyDescent="0.2">
      <c r="A570" s="256"/>
      <c r="B570" s="363"/>
      <c r="C570" s="312"/>
      <c r="D570" s="312"/>
      <c r="E570" s="312"/>
      <c r="F570" s="312"/>
      <c r="G570" s="312"/>
      <c r="H570" s="312"/>
      <c r="I570" s="312"/>
      <c r="J570" s="312"/>
      <c r="K570" s="256"/>
      <c r="L570" s="83"/>
      <c r="M570" s="83"/>
      <c r="N570" s="83"/>
      <c r="O570" s="83"/>
      <c r="P570" s="83"/>
      <c r="Q570" s="83"/>
      <c r="R570" s="83"/>
      <c r="S570" s="83"/>
      <c r="T570" s="83"/>
      <c r="U570" s="83"/>
      <c r="V570" s="83"/>
      <c r="W570" s="83"/>
      <c r="X570" s="83"/>
      <c r="Y570" s="83"/>
      <c r="Z570" s="83"/>
    </row>
    <row r="571" spans="1:26" ht="12.75" customHeight="1" x14ac:dyDescent="0.2">
      <c r="A571" s="266" t="str">
        <f>'Pista 01'!A97</f>
        <v>4.1.2</v>
      </c>
      <c r="B571" s="364" t="str">
        <f>VLOOKUP($A571,'Pista 01'!$A$8:$H$197,3,FALSE)</f>
        <v>Tubo de  PEAD perfurado TP65mm, incluso  manta Bidim RT-14, dreno em brita nº 01, areia, escavação e compactação.</v>
      </c>
      <c r="C571" s="293"/>
      <c r="D571" s="293"/>
      <c r="E571" s="293"/>
      <c r="F571" s="293"/>
      <c r="G571" s="293"/>
      <c r="H571" s="293"/>
      <c r="I571" s="293"/>
      <c r="J571" s="293"/>
      <c r="K571" s="259" t="str">
        <f>VLOOKUP($A571,'Pista 01'!$A$8:$H$197,4,FALSE)</f>
        <v>m</v>
      </c>
      <c r="L571" s="1"/>
      <c r="M571" s="1"/>
      <c r="N571" s="1"/>
      <c r="O571" s="1"/>
      <c r="P571" s="1"/>
      <c r="Q571" s="1"/>
      <c r="R571" s="1"/>
      <c r="S571" s="1"/>
      <c r="T571" s="1"/>
      <c r="U571" s="1"/>
      <c r="V571" s="1"/>
      <c r="W571" s="1"/>
      <c r="X571" s="1"/>
      <c r="Y571" s="1"/>
      <c r="Z571" s="1"/>
    </row>
    <row r="572" spans="1:26" ht="12.75" customHeight="1" x14ac:dyDescent="0.2">
      <c r="A572" s="362"/>
      <c r="B572" s="312"/>
      <c r="C572" s="260"/>
      <c r="D572" s="260"/>
      <c r="E572" s="260"/>
      <c r="F572" s="260"/>
      <c r="G572" s="360" t="s">
        <v>982</v>
      </c>
      <c r="H572" s="312"/>
      <c r="I572" s="360" t="s">
        <v>983</v>
      </c>
      <c r="J572" s="312"/>
      <c r="K572" s="312"/>
      <c r="L572" s="83"/>
      <c r="M572" s="83"/>
      <c r="N572" s="83"/>
      <c r="O572" s="83"/>
      <c r="P572" s="83"/>
      <c r="Q572" s="83"/>
      <c r="R572" s="83"/>
      <c r="S572" s="83"/>
      <c r="T572" s="83"/>
      <c r="U572" s="83"/>
      <c r="V572" s="83"/>
      <c r="W572" s="83"/>
      <c r="X572" s="83"/>
      <c r="Y572" s="83"/>
      <c r="Z572" s="83"/>
    </row>
    <row r="573" spans="1:26" ht="12.75" customHeight="1" x14ac:dyDescent="0.2">
      <c r="A573" s="362" t="s">
        <v>984</v>
      </c>
      <c r="B573" s="312"/>
      <c r="C573" s="156" t="s">
        <v>985</v>
      </c>
      <c r="D573" s="156" t="s">
        <v>986</v>
      </c>
      <c r="E573" s="156" t="s">
        <v>989</v>
      </c>
      <c r="F573" s="156" t="s">
        <v>988</v>
      </c>
      <c r="G573" s="156" t="s">
        <v>989</v>
      </c>
      <c r="H573" s="156" t="s">
        <v>990</v>
      </c>
      <c r="I573" s="156" t="s">
        <v>991</v>
      </c>
      <c r="J573" s="156" t="s">
        <v>989</v>
      </c>
      <c r="K573" s="156" t="s">
        <v>990</v>
      </c>
      <c r="L573" s="83"/>
      <c r="M573" s="83"/>
      <c r="N573" s="83"/>
      <c r="O573" s="83"/>
      <c r="P573" s="83"/>
      <c r="Q573" s="83"/>
      <c r="R573" s="83"/>
      <c r="S573" s="83"/>
      <c r="T573" s="83"/>
      <c r="U573" s="83"/>
      <c r="V573" s="83"/>
      <c r="W573" s="83"/>
      <c r="X573" s="83"/>
      <c r="Y573" s="83"/>
      <c r="Z573" s="83"/>
    </row>
    <row r="574" spans="1:26" ht="12.75" customHeight="1" x14ac:dyDescent="0.2">
      <c r="A574" s="156"/>
      <c r="B574" s="261"/>
      <c r="C574" s="260"/>
      <c r="D574" s="156" t="s">
        <v>994</v>
      </c>
      <c r="E574" s="156" t="s">
        <v>992</v>
      </c>
      <c r="F574" s="156" t="s">
        <v>994</v>
      </c>
      <c r="G574" s="156" t="s">
        <v>992</v>
      </c>
      <c r="H574" s="156" t="s">
        <v>993</v>
      </c>
      <c r="I574" s="156" t="s">
        <v>994</v>
      </c>
      <c r="J574" s="156" t="s">
        <v>992</v>
      </c>
      <c r="K574" s="156" t="s">
        <v>993</v>
      </c>
      <c r="L574" s="83"/>
      <c r="M574" s="83"/>
      <c r="N574" s="83"/>
      <c r="O574" s="83"/>
      <c r="P574" s="83"/>
      <c r="Q574" s="83"/>
      <c r="R574" s="83"/>
      <c r="S574" s="83"/>
      <c r="T574" s="83"/>
      <c r="U574" s="83"/>
      <c r="V574" s="83"/>
      <c r="W574" s="83"/>
      <c r="X574" s="83"/>
      <c r="Y574" s="83"/>
      <c r="Z574" s="83"/>
    </row>
    <row r="575" spans="1:26" ht="12.75" customHeight="1" x14ac:dyDescent="0.2">
      <c r="A575" s="256"/>
      <c r="B575" s="257" t="s">
        <v>628</v>
      </c>
      <c r="C575" s="262">
        <v>18</v>
      </c>
      <c r="D575" s="262">
        <v>12.89</v>
      </c>
      <c r="E575" s="263"/>
      <c r="F575" s="262"/>
      <c r="G575" s="263"/>
      <c r="H575" s="262">
        <f t="shared" ref="H575:H582" si="128">E575*F575</f>
        <v>0</v>
      </c>
      <c r="I575" s="262">
        <f t="shared" ref="I575:I582" si="129">ROUND(C575*D575,2)</f>
        <v>232.02</v>
      </c>
      <c r="J575" s="262">
        <f t="shared" ref="J575:J582" si="130">C575*D575*F575</f>
        <v>0</v>
      </c>
      <c r="K575" s="262">
        <f t="shared" ref="K575:K582" si="131">C575*H575</f>
        <v>0</v>
      </c>
      <c r="L575" s="83"/>
      <c r="M575" s="83"/>
      <c r="N575" s="83"/>
      <c r="O575" s="83"/>
      <c r="P575" s="83"/>
      <c r="Q575" s="83"/>
      <c r="R575" s="83"/>
      <c r="S575" s="83"/>
      <c r="T575" s="83"/>
      <c r="U575" s="83"/>
      <c r="V575" s="83"/>
      <c r="W575" s="83"/>
      <c r="X575" s="83"/>
      <c r="Y575" s="83"/>
      <c r="Z575" s="83"/>
    </row>
    <row r="576" spans="1:26" ht="12.75" customHeight="1" x14ac:dyDescent="0.2">
      <c r="A576" s="256"/>
      <c r="B576" s="257" t="s">
        <v>628</v>
      </c>
      <c r="C576" s="262">
        <v>2</v>
      </c>
      <c r="D576" s="262">
        <v>10.89</v>
      </c>
      <c r="E576" s="263"/>
      <c r="F576" s="262"/>
      <c r="G576" s="263"/>
      <c r="H576" s="262">
        <f t="shared" si="128"/>
        <v>0</v>
      </c>
      <c r="I576" s="262">
        <f t="shared" si="129"/>
        <v>21.78</v>
      </c>
      <c r="J576" s="262">
        <f t="shared" si="130"/>
        <v>0</v>
      </c>
      <c r="K576" s="262">
        <f t="shared" si="131"/>
        <v>0</v>
      </c>
      <c r="L576" s="83"/>
      <c r="M576" s="83"/>
      <c r="N576" s="83"/>
      <c r="O576" s="83"/>
      <c r="P576" s="83"/>
      <c r="Q576" s="83"/>
      <c r="R576" s="83"/>
      <c r="S576" s="83"/>
      <c r="T576" s="83"/>
      <c r="U576" s="83"/>
      <c r="V576" s="83"/>
      <c r="W576" s="83"/>
      <c r="X576" s="83"/>
      <c r="Y576" s="83"/>
      <c r="Z576" s="83"/>
    </row>
    <row r="577" spans="1:26" ht="12.75" customHeight="1" x14ac:dyDescent="0.2">
      <c r="A577" s="256"/>
      <c r="B577" s="257" t="s">
        <v>628</v>
      </c>
      <c r="C577" s="262">
        <v>2</v>
      </c>
      <c r="D577" s="262">
        <v>11.43</v>
      </c>
      <c r="E577" s="263"/>
      <c r="F577" s="262"/>
      <c r="G577" s="263"/>
      <c r="H577" s="262">
        <f t="shared" si="128"/>
        <v>0</v>
      </c>
      <c r="I577" s="262">
        <f t="shared" si="129"/>
        <v>22.86</v>
      </c>
      <c r="J577" s="262">
        <f t="shared" si="130"/>
        <v>0</v>
      </c>
      <c r="K577" s="262">
        <f t="shared" si="131"/>
        <v>0</v>
      </c>
      <c r="L577" s="83"/>
      <c r="M577" s="83"/>
      <c r="N577" s="83"/>
      <c r="O577" s="83"/>
      <c r="P577" s="83"/>
      <c r="Q577" s="83"/>
      <c r="R577" s="83"/>
      <c r="S577" s="83"/>
      <c r="T577" s="83"/>
      <c r="U577" s="83"/>
      <c r="V577" s="83"/>
      <c r="W577" s="83"/>
      <c r="X577" s="83"/>
      <c r="Y577" s="83"/>
      <c r="Z577" s="83"/>
    </row>
    <row r="578" spans="1:26" ht="12.75" customHeight="1" x14ac:dyDescent="0.2">
      <c r="A578" s="256"/>
      <c r="B578" s="257" t="s">
        <v>628</v>
      </c>
      <c r="C578" s="262">
        <v>1</v>
      </c>
      <c r="D578" s="262">
        <v>9.32</v>
      </c>
      <c r="E578" s="263"/>
      <c r="F578" s="262"/>
      <c r="G578" s="263"/>
      <c r="H578" s="262">
        <f t="shared" si="128"/>
        <v>0</v>
      </c>
      <c r="I578" s="262">
        <f t="shared" si="129"/>
        <v>9.32</v>
      </c>
      <c r="J578" s="262">
        <f t="shared" si="130"/>
        <v>0</v>
      </c>
      <c r="K578" s="262">
        <f t="shared" si="131"/>
        <v>0</v>
      </c>
      <c r="L578" s="83"/>
      <c r="M578" s="83"/>
      <c r="N578" s="83"/>
      <c r="O578" s="83"/>
      <c r="P578" s="83"/>
      <c r="Q578" s="83"/>
      <c r="R578" s="83"/>
      <c r="S578" s="83"/>
      <c r="T578" s="83"/>
      <c r="U578" s="83"/>
      <c r="V578" s="83"/>
      <c r="W578" s="83"/>
      <c r="X578" s="83"/>
      <c r="Y578" s="83"/>
      <c r="Z578" s="83"/>
    </row>
    <row r="579" spans="1:26" ht="12.75" customHeight="1" x14ac:dyDescent="0.2">
      <c r="A579" s="256"/>
      <c r="B579" s="257" t="s">
        <v>628</v>
      </c>
      <c r="C579" s="262">
        <v>2</v>
      </c>
      <c r="D579" s="262">
        <v>22.26</v>
      </c>
      <c r="E579" s="263"/>
      <c r="F579" s="262"/>
      <c r="G579" s="263"/>
      <c r="H579" s="262">
        <f t="shared" si="128"/>
        <v>0</v>
      </c>
      <c r="I579" s="262">
        <f t="shared" si="129"/>
        <v>44.52</v>
      </c>
      <c r="J579" s="262">
        <f t="shared" si="130"/>
        <v>0</v>
      </c>
      <c r="K579" s="262">
        <f t="shared" si="131"/>
        <v>0</v>
      </c>
      <c r="L579" s="83"/>
      <c r="M579" s="83"/>
      <c r="N579" s="83"/>
      <c r="O579" s="83"/>
      <c r="P579" s="83"/>
      <c r="Q579" s="83"/>
      <c r="R579" s="83"/>
      <c r="S579" s="83"/>
      <c r="T579" s="83"/>
      <c r="U579" s="83"/>
      <c r="V579" s="83"/>
      <c r="W579" s="83"/>
      <c r="X579" s="83"/>
      <c r="Y579" s="83"/>
      <c r="Z579" s="83"/>
    </row>
    <row r="580" spans="1:26" ht="12.75" customHeight="1" x14ac:dyDescent="0.2">
      <c r="A580" s="256"/>
      <c r="B580" s="257" t="s">
        <v>628</v>
      </c>
      <c r="C580" s="262">
        <v>1</v>
      </c>
      <c r="D580" s="262">
        <v>7.07</v>
      </c>
      <c r="E580" s="263"/>
      <c r="F580" s="262"/>
      <c r="G580" s="263"/>
      <c r="H580" s="262">
        <f t="shared" si="128"/>
        <v>0</v>
      </c>
      <c r="I580" s="262">
        <f t="shared" si="129"/>
        <v>7.07</v>
      </c>
      <c r="J580" s="262">
        <f t="shared" si="130"/>
        <v>0</v>
      </c>
      <c r="K580" s="262">
        <f t="shared" si="131"/>
        <v>0</v>
      </c>
      <c r="L580" s="83"/>
      <c r="M580" s="83"/>
      <c r="N580" s="83"/>
      <c r="O580" s="83"/>
      <c r="P580" s="83"/>
      <c r="Q580" s="83"/>
      <c r="R580" s="83"/>
      <c r="S580" s="83"/>
      <c r="T580" s="83"/>
      <c r="U580" s="83"/>
      <c r="V580" s="83"/>
      <c r="W580" s="83"/>
      <c r="X580" s="83"/>
      <c r="Y580" s="83"/>
      <c r="Z580" s="83"/>
    </row>
    <row r="581" spans="1:26" ht="12.75" customHeight="1" x14ac:dyDescent="0.2">
      <c r="A581" s="256"/>
      <c r="B581" s="257" t="s">
        <v>628</v>
      </c>
      <c r="C581" s="262">
        <v>2</v>
      </c>
      <c r="D581" s="262">
        <v>5.92</v>
      </c>
      <c r="E581" s="263"/>
      <c r="F581" s="262"/>
      <c r="G581" s="263"/>
      <c r="H581" s="262">
        <f t="shared" si="128"/>
        <v>0</v>
      </c>
      <c r="I581" s="262">
        <f t="shared" si="129"/>
        <v>11.84</v>
      </c>
      <c r="J581" s="262">
        <f t="shared" si="130"/>
        <v>0</v>
      </c>
      <c r="K581" s="262">
        <f t="shared" si="131"/>
        <v>0</v>
      </c>
      <c r="L581" s="83"/>
      <c r="M581" s="83"/>
      <c r="N581" s="83"/>
      <c r="O581" s="83"/>
      <c r="P581" s="83"/>
      <c r="Q581" s="83"/>
      <c r="R581" s="83"/>
      <c r="S581" s="83"/>
      <c r="T581" s="83"/>
      <c r="U581" s="83"/>
      <c r="V581" s="83"/>
      <c r="W581" s="83"/>
      <c r="X581" s="83"/>
      <c r="Y581" s="83"/>
      <c r="Z581" s="83"/>
    </row>
    <row r="582" spans="1:26" ht="12.75" customHeight="1" x14ac:dyDescent="0.2">
      <c r="A582" s="256"/>
      <c r="B582" s="257" t="s">
        <v>628</v>
      </c>
      <c r="C582" s="262">
        <v>4</v>
      </c>
      <c r="D582" s="262">
        <v>6.58</v>
      </c>
      <c r="E582" s="263"/>
      <c r="F582" s="262"/>
      <c r="G582" s="263"/>
      <c r="H582" s="262">
        <f t="shared" si="128"/>
        <v>0</v>
      </c>
      <c r="I582" s="262">
        <f t="shared" si="129"/>
        <v>26.32</v>
      </c>
      <c r="J582" s="262">
        <f t="shared" si="130"/>
        <v>0</v>
      </c>
      <c r="K582" s="262">
        <f t="shared" si="131"/>
        <v>0</v>
      </c>
      <c r="L582" s="83"/>
      <c r="M582" s="83"/>
      <c r="N582" s="83"/>
      <c r="O582" s="83"/>
      <c r="P582" s="83"/>
      <c r="Q582" s="83"/>
      <c r="R582" s="83"/>
      <c r="S582" s="83"/>
      <c r="T582" s="83"/>
      <c r="U582" s="83"/>
      <c r="V582" s="83"/>
      <c r="W582" s="83"/>
      <c r="X582" s="83"/>
      <c r="Y582" s="83"/>
      <c r="Z582" s="83"/>
    </row>
    <row r="583" spans="1:26" ht="12.75" customHeight="1" x14ac:dyDescent="0.2">
      <c r="A583" s="256"/>
      <c r="B583" s="257"/>
      <c r="C583" s="262"/>
      <c r="D583" s="262"/>
      <c r="E583" s="262"/>
      <c r="F583" s="262"/>
      <c r="G583" s="262"/>
      <c r="H583" s="262"/>
      <c r="I583" s="262"/>
      <c r="J583" s="262"/>
      <c r="K583" s="264"/>
      <c r="L583" s="83"/>
      <c r="M583" s="83"/>
      <c r="N583" s="83"/>
      <c r="O583" s="83"/>
      <c r="P583" s="83"/>
      <c r="Q583" s="83"/>
      <c r="R583" s="83"/>
      <c r="S583" s="83"/>
      <c r="T583" s="83"/>
      <c r="U583" s="83"/>
      <c r="V583" s="83"/>
      <c r="W583" s="83"/>
      <c r="X583" s="83"/>
      <c r="Y583" s="83"/>
      <c r="Z583" s="83"/>
    </row>
    <row r="584" spans="1:26" ht="12.75" customHeight="1" x14ac:dyDescent="0.2">
      <c r="A584" s="256"/>
      <c r="B584" s="257"/>
      <c r="C584" s="257"/>
      <c r="D584" s="257"/>
      <c r="E584" s="257"/>
      <c r="F584" s="361" t="s">
        <v>997</v>
      </c>
      <c r="G584" s="312"/>
      <c r="H584" s="312"/>
      <c r="I584" s="265">
        <f t="shared" ref="I584:K584" si="132">ROUND(SUM(I575:I583),2)</f>
        <v>375.73</v>
      </c>
      <c r="J584" s="265">
        <f t="shared" si="132"/>
        <v>0</v>
      </c>
      <c r="K584" s="265">
        <f t="shared" si="132"/>
        <v>0</v>
      </c>
      <c r="L584" s="83"/>
      <c r="M584" s="83"/>
      <c r="N584" s="83"/>
      <c r="O584" s="83"/>
      <c r="P584" s="83"/>
      <c r="Q584" s="83"/>
      <c r="R584" s="83"/>
      <c r="S584" s="83"/>
      <c r="T584" s="83"/>
      <c r="U584" s="83"/>
      <c r="V584" s="83"/>
      <c r="W584" s="83"/>
      <c r="X584" s="83"/>
      <c r="Y584" s="83"/>
      <c r="Z584" s="83"/>
    </row>
    <row r="585" spans="1:26" ht="12.75" customHeight="1" x14ac:dyDescent="0.2">
      <c r="A585" s="256"/>
      <c r="B585" s="363"/>
      <c r="C585" s="312"/>
      <c r="D585" s="312"/>
      <c r="E585" s="312"/>
      <c r="F585" s="312"/>
      <c r="G585" s="312"/>
      <c r="H585" s="312"/>
      <c r="I585" s="312"/>
      <c r="J585" s="312"/>
      <c r="K585" s="256"/>
      <c r="L585" s="83"/>
      <c r="M585" s="83"/>
      <c r="N585" s="83"/>
      <c r="O585" s="83"/>
      <c r="P585" s="83"/>
      <c r="Q585" s="83"/>
      <c r="R585" s="83"/>
      <c r="S585" s="83"/>
      <c r="T585" s="83"/>
      <c r="U585" s="83"/>
      <c r="V585" s="83"/>
      <c r="W585" s="83"/>
      <c r="X585" s="83"/>
      <c r="Y585" s="83"/>
      <c r="Z585" s="83"/>
    </row>
    <row r="586" spans="1:26" ht="12.75" customHeight="1" x14ac:dyDescent="0.2">
      <c r="A586" s="266" t="str">
        <f>'Pista 01'!A116</f>
        <v>4.2.6</v>
      </c>
      <c r="B586" s="364" t="str">
        <f>VLOOKUP($A586,'Pista 01'!$A$8:$H$197,3,FALSE)</f>
        <v>Grelha em perfilado de aço 98 x 30 cm, requadro de perfil cantoneira de abas iguais 22 x 22mm #16 com peças longitudinais em perfil "U" 20 x 20mm, incluso pintura anticorrosiva, fabricação e instalação</v>
      </c>
      <c r="C586" s="293"/>
      <c r="D586" s="293"/>
      <c r="E586" s="293"/>
      <c r="F586" s="293"/>
      <c r="G586" s="293"/>
      <c r="H586" s="293"/>
      <c r="I586" s="293"/>
      <c r="J586" s="293"/>
      <c r="K586" s="259" t="str">
        <f>VLOOKUP($A586,'Pista 01'!$A$8:$H$197,4,FALSE)</f>
        <v>m</v>
      </c>
      <c r="L586" s="1"/>
      <c r="M586" s="1"/>
      <c r="N586" s="1"/>
      <c r="O586" s="1"/>
      <c r="P586" s="1"/>
      <c r="Q586" s="1"/>
      <c r="R586" s="1"/>
      <c r="S586" s="1"/>
      <c r="T586" s="1"/>
      <c r="U586" s="1"/>
      <c r="V586" s="1"/>
      <c r="W586" s="1"/>
      <c r="X586" s="1"/>
      <c r="Y586" s="1"/>
      <c r="Z586" s="1"/>
    </row>
    <row r="587" spans="1:26" ht="12.75" customHeight="1" x14ac:dyDescent="0.2">
      <c r="A587" s="362"/>
      <c r="B587" s="312"/>
      <c r="C587" s="260"/>
      <c r="D587" s="260"/>
      <c r="E587" s="260"/>
      <c r="F587" s="260"/>
      <c r="G587" s="360" t="s">
        <v>982</v>
      </c>
      <c r="H587" s="312"/>
      <c r="I587" s="360" t="s">
        <v>983</v>
      </c>
      <c r="J587" s="312"/>
      <c r="K587" s="312"/>
      <c r="L587" s="83"/>
      <c r="M587" s="83"/>
      <c r="N587" s="83"/>
      <c r="O587" s="83"/>
      <c r="P587" s="83"/>
      <c r="Q587" s="83"/>
      <c r="R587" s="83"/>
      <c r="S587" s="83"/>
      <c r="T587" s="83"/>
      <c r="U587" s="83"/>
      <c r="V587" s="83"/>
      <c r="W587" s="83"/>
      <c r="X587" s="83"/>
      <c r="Y587" s="83"/>
      <c r="Z587" s="83"/>
    </row>
    <row r="588" spans="1:26" ht="12.75" customHeight="1" x14ac:dyDescent="0.2">
      <c r="A588" s="362" t="s">
        <v>984</v>
      </c>
      <c r="B588" s="312"/>
      <c r="C588" s="156" t="s">
        <v>985</v>
      </c>
      <c r="D588" s="156" t="s">
        <v>986</v>
      </c>
      <c r="E588" s="156" t="s">
        <v>989</v>
      </c>
      <c r="F588" s="156" t="s">
        <v>988</v>
      </c>
      <c r="G588" s="156" t="s">
        <v>989</v>
      </c>
      <c r="H588" s="156" t="s">
        <v>990</v>
      </c>
      <c r="I588" s="156" t="s">
        <v>991</v>
      </c>
      <c r="J588" s="156" t="s">
        <v>989</v>
      </c>
      <c r="K588" s="156" t="s">
        <v>990</v>
      </c>
      <c r="L588" s="83"/>
      <c r="M588" s="83"/>
      <c r="N588" s="83"/>
      <c r="O588" s="83"/>
      <c r="P588" s="83"/>
      <c r="Q588" s="83"/>
      <c r="R588" s="83"/>
      <c r="S588" s="83"/>
      <c r="T588" s="83"/>
      <c r="U588" s="83"/>
      <c r="V588" s="83"/>
      <c r="W588" s="83"/>
      <c r="X588" s="83"/>
      <c r="Y588" s="83"/>
      <c r="Z588" s="83"/>
    </row>
    <row r="589" spans="1:26" ht="12.75" customHeight="1" x14ac:dyDescent="0.2">
      <c r="A589" s="156"/>
      <c r="B589" s="261"/>
      <c r="C589" s="260"/>
      <c r="D589" s="156" t="s">
        <v>994</v>
      </c>
      <c r="E589" s="156" t="s">
        <v>992</v>
      </c>
      <c r="F589" s="156" t="s">
        <v>994</v>
      </c>
      <c r="G589" s="156" t="s">
        <v>992</v>
      </c>
      <c r="H589" s="156" t="s">
        <v>993</v>
      </c>
      <c r="I589" s="156" t="s">
        <v>994</v>
      </c>
      <c r="J589" s="156" t="s">
        <v>992</v>
      </c>
      <c r="K589" s="156" t="s">
        <v>993</v>
      </c>
      <c r="L589" s="83"/>
      <c r="M589" s="83"/>
      <c r="N589" s="83"/>
      <c r="O589" s="83"/>
      <c r="P589" s="83"/>
      <c r="Q589" s="83"/>
      <c r="R589" s="83"/>
      <c r="S589" s="83"/>
      <c r="T589" s="83"/>
      <c r="U589" s="83"/>
      <c r="V589" s="83"/>
      <c r="W589" s="83"/>
      <c r="X589" s="83"/>
      <c r="Y589" s="83"/>
      <c r="Z589" s="83"/>
    </row>
    <row r="590" spans="1:26" ht="12.75" customHeight="1" x14ac:dyDescent="0.2">
      <c r="A590" s="256"/>
      <c r="B590" s="257" t="s">
        <v>628</v>
      </c>
      <c r="C590" s="262">
        <v>2</v>
      </c>
      <c r="D590" s="262">
        <v>123.93</v>
      </c>
      <c r="E590" s="263"/>
      <c r="F590" s="262"/>
      <c r="G590" s="263"/>
      <c r="H590" s="262">
        <f>E590*F590</f>
        <v>0</v>
      </c>
      <c r="I590" s="262">
        <f>ROUND(C590*D590,2)</f>
        <v>247.86</v>
      </c>
      <c r="J590" s="262">
        <f>C590*D590*F590</f>
        <v>0</v>
      </c>
      <c r="K590" s="262">
        <f>C590*H590</f>
        <v>0</v>
      </c>
      <c r="L590" s="83"/>
      <c r="M590" s="83"/>
      <c r="N590" s="83"/>
      <c r="O590" s="83"/>
      <c r="P590" s="83"/>
      <c r="Q590" s="83"/>
      <c r="R590" s="83"/>
      <c r="S590" s="83"/>
      <c r="T590" s="83"/>
      <c r="U590" s="83"/>
      <c r="V590" s="83"/>
      <c r="W590" s="83"/>
      <c r="X590" s="83"/>
      <c r="Y590" s="83"/>
      <c r="Z590" s="83"/>
    </row>
    <row r="591" spans="1:26" ht="12.75" customHeight="1" x14ac:dyDescent="0.2">
      <c r="A591" s="256"/>
      <c r="B591" s="257"/>
      <c r="C591" s="262"/>
      <c r="D591" s="262"/>
      <c r="E591" s="262"/>
      <c r="F591" s="262"/>
      <c r="G591" s="262"/>
      <c r="H591" s="262"/>
      <c r="I591" s="262"/>
      <c r="J591" s="262"/>
      <c r="K591" s="264"/>
      <c r="L591" s="83"/>
      <c r="M591" s="83"/>
      <c r="N591" s="83"/>
      <c r="O591" s="83"/>
      <c r="P591" s="83"/>
      <c r="Q591" s="83"/>
      <c r="R591" s="83"/>
      <c r="S591" s="83"/>
      <c r="T591" s="83"/>
      <c r="U591" s="83"/>
      <c r="V591" s="83"/>
      <c r="W591" s="83"/>
      <c r="X591" s="83"/>
      <c r="Y591" s="83"/>
      <c r="Z591" s="83"/>
    </row>
    <row r="592" spans="1:26" ht="12.75" customHeight="1" x14ac:dyDescent="0.2">
      <c r="A592" s="256"/>
      <c r="B592" s="257"/>
      <c r="C592" s="257"/>
      <c r="D592" s="257"/>
      <c r="E592" s="257"/>
      <c r="F592" s="361" t="s">
        <v>997</v>
      </c>
      <c r="G592" s="312"/>
      <c r="H592" s="312"/>
      <c r="I592" s="265">
        <f t="shared" ref="I592:K592" si="133">ROUND(SUM(I590:I591),2)</f>
        <v>247.86</v>
      </c>
      <c r="J592" s="265">
        <f t="shared" si="133"/>
        <v>0</v>
      </c>
      <c r="K592" s="265">
        <f t="shared" si="133"/>
        <v>0</v>
      </c>
      <c r="L592" s="83"/>
      <c r="M592" s="83"/>
      <c r="N592" s="83"/>
      <c r="O592" s="83"/>
      <c r="P592" s="83"/>
      <c r="Q592" s="83"/>
      <c r="R592" s="83"/>
      <c r="S592" s="83"/>
      <c r="T592" s="83"/>
      <c r="U592" s="83"/>
      <c r="V592" s="83"/>
      <c r="W592" s="83"/>
      <c r="X592" s="83"/>
      <c r="Y592" s="83"/>
      <c r="Z592" s="83"/>
    </row>
    <row r="593" spans="1:26" ht="12.75" customHeight="1" x14ac:dyDescent="0.2">
      <c r="A593" s="256"/>
      <c r="B593" s="363"/>
      <c r="C593" s="312"/>
      <c r="D593" s="312"/>
      <c r="E593" s="312"/>
      <c r="F593" s="312"/>
      <c r="G593" s="312"/>
      <c r="H593" s="312"/>
      <c r="I593" s="312"/>
      <c r="J593" s="312"/>
      <c r="K593" s="256"/>
      <c r="L593" s="83"/>
      <c r="M593" s="83"/>
      <c r="N593" s="83"/>
      <c r="O593" s="83"/>
      <c r="P593" s="83"/>
      <c r="Q593" s="83"/>
      <c r="R593" s="83"/>
      <c r="S593" s="83"/>
      <c r="T593" s="83"/>
      <c r="U593" s="83"/>
      <c r="V593" s="83"/>
      <c r="W593" s="83"/>
      <c r="X593" s="83"/>
      <c r="Y593" s="83"/>
      <c r="Z593" s="83"/>
    </row>
    <row r="594" spans="1:26" ht="12.75" customHeight="1" x14ac:dyDescent="0.2">
      <c r="A594" s="266" t="str">
        <f>'Pista 01'!A119</f>
        <v>4.2.9</v>
      </c>
      <c r="B594" s="364" t="str">
        <f>VLOOKUP($A594,'Pista 01'!$A$8:$H$197,3,FALSE)</f>
        <v>Bloco em concreto, conforme detalhamento CP1 e CP2</v>
      </c>
      <c r="C594" s="293"/>
      <c r="D594" s="293"/>
      <c r="E594" s="293"/>
      <c r="F594" s="293"/>
      <c r="G594" s="293"/>
      <c r="H594" s="293"/>
      <c r="I594" s="293"/>
      <c r="J594" s="293"/>
      <c r="K594" s="259" t="str">
        <f>VLOOKUP($A594,'Pista 01'!$A$8:$H$197,4,FALSE)</f>
        <v>un</v>
      </c>
      <c r="L594" s="1"/>
      <c r="M594" s="1"/>
      <c r="N594" s="1"/>
      <c r="O594" s="1"/>
      <c r="P594" s="1"/>
      <c r="Q594" s="1"/>
      <c r="R594" s="1"/>
      <c r="S594" s="1"/>
      <c r="T594" s="1"/>
      <c r="U594" s="1"/>
      <c r="V594" s="1"/>
      <c r="W594" s="1"/>
      <c r="X594" s="1"/>
      <c r="Y594" s="1"/>
      <c r="Z594" s="1"/>
    </row>
    <row r="595" spans="1:26" ht="12.75" customHeight="1" x14ac:dyDescent="0.2">
      <c r="A595" s="362"/>
      <c r="B595" s="312"/>
      <c r="C595" s="260"/>
      <c r="D595" s="260"/>
      <c r="E595" s="260"/>
      <c r="F595" s="260"/>
      <c r="G595" s="360" t="s">
        <v>982</v>
      </c>
      <c r="H595" s="312"/>
      <c r="I595" s="360" t="s">
        <v>983</v>
      </c>
      <c r="J595" s="312"/>
      <c r="K595" s="312"/>
      <c r="L595" s="83"/>
      <c r="M595" s="83"/>
      <c r="N595" s="83"/>
      <c r="O595" s="83"/>
      <c r="P595" s="83"/>
      <c r="Q595" s="83"/>
      <c r="R595" s="83"/>
      <c r="S595" s="83"/>
      <c r="T595" s="83"/>
      <c r="U595" s="83"/>
      <c r="V595" s="83"/>
      <c r="W595" s="83"/>
      <c r="X595" s="83"/>
      <c r="Y595" s="83"/>
      <c r="Z595" s="83"/>
    </row>
    <row r="596" spans="1:26" ht="12.75" customHeight="1" x14ac:dyDescent="0.2">
      <c r="A596" s="362" t="s">
        <v>984</v>
      </c>
      <c r="B596" s="312"/>
      <c r="C596" s="156" t="s">
        <v>985</v>
      </c>
      <c r="D596" s="156" t="s">
        <v>986</v>
      </c>
      <c r="E596" s="156" t="s">
        <v>989</v>
      </c>
      <c r="F596" s="156" t="s">
        <v>988</v>
      </c>
      <c r="G596" s="156" t="s">
        <v>989</v>
      </c>
      <c r="H596" s="156" t="s">
        <v>990</v>
      </c>
      <c r="I596" s="156" t="s">
        <v>991</v>
      </c>
      <c r="J596" s="156" t="s">
        <v>989</v>
      </c>
      <c r="K596" s="156" t="s">
        <v>990</v>
      </c>
      <c r="L596" s="83"/>
      <c r="M596" s="83"/>
      <c r="N596" s="83"/>
      <c r="O596" s="83"/>
      <c r="P596" s="83"/>
      <c r="Q596" s="83"/>
      <c r="R596" s="83"/>
      <c r="S596" s="83"/>
      <c r="T596" s="83"/>
      <c r="U596" s="83"/>
      <c r="V596" s="83"/>
      <c r="W596" s="83"/>
      <c r="X596" s="83"/>
      <c r="Y596" s="83"/>
      <c r="Z596" s="83"/>
    </row>
    <row r="597" spans="1:26" ht="12.75" customHeight="1" x14ac:dyDescent="0.2">
      <c r="A597" s="156"/>
      <c r="B597" s="261"/>
      <c r="C597" s="260"/>
      <c r="D597" s="156" t="s">
        <v>994</v>
      </c>
      <c r="E597" s="156" t="s">
        <v>992</v>
      </c>
      <c r="F597" s="156" t="s">
        <v>994</v>
      </c>
      <c r="G597" s="156" t="s">
        <v>992</v>
      </c>
      <c r="H597" s="156" t="s">
        <v>993</v>
      </c>
      <c r="I597" s="156" t="s">
        <v>994</v>
      </c>
      <c r="J597" s="156" t="s">
        <v>992</v>
      </c>
      <c r="K597" s="156" t="s">
        <v>993</v>
      </c>
      <c r="L597" s="83"/>
      <c r="M597" s="83"/>
      <c r="N597" s="83"/>
      <c r="O597" s="83"/>
      <c r="P597" s="83"/>
      <c r="Q597" s="83"/>
      <c r="R597" s="83"/>
      <c r="S597" s="83"/>
      <c r="T597" s="83"/>
      <c r="U597" s="83"/>
      <c r="V597" s="83"/>
      <c r="W597" s="83"/>
      <c r="X597" s="83"/>
      <c r="Y597" s="83"/>
      <c r="Z597" s="83"/>
    </row>
    <row r="598" spans="1:26" ht="12.75" customHeight="1" x14ac:dyDescent="0.2">
      <c r="A598" s="256"/>
      <c r="B598" s="257" t="s">
        <v>628</v>
      </c>
      <c r="C598" s="262">
        <v>1</v>
      </c>
      <c r="D598" s="262">
        <v>59.98</v>
      </c>
      <c r="E598" s="263"/>
      <c r="F598" s="262"/>
      <c r="G598" s="263"/>
      <c r="H598" s="262">
        <f t="shared" ref="H598:H599" si="134">E598*F598</f>
        <v>0</v>
      </c>
      <c r="I598" s="262">
        <f t="shared" ref="I598:I599" si="135">ROUND(C598*D598,2)</f>
        <v>59.98</v>
      </c>
      <c r="J598" s="262">
        <f t="shared" ref="J598:J599" si="136">C598*D598*F598</f>
        <v>0</v>
      </c>
      <c r="K598" s="262">
        <f t="shared" ref="K598:K599" si="137">C598*H598</f>
        <v>0</v>
      </c>
      <c r="L598" s="83"/>
      <c r="M598" s="83"/>
      <c r="N598" s="83"/>
      <c r="O598" s="83"/>
      <c r="P598" s="83"/>
      <c r="Q598" s="83"/>
      <c r="R598" s="83"/>
      <c r="S598" s="83"/>
      <c r="T598" s="83"/>
      <c r="U598" s="83"/>
      <c r="V598" s="83"/>
      <c r="W598" s="83"/>
      <c r="X598" s="83"/>
      <c r="Y598" s="83"/>
      <c r="Z598" s="83"/>
    </row>
    <row r="599" spans="1:26" ht="12.75" customHeight="1" x14ac:dyDescent="0.2">
      <c r="A599" s="256"/>
      <c r="B599" s="257" t="s">
        <v>628</v>
      </c>
      <c r="C599" s="262">
        <v>1</v>
      </c>
      <c r="D599" s="262">
        <v>88.2</v>
      </c>
      <c r="E599" s="263"/>
      <c r="F599" s="262"/>
      <c r="G599" s="263"/>
      <c r="H599" s="262">
        <f t="shared" si="134"/>
        <v>0</v>
      </c>
      <c r="I599" s="262">
        <f t="shared" si="135"/>
        <v>88.2</v>
      </c>
      <c r="J599" s="262">
        <f t="shared" si="136"/>
        <v>0</v>
      </c>
      <c r="K599" s="262">
        <f t="shared" si="137"/>
        <v>0</v>
      </c>
      <c r="L599" s="83"/>
      <c r="M599" s="83"/>
      <c r="N599" s="83"/>
      <c r="O599" s="83"/>
      <c r="P599" s="83"/>
      <c r="Q599" s="83"/>
      <c r="R599" s="83"/>
      <c r="S599" s="83"/>
      <c r="T599" s="83"/>
      <c r="U599" s="83"/>
      <c r="V599" s="83"/>
      <c r="W599" s="83"/>
      <c r="X599" s="83"/>
      <c r="Y599" s="83"/>
      <c r="Z599" s="83"/>
    </row>
    <row r="600" spans="1:26" ht="12.75" customHeight="1" x14ac:dyDescent="0.2">
      <c r="A600" s="256"/>
      <c r="B600" s="257"/>
      <c r="C600" s="262"/>
      <c r="D600" s="262"/>
      <c r="E600" s="262"/>
      <c r="F600" s="262"/>
      <c r="G600" s="262"/>
      <c r="H600" s="262"/>
      <c r="I600" s="262"/>
      <c r="J600" s="262"/>
      <c r="K600" s="264"/>
      <c r="L600" s="83"/>
      <c r="M600" s="83"/>
      <c r="N600" s="83"/>
      <c r="O600" s="83"/>
      <c r="P600" s="83"/>
      <c r="Q600" s="83"/>
      <c r="R600" s="83"/>
      <c r="S600" s="83"/>
      <c r="T600" s="83"/>
      <c r="U600" s="83"/>
      <c r="V600" s="83"/>
      <c r="W600" s="83"/>
      <c r="X600" s="83"/>
      <c r="Y600" s="83"/>
      <c r="Z600" s="83"/>
    </row>
    <row r="601" spans="1:26" ht="12.75" customHeight="1" x14ac:dyDescent="0.2">
      <c r="A601" s="256"/>
      <c r="B601" s="257"/>
      <c r="C601" s="257"/>
      <c r="D601" s="257"/>
      <c r="E601" s="257"/>
      <c r="F601" s="361" t="s">
        <v>997</v>
      </c>
      <c r="G601" s="312"/>
      <c r="H601" s="312"/>
      <c r="I601" s="265">
        <f t="shared" ref="I601:K601" si="138">ROUND(SUM(I598:I600),2)</f>
        <v>148.18</v>
      </c>
      <c r="J601" s="265">
        <f t="shared" si="138"/>
        <v>0</v>
      </c>
      <c r="K601" s="265">
        <f t="shared" si="138"/>
        <v>0</v>
      </c>
      <c r="L601" s="83"/>
      <c r="M601" s="83"/>
      <c r="N601" s="83"/>
      <c r="O601" s="83"/>
      <c r="P601" s="83"/>
      <c r="Q601" s="83"/>
      <c r="R601" s="83"/>
      <c r="S601" s="83"/>
      <c r="T601" s="83"/>
      <c r="U601" s="83"/>
      <c r="V601" s="83"/>
      <c r="W601" s="83"/>
      <c r="X601" s="83"/>
      <c r="Y601" s="83"/>
      <c r="Z601" s="83"/>
    </row>
    <row r="602" spans="1:26" ht="12.75" customHeight="1" x14ac:dyDescent="0.2">
      <c r="A602" s="256"/>
      <c r="B602" s="363"/>
      <c r="C602" s="312"/>
      <c r="D602" s="312"/>
      <c r="E602" s="312"/>
      <c r="F602" s="312"/>
      <c r="G602" s="312"/>
      <c r="H602" s="312"/>
      <c r="I602" s="312"/>
      <c r="J602" s="312"/>
      <c r="K602" s="256"/>
      <c r="L602" s="83"/>
      <c r="M602" s="83"/>
      <c r="N602" s="83"/>
      <c r="O602" s="83"/>
      <c r="P602" s="83"/>
      <c r="Q602" s="83"/>
      <c r="R602" s="83"/>
      <c r="S602" s="83"/>
      <c r="T602" s="83"/>
      <c r="U602" s="83"/>
      <c r="V602" s="83"/>
      <c r="W602" s="83"/>
      <c r="X602" s="83"/>
      <c r="Y602" s="83"/>
      <c r="Z602" s="83"/>
    </row>
    <row r="603" spans="1:26" ht="12.75" customHeight="1" x14ac:dyDescent="0.2">
      <c r="A603" s="266" t="str">
        <f>'Pista 01'!A180</f>
        <v>6.2.1</v>
      </c>
      <c r="B603" s="364" t="str">
        <f>VLOOKUP($A603,'Pista 01'!$A$8:$H$197,3,FALSE)</f>
        <v>Eletroduto corrugado em polietileno de alta densidade, DN= 100 mm, com acessórios</v>
      </c>
      <c r="C603" s="293"/>
      <c r="D603" s="293"/>
      <c r="E603" s="293"/>
      <c r="F603" s="293"/>
      <c r="G603" s="293"/>
      <c r="H603" s="293"/>
      <c r="I603" s="293"/>
      <c r="J603" s="293"/>
      <c r="K603" s="259" t="str">
        <f>VLOOKUP($A603,'Pista 01'!$A$8:$H$197,4,FALSE)</f>
        <v>m</v>
      </c>
      <c r="L603" s="1"/>
      <c r="M603" s="1"/>
      <c r="N603" s="1"/>
      <c r="O603" s="1"/>
      <c r="P603" s="1"/>
      <c r="Q603" s="1"/>
      <c r="R603" s="1"/>
      <c r="S603" s="1"/>
      <c r="T603" s="1"/>
      <c r="U603" s="1"/>
      <c r="V603" s="1"/>
      <c r="W603" s="1"/>
      <c r="X603" s="1"/>
      <c r="Y603" s="1"/>
      <c r="Z603" s="1"/>
    </row>
    <row r="604" spans="1:26" ht="12.75" customHeight="1" x14ac:dyDescent="0.2">
      <c r="A604" s="362"/>
      <c r="B604" s="312"/>
      <c r="C604" s="260"/>
      <c r="D604" s="260"/>
      <c r="E604" s="260"/>
      <c r="F604" s="260"/>
      <c r="G604" s="360" t="s">
        <v>982</v>
      </c>
      <c r="H604" s="312"/>
      <c r="I604" s="360" t="s">
        <v>983</v>
      </c>
      <c r="J604" s="312"/>
      <c r="K604" s="312"/>
      <c r="L604" s="83"/>
      <c r="M604" s="83"/>
      <c r="N604" s="83"/>
      <c r="O604" s="83"/>
      <c r="P604" s="83"/>
      <c r="Q604" s="83"/>
      <c r="R604" s="83"/>
      <c r="S604" s="83"/>
      <c r="T604" s="83"/>
      <c r="U604" s="83"/>
      <c r="V604" s="83"/>
      <c r="W604" s="83"/>
      <c r="X604" s="83"/>
      <c r="Y604" s="83"/>
      <c r="Z604" s="83"/>
    </row>
    <row r="605" spans="1:26" ht="12.75" customHeight="1" x14ac:dyDescent="0.2">
      <c r="A605" s="362" t="s">
        <v>984</v>
      </c>
      <c r="B605" s="312"/>
      <c r="C605" s="156" t="s">
        <v>985</v>
      </c>
      <c r="D605" s="156" t="s">
        <v>986</v>
      </c>
      <c r="E605" s="156" t="s">
        <v>989</v>
      </c>
      <c r="F605" s="156" t="s">
        <v>988</v>
      </c>
      <c r="G605" s="156" t="s">
        <v>989</v>
      </c>
      <c r="H605" s="156" t="s">
        <v>990</v>
      </c>
      <c r="I605" s="156" t="s">
        <v>991</v>
      </c>
      <c r="J605" s="156" t="s">
        <v>989</v>
      </c>
      <c r="K605" s="156" t="s">
        <v>990</v>
      </c>
      <c r="L605" s="83"/>
      <c r="M605" s="83"/>
      <c r="N605" s="83"/>
      <c r="O605" s="83"/>
      <c r="P605" s="83"/>
      <c r="Q605" s="83"/>
      <c r="R605" s="83"/>
      <c r="S605" s="83"/>
      <c r="T605" s="83"/>
      <c r="U605" s="83"/>
      <c r="V605" s="83"/>
      <c r="W605" s="83"/>
      <c r="X605" s="83"/>
      <c r="Y605" s="83"/>
      <c r="Z605" s="83"/>
    </row>
    <row r="606" spans="1:26" ht="12.75" customHeight="1" x14ac:dyDescent="0.2">
      <c r="A606" s="156"/>
      <c r="B606" s="261"/>
      <c r="C606" s="260"/>
      <c r="D606" s="156" t="s">
        <v>994</v>
      </c>
      <c r="E606" s="156" t="s">
        <v>992</v>
      </c>
      <c r="F606" s="156" t="s">
        <v>994</v>
      </c>
      <c r="G606" s="156" t="s">
        <v>992</v>
      </c>
      <c r="H606" s="156" t="s">
        <v>993</v>
      </c>
      <c r="I606" s="156" t="s">
        <v>994</v>
      </c>
      <c r="J606" s="156" t="s">
        <v>992</v>
      </c>
      <c r="K606" s="156" t="s">
        <v>993</v>
      </c>
      <c r="L606" s="83"/>
      <c r="M606" s="83"/>
      <c r="N606" s="83"/>
      <c r="O606" s="83"/>
      <c r="P606" s="83"/>
      <c r="Q606" s="83"/>
      <c r="R606" s="83"/>
      <c r="S606" s="83"/>
      <c r="T606" s="83"/>
      <c r="U606" s="83"/>
      <c r="V606" s="83"/>
      <c r="W606" s="83"/>
      <c r="X606" s="83"/>
      <c r="Y606" s="83"/>
      <c r="Z606" s="83"/>
    </row>
    <row r="607" spans="1:26" ht="12.75" customHeight="1" x14ac:dyDescent="0.2">
      <c r="A607" s="256"/>
      <c r="B607" s="257" t="s">
        <v>628</v>
      </c>
      <c r="C607" s="262">
        <v>1</v>
      </c>
      <c r="D607" s="262">
        <v>7.91</v>
      </c>
      <c r="E607" s="263"/>
      <c r="F607" s="262"/>
      <c r="G607" s="263"/>
      <c r="H607" s="262">
        <f t="shared" ref="H607:H621" si="139">E607*F607</f>
        <v>0</v>
      </c>
      <c r="I607" s="262">
        <f t="shared" ref="I607:I621" si="140">ROUND(C607*D607,2)</f>
        <v>7.91</v>
      </c>
      <c r="J607" s="262">
        <f t="shared" ref="J607:J621" si="141">C607*D607*F607</f>
        <v>0</v>
      </c>
      <c r="K607" s="262">
        <f t="shared" ref="K607:K621" si="142">C607*H607</f>
        <v>0</v>
      </c>
      <c r="L607" s="83"/>
      <c r="M607" s="83"/>
      <c r="N607" s="83"/>
      <c r="O607" s="83"/>
      <c r="P607" s="83"/>
      <c r="Q607" s="83"/>
      <c r="R607" s="83"/>
      <c r="S607" s="83"/>
      <c r="T607" s="83"/>
      <c r="U607" s="83"/>
      <c r="V607" s="83"/>
      <c r="W607" s="83"/>
      <c r="X607" s="83"/>
      <c r="Y607" s="83"/>
      <c r="Z607" s="83"/>
    </row>
    <row r="608" spans="1:26" ht="12.75" customHeight="1" x14ac:dyDescent="0.2">
      <c r="A608" s="256"/>
      <c r="B608" s="257" t="s">
        <v>628</v>
      </c>
      <c r="C608" s="262">
        <v>1</v>
      </c>
      <c r="D608" s="262">
        <v>47.6</v>
      </c>
      <c r="E608" s="263"/>
      <c r="F608" s="262"/>
      <c r="G608" s="263"/>
      <c r="H608" s="262">
        <f t="shared" si="139"/>
        <v>0</v>
      </c>
      <c r="I608" s="262">
        <f t="shared" si="140"/>
        <v>47.6</v>
      </c>
      <c r="J608" s="262">
        <f t="shared" si="141"/>
        <v>0</v>
      </c>
      <c r="K608" s="262">
        <f t="shared" si="142"/>
        <v>0</v>
      </c>
      <c r="L608" s="83"/>
      <c r="M608" s="83"/>
      <c r="N608" s="83"/>
      <c r="O608" s="83"/>
      <c r="P608" s="83"/>
      <c r="Q608" s="83"/>
      <c r="R608" s="83"/>
      <c r="S608" s="83"/>
      <c r="T608" s="83"/>
      <c r="U608" s="83"/>
      <c r="V608" s="83"/>
      <c r="W608" s="83"/>
      <c r="X608" s="83"/>
      <c r="Y608" s="83"/>
      <c r="Z608" s="83"/>
    </row>
    <row r="609" spans="1:26" ht="12.75" customHeight="1" x14ac:dyDescent="0.2">
      <c r="A609" s="256"/>
      <c r="B609" s="257" t="s">
        <v>628</v>
      </c>
      <c r="C609" s="262">
        <v>2</v>
      </c>
      <c r="D609" s="262">
        <v>43.28</v>
      </c>
      <c r="E609" s="263"/>
      <c r="F609" s="262"/>
      <c r="G609" s="263"/>
      <c r="H609" s="262">
        <f t="shared" si="139"/>
        <v>0</v>
      </c>
      <c r="I609" s="262">
        <f t="shared" si="140"/>
        <v>86.56</v>
      </c>
      <c r="J609" s="262">
        <f t="shared" si="141"/>
        <v>0</v>
      </c>
      <c r="K609" s="262">
        <f t="shared" si="142"/>
        <v>0</v>
      </c>
      <c r="L609" s="83"/>
      <c r="M609" s="83"/>
      <c r="N609" s="83"/>
      <c r="O609" s="83"/>
      <c r="P609" s="83"/>
      <c r="Q609" s="83"/>
      <c r="R609" s="83"/>
      <c r="S609" s="83"/>
      <c r="T609" s="83"/>
      <c r="U609" s="83"/>
      <c r="V609" s="83"/>
      <c r="W609" s="83"/>
      <c r="X609" s="83"/>
      <c r="Y609" s="83"/>
      <c r="Z609" s="83"/>
    </row>
    <row r="610" spans="1:26" ht="12.75" customHeight="1" x14ac:dyDescent="0.2">
      <c r="A610" s="256"/>
      <c r="B610" s="257" t="s">
        <v>628</v>
      </c>
      <c r="C610" s="262">
        <v>1</v>
      </c>
      <c r="D610" s="262">
        <v>10.47</v>
      </c>
      <c r="E610" s="263"/>
      <c r="F610" s="262"/>
      <c r="G610" s="263"/>
      <c r="H610" s="262">
        <f t="shared" si="139"/>
        <v>0</v>
      </c>
      <c r="I610" s="262">
        <f t="shared" si="140"/>
        <v>10.47</v>
      </c>
      <c r="J610" s="262">
        <f t="shared" si="141"/>
        <v>0</v>
      </c>
      <c r="K610" s="262">
        <f t="shared" si="142"/>
        <v>0</v>
      </c>
      <c r="L610" s="83"/>
      <c r="M610" s="83"/>
      <c r="N610" s="83"/>
      <c r="O610" s="83"/>
      <c r="P610" s="83"/>
      <c r="Q610" s="83"/>
      <c r="R610" s="83"/>
      <c r="S610" s="83"/>
      <c r="T610" s="83"/>
      <c r="U610" s="83"/>
      <c r="V610" s="83"/>
      <c r="W610" s="83"/>
      <c r="X610" s="83"/>
      <c r="Y610" s="83"/>
      <c r="Z610" s="83"/>
    </row>
    <row r="611" spans="1:26" ht="12.75" customHeight="1" x14ac:dyDescent="0.2">
      <c r="A611" s="256"/>
      <c r="B611" s="257" t="s">
        <v>628</v>
      </c>
      <c r="C611" s="262">
        <v>3</v>
      </c>
      <c r="D611" s="262">
        <v>47.52</v>
      </c>
      <c r="E611" s="263"/>
      <c r="F611" s="262"/>
      <c r="G611" s="263"/>
      <c r="H611" s="262">
        <f t="shared" si="139"/>
        <v>0</v>
      </c>
      <c r="I611" s="262">
        <f t="shared" si="140"/>
        <v>142.56</v>
      </c>
      <c r="J611" s="262">
        <f t="shared" si="141"/>
        <v>0</v>
      </c>
      <c r="K611" s="262">
        <f t="shared" si="142"/>
        <v>0</v>
      </c>
      <c r="L611" s="83"/>
      <c r="M611" s="83"/>
      <c r="N611" s="83"/>
      <c r="O611" s="83"/>
      <c r="P611" s="83"/>
      <c r="Q611" s="83"/>
      <c r="R611" s="83"/>
      <c r="S611" s="83"/>
      <c r="T611" s="83"/>
      <c r="U611" s="83"/>
      <c r="V611" s="83"/>
      <c r="W611" s="83"/>
      <c r="X611" s="83"/>
      <c r="Y611" s="83"/>
      <c r="Z611" s="83"/>
    </row>
    <row r="612" spans="1:26" ht="12.75" customHeight="1" x14ac:dyDescent="0.2">
      <c r="A612" s="256"/>
      <c r="B612" s="257" t="s">
        <v>628</v>
      </c>
      <c r="C612" s="262">
        <v>3</v>
      </c>
      <c r="D612" s="262">
        <v>56.43</v>
      </c>
      <c r="E612" s="263"/>
      <c r="F612" s="262"/>
      <c r="G612" s="263"/>
      <c r="H612" s="262">
        <f t="shared" si="139"/>
        <v>0</v>
      </c>
      <c r="I612" s="262">
        <f t="shared" si="140"/>
        <v>169.29</v>
      </c>
      <c r="J612" s="262">
        <f t="shared" si="141"/>
        <v>0</v>
      </c>
      <c r="K612" s="262">
        <f t="shared" si="142"/>
        <v>0</v>
      </c>
      <c r="L612" s="83"/>
      <c r="M612" s="83"/>
      <c r="N612" s="83"/>
      <c r="O612" s="83"/>
      <c r="P612" s="83"/>
      <c r="Q612" s="83"/>
      <c r="R612" s="83"/>
      <c r="S612" s="83"/>
      <c r="T612" s="83"/>
      <c r="U612" s="83"/>
      <c r="V612" s="83"/>
      <c r="W612" s="83"/>
      <c r="X612" s="83"/>
      <c r="Y612" s="83"/>
      <c r="Z612" s="83"/>
    </row>
    <row r="613" spans="1:26" ht="12.75" customHeight="1" x14ac:dyDescent="0.2">
      <c r="A613" s="256"/>
      <c r="B613" s="257" t="s">
        <v>628</v>
      </c>
      <c r="C613" s="262">
        <v>3</v>
      </c>
      <c r="D613" s="262">
        <v>42.69</v>
      </c>
      <c r="E613" s="263"/>
      <c r="F613" s="262"/>
      <c r="G613" s="263"/>
      <c r="H613" s="262">
        <f t="shared" si="139"/>
        <v>0</v>
      </c>
      <c r="I613" s="262">
        <f t="shared" si="140"/>
        <v>128.07</v>
      </c>
      <c r="J613" s="262">
        <f t="shared" si="141"/>
        <v>0</v>
      </c>
      <c r="K613" s="262">
        <f t="shared" si="142"/>
        <v>0</v>
      </c>
      <c r="L613" s="83"/>
      <c r="M613" s="83"/>
      <c r="N613" s="83"/>
      <c r="O613" s="83"/>
      <c r="P613" s="83"/>
      <c r="Q613" s="83"/>
      <c r="R613" s="83"/>
      <c r="S613" s="83"/>
      <c r="T613" s="83"/>
      <c r="U613" s="83"/>
      <c r="V613" s="83"/>
      <c r="W613" s="83"/>
      <c r="X613" s="83"/>
      <c r="Y613" s="83"/>
      <c r="Z613" s="83"/>
    </row>
    <row r="614" spans="1:26" ht="12.75" customHeight="1" x14ac:dyDescent="0.2">
      <c r="A614" s="256"/>
      <c r="B614" s="257" t="s">
        <v>628</v>
      </c>
      <c r="C614" s="262">
        <v>3</v>
      </c>
      <c r="D614" s="262">
        <v>52.56</v>
      </c>
      <c r="E614" s="263"/>
      <c r="F614" s="262"/>
      <c r="G614" s="263"/>
      <c r="H614" s="262">
        <f t="shared" si="139"/>
        <v>0</v>
      </c>
      <c r="I614" s="262">
        <f t="shared" si="140"/>
        <v>157.68</v>
      </c>
      <c r="J614" s="262">
        <f t="shared" si="141"/>
        <v>0</v>
      </c>
      <c r="K614" s="262">
        <f t="shared" si="142"/>
        <v>0</v>
      </c>
      <c r="L614" s="83"/>
      <c r="M614" s="83"/>
      <c r="N614" s="83"/>
      <c r="O614" s="83"/>
      <c r="P614" s="83"/>
      <c r="Q614" s="83"/>
      <c r="R614" s="83"/>
      <c r="S614" s="83"/>
      <c r="T614" s="83"/>
      <c r="U614" s="83"/>
      <c r="V614" s="83"/>
      <c r="W614" s="83"/>
      <c r="X614" s="83"/>
      <c r="Y614" s="83"/>
      <c r="Z614" s="83"/>
    </row>
    <row r="615" spans="1:26" ht="12.75" customHeight="1" x14ac:dyDescent="0.2">
      <c r="A615" s="256"/>
      <c r="B615" s="257" t="s">
        <v>628</v>
      </c>
      <c r="C615" s="262">
        <v>1</v>
      </c>
      <c r="D615" s="262">
        <v>10.36</v>
      </c>
      <c r="E615" s="263"/>
      <c r="F615" s="262"/>
      <c r="G615" s="263"/>
      <c r="H615" s="262">
        <f t="shared" si="139"/>
        <v>0</v>
      </c>
      <c r="I615" s="262">
        <f t="shared" si="140"/>
        <v>10.36</v>
      </c>
      <c r="J615" s="262">
        <f t="shared" si="141"/>
        <v>0</v>
      </c>
      <c r="K615" s="262">
        <f t="shared" si="142"/>
        <v>0</v>
      </c>
      <c r="L615" s="83"/>
      <c r="M615" s="83"/>
      <c r="N615" s="83"/>
      <c r="O615" s="83"/>
      <c r="P615" s="83"/>
      <c r="Q615" s="83"/>
      <c r="R615" s="83"/>
      <c r="S615" s="83"/>
      <c r="T615" s="83"/>
      <c r="U615" s="83"/>
      <c r="V615" s="83"/>
      <c r="W615" s="83"/>
      <c r="X615" s="83"/>
      <c r="Y615" s="83"/>
      <c r="Z615" s="83"/>
    </row>
    <row r="616" spans="1:26" ht="12.75" customHeight="1" x14ac:dyDescent="0.2">
      <c r="A616" s="256"/>
      <c r="B616" s="257" t="s">
        <v>628</v>
      </c>
      <c r="C616" s="262">
        <v>3</v>
      </c>
      <c r="D616" s="262">
        <v>47.7</v>
      </c>
      <c r="E616" s="263"/>
      <c r="F616" s="262"/>
      <c r="G616" s="263"/>
      <c r="H616" s="262">
        <f t="shared" si="139"/>
        <v>0</v>
      </c>
      <c r="I616" s="262">
        <f t="shared" si="140"/>
        <v>143.1</v>
      </c>
      <c r="J616" s="262">
        <f t="shared" si="141"/>
        <v>0</v>
      </c>
      <c r="K616" s="262">
        <f t="shared" si="142"/>
        <v>0</v>
      </c>
      <c r="L616" s="83"/>
      <c r="M616" s="83"/>
      <c r="N616" s="83"/>
      <c r="O616" s="83"/>
      <c r="P616" s="83"/>
      <c r="Q616" s="83"/>
      <c r="R616" s="83"/>
      <c r="S616" s="83"/>
      <c r="T616" s="83"/>
      <c r="U616" s="83"/>
      <c r="V616" s="83"/>
      <c r="W616" s="83"/>
      <c r="X616" s="83"/>
      <c r="Y616" s="83"/>
      <c r="Z616" s="83"/>
    </row>
    <row r="617" spans="1:26" ht="12.75" customHeight="1" x14ac:dyDescent="0.2">
      <c r="A617" s="256"/>
      <c r="B617" s="257" t="s">
        <v>628</v>
      </c>
      <c r="C617" s="262">
        <v>2</v>
      </c>
      <c r="D617" s="262">
        <v>45.51</v>
      </c>
      <c r="E617" s="263"/>
      <c r="F617" s="262"/>
      <c r="G617" s="263"/>
      <c r="H617" s="262">
        <f t="shared" si="139"/>
        <v>0</v>
      </c>
      <c r="I617" s="262">
        <f t="shared" si="140"/>
        <v>91.02</v>
      </c>
      <c r="J617" s="262">
        <f t="shared" si="141"/>
        <v>0</v>
      </c>
      <c r="K617" s="262">
        <f t="shared" si="142"/>
        <v>0</v>
      </c>
      <c r="L617" s="83"/>
      <c r="M617" s="83"/>
      <c r="N617" s="83"/>
      <c r="O617" s="83"/>
      <c r="P617" s="83"/>
      <c r="Q617" s="83"/>
      <c r="R617" s="83"/>
      <c r="S617" s="83"/>
      <c r="T617" s="83"/>
      <c r="U617" s="83"/>
      <c r="V617" s="83"/>
      <c r="W617" s="83"/>
      <c r="X617" s="83"/>
      <c r="Y617" s="83"/>
      <c r="Z617" s="83"/>
    </row>
    <row r="618" spans="1:26" ht="12.75" customHeight="1" x14ac:dyDescent="0.2">
      <c r="A618" s="256"/>
      <c r="B618" s="257" t="s">
        <v>628</v>
      </c>
      <c r="C618" s="262">
        <v>1</v>
      </c>
      <c r="D618" s="262">
        <v>7.97</v>
      </c>
      <c r="E618" s="263"/>
      <c r="F618" s="262"/>
      <c r="G618" s="263"/>
      <c r="H618" s="262">
        <f t="shared" si="139"/>
        <v>0</v>
      </c>
      <c r="I618" s="262">
        <f t="shared" si="140"/>
        <v>7.97</v>
      </c>
      <c r="J618" s="262">
        <f t="shared" si="141"/>
        <v>0</v>
      </c>
      <c r="K618" s="262">
        <f t="shared" si="142"/>
        <v>0</v>
      </c>
      <c r="L618" s="83"/>
      <c r="M618" s="83"/>
      <c r="N618" s="83"/>
      <c r="O618" s="83"/>
      <c r="P618" s="83"/>
      <c r="Q618" s="83"/>
      <c r="R618" s="83"/>
      <c r="S618" s="83"/>
      <c r="T618" s="83"/>
      <c r="U618" s="83"/>
      <c r="V618" s="83"/>
      <c r="W618" s="83"/>
      <c r="X618" s="83"/>
      <c r="Y618" s="83"/>
      <c r="Z618" s="83"/>
    </row>
    <row r="619" spans="1:26" ht="12.75" customHeight="1" x14ac:dyDescent="0.2">
      <c r="A619" s="256"/>
      <c r="B619" s="257" t="s">
        <v>628</v>
      </c>
      <c r="C619" s="262">
        <v>2</v>
      </c>
      <c r="D619" s="262">
        <v>55.79</v>
      </c>
      <c r="E619" s="263"/>
      <c r="F619" s="262"/>
      <c r="G619" s="263"/>
      <c r="H619" s="262">
        <f t="shared" si="139"/>
        <v>0</v>
      </c>
      <c r="I619" s="262">
        <f t="shared" si="140"/>
        <v>111.58</v>
      </c>
      <c r="J619" s="262">
        <f t="shared" si="141"/>
        <v>0</v>
      </c>
      <c r="K619" s="262">
        <f t="shared" si="142"/>
        <v>0</v>
      </c>
      <c r="L619" s="83"/>
      <c r="M619" s="83"/>
      <c r="N619" s="83"/>
      <c r="O619" s="83"/>
      <c r="P619" s="83"/>
      <c r="Q619" s="83"/>
      <c r="R619" s="83"/>
      <c r="S619" s="83"/>
      <c r="T619" s="83"/>
      <c r="U619" s="83"/>
      <c r="V619" s="83"/>
      <c r="W619" s="83"/>
      <c r="X619" s="83"/>
      <c r="Y619" s="83"/>
      <c r="Z619" s="83"/>
    </row>
    <row r="620" spans="1:26" ht="12.75" customHeight="1" x14ac:dyDescent="0.2">
      <c r="A620" s="256"/>
      <c r="B620" s="257" t="s">
        <v>628</v>
      </c>
      <c r="C620" s="262">
        <v>1</v>
      </c>
      <c r="D620" s="262">
        <v>56.44</v>
      </c>
      <c r="E620" s="263"/>
      <c r="F620" s="262"/>
      <c r="G620" s="263"/>
      <c r="H620" s="262">
        <f t="shared" si="139"/>
        <v>0</v>
      </c>
      <c r="I620" s="262">
        <f t="shared" si="140"/>
        <v>56.44</v>
      </c>
      <c r="J620" s="262">
        <f t="shared" si="141"/>
        <v>0</v>
      </c>
      <c r="K620" s="262">
        <f t="shared" si="142"/>
        <v>0</v>
      </c>
      <c r="L620" s="83"/>
      <c r="M620" s="83"/>
      <c r="N620" s="83"/>
      <c r="O620" s="83"/>
      <c r="P620" s="83"/>
      <c r="Q620" s="83"/>
      <c r="R620" s="83"/>
      <c r="S620" s="83"/>
      <c r="T620" s="83"/>
      <c r="U620" s="83"/>
      <c r="V620" s="83"/>
      <c r="W620" s="83"/>
      <c r="X620" s="83"/>
      <c r="Y620" s="83"/>
      <c r="Z620" s="83"/>
    </row>
    <row r="621" spans="1:26" ht="12.75" customHeight="1" x14ac:dyDescent="0.2">
      <c r="A621" s="256"/>
      <c r="B621" s="257" t="s">
        <v>628</v>
      </c>
      <c r="C621" s="262">
        <v>1</v>
      </c>
      <c r="D621" s="262">
        <v>66.31</v>
      </c>
      <c r="E621" s="263"/>
      <c r="F621" s="262"/>
      <c r="G621" s="263"/>
      <c r="H621" s="262">
        <f t="shared" si="139"/>
        <v>0</v>
      </c>
      <c r="I621" s="262">
        <f t="shared" si="140"/>
        <v>66.31</v>
      </c>
      <c r="J621" s="262">
        <f t="shared" si="141"/>
        <v>0</v>
      </c>
      <c r="K621" s="262">
        <f t="shared" si="142"/>
        <v>0</v>
      </c>
      <c r="L621" s="83"/>
      <c r="M621" s="83"/>
      <c r="N621" s="83"/>
      <c r="O621" s="83"/>
      <c r="P621" s="83"/>
      <c r="Q621" s="83"/>
      <c r="R621" s="83"/>
      <c r="S621" s="83"/>
      <c r="T621" s="83"/>
      <c r="U621" s="83"/>
      <c r="V621" s="83"/>
      <c r="W621" s="83"/>
      <c r="X621" s="83"/>
      <c r="Y621" s="83"/>
      <c r="Z621" s="83"/>
    </row>
    <row r="622" spans="1:26" ht="12.75" customHeight="1" x14ac:dyDescent="0.2">
      <c r="A622" s="256"/>
      <c r="B622" s="257"/>
      <c r="C622" s="262"/>
      <c r="D622" s="262"/>
      <c r="E622" s="262"/>
      <c r="F622" s="262"/>
      <c r="G622" s="262"/>
      <c r="H622" s="262"/>
      <c r="I622" s="262"/>
      <c r="J622" s="262"/>
      <c r="K622" s="264"/>
      <c r="L622" s="83"/>
      <c r="M622" s="83"/>
      <c r="N622" s="83"/>
      <c r="O622" s="83"/>
      <c r="P622" s="83"/>
      <c r="Q622" s="83"/>
      <c r="R622" s="83"/>
      <c r="S622" s="83"/>
      <c r="T622" s="83"/>
      <c r="U622" s="83"/>
      <c r="V622" s="83"/>
      <c r="W622" s="83"/>
      <c r="X622" s="83"/>
      <c r="Y622" s="83"/>
      <c r="Z622" s="83"/>
    </row>
    <row r="623" spans="1:26" ht="12.75" customHeight="1" x14ac:dyDescent="0.2">
      <c r="A623" s="256"/>
      <c r="B623" s="257"/>
      <c r="C623" s="257"/>
      <c r="D623" s="257"/>
      <c r="E623" s="257"/>
      <c r="F623" s="361" t="s">
        <v>997</v>
      </c>
      <c r="G623" s="312"/>
      <c r="H623" s="312"/>
      <c r="I623" s="265">
        <f t="shared" ref="I623:K623" si="143">ROUND(SUM(I607:I622),2)</f>
        <v>1236.92</v>
      </c>
      <c r="J623" s="265">
        <f t="shared" si="143"/>
        <v>0</v>
      </c>
      <c r="K623" s="265">
        <f t="shared" si="143"/>
        <v>0</v>
      </c>
      <c r="L623" s="83"/>
      <c r="M623" s="83"/>
      <c r="N623" s="83"/>
      <c r="O623" s="83"/>
      <c r="P623" s="83"/>
      <c r="Q623" s="83"/>
      <c r="R623" s="83"/>
      <c r="S623" s="83"/>
      <c r="T623" s="83"/>
      <c r="U623" s="83"/>
      <c r="V623" s="83"/>
      <c r="W623" s="83"/>
      <c r="X623" s="83"/>
      <c r="Y623" s="83"/>
      <c r="Z623" s="83"/>
    </row>
    <row r="624" spans="1:26" ht="12.75" customHeight="1" x14ac:dyDescent="0.2">
      <c r="A624" s="256"/>
      <c r="B624" s="363"/>
      <c r="C624" s="312"/>
      <c r="D624" s="312"/>
      <c r="E624" s="312"/>
      <c r="F624" s="312"/>
      <c r="G624" s="312"/>
      <c r="H624" s="312"/>
      <c r="I624" s="312"/>
      <c r="J624" s="312"/>
      <c r="K624" s="256"/>
      <c r="L624" s="83"/>
      <c r="M624" s="83"/>
      <c r="N624" s="83"/>
      <c r="O624" s="83"/>
      <c r="P624" s="83"/>
      <c r="Q624" s="83"/>
      <c r="R624" s="83"/>
      <c r="S624" s="83"/>
      <c r="T624" s="83"/>
      <c r="U624" s="83"/>
      <c r="V624" s="83"/>
      <c r="W624" s="83"/>
      <c r="X624" s="83"/>
      <c r="Y624" s="83"/>
      <c r="Z624" s="83"/>
    </row>
    <row r="625" spans="1:26" ht="12.75" customHeight="1" x14ac:dyDescent="0.2">
      <c r="A625" s="266" t="s">
        <v>13467</v>
      </c>
      <c r="B625" s="365" t="s">
        <v>13467</v>
      </c>
      <c r="C625" s="293"/>
      <c r="D625" s="293"/>
      <c r="E625" s="293"/>
      <c r="F625" s="293"/>
      <c r="G625" s="293"/>
      <c r="H625" s="293"/>
      <c r="I625" s="293"/>
      <c r="J625" s="293"/>
      <c r="K625" s="269" t="s">
        <v>13467</v>
      </c>
      <c r="L625" s="1"/>
      <c r="M625" s="1"/>
      <c r="N625" s="1"/>
      <c r="O625" s="1"/>
      <c r="P625" s="1"/>
      <c r="Q625" s="1"/>
      <c r="R625" s="1"/>
      <c r="S625" s="1"/>
      <c r="T625" s="1"/>
      <c r="U625" s="1"/>
      <c r="V625" s="1"/>
      <c r="W625" s="1"/>
      <c r="X625" s="1"/>
      <c r="Y625" s="1"/>
      <c r="Z625" s="1"/>
    </row>
    <row r="626" spans="1:26" ht="12.75" customHeight="1" x14ac:dyDescent="0.2">
      <c r="A626" s="362"/>
      <c r="B626" s="312"/>
      <c r="C626" s="260"/>
      <c r="D626" s="260"/>
      <c r="E626" s="260"/>
      <c r="F626" s="260"/>
      <c r="G626" s="360" t="s">
        <v>982</v>
      </c>
      <c r="H626" s="312"/>
      <c r="I626" s="360" t="s">
        <v>983</v>
      </c>
      <c r="J626" s="312"/>
      <c r="K626" s="312"/>
      <c r="L626" s="83"/>
      <c r="M626" s="83"/>
      <c r="N626" s="83"/>
      <c r="O626" s="83"/>
      <c r="P626" s="83"/>
      <c r="Q626" s="83"/>
      <c r="R626" s="83"/>
      <c r="S626" s="83"/>
      <c r="T626" s="83"/>
      <c r="U626" s="83"/>
      <c r="V626" s="83"/>
      <c r="W626" s="83"/>
      <c r="X626" s="83"/>
      <c r="Y626" s="83"/>
      <c r="Z626" s="83"/>
    </row>
    <row r="627" spans="1:26" ht="12.75" customHeight="1" x14ac:dyDescent="0.2">
      <c r="A627" s="362" t="s">
        <v>984</v>
      </c>
      <c r="B627" s="312"/>
      <c r="C627" s="156" t="s">
        <v>985</v>
      </c>
      <c r="D627" s="156" t="s">
        <v>986</v>
      </c>
      <c r="E627" s="156" t="s">
        <v>989</v>
      </c>
      <c r="F627" s="156" t="s">
        <v>988</v>
      </c>
      <c r="G627" s="156" t="s">
        <v>989</v>
      </c>
      <c r="H627" s="156" t="s">
        <v>990</v>
      </c>
      <c r="I627" s="156" t="s">
        <v>991</v>
      </c>
      <c r="J627" s="156" t="s">
        <v>989</v>
      </c>
      <c r="K627" s="156" t="s">
        <v>990</v>
      </c>
      <c r="L627" s="83"/>
      <c r="M627" s="83"/>
      <c r="N627" s="83"/>
      <c r="O627" s="83"/>
      <c r="P627" s="83"/>
      <c r="Q627" s="83"/>
      <c r="R627" s="83"/>
      <c r="S627" s="83"/>
      <c r="T627" s="83"/>
      <c r="U627" s="83"/>
      <c r="V627" s="83"/>
      <c r="W627" s="83"/>
      <c r="X627" s="83"/>
      <c r="Y627" s="83"/>
      <c r="Z627" s="83"/>
    </row>
    <row r="628" spans="1:26" ht="12.75" customHeight="1" x14ac:dyDescent="0.2">
      <c r="A628" s="156"/>
      <c r="B628" s="261"/>
      <c r="C628" s="260"/>
      <c r="D628" s="156" t="s">
        <v>994</v>
      </c>
      <c r="E628" s="156" t="s">
        <v>992</v>
      </c>
      <c r="F628" s="156" t="s">
        <v>994</v>
      </c>
      <c r="G628" s="156" t="s">
        <v>992</v>
      </c>
      <c r="H628" s="156" t="s">
        <v>993</v>
      </c>
      <c r="I628" s="156" t="s">
        <v>994</v>
      </c>
      <c r="J628" s="156" t="s">
        <v>992</v>
      </c>
      <c r="K628" s="156" t="s">
        <v>993</v>
      </c>
      <c r="L628" s="83"/>
      <c r="M628" s="83"/>
      <c r="N628" s="83"/>
      <c r="O628" s="83"/>
      <c r="P628" s="83"/>
      <c r="Q628" s="83"/>
      <c r="R628" s="83"/>
      <c r="S628" s="83"/>
      <c r="T628" s="83"/>
      <c r="U628" s="83"/>
      <c r="V628" s="83"/>
      <c r="W628" s="83"/>
      <c r="X628" s="83"/>
      <c r="Y628" s="83"/>
      <c r="Z628" s="83"/>
    </row>
    <row r="629" spans="1:26" ht="12.75" customHeight="1" x14ac:dyDescent="0.2">
      <c r="A629" s="256"/>
      <c r="B629" s="257" t="s">
        <v>628</v>
      </c>
      <c r="C629" s="262">
        <v>0</v>
      </c>
      <c r="D629" s="262">
        <v>58.6</v>
      </c>
      <c r="E629" s="263"/>
      <c r="F629" s="262"/>
      <c r="G629" s="263"/>
      <c r="H629" s="262">
        <f t="shared" ref="H629:H654" si="144">E629*F629</f>
        <v>0</v>
      </c>
      <c r="I629" s="262">
        <f t="shared" ref="I629:I654" si="145">ROUND(C629*D629,2)</f>
        <v>0</v>
      </c>
      <c r="J629" s="262">
        <f t="shared" ref="J629:J654" si="146">C629*D629*F629</f>
        <v>0</v>
      </c>
      <c r="K629" s="262">
        <f t="shared" ref="K629:K654" si="147">C629*H629</f>
        <v>0</v>
      </c>
      <c r="L629" s="83"/>
      <c r="M629" s="83"/>
      <c r="N629" s="83"/>
      <c r="O629" s="83"/>
      <c r="P629" s="83"/>
      <c r="Q629" s="83"/>
      <c r="R629" s="83"/>
      <c r="S629" s="83"/>
      <c r="T629" s="83"/>
      <c r="U629" s="83"/>
      <c r="V629" s="83"/>
      <c r="W629" s="83"/>
      <c r="X629" s="83"/>
      <c r="Y629" s="83"/>
      <c r="Z629" s="83"/>
    </row>
    <row r="630" spans="1:26" ht="12.75" customHeight="1" x14ac:dyDescent="0.2">
      <c r="A630" s="256"/>
      <c r="B630" s="257" t="s">
        <v>628</v>
      </c>
      <c r="C630" s="262">
        <v>0</v>
      </c>
      <c r="D630" s="262">
        <v>56.7</v>
      </c>
      <c r="E630" s="263"/>
      <c r="F630" s="262"/>
      <c r="G630" s="263"/>
      <c r="H630" s="262">
        <f t="shared" si="144"/>
        <v>0</v>
      </c>
      <c r="I630" s="262">
        <f t="shared" si="145"/>
        <v>0</v>
      </c>
      <c r="J630" s="262">
        <f t="shared" si="146"/>
        <v>0</v>
      </c>
      <c r="K630" s="262">
        <f t="shared" si="147"/>
        <v>0</v>
      </c>
      <c r="L630" s="83"/>
      <c r="M630" s="83"/>
      <c r="N630" s="83"/>
      <c r="O630" s="83"/>
      <c r="P630" s="83"/>
      <c r="Q630" s="83"/>
      <c r="R630" s="83"/>
      <c r="S630" s="83"/>
      <c r="T630" s="83"/>
      <c r="U630" s="83"/>
      <c r="V630" s="83"/>
      <c r="W630" s="83"/>
      <c r="X630" s="83"/>
      <c r="Y630" s="83"/>
      <c r="Z630" s="83"/>
    </row>
    <row r="631" spans="1:26" ht="12.75" customHeight="1" x14ac:dyDescent="0.2">
      <c r="A631" s="256"/>
      <c r="B631" s="257" t="s">
        <v>628</v>
      </c>
      <c r="C631" s="262">
        <v>4</v>
      </c>
      <c r="D631" s="262">
        <v>45.18</v>
      </c>
      <c r="E631" s="263"/>
      <c r="F631" s="262"/>
      <c r="G631" s="263"/>
      <c r="H631" s="262">
        <f t="shared" si="144"/>
        <v>0</v>
      </c>
      <c r="I631" s="262">
        <f t="shared" si="145"/>
        <v>180.72</v>
      </c>
      <c r="J631" s="262">
        <f t="shared" si="146"/>
        <v>0</v>
      </c>
      <c r="K631" s="262">
        <f t="shared" si="147"/>
        <v>0</v>
      </c>
      <c r="L631" s="83"/>
      <c r="M631" s="83"/>
      <c r="N631" s="83"/>
      <c r="O631" s="83"/>
      <c r="P631" s="83"/>
      <c r="Q631" s="83"/>
      <c r="R631" s="83"/>
      <c r="S631" s="83"/>
      <c r="T631" s="83"/>
      <c r="U631" s="83"/>
      <c r="V631" s="83"/>
      <c r="W631" s="83"/>
      <c r="X631" s="83"/>
      <c r="Y631" s="83"/>
      <c r="Z631" s="83"/>
    </row>
    <row r="632" spans="1:26" ht="12.75" customHeight="1" x14ac:dyDescent="0.2">
      <c r="A632" s="256"/>
      <c r="B632" s="257" t="s">
        <v>628</v>
      </c>
      <c r="C632" s="262">
        <v>8</v>
      </c>
      <c r="D632" s="262">
        <v>47.16</v>
      </c>
      <c r="E632" s="263"/>
      <c r="F632" s="262"/>
      <c r="G632" s="263"/>
      <c r="H632" s="262">
        <f t="shared" si="144"/>
        <v>0</v>
      </c>
      <c r="I632" s="262">
        <f t="shared" si="145"/>
        <v>377.28</v>
      </c>
      <c r="J632" s="262">
        <f t="shared" si="146"/>
        <v>0</v>
      </c>
      <c r="K632" s="262">
        <f t="shared" si="147"/>
        <v>0</v>
      </c>
      <c r="L632" s="83"/>
      <c r="M632" s="83"/>
      <c r="N632" s="83"/>
      <c r="O632" s="83"/>
      <c r="P632" s="83"/>
      <c r="Q632" s="83"/>
      <c r="R632" s="83"/>
      <c r="S632" s="83"/>
      <c r="T632" s="83"/>
      <c r="U632" s="83"/>
      <c r="V632" s="83"/>
      <c r="W632" s="83"/>
      <c r="X632" s="83"/>
      <c r="Y632" s="83"/>
      <c r="Z632" s="83"/>
    </row>
    <row r="633" spans="1:26" ht="12.75" customHeight="1" x14ac:dyDescent="0.2">
      <c r="A633" s="256"/>
      <c r="B633" s="257" t="s">
        <v>628</v>
      </c>
      <c r="C633" s="262">
        <v>8</v>
      </c>
      <c r="D633" s="262">
        <v>58.6</v>
      </c>
      <c r="E633" s="263"/>
      <c r="F633" s="262"/>
      <c r="G633" s="263"/>
      <c r="H633" s="262">
        <f t="shared" si="144"/>
        <v>0</v>
      </c>
      <c r="I633" s="262">
        <f t="shared" si="145"/>
        <v>468.8</v>
      </c>
      <c r="J633" s="262">
        <f t="shared" si="146"/>
        <v>0</v>
      </c>
      <c r="K633" s="262">
        <f t="shared" si="147"/>
        <v>0</v>
      </c>
      <c r="L633" s="83"/>
      <c r="M633" s="83"/>
      <c r="N633" s="83"/>
      <c r="O633" s="83"/>
      <c r="P633" s="83"/>
      <c r="Q633" s="83"/>
      <c r="R633" s="83"/>
      <c r="S633" s="83"/>
      <c r="T633" s="83"/>
      <c r="U633" s="83"/>
      <c r="V633" s="83"/>
      <c r="W633" s="83"/>
      <c r="X633" s="83"/>
      <c r="Y633" s="83"/>
      <c r="Z633" s="83"/>
    </row>
    <row r="634" spans="1:26" ht="12.75" customHeight="1" x14ac:dyDescent="0.2">
      <c r="A634" s="256"/>
      <c r="B634" s="257" t="s">
        <v>628</v>
      </c>
      <c r="C634" s="262">
        <v>8</v>
      </c>
      <c r="D634" s="262">
        <v>48.73</v>
      </c>
      <c r="E634" s="263"/>
      <c r="F634" s="262"/>
      <c r="G634" s="263"/>
      <c r="H634" s="262">
        <f t="shared" si="144"/>
        <v>0</v>
      </c>
      <c r="I634" s="262">
        <f t="shared" si="145"/>
        <v>389.84</v>
      </c>
      <c r="J634" s="262">
        <f t="shared" si="146"/>
        <v>0</v>
      </c>
      <c r="K634" s="262">
        <f t="shared" si="147"/>
        <v>0</v>
      </c>
      <c r="L634" s="83"/>
      <c r="M634" s="83"/>
      <c r="N634" s="83"/>
      <c r="O634" s="83"/>
      <c r="P634" s="83"/>
      <c r="Q634" s="83"/>
      <c r="R634" s="83"/>
      <c r="S634" s="83"/>
      <c r="T634" s="83"/>
      <c r="U634" s="83"/>
      <c r="V634" s="83"/>
      <c r="W634" s="83"/>
      <c r="X634" s="83"/>
      <c r="Y634" s="83"/>
      <c r="Z634" s="83"/>
    </row>
    <row r="635" spans="1:26" ht="12.75" customHeight="1" x14ac:dyDescent="0.2">
      <c r="A635" s="256"/>
      <c r="B635" s="257" t="s">
        <v>628</v>
      </c>
      <c r="C635" s="262">
        <v>4</v>
      </c>
      <c r="D635" s="262">
        <v>44.01</v>
      </c>
      <c r="E635" s="263"/>
      <c r="F635" s="262"/>
      <c r="G635" s="263"/>
      <c r="H635" s="262">
        <f t="shared" si="144"/>
        <v>0</v>
      </c>
      <c r="I635" s="262">
        <f t="shared" si="145"/>
        <v>176.04</v>
      </c>
      <c r="J635" s="262">
        <f t="shared" si="146"/>
        <v>0</v>
      </c>
      <c r="K635" s="262">
        <f t="shared" si="147"/>
        <v>0</v>
      </c>
      <c r="L635" s="83"/>
      <c r="M635" s="83"/>
      <c r="N635" s="83"/>
      <c r="O635" s="83"/>
      <c r="P635" s="83"/>
      <c r="Q635" s="83"/>
      <c r="R635" s="83"/>
      <c r="S635" s="83"/>
      <c r="T635" s="83"/>
      <c r="U635" s="83"/>
      <c r="V635" s="83"/>
      <c r="W635" s="83"/>
      <c r="X635" s="83"/>
      <c r="Y635" s="83"/>
      <c r="Z635" s="83"/>
    </row>
    <row r="636" spans="1:26" ht="12.75" customHeight="1" x14ac:dyDescent="0.2">
      <c r="A636" s="256"/>
      <c r="B636" s="257" t="s">
        <v>628</v>
      </c>
      <c r="C636" s="262">
        <v>5</v>
      </c>
      <c r="D636" s="262">
        <v>48.33</v>
      </c>
      <c r="E636" s="263"/>
      <c r="F636" s="262"/>
      <c r="G636" s="263"/>
      <c r="H636" s="262">
        <f t="shared" si="144"/>
        <v>0</v>
      </c>
      <c r="I636" s="262">
        <f t="shared" si="145"/>
        <v>241.65</v>
      </c>
      <c r="J636" s="262">
        <f t="shared" si="146"/>
        <v>0</v>
      </c>
      <c r="K636" s="262">
        <f t="shared" si="147"/>
        <v>0</v>
      </c>
      <c r="L636" s="83"/>
      <c r="M636" s="83"/>
      <c r="N636" s="83"/>
      <c r="O636" s="83"/>
      <c r="P636" s="83"/>
      <c r="Q636" s="83"/>
      <c r="R636" s="83"/>
      <c r="S636" s="83"/>
      <c r="T636" s="83"/>
      <c r="U636" s="83"/>
      <c r="V636" s="83"/>
      <c r="W636" s="83"/>
      <c r="X636" s="83"/>
      <c r="Y636" s="83"/>
      <c r="Z636" s="83"/>
    </row>
    <row r="637" spans="1:26" ht="12.75" customHeight="1" x14ac:dyDescent="0.2">
      <c r="A637" s="256"/>
      <c r="B637" s="257" t="s">
        <v>628</v>
      </c>
      <c r="C637" s="262">
        <v>0</v>
      </c>
      <c r="D637" s="262">
        <v>14.92</v>
      </c>
      <c r="E637" s="263"/>
      <c r="F637" s="262"/>
      <c r="G637" s="263"/>
      <c r="H637" s="262">
        <f t="shared" si="144"/>
        <v>0</v>
      </c>
      <c r="I637" s="262">
        <f t="shared" si="145"/>
        <v>0</v>
      </c>
      <c r="J637" s="262">
        <f t="shared" si="146"/>
        <v>0</v>
      </c>
      <c r="K637" s="262">
        <f t="shared" si="147"/>
        <v>0</v>
      </c>
      <c r="L637" s="83"/>
      <c r="M637" s="83"/>
      <c r="N637" s="83"/>
      <c r="O637" s="83"/>
      <c r="P637" s="83"/>
      <c r="Q637" s="83"/>
      <c r="R637" s="83"/>
      <c r="S637" s="83"/>
      <c r="T637" s="83"/>
      <c r="U637" s="83"/>
      <c r="V637" s="83"/>
      <c r="W637" s="83"/>
      <c r="X637" s="83"/>
      <c r="Y637" s="83"/>
      <c r="Z637" s="83"/>
    </row>
    <row r="638" spans="1:26" ht="12.75" customHeight="1" x14ac:dyDescent="0.2">
      <c r="A638" s="256"/>
      <c r="B638" s="257" t="s">
        <v>628</v>
      </c>
      <c r="C638" s="262">
        <v>8</v>
      </c>
      <c r="D638" s="262">
        <v>52.21</v>
      </c>
      <c r="E638" s="263"/>
      <c r="F638" s="262"/>
      <c r="G638" s="263"/>
      <c r="H638" s="262">
        <f t="shared" si="144"/>
        <v>0</v>
      </c>
      <c r="I638" s="262">
        <f t="shared" si="145"/>
        <v>417.68</v>
      </c>
      <c r="J638" s="262">
        <f t="shared" si="146"/>
        <v>0</v>
      </c>
      <c r="K638" s="262">
        <f t="shared" si="147"/>
        <v>0</v>
      </c>
      <c r="L638" s="83"/>
      <c r="M638" s="83"/>
      <c r="N638" s="83"/>
      <c r="O638" s="83"/>
      <c r="P638" s="83"/>
      <c r="Q638" s="83"/>
      <c r="R638" s="83"/>
      <c r="S638" s="83"/>
      <c r="T638" s="83"/>
      <c r="U638" s="83"/>
      <c r="V638" s="83"/>
      <c r="W638" s="83"/>
      <c r="X638" s="83"/>
      <c r="Y638" s="83"/>
      <c r="Z638" s="83"/>
    </row>
    <row r="639" spans="1:26" ht="12.75" customHeight="1" x14ac:dyDescent="0.2">
      <c r="A639" s="256"/>
      <c r="B639" s="257" t="s">
        <v>628</v>
      </c>
      <c r="C639" s="262">
        <v>8</v>
      </c>
      <c r="D639" s="262">
        <v>42.23</v>
      </c>
      <c r="E639" s="263"/>
      <c r="F639" s="262"/>
      <c r="G639" s="263"/>
      <c r="H639" s="262">
        <f t="shared" si="144"/>
        <v>0</v>
      </c>
      <c r="I639" s="262">
        <f t="shared" si="145"/>
        <v>337.84</v>
      </c>
      <c r="J639" s="262">
        <f t="shared" si="146"/>
        <v>0</v>
      </c>
      <c r="K639" s="262">
        <f t="shared" si="147"/>
        <v>0</v>
      </c>
      <c r="L639" s="83"/>
      <c r="M639" s="83"/>
      <c r="N639" s="83"/>
      <c r="O639" s="83"/>
      <c r="P639" s="83"/>
      <c r="Q639" s="83"/>
      <c r="R639" s="83"/>
      <c r="S639" s="83"/>
      <c r="T639" s="83"/>
      <c r="U639" s="83"/>
      <c r="V639" s="83"/>
      <c r="W639" s="83"/>
      <c r="X639" s="83"/>
      <c r="Y639" s="83"/>
      <c r="Z639" s="83"/>
    </row>
    <row r="640" spans="1:26" ht="12.75" customHeight="1" x14ac:dyDescent="0.2">
      <c r="A640" s="256"/>
      <c r="B640" s="257" t="s">
        <v>628</v>
      </c>
      <c r="C640" s="262">
        <v>0</v>
      </c>
      <c r="D640" s="262">
        <v>7.8</v>
      </c>
      <c r="E640" s="263"/>
      <c r="F640" s="262"/>
      <c r="G640" s="263"/>
      <c r="H640" s="262">
        <f t="shared" si="144"/>
        <v>0</v>
      </c>
      <c r="I640" s="262">
        <f t="shared" si="145"/>
        <v>0</v>
      </c>
      <c r="J640" s="262">
        <f t="shared" si="146"/>
        <v>0</v>
      </c>
      <c r="K640" s="262">
        <f t="shared" si="147"/>
        <v>0</v>
      </c>
      <c r="L640" s="83"/>
      <c r="M640" s="83"/>
      <c r="N640" s="83"/>
      <c r="O640" s="83"/>
      <c r="P640" s="83"/>
      <c r="Q640" s="83"/>
      <c r="R640" s="83"/>
      <c r="S640" s="83"/>
      <c r="T640" s="83"/>
      <c r="U640" s="83"/>
      <c r="V640" s="83"/>
      <c r="W640" s="83"/>
      <c r="X640" s="83"/>
      <c r="Y640" s="83"/>
      <c r="Z640" s="83"/>
    </row>
    <row r="641" spans="1:26" ht="12.75" customHeight="1" x14ac:dyDescent="0.2">
      <c r="A641" s="256"/>
      <c r="B641" s="257" t="s">
        <v>628</v>
      </c>
      <c r="C641" s="262">
        <v>0</v>
      </c>
      <c r="D641" s="262">
        <v>11.75</v>
      </c>
      <c r="E641" s="263"/>
      <c r="F641" s="262"/>
      <c r="G641" s="263"/>
      <c r="H641" s="262">
        <f t="shared" si="144"/>
        <v>0</v>
      </c>
      <c r="I641" s="262">
        <f t="shared" si="145"/>
        <v>0</v>
      </c>
      <c r="J641" s="262">
        <f t="shared" si="146"/>
        <v>0</v>
      </c>
      <c r="K641" s="262">
        <f t="shared" si="147"/>
        <v>0</v>
      </c>
      <c r="L641" s="83"/>
      <c r="M641" s="83"/>
      <c r="N641" s="83"/>
      <c r="O641" s="83"/>
      <c r="P641" s="83"/>
      <c r="Q641" s="83"/>
      <c r="R641" s="83"/>
      <c r="S641" s="83"/>
      <c r="T641" s="83"/>
      <c r="U641" s="83"/>
      <c r="V641" s="83"/>
      <c r="W641" s="83"/>
      <c r="X641" s="83"/>
      <c r="Y641" s="83"/>
      <c r="Z641" s="83"/>
    </row>
    <row r="642" spans="1:26" ht="12.75" customHeight="1" x14ac:dyDescent="0.2">
      <c r="A642" s="256"/>
      <c r="B642" s="257" t="s">
        <v>629</v>
      </c>
      <c r="C642" s="262">
        <v>0</v>
      </c>
      <c r="D642" s="262">
        <v>58.6</v>
      </c>
      <c r="E642" s="263"/>
      <c r="F642" s="262"/>
      <c r="G642" s="263"/>
      <c r="H642" s="262">
        <f t="shared" si="144"/>
        <v>0</v>
      </c>
      <c r="I642" s="262">
        <f t="shared" si="145"/>
        <v>0</v>
      </c>
      <c r="J642" s="262">
        <f t="shared" si="146"/>
        <v>0</v>
      </c>
      <c r="K642" s="262">
        <f t="shared" si="147"/>
        <v>0</v>
      </c>
      <c r="L642" s="83"/>
      <c r="M642" s="83"/>
      <c r="N642" s="83"/>
      <c r="O642" s="83"/>
      <c r="P642" s="83"/>
      <c r="Q642" s="83"/>
      <c r="R642" s="83"/>
      <c r="S642" s="83"/>
      <c r="T642" s="83"/>
      <c r="U642" s="83"/>
      <c r="V642" s="83"/>
      <c r="W642" s="83"/>
      <c r="X642" s="83"/>
      <c r="Y642" s="83"/>
      <c r="Z642" s="83"/>
    </row>
    <row r="643" spans="1:26" ht="12.75" customHeight="1" x14ac:dyDescent="0.2">
      <c r="A643" s="256"/>
      <c r="B643" s="257" t="s">
        <v>629</v>
      </c>
      <c r="C643" s="262">
        <v>5</v>
      </c>
      <c r="D643" s="262">
        <v>41.2</v>
      </c>
      <c r="E643" s="263"/>
      <c r="F643" s="262"/>
      <c r="G643" s="263"/>
      <c r="H643" s="262">
        <f t="shared" si="144"/>
        <v>0</v>
      </c>
      <c r="I643" s="262">
        <f t="shared" si="145"/>
        <v>206</v>
      </c>
      <c r="J643" s="262">
        <f t="shared" si="146"/>
        <v>0</v>
      </c>
      <c r="K643" s="262">
        <f t="shared" si="147"/>
        <v>0</v>
      </c>
      <c r="L643" s="83"/>
      <c r="M643" s="83"/>
      <c r="N643" s="83"/>
      <c r="O643" s="83"/>
      <c r="P643" s="83"/>
      <c r="Q643" s="83"/>
      <c r="R643" s="83"/>
      <c r="S643" s="83"/>
      <c r="T643" s="83"/>
      <c r="U643" s="83"/>
      <c r="V643" s="83"/>
      <c r="W643" s="83"/>
      <c r="X643" s="83"/>
      <c r="Y643" s="83"/>
      <c r="Z643" s="83"/>
    </row>
    <row r="644" spans="1:26" ht="12.75" customHeight="1" x14ac:dyDescent="0.2">
      <c r="A644" s="256"/>
      <c r="B644" s="257" t="s">
        <v>629</v>
      </c>
      <c r="C644" s="262">
        <v>4</v>
      </c>
      <c r="D644" s="262">
        <v>51.14</v>
      </c>
      <c r="E644" s="263"/>
      <c r="F644" s="262"/>
      <c r="G644" s="263"/>
      <c r="H644" s="262">
        <f t="shared" si="144"/>
        <v>0</v>
      </c>
      <c r="I644" s="262">
        <f t="shared" si="145"/>
        <v>204.56</v>
      </c>
      <c r="J644" s="262">
        <f t="shared" si="146"/>
        <v>0</v>
      </c>
      <c r="K644" s="262">
        <f t="shared" si="147"/>
        <v>0</v>
      </c>
      <c r="L644" s="83"/>
      <c r="M644" s="83"/>
      <c r="N644" s="83"/>
      <c r="O644" s="83"/>
      <c r="P644" s="83"/>
      <c r="Q644" s="83"/>
      <c r="R644" s="83"/>
      <c r="S644" s="83"/>
      <c r="T644" s="83"/>
      <c r="U644" s="83"/>
      <c r="V644" s="83"/>
      <c r="W644" s="83"/>
      <c r="X644" s="83"/>
      <c r="Y644" s="83"/>
      <c r="Z644" s="83"/>
    </row>
    <row r="645" spans="1:26" ht="12.75" customHeight="1" x14ac:dyDescent="0.2">
      <c r="A645" s="256"/>
      <c r="B645" s="257" t="s">
        <v>629</v>
      </c>
      <c r="C645" s="262">
        <v>8</v>
      </c>
      <c r="D645" s="262">
        <v>45.31</v>
      </c>
      <c r="E645" s="263"/>
      <c r="F645" s="262"/>
      <c r="G645" s="263"/>
      <c r="H645" s="262">
        <f t="shared" si="144"/>
        <v>0</v>
      </c>
      <c r="I645" s="262">
        <f t="shared" si="145"/>
        <v>362.48</v>
      </c>
      <c r="J645" s="262">
        <f t="shared" si="146"/>
        <v>0</v>
      </c>
      <c r="K645" s="262">
        <f t="shared" si="147"/>
        <v>0</v>
      </c>
      <c r="L645" s="83"/>
      <c r="M645" s="83"/>
      <c r="N645" s="83"/>
      <c r="O645" s="83"/>
      <c r="P645" s="83"/>
      <c r="Q645" s="83"/>
      <c r="R645" s="83"/>
      <c r="S645" s="83"/>
      <c r="T645" s="83"/>
      <c r="U645" s="83"/>
      <c r="V645" s="83"/>
      <c r="W645" s="83"/>
      <c r="X645" s="83"/>
      <c r="Y645" s="83"/>
      <c r="Z645" s="83"/>
    </row>
    <row r="646" spans="1:26" ht="12.75" customHeight="1" x14ac:dyDescent="0.2">
      <c r="A646" s="256"/>
      <c r="B646" s="257" t="s">
        <v>629</v>
      </c>
      <c r="C646" s="262">
        <v>8</v>
      </c>
      <c r="D646" s="262">
        <v>58.6</v>
      </c>
      <c r="E646" s="263"/>
      <c r="F646" s="262"/>
      <c r="G646" s="263"/>
      <c r="H646" s="262">
        <f t="shared" si="144"/>
        <v>0</v>
      </c>
      <c r="I646" s="262">
        <f t="shared" si="145"/>
        <v>468.8</v>
      </c>
      <c r="J646" s="262">
        <f t="shared" si="146"/>
        <v>0</v>
      </c>
      <c r="K646" s="262">
        <f t="shared" si="147"/>
        <v>0</v>
      </c>
      <c r="L646" s="83"/>
      <c r="M646" s="83"/>
      <c r="N646" s="83"/>
      <c r="O646" s="83"/>
      <c r="P646" s="83"/>
      <c r="Q646" s="83"/>
      <c r="R646" s="83"/>
      <c r="S646" s="83"/>
      <c r="T646" s="83"/>
      <c r="U646" s="83"/>
      <c r="V646" s="83"/>
      <c r="W646" s="83"/>
      <c r="X646" s="83"/>
      <c r="Y646" s="83"/>
      <c r="Z646" s="83"/>
    </row>
    <row r="647" spans="1:26" ht="12.75" customHeight="1" x14ac:dyDescent="0.2">
      <c r="A647" s="256"/>
      <c r="B647" s="257" t="s">
        <v>629</v>
      </c>
      <c r="C647" s="262">
        <v>4</v>
      </c>
      <c r="D647" s="262">
        <v>51.14</v>
      </c>
      <c r="E647" s="263"/>
      <c r="F647" s="262"/>
      <c r="G647" s="263"/>
      <c r="H647" s="262">
        <f t="shared" si="144"/>
        <v>0</v>
      </c>
      <c r="I647" s="262">
        <f t="shared" si="145"/>
        <v>204.56</v>
      </c>
      <c r="J647" s="262">
        <f t="shared" si="146"/>
        <v>0</v>
      </c>
      <c r="K647" s="262">
        <f t="shared" si="147"/>
        <v>0</v>
      </c>
      <c r="L647" s="83"/>
      <c r="M647" s="83"/>
      <c r="N647" s="83"/>
      <c r="O647" s="83"/>
      <c r="P647" s="83"/>
      <c r="Q647" s="83"/>
      <c r="R647" s="83"/>
      <c r="S647" s="83"/>
      <c r="T647" s="83"/>
      <c r="U647" s="83"/>
      <c r="V647" s="83"/>
      <c r="W647" s="83"/>
      <c r="X647" s="83"/>
      <c r="Y647" s="83"/>
      <c r="Z647" s="83"/>
    </row>
    <row r="648" spans="1:26" ht="12.75" customHeight="1" x14ac:dyDescent="0.2">
      <c r="A648" s="256"/>
      <c r="B648" s="257" t="s">
        <v>629</v>
      </c>
      <c r="C648" s="262">
        <v>4</v>
      </c>
      <c r="D648" s="262">
        <v>41.2</v>
      </c>
      <c r="E648" s="263"/>
      <c r="F648" s="262"/>
      <c r="G648" s="263"/>
      <c r="H648" s="262">
        <f t="shared" si="144"/>
        <v>0</v>
      </c>
      <c r="I648" s="262">
        <f t="shared" si="145"/>
        <v>164.8</v>
      </c>
      <c r="J648" s="262">
        <f t="shared" si="146"/>
        <v>0</v>
      </c>
      <c r="K648" s="262">
        <f t="shared" si="147"/>
        <v>0</v>
      </c>
      <c r="L648" s="83"/>
      <c r="M648" s="83"/>
      <c r="N648" s="83"/>
      <c r="O648" s="83"/>
      <c r="P648" s="83"/>
      <c r="Q648" s="83"/>
      <c r="R648" s="83"/>
      <c r="S648" s="83"/>
      <c r="T648" s="83"/>
      <c r="U648" s="83"/>
      <c r="V648" s="83"/>
      <c r="W648" s="83"/>
      <c r="X648" s="83"/>
      <c r="Y648" s="83"/>
      <c r="Z648" s="83"/>
    </row>
    <row r="649" spans="1:26" ht="12.75" customHeight="1" x14ac:dyDescent="0.2">
      <c r="A649" s="256"/>
      <c r="B649" s="257" t="s">
        <v>629</v>
      </c>
      <c r="C649" s="262">
        <v>0</v>
      </c>
      <c r="D649" s="262">
        <v>54.75</v>
      </c>
      <c r="E649" s="263"/>
      <c r="F649" s="262"/>
      <c r="G649" s="263"/>
      <c r="H649" s="262">
        <f t="shared" si="144"/>
        <v>0</v>
      </c>
      <c r="I649" s="262">
        <f t="shared" si="145"/>
        <v>0</v>
      </c>
      <c r="J649" s="262">
        <f t="shared" si="146"/>
        <v>0</v>
      </c>
      <c r="K649" s="262">
        <f t="shared" si="147"/>
        <v>0</v>
      </c>
      <c r="L649" s="83"/>
      <c r="M649" s="83"/>
      <c r="N649" s="83"/>
      <c r="O649" s="83"/>
      <c r="P649" s="83"/>
      <c r="Q649" s="83"/>
      <c r="R649" s="83"/>
      <c r="S649" s="83"/>
      <c r="T649" s="83"/>
      <c r="U649" s="83"/>
      <c r="V649" s="83"/>
      <c r="W649" s="83"/>
      <c r="X649" s="83"/>
      <c r="Y649" s="83"/>
      <c r="Z649" s="83"/>
    </row>
    <row r="650" spans="1:26" ht="12.75" customHeight="1" x14ac:dyDescent="0.2">
      <c r="A650" s="256"/>
      <c r="B650" s="257" t="s">
        <v>629</v>
      </c>
      <c r="C650" s="262">
        <v>8</v>
      </c>
      <c r="D650" s="262">
        <v>30.43</v>
      </c>
      <c r="E650" s="263"/>
      <c r="F650" s="262"/>
      <c r="G650" s="263"/>
      <c r="H650" s="262">
        <f t="shared" si="144"/>
        <v>0</v>
      </c>
      <c r="I650" s="262">
        <f t="shared" si="145"/>
        <v>243.44</v>
      </c>
      <c r="J650" s="262">
        <f t="shared" si="146"/>
        <v>0</v>
      </c>
      <c r="K650" s="262">
        <f t="shared" si="147"/>
        <v>0</v>
      </c>
      <c r="L650" s="83"/>
      <c r="M650" s="83"/>
      <c r="N650" s="83"/>
      <c r="O650" s="83"/>
      <c r="P650" s="83"/>
      <c r="Q650" s="83"/>
      <c r="R650" s="83"/>
      <c r="S650" s="83"/>
      <c r="T650" s="83"/>
      <c r="U650" s="83"/>
      <c r="V650" s="83"/>
      <c r="W650" s="83"/>
      <c r="X650" s="83"/>
      <c r="Y650" s="83"/>
      <c r="Z650" s="83"/>
    </row>
    <row r="651" spans="1:26" ht="12.75" customHeight="1" x14ac:dyDescent="0.2">
      <c r="A651" s="256"/>
      <c r="B651" s="257" t="s">
        <v>629</v>
      </c>
      <c r="C651" s="262">
        <v>8</v>
      </c>
      <c r="D651" s="262">
        <v>48.5</v>
      </c>
      <c r="E651" s="263"/>
      <c r="F651" s="262"/>
      <c r="G651" s="263"/>
      <c r="H651" s="262">
        <f t="shared" si="144"/>
        <v>0</v>
      </c>
      <c r="I651" s="262">
        <f t="shared" si="145"/>
        <v>388</v>
      </c>
      <c r="J651" s="262">
        <f t="shared" si="146"/>
        <v>0</v>
      </c>
      <c r="K651" s="262">
        <f t="shared" si="147"/>
        <v>0</v>
      </c>
      <c r="L651" s="83"/>
      <c r="M651" s="83"/>
      <c r="N651" s="83"/>
      <c r="O651" s="83"/>
      <c r="P651" s="83"/>
      <c r="Q651" s="83"/>
      <c r="R651" s="83"/>
      <c r="S651" s="83"/>
      <c r="T651" s="83"/>
      <c r="U651" s="83"/>
      <c r="V651" s="83"/>
      <c r="W651" s="83"/>
      <c r="X651" s="83"/>
      <c r="Y651" s="83"/>
      <c r="Z651" s="83"/>
    </row>
    <row r="652" spans="1:26" ht="12.75" customHeight="1" x14ac:dyDescent="0.2">
      <c r="A652" s="256"/>
      <c r="B652" s="257" t="s">
        <v>629</v>
      </c>
      <c r="C652" s="262">
        <v>0</v>
      </c>
      <c r="D652" s="262">
        <v>7.25</v>
      </c>
      <c r="E652" s="263"/>
      <c r="F652" s="262"/>
      <c r="G652" s="263"/>
      <c r="H652" s="262">
        <f t="shared" si="144"/>
        <v>0</v>
      </c>
      <c r="I652" s="262">
        <f t="shared" si="145"/>
        <v>0</v>
      </c>
      <c r="J652" s="262">
        <f t="shared" si="146"/>
        <v>0</v>
      </c>
      <c r="K652" s="262">
        <f t="shared" si="147"/>
        <v>0</v>
      </c>
      <c r="L652" s="83"/>
      <c r="M652" s="83"/>
      <c r="N652" s="83"/>
      <c r="O652" s="83"/>
      <c r="P652" s="83"/>
      <c r="Q652" s="83"/>
      <c r="R652" s="83"/>
      <c r="S652" s="83"/>
      <c r="T652" s="83"/>
      <c r="U652" s="83"/>
      <c r="V652" s="83"/>
      <c r="W652" s="83"/>
      <c r="X652" s="83"/>
      <c r="Y652" s="83"/>
      <c r="Z652" s="83"/>
    </row>
    <row r="653" spans="1:26" ht="12.75" customHeight="1" x14ac:dyDescent="0.2">
      <c r="A653" s="256"/>
      <c r="B653" s="257" t="s">
        <v>629</v>
      </c>
      <c r="C653" s="262">
        <v>0</v>
      </c>
      <c r="D653" s="262">
        <v>11.64</v>
      </c>
      <c r="E653" s="263"/>
      <c r="F653" s="262"/>
      <c r="G653" s="263"/>
      <c r="H653" s="262">
        <f t="shared" si="144"/>
        <v>0</v>
      </c>
      <c r="I653" s="262">
        <f t="shared" si="145"/>
        <v>0</v>
      </c>
      <c r="J653" s="262">
        <f t="shared" si="146"/>
        <v>0</v>
      </c>
      <c r="K653" s="262">
        <f t="shared" si="147"/>
        <v>0</v>
      </c>
      <c r="L653" s="83"/>
      <c r="M653" s="83"/>
      <c r="N653" s="83"/>
      <c r="O653" s="83"/>
      <c r="P653" s="83"/>
      <c r="Q653" s="83"/>
      <c r="R653" s="83"/>
      <c r="S653" s="83"/>
      <c r="T653" s="83"/>
      <c r="U653" s="83"/>
      <c r="V653" s="83"/>
      <c r="W653" s="83"/>
      <c r="X653" s="83"/>
      <c r="Y653" s="83"/>
      <c r="Z653" s="83"/>
    </row>
    <row r="654" spans="1:26" ht="12.75" customHeight="1" x14ac:dyDescent="0.2">
      <c r="A654" s="256"/>
      <c r="B654" s="257" t="s">
        <v>1038</v>
      </c>
      <c r="C654" s="262">
        <v>40</v>
      </c>
      <c r="D654" s="262">
        <v>12</v>
      </c>
      <c r="E654" s="263"/>
      <c r="F654" s="262"/>
      <c r="G654" s="263"/>
      <c r="H654" s="262">
        <f t="shared" si="144"/>
        <v>0</v>
      </c>
      <c r="I654" s="262">
        <f t="shared" si="145"/>
        <v>480</v>
      </c>
      <c r="J654" s="262">
        <f t="shared" si="146"/>
        <v>0</v>
      </c>
      <c r="K654" s="262">
        <f t="shared" si="147"/>
        <v>0</v>
      </c>
      <c r="L654" s="83"/>
      <c r="M654" s="83"/>
      <c r="N654" s="83"/>
      <c r="O654" s="83"/>
      <c r="P654" s="83"/>
      <c r="Q654" s="83"/>
      <c r="R654" s="83"/>
      <c r="S654" s="83"/>
      <c r="T654" s="83"/>
      <c r="U654" s="83"/>
      <c r="V654" s="83"/>
      <c r="W654" s="83"/>
      <c r="X654" s="83"/>
      <c r="Y654" s="83"/>
      <c r="Z654" s="83"/>
    </row>
    <row r="655" spans="1:26" ht="12.75" customHeight="1" x14ac:dyDescent="0.2">
      <c r="A655" s="256"/>
      <c r="B655" s="257"/>
      <c r="C655" s="262"/>
      <c r="D655" s="262"/>
      <c r="E655" s="262"/>
      <c r="F655" s="262"/>
      <c r="G655" s="262"/>
      <c r="H655" s="262"/>
      <c r="I655" s="262"/>
      <c r="J655" s="262"/>
      <c r="K655" s="264"/>
      <c r="L655" s="83"/>
      <c r="M655" s="83"/>
      <c r="N655" s="83"/>
      <c r="O655" s="83"/>
      <c r="P655" s="83"/>
      <c r="Q655" s="83"/>
      <c r="R655" s="83"/>
      <c r="S655" s="83"/>
      <c r="T655" s="83"/>
      <c r="U655" s="83"/>
      <c r="V655" s="83"/>
      <c r="W655" s="83"/>
      <c r="X655" s="83"/>
      <c r="Y655" s="83"/>
      <c r="Z655" s="83"/>
    </row>
    <row r="656" spans="1:26" ht="12.75" customHeight="1" x14ac:dyDescent="0.2">
      <c r="A656" s="256"/>
      <c r="B656" s="257"/>
      <c r="C656" s="257"/>
      <c r="D656" s="257"/>
      <c r="E656" s="257"/>
      <c r="F656" s="361" t="s">
        <v>997</v>
      </c>
      <c r="G656" s="312"/>
      <c r="H656" s="312"/>
      <c r="I656" s="265">
        <f t="shared" ref="I656:K656" si="148">ROUND(SUM(I629:I655),2)</f>
        <v>5312.49</v>
      </c>
      <c r="J656" s="265">
        <f t="shared" si="148"/>
        <v>0</v>
      </c>
      <c r="K656" s="265">
        <f t="shared" si="148"/>
        <v>0</v>
      </c>
      <c r="L656" s="83"/>
      <c r="M656" s="83"/>
      <c r="N656" s="83"/>
      <c r="O656" s="83"/>
      <c r="P656" s="83"/>
      <c r="Q656" s="83"/>
      <c r="R656" s="83"/>
      <c r="S656" s="83"/>
      <c r="T656" s="83"/>
      <c r="U656" s="83"/>
      <c r="V656" s="83"/>
      <c r="W656" s="83"/>
      <c r="X656" s="83"/>
      <c r="Y656" s="83"/>
      <c r="Z656" s="83"/>
    </row>
    <row r="657" spans="1:26" ht="12.75" customHeight="1" x14ac:dyDescent="0.2">
      <c r="A657" s="256"/>
      <c r="B657" s="363"/>
      <c r="C657" s="312"/>
      <c r="D657" s="312"/>
      <c r="E657" s="312"/>
      <c r="F657" s="312"/>
      <c r="G657" s="312"/>
      <c r="H657" s="312"/>
      <c r="I657" s="312"/>
      <c r="J657" s="312"/>
      <c r="K657" s="256"/>
      <c r="L657" s="83"/>
      <c r="M657" s="83"/>
      <c r="N657" s="83"/>
      <c r="O657" s="83"/>
      <c r="P657" s="83"/>
      <c r="Q657" s="83"/>
      <c r="R657" s="83"/>
      <c r="S657" s="83"/>
      <c r="T657" s="83"/>
      <c r="U657" s="83"/>
      <c r="V657" s="83"/>
      <c r="W657" s="83"/>
      <c r="X657" s="83"/>
      <c r="Y657" s="83"/>
      <c r="Z657" s="83"/>
    </row>
    <row r="658" spans="1:26" ht="12.75" customHeight="1" x14ac:dyDescent="0.2">
      <c r="A658" s="266" t="s">
        <v>13467</v>
      </c>
      <c r="B658" s="365" t="s">
        <v>13467</v>
      </c>
      <c r="C658" s="293"/>
      <c r="D658" s="293"/>
      <c r="E658" s="293"/>
      <c r="F658" s="293"/>
      <c r="G658" s="293"/>
      <c r="H658" s="293"/>
      <c r="I658" s="293"/>
      <c r="J658" s="293"/>
      <c r="K658" s="269" t="s">
        <v>13467</v>
      </c>
      <c r="L658" s="1"/>
      <c r="M658" s="1"/>
      <c r="N658" s="1"/>
      <c r="O658" s="1"/>
      <c r="P658" s="1"/>
      <c r="Q658" s="1"/>
      <c r="R658" s="1"/>
      <c r="S658" s="1"/>
      <c r="T658" s="1"/>
      <c r="U658" s="1"/>
      <c r="V658" s="1"/>
      <c r="W658" s="1"/>
      <c r="X658" s="1"/>
      <c r="Y658" s="1"/>
      <c r="Z658" s="1"/>
    </row>
    <row r="659" spans="1:26" ht="12.75" customHeight="1" x14ac:dyDescent="0.2">
      <c r="A659" s="362"/>
      <c r="B659" s="312"/>
      <c r="C659" s="260"/>
      <c r="D659" s="260"/>
      <c r="E659" s="260"/>
      <c r="F659" s="260"/>
      <c r="G659" s="360" t="s">
        <v>982</v>
      </c>
      <c r="H659" s="312"/>
      <c r="I659" s="360" t="s">
        <v>983</v>
      </c>
      <c r="J659" s="312"/>
      <c r="K659" s="312"/>
      <c r="L659" s="83"/>
      <c r="M659" s="83"/>
      <c r="N659" s="83"/>
      <c r="O659" s="83"/>
      <c r="P659" s="83"/>
      <c r="Q659" s="83"/>
      <c r="R659" s="83"/>
      <c r="S659" s="83"/>
      <c r="T659" s="83"/>
      <c r="U659" s="83"/>
      <c r="V659" s="83"/>
      <c r="W659" s="83"/>
      <c r="X659" s="83"/>
      <c r="Y659" s="83"/>
      <c r="Z659" s="83"/>
    </row>
    <row r="660" spans="1:26" ht="12.75" customHeight="1" x14ac:dyDescent="0.2">
      <c r="A660" s="362" t="s">
        <v>984</v>
      </c>
      <c r="B660" s="312"/>
      <c r="C660" s="156" t="s">
        <v>985</v>
      </c>
      <c r="D660" s="156" t="s">
        <v>986</v>
      </c>
      <c r="E660" s="156" t="s">
        <v>989</v>
      </c>
      <c r="F660" s="156" t="s">
        <v>988</v>
      </c>
      <c r="G660" s="156" t="s">
        <v>989</v>
      </c>
      <c r="H660" s="156" t="s">
        <v>990</v>
      </c>
      <c r="I660" s="156" t="s">
        <v>991</v>
      </c>
      <c r="J660" s="156" t="s">
        <v>989</v>
      </c>
      <c r="K660" s="156" t="s">
        <v>990</v>
      </c>
      <c r="L660" s="83"/>
      <c r="M660" s="83"/>
      <c r="N660" s="83"/>
      <c r="O660" s="83"/>
      <c r="P660" s="83"/>
      <c r="Q660" s="83"/>
      <c r="R660" s="83"/>
      <c r="S660" s="83"/>
      <c r="T660" s="83"/>
      <c r="U660" s="83"/>
      <c r="V660" s="83"/>
      <c r="W660" s="83"/>
      <c r="X660" s="83"/>
      <c r="Y660" s="83"/>
      <c r="Z660" s="83"/>
    </row>
    <row r="661" spans="1:26" ht="12.75" customHeight="1" x14ac:dyDescent="0.2">
      <c r="A661" s="156"/>
      <c r="B661" s="261"/>
      <c r="C661" s="260"/>
      <c r="D661" s="156" t="s">
        <v>994</v>
      </c>
      <c r="E661" s="156" t="s">
        <v>992</v>
      </c>
      <c r="F661" s="156" t="s">
        <v>994</v>
      </c>
      <c r="G661" s="156" t="s">
        <v>992</v>
      </c>
      <c r="H661" s="156" t="s">
        <v>993</v>
      </c>
      <c r="I661" s="156" t="s">
        <v>994</v>
      </c>
      <c r="J661" s="156" t="s">
        <v>992</v>
      </c>
      <c r="K661" s="156" t="s">
        <v>993</v>
      </c>
      <c r="L661" s="83"/>
      <c r="M661" s="83"/>
      <c r="N661" s="83"/>
      <c r="O661" s="83"/>
      <c r="P661" s="83"/>
      <c r="Q661" s="83"/>
      <c r="R661" s="83"/>
      <c r="S661" s="83"/>
      <c r="T661" s="83"/>
      <c r="U661" s="83"/>
      <c r="V661" s="83"/>
      <c r="W661" s="83"/>
      <c r="X661" s="83"/>
      <c r="Y661" s="83"/>
      <c r="Z661" s="83"/>
    </row>
    <row r="662" spans="1:26" ht="12.75" customHeight="1" x14ac:dyDescent="0.2">
      <c r="A662" s="256"/>
      <c r="B662" s="257" t="s">
        <v>628</v>
      </c>
      <c r="C662" s="262">
        <v>0</v>
      </c>
      <c r="D662" s="262">
        <v>58.6</v>
      </c>
      <c r="E662" s="263"/>
      <c r="F662" s="262"/>
      <c r="G662" s="263"/>
      <c r="H662" s="262">
        <f t="shared" ref="H662:H687" si="149">E662*F662</f>
        <v>0</v>
      </c>
      <c r="I662" s="262">
        <f t="shared" ref="I662:I687" si="150">C662*D662</f>
        <v>0</v>
      </c>
      <c r="J662" s="262">
        <f t="shared" ref="J662:J687" si="151">C662*D662*F662</f>
        <v>0</v>
      </c>
      <c r="K662" s="262">
        <f t="shared" ref="K662:K687" si="152">C662*H662</f>
        <v>0</v>
      </c>
      <c r="L662" s="83"/>
      <c r="M662" s="83"/>
      <c r="N662" s="83"/>
      <c r="O662" s="83"/>
      <c r="P662" s="83"/>
      <c r="Q662" s="83"/>
      <c r="R662" s="83"/>
      <c r="S662" s="83"/>
      <c r="T662" s="83"/>
      <c r="U662" s="83"/>
      <c r="V662" s="83"/>
      <c r="W662" s="83"/>
      <c r="X662" s="83"/>
      <c r="Y662" s="83"/>
      <c r="Z662" s="83"/>
    </row>
    <row r="663" spans="1:26" ht="12.75" customHeight="1" x14ac:dyDescent="0.2">
      <c r="A663" s="256"/>
      <c r="B663" s="257" t="s">
        <v>628</v>
      </c>
      <c r="C663" s="262">
        <v>4</v>
      </c>
      <c r="D663" s="262">
        <v>56.7</v>
      </c>
      <c r="E663" s="263"/>
      <c r="F663" s="262"/>
      <c r="G663" s="263"/>
      <c r="H663" s="262">
        <f t="shared" si="149"/>
        <v>0</v>
      </c>
      <c r="I663" s="262">
        <f t="shared" si="150"/>
        <v>226.8</v>
      </c>
      <c r="J663" s="262">
        <f t="shared" si="151"/>
        <v>0</v>
      </c>
      <c r="K663" s="262">
        <f t="shared" si="152"/>
        <v>0</v>
      </c>
      <c r="L663" s="83"/>
      <c r="M663" s="83"/>
      <c r="N663" s="83"/>
      <c r="O663" s="83"/>
      <c r="P663" s="83"/>
      <c r="Q663" s="83"/>
      <c r="R663" s="83"/>
      <c r="S663" s="83"/>
      <c r="T663" s="83"/>
      <c r="U663" s="83"/>
      <c r="V663" s="83"/>
      <c r="W663" s="83"/>
      <c r="X663" s="83"/>
      <c r="Y663" s="83"/>
      <c r="Z663" s="83"/>
    </row>
    <row r="664" spans="1:26" ht="12.75" customHeight="1" x14ac:dyDescent="0.2">
      <c r="A664" s="256"/>
      <c r="B664" s="257" t="s">
        <v>628</v>
      </c>
      <c r="C664" s="262">
        <v>2</v>
      </c>
      <c r="D664" s="262">
        <v>45.18</v>
      </c>
      <c r="E664" s="263"/>
      <c r="F664" s="262"/>
      <c r="G664" s="263"/>
      <c r="H664" s="262">
        <f t="shared" si="149"/>
        <v>0</v>
      </c>
      <c r="I664" s="262">
        <f t="shared" si="150"/>
        <v>90.36</v>
      </c>
      <c r="J664" s="262">
        <f t="shared" si="151"/>
        <v>0</v>
      </c>
      <c r="K664" s="262">
        <f t="shared" si="152"/>
        <v>0</v>
      </c>
      <c r="L664" s="83"/>
      <c r="M664" s="83"/>
      <c r="N664" s="83"/>
      <c r="O664" s="83"/>
      <c r="P664" s="83"/>
      <c r="Q664" s="83"/>
      <c r="R664" s="83"/>
      <c r="S664" s="83"/>
      <c r="T664" s="83"/>
      <c r="U664" s="83"/>
      <c r="V664" s="83"/>
      <c r="W664" s="83"/>
      <c r="X664" s="83"/>
      <c r="Y664" s="83"/>
      <c r="Z664" s="83"/>
    </row>
    <row r="665" spans="1:26" ht="12.75" customHeight="1" x14ac:dyDescent="0.2">
      <c r="A665" s="256"/>
      <c r="B665" s="257" t="s">
        <v>628</v>
      </c>
      <c r="C665" s="262">
        <v>2</v>
      </c>
      <c r="D665" s="262">
        <v>47.16</v>
      </c>
      <c r="E665" s="263"/>
      <c r="F665" s="262"/>
      <c r="G665" s="263"/>
      <c r="H665" s="262">
        <f t="shared" si="149"/>
        <v>0</v>
      </c>
      <c r="I665" s="262">
        <f t="shared" si="150"/>
        <v>94.32</v>
      </c>
      <c r="J665" s="262">
        <f t="shared" si="151"/>
        <v>0</v>
      </c>
      <c r="K665" s="262">
        <f t="shared" si="152"/>
        <v>0</v>
      </c>
      <c r="L665" s="83"/>
      <c r="M665" s="83"/>
      <c r="N665" s="83"/>
      <c r="O665" s="83"/>
      <c r="P665" s="83"/>
      <c r="Q665" s="83"/>
      <c r="R665" s="83"/>
      <c r="S665" s="83"/>
      <c r="T665" s="83"/>
      <c r="U665" s="83"/>
      <c r="V665" s="83"/>
      <c r="W665" s="83"/>
      <c r="X665" s="83"/>
      <c r="Y665" s="83"/>
      <c r="Z665" s="83"/>
    </row>
    <row r="666" spans="1:26" ht="12.75" customHeight="1" x14ac:dyDescent="0.2">
      <c r="A666" s="256"/>
      <c r="B666" s="257" t="s">
        <v>628</v>
      </c>
      <c r="C666" s="262">
        <v>2</v>
      </c>
      <c r="D666" s="262">
        <v>58.6</v>
      </c>
      <c r="E666" s="263"/>
      <c r="F666" s="262"/>
      <c r="G666" s="263"/>
      <c r="H666" s="262">
        <f t="shared" si="149"/>
        <v>0</v>
      </c>
      <c r="I666" s="262">
        <f t="shared" si="150"/>
        <v>117.2</v>
      </c>
      <c r="J666" s="262">
        <f t="shared" si="151"/>
        <v>0</v>
      </c>
      <c r="K666" s="262">
        <f t="shared" si="152"/>
        <v>0</v>
      </c>
      <c r="L666" s="83"/>
      <c r="M666" s="83"/>
      <c r="N666" s="83"/>
      <c r="O666" s="83"/>
      <c r="P666" s="83"/>
      <c r="Q666" s="83"/>
      <c r="R666" s="83"/>
      <c r="S666" s="83"/>
      <c r="T666" s="83"/>
      <c r="U666" s="83"/>
      <c r="V666" s="83"/>
      <c r="W666" s="83"/>
      <c r="X666" s="83"/>
      <c r="Y666" s="83"/>
      <c r="Z666" s="83"/>
    </row>
    <row r="667" spans="1:26" ht="12.75" customHeight="1" x14ac:dyDescent="0.2">
      <c r="A667" s="256"/>
      <c r="B667" s="257" t="s">
        <v>628</v>
      </c>
      <c r="C667" s="262">
        <v>2</v>
      </c>
      <c r="D667" s="262">
        <v>48.73</v>
      </c>
      <c r="E667" s="263"/>
      <c r="F667" s="262"/>
      <c r="G667" s="263"/>
      <c r="H667" s="262">
        <f t="shared" si="149"/>
        <v>0</v>
      </c>
      <c r="I667" s="262">
        <f t="shared" si="150"/>
        <v>97.46</v>
      </c>
      <c r="J667" s="262">
        <f t="shared" si="151"/>
        <v>0</v>
      </c>
      <c r="K667" s="262">
        <f t="shared" si="152"/>
        <v>0</v>
      </c>
      <c r="L667" s="83"/>
      <c r="M667" s="83"/>
      <c r="N667" s="83"/>
      <c r="O667" s="83"/>
      <c r="P667" s="83"/>
      <c r="Q667" s="83"/>
      <c r="R667" s="83"/>
      <c r="S667" s="83"/>
      <c r="T667" s="83"/>
      <c r="U667" s="83"/>
      <c r="V667" s="83"/>
      <c r="W667" s="83"/>
      <c r="X667" s="83"/>
      <c r="Y667" s="83"/>
      <c r="Z667" s="83"/>
    </row>
    <row r="668" spans="1:26" ht="12.75" customHeight="1" x14ac:dyDescent="0.2">
      <c r="A668" s="256"/>
      <c r="B668" s="257" t="s">
        <v>628</v>
      </c>
      <c r="C668" s="262">
        <v>2</v>
      </c>
      <c r="D668" s="262">
        <v>44.01</v>
      </c>
      <c r="E668" s="263"/>
      <c r="F668" s="262"/>
      <c r="G668" s="263"/>
      <c r="H668" s="262">
        <f t="shared" si="149"/>
        <v>0</v>
      </c>
      <c r="I668" s="262">
        <f t="shared" si="150"/>
        <v>88.02</v>
      </c>
      <c r="J668" s="262">
        <f t="shared" si="151"/>
        <v>0</v>
      </c>
      <c r="K668" s="262">
        <f t="shared" si="152"/>
        <v>0</v>
      </c>
      <c r="L668" s="83"/>
      <c r="M668" s="83"/>
      <c r="N668" s="83"/>
      <c r="O668" s="83"/>
      <c r="P668" s="83"/>
      <c r="Q668" s="83"/>
      <c r="R668" s="83"/>
      <c r="S668" s="83"/>
      <c r="T668" s="83"/>
      <c r="U668" s="83"/>
      <c r="V668" s="83"/>
      <c r="W668" s="83"/>
      <c r="X668" s="83"/>
      <c r="Y668" s="83"/>
      <c r="Z668" s="83"/>
    </row>
    <row r="669" spans="1:26" ht="12.75" customHeight="1" x14ac:dyDescent="0.2">
      <c r="A669" s="256"/>
      <c r="B669" s="257" t="s">
        <v>628</v>
      </c>
      <c r="C669" s="262">
        <v>2</v>
      </c>
      <c r="D669" s="262">
        <v>48.33</v>
      </c>
      <c r="E669" s="263"/>
      <c r="F669" s="262"/>
      <c r="G669" s="263"/>
      <c r="H669" s="262">
        <f t="shared" si="149"/>
        <v>0</v>
      </c>
      <c r="I669" s="262">
        <f t="shared" si="150"/>
        <v>96.66</v>
      </c>
      <c r="J669" s="262">
        <f t="shared" si="151"/>
        <v>0</v>
      </c>
      <c r="K669" s="262">
        <f t="shared" si="152"/>
        <v>0</v>
      </c>
      <c r="L669" s="83"/>
      <c r="M669" s="83"/>
      <c r="N669" s="83"/>
      <c r="O669" s="83"/>
      <c r="P669" s="83"/>
      <c r="Q669" s="83"/>
      <c r="R669" s="83"/>
      <c r="S669" s="83"/>
      <c r="T669" s="83"/>
      <c r="U669" s="83"/>
      <c r="V669" s="83"/>
      <c r="W669" s="83"/>
      <c r="X669" s="83"/>
      <c r="Y669" s="83"/>
      <c r="Z669" s="83"/>
    </row>
    <row r="670" spans="1:26" ht="12.75" customHeight="1" x14ac:dyDescent="0.2">
      <c r="A670" s="256"/>
      <c r="B670" s="257" t="s">
        <v>628</v>
      </c>
      <c r="C670" s="262">
        <v>5</v>
      </c>
      <c r="D670" s="262">
        <v>14.92</v>
      </c>
      <c r="E670" s="263"/>
      <c r="F670" s="262"/>
      <c r="G670" s="263"/>
      <c r="H670" s="262">
        <f t="shared" si="149"/>
        <v>0</v>
      </c>
      <c r="I670" s="262">
        <f t="shared" si="150"/>
        <v>74.599999999999994</v>
      </c>
      <c r="J670" s="262">
        <f t="shared" si="151"/>
        <v>0</v>
      </c>
      <c r="K670" s="262">
        <f t="shared" si="152"/>
        <v>0</v>
      </c>
      <c r="L670" s="83"/>
      <c r="M670" s="83"/>
      <c r="N670" s="83"/>
      <c r="O670" s="83"/>
      <c r="P670" s="83"/>
      <c r="Q670" s="83"/>
      <c r="R670" s="83"/>
      <c r="S670" s="83"/>
      <c r="T670" s="83"/>
      <c r="U670" s="83"/>
      <c r="V670" s="83"/>
      <c r="W670" s="83"/>
      <c r="X670" s="83"/>
      <c r="Y670" s="83"/>
      <c r="Z670" s="83"/>
    </row>
    <row r="671" spans="1:26" ht="12.75" customHeight="1" x14ac:dyDescent="0.2">
      <c r="A671" s="256"/>
      <c r="B671" s="257" t="s">
        <v>628</v>
      </c>
      <c r="C671" s="262">
        <v>2</v>
      </c>
      <c r="D671" s="262">
        <v>52.21</v>
      </c>
      <c r="E671" s="263"/>
      <c r="F671" s="262"/>
      <c r="G671" s="263"/>
      <c r="H671" s="262">
        <f t="shared" si="149"/>
        <v>0</v>
      </c>
      <c r="I671" s="262">
        <f t="shared" si="150"/>
        <v>104.42</v>
      </c>
      <c r="J671" s="262">
        <f t="shared" si="151"/>
        <v>0</v>
      </c>
      <c r="K671" s="262">
        <f t="shared" si="152"/>
        <v>0</v>
      </c>
      <c r="L671" s="83"/>
      <c r="M671" s="83"/>
      <c r="N671" s="83"/>
      <c r="O671" s="83"/>
      <c r="P671" s="83"/>
      <c r="Q671" s="83"/>
      <c r="R671" s="83"/>
      <c r="S671" s="83"/>
      <c r="T671" s="83"/>
      <c r="U671" s="83"/>
      <c r="V671" s="83"/>
      <c r="W671" s="83"/>
      <c r="X671" s="83"/>
      <c r="Y671" s="83"/>
      <c r="Z671" s="83"/>
    </row>
    <row r="672" spans="1:26" ht="12.75" customHeight="1" x14ac:dyDescent="0.2">
      <c r="A672" s="256"/>
      <c r="B672" s="257" t="s">
        <v>628</v>
      </c>
      <c r="C672" s="262">
        <v>2</v>
      </c>
      <c r="D672" s="262">
        <v>42.23</v>
      </c>
      <c r="E672" s="263"/>
      <c r="F672" s="262"/>
      <c r="G672" s="263"/>
      <c r="H672" s="262">
        <f t="shared" si="149"/>
        <v>0</v>
      </c>
      <c r="I672" s="262">
        <f t="shared" si="150"/>
        <v>84.46</v>
      </c>
      <c r="J672" s="262">
        <f t="shared" si="151"/>
        <v>0</v>
      </c>
      <c r="K672" s="262">
        <f t="shared" si="152"/>
        <v>0</v>
      </c>
      <c r="L672" s="83"/>
      <c r="M672" s="83"/>
      <c r="N672" s="83"/>
      <c r="O672" s="83"/>
      <c r="P672" s="83"/>
      <c r="Q672" s="83"/>
      <c r="R672" s="83"/>
      <c r="S672" s="83"/>
      <c r="T672" s="83"/>
      <c r="U672" s="83"/>
      <c r="V672" s="83"/>
      <c r="W672" s="83"/>
      <c r="X672" s="83"/>
      <c r="Y672" s="83"/>
      <c r="Z672" s="83"/>
    </row>
    <row r="673" spans="1:26" ht="12.75" customHeight="1" x14ac:dyDescent="0.2">
      <c r="A673" s="256"/>
      <c r="B673" s="257" t="s">
        <v>628</v>
      </c>
      <c r="C673" s="262">
        <v>0</v>
      </c>
      <c r="D673" s="262">
        <v>7.8</v>
      </c>
      <c r="E673" s="263"/>
      <c r="F673" s="262"/>
      <c r="G673" s="263"/>
      <c r="H673" s="262">
        <f t="shared" si="149"/>
        <v>0</v>
      </c>
      <c r="I673" s="262">
        <f t="shared" si="150"/>
        <v>0</v>
      </c>
      <c r="J673" s="262">
        <f t="shared" si="151"/>
        <v>0</v>
      </c>
      <c r="K673" s="262">
        <f t="shared" si="152"/>
        <v>0</v>
      </c>
      <c r="L673" s="83"/>
      <c r="M673" s="83"/>
      <c r="N673" s="83"/>
      <c r="O673" s="83"/>
      <c r="P673" s="83"/>
      <c r="Q673" s="83"/>
      <c r="R673" s="83"/>
      <c r="S673" s="83"/>
      <c r="T673" s="83"/>
      <c r="U673" s="83"/>
      <c r="V673" s="83"/>
      <c r="W673" s="83"/>
      <c r="X673" s="83"/>
      <c r="Y673" s="83"/>
      <c r="Z673" s="83"/>
    </row>
    <row r="674" spans="1:26" ht="12.75" customHeight="1" x14ac:dyDescent="0.2">
      <c r="A674" s="256"/>
      <c r="B674" s="257" t="s">
        <v>628</v>
      </c>
      <c r="C674" s="262">
        <v>0</v>
      </c>
      <c r="D674" s="262">
        <v>11.75</v>
      </c>
      <c r="E674" s="263"/>
      <c r="F674" s="262"/>
      <c r="G674" s="263"/>
      <c r="H674" s="262">
        <f t="shared" si="149"/>
        <v>0</v>
      </c>
      <c r="I674" s="262">
        <f t="shared" si="150"/>
        <v>0</v>
      </c>
      <c r="J674" s="262">
        <f t="shared" si="151"/>
        <v>0</v>
      </c>
      <c r="K674" s="262">
        <f t="shared" si="152"/>
        <v>0</v>
      </c>
      <c r="L674" s="83"/>
      <c r="M674" s="83"/>
      <c r="N674" s="83"/>
      <c r="O674" s="83"/>
      <c r="P674" s="83"/>
      <c r="Q674" s="83"/>
      <c r="R674" s="83"/>
      <c r="S674" s="83"/>
      <c r="T674" s="83"/>
      <c r="U674" s="83"/>
      <c r="V674" s="83"/>
      <c r="W674" s="83"/>
      <c r="X674" s="83"/>
      <c r="Y674" s="83"/>
      <c r="Z674" s="83"/>
    </row>
    <row r="675" spans="1:26" ht="12.75" customHeight="1" x14ac:dyDescent="0.2">
      <c r="A675" s="256"/>
      <c r="B675" s="257" t="s">
        <v>629</v>
      </c>
      <c r="C675" s="262">
        <v>0</v>
      </c>
      <c r="D675" s="262">
        <v>58.6</v>
      </c>
      <c r="E675" s="263"/>
      <c r="F675" s="262"/>
      <c r="G675" s="263"/>
      <c r="H675" s="262">
        <f t="shared" si="149"/>
        <v>0</v>
      </c>
      <c r="I675" s="262">
        <f t="shared" si="150"/>
        <v>0</v>
      </c>
      <c r="J675" s="262">
        <f t="shared" si="151"/>
        <v>0</v>
      </c>
      <c r="K675" s="262">
        <f t="shared" si="152"/>
        <v>0</v>
      </c>
      <c r="L675" s="83"/>
      <c r="M675" s="83"/>
      <c r="N675" s="83"/>
      <c r="O675" s="83"/>
      <c r="P675" s="83"/>
      <c r="Q675" s="83"/>
      <c r="R675" s="83"/>
      <c r="S675" s="83"/>
      <c r="T675" s="83"/>
      <c r="U675" s="83"/>
      <c r="V675" s="83"/>
      <c r="W675" s="83"/>
      <c r="X675" s="83"/>
      <c r="Y675" s="83"/>
      <c r="Z675" s="83"/>
    </row>
    <row r="676" spans="1:26" ht="12.75" customHeight="1" x14ac:dyDescent="0.2">
      <c r="A676" s="256"/>
      <c r="B676" s="257" t="s">
        <v>629</v>
      </c>
      <c r="C676" s="262">
        <v>2</v>
      </c>
      <c r="D676" s="262">
        <v>41.2</v>
      </c>
      <c r="E676" s="263"/>
      <c r="F676" s="262"/>
      <c r="G676" s="263"/>
      <c r="H676" s="262">
        <f t="shared" si="149"/>
        <v>0</v>
      </c>
      <c r="I676" s="262">
        <f t="shared" si="150"/>
        <v>82.4</v>
      </c>
      <c r="J676" s="262">
        <f t="shared" si="151"/>
        <v>0</v>
      </c>
      <c r="K676" s="262">
        <f t="shared" si="152"/>
        <v>0</v>
      </c>
      <c r="L676" s="83"/>
      <c r="M676" s="83"/>
      <c r="N676" s="83"/>
      <c r="O676" s="83"/>
      <c r="P676" s="83"/>
      <c r="Q676" s="83"/>
      <c r="R676" s="83"/>
      <c r="S676" s="83"/>
      <c r="T676" s="83"/>
      <c r="U676" s="83"/>
      <c r="V676" s="83"/>
      <c r="W676" s="83"/>
      <c r="X676" s="83"/>
      <c r="Y676" s="83"/>
      <c r="Z676" s="83"/>
    </row>
    <row r="677" spans="1:26" ht="12.75" customHeight="1" x14ac:dyDescent="0.2">
      <c r="A677" s="256"/>
      <c r="B677" s="257" t="s">
        <v>629</v>
      </c>
      <c r="C677" s="262">
        <v>2</v>
      </c>
      <c r="D677" s="262">
        <v>51.14</v>
      </c>
      <c r="E677" s="263"/>
      <c r="F677" s="262"/>
      <c r="G677" s="263"/>
      <c r="H677" s="262">
        <f t="shared" si="149"/>
        <v>0</v>
      </c>
      <c r="I677" s="262">
        <f t="shared" si="150"/>
        <v>102.28</v>
      </c>
      <c r="J677" s="262">
        <f t="shared" si="151"/>
        <v>0</v>
      </c>
      <c r="K677" s="262">
        <f t="shared" si="152"/>
        <v>0</v>
      </c>
      <c r="L677" s="83"/>
      <c r="M677" s="83"/>
      <c r="N677" s="83"/>
      <c r="O677" s="83"/>
      <c r="P677" s="83"/>
      <c r="Q677" s="83"/>
      <c r="R677" s="83"/>
      <c r="S677" s="83"/>
      <c r="T677" s="83"/>
      <c r="U677" s="83"/>
      <c r="V677" s="83"/>
      <c r="W677" s="83"/>
      <c r="X677" s="83"/>
      <c r="Y677" s="83"/>
      <c r="Z677" s="83"/>
    </row>
    <row r="678" spans="1:26" ht="12.75" customHeight="1" x14ac:dyDescent="0.2">
      <c r="A678" s="256"/>
      <c r="B678" s="257" t="s">
        <v>629</v>
      </c>
      <c r="C678" s="262">
        <v>2</v>
      </c>
      <c r="D678" s="262">
        <v>45.31</v>
      </c>
      <c r="E678" s="263"/>
      <c r="F678" s="262"/>
      <c r="G678" s="263"/>
      <c r="H678" s="262">
        <f t="shared" si="149"/>
        <v>0</v>
      </c>
      <c r="I678" s="262">
        <f t="shared" si="150"/>
        <v>90.62</v>
      </c>
      <c r="J678" s="262">
        <f t="shared" si="151"/>
        <v>0</v>
      </c>
      <c r="K678" s="262">
        <f t="shared" si="152"/>
        <v>0</v>
      </c>
      <c r="L678" s="83"/>
      <c r="M678" s="83"/>
      <c r="N678" s="83"/>
      <c r="O678" s="83"/>
      <c r="P678" s="83"/>
      <c r="Q678" s="83"/>
      <c r="R678" s="83"/>
      <c r="S678" s="83"/>
      <c r="T678" s="83"/>
      <c r="U678" s="83"/>
      <c r="V678" s="83"/>
      <c r="W678" s="83"/>
      <c r="X678" s="83"/>
      <c r="Y678" s="83"/>
      <c r="Z678" s="83"/>
    </row>
    <row r="679" spans="1:26" ht="12.75" customHeight="1" x14ac:dyDescent="0.2">
      <c r="A679" s="256"/>
      <c r="B679" s="257" t="s">
        <v>629</v>
      </c>
      <c r="C679" s="262">
        <v>2</v>
      </c>
      <c r="D679" s="262">
        <v>58.6</v>
      </c>
      <c r="E679" s="263"/>
      <c r="F679" s="262"/>
      <c r="G679" s="263"/>
      <c r="H679" s="262">
        <f t="shared" si="149"/>
        <v>0</v>
      </c>
      <c r="I679" s="262">
        <f t="shared" si="150"/>
        <v>117.2</v>
      </c>
      <c r="J679" s="262">
        <f t="shared" si="151"/>
        <v>0</v>
      </c>
      <c r="K679" s="262">
        <f t="shared" si="152"/>
        <v>0</v>
      </c>
      <c r="L679" s="83"/>
      <c r="M679" s="83"/>
      <c r="N679" s="83"/>
      <c r="O679" s="83"/>
      <c r="P679" s="83"/>
      <c r="Q679" s="83"/>
      <c r="R679" s="83"/>
      <c r="S679" s="83"/>
      <c r="T679" s="83"/>
      <c r="U679" s="83"/>
      <c r="V679" s="83"/>
      <c r="W679" s="83"/>
      <c r="X679" s="83"/>
      <c r="Y679" s="83"/>
      <c r="Z679" s="83"/>
    </row>
    <row r="680" spans="1:26" ht="12.75" customHeight="1" x14ac:dyDescent="0.2">
      <c r="A680" s="256"/>
      <c r="B680" s="257" t="s">
        <v>629</v>
      </c>
      <c r="C680" s="262">
        <v>2</v>
      </c>
      <c r="D680" s="262">
        <v>51.14</v>
      </c>
      <c r="E680" s="263"/>
      <c r="F680" s="262"/>
      <c r="G680" s="263"/>
      <c r="H680" s="262">
        <f t="shared" si="149"/>
        <v>0</v>
      </c>
      <c r="I680" s="262">
        <f t="shared" si="150"/>
        <v>102.28</v>
      </c>
      <c r="J680" s="262">
        <f t="shared" si="151"/>
        <v>0</v>
      </c>
      <c r="K680" s="262">
        <f t="shared" si="152"/>
        <v>0</v>
      </c>
      <c r="L680" s="83"/>
      <c r="M680" s="83"/>
      <c r="N680" s="83"/>
      <c r="O680" s="83"/>
      <c r="P680" s="83"/>
      <c r="Q680" s="83"/>
      <c r="R680" s="83"/>
      <c r="S680" s="83"/>
      <c r="T680" s="83"/>
      <c r="U680" s="83"/>
      <c r="V680" s="83"/>
      <c r="W680" s="83"/>
      <c r="X680" s="83"/>
      <c r="Y680" s="83"/>
      <c r="Z680" s="83"/>
    </row>
    <row r="681" spans="1:26" ht="12.75" customHeight="1" x14ac:dyDescent="0.2">
      <c r="A681" s="256"/>
      <c r="B681" s="257" t="s">
        <v>629</v>
      </c>
      <c r="C681" s="262">
        <v>2</v>
      </c>
      <c r="D681" s="262">
        <v>41.2</v>
      </c>
      <c r="E681" s="263"/>
      <c r="F681" s="262"/>
      <c r="G681" s="263"/>
      <c r="H681" s="262">
        <f t="shared" si="149"/>
        <v>0</v>
      </c>
      <c r="I681" s="262">
        <f t="shared" si="150"/>
        <v>82.4</v>
      </c>
      <c r="J681" s="262">
        <f t="shared" si="151"/>
        <v>0</v>
      </c>
      <c r="K681" s="262">
        <f t="shared" si="152"/>
        <v>0</v>
      </c>
      <c r="L681" s="83"/>
      <c r="M681" s="83"/>
      <c r="N681" s="83"/>
      <c r="O681" s="83"/>
      <c r="P681" s="83"/>
      <c r="Q681" s="83"/>
      <c r="R681" s="83"/>
      <c r="S681" s="83"/>
      <c r="T681" s="83"/>
      <c r="U681" s="83"/>
      <c r="V681" s="83"/>
      <c r="W681" s="83"/>
      <c r="X681" s="83"/>
      <c r="Y681" s="83"/>
      <c r="Z681" s="83"/>
    </row>
    <row r="682" spans="1:26" ht="12.75" customHeight="1" x14ac:dyDescent="0.2">
      <c r="A682" s="256"/>
      <c r="B682" s="257" t="s">
        <v>629</v>
      </c>
      <c r="C682" s="262">
        <v>0</v>
      </c>
      <c r="D682" s="262">
        <v>54.75</v>
      </c>
      <c r="E682" s="263"/>
      <c r="F682" s="262"/>
      <c r="G682" s="263"/>
      <c r="H682" s="262">
        <f t="shared" si="149"/>
        <v>0</v>
      </c>
      <c r="I682" s="262">
        <f t="shared" si="150"/>
        <v>0</v>
      </c>
      <c r="J682" s="262">
        <f t="shared" si="151"/>
        <v>0</v>
      </c>
      <c r="K682" s="262">
        <f t="shared" si="152"/>
        <v>0</v>
      </c>
      <c r="L682" s="83"/>
      <c r="M682" s="83"/>
      <c r="N682" s="83"/>
      <c r="O682" s="83"/>
      <c r="P682" s="83"/>
      <c r="Q682" s="83"/>
      <c r="R682" s="83"/>
      <c r="S682" s="83"/>
      <c r="T682" s="83"/>
      <c r="U682" s="83"/>
      <c r="V682" s="83"/>
      <c r="W682" s="83"/>
      <c r="X682" s="83"/>
      <c r="Y682" s="83"/>
      <c r="Z682" s="83"/>
    </row>
    <row r="683" spans="1:26" ht="12.75" customHeight="1" x14ac:dyDescent="0.2">
      <c r="A683" s="256"/>
      <c r="B683" s="257" t="s">
        <v>629</v>
      </c>
      <c r="C683" s="262">
        <v>2</v>
      </c>
      <c r="D683" s="262">
        <v>30.43</v>
      </c>
      <c r="E683" s="263"/>
      <c r="F683" s="262"/>
      <c r="G683" s="263"/>
      <c r="H683" s="262">
        <f t="shared" si="149"/>
        <v>0</v>
      </c>
      <c r="I683" s="262">
        <f t="shared" si="150"/>
        <v>60.86</v>
      </c>
      <c r="J683" s="262">
        <f t="shared" si="151"/>
        <v>0</v>
      </c>
      <c r="K683" s="262">
        <f t="shared" si="152"/>
        <v>0</v>
      </c>
      <c r="L683" s="83"/>
      <c r="M683" s="83"/>
      <c r="N683" s="83"/>
      <c r="O683" s="83"/>
      <c r="P683" s="83"/>
      <c r="Q683" s="83"/>
      <c r="R683" s="83"/>
      <c r="S683" s="83"/>
      <c r="T683" s="83"/>
      <c r="U683" s="83"/>
      <c r="V683" s="83"/>
      <c r="W683" s="83"/>
      <c r="X683" s="83"/>
      <c r="Y683" s="83"/>
      <c r="Z683" s="83"/>
    </row>
    <row r="684" spans="1:26" ht="12.75" customHeight="1" x14ac:dyDescent="0.2">
      <c r="A684" s="256"/>
      <c r="B684" s="257" t="s">
        <v>629</v>
      </c>
      <c r="C684" s="262">
        <v>2</v>
      </c>
      <c r="D684" s="262">
        <v>48.5</v>
      </c>
      <c r="E684" s="263"/>
      <c r="F684" s="262"/>
      <c r="G684" s="263"/>
      <c r="H684" s="262">
        <f t="shared" si="149"/>
        <v>0</v>
      </c>
      <c r="I684" s="262">
        <f t="shared" si="150"/>
        <v>97</v>
      </c>
      <c r="J684" s="262">
        <f t="shared" si="151"/>
        <v>0</v>
      </c>
      <c r="K684" s="262">
        <f t="shared" si="152"/>
        <v>0</v>
      </c>
      <c r="L684" s="83"/>
      <c r="M684" s="83"/>
      <c r="N684" s="83"/>
      <c r="O684" s="83"/>
      <c r="P684" s="83"/>
      <c r="Q684" s="83"/>
      <c r="R684" s="83"/>
      <c r="S684" s="83"/>
      <c r="T684" s="83"/>
      <c r="U684" s="83"/>
      <c r="V684" s="83"/>
      <c r="W684" s="83"/>
      <c r="X684" s="83"/>
      <c r="Y684" s="83"/>
      <c r="Z684" s="83"/>
    </row>
    <row r="685" spans="1:26" ht="12.75" customHeight="1" x14ac:dyDescent="0.2">
      <c r="A685" s="256"/>
      <c r="B685" s="257" t="s">
        <v>629</v>
      </c>
      <c r="C685" s="262">
        <v>0</v>
      </c>
      <c r="D685" s="262">
        <v>7.25</v>
      </c>
      <c r="E685" s="263"/>
      <c r="F685" s="262"/>
      <c r="G685" s="263"/>
      <c r="H685" s="262">
        <f t="shared" si="149"/>
        <v>0</v>
      </c>
      <c r="I685" s="262">
        <f t="shared" si="150"/>
        <v>0</v>
      </c>
      <c r="J685" s="262">
        <f t="shared" si="151"/>
        <v>0</v>
      </c>
      <c r="K685" s="262">
        <f t="shared" si="152"/>
        <v>0</v>
      </c>
      <c r="L685" s="83"/>
      <c r="M685" s="83"/>
      <c r="N685" s="83"/>
      <c r="O685" s="83"/>
      <c r="P685" s="83"/>
      <c r="Q685" s="83"/>
      <c r="R685" s="83"/>
      <c r="S685" s="83"/>
      <c r="T685" s="83"/>
      <c r="U685" s="83"/>
      <c r="V685" s="83"/>
      <c r="W685" s="83"/>
      <c r="X685" s="83"/>
      <c r="Y685" s="83"/>
      <c r="Z685" s="83"/>
    </row>
    <row r="686" spans="1:26" ht="12.75" customHeight="1" x14ac:dyDescent="0.2">
      <c r="A686" s="256"/>
      <c r="B686" s="257" t="s">
        <v>629</v>
      </c>
      <c r="C686" s="262">
        <v>0</v>
      </c>
      <c r="D686" s="262">
        <v>11.64</v>
      </c>
      <c r="E686" s="263"/>
      <c r="F686" s="262"/>
      <c r="G686" s="263"/>
      <c r="H686" s="262">
        <f t="shared" si="149"/>
        <v>0</v>
      </c>
      <c r="I686" s="262">
        <f t="shared" si="150"/>
        <v>0</v>
      </c>
      <c r="J686" s="262">
        <f t="shared" si="151"/>
        <v>0</v>
      </c>
      <c r="K686" s="262">
        <f t="shared" si="152"/>
        <v>0</v>
      </c>
      <c r="L686" s="83"/>
      <c r="M686" s="83"/>
      <c r="N686" s="83"/>
      <c r="O686" s="83"/>
      <c r="P686" s="83"/>
      <c r="Q686" s="83"/>
      <c r="R686" s="83"/>
      <c r="S686" s="83"/>
      <c r="T686" s="83"/>
      <c r="U686" s="83"/>
      <c r="V686" s="83"/>
      <c r="W686" s="83"/>
      <c r="X686" s="83"/>
      <c r="Y686" s="83"/>
      <c r="Z686" s="83"/>
    </row>
    <row r="687" spans="1:26" ht="12.75" customHeight="1" x14ac:dyDescent="0.2">
      <c r="A687" s="256"/>
      <c r="B687" s="257" t="s">
        <v>1038</v>
      </c>
      <c r="C687" s="262">
        <f>12*5</f>
        <v>60</v>
      </c>
      <c r="D687" s="262">
        <v>12</v>
      </c>
      <c r="E687" s="263"/>
      <c r="F687" s="262"/>
      <c r="G687" s="263"/>
      <c r="H687" s="262">
        <f t="shared" si="149"/>
        <v>0</v>
      </c>
      <c r="I687" s="262">
        <f t="shared" si="150"/>
        <v>720</v>
      </c>
      <c r="J687" s="262">
        <f t="shared" si="151"/>
        <v>0</v>
      </c>
      <c r="K687" s="262">
        <f t="shared" si="152"/>
        <v>0</v>
      </c>
      <c r="L687" s="83"/>
      <c r="M687" s="83"/>
      <c r="N687" s="83"/>
      <c r="O687" s="83"/>
      <c r="P687" s="83"/>
      <c r="Q687" s="83"/>
      <c r="R687" s="83"/>
      <c r="S687" s="83"/>
      <c r="T687" s="83"/>
      <c r="U687" s="83"/>
      <c r="V687" s="83"/>
      <c r="W687" s="83"/>
      <c r="X687" s="83"/>
      <c r="Y687" s="83"/>
      <c r="Z687" s="83"/>
    </row>
    <row r="688" spans="1:26" ht="12.75" customHeight="1" x14ac:dyDescent="0.2">
      <c r="A688" s="256"/>
      <c r="B688" s="257"/>
      <c r="C688" s="262"/>
      <c r="D688" s="262"/>
      <c r="E688" s="262"/>
      <c r="F688" s="262"/>
      <c r="G688" s="262"/>
      <c r="H688" s="262"/>
      <c r="I688" s="262"/>
      <c r="J688" s="262"/>
      <c r="K688" s="264"/>
      <c r="L688" s="83"/>
      <c r="M688" s="83"/>
      <c r="N688" s="83"/>
      <c r="O688" s="83"/>
      <c r="P688" s="83"/>
      <c r="Q688" s="83"/>
      <c r="R688" s="83"/>
      <c r="S688" s="83"/>
      <c r="T688" s="83"/>
      <c r="U688" s="83"/>
      <c r="V688" s="83"/>
      <c r="W688" s="83"/>
      <c r="X688" s="83"/>
      <c r="Y688" s="83"/>
      <c r="Z688" s="83"/>
    </row>
    <row r="689" spans="1:26" ht="12.75" customHeight="1" x14ac:dyDescent="0.2">
      <c r="A689" s="256"/>
      <c r="B689" s="257"/>
      <c r="C689" s="257"/>
      <c r="D689" s="257"/>
      <c r="E689" s="257"/>
      <c r="F689" s="361" t="s">
        <v>997</v>
      </c>
      <c r="G689" s="312"/>
      <c r="H689" s="312"/>
      <c r="I689" s="265">
        <f t="shared" ref="I689:K689" si="153">ROUND(SUM(I662:I688),2)</f>
        <v>2529.34</v>
      </c>
      <c r="J689" s="265">
        <f t="shared" si="153"/>
        <v>0</v>
      </c>
      <c r="K689" s="265">
        <f t="shared" si="153"/>
        <v>0</v>
      </c>
      <c r="L689" s="83"/>
      <c r="M689" s="83"/>
      <c r="N689" s="83"/>
      <c r="O689" s="83"/>
      <c r="P689" s="83"/>
      <c r="Q689" s="83"/>
      <c r="R689" s="83"/>
      <c r="S689" s="83"/>
      <c r="T689" s="83"/>
      <c r="U689" s="83"/>
      <c r="V689" s="83"/>
      <c r="W689" s="83"/>
      <c r="X689" s="83"/>
      <c r="Y689" s="83"/>
      <c r="Z689" s="83"/>
    </row>
    <row r="690" spans="1:26" ht="12.75" customHeight="1" x14ac:dyDescent="0.2">
      <c r="A690" s="256"/>
      <c r="B690" s="363"/>
      <c r="C690" s="312"/>
      <c r="D690" s="312"/>
      <c r="E690" s="312"/>
      <c r="F690" s="312"/>
      <c r="G690" s="312"/>
      <c r="H690" s="312"/>
      <c r="I690" s="312"/>
      <c r="J690" s="312"/>
      <c r="K690" s="256"/>
      <c r="L690" s="83"/>
      <c r="M690" s="83"/>
      <c r="N690" s="83"/>
      <c r="O690" s="83"/>
      <c r="P690" s="83"/>
      <c r="Q690" s="83"/>
      <c r="R690" s="83"/>
      <c r="S690" s="83"/>
      <c r="T690" s="83"/>
      <c r="U690" s="83"/>
      <c r="V690" s="83"/>
      <c r="W690" s="83"/>
      <c r="X690" s="83"/>
      <c r="Y690" s="83"/>
      <c r="Z690" s="83"/>
    </row>
    <row r="691" spans="1:26" ht="12.75" customHeight="1" x14ac:dyDescent="0.2">
      <c r="A691" s="266" t="s">
        <v>13467</v>
      </c>
      <c r="B691" s="365" t="s">
        <v>13467</v>
      </c>
      <c r="C691" s="293"/>
      <c r="D691" s="293"/>
      <c r="E691" s="293"/>
      <c r="F691" s="293"/>
      <c r="G691" s="293"/>
      <c r="H691" s="293"/>
      <c r="I691" s="293"/>
      <c r="J691" s="293"/>
      <c r="K691" s="269" t="s">
        <v>13467</v>
      </c>
      <c r="L691" s="1"/>
      <c r="M691" s="1"/>
      <c r="N691" s="1"/>
      <c r="O691" s="1"/>
      <c r="P691" s="1"/>
      <c r="Q691" s="1"/>
      <c r="R691" s="1"/>
      <c r="S691" s="1"/>
      <c r="T691" s="1"/>
      <c r="U691" s="1"/>
      <c r="V691" s="1"/>
      <c r="W691" s="1"/>
      <c r="X691" s="1"/>
      <c r="Y691" s="1"/>
      <c r="Z691" s="1"/>
    </row>
    <row r="692" spans="1:26" ht="12.75" customHeight="1" x14ac:dyDescent="0.2">
      <c r="A692" s="362"/>
      <c r="B692" s="312"/>
      <c r="C692" s="260"/>
      <c r="D692" s="260"/>
      <c r="E692" s="260"/>
      <c r="F692" s="260"/>
      <c r="G692" s="360" t="s">
        <v>982</v>
      </c>
      <c r="H692" s="312"/>
      <c r="I692" s="360" t="s">
        <v>983</v>
      </c>
      <c r="J692" s="312"/>
      <c r="K692" s="312"/>
      <c r="L692" s="83"/>
      <c r="M692" s="83"/>
      <c r="N692" s="83"/>
      <c r="O692" s="83"/>
      <c r="P692" s="83"/>
      <c r="Q692" s="83"/>
      <c r="R692" s="83"/>
      <c r="S692" s="83"/>
      <c r="T692" s="83"/>
      <c r="U692" s="83"/>
      <c r="V692" s="83"/>
      <c r="W692" s="83"/>
      <c r="X692" s="83"/>
      <c r="Y692" s="83"/>
      <c r="Z692" s="83"/>
    </row>
    <row r="693" spans="1:26" ht="12.75" customHeight="1" x14ac:dyDescent="0.2">
      <c r="A693" s="362" t="s">
        <v>984</v>
      </c>
      <c r="B693" s="312"/>
      <c r="C693" s="156" t="s">
        <v>985</v>
      </c>
      <c r="D693" s="156" t="s">
        <v>986</v>
      </c>
      <c r="E693" s="156" t="s">
        <v>989</v>
      </c>
      <c r="F693" s="156" t="s">
        <v>988</v>
      </c>
      <c r="G693" s="156" t="s">
        <v>989</v>
      </c>
      <c r="H693" s="156" t="s">
        <v>990</v>
      </c>
      <c r="I693" s="156" t="s">
        <v>991</v>
      </c>
      <c r="J693" s="156" t="s">
        <v>989</v>
      </c>
      <c r="K693" s="156" t="s">
        <v>990</v>
      </c>
      <c r="L693" s="83"/>
      <c r="M693" s="83"/>
      <c r="N693" s="83"/>
      <c r="O693" s="83"/>
      <c r="P693" s="83"/>
      <c r="Q693" s="83"/>
      <c r="R693" s="83"/>
      <c r="S693" s="83"/>
      <c r="T693" s="83"/>
      <c r="U693" s="83"/>
      <c r="V693" s="83"/>
      <c r="W693" s="83"/>
      <c r="X693" s="83"/>
      <c r="Y693" s="83"/>
      <c r="Z693" s="83"/>
    </row>
    <row r="694" spans="1:26" ht="12.75" customHeight="1" x14ac:dyDescent="0.2">
      <c r="A694" s="156"/>
      <c r="B694" s="261"/>
      <c r="C694" s="260"/>
      <c r="D694" s="156" t="s">
        <v>994</v>
      </c>
      <c r="E694" s="156" t="s">
        <v>992</v>
      </c>
      <c r="F694" s="156" t="s">
        <v>994</v>
      </c>
      <c r="G694" s="156" t="s">
        <v>992</v>
      </c>
      <c r="H694" s="156" t="s">
        <v>993</v>
      </c>
      <c r="I694" s="156" t="s">
        <v>994</v>
      </c>
      <c r="J694" s="156" t="s">
        <v>992</v>
      </c>
      <c r="K694" s="156" t="s">
        <v>993</v>
      </c>
      <c r="L694" s="83"/>
      <c r="M694" s="83"/>
      <c r="N694" s="83"/>
      <c r="O694" s="83"/>
      <c r="P694" s="83"/>
      <c r="Q694" s="83"/>
      <c r="R694" s="83"/>
      <c r="S694" s="83"/>
      <c r="T694" s="83"/>
      <c r="U694" s="83"/>
      <c r="V694" s="83"/>
      <c r="W694" s="83"/>
      <c r="X694" s="83"/>
      <c r="Y694" s="83"/>
      <c r="Z694" s="83"/>
    </row>
    <row r="695" spans="1:26" ht="12.75" customHeight="1" x14ac:dyDescent="0.2">
      <c r="A695" s="256"/>
      <c r="B695" s="257" t="s">
        <v>628</v>
      </c>
      <c r="C695" s="262">
        <v>5</v>
      </c>
      <c r="D695" s="262">
        <v>58.6</v>
      </c>
      <c r="E695" s="263"/>
      <c r="F695" s="262"/>
      <c r="G695" s="263"/>
      <c r="H695" s="262">
        <f t="shared" ref="H695:H719" si="154">E695*F695</f>
        <v>0</v>
      </c>
      <c r="I695" s="262">
        <f t="shared" ref="I695:I719" si="155">C695*D695</f>
        <v>293</v>
      </c>
      <c r="J695" s="262">
        <f t="shared" ref="J695:J719" si="156">C695*D695*F695</f>
        <v>0</v>
      </c>
      <c r="K695" s="262">
        <f t="shared" ref="K695:K719" si="157">C695*H695</f>
        <v>0</v>
      </c>
      <c r="L695" s="83"/>
      <c r="M695" s="83"/>
      <c r="N695" s="83"/>
      <c r="O695" s="83"/>
      <c r="P695" s="83"/>
      <c r="Q695" s="83"/>
      <c r="R695" s="83"/>
      <c r="S695" s="83"/>
      <c r="T695" s="83"/>
      <c r="U695" s="83"/>
      <c r="V695" s="83"/>
      <c r="W695" s="83"/>
      <c r="X695" s="83"/>
      <c r="Y695" s="83"/>
      <c r="Z695" s="83"/>
    </row>
    <row r="696" spans="1:26" ht="12.75" customHeight="1" x14ac:dyDescent="0.2">
      <c r="A696" s="256"/>
      <c r="B696" s="257" t="s">
        <v>628</v>
      </c>
      <c r="C696" s="262">
        <v>9</v>
      </c>
      <c r="D696" s="262">
        <v>56.7</v>
      </c>
      <c r="E696" s="263"/>
      <c r="F696" s="262"/>
      <c r="G696" s="263"/>
      <c r="H696" s="262">
        <f t="shared" si="154"/>
        <v>0</v>
      </c>
      <c r="I696" s="262">
        <f t="shared" si="155"/>
        <v>510.3</v>
      </c>
      <c r="J696" s="262">
        <f t="shared" si="156"/>
        <v>0</v>
      </c>
      <c r="K696" s="262">
        <f t="shared" si="157"/>
        <v>0</v>
      </c>
      <c r="L696" s="83"/>
      <c r="M696" s="83"/>
      <c r="N696" s="83"/>
      <c r="O696" s="83"/>
      <c r="P696" s="83"/>
      <c r="Q696" s="83"/>
      <c r="R696" s="83"/>
      <c r="S696" s="83"/>
      <c r="T696" s="83"/>
      <c r="U696" s="83"/>
      <c r="V696" s="83"/>
      <c r="W696" s="83"/>
      <c r="X696" s="83"/>
      <c r="Y696" s="83"/>
      <c r="Z696" s="83"/>
    </row>
    <row r="697" spans="1:26" ht="12.75" customHeight="1" x14ac:dyDescent="0.2">
      <c r="A697" s="256"/>
      <c r="B697" s="257" t="s">
        <v>628</v>
      </c>
      <c r="C697" s="262">
        <v>13</v>
      </c>
      <c r="D697" s="262">
        <v>45.18</v>
      </c>
      <c r="E697" s="263"/>
      <c r="F697" s="262"/>
      <c r="G697" s="263"/>
      <c r="H697" s="262">
        <f t="shared" si="154"/>
        <v>0</v>
      </c>
      <c r="I697" s="262">
        <f t="shared" si="155"/>
        <v>587.34</v>
      </c>
      <c r="J697" s="262">
        <f t="shared" si="156"/>
        <v>0</v>
      </c>
      <c r="K697" s="262">
        <f t="shared" si="157"/>
        <v>0</v>
      </c>
      <c r="L697" s="83"/>
      <c r="M697" s="83"/>
      <c r="N697" s="83"/>
      <c r="O697" s="83"/>
      <c r="P697" s="83"/>
      <c r="Q697" s="83"/>
      <c r="R697" s="83"/>
      <c r="S697" s="83"/>
      <c r="T697" s="83"/>
      <c r="U697" s="83"/>
      <c r="V697" s="83"/>
      <c r="W697" s="83"/>
      <c r="X697" s="83"/>
      <c r="Y697" s="83"/>
      <c r="Z697" s="83"/>
    </row>
    <row r="698" spans="1:26" ht="12.75" customHeight="1" x14ac:dyDescent="0.2">
      <c r="A698" s="256"/>
      <c r="B698" s="257" t="s">
        <v>628</v>
      </c>
      <c r="C698" s="262">
        <v>17</v>
      </c>
      <c r="D698" s="262">
        <v>47.16</v>
      </c>
      <c r="E698" s="263"/>
      <c r="F698" s="262"/>
      <c r="G698" s="263"/>
      <c r="H698" s="262">
        <f t="shared" si="154"/>
        <v>0</v>
      </c>
      <c r="I698" s="262">
        <f t="shared" si="155"/>
        <v>801.71999999999991</v>
      </c>
      <c r="J698" s="262">
        <f t="shared" si="156"/>
        <v>0</v>
      </c>
      <c r="K698" s="262">
        <f t="shared" si="157"/>
        <v>0</v>
      </c>
      <c r="L698" s="83"/>
      <c r="M698" s="83"/>
      <c r="N698" s="83"/>
      <c r="O698" s="83"/>
      <c r="P698" s="83"/>
      <c r="Q698" s="83"/>
      <c r="R698" s="83"/>
      <c r="S698" s="83"/>
      <c r="T698" s="83"/>
      <c r="U698" s="83"/>
      <c r="V698" s="83"/>
      <c r="W698" s="83"/>
      <c r="X698" s="83"/>
      <c r="Y698" s="83"/>
      <c r="Z698" s="83"/>
    </row>
    <row r="699" spans="1:26" ht="12.75" customHeight="1" x14ac:dyDescent="0.2">
      <c r="A699" s="256"/>
      <c r="B699" s="257" t="s">
        <v>628</v>
      </c>
      <c r="C699" s="262">
        <v>9</v>
      </c>
      <c r="D699" s="262">
        <v>58.6</v>
      </c>
      <c r="E699" s="263"/>
      <c r="F699" s="262"/>
      <c r="G699" s="263"/>
      <c r="H699" s="262">
        <f t="shared" si="154"/>
        <v>0</v>
      </c>
      <c r="I699" s="262">
        <f t="shared" si="155"/>
        <v>527.4</v>
      </c>
      <c r="J699" s="262">
        <f t="shared" si="156"/>
        <v>0</v>
      </c>
      <c r="K699" s="262">
        <f t="shared" si="157"/>
        <v>0</v>
      </c>
      <c r="L699" s="83"/>
      <c r="M699" s="83"/>
      <c r="N699" s="83"/>
      <c r="O699" s="83"/>
      <c r="P699" s="83"/>
      <c r="Q699" s="83"/>
      <c r="R699" s="83"/>
      <c r="S699" s="83"/>
      <c r="T699" s="83"/>
      <c r="U699" s="83"/>
      <c r="V699" s="83"/>
      <c r="W699" s="83"/>
      <c r="X699" s="83"/>
      <c r="Y699" s="83"/>
      <c r="Z699" s="83"/>
    </row>
    <row r="700" spans="1:26" ht="12.75" customHeight="1" x14ac:dyDescent="0.2">
      <c r="A700" s="256"/>
      <c r="B700" s="257" t="s">
        <v>628</v>
      </c>
      <c r="C700" s="262">
        <v>5</v>
      </c>
      <c r="D700" s="262">
        <v>48.73</v>
      </c>
      <c r="E700" s="263"/>
      <c r="F700" s="262"/>
      <c r="G700" s="263"/>
      <c r="H700" s="262">
        <f t="shared" si="154"/>
        <v>0</v>
      </c>
      <c r="I700" s="262">
        <f t="shared" si="155"/>
        <v>243.64999999999998</v>
      </c>
      <c r="J700" s="262">
        <f t="shared" si="156"/>
        <v>0</v>
      </c>
      <c r="K700" s="262">
        <f t="shared" si="157"/>
        <v>0</v>
      </c>
      <c r="L700" s="83"/>
      <c r="M700" s="83"/>
      <c r="N700" s="83"/>
      <c r="O700" s="83"/>
      <c r="P700" s="83"/>
      <c r="Q700" s="83"/>
      <c r="R700" s="83"/>
      <c r="S700" s="83"/>
      <c r="T700" s="83"/>
      <c r="U700" s="83"/>
      <c r="V700" s="83"/>
      <c r="W700" s="83"/>
      <c r="X700" s="83"/>
      <c r="Y700" s="83"/>
      <c r="Z700" s="83"/>
    </row>
    <row r="701" spans="1:26" ht="12.75" customHeight="1" x14ac:dyDescent="0.2">
      <c r="A701" s="256"/>
      <c r="B701" s="257" t="s">
        <v>628</v>
      </c>
      <c r="C701" s="262">
        <v>5</v>
      </c>
      <c r="D701" s="262">
        <v>44.01</v>
      </c>
      <c r="E701" s="263"/>
      <c r="F701" s="262"/>
      <c r="G701" s="263"/>
      <c r="H701" s="262">
        <f t="shared" si="154"/>
        <v>0</v>
      </c>
      <c r="I701" s="262">
        <f t="shared" si="155"/>
        <v>220.04999999999998</v>
      </c>
      <c r="J701" s="262">
        <f t="shared" si="156"/>
        <v>0</v>
      </c>
      <c r="K701" s="262">
        <f t="shared" si="157"/>
        <v>0</v>
      </c>
      <c r="L701" s="83"/>
      <c r="M701" s="83"/>
      <c r="N701" s="83"/>
      <c r="O701" s="83"/>
      <c r="P701" s="83"/>
      <c r="Q701" s="83"/>
      <c r="R701" s="83"/>
      <c r="S701" s="83"/>
      <c r="T701" s="83"/>
      <c r="U701" s="83"/>
      <c r="V701" s="83"/>
      <c r="W701" s="83"/>
      <c r="X701" s="83"/>
      <c r="Y701" s="83"/>
      <c r="Z701" s="83"/>
    </row>
    <row r="702" spans="1:26" ht="12.75" customHeight="1" x14ac:dyDescent="0.2">
      <c r="A702" s="256"/>
      <c r="B702" s="257" t="s">
        <v>628</v>
      </c>
      <c r="C702" s="262">
        <v>0</v>
      </c>
      <c r="D702" s="262">
        <v>48.33</v>
      </c>
      <c r="E702" s="263"/>
      <c r="F702" s="262"/>
      <c r="G702" s="263"/>
      <c r="H702" s="262">
        <f t="shared" si="154"/>
        <v>0</v>
      </c>
      <c r="I702" s="262">
        <f t="shared" si="155"/>
        <v>0</v>
      </c>
      <c r="J702" s="262">
        <f t="shared" si="156"/>
        <v>0</v>
      </c>
      <c r="K702" s="262">
        <f t="shared" si="157"/>
        <v>0</v>
      </c>
      <c r="L702" s="83"/>
      <c r="M702" s="83"/>
      <c r="N702" s="83"/>
      <c r="O702" s="83"/>
      <c r="P702" s="83"/>
      <c r="Q702" s="83"/>
      <c r="R702" s="83"/>
      <c r="S702" s="83"/>
      <c r="T702" s="83"/>
      <c r="U702" s="83"/>
      <c r="V702" s="83"/>
      <c r="W702" s="83"/>
      <c r="X702" s="83"/>
      <c r="Y702" s="83"/>
      <c r="Z702" s="83"/>
    </row>
    <row r="703" spans="1:26" ht="12.75" customHeight="1" x14ac:dyDescent="0.2">
      <c r="A703" s="256"/>
      <c r="B703" s="257" t="s">
        <v>628</v>
      </c>
      <c r="C703" s="262">
        <v>0</v>
      </c>
      <c r="D703" s="262">
        <v>14.92</v>
      </c>
      <c r="E703" s="263"/>
      <c r="F703" s="262"/>
      <c r="G703" s="263"/>
      <c r="H703" s="262">
        <f t="shared" si="154"/>
        <v>0</v>
      </c>
      <c r="I703" s="262">
        <f t="shared" si="155"/>
        <v>0</v>
      </c>
      <c r="J703" s="262">
        <f t="shared" si="156"/>
        <v>0</v>
      </c>
      <c r="K703" s="262">
        <f t="shared" si="157"/>
        <v>0</v>
      </c>
      <c r="L703" s="83"/>
      <c r="M703" s="83"/>
      <c r="N703" s="83"/>
      <c r="O703" s="83"/>
      <c r="P703" s="83"/>
      <c r="Q703" s="83"/>
      <c r="R703" s="83"/>
      <c r="S703" s="83"/>
      <c r="T703" s="83"/>
      <c r="U703" s="83"/>
      <c r="V703" s="83"/>
      <c r="W703" s="83"/>
      <c r="X703" s="83"/>
      <c r="Y703" s="83"/>
      <c r="Z703" s="83"/>
    </row>
    <row r="704" spans="1:26" ht="12.75" customHeight="1" x14ac:dyDescent="0.2">
      <c r="A704" s="256"/>
      <c r="B704" s="257" t="s">
        <v>628</v>
      </c>
      <c r="C704" s="262">
        <v>17</v>
      </c>
      <c r="D704" s="262">
        <v>52.21</v>
      </c>
      <c r="E704" s="263"/>
      <c r="F704" s="262"/>
      <c r="G704" s="263"/>
      <c r="H704" s="262">
        <f t="shared" si="154"/>
        <v>0</v>
      </c>
      <c r="I704" s="262">
        <f t="shared" si="155"/>
        <v>887.57</v>
      </c>
      <c r="J704" s="262">
        <f t="shared" si="156"/>
        <v>0</v>
      </c>
      <c r="K704" s="262">
        <f t="shared" si="157"/>
        <v>0</v>
      </c>
      <c r="L704" s="83"/>
      <c r="M704" s="83"/>
      <c r="N704" s="83"/>
      <c r="O704" s="83"/>
      <c r="P704" s="83"/>
      <c r="Q704" s="83"/>
      <c r="R704" s="83"/>
      <c r="S704" s="83"/>
      <c r="T704" s="83"/>
      <c r="U704" s="83"/>
      <c r="V704" s="83"/>
      <c r="W704" s="83"/>
      <c r="X704" s="83"/>
      <c r="Y704" s="83"/>
      <c r="Z704" s="83"/>
    </row>
    <row r="705" spans="1:26" ht="12.75" customHeight="1" x14ac:dyDescent="0.2">
      <c r="A705" s="256"/>
      <c r="B705" s="257" t="s">
        <v>628</v>
      </c>
      <c r="C705" s="262">
        <v>13</v>
      </c>
      <c r="D705" s="262">
        <v>42.23</v>
      </c>
      <c r="E705" s="263"/>
      <c r="F705" s="262"/>
      <c r="G705" s="263"/>
      <c r="H705" s="262">
        <f t="shared" si="154"/>
        <v>0</v>
      </c>
      <c r="I705" s="262">
        <f t="shared" si="155"/>
        <v>548.99</v>
      </c>
      <c r="J705" s="262">
        <f t="shared" si="156"/>
        <v>0</v>
      </c>
      <c r="K705" s="262">
        <f t="shared" si="157"/>
        <v>0</v>
      </c>
      <c r="L705" s="83"/>
      <c r="M705" s="83"/>
      <c r="N705" s="83"/>
      <c r="O705" s="83"/>
      <c r="P705" s="83"/>
      <c r="Q705" s="83"/>
      <c r="R705" s="83"/>
      <c r="S705" s="83"/>
      <c r="T705" s="83"/>
      <c r="U705" s="83"/>
      <c r="V705" s="83"/>
      <c r="W705" s="83"/>
      <c r="X705" s="83"/>
      <c r="Y705" s="83"/>
      <c r="Z705" s="83"/>
    </row>
    <row r="706" spans="1:26" ht="12.75" customHeight="1" x14ac:dyDescent="0.2">
      <c r="A706" s="256"/>
      <c r="B706" s="257" t="s">
        <v>628</v>
      </c>
      <c r="C706" s="262">
        <v>0</v>
      </c>
      <c r="D706" s="262">
        <v>7.8</v>
      </c>
      <c r="E706" s="263"/>
      <c r="F706" s="262"/>
      <c r="G706" s="263"/>
      <c r="H706" s="262">
        <f t="shared" si="154"/>
        <v>0</v>
      </c>
      <c r="I706" s="262">
        <f t="shared" si="155"/>
        <v>0</v>
      </c>
      <c r="J706" s="262">
        <f t="shared" si="156"/>
        <v>0</v>
      </c>
      <c r="K706" s="262">
        <f t="shared" si="157"/>
        <v>0</v>
      </c>
      <c r="L706" s="83"/>
      <c r="M706" s="83"/>
      <c r="N706" s="83"/>
      <c r="O706" s="83"/>
      <c r="P706" s="83"/>
      <c r="Q706" s="83"/>
      <c r="R706" s="83"/>
      <c r="S706" s="83"/>
      <c r="T706" s="83"/>
      <c r="U706" s="83"/>
      <c r="V706" s="83"/>
      <c r="W706" s="83"/>
      <c r="X706" s="83"/>
      <c r="Y706" s="83"/>
      <c r="Z706" s="83"/>
    </row>
    <row r="707" spans="1:26" ht="12.75" customHeight="1" x14ac:dyDescent="0.2">
      <c r="A707" s="256"/>
      <c r="B707" s="257" t="s">
        <v>628</v>
      </c>
      <c r="C707" s="262">
        <v>0</v>
      </c>
      <c r="D707" s="262">
        <v>11.75</v>
      </c>
      <c r="E707" s="263"/>
      <c r="F707" s="262"/>
      <c r="G707" s="263"/>
      <c r="H707" s="262">
        <f t="shared" si="154"/>
        <v>0</v>
      </c>
      <c r="I707" s="262">
        <f t="shared" si="155"/>
        <v>0</v>
      </c>
      <c r="J707" s="262">
        <f t="shared" si="156"/>
        <v>0</v>
      </c>
      <c r="K707" s="262">
        <f t="shared" si="157"/>
        <v>0</v>
      </c>
      <c r="L707" s="83"/>
      <c r="M707" s="83"/>
      <c r="N707" s="83"/>
      <c r="O707" s="83"/>
      <c r="P707" s="83"/>
      <c r="Q707" s="83"/>
      <c r="R707" s="83"/>
      <c r="S707" s="83"/>
      <c r="T707" s="83"/>
      <c r="U707" s="83"/>
      <c r="V707" s="83"/>
      <c r="W707" s="83"/>
      <c r="X707" s="83"/>
      <c r="Y707" s="83"/>
      <c r="Z707" s="83"/>
    </row>
    <row r="708" spans="1:26" ht="12.75" customHeight="1" x14ac:dyDescent="0.2">
      <c r="A708" s="256"/>
      <c r="B708" s="257" t="s">
        <v>629</v>
      </c>
      <c r="C708" s="262">
        <v>5</v>
      </c>
      <c r="D708" s="262">
        <v>58.6</v>
      </c>
      <c r="E708" s="263"/>
      <c r="F708" s="262"/>
      <c r="G708" s="263"/>
      <c r="H708" s="262">
        <f t="shared" si="154"/>
        <v>0</v>
      </c>
      <c r="I708" s="262">
        <f t="shared" si="155"/>
        <v>293</v>
      </c>
      <c r="J708" s="262">
        <f t="shared" si="156"/>
        <v>0</v>
      </c>
      <c r="K708" s="262">
        <f t="shared" si="157"/>
        <v>0</v>
      </c>
      <c r="L708" s="83"/>
      <c r="M708" s="83"/>
      <c r="N708" s="83"/>
      <c r="O708" s="83"/>
      <c r="P708" s="83"/>
      <c r="Q708" s="83"/>
      <c r="R708" s="83"/>
      <c r="S708" s="83"/>
      <c r="T708" s="83"/>
      <c r="U708" s="83"/>
      <c r="V708" s="83"/>
      <c r="W708" s="83"/>
      <c r="X708" s="83"/>
      <c r="Y708" s="83"/>
      <c r="Z708" s="83"/>
    </row>
    <row r="709" spans="1:26" ht="12.75" customHeight="1" x14ac:dyDescent="0.2">
      <c r="A709" s="256"/>
      <c r="B709" s="257" t="s">
        <v>629</v>
      </c>
      <c r="C709" s="262">
        <v>0</v>
      </c>
      <c r="D709" s="262">
        <v>41.2</v>
      </c>
      <c r="E709" s="263"/>
      <c r="F709" s="262"/>
      <c r="G709" s="263"/>
      <c r="H709" s="262">
        <f t="shared" si="154"/>
        <v>0</v>
      </c>
      <c r="I709" s="262">
        <f t="shared" si="155"/>
        <v>0</v>
      </c>
      <c r="J709" s="262">
        <f t="shared" si="156"/>
        <v>0</v>
      </c>
      <c r="K709" s="262">
        <f t="shared" si="157"/>
        <v>0</v>
      </c>
      <c r="L709" s="83"/>
      <c r="M709" s="83"/>
      <c r="N709" s="83"/>
      <c r="O709" s="83"/>
      <c r="P709" s="83"/>
      <c r="Q709" s="83"/>
      <c r="R709" s="83"/>
      <c r="S709" s="83"/>
      <c r="T709" s="83"/>
      <c r="U709" s="83"/>
      <c r="V709" s="83"/>
      <c r="W709" s="83"/>
      <c r="X709" s="83"/>
      <c r="Y709" s="83"/>
      <c r="Z709" s="83"/>
    </row>
    <row r="710" spans="1:26" ht="12.75" customHeight="1" x14ac:dyDescent="0.2">
      <c r="A710" s="256"/>
      <c r="B710" s="257" t="s">
        <v>629</v>
      </c>
      <c r="C710" s="262">
        <v>5</v>
      </c>
      <c r="D710" s="262">
        <v>51.14</v>
      </c>
      <c r="E710" s="263"/>
      <c r="F710" s="262"/>
      <c r="G710" s="263"/>
      <c r="H710" s="262">
        <f t="shared" si="154"/>
        <v>0</v>
      </c>
      <c r="I710" s="262">
        <f t="shared" si="155"/>
        <v>255.7</v>
      </c>
      <c r="J710" s="262">
        <f t="shared" si="156"/>
        <v>0</v>
      </c>
      <c r="K710" s="262">
        <f t="shared" si="157"/>
        <v>0</v>
      </c>
      <c r="L710" s="83"/>
      <c r="M710" s="83"/>
      <c r="N710" s="83"/>
      <c r="O710" s="83"/>
      <c r="P710" s="83"/>
      <c r="Q710" s="83"/>
      <c r="R710" s="83"/>
      <c r="S710" s="83"/>
      <c r="T710" s="83"/>
      <c r="U710" s="83"/>
      <c r="V710" s="83"/>
      <c r="W710" s="83"/>
      <c r="X710" s="83"/>
      <c r="Y710" s="83"/>
      <c r="Z710" s="83"/>
    </row>
    <row r="711" spans="1:26" ht="12.75" customHeight="1" x14ac:dyDescent="0.2">
      <c r="A711" s="256"/>
      <c r="B711" s="257" t="s">
        <v>629</v>
      </c>
      <c r="C711" s="262">
        <v>5</v>
      </c>
      <c r="D711" s="262">
        <v>45.31</v>
      </c>
      <c r="E711" s="263"/>
      <c r="F711" s="262"/>
      <c r="G711" s="263"/>
      <c r="H711" s="262">
        <f t="shared" si="154"/>
        <v>0</v>
      </c>
      <c r="I711" s="262">
        <f t="shared" si="155"/>
        <v>226.55</v>
      </c>
      <c r="J711" s="262">
        <f t="shared" si="156"/>
        <v>0</v>
      </c>
      <c r="K711" s="262">
        <f t="shared" si="157"/>
        <v>0</v>
      </c>
      <c r="L711" s="83"/>
      <c r="M711" s="83"/>
      <c r="N711" s="83"/>
      <c r="O711" s="83"/>
      <c r="P711" s="83"/>
      <c r="Q711" s="83"/>
      <c r="R711" s="83"/>
      <c r="S711" s="83"/>
      <c r="T711" s="83"/>
      <c r="U711" s="83"/>
      <c r="V711" s="83"/>
      <c r="W711" s="83"/>
      <c r="X711" s="83"/>
      <c r="Y711" s="83"/>
      <c r="Z711" s="83"/>
    </row>
    <row r="712" spans="1:26" ht="12.75" customHeight="1" x14ac:dyDescent="0.2">
      <c r="A712" s="256"/>
      <c r="B712" s="257" t="s">
        <v>629</v>
      </c>
      <c r="C712" s="262">
        <v>9</v>
      </c>
      <c r="D712" s="262">
        <v>58.6</v>
      </c>
      <c r="E712" s="263"/>
      <c r="F712" s="262"/>
      <c r="G712" s="263"/>
      <c r="H712" s="262">
        <f t="shared" si="154"/>
        <v>0</v>
      </c>
      <c r="I712" s="262">
        <f t="shared" si="155"/>
        <v>527.4</v>
      </c>
      <c r="J712" s="262">
        <f t="shared" si="156"/>
        <v>0</v>
      </c>
      <c r="K712" s="262">
        <f t="shared" si="157"/>
        <v>0</v>
      </c>
      <c r="L712" s="83"/>
      <c r="M712" s="83"/>
      <c r="N712" s="83"/>
      <c r="O712" s="83"/>
      <c r="P712" s="83"/>
      <c r="Q712" s="83"/>
      <c r="R712" s="83"/>
      <c r="S712" s="83"/>
      <c r="T712" s="83"/>
      <c r="U712" s="83"/>
      <c r="V712" s="83"/>
      <c r="W712" s="83"/>
      <c r="X712" s="83"/>
      <c r="Y712" s="83"/>
      <c r="Z712" s="83"/>
    </row>
    <row r="713" spans="1:26" ht="12.75" customHeight="1" x14ac:dyDescent="0.2">
      <c r="A713" s="256"/>
      <c r="B713" s="257" t="s">
        <v>629</v>
      </c>
      <c r="C713" s="262">
        <v>13</v>
      </c>
      <c r="D713" s="262">
        <v>51.14</v>
      </c>
      <c r="E713" s="263"/>
      <c r="F713" s="262"/>
      <c r="G713" s="263"/>
      <c r="H713" s="262">
        <f t="shared" si="154"/>
        <v>0</v>
      </c>
      <c r="I713" s="262">
        <f t="shared" si="155"/>
        <v>664.82</v>
      </c>
      <c r="J713" s="262">
        <f t="shared" si="156"/>
        <v>0</v>
      </c>
      <c r="K713" s="262">
        <f t="shared" si="157"/>
        <v>0</v>
      </c>
      <c r="L713" s="83"/>
      <c r="M713" s="83"/>
      <c r="N713" s="83"/>
      <c r="O713" s="83"/>
      <c r="P713" s="83"/>
      <c r="Q713" s="83"/>
      <c r="R713" s="83"/>
      <c r="S713" s="83"/>
      <c r="T713" s="83"/>
      <c r="U713" s="83"/>
      <c r="V713" s="83"/>
      <c r="W713" s="83"/>
      <c r="X713" s="83"/>
      <c r="Y713" s="83"/>
      <c r="Z713" s="83"/>
    </row>
    <row r="714" spans="1:26" ht="12.75" customHeight="1" x14ac:dyDescent="0.2">
      <c r="A714" s="256"/>
      <c r="B714" s="257" t="s">
        <v>629</v>
      </c>
      <c r="C714" s="262">
        <v>9</v>
      </c>
      <c r="D714" s="262">
        <v>41.2</v>
      </c>
      <c r="E714" s="263"/>
      <c r="F714" s="262"/>
      <c r="G714" s="263"/>
      <c r="H714" s="262">
        <f t="shared" si="154"/>
        <v>0</v>
      </c>
      <c r="I714" s="262">
        <f t="shared" si="155"/>
        <v>370.8</v>
      </c>
      <c r="J714" s="262">
        <f t="shared" si="156"/>
        <v>0</v>
      </c>
      <c r="K714" s="262">
        <f t="shared" si="157"/>
        <v>0</v>
      </c>
      <c r="L714" s="83"/>
      <c r="M714" s="83"/>
      <c r="N714" s="83"/>
      <c r="O714" s="83"/>
      <c r="P714" s="83"/>
      <c r="Q714" s="83"/>
      <c r="R714" s="83"/>
      <c r="S714" s="83"/>
      <c r="T714" s="83"/>
      <c r="U714" s="83"/>
      <c r="V714" s="83"/>
      <c r="W714" s="83"/>
      <c r="X714" s="83"/>
      <c r="Y714" s="83"/>
      <c r="Z714" s="83"/>
    </row>
    <row r="715" spans="1:26" ht="12.75" customHeight="1" x14ac:dyDescent="0.2">
      <c r="A715" s="256"/>
      <c r="B715" s="257" t="s">
        <v>629</v>
      </c>
      <c r="C715" s="262">
        <v>9</v>
      </c>
      <c r="D715" s="262">
        <v>54.75</v>
      </c>
      <c r="E715" s="263"/>
      <c r="F715" s="262"/>
      <c r="G715" s="263"/>
      <c r="H715" s="262">
        <f t="shared" si="154"/>
        <v>0</v>
      </c>
      <c r="I715" s="262">
        <f t="shared" si="155"/>
        <v>492.75</v>
      </c>
      <c r="J715" s="262">
        <f t="shared" si="156"/>
        <v>0</v>
      </c>
      <c r="K715" s="262">
        <f t="shared" si="157"/>
        <v>0</v>
      </c>
      <c r="L715" s="83"/>
      <c r="M715" s="83"/>
      <c r="N715" s="83"/>
      <c r="O715" s="83"/>
      <c r="P715" s="83"/>
      <c r="Q715" s="83"/>
      <c r="R715" s="83"/>
      <c r="S715" s="83"/>
      <c r="T715" s="83"/>
      <c r="U715" s="83"/>
      <c r="V715" s="83"/>
      <c r="W715" s="83"/>
      <c r="X715" s="83"/>
      <c r="Y715" s="83"/>
      <c r="Z715" s="83"/>
    </row>
    <row r="716" spans="1:26" ht="12.75" customHeight="1" x14ac:dyDescent="0.2">
      <c r="A716" s="256"/>
      <c r="B716" s="257" t="s">
        <v>629</v>
      </c>
      <c r="C716" s="262">
        <v>13</v>
      </c>
      <c r="D716" s="262">
        <v>30.43</v>
      </c>
      <c r="E716" s="263"/>
      <c r="F716" s="262"/>
      <c r="G716" s="263"/>
      <c r="H716" s="262">
        <f t="shared" si="154"/>
        <v>0</v>
      </c>
      <c r="I716" s="262">
        <f t="shared" si="155"/>
        <v>395.59</v>
      </c>
      <c r="J716" s="262">
        <f t="shared" si="156"/>
        <v>0</v>
      </c>
      <c r="K716" s="262">
        <f t="shared" si="157"/>
        <v>0</v>
      </c>
      <c r="L716" s="83"/>
      <c r="M716" s="83"/>
      <c r="N716" s="83"/>
      <c r="O716" s="83"/>
      <c r="P716" s="83"/>
      <c r="Q716" s="83"/>
      <c r="R716" s="83"/>
      <c r="S716" s="83"/>
      <c r="T716" s="83"/>
      <c r="U716" s="83"/>
      <c r="V716" s="83"/>
      <c r="W716" s="83"/>
      <c r="X716" s="83"/>
      <c r="Y716" s="83"/>
      <c r="Z716" s="83"/>
    </row>
    <row r="717" spans="1:26" ht="12.75" customHeight="1" x14ac:dyDescent="0.2">
      <c r="A717" s="256"/>
      <c r="B717" s="257" t="s">
        <v>629</v>
      </c>
      <c r="C717" s="262">
        <v>13</v>
      </c>
      <c r="D717" s="262">
        <v>48.5</v>
      </c>
      <c r="E717" s="263"/>
      <c r="F717" s="262"/>
      <c r="G717" s="263"/>
      <c r="H717" s="262">
        <f t="shared" si="154"/>
        <v>0</v>
      </c>
      <c r="I717" s="262">
        <f t="shared" si="155"/>
        <v>630.5</v>
      </c>
      <c r="J717" s="262">
        <f t="shared" si="156"/>
        <v>0</v>
      </c>
      <c r="K717" s="262">
        <f t="shared" si="157"/>
        <v>0</v>
      </c>
      <c r="L717" s="83"/>
      <c r="M717" s="83"/>
      <c r="N717" s="83"/>
      <c r="O717" s="83"/>
      <c r="P717" s="83"/>
      <c r="Q717" s="83"/>
      <c r="R717" s="83"/>
      <c r="S717" s="83"/>
      <c r="T717" s="83"/>
      <c r="U717" s="83"/>
      <c r="V717" s="83"/>
      <c r="W717" s="83"/>
      <c r="X717" s="83"/>
      <c r="Y717" s="83"/>
      <c r="Z717" s="83"/>
    </row>
    <row r="718" spans="1:26" ht="12.75" customHeight="1" x14ac:dyDescent="0.2">
      <c r="A718" s="256"/>
      <c r="B718" s="257" t="s">
        <v>629</v>
      </c>
      <c r="C718" s="262">
        <v>0</v>
      </c>
      <c r="D718" s="262">
        <v>7.25</v>
      </c>
      <c r="E718" s="263"/>
      <c r="F718" s="262"/>
      <c r="G718" s="263"/>
      <c r="H718" s="262">
        <f t="shared" si="154"/>
        <v>0</v>
      </c>
      <c r="I718" s="262">
        <f t="shared" si="155"/>
        <v>0</v>
      </c>
      <c r="J718" s="262">
        <f t="shared" si="156"/>
        <v>0</v>
      </c>
      <c r="K718" s="262">
        <f t="shared" si="157"/>
        <v>0</v>
      </c>
      <c r="L718" s="83"/>
      <c r="M718" s="83"/>
      <c r="N718" s="83"/>
      <c r="O718" s="83"/>
      <c r="P718" s="83"/>
      <c r="Q718" s="83"/>
      <c r="R718" s="83"/>
      <c r="S718" s="83"/>
      <c r="T718" s="83"/>
      <c r="U718" s="83"/>
      <c r="V718" s="83"/>
      <c r="W718" s="83"/>
      <c r="X718" s="83"/>
      <c r="Y718" s="83"/>
      <c r="Z718" s="83"/>
    </row>
    <row r="719" spans="1:26" ht="12.75" customHeight="1" x14ac:dyDescent="0.2">
      <c r="A719" s="256"/>
      <c r="B719" s="257" t="s">
        <v>629</v>
      </c>
      <c r="C719" s="262">
        <v>0</v>
      </c>
      <c r="D719" s="262">
        <v>11.64</v>
      </c>
      <c r="E719" s="263"/>
      <c r="F719" s="262"/>
      <c r="G719" s="263"/>
      <c r="H719" s="262">
        <f t="shared" si="154"/>
        <v>0</v>
      </c>
      <c r="I719" s="262">
        <f t="shared" si="155"/>
        <v>0</v>
      </c>
      <c r="J719" s="262">
        <f t="shared" si="156"/>
        <v>0</v>
      </c>
      <c r="K719" s="262">
        <f t="shared" si="157"/>
        <v>0</v>
      </c>
      <c r="L719" s="83"/>
      <c r="M719" s="83"/>
      <c r="N719" s="83"/>
      <c r="O719" s="83"/>
      <c r="P719" s="83"/>
      <c r="Q719" s="83"/>
      <c r="R719" s="83"/>
      <c r="S719" s="83"/>
      <c r="T719" s="83"/>
      <c r="U719" s="83"/>
      <c r="V719" s="83"/>
      <c r="W719" s="83"/>
      <c r="X719" s="83"/>
      <c r="Y719" s="83"/>
      <c r="Z719" s="83"/>
    </row>
    <row r="720" spans="1:26" ht="12.75" customHeight="1" x14ac:dyDescent="0.2">
      <c r="A720" s="256"/>
      <c r="B720" s="257"/>
      <c r="C720" s="262"/>
      <c r="D720" s="262"/>
      <c r="E720" s="262"/>
      <c r="F720" s="262"/>
      <c r="G720" s="262"/>
      <c r="H720" s="262"/>
      <c r="I720" s="262"/>
      <c r="J720" s="262"/>
      <c r="K720" s="264"/>
      <c r="L720" s="83"/>
      <c r="M720" s="83"/>
      <c r="N720" s="83"/>
      <c r="O720" s="83"/>
      <c r="P720" s="83"/>
      <c r="Q720" s="83"/>
      <c r="R720" s="83"/>
      <c r="S720" s="83"/>
      <c r="T720" s="83"/>
      <c r="U720" s="83"/>
      <c r="V720" s="83"/>
      <c r="W720" s="83"/>
      <c r="X720" s="83"/>
      <c r="Y720" s="83"/>
      <c r="Z720" s="83"/>
    </row>
    <row r="721" spans="1:26" ht="12.75" customHeight="1" x14ac:dyDescent="0.2">
      <c r="A721" s="256"/>
      <c r="B721" s="257"/>
      <c r="C721" s="257"/>
      <c r="D721" s="257"/>
      <c r="E721" s="257"/>
      <c r="F721" s="361" t="s">
        <v>997</v>
      </c>
      <c r="G721" s="312"/>
      <c r="H721" s="312"/>
      <c r="I721" s="265">
        <f t="shared" ref="I721:K721" si="158">ROUND(SUM(I695:I720),2)</f>
        <v>8477.1299999999992</v>
      </c>
      <c r="J721" s="265">
        <f t="shared" si="158"/>
        <v>0</v>
      </c>
      <c r="K721" s="265">
        <f t="shared" si="158"/>
        <v>0</v>
      </c>
      <c r="L721" s="83"/>
      <c r="M721" s="83"/>
      <c r="N721" s="83"/>
      <c r="O721" s="83"/>
      <c r="P721" s="83"/>
      <c r="Q721" s="83"/>
      <c r="R721" s="83"/>
      <c r="S721" s="83"/>
      <c r="T721" s="83"/>
      <c r="U721" s="83"/>
      <c r="V721" s="83"/>
      <c r="W721" s="83"/>
      <c r="X721" s="83"/>
      <c r="Y721" s="83"/>
      <c r="Z721" s="83"/>
    </row>
    <row r="722" spans="1:26" ht="12.75" customHeight="1" x14ac:dyDescent="0.2">
      <c r="A722" s="256"/>
      <c r="B722" s="363"/>
      <c r="C722" s="312"/>
      <c r="D722" s="312"/>
      <c r="E722" s="312"/>
      <c r="F722" s="312"/>
      <c r="G722" s="312"/>
      <c r="H722" s="312"/>
      <c r="I722" s="312"/>
      <c r="J722" s="312"/>
      <c r="K722" s="256"/>
      <c r="L722" s="83"/>
      <c r="M722" s="83"/>
      <c r="N722" s="83"/>
      <c r="O722" s="83"/>
      <c r="P722" s="83"/>
      <c r="Q722" s="83"/>
      <c r="R722" s="83"/>
      <c r="S722" s="83"/>
      <c r="T722" s="83"/>
      <c r="U722" s="83"/>
      <c r="V722" s="83"/>
      <c r="W722" s="83"/>
      <c r="X722" s="83"/>
      <c r="Y722" s="83"/>
      <c r="Z722" s="83"/>
    </row>
    <row r="723" spans="1:26" ht="12.75" customHeight="1" x14ac:dyDescent="0.2">
      <c r="A723" s="266" t="s">
        <v>13467</v>
      </c>
      <c r="B723" s="365" t="s">
        <v>13467</v>
      </c>
      <c r="C723" s="293"/>
      <c r="D723" s="293"/>
      <c r="E723" s="293"/>
      <c r="F723" s="293"/>
      <c r="G723" s="293"/>
      <c r="H723" s="293"/>
      <c r="I723" s="293"/>
      <c r="J723" s="293"/>
      <c r="K723" s="269" t="s">
        <v>13467</v>
      </c>
      <c r="L723" s="1"/>
      <c r="M723" s="1"/>
      <c r="N723" s="1"/>
      <c r="O723" s="1"/>
      <c r="P723" s="1"/>
      <c r="Q723" s="1"/>
      <c r="R723" s="1"/>
      <c r="S723" s="1"/>
      <c r="T723" s="1"/>
      <c r="U723" s="1"/>
      <c r="V723" s="1"/>
      <c r="W723" s="1"/>
      <c r="X723" s="1"/>
      <c r="Y723" s="1"/>
      <c r="Z723" s="1"/>
    </row>
    <row r="724" spans="1:26" ht="12.75" customHeight="1" x14ac:dyDescent="0.2">
      <c r="A724" s="362"/>
      <c r="B724" s="312"/>
      <c r="C724" s="260"/>
      <c r="D724" s="260"/>
      <c r="E724" s="260"/>
      <c r="F724" s="260"/>
      <c r="G724" s="360" t="s">
        <v>982</v>
      </c>
      <c r="H724" s="312"/>
      <c r="I724" s="360" t="s">
        <v>983</v>
      </c>
      <c r="J724" s="312"/>
      <c r="K724" s="312"/>
      <c r="L724" s="83"/>
      <c r="M724" s="83"/>
      <c r="N724" s="83"/>
      <c r="O724" s="83"/>
      <c r="P724" s="83"/>
      <c r="Q724" s="83"/>
      <c r="R724" s="83"/>
      <c r="S724" s="83"/>
      <c r="T724" s="83"/>
      <c r="U724" s="83"/>
      <c r="V724" s="83"/>
      <c r="W724" s="83"/>
      <c r="X724" s="83"/>
      <c r="Y724" s="83"/>
      <c r="Z724" s="83"/>
    </row>
    <row r="725" spans="1:26" ht="12.75" customHeight="1" x14ac:dyDescent="0.2">
      <c r="A725" s="362" t="s">
        <v>984</v>
      </c>
      <c r="B725" s="312"/>
      <c r="C725" s="156" t="s">
        <v>985</v>
      </c>
      <c r="D725" s="156" t="s">
        <v>986</v>
      </c>
      <c r="E725" s="156" t="s">
        <v>989</v>
      </c>
      <c r="F725" s="156" t="s">
        <v>988</v>
      </c>
      <c r="G725" s="156" t="s">
        <v>989</v>
      </c>
      <c r="H725" s="156" t="s">
        <v>990</v>
      </c>
      <c r="I725" s="156" t="s">
        <v>991</v>
      </c>
      <c r="J725" s="156" t="s">
        <v>989</v>
      </c>
      <c r="K725" s="156" t="s">
        <v>990</v>
      </c>
      <c r="L725" s="83"/>
      <c r="M725" s="83"/>
      <c r="N725" s="83"/>
      <c r="O725" s="83"/>
      <c r="P725" s="83"/>
      <c r="Q725" s="83"/>
      <c r="R725" s="83"/>
      <c r="S725" s="83"/>
      <c r="T725" s="83"/>
      <c r="U725" s="83"/>
      <c r="V725" s="83"/>
      <c r="W725" s="83"/>
      <c r="X725" s="83"/>
      <c r="Y725" s="83"/>
      <c r="Z725" s="83"/>
    </row>
    <row r="726" spans="1:26" ht="12.75" customHeight="1" x14ac:dyDescent="0.2">
      <c r="A726" s="156"/>
      <c r="B726" s="261"/>
      <c r="C726" s="260"/>
      <c r="D726" s="156" t="s">
        <v>994</v>
      </c>
      <c r="E726" s="156" t="s">
        <v>992</v>
      </c>
      <c r="F726" s="156" t="s">
        <v>994</v>
      </c>
      <c r="G726" s="156" t="s">
        <v>992</v>
      </c>
      <c r="H726" s="156" t="s">
        <v>993</v>
      </c>
      <c r="I726" s="156" t="s">
        <v>994</v>
      </c>
      <c r="J726" s="156" t="s">
        <v>992</v>
      </c>
      <c r="K726" s="156" t="s">
        <v>993</v>
      </c>
      <c r="L726" s="83"/>
      <c r="M726" s="83"/>
      <c r="N726" s="83"/>
      <c r="O726" s="83"/>
      <c r="P726" s="83"/>
      <c r="Q726" s="83"/>
      <c r="R726" s="83"/>
      <c r="S726" s="83"/>
      <c r="T726" s="83"/>
      <c r="U726" s="83"/>
      <c r="V726" s="83"/>
      <c r="W726" s="83"/>
      <c r="X726" s="83"/>
      <c r="Y726" s="83"/>
      <c r="Z726" s="83"/>
    </row>
    <row r="727" spans="1:26" ht="12.75" customHeight="1" x14ac:dyDescent="0.2">
      <c r="A727" s="256"/>
      <c r="B727" s="257" t="s">
        <v>628</v>
      </c>
      <c r="C727" s="262">
        <v>0</v>
      </c>
      <c r="D727" s="262">
        <v>58.6</v>
      </c>
      <c r="E727" s="263"/>
      <c r="F727" s="262"/>
      <c r="G727" s="263"/>
      <c r="H727" s="262">
        <f t="shared" ref="H727:H751" si="159">E727*F727</f>
        <v>0</v>
      </c>
      <c r="I727" s="262">
        <f t="shared" ref="I727:I751" si="160">C727*D727</f>
        <v>0</v>
      </c>
      <c r="J727" s="262">
        <f t="shared" ref="J727:J751" si="161">C727*D727*F727</f>
        <v>0</v>
      </c>
      <c r="K727" s="262">
        <f t="shared" ref="K727:K751" si="162">C727*H727</f>
        <v>0</v>
      </c>
      <c r="L727" s="83"/>
      <c r="M727" s="83"/>
      <c r="N727" s="83"/>
      <c r="O727" s="83"/>
      <c r="P727" s="83"/>
      <c r="Q727" s="83"/>
      <c r="R727" s="83"/>
      <c r="S727" s="83"/>
      <c r="T727" s="83"/>
      <c r="U727" s="83"/>
      <c r="V727" s="83"/>
      <c r="W727" s="83"/>
      <c r="X727" s="83"/>
      <c r="Y727" s="83"/>
      <c r="Z727" s="83"/>
    </row>
    <row r="728" spans="1:26" ht="12.75" customHeight="1" x14ac:dyDescent="0.2">
      <c r="A728" s="256"/>
      <c r="B728" s="257" t="s">
        <v>628</v>
      </c>
      <c r="C728" s="262">
        <v>0</v>
      </c>
      <c r="D728" s="262">
        <v>56.7</v>
      </c>
      <c r="E728" s="263"/>
      <c r="F728" s="262"/>
      <c r="G728" s="263"/>
      <c r="H728" s="262">
        <f t="shared" si="159"/>
        <v>0</v>
      </c>
      <c r="I728" s="262">
        <f t="shared" si="160"/>
        <v>0</v>
      </c>
      <c r="J728" s="262">
        <f t="shared" si="161"/>
        <v>0</v>
      </c>
      <c r="K728" s="262">
        <f t="shared" si="162"/>
        <v>0</v>
      </c>
      <c r="L728" s="83"/>
      <c r="M728" s="83"/>
      <c r="N728" s="83"/>
      <c r="O728" s="83"/>
      <c r="P728" s="83"/>
      <c r="Q728" s="83"/>
      <c r="R728" s="83"/>
      <c r="S728" s="83"/>
      <c r="T728" s="83"/>
      <c r="U728" s="83"/>
      <c r="V728" s="83"/>
      <c r="W728" s="83"/>
      <c r="X728" s="83"/>
      <c r="Y728" s="83"/>
      <c r="Z728" s="83"/>
    </row>
    <row r="729" spans="1:26" ht="12.75" customHeight="1" x14ac:dyDescent="0.2">
      <c r="A729" s="256"/>
      <c r="B729" s="257" t="s">
        <v>628</v>
      </c>
      <c r="C729" s="262">
        <v>4</v>
      </c>
      <c r="D729" s="262">
        <v>45.18</v>
      </c>
      <c r="E729" s="263"/>
      <c r="F729" s="262"/>
      <c r="G729" s="263"/>
      <c r="H729" s="262">
        <f t="shared" si="159"/>
        <v>0</v>
      </c>
      <c r="I729" s="262">
        <f t="shared" si="160"/>
        <v>180.72</v>
      </c>
      <c r="J729" s="262">
        <f t="shared" si="161"/>
        <v>0</v>
      </c>
      <c r="K729" s="262">
        <f t="shared" si="162"/>
        <v>0</v>
      </c>
      <c r="L729" s="83"/>
      <c r="M729" s="83"/>
      <c r="N729" s="83"/>
      <c r="O729" s="83"/>
      <c r="P729" s="83"/>
      <c r="Q729" s="83"/>
      <c r="R729" s="83"/>
      <c r="S729" s="83"/>
      <c r="T729" s="83"/>
      <c r="U729" s="83"/>
      <c r="V729" s="83"/>
      <c r="W729" s="83"/>
      <c r="X729" s="83"/>
      <c r="Y729" s="83"/>
      <c r="Z729" s="83"/>
    </row>
    <row r="730" spans="1:26" ht="12.75" customHeight="1" x14ac:dyDescent="0.2">
      <c r="A730" s="256"/>
      <c r="B730" s="257" t="s">
        <v>628</v>
      </c>
      <c r="C730" s="262">
        <v>8</v>
      </c>
      <c r="D730" s="262">
        <v>47.16</v>
      </c>
      <c r="E730" s="263"/>
      <c r="F730" s="262"/>
      <c r="G730" s="263"/>
      <c r="H730" s="262">
        <f t="shared" si="159"/>
        <v>0</v>
      </c>
      <c r="I730" s="262">
        <f t="shared" si="160"/>
        <v>377.28</v>
      </c>
      <c r="J730" s="262">
        <f t="shared" si="161"/>
        <v>0</v>
      </c>
      <c r="K730" s="262">
        <f t="shared" si="162"/>
        <v>0</v>
      </c>
      <c r="L730" s="83"/>
      <c r="M730" s="83"/>
      <c r="N730" s="83"/>
      <c r="O730" s="83"/>
      <c r="P730" s="83"/>
      <c r="Q730" s="83"/>
      <c r="R730" s="83"/>
      <c r="S730" s="83"/>
      <c r="T730" s="83"/>
      <c r="U730" s="83"/>
      <c r="V730" s="83"/>
      <c r="W730" s="83"/>
      <c r="X730" s="83"/>
      <c r="Y730" s="83"/>
      <c r="Z730" s="83"/>
    </row>
    <row r="731" spans="1:26" ht="12.75" customHeight="1" x14ac:dyDescent="0.2">
      <c r="A731" s="256"/>
      <c r="B731" s="257" t="s">
        <v>628</v>
      </c>
      <c r="C731" s="262">
        <v>8</v>
      </c>
      <c r="D731" s="262">
        <v>58.6</v>
      </c>
      <c r="E731" s="263"/>
      <c r="F731" s="262"/>
      <c r="G731" s="263"/>
      <c r="H731" s="262">
        <f t="shared" si="159"/>
        <v>0</v>
      </c>
      <c r="I731" s="262">
        <f t="shared" si="160"/>
        <v>468.8</v>
      </c>
      <c r="J731" s="262">
        <f t="shared" si="161"/>
        <v>0</v>
      </c>
      <c r="K731" s="262">
        <f t="shared" si="162"/>
        <v>0</v>
      </c>
      <c r="L731" s="83"/>
      <c r="M731" s="83"/>
      <c r="N731" s="83"/>
      <c r="O731" s="83"/>
      <c r="P731" s="83"/>
      <c r="Q731" s="83"/>
      <c r="R731" s="83"/>
      <c r="S731" s="83"/>
      <c r="T731" s="83"/>
      <c r="U731" s="83"/>
      <c r="V731" s="83"/>
      <c r="W731" s="83"/>
      <c r="X731" s="83"/>
      <c r="Y731" s="83"/>
      <c r="Z731" s="83"/>
    </row>
    <row r="732" spans="1:26" ht="12.75" customHeight="1" x14ac:dyDescent="0.2">
      <c r="A732" s="256"/>
      <c r="B732" s="257" t="s">
        <v>628</v>
      </c>
      <c r="C732" s="262">
        <v>8</v>
      </c>
      <c r="D732" s="262">
        <v>48.73</v>
      </c>
      <c r="E732" s="263"/>
      <c r="F732" s="262"/>
      <c r="G732" s="263"/>
      <c r="H732" s="262">
        <f t="shared" si="159"/>
        <v>0</v>
      </c>
      <c r="I732" s="262">
        <f t="shared" si="160"/>
        <v>389.84</v>
      </c>
      <c r="J732" s="262">
        <f t="shared" si="161"/>
        <v>0</v>
      </c>
      <c r="K732" s="262">
        <f t="shared" si="162"/>
        <v>0</v>
      </c>
      <c r="L732" s="83"/>
      <c r="M732" s="83"/>
      <c r="N732" s="83"/>
      <c r="O732" s="83"/>
      <c r="P732" s="83"/>
      <c r="Q732" s="83"/>
      <c r="R732" s="83"/>
      <c r="S732" s="83"/>
      <c r="T732" s="83"/>
      <c r="U732" s="83"/>
      <c r="V732" s="83"/>
      <c r="W732" s="83"/>
      <c r="X732" s="83"/>
      <c r="Y732" s="83"/>
      <c r="Z732" s="83"/>
    </row>
    <row r="733" spans="1:26" ht="12.75" customHeight="1" x14ac:dyDescent="0.2">
      <c r="A733" s="256"/>
      <c r="B733" s="257" t="s">
        <v>628</v>
      </c>
      <c r="C733" s="262">
        <v>4</v>
      </c>
      <c r="D733" s="262">
        <v>44.01</v>
      </c>
      <c r="E733" s="263"/>
      <c r="F733" s="262"/>
      <c r="G733" s="263"/>
      <c r="H733" s="262">
        <f t="shared" si="159"/>
        <v>0</v>
      </c>
      <c r="I733" s="262">
        <f t="shared" si="160"/>
        <v>176.04</v>
      </c>
      <c r="J733" s="262">
        <f t="shared" si="161"/>
        <v>0</v>
      </c>
      <c r="K733" s="262">
        <f t="shared" si="162"/>
        <v>0</v>
      </c>
      <c r="L733" s="83"/>
      <c r="M733" s="83"/>
      <c r="N733" s="83"/>
      <c r="O733" s="83"/>
      <c r="P733" s="83"/>
      <c r="Q733" s="83"/>
      <c r="R733" s="83"/>
      <c r="S733" s="83"/>
      <c r="T733" s="83"/>
      <c r="U733" s="83"/>
      <c r="V733" s="83"/>
      <c r="W733" s="83"/>
      <c r="X733" s="83"/>
      <c r="Y733" s="83"/>
      <c r="Z733" s="83"/>
    </row>
    <row r="734" spans="1:26" ht="12.75" customHeight="1" x14ac:dyDescent="0.2">
      <c r="A734" s="256"/>
      <c r="B734" s="257" t="s">
        <v>628</v>
      </c>
      <c r="C734" s="262">
        <v>5</v>
      </c>
      <c r="D734" s="262">
        <v>48.33</v>
      </c>
      <c r="E734" s="263"/>
      <c r="F734" s="262"/>
      <c r="G734" s="263"/>
      <c r="H734" s="262">
        <f t="shared" si="159"/>
        <v>0</v>
      </c>
      <c r="I734" s="262">
        <f t="shared" si="160"/>
        <v>241.64999999999998</v>
      </c>
      <c r="J734" s="262">
        <f t="shared" si="161"/>
        <v>0</v>
      </c>
      <c r="K734" s="262">
        <f t="shared" si="162"/>
        <v>0</v>
      </c>
      <c r="L734" s="83"/>
      <c r="M734" s="83"/>
      <c r="N734" s="83"/>
      <c r="O734" s="83"/>
      <c r="P734" s="83"/>
      <c r="Q734" s="83"/>
      <c r="R734" s="83"/>
      <c r="S734" s="83"/>
      <c r="T734" s="83"/>
      <c r="U734" s="83"/>
      <c r="V734" s="83"/>
      <c r="W734" s="83"/>
      <c r="X734" s="83"/>
      <c r="Y734" s="83"/>
      <c r="Z734" s="83"/>
    </row>
    <row r="735" spans="1:26" ht="12.75" customHeight="1" x14ac:dyDescent="0.2">
      <c r="A735" s="256"/>
      <c r="B735" s="257" t="s">
        <v>628</v>
      </c>
      <c r="C735" s="262">
        <v>0</v>
      </c>
      <c r="D735" s="262">
        <v>14.92</v>
      </c>
      <c r="E735" s="263"/>
      <c r="F735" s="262"/>
      <c r="G735" s="263"/>
      <c r="H735" s="262">
        <f t="shared" si="159"/>
        <v>0</v>
      </c>
      <c r="I735" s="262">
        <f t="shared" si="160"/>
        <v>0</v>
      </c>
      <c r="J735" s="262">
        <f t="shared" si="161"/>
        <v>0</v>
      </c>
      <c r="K735" s="262">
        <f t="shared" si="162"/>
        <v>0</v>
      </c>
      <c r="L735" s="83"/>
      <c r="M735" s="83"/>
      <c r="N735" s="83"/>
      <c r="O735" s="83"/>
      <c r="P735" s="83"/>
      <c r="Q735" s="83"/>
      <c r="R735" s="83"/>
      <c r="S735" s="83"/>
      <c r="T735" s="83"/>
      <c r="U735" s="83"/>
      <c r="V735" s="83"/>
      <c r="W735" s="83"/>
      <c r="X735" s="83"/>
      <c r="Y735" s="83"/>
      <c r="Z735" s="83"/>
    </row>
    <row r="736" spans="1:26" ht="12.75" customHeight="1" x14ac:dyDescent="0.2">
      <c r="A736" s="256"/>
      <c r="B736" s="257" t="s">
        <v>628</v>
      </c>
      <c r="C736" s="262">
        <v>8</v>
      </c>
      <c r="D736" s="262">
        <v>52.21</v>
      </c>
      <c r="E736" s="263"/>
      <c r="F736" s="262"/>
      <c r="G736" s="263"/>
      <c r="H736" s="262">
        <f t="shared" si="159"/>
        <v>0</v>
      </c>
      <c r="I736" s="262">
        <f t="shared" si="160"/>
        <v>417.68</v>
      </c>
      <c r="J736" s="262">
        <f t="shared" si="161"/>
        <v>0</v>
      </c>
      <c r="K736" s="262">
        <f t="shared" si="162"/>
        <v>0</v>
      </c>
      <c r="L736" s="83"/>
      <c r="M736" s="83"/>
      <c r="N736" s="83"/>
      <c r="O736" s="83"/>
      <c r="P736" s="83"/>
      <c r="Q736" s="83"/>
      <c r="R736" s="83"/>
      <c r="S736" s="83"/>
      <c r="T736" s="83"/>
      <c r="U736" s="83"/>
      <c r="V736" s="83"/>
      <c r="W736" s="83"/>
      <c r="X736" s="83"/>
      <c r="Y736" s="83"/>
      <c r="Z736" s="83"/>
    </row>
    <row r="737" spans="1:26" ht="12.75" customHeight="1" x14ac:dyDescent="0.2">
      <c r="A737" s="256"/>
      <c r="B737" s="257" t="s">
        <v>628</v>
      </c>
      <c r="C737" s="262">
        <v>8</v>
      </c>
      <c r="D737" s="262">
        <v>42.23</v>
      </c>
      <c r="E737" s="263"/>
      <c r="F737" s="262"/>
      <c r="G737" s="263"/>
      <c r="H737" s="262">
        <f t="shared" si="159"/>
        <v>0</v>
      </c>
      <c r="I737" s="262">
        <f t="shared" si="160"/>
        <v>337.84</v>
      </c>
      <c r="J737" s="262">
        <f t="shared" si="161"/>
        <v>0</v>
      </c>
      <c r="K737" s="262">
        <f t="shared" si="162"/>
        <v>0</v>
      </c>
      <c r="L737" s="83"/>
      <c r="M737" s="83"/>
      <c r="N737" s="83"/>
      <c r="O737" s="83"/>
      <c r="P737" s="83"/>
      <c r="Q737" s="83"/>
      <c r="R737" s="83"/>
      <c r="S737" s="83"/>
      <c r="T737" s="83"/>
      <c r="U737" s="83"/>
      <c r="V737" s="83"/>
      <c r="W737" s="83"/>
      <c r="X737" s="83"/>
      <c r="Y737" s="83"/>
      <c r="Z737" s="83"/>
    </row>
    <row r="738" spans="1:26" ht="12.75" customHeight="1" x14ac:dyDescent="0.2">
      <c r="A738" s="256"/>
      <c r="B738" s="257" t="s">
        <v>628</v>
      </c>
      <c r="C738" s="262">
        <v>0</v>
      </c>
      <c r="D738" s="262">
        <v>7.8</v>
      </c>
      <c r="E738" s="263"/>
      <c r="F738" s="262"/>
      <c r="G738" s="263"/>
      <c r="H738" s="262">
        <f t="shared" si="159"/>
        <v>0</v>
      </c>
      <c r="I738" s="262">
        <f t="shared" si="160"/>
        <v>0</v>
      </c>
      <c r="J738" s="262">
        <f t="shared" si="161"/>
        <v>0</v>
      </c>
      <c r="K738" s="262">
        <f t="shared" si="162"/>
        <v>0</v>
      </c>
      <c r="L738" s="83"/>
      <c r="M738" s="83"/>
      <c r="N738" s="83"/>
      <c r="O738" s="83"/>
      <c r="P738" s="83"/>
      <c r="Q738" s="83"/>
      <c r="R738" s="83"/>
      <c r="S738" s="83"/>
      <c r="T738" s="83"/>
      <c r="U738" s="83"/>
      <c r="V738" s="83"/>
      <c r="W738" s="83"/>
      <c r="X738" s="83"/>
      <c r="Y738" s="83"/>
      <c r="Z738" s="83"/>
    </row>
    <row r="739" spans="1:26" ht="12.75" customHeight="1" x14ac:dyDescent="0.2">
      <c r="A739" s="256"/>
      <c r="B739" s="257" t="s">
        <v>628</v>
      </c>
      <c r="C739" s="262">
        <v>0</v>
      </c>
      <c r="D739" s="262">
        <v>11.75</v>
      </c>
      <c r="E739" s="263"/>
      <c r="F739" s="262"/>
      <c r="G739" s="263"/>
      <c r="H739" s="262">
        <f t="shared" si="159"/>
        <v>0</v>
      </c>
      <c r="I739" s="262">
        <f t="shared" si="160"/>
        <v>0</v>
      </c>
      <c r="J739" s="262">
        <f t="shared" si="161"/>
        <v>0</v>
      </c>
      <c r="K739" s="262">
        <f t="shared" si="162"/>
        <v>0</v>
      </c>
      <c r="L739" s="83"/>
      <c r="M739" s="83"/>
      <c r="N739" s="83"/>
      <c r="O739" s="83"/>
      <c r="P739" s="83"/>
      <c r="Q739" s="83"/>
      <c r="R739" s="83"/>
      <c r="S739" s="83"/>
      <c r="T739" s="83"/>
      <c r="U739" s="83"/>
      <c r="V739" s="83"/>
      <c r="W739" s="83"/>
      <c r="X739" s="83"/>
      <c r="Y739" s="83"/>
      <c r="Z739" s="83"/>
    </row>
    <row r="740" spans="1:26" ht="12.75" customHeight="1" x14ac:dyDescent="0.2">
      <c r="A740" s="256"/>
      <c r="B740" s="257" t="s">
        <v>629</v>
      </c>
      <c r="C740" s="262">
        <v>0</v>
      </c>
      <c r="D740" s="262">
        <v>58.6</v>
      </c>
      <c r="E740" s="263"/>
      <c r="F740" s="262"/>
      <c r="G740" s="263"/>
      <c r="H740" s="262">
        <f t="shared" si="159"/>
        <v>0</v>
      </c>
      <c r="I740" s="262">
        <f t="shared" si="160"/>
        <v>0</v>
      </c>
      <c r="J740" s="262">
        <f t="shared" si="161"/>
        <v>0</v>
      </c>
      <c r="K740" s="262">
        <f t="shared" si="162"/>
        <v>0</v>
      </c>
      <c r="L740" s="83"/>
      <c r="M740" s="83"/>
      <c r="N740" s="83"/>
      <c r="O740" s="83"/>
      <c r="P740" s="83"/>
      <c r="Q740" s="83"/>
      <c r="R740" s="83"/>
      <c r="S740" s="83"/>
      <c r="T740" s="83"/>
      <c r="U740" s="83"/>
      <c r="V740" s="83"/>
      <c r="W740" s="83"/>
      <c r="X740" s="83"/>
      <c r="Y740" s="83"/>
      <c r="Z740" s="83"/>
    </row>
    <row r="741" spans="1:26" ht="12.75" customHeight="1" x14ac:dyDescent="0.2">
      <c r="A741" s="256"/>
      <c r="B741" s="257" t="s">
        <v>629</v>
      </c>
      <c r="C741" s="262">
        <v>5</v>
      </c>
      <c r="D741" s="262">
        <v>41.2</v>
      </c>
      <c r="E741" s="263"/>
      <c r="F741" s="262"/>
      <c r="G741" s="263"/>
      <c r="H741" s="262">
        <f t="shared" si="159"/>
        <v>0</v>
      </c>
      <c r="I741" s="262">
        <f t="shared" si="160"/>
        <v>206</v>
      </c>
      <c r="J741" s="262">
        <f t="shared" si="161"/>
        <v>0</v>
      </c>
      <c r="K741" s="262">
        <f t="shared" si="162"/>
        <v>0</v>
      </c>
      <c r="L741" s="83"/>
      <c r="M741" s="83"/>
      <c r="N741" s="83"/>
      <c r="O741" s="83"/>
      <c r="P741" s="83"/>
      <c r="Q741" s="83"/>
      <c r="R741" s="83"/>
      <c r="S741" s="83"/>
      <c r="T741" s="83"/>
      <c r="U741" s="83"/>
      <c r="V741" s="83"/>
      <c r="W741" s="83"/>
      <c r="X741" s="83"/>
      <c r="Y741" s="83"/>
      <c r="Z741" s="83"/>
    </row>
    <row r="742" spans="1:26" ht="12.75" customHeight="1" x14ac:dyDescent="0.2">
      <c r="A742" s="256"/>
      <c r="B742" s="257" t="s">
        <v>629</v>
      </c>
      <c r="C742" s="262">
        <v>4</v>
      </c>
      <c r="D742" s="262">
        <v>51.14</v>
      </c>
      <c r="E742" s="263"/>
      <c r="F742" s="262"/>
      <c r="G742" s="263"/>
      <c r="H742" s="262">
        <f t="shared" si="159"/>
        <v>0</v>
      </c>
      <c r="I742" s="262">
        <f t="shared" si="160"/>
        <v>204.56</v>
      </c>
      <c r="J742" s="262">
        <f t="shared" si="161"/>
        <v>0</v>
      </c>
      <c r="K742" s="262">
        <f t="shared" si="162"/>
        <v>0</v>
      </c>
      <c r="L742" s="83"/>
      <c r="M742" s="83"/>
      <c r="N742" s="83"/>
      <c r="O742" s="83"/>
      <c r="P742" s="83"/>
      <c r="Q742" s="83"/>
      <c r="R742" s="83"/>
      <c r="S742" s="83"/>
      <c r="T742" s="83"/>
      <c r="U742" s="83"/>
      <c r="V742" s="83"/>
      <c r="W742" s="83"/>
      <c r="X742" s="83"/>
      <c r="Y742" s="83"/>
      <c r="Z742" s="83"/>
    </row>
    <row r="743" spans="1:26" ht="12.75" customHeight="1" x14ac:dyDescent="0.2">
      <c r="A743" s="256"/>
      <c r="B743" s="257" t="s">
        <v>629</v>
      </c>
      <c r="C743" s="262">
        <v>8</v>
      </c>
      <c r="D743" s="262">
        <v>45.31</v>
      </c>
      <c r="E743" s="263"/>
      <c r="F743" s="262"/>
      <c r="G743" s="263"/>
      <c r="H743" s="262">
        <f t="shared" si="159"/>
        <v>0</v>
      </c>
      <c r="I743" s="262">
        <f t="shared" si="160"/>
        <v>362.48</v>
      </c>
      <c r="J743" s="262">
        <f t="shared" si="161"/>
        <v>0</v>
      </c>
      <c r="K743" s="262">
        <f t="shared" si="162"/>
        <v>0</v>
      </c>
      <c r="L743" s="83"/>
      <c r="M743" s="83"/>
      <c r="N743" s="83"/>
      <c r="O743" s="83"/>
      <c r="P743" s="83"/>
      <c r="Q743" s="83"/>
      <c r="R743" s="83"/>
      <c r="S743" s="83"/>
      <c r="T743" s="83"/>
      <c r="U743" s="83"/>
      <c r="V743" s="83"/>
      <c r="W743" s="83"/>
      <c r="X743" s="83"/>
      <c r="Y743" s="83"/>
      <c r="Z743" s="83"/>
    </row>
    <row r="744" spans="1:26" ht="12.75" customHeight="1" x14ac:dyDescent="0.2">
      <c r="A744" s="256"/>
      <c r="B744" s="257" t="s">
        <v>629</v>
      </c>
      <c r="C744" s="262">
        <v>8</v>
      </c>
      <c r="D744" s="262">
        <v>58.6</v>
      </c>
      <c r="E744" s="263"/>
      <c r="F744" s="262"/>
      <c r="G744" s="263"/>
      <c r="H744" s="262">
        <f t="shared" si="159"/>
        <v>0</v>
      </c>
      <c r="I744" s="262">
        <f t="shared" si="160"/>
        <v>468.8</v>
      </c>
      <c r="J744" s="262">
        <f t="shared" si="161"/>
        <v>0</v>
      </c>
      <c r="K744" s="262">
        <f t="shared" si="162"/>
        <v>0</v>
      </c>
      <c r="L744" s="83"/>
      <c r="M744" s="83"/>
      <c r="N744" s="83"/>
      <c r="O744" s="83"/>
      <c r="P744" s="83"/>
      <c r="Q744" s="83"/>
      <c r="R744" s="83"/>
      <c r="S744" s="83"/>
      <c r="T744" s="83"/>
      <c r="U744" s="83"/>
      <c r="V744" s="83"/>
      <c r="W744" s="83"/>
      <c r="X744" s="83"/>
      <c r="Y744" s="83"/>
      <c r="Z744" s="83"/>
    </row>
    <row r="745" spans="1:26" ht="12.75" customHeight="1" x14ac:dyDescent="0.2">
      <c r="A745" s="256"/>
      <c r="B745" s="257" t="s">
        <v>629</v>
      </c>
      <c r="C745" s="262">
        <v>4</v>
      </c>
      <c r="D745" s="262">
        <v>51.14</v>
      </c>
      <c r="E745" s="263"/>
      <c r="F745" s="262"/>
      <c r="G745" s="263"/>
      <c r="H745" s="262">
        <f t="shared" si="159"/>
        <v>0</v>
      </c>
      <c r="I745" s="262">
        <f t="shared" si="160"/>
        <v>204.56</v>
      </c>
      <c r="J745" s="262">
        <f t="shared" si="161"/>
        <v>0</v>
      </c>
      <c r="K745" s="262">
        <f t="shared" si="162"/>
        <v>0</v>
      </c>
      <c r="L745" s="83"/>
      <c r="M745" s="83"/>
      <c r="N745" s="83"/>
      <c r="O745" s="83"/>
      <c r="P745" s="83"/>
      <c r="Q745" s="83"/>
      <c r="R745" s="83"/>
      <c r="S745" s="83"/>
      <c r="T745" s="83"/>
      <c r="U745" s="83"/>
      <c r="V745" s="83"/>
      <c r="W745" s="83"/>
      <c r="X745" s="83"/>
      <c r="Y745" s="83"/>
      <c r="Z745" s="83"/>
    </row>
    <row r="746" spans="1:26" ht="12.75" customHeight="1" x14ac:dyDescent="0.2">
      <c r="A746" s="256"/>
      <c r="B746" s="257" t="s">
        <v>629</v>
      </c>
      <c r="C746" s="262">
        <v>4</v>
      </c>
      <c r="D746" s="262">
        <v>41.2</v>
      </c>
      <c r="E746" s="263"/>
      <c r="F746" s="262"/>
      <c r="G746" s="263"/>
      <c r="H746" s="262">
        <f t="shared" si="159"/>
        <v>0</v>
      </c>
      <c r="I746" s="262">
        <f t="shared" si="160"/>
        <v>164.8</v>
      </c>
      <c r="J746" s="262">
        <f t="shared" si="161"/>
        <v>0</v>
      </c>
      <c r="K746" s="262">
        <f t="shared" si="162"/>
        <v>0</v>
      </c>
      <c r="L746" s="83"/>
      <c r="M746" s="83"/>
      <c r="N746" s="83"/>
      <c r="O746" s="83"/>
      <c r="P746" s="83"/>
      <c r="Q746" s="83"/>
      <c r="R746" s="83"/>
      <c r="S746" s="83"/>
      <c r="T746" s="83"/>
      <c r="U746" s="83"/>
      <c r="V746" s="83"/>
      <c r="W746" s="83"/>
      <c r="X746" s="83"/>
      <c r="Y746" s="83"/>
      <c r="Z746" s="83"/>
    </row>
    <row r="747" spans="1:26" ht="12.75" customHeight="1" x14ac:dyDescent="0.2">
      <c r="A747" s="256"/>
      <c r="B747" s="257" t="s">
        <v>629</v>
      </c>
      <c r="C747" s="262">
        <v>0</v>
      </c>
      <c r="D747" s="262">
        <v>54.75</v>
      </c>
      <c r="E747" s="263"/>
      <c r="F747" s="262"/>
      <c r="G747" s="263"/>
      <c r="H747" s="262">
        <f t="shared" si="159"/>
        <v>0</v>
      </c>
      <c r="I747" s="262">
        <f t="shared" si="160"/>
        <v>0</v>
      </c>
      <c r="J747" s="262">
        <f t="shared" si="161"/>
        <v>0</v>
      </c>
      <c r="K747" s="262">
        <f t="shared" si="162"/>
        <v>0</v>
      </c>
      <c r="L747" s="83"/>
      <c r="M747" s="83"/>
      <c r="N747" s="83"/>
      <c r="O747" s="83"/>
      <c r="P747" s="83"/>
      <c r="Q747" s="83"/>
      <c r="R747" s="83"/>
      <c r="S747" s="83"/>
      <c r="T747" s="83"/>
      <c r="U747" s="83"/>
      <c r="V747" s="83"/>
      <c r="W747" s="83"/>
      <c r="X747" s="83"/>
      <c r="Y747" s="83"/>
      <c r="Z747" s="83"/>
    </row>
    <row r="748" spans="1:26" ht="12.75" customHeight="1" x14ac:dyDescent="0.2">
      <c r="A748" s="256"/>
      <c r="B748" s="257" t="s">
        <v>629</v>
      </c>
      <c r="C748" s="262">
        <v>8</v>
      </c>
      <c r="D748" s="262">
        <v>30.43</v>
      </c>
      <c r="E748" s="263"/>
      <c r="F748" s="262"/>
      <c r="G748" s="263"/>
      <c r="H748" s="262">
        <f t="shared" si="159"/>
        <v>0</v>
      </c>
      <c r="I748" s="262">
        <f t="shared" si="160"/>
        <v>243.44</v>
      </c>
      <c r="J748" s="262">
        <f t="shared" si="161"/>
        <v>0</v>
      </c>
      <c r="K748" s="262">
        <f t="shared" si="162"/>
        <v>0</v>
      </c>
      <c r="L748" s="83"/>
      <c r="M748" s="83"/>
      <c r="N748" s="83"/>
      <c r="O748" s="83"/>
      <c r="P748" s="83"/>
      <c r="Q748" s="83"/>
      <c r="R748" s="83"/>
      <c r="S748" s="83"/>
      <c r="T748" s="83"/>
      <c r="U748" s="83"/>
      <c r="V748" s="83"/>
      <c r="W748" s="83"/>
      <c r="X748" s="83"/>
      <c r="Y748" s="83"/>
      <c r="Z748" s="83"/>
    </row>
    <row r="749" spans="1:26" ht="12.75" customHeight="1" x14ac:dyDescent="0.2">
      <c r="A749" s="256"/>
      <c r="B749" s="257" t="s">
        <v>629</v>
      </c>
      <c r="C749" s="262">
        <v>8</v>
      </c>
      <c r="D749" s="262">
        <v>48.5</v>
      </c>
      <c r="E749" s="263"/>
      <c r="F749" s="262"/>
      <c r="G749" s="263"/>
      <c r="H749" s="262">
        <f t="shared" si="159"/>
        <v>0</v>
      </c>
      <c r="I749" s="262">
        <f t="shared" si="160"/>
        <v>388</v>
      </c>
      <c r="J749" s="262">
        <f t="shared" si="161"/>
        <v>0</v>
      </c>
      <c r="K749" s="262">
        <f t="shared" si="162"/>
        <v>0</v>
      </c>
      <c r="L749" s="83"/>
      <c r="M749" s="83"/>
      <c r="N749" s="83"/>
      <c r="O749" s="83"/>
      <c r="P749" s="83"/>
      <c r="Q749" s="83"/>
      <c r="R749" s="83"/>
      <c r="S749" s="83"/>
      <c r="T749" s="83"/>
      <c r="U749" s="83"/>
      <c r="V749" s="83"/>
      <c r="W749" s="83"/>
      <c r="X749" s="83"/>
      <c r="Y749" s="83"/>
      <c r="Z749" s="83"/>
    </row>
    <row r="750" spans="1:26" ht="12.75" customHeight="1" x14ac:dyDescent="0.2">
      <c r="A750" s="256"/>
      <c r="B750" s="257" t="s">
        <v>629</v>
      </c>
      <c r="C750" s="262">
        <v>0</v>
      </c>
      <c r="D750" s="262">
        <v>7.25</v>
      </c>
      <c r="E750" s="263"/>
      <c r="F750" s="262"/>
      <c r="G750" s="263"/>
      <c r="H750" s="262">
        <f t="shared" si="159"/>
        <v>0</v>
      </c>
      <c r="I750" s="262">
        <f t="shared" si="160"/>
        <v>0</v>
      </c>
      <c r="J750" s="262">
        <f t="shared" si="161"/>
        <v>0</v>
      </c>
      <c r="K750" s="262">
        <f t="shared" si="162"/>
        <v>0</v>
      </c>
      <c r="L750" s="83"/>
      <c r="M750" s="83"/>
      <c r="N750" s="83"/>
      <c r="O750" s="83"/>
      <c r="P750" s="83"/>
      <c r="Q750" s="83"/>
      <c r="R750" s="83"/>
      <c r="S750" s="83"/>
      <c r="T750" s="83"/>
      <c r="U750" s="83"/>
      <c r="V750" s="83"/>
      <c r="W750" s="83"/>
      <c r="X750" s="83"/>
      <c r="Y750" s="83"/>
      <c r="Z750" s="83"/>
    </row>
    <row r="751" spans="1:26" ht="12.75" customHeight="1" x14ac:dyDescent="0.2">
      <c r="A751" s="256"/>
      <c r="B751" s="257" t="s">
        <v>629</v>
      </c>
      <c r="C751" s="262">
        <v>0</v>
      </c>
      <c r="D751" s="262">
        <v>11.64</v>
      </c>
      <c r="E751" s="263"/>
      <c r="F751" s="262"/>
      <c r="G751" s="263"/>
      <c r="H751" s="262">
        <f t="shared" si="159"/>
        <v>0</v>
      </c>
      <c r="I751" s="262">
        <f t="shared" si="160"/>
        <v>0</v>
      </c>
      <c r="J751" s="262">
        <f t="shared" si="161"/>
        <v>0</v>
      </c>
      <c r="K751" s="262">
        <f t="shared" si="162"/>
        <v>0</v>
      </c>
      <c r="L751" s="83"/>
      <c r="M751" s="83"/>
      <c r="N751" s="83"/>
      <c r="O751" s="83"/>
      <c r="P751" s="83"/>
      <c r="Q751" s="83"/>
      <c r="R751" s="83"/>
      <c r="S751" s="83"/>
      <c r="T751" s="83"/>
      <c r="U751" s="83"/>
      <c r="V751" s="83"/>
      <c r="W751" s="83"/>
      <c r="X751" s="83"/>
      <c r="Y751" s="83"/>
      <c r="Z751" s="83"/>
    </row>
    <row r="752" spans="1:26" ht="12.75" customHeight="1" x14ac:dyDescent="0.2">
      <c r="A752" s="256"/>
      <c r="B752" s="257"/>
      <c r="C752" s="262"/>
      <c r="D752" s="262"/>
      <c r="E752" s="262"/>
      <c r="F752" s="262"/>
      <c r="G752" s="262"/>
      <c r="H752" s="262"/>
      <c r="I752" s="262"/>
      <c r="J752" s="262"/>
      <c r="K752" s="264"/>
      <c r="L752" s="83"/>
      <c r="M752" s="83"/>
      <c r="N752" s="83"/>
      <c r="O752" s="83"/>
      <c r="P752" s="83"/>
      <c r="Q752" s="83"/>
      <c r="R752" s="83"/>
      <c r="S752" s="83"/>
      <c r="T752" s="83"/>
      <c r="U752" s="83"/>
      <c r="V752" s="83"/>
      <c r="W752" s="83"/>
      <c r="X752" s="83"/>
      <c r="Y752" s="83"/>
      <c r="Z752" s="83"/>
    </row>
    <row r="753" spans="1:26" ht="12.75" customHeight="1" x14ac:dyDescent="0.2">
      <c r="A753" s="256"/>
      <c r="B753" s="257"/>
      <c r="C753" s="257"/>
      <c r="D753" s="257"/>
      <c r="E753" s="257"/>
      <c r="F753" s="361" t="s">
        <v>997</v>
      </c>
      <c r="G753" s="312"/>
      <c r="H753" s="312"/>
      <c r="I753" s="265">
        <f t="shared" ref="I753:K753" si="163">ROUND(SUM(I727:I752),2)</f>
        <v>4832.49</v>
      </c>
      <c r="J753" s="265">
        <f t="shared" si="163"/>
        <v>0</v>
      </c>
      <c r="K753" s="265">
        <f t="shared" si="163"/>
        <v>0</v>
      </c>
      <c r="L753" s="83"/>
      <c r="M753" s="83"/>
      <c r="N753" s="83"/>
      <c r="O753" s="83"/>
      <c r="P753" s="83"/>
      <c r="Q753" s="83"/>
      <c r="R753" s="83"/>
      <c r="S753" s="83"/>
      <c r="T753" s="83"/>
      <c r="U753" s="83"/>
      <c r="V753" s="83"/>
      <c r="W753" s="83"/>
      <c r="X753" s="83"/>
      <c r="Y753" s="83"/>
      <c r="Z753" s="83"/>
    </row>
    <row r="754" spans="1:26" ht="12.75" customHeight="1" x14ac:dyDescent="0.2">
      <c r="A754" s="256"/>
      <c r="B754" s="363"/>
      <c r="C754" s="312"/>
      <c r="D754" s="312"/>
      <c r="E754" s="312"/>
      <c r="F754" s="312"/>
      <c r="G754" s="312"/>
      <c r="H754" s="312"/>
      <c r="I754" s="312"/>
      <c r="J754" s="312"/>
      <c r="K754" s="256"/>
      <c r="L754" s="83"/>
      <c r="M754" s="83"/>
      <c r="N754" s="83"/>
      <c r="O754" s="83"/>
      <c r="P754" s="83"/>
      <c r="Q754" s="83"/>
      <c r="R754" s="83"/>
      <c r="S754" s="83"/>
      <c r="T754" s="83"/>
      <c r="U754" s="83"/>
      <c r="V754" s="83"/>
      <c r="W754" s="83"/>
      <c r="X754" s="83"/>
      <c r="Y754" s="83"/>
      <c r="Z754" s="83"/>
    </row>
    <row r="755" spans="1:26" ht="12.75" customHeight="1" x14ac:dyDescent="0.2">
      <c r="A755" s="266" t="s">
        <v>13467</v>
      </c>
      <c r="B755" s="365" t="s">
        <v>13467</v>
      </c>
      <c r="C755" s="293"/>
      <c r="D755" s="293"/>
      <c r="E755" s="293"/>
      <c r="F755" s="293"/>
      <c r="G755" s="293"/>
      <c r="H755" s="293"/>
      <c r="I755" s="293"/>
      <c r="J755" s="293"/>
      <c r="K755" s="269" t="s">
        <v>13467</v>
      </c>
      <c r="L755" s="1"/>
      <c r="M755" s="1"/>
      <c r="N755" s="1"/>
      <c r="O755" s="1"/>
      <c r="P755" s="1"/>
      <c r="Q755" s="1"/>
      <c r="R755" s="1"/>
      <c r="S755" s="1"/>
      <c r="T755" s="1"/>
      <c r="U755" s="1"/>
      <c r="V755" s="1"/>
      <c r="W755" s="1"/>
      <c r="X755" s="1"/>
      <c r="Y755" s="1"/>
      <c r="Z755" s="1"/>
    </row>
    <row r="756" spans="1:26" ht="12.75" customHeight="1" x14ac:dyDescent="0.2">
      <c r="A756" s="362"/>
      <c r="B756" s="312"/>
      <c r="C756" s="260"/>
      <c r="D756" s="260"/>
      <c r="E756" s="260"/>
      <c r="F756" s="260"/>
      <c r="G756" s="360" t="s">
        <v>982</v>
      </c>
      <c r="H756" s="312"/>
      <c r="I756" s="360" t="s">
        <v>983</v>
      </c>
      <c r="J756" s="312"/>
      <c r="K756" s="312"/>
      <c r="L756" s="83"/>
      <c r="M756" s="83"/>
      <c r="N756" s="83"/>
      <c r="O756" s="83"/>
      <c r="P756" s="83"/>
      <c r="Q756" s="83"/>
      <c r="R756" s="83"/>
      <c r="S756" s="83"/>
      <c r="T756" s="83"/>
      <c r="U756" s="83"/>
      <c r="V756" s="83"/>
      <c r="W756" s="83"/>
      <c r="X756" s="83"/>
      <c r="Y756" s="83"/>
      <c r="Z756" s="83"/>
    </row>
    <row r="757" spans="1:26" ht="12.75" customHeight="1" x14ac:dyDescent="0.2">
      <c r="A757" s="362" t="s">
        <v>984</v>
      </c>
      <c r="B757" s="312"/>
      <c r="C757" s="156" t="s">
        <v>985</v>
      </c>
      <c r="D757" s="156" t="s">
        <v>986</v>
      </c>
      <c r="E757" s="156" t="s">
        <v>987</v>
      </c>
      <c r="F757" s="156" t="s">
        <v>988</v>
      </c>
      <c r="G757" s="156" t="s">
        <v>989</v>
      </c>
      <c r="H757" s="156" t="s">
        <v>990</v>
      </c>
      <c r="I757" s="156" t="s">
        <v>991</v>
      </c>
      <c r="J757" s="156" t="s">
        <v>989</v>
      </c>
      <c r="K757" s="156" t="s">
        <v>990</v>
      </c>
      <c r="L757" s="83"/>
      <c r="M757" s="83"/>
      <c r="N757" s="83"/>
      <c r="O757" s="83"/>
      <c r="P757" s="83"/>
      <c r="Q757" s="83"/>
      <c r="R757" s="83"/>
      <c r="S757" s="83"/>
      <c r="T757" s="83"/>
      <c r="U757" s="83"/>
      <c r="V757" s="83"/>
      <c r="W757" s="83"/>
      <c r="X757" s="83"/>
      <c r="Y757" s="83"/>
      <c r="Z757" s="83"/>
    </row>
    <row r="758" spans="1:26" ht="12.75" customHeight="1" x14ac:dyDescent="0.2">
      <c r="A758" s="156"/>
      <c r="B758" s="261"/>
      <c r="C758" s="260"/>
      <c r="D758" s="156" t="s">
        <v>994</v>
      </c>
      <c r="E758" s="156" t="s">
        <v>994</v>
      </c>
      <c r="F758" s="156" t="s">
        <v>994</v>
      </c>
      <c r="G758" s="156" t="s">
        <v>992</v>
      </c>
      <c r="H758" s="156" t="s">
        <v>993</v>
      </c>
      <c r="I758" s="156" t="s">
        <v>994</v>
      </c>
      <c r="J758" s="156" t="s">
        <v>992</v>
      </c>
      <c r="K758" s="156" t="s">
        <v>993</v>
      </c>
      <c r="L758" s="83"/>
      <c r="M758" s="83"/>
      <c r="N758" s="83"/>
      <c r="O758" s="83"/>
      <c r="P758" s="83"/>
      <c r="Q758" s="83"/>
      <c r="R758" s="83"/>
      <c r="S758" s="83"/>
      <c r="T758" s="83"/>
      <c r="U758" s="83"/>
      <c r="V758" s="83"/>
      <c r="W758" s="83"/>
      <c r="X758" s="83"/>
      <c r="Y758" s="83"/>
      <c r="Z758" s="83"/>
    </row>
    <row r="759" spans="1:26" ht="12.75" customHeight="1" x14ac:dyDescent="0.2">
      <c r="A759" s="256"/>
      <c r="B759" s="257" t="s">
        <v>628</v>
      </c>
      <c r="C759" s="262">
        <v>1</v>
      </c>
      <c r="D759" s="262">
        <v>58.6</v>
      </c>
      <c r="E759" s="262">
        <v>0.15</v>
      </c>
      <c r="F759" s="262">
        <v>0.5</v>
      </c>
      <c r="G759" s="263"/>
      <c r="H759" s="262">
        <f t="shared" ref="H759:H783" si="164">D759*E759*F759</f>
        <v>4.3949999999999996</v>
      </c>
      <c r="I759" s="262"/>
      <c r="J759" s="262"/>
      <c r="K759" s="262">
        <f t="shared" ref="K759:K783" si="165">C759*H759</f>
        <v>4.3949999999999996</v>
      </c>
      <c r="L759" s="83"/>
      <c r="M759" s="83"/>
      <c r="N759" s="83"/>
      <c r="O759" s="83"/>
      <c r="P759" s="83"/>
      <c r="Q759" s="83"/>
      <c r="R759" s="83"/>
      <c r="S759" s="83"/>
      <c r="T759" s="83"/>
      <c r="U759" s="83"/>
      <c r="V759" s="83"/>
      <c r="W759" s="83"/>
      <c r="X759" s="83"/>
      <c r="Y759" s="83"/>
      <c r="Z759" s="83"/>
    </row>
    <row r="760" spans="1:26" ht="12.75" customHeight="1" x14ac:dyDescent="0.2">
      <c r="A760" s="256"/>
      <c r="B760" s="257" t="s">
        <v>628</v>
      </c>
      <c r="C760" s="262">
        <v>2</v>
      </c>
      <c r="D760" s="262">
        <v>56.7</v>
      </c>
      <c r="E760" s="262">
        <v>0.15</v>
      </c>
      <c r="F760" s="262">
        <v>0.5</v>
      </c>
      <c r="G760" s="263"/>
      <c r="H760" s="262">
        <f t="shared" si="164"/>
        <v>4.2525000000000004</v>
      </c>
      <c r="I760" s="262"/>
      <c r="J760" s="262"/>
      <c r="K760" s="262">
        <f t="shared" si="165"/>
        <v>8.5050000000000008</v>
      </c>
      <c r="L760" s="83"/>
      <c r="M760" s="83"/>
      <c r="N760" s="83"/>
      <c r="O760" s="83"/>
      <c r="P760" s="83"/>
      <c r="Q760" s="83"/>
      <c r="R760" s="83"/>
      <c r="S760" s="83"/>
      <c r="T760" s="83"/>
      <c r="U760" s="83"/>
      <c r="V760" s="83"/>
      <c r="W760" s="83"/>
      <c r="X760" s="83"/>
      <c r="Y760" s="83"/>
      <c r="Z760" s="83"/>
    </row>
    <row r="761" spans="1:26" ht="12.75" customHeight="1" x14ac:dyDescent="0.2">
      <c r="A761" s="256"/>
      <c r="B761" s="257" t="s">
        <v>628</v>
      </c>
      <c r="C761" s="262">
        <v>2</v>
      </c>
      <c r="D761" s="262">
        <v>45.18</v>
      </c>
      <c r="E761" s="262">
        <v>0.15</v>
      </c>
      <c r="F761" s="262">
        <v>0.5</v>
      </c>
      <c r="G761" s="263"/>
      <c r="H761" s="262">
        <f t="shared" si="164"/>
        <v>3.3885000000000001</v>
      </c>
      <c r="I761" s="262"/>
      <c r="J761" s="262"/>
      <c r="K761" s="262">
        <f t="shared" si="165"/>
        <v>6.7770000000000001</v>
      </c>
      <c r="L761" s="83"/>
      <c r="M761" s="83"/>
      <c r="N761" s="83"/>
      <c r="O761" s="83"/>
      <c r="P761" s="83"/>
      <c r="Q761" s="83"/>
      <c r="R761" s="83"/>
      <c r="S761" s="83"/>
      <c r="T761" s="83"/>
      <c r="U761" s="83"/>
      <c r="V761" s="83"/>
      <c r="W761" s="83"/>
      <c r="X761" s="83"/>
      <c r="Y761" s="83"/>
      <c r="Z761" s="83"/>
    </row>
    <row r="762" spans="1:26" ht="12.75" customHeight="1" x14ac:dyDescent="0.2">
      <c r="A762" s="256"/>
      <c r="B762" s="257" t="s">
        <v>628</v>
      </c>
      <c r="C762" s="262">
        <v>3</v>
      </c>
      <c r="D762" s="262">
        <v>47.16</v>
      </c>
      <c r="E762" s="262">
        <v>0.15</v>
      </c>
      <c r="F762" s="262">
        <v>0.5</v>
      </c>
      <c r="G762" s="263"/>
      <c r="H762" s="262">
        <f t="shared" si="164"/>
        <v>3.5369999999999995</v>
      </c>
      <c r="I762" s="262"/>
      <c r="J762" s="262"/>
      <c r="K762" s="262">
        <f t="shared" si="165"/>
        <v>10.610999999999999</v>
      </c>
      <c r="L762" s="83"/>
      <c r="M762" s="83"/>
      <c r="N762" s="83"/>
      <c r="O762" s="83"/>
      <c r="P762" s="83"/>
      <c r="Q762" s="83"/>
      <c r="R762" s="83"/>
      <c r="S762" s="83"/>
      <c r="T762" s="83"/>
      <c r="U762" s="83"/>
      <c r="V762" s="83"/>
      <c r="W762" s="83"/>
      <c r="X762" s="83"/>
      <c r="Y762" s="83"/>
      <c r="Z762" s="83"/>
    </row>
    <row r="763" spans="1:26" ht="12.75" customHeight="1" x14ac:dyDescent="0.2">
      <c r="A763" s="256"/>
      <c r="B763" s="257" t="s">
        <v>628</v>
      </c>
      <c r="C763" s="262">
        <v>3</v>
      </c>
      <c r="D763" s="262">
        <v>58.6</v>
      </c>
      <c r="E763" s="262">
        <v>0.15</v>
      </c>
      <c r="F763" s="262">
        <v>0.5</v>
      </c>
      <c r="G763" s="263"/>
      <c r="H763" s="262">
        <f t="shared" si="164"/>
        <v>4.3949999999999996</v>
      </c>
      <c r="I763" s="262"/>
      <c r="J763" s="262"/>
      <c r="K763" s="262">
        <f t="shared" si="165"/>
        <v>13.184999999999999</v>
      </c>
      <c r="L763" s="83"/>
      <c r="M763" s="83"/>
      <c r="N763" s="83"/>
      <c r="O763" s="83"/>
      <c r="P763" s="83"/>
      <c r="Q763" s="83"/>
      <c r="R763" s="83"/>
      <c r="S763" s="83"/>
      <c r="T763" s="83"/>
      <c r="U763" s="83"/>
      <c r="V763" s="83"/>
      <c r="W763" s="83"/>
      <c r="X763" s="83"/>
      <c r="Y763" s="83"/>
      <c r="Z763" s="83"/>
    </row>
    <row r="764" spans="1:26" ht="12.75" customHeight="1" x14ac:dyDescent="0.2">
      <c r="A764" s="256"/>
      <c r="B764" s="257" t="s">
        <v>628</v>
      </c>
      <c r="C764" s="262">
        <v>3</v>
      </c>
      <c r="D764" s="262">
        <v>48.73</v>
      </c>
      <c r="E764" s="262">
        <v>0.15</v>
      </c>
      <c r="F764" s="262">
        <v>0.5</v>
      </c>
      <c r="G764" s="263"/>
      <c r="H764" s="262">
        <f t="shared" si="164"/>
        <v>3.6547499999999995</v>
      </c>
      <c r="I764" s="262"/>
      <c r="J764" s="262"/>
      <c r="K764" s="262">
        <f t="shared" si="165"/>
        <v>10.964249999999998</v>
      </c>
      <c r="L764" s="83"/>
      <c r="M764" s="83"/>
      <c r="N764" s="83"/>
      <c r="O764" s="83"/>
      <c r="P764" s="83"/>
      <c r="Q764" s="83"/>
      <c r="R764" s="83"/>
      <c r="S764" s="83"/>
      <c r="T764" s="83"/>
      <c r="U764" s="83"/>
      <c r="V764" s="83"/>
      <c r="W764" s="83"/>
      <c r="X764" s="83"/>
      <c r="Y764" s="83"/>
      <c r="Z764" s="83"/>
    </row>
    <row r="765" spans="1:26" ht="12.75" customHeight="1" x14ac:dyDescent="0.2">
      <c r="A765" s="256"/>
      <c r="B765" s="257" t="s">
        <v>628</v>
      </c>
      <c r="C765" s="262">
        <v>2</v>
      </c>
      <c r="D765" s="262">
        <v>44.01</v>
      </c>
      <c r="E765" s="262">
        <v>0.15</v>
      </c>
      <c r="F765" s="262">
        <v>0.5</v>
      </c>
      <c r="G765" s="263"/>
      <c r="H765" s="262">
        <f t="shared" si="164"/>
        <v>3.3007499999999999</v>
      </c>
      <c r="I765" s="262"/>
      <c r="J765" s="262"/>
      <c r="K765" s="262">
        <f t="shared" si="165"/>
        <v>6.6014999999999997</v>
      </c>
      <c r="L765" s="83"/>
      <c r="M765" s="83"/>
      <c r="N765" s="83"/>
      <c r="O765" s="83"/>
      <c r="P765" s="83"/>
      <c r="Q765" s="83"/>
      <c r="R765" s="83"/>
      <c r="S765" s="83"/>
      <c r="T765" s="83"/>
      <c r="U765" s="83"/>
      <c r="V765" s="83"/>
      <c r="W765" s="83"/>
      <c r="X765" s="83"/>
      <c r="Y765" s="83"/>
      <c r="Z765" s="83"/>
    </row>
    <row r="766" spans="1:26" ht="12.75" customHeight="1" x14ac:dyDescent="0.2">
      <c r="A766" s="256"/>
      <c r="B766" s="257" t="s">
        <v>628</v>
      </c>
      <c r="C766" s="262">
        <v>1</v>
      </c>
      <c r="D766" s="262">
        <v>48.33</v>
      </c>
      <c r="E766" s="262">
        <v>0.15</v>
      </c>
      <c r="F766" s="262">
        <v>0.5</v>
      </c>
      <c r="G766" s="263"/>
      <c r="H766" s="262">
        <f t="shared" si="164"/>
        <v>3.6247499999999997</v>
      </c>
      <c r="I766" s="262"/>
      <c r="J766" s="262"/>
      <c r="K766" s="262">
        <f t="shared" si="165"/>
        <v>3.6247499999999997</v>
      </c>
      <c r="L766" s="83"/>
      <c r="M766" s="83"/>
      <c r="N766" s="83"/>
      <c r="O766" s="83"/>
      <c r="P766" s="83"/>
      <c r="Q766" s="83"/>
      <c r="R766" s="83"/>
      <c r="S766" s="83"/>
      <c r="T766" s="83"/>
      <c r="U766" s="83"/>
      <c r="V766" s="83"/>
      <c r="W766" s="83"/>
      <c r="X766" s="83"/>
      <c r="Y766" s="83"/>
      <c r="Z766" s="83"/>
    </row>
    <row r="767" spans="1:26" ht="12.75" customHeight="1" x14ac:dyDescent="0.2">
      <c r="A767" s="256"/>
      <c r="B767" s="257" t="s">
        <v>628</v>
      </c>
      <c r="C767" s="262">
        <v>1</v>
      </c>
      <c r="D767" s="262">
        <v>14.92</v>
      </c>
      <c r="E767" s="262">
        <v>0.15</v>
      </c>
      <c r="F767" s="262">
        <v>0.5</v>
      </c>
      <c r="G767" s="263"/>
      <c r="H767" s="262">
        <f t="shared" si="164"/>
        <v>1.119</v>
      </c>
      <c r="I767" s="262"/>
      <c r="J767" s="262"/>
      <c r="K767" s="262">
        <f t="shared" si="165"/>
        <v>1.119</v>
      </c>
      <c r="L767" s="83"/>
      <c r="M767" s="83"/>
      <c r="N767" s="83"/>
      <c r="O767" s="83"/>
      <c r="P767" s="83"/>
      <c r="Q767" s="83"/>
      <c r="R767" s="83"/>
      <c r="S767" s="83"/>
      <c r="T767" s="83"/>
      <c r="U767" s="83"/>
      <c r="V767" s="83"/>
      <c r="W767" s="83"/>
      <c r="X767" s="83"/>
      <c r="Y767" s="83"/>
      <c r="Z767" s="83"/>
    </row>
    <row r="768" spans="1:26" ht="12.75" customHeight="1" x14ac:dyDescent="0.2">
      <c r="A768" s="256"/>
      <c r="B768" s="257" t="s">
        <v>628</v>
      </c>
      <c r="C768" s="262">
        <v>3</v>
      </c>
      <c r="D768" s="262">
        <v>52.21</v>
      </c>
      <c r="E768" s="262">
        <v>0.15</v>
      </c>
      <c r="F768" s="262">
        <v>0.5</v>
      </c>
      <c r="G768" s="263"/>
      <c r="H768" s="262">
        <f t="shared" si="164"/>
        <v>3.9157500000000001</v>
      </c>
      <c r="I768" s="262"/>
      <c r="J768" s="262"/>
      <c r="K768" s="262">
        <f t="shared" si="165"/>
        <v>11.747250000000001</v>
      </c>
      <c r="L768" s="83"/>
      <c r="M768" s="83"/>
      <c r="N768" s="83"/>
      <c r="O768" s="83"/>
      <c r="P768" s="83"/>
      <c r="Q768" s="83"/>
      <c r="R768" s="83"/>
      <c r="S768" s="83"/>
      <c r="T768" s="83"/>
      <c r="U768" s="83"/>
      <c r="V768" s="83"/>
      <c r="W768" s="83"/>
      <c r="X768" s="83"/>
      <c r="Y768" s="83"/>
      <c r="Z768" s="83"/>
    </row>
    <row r="769" spans="1:26" ht="12.75" customHeight="1" x14ac:dyDescent="0.2">
      <c r="A769" s="256"/>
      <c r="B769" s="257" t="s">
        <v>628</v>
      </c>
      <c r="C769" s="262">
        <v>3</v>
      </c>
      <c r="D769" s="262">
        <v>42.23</v>
      </c>
      <c r="E769" s="262">
        <v>0.15</v>
      </c>
      <c r="F769" s="262">
        <v>0.5</v>
      </c>
      <c r="G769" s="263"/>
      <c r="H769" s="262">
        <f t="shared" si="164"/>
        <v>3.1672499999999997</v>
      </c>
      <c r="I769" s="262"/>
      <c r="J769" s="262"/>
      <c r="K769" s="262">
        <f t="shared" si="165"/>
        <v>9.5017499999999995</v>
      </c>
      <c r="L769" s="83"/>
      <c r="M769" s="83"/>
      <c r="N769" s="83"/>
      <c r="O769" s="83"/>
      <c r="P769" s="83"/>
      <c r="Q769" s="83"/>
      <c r="R769" s="83"/>
      <c r="S769" s="83"/>
      <c r="T769" s="83"/>
      <c r="U769" s="83"/>
      <c r="V769" s="83"/>
      <c r="W769" s="83"/>
      <c r="X769" s="83"/>
      <c r="Y769" s="83"/>
      <c r="Z769" s="83"/>
    </row>
    <row r="770" spans="1:26" ht="12.75" customHeight="1" x14ac:dyDescent="0.2">
      <c r="A770" s="256"/>
      <c r="B770" s="257" t="s">
        <v>628</v>
      </c>
      <c r="C770" s="262">
        <v>4</v>
      </c>
      <c r="D770" s="262">
        <v>7.8</v>
      </c>
      <c r="E770" s="262">
        <v>0.15</v>
      </c>
      <c r="F770" s="262">
        <v>0.5</v>
      </c>
      <c r="G770" s="263"/>
      <c r="H770" s="262">
        <f t="shared" si="164"/>
        <v>0.58499999999999996</v>
      </c>
      <c r="I770" s="262"/>
      <c r="J770" s="262"/>
      <c r="K770" s="262">
        <f t="shared" si="165"/>
        <v>2.34</v>
      </c>
      <c r="L770" s="83"/>
      <c r="M770" s="83"/>
      <c r="N770" s="83"/>
      <c r="O770" s="83"/>
      <c r="P770" s="83"/>
      <c r="Q770" s="83"/>
      <c r="R770" s="83"/>
      <c r="S770" s="83"/>
      <c r="T770" s="83"/>
      <c r="U770" s="83"/>
      <c r="V770" s="83"/>
      <c r="W770" s="83"/>
      <c r="X770" s="83"/>
      <c r="Y770" s="83"/>
      <c r="Z770" s="83"/>
    </row>
    <row r="771" spans="1:26" ht="12.75" customHeight="1" x14ac:dyDescent="0.2">
      <c r="A771" s="256"/>
      <c r="B771" s="257" t="s">
        <v>628</v>
      </c>
      <c r="C771" s="262">
        <v>12</v>
      </c>
      <c r="D771" s="262">
        <v>11.75</v>
      </c>
      <c r="E771" s="262">
        <v>0.15</v>
      </c>
      <c r="F771" s="262">
        <v>0.5</v>
      </c>
      <c r="G771" s="263"/>
      <c r="H771" s="262">
        <f t="shared" si="164"/>
        <v>0.88124999999999998</v>
      </c>
      <c r="I771" s="262"/>
      <c r="J771" s="262"/>
      <c r="K771" s="262">
        <f t="shared" si="165"/>
        <v>10.574999999999999</v>
      </c>
      <c r="L771" s="83"/>
      <c r="M771" s="83"/>
      <c r="N771" s="83"/>
      <c r="O771" s="83"/>
      <c r="P771" s="83"/>
      <c r="Q771" s="83"/>
      <c r="R771" s="83"/>
      <c r="S771" s="83"/>
      <c r="T771" s="83"/>
      <c r="U771" s="83"/>
      <c r="V771" s="83"/>
      <c r="W771" s="83"/>
      <c r="X771" s="83"/>
      <c r="Y771" s="83"/>
      <c r="Z771" s="83"/>
    </row>
    <row r="772" spans="1:26" ht="12.75" customHeight="1" x14ac:dyDescent="0.2">
      <c r="A772" s="256"/>
      <c r="B772" s="257" t="s">
        <v>629</v>
      </c>
      <c r="C772" s="262">
        <v>1</v>
      </c>
      <c r="D772" s="262">
        <v>58.6</v>
      </c>
      <c r="E772" s="262">
        <v>0.15</v>
      </c>
      <c r="F772" s="262">
        <v>0.5</v>
      </c>
      <c r="G772" s="263"/>
      <c r="H772" s="262">
        <f t="shared" si="164"/>
        <v>4.3949999999999996</v>
      </c>
      <c r="I772" s="262"/>
      <c r="J772" s="262"/>
      <c r="K772" s="262">
        <f t="shared" si="165"/>
        <v>4.3949999999999996</v>
      </c>
      <c r="L772" s="83"/>
      <c r="M772" s="83"/>
      <c r="N772" s="83"/>
      <c r="O772" s="83"/>
      <c r="P772" s="83"/>
      <c r="Q772" s="83"/>
      <c r="R772" s="83"/>
      <c r="S772" s="83"/>
      <c r="T772" s="83"/>
      <c r="U772" s="83"/>
      <c r="V772" s="83"/>
      <c r="W772" s="83"/>
      <c r="X772" s="83"/>
      <c r="Y772" s="83"/>
      <c r="Z772" s="83"/>
    </row>
    <row r="773" spans="1:26" ht="12.75" customHeight="1" x14ac:dyDescent="0.2">
      <c r="A773" s="256"/>
      <c r="B773" s="257" t="s">
        <v>629</v>
      </c>
      <c r="C773" s="262">
        <v>1</v>
      </c>
      <c r="D773" s="262">
        <v>41.2</v>
      </c>
      <c r="E773" s="262">
        <v>0.15</v>
      </c>
      <c r="F773" s="262">
        <v>0.5</v>
      </c>
      <c r="G773" s="263"/>
      <c r="H773" s="262">
        <f t="shared" si="164"/>
        <v>3.0900000000000003</v>
      </c>
      <c r="I773" s="262"/>
      <c r="J773" s="262"/>
      <c r="K773" s="262">
        <f t="shared" si="165"/>
        <v>3.0900000000000003</v>
      </c>
      <c r="L773" s="83"/>
      <c r="M773" s="83"/>
      <c r="N773" s="83"/>
      <c r="O773" s="83"/>
      <c r="P773" s="83"/>
      <c r="Q773" s="83"/>
      <c r="R773" s="83"/>
      <c r="S773" s="83"/>
      <c r="T773" s="83"/>
      <c r="U773" s="83"/>
      <c r="V773" s="83"/>
      <c r="W773" s="83"/>
      <c r="X773" s="83"/>
      <c r="Y773" s="83"/>
      <c r="Z773" s="83"/>
    </row>
    <row r="774" spans="1:26" ht="12.75" customHeight="1" x14ac:dyDescent="0.2">
      <c r="A774" s="256"/>
      <c r="B774" s="257" t="s">
        <v>629</v>
      </c>
      <c r="C774" s="262">
        <v>2</v>
      </c>
      <c r="D774" s="262">
        <v>51.14</v>
      </c>
      <c r="E774" s="262">
        <v>0.15</v>
      </c>
      <c r="F774" s="262">
        <v>0.5</v>
      </c>
      <c r="G774" s="263"/>
      <c r="H774" s="262">
        <f t="shared" si="164"/>
        <v>3.8354999999999997</v>
      </c>
      <c r="I774" s="262"/>
      <c r="J774" s="262"/>
      <c r="K774" s="262">
        <f t="shared" si="165"/>
        <v>7.6709999999999994</v>
      </c>
      <c r="L774" s="83"/>
      <c r="M774" s="83"/>
      <c r="N774" s="83"/>
      <c r="O774" s="83"/>
      <c r="P774" s="83"/>
      <c r="Q774" s="83"/>
      <c r="R774" s="83"/>
      <c r="S774" s="83"/>
      <c r="T774" s="83"/>
      <c r="U774" s="83"/>
      <c r="V774" s="83"/>
      <c r="W774" s="83"/>
      <c r="X774" s="83"/>
      <c r="Y774" s="83"/>
      <c r="Z774" s="83"/>
    </row>
    <row r="775" spans="1:26" ht="12.75" customHeight="1" x14ac:dyDescent="0.2">
      <c r="A775" s="256"/>
      <c r="B775" s="257" t="s">
        <v>629</v>
      </c>
      <c r="C775" s="262">
        <v>3</v>
      </c>
      <c r="D775" s="262">
        <v>45.31</v>
      </c>
      <c r="E775" s="262">
        <v>0.15</v>
      </c>
      <c r="F775" s="262">
        <v>0.5</v>
      </c>
      <c r="G775" s="263"/>
      <c r="H775" s="262">
        <f t="shared" si="164"/>
        <v>3.39825</v>
      </c>
      <c r="I775" s="262"/>
      <c r="J775" s="262"/>
      <c r="K775" s="262">
        <f t="shared" si="165"/>
        <v>10.194749999999999</v>
      </c>
      <c r="L775" s="83"/>
      <c r="M775" s="83"/>
      <c r="N775" s="83"/>
      <c r="O775" s="83"/>
      <c r="P775" s="83"/>
      <c r="Q775" s="83"/>
      <c r="R775" s="83"/>
      <c r="S775" s="83"/>
      <c r="T775" s="83"/>
      <c r="U775" s="83"/>
      <c r="V775" s="83"/>
      <c r="W775" s="83"/>
      <c r="X775" s="83"/>
      <c r="Y775" s="83"/>
      <c r="Z775" s="83"/>
    </row>
    <row r="776" spans="1:26" ht="12.75" customHeight="1" x14ac:dyDescent="0.2">
      <c r="A776" s="256"/>
      <c r="B776" s="257" t="s">
        <v>629</v>
      </c>
      <c r="C776" s="262">
        <v>3</v>
      </c>
      <c r="D776" s="262">
        <v>58.6</v>
      </c>
      <c r="E776" s="262">
        <v>0.15</v>
      </c>
      <c r="F776" s="262">
        <v>0.5</v>
      </c>
      <c r="G776" s="263"/>
      <c r="H776" s="262">
        <f t="shared" si="164"/>
        <v>4.3949999999999996</v>
      </c>
      <c r="I776" s="262"/>
      <c r="J776" s="262"/>
      <c r="K776" s="262">
        <f t="shared" si="165"/>
        <v>13.184999999999999</v>
      </c>
      <c r="L776" s="83"/>
      <c r="M776" s="83"/>
      <c r="N776" s="83"/>
      <c r="O776" s="83"/>
      <c r="P776" s="83"/>
      <c r="Q776" s="83"/>
      <c r="R776" s="83"/>
      <c r="S776" s="83"/>
      <c r="T776" s="83"/>
      <c r="U776" s="83"/>
      <c r="V776" s="83"/>
      <c r="W776" s="83"/>
      <c r="X776" s="83"/>
      <c r="Y776" s="83"/>
      <c r="Z776" s="83"/>
    </row>
    <row r="777" spans="1:26" ht="12.75" customHeight="1" x14ac:dyDescent="0.2">
      <c r="A777" s="256"/>
      <c r="B777" s="257" t="s">
        <v>629</v>
      </c>
      <c r="C777" s="262">
        <v>3</v>
      </c>
      <c r="D777" s="262">
        <v>51.14</v>
      </c>
      <c r="E777" s="262">
        <v>0.15</v>
      </c>
      <c r="F777" s="262">
        <v>0.5</v>
      </c>
      <c r="G777" s="263"/>
      <c r="H777" s="262">
        <f t="shared" si="164"/>
        <v>3.8354999999999997</v>
      </c>
      <c r="I777" s="262"/>
      <c r="J777" s="262"/>
      <c r="K777" s="262">
        <f t="shared" si="165"/>
        <v>11.506499999999999</v>
      </c>
      <c r="L777" s="83"/>
      <c r="M777" s="83"/>
      <c r="N777" s="83"/>
      <c r="O777" s="83"/>
      <c r="P777" s="83"/>
      <c r="Q777" s="83"/>
      <c r="R777" s="83"/>
      <c r="S777" s="83"/>
      <c r="T777" s="83"/>
      <c r="U777" s="83"/>
      <c r="V777" s="83"/>
      <c r="W777" s="83"/>
      <c r="X777" s="83"/>
      <c r="Y777" s="83"/>
      <c r="Z777" s="83"/>
    </row>
    <row r="778" spans="1:26" ht="12.75" customHeight="1" x14ac:dyDescent="0.2">
      <c r="A778" s="256"/>
      <c r="B778" s="257" t="s">
        <v>629</v>
      </c>
      <c r="C778" s="262">
        <v>2</v>
      </c>
      <c r="D778" s="262">
        <v>41.2</v>
      </c>
      <c r="E778" s="262">
        <v>0.15</v>
      </c>
      <c r="F778" s="262">
        <v>0.5</v>
      </c>
      <c r="G778" s="263"/>
      <c r="H778" s="262">
        <f t="shared" si="164"/>
        <v>3.0900000000000003</v>
      </c>
      <c r="I778" s="262"/>
      <c r="J778" s="262"/>
      <c r="K778" s="262">
        <f t="shared" si="165"/>
        <v>6.1800000000000006</v>
      </c>
      <c r="L778" s="83"/>
      <c r="M778" s="83"/>
      <c r="N778" s="83"/>
      <c r="O778" s="83"/>
      <c r="P778" s="83"/>
      <c r="Q778" s="83"/>
      <c r="R778" s="83"/>
      <c r="S778" s="83"/>
      <c r="T778" s="83"/>
      <c r="U778" s="83"/>
      <c r="V778" s="83"/>
      <c r="W778" s="83"/>
      <c r="X778" s="83"/>
      <c r="Y778" s="83"/>
      <c r="Z778" s="83"/>
    </row>
    <row r="779" spans="1:26" ht="12.75" customHeight="1" x14ac:dyDescent="0.2">
      <c r="A779" s="256"/>
      <c r="B779" s="257" t="s">
        <v>629</v>
      </c>
      <c r="C779" s="262">
        <v>1</v>
      </c>
      <c r="D779" s="262">
        <v>54.75</v>
      </c>
      <c r="E779" s="262">
        <v>0.15</v>
      </c>
      <c r="F779" s="262">
        <v>0.5</v>
      </c>
      <c r="G779" s="263"/>
      <c r="H779" s="262">
        <f t="shared" si="164"/>
        <v>4.1062500000000002</v>
      </c>
      <c r="I779" s="262"/>
      <c r="J779" s="262"/>
      <c r="K779" s="262">
        <f t="shared" si="165"/>
        <v>4.1062500000000002</v>
      </c>
      <c r="L779" s="83"/>
      <c r="M779" s="83"/>
      <c r="N779" s="83"/>
      <c r="O779" s="83"/>
      <c r="P779" s="83"/>
      <c r="Q779" s="83"/>
      <c r="R779" s="83"/>
      <c r="S779" s="83"/>
      <c r="T779" s="83"/>
      <c r="U779" s="83"/>
      <c r="V779" s="83"/>
      <c r="W779" s="83"/>
      <c r="X779" s="83"/>
      <c r="Y779" s="83"/>
      <c r="Z779" s="83"/>
    </row>
    <row r="780" spans="1:26" ht="12.75" customHeight="1" x14ac:dyDescent="0.2">
      <c r="A780" s="256"/>
      <c r="B780" s="257" t="s">
        <v>629</v>
      </c>
      <c r="C780" s="262">
        <v>3</v>
      </c>
      <c r="D780" s="262">
        <v>30.43</v>
      </c>
      <c r="E780" s="262">
        <v>0.15</v>
      </c>
      <c r="F780" s="262">
        <v>0.5</v>
      </c>
      <c r="G780" s="263"/>
      <c r="H780" s="262">
        <f t="shared" si="164"/>
        <v>2.2822499999999999</v>
      </c>
      <c r="I780" s="262"/>
      <c r="J780" s="262"/>
      <c r="K780" s="262">
        <f t="shared" si="165"/>
        <v>6.8467500000000001</v>
      </c>
      <c r="L780" s="83"/>
      <c r="M780" s="83"/>
      <c r="N780" s="83"/>
      <c r="O780" s="83"/>
      <c r="P780" s="83"/>
      <c r="Q780" s="83"/>
      <c r="R780" s="83"/>
      <c r="S780" s="83"/>
      <c r="T780" s="83"/>
      <c r="U780" s="83"/>
      <c r="V780" s="83"/>
      <c r="W780" s="83"/>
      <c r="X780" s="83"/>
      <c r="Y780" s="83"/>
      <c r="Z780" s="83"/>
    </row>
    <row r="781" spans="1:26" ht="12.75" customHeight="1" x14ac:dyDescent="0.2">
      <c r="A781" s="256"/>
      <c r="B781" s="257" t="s">
        <v>629</v>
      </c>
      <c r="C781" s="262">
        <v>3</v>
      </c>
      <c r="D781" s="262">
        <v>48.5</v>
      </c>
      <c r="E781" s="262">
        <v>0.15</v>
      </c>
      <c r="F781" s="262">
        <v>0.5</v>
      </c>
      <c r="G781" s="263"/>
      <c r="H781" s="262">
        <f t="shared" si="164"/>
        <v>3.6374999999999997</v>
      </c>
      <c r="I781" s="262"/>
      <c r="J781" s="262"/>
      <c r="K781" s="262">
        <f t="shared" si="165"/>
        <v>10.9125</v>
      </c>
      <c r="L781" s="83"/>
      <c r="M781" s="83"/>
      <c r="N781" s="83"/>
      <c r="O781" s="83"/>
      <c r="P781" s="83"/>
      <c r="Q781" s="83"/>
      <c r="R781" s="83"/>
      <c r="S781" s="83"/>
      <c r="T781" s="83"/>
      <c r="U781" s="83"/>
      <c r="V781" s="83"/>
      <c r="W781" s="83"/>
      <c r="X781" s="83"/>
      <c r="Y781" s="83"/>
      <c r="Z781" s="83"/>
    </row>
    <row r="782" spans="1:26" ht="12.75" customHeight="1" x14ac:dyDescent="0.2">
      <c r="A782" s="256"/>
      <c r="B782" s="257" t="s">
        <v>629</v>
      </c>
      <c r="C782" s="262">
        <v>4</v>
      </c>
      <c r="D782" s="262">
        <v>7.25</v>
      </c>
      <c r="E782" s="262">
        <v>0.15</v>
      </c>
      <c r="F782" s="262">
        <v>0.5</v>
      </c>
      <c r="G782" s="263"/>
      <c r="H782" s="262">
        <f t="shared" si="164"/>
        <v>0.54374999999999996</v>
      </c>
      <c r="I782" s="262"/>
      <c r="J782" s="262"/>
      <c r="K782" s="262">
        <f t="shared" si="165"/>
        <v>2.1749999999999998</v>
      </c>
      <c r="L782" s="83"/>
      <c r="M782" s="83"/>
      <c r="N782" s="83"/>
      <c r="O782" s="83"/>
      <c r="P782" s="83"/>
      <c r="Q782" s="83"/>
      <c r="R782" s="83"/>
      <c r="S782" s="83"/>
      <c r="T782" s="83"/>
      <c r="U782" s="83"/>
      <c r="V782" s="83"/>
      <c r="W782" s="83"/>
      <c r="X782" s="83"/>
      <c r="Y782" s="83"/>
      <c r="Z782" s="83"/>
    </row>
    <row r="783" spans="1:26" ht="12.75" customHeight="1" x14ac:dyDescent="0.2">
      <c r="A783" s="256"/>
      <c r="B783" s="257" t="s">
        <v>629</v>
      </c>
      <c r="C783" s="262">
        <v>12</v>
      </c>
      <c r="D783" s="262">
        <v>11.64</v>
      </c>
      <c r="E783" s="262">
        <v>0.15</v>
      </c>
      <c r="F783" s="262">
        <v>0.5</v>
      </c>
      <c r="G783" s="263"/>
      <c r="H783" s="262">
        <f t="shared" si="164"/>
        <v>0.873</v>
      </c>
      <c r="I783" s="262"/>
      <c r="J783" s="262"/>
      <c r="K783" s="262">
        <f t="shared" si="165"/>
        <v>10.475999999999999</v>
      </c>
      <c r="L783" s="83"/>
      <c r="M783" s="83"/>
      <c r="N783" s="83"/>
      <c r="O783" s="83"/>
      <c r="P783" s="83"/>
      <c r="Q783" s="83"/>
      <c r="R783" s="83"/>
      <c r="S783" s="83"/>
      <c r="T783" s="83"/>
      <c r="U783" s="83"/>
      <c r="V783" s="83"/>
      <c r="W783" s="83"/>
      <c r="X783" s="83"/>
      <c r="Y783" s="83"/>
      <c r="Z783" s="83"/>
    </row>
    <row r="784" spans="1:26" ht="12.75" customHeight="1" x14ac:dyDescent="0.2">
      <c r="A784" s="256"/>
      <c r="B784" s="257"/>
      <c r="C784" s="262"/>
      <c r="D784" s="262"/>
      <c r="E784" s="262"/>
      <c r="F784" s="262"/>
      <c r="G784" s="262"/>
      <c r="H784" s="262"/>
      <c r="I784" s="262"/>
      <c r="J784" s="262"/>
      <c r="K784" s="264"/>
      <c r="L784" s="83"/>
      <c r="M784" s="83"/>
      <c r="N784" s="83"/>
      <c r="O784" s="83"/>
      <c r="P784" s="83"/>
      <c r="Q784" s="83"/>
      <c r="R784" s="83"/>
      <c r="S784" s="83"/>
      <c r="T784" s="83"/>
      <c r="U784" s="83"/>
      <c r="V784" s="83"/>
      <c r="W784" s="83"/>
      <c r="X784" s="83"/>
      <c r="Y784" s="83"/>
      <c r="Z784" s="83"/>
    </row>
    <row r="785" spans="1:26" ht="12.75" customHeight="1" x14ac:dyDescent="0.2">
      <c r="A785" s="256"/>
      <c r="B785" s="257"/>
      <c r="C785" s="257"/>
      <c r="D785" s="257"/>
      <c r="E785" s="257"/>
      <c r="F785" s="361" t="s">
        <v>997</v>
      </c>
      <c r="G785" s="312"/>
      <c r="H785" s="312"/>
      <c r="I785" s="265">
        <f t="shared" ref="I785:K785" si="166">ROUND(SUM(I759:I784),2)</f>
        <v>0</v>
      </c>
      <c r="J785" s="265">
        <f t="shared" si="166"/>
        <v>0</v>
      </c>
      <c r="K785" s="265">
        <f t="shared" si="166"/>
        <v>190.69</v>
      </c>
      <c r="L785" s="83"/>
      <c r="M785" s="114"/>
      <c r="N785" s="83"/>
      <c r="O785" s="83"/>
      <c r="P785" s="83"/>
      <c r="Q785" s="83"/>
      <c r="R785" s="83"/>
      <c r="S785" s="83"/>
      <c r="T785" s="83"/>
      <c r="U785" s="83"/>
      <c r="V785" s="83"/>
      <c r="W785" s="83"/>
      <c r="X785" s="83"/>
      <c r="Y785" s="83"/>
      <c r="Z785" s="83"/>
    </row>
    <row r="786" spans="1:26" ht="12.75" customHeight="1" x14ac:dyDescent="0.2">
      <c r="A786" s="256"/>
      <c r="B786" s="363"/>
      <c r="C786" s="312"/>
      <c r="D786" s="312"/>
      <c r="E786" s="312"/>
      <c r="F786" s="312"/>
      <c r="G786" s="312"/>
      <c r="H786" s="312"/>
      <c r="I786" s="312"/>
      <c r="J786" s="312"/>
      <c r="K786" s="256"/>
      <c r="L786" s="83"/>
      <c r="M786" s="83"/>
      <c r="N786" s="83"/>
      <c r="O786" s="83"/>
      <c r="P786" s="83"/>
      <c r="Q786" s="83"/>
      <c r="R786" s="83"/>
      <c r="S786" s="83"/>
      <c r="T786" s="83"/>
      <c r="U786" s="83"/>
      <c r="V786" s="83"/>
      <c r="W786" s="83"/>
      <c r="X786" s="83"/>
      <c r="Y786" s="83"/>
      <c r="Z786" s="83"/>
    </row>
    <row r="787" spans="1:26" ht="12.75" customHeight="1" x14ac:dyDescent="0.2">
      <c r="A787" s="266" t="s">
        <v>13467</v>
      </c>
      <c r="B787" s="365" t="s">
        <v>13467</v>
      </c>
      <c r="C787" s="293"/>
      <c r="D787" s="293"/>
      <c r="E787" s="293"/>
      <c r="F787" s="293"/>
      <c r="G787" s="293"/>
      <c r="H787" s="293"/>
      <c r="I787" s="293"/>
      <c r="J787" s="293"/>
      <c r="K787" s="269" t="s">
        <v>13467</v>
      </c>
      <c r="L787" s="1"/>
      <c r="M787" s="1"/>
      <c r="N787" s="1"/>
      <c r="O787" s="1"/>
      <c r="P787" s="1"/>
      <c r="Q787" s="1"/>
      <c r="R787" s="1"/>
      <c r="S787" s="1"/>
      <c r="T787" s="1"/>
      <c r="U787" s="1"/>
      <c r="V787" s="1"/>
      <c r="W787" s="1"/>
      <c r="X787" s="1"/>
      <c r="Y787" s="1"/>
      <c r="Z787" s="1"/>
    </row>
    <row r="788" spans="1:26" ht="12.75" customHeight="1" x14ac:dyDescent="0.2">
      <c r="A788" s="362"/>
      <c r="B788" s="312"/>
      <c r="C788" s="260"/>
      <c r="D788" s="260"/>
      <c r="E788" s="260"/>
      <c r="F788" s="260"/>
      <c r="G788" s="360" t="s">
        <v>982</v>
      </c>
      <c r="H788" s="312"/>
      <c r="I788" s="360" t="s">
        <v>983</v>
      </c>
      <c r="J788" s="312"/>
      <c r="K788" s="312"/>
      <c r="L788" s="83"/>
      <c r="M788" s="83"/>
      <c r="N788" s="83"/>
      <c r="O788" s="83"/>
      <c r="P788" s="83"/>
      <c r="Q788" s="83"/>
      <c r="R788" s="83"/>
      <c r="S788" s="83"/>
      <c r="T788" s="83"/>
      <c r="U788" s="83"/>
      <c r="V788" s="83"/>
      <c r="W788" s="83"/>
      <c r="X788" s="83"/>
      <c r="Y788" s="83"/>
      <c r="Z788" s="83"/>
    </row>
    <row r="789" spans="1:26" ht="12.75" customHeight="1" x14ac:dyDescent="0.2">
      <c r="A789" s="362" t="s">
        <v>984</v>
      </c>
      <c r="B789" s="312"/>
      <c r="C789" s="156" t="s">
        <v>985</v>
      </c>
      <c r="D789" s="156" t="s">
        <v>986</v>
      </c>
      <c r="E789" s="156" t="s">
        <v>987</v>
      </c>
      <c r="F789" s="156" t="s">
        <v>988</v>
      </c>
      <c r="G789" s="156" t="s">
        <v>989</v>
      </c>
      <c r="H789" s="156" t="s">
        <v>990</v>
      </c>
      <c r="I789" s="156" t="s">
        <v>991</v>
      </c>
      <c r="J789" s="156" t="s">
        <v>989</v>
      </c>
      <c r="K789" s="156" t="s">
        <v>990</v>
      </c>
      <c r="L789" s="83"/>
      <c r="M789" s="83"/>
      <c r="N789" s="83"/>
      <c r="O789" s="83"/>
      <c r="P789" s="83"/>
      <c r="Q789" s="83"/>
      <c r="R789" s="83"/>
      <c r="S789" s="83"/>
      <c r="T789" s="83"/>
      <c r="U789" s="83"/>
      <c r="V789" s="83"/>
      <c r="W789" s="83"/>
      <c r="X789" s="83"/>
      <c r="Y789" s="83"/>
      <c r="Z789" s="83"/>
    </row>
    <row r="790" spans="1:26" ht="12.75" customHeight="1" x14ac:dyDescent="0.2">
      <c r="A790" s="156"/>
      <c r="B790" s="261"/>
      <c r="C790" s="260"/>
      <c r="D790" s="156" t="s">
        <v>994</v>
      </c>
      <c r="E790" s="156" t="s">
        <v>994</v>
      </c>
      <c r="F790" s="156" t="s">
        <v>994</v>
      </c>
      <c r="G790" s="156" t="s">
        <v>992</v>
      </c>
      <c r="H790" s="156" t="s">
        <v>993</v>
      </c>
      <c r="I790" s="156" t="s">
        <v>994</v>
      </c>
      <c r="J790" s="156" t="s">
        <v>992</v>
      </c>
      <c r="K790" s="156" t="s">
        <v>993</v>
      </c>
      <c r="L790" s="83"/>
      <c r="M790" s="83"/>
      <c r="N790" s="83"/>
      <c r="O790" s="83"/>
      <c r="P790" s="83"/>
      <c r="Q790" s="83"/>
      <c r="R790" s="83"/>
      <c r="S790" s="83"/>
      <c r="T790" s="83"/>
      <c r="U790" s="83"/>
      <c r="V790" s="83"/>
      <c r="W790" s="83"/>
      <c r="X790" s="83"/>
      <c r="Y790" s="83"/>
      <c r="Z790" s="83"/>
    </row>
    <row r="791" spans="1:26" ht="12.75" customHeight="1" x14ac:dyDescent="0.2">
      <c r="A791" s="256"/>
      <c r="B791" s="257" t="s">
        <v>628</v>
      </c>
      <c r="C791" s="262">
        <v>1</v>
      </c>
      <c r="D791" s="262">
        <v>58.6</v>
      </c>
      <c r="E791" s="262">
        <v>0.15</v>
      </c>
      <c r="F791" s="262"/>
      <c r="G791" s="262">
        <f t="shared" ref="G791:G815" si="167">D791*E791</f>
        <v>8.7899999999999991</v>
      </c>
      <c r="H791" s="262"/>
      <c r="I791" s="262"/>
      <c r="J791" s="262">
        <f t="shared" ref="J791:J815" si="168">C791*G791</f>
        <v>8.7899999999999991</v>
      </c>
      <c r="K791" s="262">
        <f t="shared" ref="K791:K815" si="169">C791*H791</f>
        <v>0</v>
      </c>
      <c r="L791" s="83"/>
      <c r="M791" s="83"/>
      <c r="N791" s="83"/>
      <c r="O791" s="83"/>
      <c r="P791" s="83"/>
      <c r="Q791" s="83"/>
      <c r="R791" s="83"/>
      <c r="S791" s="83"/>
      <c r="T791" s="83"/>
      <c r="U791" s="83"/>
      <c r="V791" s="83"/>
      <c r="W791" s="83"/>
      <c r="X791" s="83"/>
      <c r="Y791" s="83"/>
      <c r="Z791" s="83"/>
    </row>
    <row r="792" spans="1:26" ht="12.75" customHeight="1" x14ac:dyDescent="0.2">
      <c r="A792" s="256"/>
      <c r="B792" s="257" t="s">
        <v>628</v>
      </c>
      <c r="C792" s="262">
        <v>2</v>
      </c>
      <c r="D792" s="262">
        <v>56.7</v>
      </c>
      <c r="E792" s="262">
        <v>0.15</v>
      </c>
      <c r="F792" s="262"/>
      <c r="G792" s="262">
        <f t="shared" si="167"/>
        <v>8.5050000000000008</v>
      </c>
      <c r="H792" s="262"/>
      <c r="I792" s="262"/>
      <c r="J792" s="262">
        <f t="shared" si="168"/>
        <v>17.010000000000002</v>
      </c>
      <c r="K792" s="262">
        <f t="shared" si="169"/>
        <v>0</v>
      </c>
      <c r="L792" s="83"/>
      <c r="M792" s="83"/>
      <c r="N792" s="83"/>
      <c r="O792" s="83"/>
      <c r="P792" s="83"/>
      <c r="Q792" s="83"/>
      <c r="R792" s="83"/>
      <c r="S792" s="83"/>
      <c r="T792" s="83"/>
      <c r="U792" s="83"/>
      <c r="V792" s="83"/>
      <c r="W792" s="83"/>
      <c r="X792" s="83"/>
      <c r="Y792" s="83"/>
      <c r="Z792" s="83"/>
    </row>
    <row r="793" spans="1:26" ht="12.75" customHeight="1" x14ac:dyDescent="0.2">
      <c r="A793" s="256"/>
      <c r="B793" s="257" t="s">
        <v>628</v>
      </c>
      <c r="C793" s="262">
        <v>2</v>
      </c>
      <c r="D793" s="262">
        <v>45.18</v>
      </c>
      <c r="E793" s="262">
        <v>0.15</v>
      </c>
      <c r="F793" s="262"/>
      <c r="G793" s="262">
        <f t="shared" si="167"/>
        <v>6.7770000000000001</v>
      </c>
      <c r="H793" s="262"/>
      <c r="I793" s="262"/>
      <c r="J793" s="262">
        <f t="shared" si="168"/>
        <v>13.554</v>
      </c>
      <c r="K793" s="262">
        <f t="shared" si="169"/>
        <v>0</v>
      </c>
      <c r="L793" s="83"/>
      <c r="M793" s="83"/>
      <c r="N793" s="83"/>
      <c r="O793" s="83"/>
      <c r="P793" s="83"/>
      <c r="Q793" s="83"/>
      <c r="R793" s="83"/>
      <c r="S793" s="83"/>
      <c r="T793" s="83"/>
      <c r="U793" s="83"/>
      <c r="V793" s="83"/>
      <c r="W793" s="83"/>
      <c r="X793" s="83"/>
      <c r="Y793" s="83"/>
      <c r="Z793" s="83"/>
    </row>
    <row r="794" spans="1:26" ht="12.75" customHeight="1" x14ac:dyDescent="0.2">
      <c r="A794" s="256"/>
      <c r="B794" s="257" t="s">
        <v>628</v>
      </c>
      <c r="C794" s="262">
        <v>3</v>
      </c>
      <c r="D794" s="262">
        <v>47.16</v>
      </c>
      <c r="E794" s="262">
        <v>0.15</v>
      </c>
      <c r="F794" s="262"/>
      <c r="G794" s="262">
        <f t="shared" si="167"/>
        <v>7.073999999999999</v>
      </c>
      <c r="H794" s="262"/>
      <c r="I794" s="262"/>
      <c r="J794" s="262">
        <f t="shared" si="168"/>
        <v>21.221999999999998</v>
      </c>
      <c r="K794" s="262">
        <f t="shared" si="169"/>
        <v>0</v>
      </c>
      <c r="L794" s="83"/>
      <c r="M794" s="83"/>
      <c r="N794" s="83"/>
      <c r="O794" s="83"/>
      <c r="P794" s="83"/>
      <c r="Q794" s="83"/>
      <c r="R794" s="83"/>
      <c r="S794" s="83"/>
      <c r="T794" s="83"/>
      <c r="U794" s="83"/>
      <c r="V794" s="83"/>
      <c r="W794" s="83"/>
      <c r="X794" s="83"/>
      <c r="Y794" s="83"/>
      <c r="Z794" s="83"/>
    </row>
    <row r="795" spans="1:26" ht="12.75" customHeight="1" x14ac:dyDescent="0.2">
      <c r="A795" s="256"/>
      <c r="B795" s="257" t="s">
        <v>628</v>
      </c>
      <c r="C795" s="262">
        <v>3</v>
      </c>
      <c r="D795" s="262">
        <v>58.6</v>
      </c>
      <c r="E795" s="262">
        <v>0.15</v>
      </c>
      <c r="F795" s="262"/>
      <c r="G795" s="262">
        <f t="shared" si="167"/>
        <v>8.7899999999999991</v>
      </c>
      <c r="H795" s="262"/>
      <c r="I795" s="262"/>
      <c r="J795" s="262">
        <f t="shared" si="168"/>
        <v>26.369999999999997</v>
      </c>
      <c r="K795" s="262">
        <f t="shared" si="169"/>
        <v>0</v>
      </c>
      <c r="L795" s="83"/>
      <c r="M795" s="83"/>
      <c r="N795" s="83"/>
      <c r="O795" s="83"/>
      <c r="P795" s="83"/>
      <c r="Q795" s="83"/>
      <c r="R795" s="83"/>
      <c r="S795" s="83"/>
      <c r="T795" s="83"/>
      <c r="U795" s="83"/>
      <c r="V795" s="83"/>
      <c r="W795" s="83"/>
      <c r="X795" s="83"/>
      <c r="Y795" s="83"/>
      <c r="Z795" s="83"/>
    </row>
    <row r="796" spans="1:26" ht="12.75" customHeight="1" x14ac:dyDescent="0.2">
      <c r="A796" s="256"/>
      <c r="B796" s="257" t="s">
        <v>628</v>
      </c>
      <c r="C796" s="262">
        <v>3</v>
      </c>
      <c r="D796" s="262">
        <v>48.73</v>
      </c>
      <c r="E796" s="262">
        <v>0.15</v>
      </c>
      <c r="F796" s="262"/>
      <c r="G796" s="262">
        <f t="shared" si="167"/>
        <v>7.309499999999999</v>
      </c>
      <c r="H796" s="262"/>
      <c r="I796" s="262"/>
      <c r="J796" s="262">
        <f t="shared" si="168"/>
        <v>21.928499999999996</v>
      </c>
      <c r="K796" s="262">
        <f t="shared" si="169"/>
        <v>0</v>
      </c>
      <c r="L796" s="83"/>
      <c r="M796" s="83"/>
      <c r="N796" s="83"/>
      <c r="O796" s="83"/>
      <c r="P796" s="83"/>
      <c r="Q796" s="83"/>
      <c r="R796" s="83"/>
      <c r="S796" s="83"/>
      <c r="T796" s="83"/>
      <c r="U796" s="83"/>
      <c r="V796" s="83"/>
      <c r="W796" s="83"/>
      <c r="X796" s="83"/>
      <c r="Y796" s="83"/>
      <c r="Z796" s="83"/>
    </row>
    <row r="797" spans="1:26" ht="12.75" customHeight="1" x14ac:dyDescent="0.2">
      <c r="A797" s="256"/>
      <c r="B797" s="257" t="s">
        <v>628</v>
      </c>
      <c r="C797" s="262">
        <v>2</v>
      </c>
      <c r="D797" s="262">
        <v>44.01</v>
      </c>
      <c r="E797" s="262">
        <v>0.15</v>
      </c>
      <c r="F797" s="262"/>
      <c r="G797" s="262">
        <f t="shared" si="167"/>
        <v>6.6014999999999997</v>
      </c>
      <c r="H797" s="262"/>
      <c r="I797" s="262"/>
      <c r="J797" s="262">
        <f t="shared" si="168"/>
        <v>13.202999999999999</v>
      </c>
      <c r="K797" s="262">
        <f t="shared" si="169"/>
        <v>0</v>
      </c>
      <c r="L797" s="83"/>
      <c r="M797" s="83"/>
      <c r="N797" s="83"/>
      <c r="O797" s="83"/>
      <c r="P797" s="83"/>
      <c r="Q797" s="83"/>
      <c r="R797" s="83"/>
      <c r="S797" s="83"/>
      <c r="T797" s="83"/>
      <c r="U797" s="83"/>
      <c r="V797" s="83"/>
      <c r="W797" s="83"/>
      <c r="X797" s="83"/>
      <c r="Y797" s="83"/>
      <c r="Z797" s="83"/>
    </row>
    <row r="798" spans="1:26" ht="12.75" customHeight="1" x14ac:dyDescent="0.2">
      <c r="A798" s="256"/>
      <c r="B798" s="257" t="s">
        <v>628</v>
      </c>
      <c r="C798" s="262">
        <v>1</v>
      </c>
      <c r="D798" s="262">
        <v>48.33</v>
      </c>
      <c r="E798" s="262">
        <v>0.15</v>
      </c>
      <c r="F798" s="262"/>
      <c r="G798" s="262">
        <f t="shared" si="167"/>
        <v>7.2494999999999994</v>
      </c>
      <c r="H798" s="262"/>
      <c r="I798" s="262"/>
      <c r="J798" s="262">
        <f t="shared" si="168"/>
        <v>7.2494999999999994</v>
      </c>
      <c r="K798" s="262">
        <f t="shared" si="169"/>
        <v>0</v>
      </c>
      <c r="L798" s="83"/>
      <c r="M798" s="83"/>
      <c r="N798" s="83"/>
      <c r="O798" s="83"/>
      <c r="P798" s="83"/>
      <c r="Q798" s="83"/>
      <c r="R798" s="83"/>
      <c r="S798" s="83"/>
      <c r="T798" s="83"/>
      <c r="U798" s="83"/>
      <c r="V798" s="83"/>
      <c r="W798" s="83"/>
      <c r="X798" s="83"/>
      <c r="Y798" s="83"/>
      <c r="Z798" s="83"/>
    </row>
    <row r="799" spans="1:26" ht="12.75" customHeight="1" x14ac:dyDescent="0.2">
      <c r="A799" s="256"/>
      <c r="B799" s="257" t="s">
        <v>628</v>
      </c>
      <c r="C799" s="262">
        <v>1</v>
      </c>
      <c r="D799" s="262">
        <v>14.92</v>
      </c>
      <c r="E799" s="262">
        <v>0.15</v>
      </c>
      <c r="F799" s="262"/>
      <c r="G799" s="262">
        <f t="shared" si="167"/>
        <v>2.238</v>
      </c>
      <c r="H799" s="262"/>
      <c r="I799" s="262"/>
      <c r="J799" s="262">
        <f t="shared" si="168"/>
        <v>2.238</v>
      </c>
      <c r="K799" s="262">
        <f t="shared" si="169"/>
        <v>0</v>
      </c>
      <c r="L799" s="83"/>
      <c r="M799" s="83"/>
      <c r="N799" s="83"/>
      <c r="O799" s="83"/>
      <c r="P799" s="83"/>
      <c r="Q799" s="83"/>
      <c r="R799" s="83"/>
      <c r="S799" s="83"/>
      <c r="T799" s="83"/>
      <c r="U799" s="83"/>
      <c r="V799" s="83"/>
      <c r="W799" s="83"/>
      <c r="X799" s="83"/>
      <c r="Y799" s="83"/>
      <c r="Z799" s="83"/>
    </row>
    <row r="800" spans="1:26" ht="12.75" customHeight="1" x14ac:dyDescent="0.2">
      <c r="A800" s="256"/>
      <c r="B800" s="257" t="s">
        <v>628</v>
      </c>
      <c r="C800" s="262">
        <v>3</v>
      </c>
      <c r="D800" s="262">
        <v>52.21</v>
      </c>
      <c r="E800" s="262">
        <v>0.15</v>
      </c>
      <c r="F800" s="262"/>
      <c r="G800" s="262">
        <f t="shared" si="167"/>
        <v>7.8315000000000001</v>
      </c>
      <c r="H800" s="262"/>
      <c r="I800" s="262"/>
      <c r="J800" s="262">
        <f t="shared" si="168"/>
        <v>23.494500000000002</v>
      </c>
      <c r="K800" s="262">
        <f t="shared" si="169"/>
        <v>0</v>
      </c>
      <c r="L800" s="83"/>
      <c r="M800" s="83"/>
      <c r="N800" s="83"/>
      <c r="O800" s="83"/>
      <c r="P800" s="83"/>
      <c r="Q800" s="83"/>
      <c r="R800" s="83"/>
      <c r="S800" s="83"/>
      <c r="T800" s="83"/>
      <c r="U800" s="83"/>
      <c r="V800" s="83"/>
      <c r="W800" s="83"/>
      <c r="X800" s="83"/>
      <c r="Y800" s="83"/>
      <c r="Z800" s="83"/>
    </row>
    <row r="801" spans="1:26" ht="12.75" customHeight="1" x14ac:dyDescent="0.2">
      <c r="A801" s="256"/>
      <c r="B801" s="257" t="s">
        <v>628</v>
      </c>
      <c r="C801" s="262">
        <v>3</v>
      </c>
      <c r="D801" s="262">
        <v>42.23</v>
      </c>
      <c r="E801" s="262">
        <v>0.15</v>
      </c>
      <c r="F801" s="262"/>
      <c r="G801" s="262">
        <f t="shared" si="167"/>
        <v>6.3344999999999994</v>
      </c>
      <c r="H801" s="262"/>
      <c r="I801" s="262"/>
      <c r="J801" s="262">
        <f t="shared" si="168"/>
        <v>19.003499999999999</v>
      </c>
      <c r="K801" s="262">
        <f t="shared" si="169"/>
        <v>0</v>
      </c>
      <c r="L801" s="83"/>
      <c r="M801" s="83"/>
      <c r="N801" s="83"/>
      <c r="O801" s="83"/>
      <c r="P801" s="83"/>
      <c r="Q801" s="83"/>
      <c r="R801" s="83"/>
      <c r="S801" s="83"/>
      <c r="T801" s="83"/>
      <c r="U801" s="83"/>
      <c r="V801" s="83"/>
      <c r="W801" s="83"/>
      <c r="X801" s="83"/>
      <c r="Y801" s="83"/>
      <c r="Z801" s="83"/>
    </row>
    <row r="802" spans="1:26" ht="12.75" customHeight="1" x14ac:dyDescent="0.2">
      <c r="A802" s="256"/>
      <c r="B802" s="257" t="s">
        <v>628</v>
      </c>
      <c r="C802" s="262">
        <v>4</v>
      </c>
      <c r="D802" s="262">
        <v>7.8</v>
      </c>
      <c r="E802" s="262">
        <v>0.15</v>
      </c>
      <c r="F802" s="262"/>
      <c r="G802" s="262">
        <f t="shared" si="167"/>
        <v>1.17</v>
      </c>
      <c r="H802" s="262"/>
      <c r="I802" s="262"/>
      <c r="J802" s="262">
        <f t="shared" si="168"/>
        <v>4.68</v>
      </c>
      <c r="K802" s="262">
        <f t="shared" si="169"/>
        <v>0</v>
      </c>
      <c r="L802" s="83"/>
      <c r="M802" s="83"/>
      <c r="N802" s="83"/>
      <c r="O802" s="83"/>
      <c r="P802" s="83"/>
      <c r="Q802" s="83"/>
      <c r="R802" s="83"/>
      <c r="S802" s="83"/>
      <c r="T802" s="83"/>
      <c r="U802" s="83"/>
      <c r="V802" s="83"/>
      <c r="W802" s="83"/>
      <c r="X802" s="83"/>
      <c r="Y802" s="83"/>
      <c r="Z802" s="83"/>
    </row>
    <row r="803" spans="1:26" ht="12.75" customHeight="1" x14ac:dyDescent="0.2">
      <c r="A803" s="256"/>
      <c r="B803" s="257" t="s">
        <v>628</v>
      </c>
      <c r="C803" s="262">
        <v>12</v>
      </c>
      <c r="D803" s="262">
        <v>11.75</v>
      </c>
      <c r="E803" s="262">
        <v>0.15</v>
      </c>
      <c r="F803" s="262"/>
      <c r="G803" s="262">
        <f t="shared" si="167"/>
        <v>1.7625</v>
      </c>
      <c r="H803" s="262"/>
      <c r="I803" s="262"/>
      <c r="J803" s="262">
        <f t="shared" si="168"/>
        <v>21.15</v>
      </c>
      <c r="K803" s="262">
        <f t="shared" si="169"/>
        <v>0</v>
      </c>
      <c r="L803" s="83"/>
      <c r="M803" s="83"/>
      <c r="N803" s="83"/>
      <c r="O803" s="83"/>
      <c r="P803" s="83"/>
      <c r="Q803" s="83"/>
      <c r="R803" s="83"/>
      <c r="S803" s="83"/>
      <c r="T803" s="83"/>
      <c r="U803" s="83"/>
      <c r="V803" s="83"/>
      <c r="W803" s="83"/>
      <c r="X803" s="83"/>
      <c r="Y803" s="83"/>
      <c r="Z803" s="83"/>
    </row>
    <row r="804" spans="1:26" ht="12.75" customHeight="1" x14ac:dyDescent="0.2">
      <c r="A804" s="256"/>
      <c r="B804" s="257" t="s">
        <v>629</v>
      </c>
      <c r="C804" s="262">
        <v>1</v>
      </c>
      <c r="D804" s="262">
        <v>58.6</v>
      </c>
      <c r="E804" s="262">
        <v>0.15</v>
      </c>
      <c r="F804" s="262"/>
      <c r="G804" s="262">
        <f t="shared" si="167"/>
        <v>8.7899999999999991</v>
      </c>
      <c r="H804" s="262"/>
      <c r="I804" s="262"/>
      <c r="J804" s="262">
        <f t="shared" si="168"/>
        <v>8.7899999999999991</v>
      </c>
      <c r="K804" s="262">
        <f t="shared" si="169"/>
        <v>0</v>
      </c>
      <c r="L804" s="83"/>
      <c r="M804" s="83"/>
      <c r="N804" s="83"/>
      <c r="O804" s="83"/>
      <c r="P804" s="83"/>
      <c r="Q804" s="83"/>
      <c r="R804" s="83"/>
      <c r="S804" s="83"/>
      <c r="T804" s="83"/>
      <c r="U804" s="83"/>
      <c r="V804" s="83"/>
      <c r="W804" s="83"/>
      <c r="X804" s="83"/>
      <c r="Y804" s="83"/>
      <c r="Z804" s="83"/>
    </row>
    <row r="805" spans="1:26" ht="12.75" customHeight="1" x14ac:dyDescent="0.2">
      <c r="A805" s="256"/>
      <c r="B805" s="257" t="s">
        <v>629</v>
      </c>
      <c r="C805" s="262">
        <v>1</v>
      </c>
      <c r="D805" s="262">
        <v>41.2</v>
      </c>
      <c r="E805" s="262">
        <v>0.15</v>
      </c>
      <c r="F805" s="262"/>
      <c r="G805" s="262">
        <f t="shared" si="167"/>
        <v>6.1800000000000006</v>
      </c>
      <c r="H805" s="262"/>
      <c r="I805" s="262"/>
      <c r="J805" s="262">
        <f t="shared" si="168"/>
        <v>6.1800000000000006</v>
      </c>
      <c r="K805" s="262">
        <f t="shared" si="169"/>
        <v>0</v>
      </c>
      <c r="L805" s="83"/>
      <c r="M805" s="83"/>
      <c r="N805" s="83"/>
      <c r="O805" s="83"/>
      <c r="P805" s="83"/>
      <c r="Q805" s="83"/>
      <c r="R805" s="83"/>
      <c r="S805" s="83"/>
      <c r="T805" s="83"/>
      <c r="U805" s="83"/>
      <c r="V805" s="83"/>
      <c r="W805" s="83"/>
      <c r="X805" s="83"/>
      <c r="Y805" s="83"/>
      <c r="Z805" s="83"/>
    </row>
    <row r="806" spans="1:26" ht="12.75" customHeight="1" x14ac:dyDescent="0.2">
      <c r="A806" s="256"/>
      <c r="B806" s="257" t="s">
        <v>629</v>
      </c>
      <c r="C806" s="262">
        <v>2</v>
      </c>
      <c r="D806" s="262">
        <v>51.14</v>
      </c>
      <c r="E806" s="262">
        <v>0.15</v>
      </c>
      <c r="F806" s="262"/>
      <c r="G806" s="262">
        <f t="shared" si="167"/>
        <v>7.6709999999999994</v>
      </c>
      <c r="H806" s="262"/>
      <c r="I806" s="262"/>
      <c r="J806" s="262">
        <f t="shared" si="168"/>
        <v>15.341999999999999</v>
      </c>
      <c r="K806" s="262">
        <f t="shared" si="169"/>
        <v>0</v>
      </c>
      <c r="L806" s="83"/>
      <c r="M806" s="83"/>
      <c r="N806" s="83"/>
      <c r="O806" s="83"/>
      <c r="P806" s="83"/>
      <c r="Q806" s="83"/>
      <c r="R806" s="83"/>
      <c r="S806" s="83"/>
      <c r="T806" s="83"/>
      <c r="U806" s="83"/>
      <c r="V806" s="83"/>
      <c r="W806" s="83"/>
      <c r="X806" s="83"/>
      <c r="Y806" s="83"/>
      <c r="Z806" s="83"/>
    </row>
    <row r="807" spans="1:26" ht="12.75" customHeight="1" x14ac:dyDescent="0.2">
      <c r="A807" s="256"/>
      <c r="B807" s="257" t="s">
        <v>629</v>
      </c>
      <c r="C807" s="262">
        <v>3</v>
      </c>
      <c r="D807" s="262">
        <v>45.31</v>
      </c>
      <c r="E807" s="262">
        <v>0.15</v>
      </c>
      <c r="F807" s="262"/>
      <c r="G807" s="262">
        <f t="shared" si="167"/>
        <v>6.7965</v>
      </c>
      <c r="H807" s="262"/>
      <c r="I807" s="262"/>
      <c r="J807" s="262">
        <f t="shared" si="168"/>
        <v>20.389499999999998</v>
      </c>
      <c r="K807" s="262">
        <f t="shared" si="169"/>
        <v>0</v>
      </c>
      <c r="L807" s="83"/>
      <c r="M807" s="83"/>
      <c r="N807" s="83"/>
      <c r="O807" s="83"/>
      <c r="P807" s="83"/>
      <c r="Q807" s="83"/>
      <c r="R807" s="83"/>
      <c r="S807" s="83"/>
      <c r="T807" s="83"/>
      <c r="U807" s="83"/>
      <c r="V807" s="83"/>
      <c r="W807" s="83"/>
      <c r="X807" s="83"/>
      <c r="Y807" s="83"/>
      <c r="Z807" s="83"/>
    </row>
    <row r="808" spans="1:26" ht="12.75" customHeight="1" x14ac:dyDescent="0.2">
      <c r="A808" s="256"/>
      <c r="B808" s="257" t="s">
        <v>629</v>
      </c>
      <c r="C808" s="262">
        <v>3</v>
      </c>
      <c r="D808" s="262">
        <v>58.6</v>
      </c>
      <c r="E808" s="262">
        <v>0.15</v>
      </c>
      <c r="F808" s="262"/>
      <c r="G808" s="262">
        <f t="shared" si="167"/>
        <v>8.7899999999999991</v>
      </c>
      <c r="H808" s="262"/>
      <c r="I808" s="262"/>
      <c r="J808" s="262">
        <f t="shared" si="168"/>
        <v>26.369999999999997</v>
      </c>
      <c r="K808" s="262">
        <f t="shared" si="169"/>
        <v>0</v>
      </c>
      <c r="L808" s="83"/>
      <c r="M808" s="83"/>
      <c r="N808" s="83"/>
      <c r="O808" s="83"/>
      <c r="P808" s="83"/>
      <c r="Q808" s="83"/>
      <c r="R808" s="83"/>
      <c r="S808" s="83"/>
      <c r="T808" s="83"/>
      <c r="U808" s="83"/>
      <c r="V808" s="83"/>
      <c r="W808" s="83"/>
      <c r="X808" s="83"/>
      <c r="Y808" s="83"/>
      <c r="Z808" s="83"/>
    </row>
    <row r="809" spans="1:26" ht="12.75" customHeight="1" x14ac:dyDescent="0.2">
      <c r="A809" s="256"/>
      <c r="B809" s="257" t="s">
        <v>629</v>
      </c>
      <c r="C809" s="262">
        <v>3</v>
      </c>
      <c r="D809" s="262">
        <v>51.14</v>
      </c>
      <c r="E809" s="262">
        <v>0.15</v>
      </c>
      <c r="F809" s="262"/>
      <c r="G809" s="262">
        <f t="shared" si="167"/>
        <v>7.6709999999999994</v>
      </c>
      <c r="H809" s="262"/>
      <c r="I809" s="262"/>
      <c r="J809" s="262">
        <f t="shared" si="168"/>
        <v>23.012999999999998</v>
      </c>
      <c r="K809" s="262">
        <f t="shared" si="169"/>
        <v>0</v>
      </c>
      <c r="L809" s="83"/>
      <c r="M809" s="83"/>
      <c r="N809" s="83"/>
      <c r="O809" s="83"/>
      <c r="P809" s="83"/>
      <c r="Q809" s="83"/>
      <c r="R809" s="83"/>
      <c r="S809" s="83"/>
      <c r="T809" s="83"/>
      <c r="U809" s="83"/>
      <c r="V809" s="83"/>
      <c r="W809" s="83"/>
      <c r="X809" s="83"/>
      <c r="Y809" s="83"/>
      <c r="Z809" s="83"/>
    </row>
    <row r="810" spans="1:26" ht="12.75" customHeight="1" x14ac:dyDescent="0.2">
      <c r="A810" s="256"/>
      <c r="B810" s="257" t="s">
        <v>629</v>
      </c>
      <c r="C810" s="262">
        <v>2</v>
      </c>
      <c r="D810" s="262">
        <v>41.2</v>
      </c>
      <c r="E810" s="262">
        <v>0.15</v>
      </c>
      <c r="F810" s="262"/>
      <c r="G810" s="262">
        <f t="shared" si="167"/>
        <v>6.1800000000000006</v>
      </c>
      <c r="H810" s="262"/>
      <c r="I810" s="262"/>
      <c r="J810" s="262">
        <f t="shared" si="168"/>
        <v>12.360000000000001</v>
      </c>
      <c r="K810" s="262">
        <f t="shared" si="169"/>
        <v>0</v>
      </c>
      <c r="L810" s="83"/>
      <c r="M810" s="83"/>
      <c r="N810" s="83"/>
      <c r="O810" s="83"/>
      <c r="P810" s="83"/>
      <c r="Q810" s="83"/>
      <c r="R810" s="83"/>
      <c r="S810" s="83"/>
      <c r="T810" s="83"/>
      <c r="U810" s="83"/>
      <c r="V810" s="83"/>
      <c r="W810" s="83"/>
      <c r="X810" s="83"/>
      <c r="Y810" s="83"/>
      <c r="Z810" s="83"/>
    </row>
    <row r="811" spans="1:26" ht="12.75" customHeight="1" x14ac:dyDescent="0.2">
      <c r="A811" s="256"/>
      <c r="B811" s="257" t="s">
        <v>629</v>
      </c>
      <c r="C811" s="262">
        <v>1</v>
      </c>
      <c r="D811" s="262">
        <v>54.75</v>
      </c>
      <c r="E811" s="262">
        <v>0.15</v>
      </c>
      <c r="F811" s="262"/>
      <c r="G811" s="262">
        <f t="shared" si="167"/>
        <v>8.2125000000000004</v>
      </c>
      <c r="H811" s="262"/>
      <c r="I811" s="262"/>
      <c r="J811" s="262">
        <f t="shared" si="168"/>
        <v>8.2125000000000004</v>
      </c>
      <c r="K811" s="262">
        <f t="shared" si="169"/>
        <v>0</v>
      </c>
      <c r="L811" s="83"/>
      <c r="M811" s="83"/>
      <c r="N811" s="83"/>
      <c r="O811" s="83"/>
      <c r="P811" s="83"/>
      <c r="Q811" s="83"/>
      <c r="R811" s="83"/>
      <c r="S811" s="83"/>
      <c r="T811" s="83"/>
      <c r="U811" s="83"/>
      <c r="V811" s="83"/>
      <c r="W811" s="83"/>
      <c r="X811" s="83"/>
      <c r="Y811" s="83"/>
      <c r="Z811" s="83"/>
    </row>
    <row r="812" spans="1:26" ht="12.75" customHeight="1" x14ac:dyDescent="0.2">
      <c r="A812" s="256"/>
      <c r="B812" s="257" t="s">
        <v>629</v>
      </c>
      <c r="C812" s="262">
        <v>3</v>
      </c>
      <c r="D812" s="262">
        <v>30.43</v>
      </c>
      <c r="E812" s="262">
        <v>0.15</v>
      </c>
      <c r="F812" s="262"/>
      <c r="G812" s="262">
        <f t="shared" si="167"/>
        <v>4.5644999999999998</v>
      </c>
      <c r="H812" s="262"/>
      <c r="I812" s="262"/>
      <c r="J812" s="262">
        <f t="shared" si="168"/>
        <v>13.6935</v>
      </c>
      <c r="K812" s="262">
        <f t="shared" si="169"/>
        <v>0</v>
      </c>
      <c r="L812" s="83"/>
      <c r="M812" s="83"/>
      <c r="N812" s="83"/>
      <c r="O812" s="83"/>
      <c r="P812" s="83"/>
      <c r="Q812" s="83"/>
      <c r="R812" s="83"/>
      <c r="S812" s="83"/>
      <c r="T812" s="83"/>
      <c r="U812" s="83"/>
      <c r="V812" s="83"/>
      <c r="W812" s="83"/>
      <c r="X812" s="83"/>
      <c r="Y812" s="83"/>
      <c r="Z812" s="83"/>
    </row>
    <row r="813" spans="1:26" ht="12.75" customHeight="1" x14ac:dyDescent="0.2">
      <c r="A813" s="256"/>
      <c r="B813" s="257" t="s">
        <v>629</v>
      </c>
      <c r="C813" s="262">
        <v>3</v>
      </c>
      <c r="D813" s="262">
        <v>48.5</v>
      </c>
      <c r="E813" s="262">
        <v>0.15</v>
      </c>
      <c r="F813" s="262"/>
      <c r="G813" s="262">
        <f t="shared" si="167"/>
        <v>7.2749999999999995</v>
      </c>
      <c r="H813" s="262"/>
      <c r="I813" s="262"/>
      <c r="J813" s="262">
        <f t="shared" si="168"/>
        <v>21.824999999999999</v>
      </c>
      <c r="K813" s="262">
        <f t="shared" si="169"/>
        <v>0</v>
      </c>
      <c r="L813" s="83"/>
      <c r="M813" s="83"/>
      <c r="N813" s="83"/>
      <c r="O813" s="83"/>
      <c r="P813" s="83"/>
      <c r="Q813" s="83"/>
      <c r="R813" s="83"/>
      <c r="S813" s="83"/>
      <c r="T813" s="83"/>
      <c r="U813" s="83"/>
      <c r="V813" s="83"/>
      <c r="W813" s="83"/>
      <c r="X813" s="83"/>
      <c r="Y813" s="83"/>
      <c r="Z813" s="83"/>
    </row>
    <row r="814" spans="1:26" ht="12.75" customHeight="1" x14ac:dyDescent="0.2">
      <c r="A814" s="256"/>
      <c r="B814" s="257" t="s">
        <v>629</v>
      </c>
      <c r="C814" s="262">
        <v>4</v>
      </c>
      <c r="D814" s="262">
        <v>7.25</v>
      </c>
      <c r="E814" s="262">
        <v>0.15</v>
      </c>
      <c r="F814" s="262"/>
      <c r="G814" s="262">
        <f t="shared" si="167"/>
        <v>1.0874999999999999</v>
      </c>
      <c r="H814" s="262"/>
      <c r="I814" s="262"/>
      <c r="J814" s="262">
        <f t="shared" si="168"/>
        <v>4.3499999999999996</v>
      </c>
      <c r="K814" s="262">
        <f t="shared" si="169"/>
        <v>0</v>
      </c>
      <c r="L814" s="83"/>
      <c r="M814" s="83"/>
      <c r="N814" s="83"/>
      <c r="O814" s="83"/>
      <c r="P814" s="83"/>
      <c r="Q814" s="83"/>
      <c r="R814" s="83"/>
      <c r="S814" s="83"/>
      <c r="T814" s="83"/>
      <c r="U814" s="83"/>
      <c r="V814" s="83"/>
      <c r="W814" s="83"/>
      <c r="X814" s="83"/>
      <c r="Y814" s="83"/>
      <c r="Z814" s="83"/>
    </row>
    <row r="815" spans="1:26" ht="12.75" customHeight="1" x14ac:dyDescent="0.2">
      <c r="A815" s="256"/>
      <c r="B815" s="257" t="s">
        <v>629</v>
      </c>
      <c r="C815" s="262">
        <v>12</v>
      </c>
      <c r="D815" s="262">
        <v>11.64</v>
      </c>
      <c r="E815" s="262">
        <v>0.15</v>
      </c>
      <c r="F815" s="262"/>
      <c r="G815" s="262">
        <f t="shared" si="167"/>
        <v>1.746</v>
      </c>
      <c r="H815" s="262"/>
      <c r="I815" s="262"/>
      <c r="J815" s="262">
        <f t="shared" si="168"/>
        <v>20.951999999999998</v>
      </c>
      <c r="K815" s="262">
        <f t="shared" si="169"/>
        <v>0</v>
      </c>
      <c r="L815" s="83"/>
      <c r="M815" s="83"/>
      <c r="N815" s="83"/>
      <c r="O815" s="83"/>
      <c r="P815" s="83"/>
      <c r="Q815" s="83"/>
      <c r="R815" s="83"/>
      <c r="S815" s="83"/>
      <c r="T815" s="83"/>
      <c r="U815" s="83"/>
      <c r="V815" s="83"/>
      <c r="W815" s="83"/>
      <c r="X815" s="83"/>
      <c r="Y815" s="83"/>
      <c r="Z815" s="83"/>
    </row>
    <row r="816" spans="1:26" ht="12.75" customHeight="1" x14ac:dyDescent="0.2">
      <c r="A816" s="256"/>
      <c r="B816" s="257"/>
      <c r="C816" s="262"/>
      <c r="D816" s="262"/>
      <c r="E816" s="262"/>
      <c r="F816" s="262"/>
      <c r="G816" s="262"/>
      <c r="H816" s="262"/>
      <c r="I816" s="262"/>
      <c r="J816" s="262"/>
      <c r="K816" s="264"/>
      <c r="L816" s="83"/>
      <c r="M816" s="83"/>
      <c r="N816" s="83"/>
      <c r="O816" s="83"/>
      <c r="P816" s="83"/>
      <c r="Q816" s="83"/>
      <c r="R816" s="83"/>
      <c r="S816" s="83"/>
      <c r="T816" s="83"/>
      <c r="U816" s="83"/>
      <c r="V816" s="83"/>
      <c r="W816" s="83"/>
      <c r="X816" s="83"/>
      <c r="Y816" s="83"/>
      <c r="Z816" s="83"/>
    </row>
    <row r="817" spans="1:26" ht="12.75" customHeight="1" x14ac:dyDescent="0.2">
      <c r="A817" s="256"/>
      <c r="B817" s="257"/>
      <c r="C817" s="257"/>
      <c r="D817" s="257"/>
      <c r="E817" s="257"/>
      <c r="F817" s="361" t="s">
        <v>997</v>
      </c>
      <c r="G817" s="312"/>
      <c r="H817" s="312"/>
      <c r="I817" s="265">
        <f t="shared" ref="I817:K817" si="170">ROUND(SUM(I791:I816),2)</f>
        <v>0</v>
      </c>
      <c r="J817" s="265">
        <f t="shared" si="170"/>
        <v>381.37</v>
      </c>
      <c r="K817" s="265">
        <f t="shared" si="170"/>
        <v>0</v>
      </c>
      <c r="L817" s="83"/>
      <c r="M817" s="83"/>
      <c r="N817" s="83"/>
      <c r="O817" s="83"/>
      <c r="P817" s="83"/>
      <c r="Q817" s="83"/>
      <c r="R817" s="83"/>
      <c r="S817" s="83"/>
      <c r="T817" s="83"/>
      <c r="U817" s="83"/>
      <c r="V817" s="83"/>
      <c r="W817" s="83"/>
      <c r="X817" s="83"/>
      <c r="Y817" s="83"/>
      <c r="Z817" s="83"/>
    </row>
    <row r="818" spans="1:26" ht="12.75" customHeight="1" x14ac:dyDescent="0.2">
      <c r="A818" s="256"/>
      <c r="B818" s="363"/>
      <c r="C818" s="312"/>
      <c r="D818" s="312"/>
      <c r="E818" s="312"/>
      <c r="F818" s="312"/>
      <c r="G818" s="312"/>
      <c r="H818" s="312"/>
      <c r="I818" s="312"/>
      <c r="J818" s="312"/>
      <c r="K818" s="256"/>
      <c r="L818" s="83"/>
      <c r="M818" s="83"/>
      <c r="N818" s="83"/>
      <c r="O818" s="83"/>
      <c r="P818" s="83"/>
      <c r="Q818" s="83"/>
      <c r="R818" s="83"/>
      <c r="S818" s="83"/>
      <c r="T818" s="83"/>
      <c r="U818" s="83"/>
      <c r="V818" s="83"/>
      <c r="W818" s="83"/>
      <c r="X818" s="83"/>
      <c r="Y818" s="83"/>
      <c r="Z818" s="83"/>
    </row>
    <row r="819" spans="1:26" ht="12.75" customHeight="1" x14ac:dyDescent="0.2">
      <c r="A819" s="56"/>
      <c r="B819" s="1"/>
      <c r="C819" s="271"/>
      <c r="D819" s="56"/>
      <c r="E819" s="5"/>
      <c r="F819" s="78"/>
      <c r="G819" s="78"/>
      <c r="H819" s="272"/>
      <c r="I819" s="83"/>
      <c r="J819" s="83"/>
      <c r="K819" s="83"/>
      <c r="L819" s="83"/>
      <c r="M819" s="83"/>
      <c r="N819" s="83"/>
      <c r="O819" s="83"/>
      <c r="P819" s="83"/>
      <c r="Q819" s="83"/>
      <c r="R819" s="83"/>
      <c r="S819" s="83"/>
      <c r="T819" s="83"/>
      <c r="U819" s="83"/>
      <c r="V819" s="83"/>
      <c r="W819" s="83"/>
      <c r="X819" s="83"/>
      <c r="Y819" s="83"/>
      <c r="Z819" s="83"/>
    </row>
    <row r="820" spans="1:26" ht="12.75" customHeight="1" x14ac:dyDescent="0.2">
      <c r="A820" s="56"/>
      <c r="B820" s="56"/>
      <c r="C820" s="273"/>
      <c r="D820" s="56"/>
      <c r="E820" s="5"/>
      <c r="F820" s="78"/>
      <c r="G820" s="78"/>
      <c r="H820" s="272"/>
      <c r="I820" s="83"/>
      <c r="J820" s="83"/>
      <c r="K820" s="83"/>
      <c r="L820" s="83"/>
      <c r="M820" s="83"/>
      <c r="N820" s="83"/>
      <c r="O820" s="83"/>
      <c r="P820" s="83"/>
      <c r="Q820" s="83"/>
      <c r="R820" s="83"/>
      <c r="S820" s="83"/>
      <c r="T820" s="83"/>
      <c r="U820" s="83"/>
      <c r="V820" s="83"/>
      <c r="W820" s="83"/>
      <c r="X820" s="83"/>
      <c r="Y820" s="83"/>
      <c r="Z820" s="83"/>
    </row>
    <row r="821" spans="1:26" ht="12.75" customHeight="1" x14ac:dyDescent="0.2">
      <c r="A821" s="56"/>
      <c r="B821" s="56"/>
      <c r="C821" s="4"/>
      <c r="D821" s="77"/>
      <c r="E821" s="78"/>
      <c r="F821" s="274"/>
      <c r="G821" s="274"/>
      <c r="H821" s="272"/>
      <c r="I821" s="272"/>
      <c r="J821" s="272"/>
      <c r="K821" s="6"/>
      <c r="L821" s="83"/>
      <c r="M821" s="83"/>
      <c r="N821" s="83"/>
      <c r="O821" s="83"/>
      <c r="P821" s="83"/>
      <c r="Q821" s="83"/>
      <c r="R821" s="83"/>
      <c r="S821" s="83"/>
      <c r="T821" s="83"/>
      <c r="U821" s="83"/>
      <c r="V821" s="83"/>
      <c r="W821" s="83"/>
      <c r="X821" s="83"/>
      <c r="Y821" s="83"/>
      <c r="Z821" s="83"/>
    </row>
    <row r="822" spans="1:26" ht="12.75" customHeight="1" x14ac:dyDescent="0.2">
      <c r="A822" s="14"/>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x14ac:dyDescent="0.2">
      <c r="A823" s="85"/>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x14ac:dyDescent="0.2">
      <c r="A824" s="85"/>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x14ac:dyDescent="0.2">
      <c r="A825" s="85"/>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x14ac:dyDescent="0.2">
      <c r="A826" s="85"/>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x14ac:dyDescent="0.2">
      <c r="A827" s="85"/>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x14ac:dyDescent="0.2">
      <c r="A828" s="85"/>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x14ac:dyDescent="0.2">
      <c r="A829" s="85"/>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x14ac:dyDescent="0.2">
      <c r="A830" s="85"/>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x14ac:dyDescent="0.2">
      <c r="A831" s="85"/>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x14ac:dyDescent="0.2">
      <c r="A832" s="85"/>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x14ac:dyDescent="0.2">
      <c r="A833" s="85"/>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x14ac:dyDescent="0.2">
      <c r="A834" s="85"/>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x14ac:dyDescent="0.2">
      <c r="A835" s="85"/>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x14ac:dyDescent="0.2">
      <c r="A836" s="85"/>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x14ac:dyDescent="0.2">
      <c r="A837" s="85"/>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x14ac:dyDescent="0.2">
      <c r="A838" s="85"/>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x14ac:dyDescent="0.2">
      <c r="A839" s="85"/>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x14ac:dyDescent="0.2">
      <c r="A840" s="85"/>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x14ac:dyDescent="0.2">
      <c r="A841" s="85"/>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x14ac:dyDescent="0.2">
      <c r="A842" s="85"/>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x14ac:dyDescent="0.2">
      <c r="A843" s="85"/>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x14ac:dyDescent="0.2">
      <c r="A844" s="85"/>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x14ac:dyDescent="0.2">
      <c r="A845" s="85"/>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x14ac:dyDescent="0.2">
      <c r="A846" s="85"/>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x14ac:dyDescent="0.2">
      <c r="A847" s="85"/>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x14ac:dyDescent="0.2">
      <c r="A848" s="85"/>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x14ac:dyDescent="0.2">
      <c r="A849" s="85"/>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x14ac:dyDescent="0.2">
      <c r="A850" s="85"/>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x14ac:dyDescent="0.2">
      <c r="A851" s="85"/>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x14ac:dyDescent="0.2">
      <c r="A852" s="85"/>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x14ac:dyDescent="0.2">
      <c r="A853" s="85"/>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x14ac:dyDescent="0.2">
      <c r="A854" s="85"/>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x14ac:dyDescent="0.2">
      <c r="A855" s="85"/>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x14ac:dyDescent="0.2">
      <c r="A856" s="85"/>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x14ac:dyDescent="0.2">
      <c r="A857" s="85"/>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x14ac:dyDescent="0.2">
      <c r="A858" s="85"/>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x14ac:dyDescent="0.2">
      <c r="A859" s="85"/>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x14ac:dyDescent="0.2">
      <c r="A860" s="85"/>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x14ac:dyDescent="0.2">
      <c r="A861" s="85"/>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x14ac:dyDescent="0.2">
      <c r="A862" s="85"/>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x14ac:dyDescent="0.2">
      <c r="A863" s="85"/>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x14ac:dyDescent="0.2">
      <c r="A864" s="85"/>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x14ac:dyDescent="0.2">
      <c r="A865" s="85"/>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x14ac:dyDescent="0.2">
      <c r="A866" s="85"/>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x14ac:dyDescent="0.2">
      <c r="A867" s="85"/>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x14ac:dyDescent="0.2">
      <c r="A868" s="85"/>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x14ac:dyDescent="0.2">
      <c r="A869" s="85"/>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x14ac:dyDescent="0.2">
      <c r="A870" s="85"/>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x14ac:dyDescent="0.2">
      <c r="A871" s="85"/>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x14ac:dyDescent="0.2">
      <c r="A872" s="85"/>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x14ac:dyDescent="0.2">
      <c r="A873" s="85"/>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x14ac:dyDescent="0.2">
      <c r="A874" s="85"/>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x14ac:dyDescent="0.2">
      <c r="A875" s="85"/>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x14ac:dyDescent="0.2">
      <c r="A876" s="85"/>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x14ac:dyDescent="0.2">
      <c r="A877" s="85"/>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x14ac:dyDescent="0.2">
      <c r="A878" s="85"/>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x14ac:dyDescent="0.2">
      <c r="A879" s="85"/>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x14ac:dyDescent="0.2">
      <c r="A880" s="85"/>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x14ac:dyDescent="0.2">
      <c r="A881" s="85"/>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x14ac:dyDescent="0.2">
      <c r="A882" s="85"/>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x14ac:dyDescent="0.2">
      <c r="A883" s="85"/>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x14ac:dyDescent="0.2">
      <c r="A884" s="85"/>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x14ac:dyDescent="0.2">
      <c r="A885" s="85"/>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x14ac:dyDescent="0.2">
      <c r="A886" s="85"/>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x14ac:dyDescent="0.2">
      <c r="A887" s="85"/>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x14ac:dyDescent="0.2">
      <c r="A888" s="85"/>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x14ac:dyDescent="0.2">
      <c r="A889" s="85"/>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x14ac:dyDescent="0.2">
      <c r="A890" s="85"/>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x14ac:dyDescent="0.2">
      <c r="A891" s="85"/>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x14ac:dyDescent="0.2">
      <c r="A892" s="85"/>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x14ac:dyDescent="0.2">
      <c r="A893" s="85"/>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x14ac:dyDescent="0.2">
      <c r="A894" s="85"/>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x14ac:dyDescent="0.2">
      <c r="A895" s="85"/>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x14ac:dyDescent="0.2">
      <c r="A896" s="85"/>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x14ac:dyDescent="0.2">
      <c r="A897" s="85"/>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x14ac:dyDescent="0.2">
      <c r="A898" s="85"/>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x14ac:dyDescent="0.2">
      <c r="A899" s="85"/>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x14ac:dyDescent="0.2">
      <c r="A900" s="85"/>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x14ac:dyDescent="0.2">
      <c r="A901" s="85"/>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x14ac:dyDescent="0.2">
      <c r="A902" s="85"/>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x14ac:dyDescent="0.2">
      <c r="A903" s="85"/>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x14ac:dyDescent="0.2">
      <c r="A904" s="85"/>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x14ac:dyDescent="0.2">
      <c r="A905" s="85"/>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x14ac:dyDescent="0.2">
      <c r="A906" s="85"/>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x14ac:dyDescent="0.2">
      <c r="A907" s="85"/>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x14ac:dyDescent="0.2">
      <c r="A908" s="85"/>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x14ac:dyDescent="0.2">
      <c r="A909" s="85"/>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x14ac:dyDescent="0.2">
      <c r="A910" s="85"/>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x14ac:dyDescent="0.2">
      <c r="A911" s="85"/>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x14ac:dyDescent="0.2">
      <c r="A912" s="85"/>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x14ac:dyDescent="0.2">
      <c r="A913" s="85"/>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x14ac:dyDescent="0.2">
      <c r="A914" s="85"/>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x14ac:dyDescent="0.2">
      <c r="A915" s="85"/>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x14ac:dyDescent="0.2">
      <c r="A916" s="85"/>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x14ac:dyDescent="0.2">
      <c r="A917" s="85"/>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x14ac:dyDescent="0.2">
      <c r="A918" s="85"/>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x14ac:dyDescent="0.2">
      <c r="A919" s="85"/>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x14ac:dyDescent="0.2">
      <c r="A920" s="85"/>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x14ac:dyDescent="0.2">
      <c r="A921" s="85"/>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x14ac:dyDescent="0.2">
      <c r="A922" s="85"/>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x14ac:dyDescent="0.2">
      <c r="A923" s="85"/>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x14ac:dyDescent="0.2">
      <c r="A924" s="85"/>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x14ac:dyDescent="0.2">
      <c r="A925" s="85"/>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x14ac:dyDescent="0.2">
      <c r="A926" s="85"/>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x14ac:dyDescent="0.2">
      <c r="A927" s="85"/>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x14ac:dyDescent="0.2">
      <c r="A928" s="85"/>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x14ac:dyDescent="0.2">
      <c r="A929" s="85"/>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x14ac:dyDescent="0.2">
      <c r="A930" s="85"/>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x14ac:dyDescent="0.2">
      <c r="A931" s="85"/>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x14ac:dyDescent="0.2">
      <c r="A932" s="85"/>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x14ac:dyDescent="0.2">
      <c r="A933" s="85"/>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x14ac:dyDescent="0.2">
      <c r="A934" s="85"/>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x14ac:dyDescent="0.2">
      <c r="A935" s="85"/>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x14ac:dyDescent="0.2">
      <c r="A936" s="85"/>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x14ac:dyDescent="0.2">
      <c r="A937" s="85"/>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x14ac:dyDescent="0.2">
      <c r="A938" s="85"/>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x14ac:dyDescent="0.2">
      <c r="A939" s="85"/>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x14ac:dyDescent="0.2">
      <c r="A940" s="85"/>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x14ac:dyDescent="0.2">
      <c r="A941" s="85"/>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x14ac:dyDescent="0.2">
      <c r="A942" s="85"/>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x14ac:dyDescent="0.2">
      <c r="A943" s="85"/>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x14ac:dyDescent="0.2">
      <c r="A944" s="85"/>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x14ac:dyDescent="0.2">
      <c r="A945" s="85"/>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x14ac:dyDescent="0.2">
      <c r="A946" s="85"/>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x14ac:dyDescent="0.2">
      <c r="A947" s="85"/>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x14ac:dyDescent="0.2">
      <c r="A948" s="85"/>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x14ac:dyDescent="0.2">
      <c r="A949" s="85"/>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x14ac:dyDescent="0.2">
      <c r="A950" s="85"/>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x14ac:dyDescent="0.2">
      <c r="A951" s="85"/>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x14ac:dyDescent="0.2">
      <c r="A952" s="85"/>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x14ac:dyDescent="0.2">
      <c r="A953" s="85"/>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x14ac:dyDescent="0.2">
      <c r="A954" s="85"/>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x14ac:dyDescent="0.2">
      <c r="A955" s="85"/>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x14ac:dyDescent="0.2">
      <c r="A956" s="85"/>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x14ac:dyDescent="0.2">
      <c r="A957" s="85"/>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x14ac:dyDescent="0.2">
      <c r="A958" s="85"/>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x14ac:dyDescent="0.2">
      <c r="A959" s="85"/>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x14ac:dyDescent="0.2">
      <c r="A960" s="85"/>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x14ac:dyDescent="0.2">
      <c r="A961" s="85"/>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x14ac:dyDescent="0.2">
      <c r="A962" s="85"/>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x14ac:dyDescent="0.2">
      <c r="A963" s="85"/>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x14ac:dyDescent="0.2">
      <c r="A964" s="85"/>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x14ac:dyDescent="0.2">
      <c r="A965" s="85"/>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x14ac:dyDescent="0.2">
      <c r="A966" s="85"/>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x14ac:dyDescent="0.2">
      <c r="A967" s="85"/>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x14ac:dyDescent="0.2">
      <c r="A968" s="85"/>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x14ac:dyDescent="0.2">
      <c r="A969" s="85"/>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x14ac:dyDescent="0.2">
      <c r="A970" s="85"/>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x14ac:dyDescent="0.2">
      <c r="A971" s="85"/>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x14ac:dyDescent="0.2">
      <c r="A972" s="85"/>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x14ac:dyDescent="0.2">
      <c r="A973" s="85"/>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x14ac:dyDescent="0.2">
      <c r="A974" s="85"/>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x14ac:dyDescent="0.2">
      <c r="A975" s="85"/>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x14ac:dyDescent="0.2">
      <c r="A976" s="85"/>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x14ac:dyDescent="0.2">
      <c r="A977" s="85"/>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x14ac:dyDescent="0.2">
      <c r="A978" s="85"/>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x14ac:dyDescent="0.2">
      <c r="A979" s="85"/>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x14ac:dyDescent="0.2">
      <c r="A980" s="85"/>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x14ac:dyDescent="0.2">
      <c r="A981" s="85"/>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x14ac:dyDescent="0.2">
      <c r="A982" s="85"/>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x14ac:dyDescent="0.2">
      <c r="A983" s="85"/>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x14ac:dyDescent="0.2">
      <c r="A984" s="85"/>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x14ac:dyDescent="0.2">
      <c r="A985" s="85"/>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x14ac:dyDescent="0.2">
      <c r="A986" s="85"/>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x14ac:dyDescent="0.2">
      <c r="A987" s="85"/>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x14ac:dyDescent="0.2">
      <c r="A988" s="85"/>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x14ac:dyDescent="0.2">
      <c r="A989" s="85"/>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x14ac:dyDescent="0.2">
      <c r="A990" s="85"/>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x14ac:dyDescent="0.2">
      <c r="A991" s="85"/>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x14ac:dyDescent="0.2">
      <c r="A992" s="85"/>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x14ac:dyDescent="0.2">
      <c r="A993" s="85"/>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x14ac:dyDescent="0.2">
      <c r="A994" s="85"/>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x14ac:dyDescent="0.2">
      <c r="A995" s="85"/>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x14ac:dyDescent="0.2">
      <c r="A996" s="85"/>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x14ac:dyDescent="0.2">
      <c r="A997" s="85"/>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x14ac:dyDescent="0.2">
      <c r="A998" s="85"/>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x14ac:dyDescent="0.2">
      <c r="A999" s="85"/>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x14ac:dyDescent="0.2">
      <c r="A1000" s="85"/>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426">
    <mergeCell ref="B585:J585"/>
    <mergeCell ref="B586:J586"/>
    <mergeCell ref="A587:B587"/>
    <mergeCell ref="A588:B588"/>
    <mergeCell ref="B603:J603"/>
    <mergeCell ref="B594:J594"/>
    <mergeCell ref="I595:K595"/>
    <mergeCell ref="F584:H584"/>
    <mergeCell ref="F569:H569"/>
    <mergeCell ref="B570:J570"/>
    <mergeCell ref="B571:J571"/>
    <mergeCell ref="A572:B572"/>
    <mergeCell ref="I572:K572"/>
    <mergeCell ref="A573:B573"/>
    <mergeCell ref="F559:H559"/>
    <mergeCell ref="B560:J560"/>
    <mergeCell ref="A563:B563"/>
    <mergeCell ref="A562:B562"/>
    <mergeCell ref="G545:H545"/>
    <mergeCell ref="G572:H572"/>
    <mergeCell ref="G562:H562"/>
    <mergeCell ref="I562:K562"/>
    <mergeCell ref="A553:B553"/>
    <mergeCell ref="I553:K553"/>
    <mergeCell ref="A554:B554"/>
    <mergeCell ref="B561:J561"/>
    <mergeCell ref="B551:J551"/>
    <mergeCell ref="F550:H550"/>
    <mergeCell ref="G553:H553"/>
    <mergeCell ref="B552:J552"/>
    <mergeCell ref="B543:J543"/>
    <mergeCell ref="B544:J544"/>
    <mergeCell ref="A545:B545"/>
    <mergeCell ref="A546:B546"/>
    <mergeCell ref="G529:H529"/>
    <mergeCell ref="B520:J520"/>
    <mergeCell ref="B519:J519"/>
    <mergeCell ref="F542:H542"/>
    <mergeCell ref="F534:H534"/>
    <mergeCell ref="G537:H537"/>
    <mergeCell ref="G521:H521"/>
    <mergeCell ref="I521:K521"/>
    <mergeCell ref="I529:K529"/>
    <mergeCell ref="F526:H526"/>
    <mergeCell ref="B535:J535"/>
    <mergeCell ref="B536:J536"/>
    <mergeCell ref="I537:K537"/>
    <mergeCell ref="A537:B537"/>
    <mergeCell ref="A538:B538"/>
    <mergeCell ref="A530:B530"/>
    <mergeCell ref="A529:B529"/>
    <mergeCell ref="I545:K545"/>
    <mergeCell ref="F510:H510"/>
    <mergeCell ref="B504:J504"/>
    <mergeCell ref="G505:H505"/>
    <mergeCell ref="I505:K505"/>
    <mergeCell ref="A505:B505"/>
    <mergeCell ref="A506:B506"/>
    <mergeCell ref="G513:H513"/>
    <mergeCell ref="F518:H518"/>
    <mergeCell ref="B528:J528"/>
    <mergeCell ref="B527:J527"/>
    <mergeCell ref="A521:B521"/>
    <mergeCell ref="A522:B522"/>
    <mergeCell ref="B511:J511"/>
    <mergeCell ref="B512:J512"/>
    <mergeCell ref="A514:B514"/>
    <mergeCell ref="A513:B513"/>
    <mergeCell ref="I513:K513"/>
    <mergeCell ref="G496:H496"/>
    <mergeCell ref="I496:K496"/>
    <mergeCell ref="F493:H493"/>
    <mergeCell ref="F502:H502"/>
    <mergeCell ref="B494:J494"/>
    <mergeCell ref="B495:J495"/>
    <mergeCell ref="A496:B496"/>
    <mergeCell ref="A497:B497"/>
    <mergeCell ref="B503:J503"/>
    <mergeCell ref="A340:B340"/>
    <mergeCell ref="B337:J337"/>
    <mergeCell ref="B338:J338"/>
    <mergeCell ref="G339:H339"/>
    <mergeCell ref="I339:K339"/>
    <mergeCell ref="B414:J414"/>
    <mergeCell ref="F413:H413"/>
    <mergeCell ref="A391:B391"/>
    <mergeCell ref="A390:B390"/>
    <mergeCell ref="G390:H390"/>
    <mergeCell ref="G379:H379"/>
    <mergeCell ref="F387:H387"/>
    <mergeCell ref="B388:J388"/>
    <mergeCell ref="B365:J365"/>
    <mergeCell ref="B366:J366"/>
    <mergeCell ref="B377:J377"/>
    <mergeCell ref="B378:J378"/>
    <mergeCell ref="I379:K379"/>
    <mergeCell ref="I367:K367"/>
    <mergeCell ref="B389:J389"/>
    <mergeCell ref="A379:B379"/>
    <mergeCell ref="A380:B380"/>
    <mergeCell ref="I355:K355"/>
    <mergeCell ref="G355:H355"/>
    <mergeCell ref="A605:B605"/>
    <mergeCell ref="A595:B595"/>
    <mergeCell ref="A596:B596"/>
    <mergeCell ref="G587:H587"/>
    <mergeCell ref="I587:K587"/>
    <mergeCell ref="I604:K604"/>
    <mergeCell ref="F623:H623"/>
    <mergeCell ref="B624:J624"/>
    <mergeCell ref="B625:J625"/>
    <mergeCell ref="B593:J593"/>
    <mergeCell ref="F601:H601"/>
    <mergeCell ref="B602:J602"/>
    <mergeCell ref="A604:B604"/>
    <mergeCell ref="G604:H604"/>
    <mergeCell ref="F592:H592"/>
    <mergeCell ref="G595:H595"/>
    <mergeCell ref="F689:H689"/>
    <mergeCell ref="B690:J690"/>
    <mergeCell ref="A627:B627"/>
    <mergeCell ref="I626:K626"/>
    <mergeCell ref="G692:H692"/>
    <mergeCell ref="I692:K692"/>
    <mergeCell ref="A693:B693"/>
    <mergeCell ref="I724:K724"/>
    <mergeCell ref="A692:B692"/>
    <mergeCell ref="A660:B660"/>
    <mergeCell ref="B691:J691"/>
    <mergeCell ref="A626:B626"/>
    <mergeCell ref="G724:H724"/>
    <mergeCell ref="F721:H721"/>
    <mergeCell ref="G626:H626"/>
    <mergeCell ref="G659:H659"/>
    <mergeCell ref="B657:J657"/>
    <mergeCell ref="B658:J658"/>
    <mergeCell ref="F656:H656"/>
    <mergeCell ref="A659:B659"/>
    <mergeCell ref="I659:K659"/>
    <mergeCell ref="G788:H788"/>
    <mergeCell ref="A788:B788"/>
    <mergeCell ref="B818:J818"/>
    <mergeCell ref="A757:B757"/>
    <mergeCell ref="B786:J786"/>
    <mergeCell ref="B787:J787"/>
    <mergeCell ref="I788:K788"/>
    <mergeCell ref="F817:H817"/>
    <mergeCell ref="F785:H785"/>
    <mergeCell ref="A789:B789"/>
    <mergeCell ref="F753:H753"/>
    <mergeCell ref="B754:J754"/>
    <mergeCell ref="I756:K756"/>
    <mergeCell ref="B722:J722"/>
    <mergeCell ref="B723:J723"/>
    <mergeCell ref="A724:B724"/>
    <mergeCell ref="A756:B756"/>
    <mergeCell ref="G756:H756"/>
    <mergeCell ref="A725:B725"/>
    <mergeCell ref="B755:J755"/>
    <mergeCell ref="B470:J470"/>
    <mergeCell ref="F469:H469"/>
    <mergeCell ref="I390:K390"/>
    <mergeCell ref="F445:H445"/>
    <mergeCell ref="B446:J446"/>
    <mergeCell ref="B415:J415"/>
    <mergeCell ref="A416:B416"/>
    <mergeCell ref="I416:K416"/>
    <mergeCell ref="A417:B417"/>
    <mergeCell ref="I407:K407"/>
    <mergeCell ref="I436:K436"/>
    <mergeCell ref="G436:H436"/>
    <mergeCell ref="B434:J434"/>
    <mergeCell ref="B435:J435"/>
    <mergeCell ref="G424:H424"/>
    <mergeCell ref="I424:K424"/>
    <mergeCell ref="F433:H433"/>
    <mergeCell ref="B422:J422"/>
    <mergeCell ref="B423:J423"/>
    <mergeCell ref="B447:J447"/>
    <mergeCell ref="A448:B448"/>
    <mergeCell ref="G448:H448"/>
    <mergeCell ref="F457:H457"/>
    <mergeCell ref="B458:J458"/>
    <mergeCell ref="A290:B290"/>
    <mergeCell ref="A322:B322"/>
    <mergeCell ref="A280:B280"/>
    <mergeCell ref="A281:B281"/>
    <mergeCell ref="A261:B261"/>
    <mergeCell ref="B353:J353"/>
    <mergeCell ref="B354:J354"/>
    <mergeCell ref="F336:H336"/>
    <mergeCell ref="F352:H352"/>
    <mergeCell ref="I322:K322"/>
    <mergeCell ref="G322:H322"/>
    <mergeCell ref="B321:J321"/>
    <mergeCell ref="B278:J278"/>
    <mergeCell ref="F286:H286"/>
    <mergeCell ref="B287:J287"/>
    <mergeCell ref="B288:J288"/>
    <mergeCell ref="B279:J279"/>
    <mergeCell ref="I280:K280"/>
    <mergeCell ref="A323:B323"/>
    <mergeCell ref="A339:B339"/>
    <mergeCell ref="G289:H289"/>
    <mergeCell ref="A289:B289"/>
    <mergeCell ref="I289:K289"/>
    <mergeCell ref="F319:H319"/>
    <mergeCell ref="F181:H181"/>
    <mergeCell ref="F196:H196"/>
    <mergeCell ref="A260:B260"/>
    <mergeCell ref="G260:H260"/>
    <mergeCell ref="I260:K260"/>
    <mergeCell ref="A252:B252"/>
    <mergeCell ref="A253:B253"/>
    <mergeCell ref="G252:H252"/>
    <mergeCell ref="F257:H257"/>
    <mergeCell ref="I252:K252"/>
    <mergeCell ref="B258:J258"/>
    <mergeCell ref="B259:J259"/>
    <mergeCell ref="I199:K199"/>
    <mergeCell ref="B213:J213"/>
    <mergeCell ref="B214:J214"/>
    <mergeCell ref="A215:B215"/>
    <mergeCell ref="G215:H215"/>
    <mergeCell ref="I215:K215"/>
    <mergeCell ref="G223:H223"/>
    <mergeCell ref="F236:H236"/>
    <mergeCell ref="A224:B224"/>
    <mergeCell ref="F220:H220"/>
    <mergeCell ref="G184:H184"/>
    <mergeCell ref="A185:B185"/>
    <mergeCell ref="A184:B184"/>
    <mergeCell ref="B182:J182"/>
    <mergeCell ref="B183:J183"/>
    <mergeCell ref="A199:B199"/>
    <mergeCell ref="B198:J198"/>
    <mergeCell ref="G199:H199"/>
    <mergeCell ref="B205:J205"/>
    <mergeCell ref="F204:H204"/>
    <mergeCell ref="B487:J487"/>
    <mergeCell ref="B478:J478"/>
    <mergeCell ref="B479:J479"/>
    <mergeCell ref="B471:J471"/>
    <mergeCell ref="A472:B472"/>
    <mergeCell ref="I472:K472"/>
    <mergeCell ref="A473:B473"/>
    <mergeCell ref="G472:H472"/>
    <mergeCell ref="F477:H477"/>
    <mergeCell ref="G280:H280"/>
    <mergeCell ref="B320:J320"/>
    <mergeCell ref="A367:B367"/>
    <mergeCell ref="A368:B368"/>
    <mergeCell ref="A407:B407"/>
    <mergeCell ref="A408:B408"/>
    <mergeCell ref="A460:B460"/>
    <mergeCell ref="I488:K488"/>
    <mergeCell ref="G488:H488"/>
    <mergeCell ref="A489:B489"/>
    <mergeCell ref="B486:J486"/>
    <mergeCell ref="A480:B480"/>
    <mergeCell ref="G480:H480"/>
    <mergeCell ref="I480:K480"/>
    <mergeCell ref="A481:B481"/>
    <mergeCell ref="F485:H485"/>
    <mergeCell ref="A488:B488"/>
    <mergeCell ref="A461:B461"/>
    <mergeCell ref="A424:B424"/>
    <mergeCell ref="A425:B425"/>
    <mergeCell ref="A436:B436"/>
    <mergeCell ref="A355:B355"/>
    <mergeCell ref="A356:B356"/>
    <mergeCell ref="F364:H364"/>
    <mergeCell ref="F376:H376"/>
    <mergeCell ref="G367:H367"/>
    <mergeCell ref="G416:H416"/>
    <mergeCell ref="F421:H421"/>
    <mergeCell ref="F404:H404"/>
    <mergeCell ref="B405:J405"/>
    <mergeCell ref="B406:J406"/>
    <mergeCell ref="G407:H407"/>
    <mergeCell ref="B459:J459"/>
    <mergeCell ref="G460:H460"/>
    <mergeCell ref="I460:K460"/>
    <mergeCell ref="A437:B437"/>
    <mergeCell ref="A449:B449"/>
    <mergeCell ref="I448:K448"/>
    <mergeCell ref="A108:B108"/>
    <mergeCell ref="F265:H265"/>
    <mergeCell ref="B266:J266"/>
    <mergeCell ref="B267:J267"/>
    <mergeCell ref="I268:K268"/>
    <mergeCell ref="G268:H268"/>
    <mergeCell ref="B250:J250"/>
    <mergeCell ref="B251:J251"/>
    <mergeCell ref="B237:J237"/>
    <mergeCell ref="B238:J238"/>
    <mergeCell ref="G239:H239"/>
    <mergeCell ref="A239:B239"/>
    <mergeCell ref="I239:K239"/>
    <mergeCell ref="F249:H249"/>
    <mergeCell ref="A240:B240"/>
    <mergeCell ref="G161:H161"/>
    <mergeCell ref="A162:B162"/>
    <mergeCell ref="A161:B161"/>
    <mergeCell ref="G207:H207"/>
    <mergeCell ref="I207:K207"/>
    <mergeCell ref="I184:K184"/>
    <mergeCell ref="B159:J159"/>
    <mergeCell ref="B160:J160"/>
    <mergeCell ref="I161:K161"/>
    <mergeCell ref="F113:H113"/>
    <mergeCell ref="B114:J114"/>
    <mergeCell ref="I116:K116"/>
    <mergeCell ref="A46:B46"/>
    <mergeCell ref="A45:B45"/>
    <mergeCell ref="B52:J52"/>
    <mergeCell ref="B53:J53"/>
    <mergeCell ref="I45:K45"/>
    <mergeCell ref="F51:H51"/>
    <mergeCell ref="A71:B71"/>
    <mergeCell ref="A72:B72"/>
    <mergeCell ref="I71:K71"/>
    <mergeCell ref="F90:H90"/>
    <mergeCell ref="B91:J91"/>
    <mergeCell ref="B92:J92"/>
    <mergeCell ref="B93:J93"/>
    <mergeCell ref="F82:H82"/>
    <mergeCell ref="B83:J83"/>
    <mergeCell ref="B84:J84"/>
    <mergeCell ref="A85:B85"/>
    <mergeCell ref="G85:H85"/>
    <mergeCell ref="I85:K85"/>
    <mergeCell ref="A86:B86"/>
    <mergeCell ref="A94:B94"/>
    <mergeCell ref="F105:H105"/>
    <mergeCell ref="B106:J106"/>
    <mergeCell ref="A107:B107"/>
    <mergeCell ref="I107:K107"/>
    <mergeCell ref="A95:B95"/>
    <mergeCell ref="B69:J69"/>
    <mergeCell ref="F68:H68"/>
    <mergeCell ref="A8:B8"/>
    <mergeCell ref="A9:B9"/>
    <mergeCell ref="A37:B37"/>
    <mergeCell ref="A36:B36"/>
    <mergeCell ref="A55:B55"/>
    <mergeCell ref="G8:H8"/>
    <mergeCell ref="I8:K8"/>
    <mergeCell ref="G94:H94"/>
    <mergeCell ref="I94:K94"/>
    <mergeCell ref="F14:H14"/>
    <mergeCell ref="B24:J24"/>
    <mergeCell ref="B25:J25"/>
    <mergeCell ref="B26:J26"/>
    <mergeCell ref="A27:B27"/>
    <mergeCell ref="G27:H27"/>
    <mergeCell ref="I27:K27"/>
    <mergeCell ref="A28:B28"/>
    <mergeCell ref="B3:J3"/>
    <mergeCell ref="A4:K4"/>
    <mergeCell ref="B5:J5"/>
    <mergeCell ref="B6:J6"/>
    <mergeCell ref="B7:J7"/>
    <mergeCell ref="B61:J61"/>
    <mergeCell ref="B62:J62"/>
    <mergeCell ref="G107:H107"/>
    <mergeCell ref="G63:H63"/>
    <mergeCell ref="I63:K63"/>
    <mergeCell ref="B70:J70"/>
    <mergeCell ref="G71:H71"/>
    <mergeCell ref="A64:B64"/>
    <mergeCell ref="F60:H60"/>
    <mergeCell ref="A63:B63"/>
    <mergeCell ref="F33:H33"/>
    <mergeCell ref="B34:J34"/>
    <mergeCell ref="B35:J35"/>
    <mergeCell ref="G36:H36"/>
    <mergeCell ref="I36:K36"/>
    <mergeCell ref="B42:J42"/>
    <mergeCell ref="B43:J43"/>
    <mergeCell ref="B44:J44"/>
    <mergeCell ref="G45:H45"/>
    <mergeCell ref="B221:J221"/>
    <mergeCell ref="A216:B216"/>
    <mergeCell ref="B222:J222"/>
    <mergeCell ref="A223:B223"/>
    <mergeCell ref="I223:K223"/>
    <mergeCell ref="F277:H277"/>
    <mergeCell ref="A268:B268"/>
    <mergeCell ref="A269:B269"/>
    <mergeCell ref="F212:H212"/>
    <mergeCell ref="B206:J206"/>
    <mergeCell ref="A207:B207"/>
    <mergeCell ref="A208:B208"/>
    <mergeCell ref="A200:B200"/>
    <mergeCell ref="B197:J197"/>
    <mergeCell ref="B115:J115"/>
    <mergeCell ref="A116:B116"/>
    <mergeCell ref="G116:H116"/>
    <mergeCell ref="F128:H128"/>
    <mergeCell ref="B129:J129"/>
    <mergeCell ref="B130:J130"/>
    <mergeCell ref="A131:B131"/>
    <mergeCell ref="G131:H131"/>
    <mergeCell ref="I131:K131"/>
    <mergeCell ref="A132:B132"/>
    <mergeCell ref="B145:J145"/>
    <mergeCell ref="B144:J144"/>
    <mergeCell ref="G146:H146"/>
    <mergeCell ref="F143:H143"/>
    <mergeCell ref="F158:H158"/>
    <mergeCell ref="A146:B146"/>
    <mergeCell ref="I146:K146"/>
    <mergeCell ref="A147:B147"/>
    <mergeCell ref="A117:B117"/>
    <mergeCell ref="G54:H54"/>
    <mergeCell ref="I54:K54"/>
    <mergeCell ref="F41:H41"/>
    <mergeCell ref="A54:B54"/>
    <mergeCell ref="B15:J15"/>
    <mergeCell ref="B16:J16"/>
    <mergeCell ref="A17:B17"/>
    <mergeCell ref="G17:H17"/>
    <mergeCell ref="I17:K17"/>
    <mergeCell ref="F23:H23"/>
    <mergeCell ref="A18:B18"/>
  </mergeCells>
  <printOptions horizontalCentered="1"/>
  <pageMargins left="0.70866141732283472" right="0.70866141732283472" top="0.74803149606299213" bottom="1.299212598425197" header="0" footer="0"/>
  <pageSetup paperSize="9" orientation="portrait"/>
  <headerFooter>
    <oddHeader>&amp;CFundação Universidade de Brasília Centro de Planejamento Oscar Niemeyer</oddHeader>
    <oddFooter>&amp;CEng. Thiago Cesar T. K. de Carvalho CREA nº 1.960/D-RR - ART nº 0720180072325 Eng. Jessica S. da Rocha CREA nº 21.089/D-DF - ART nº 0720180072327 Responsabilidades definidas em declarações de orçamentista no processo SEI nº 23106.109852/2017-35 &amp;R&amp;P</oddFooter>
  </headerFooter>
  <rowBreaks count="9" manualBreakCount="9">
    <brk id="129" man="1"/>
    <brk id="337" man="1"/>
    <brk id="69" man="1"/>
    <brk id="197" man="1"/>
    <brk id="405" man="1"/>
    <brk id="470" man="1"/>
    <brk id="535" man="1"/>
    <brk id="266" man="1"/>
    <brk id="602" man="1"/>
  </row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Canteiro+Adm. Local</vt:lpstr>
      <vt:lpstr>Pista 01</vt:lpstr>
      <vt:lpstr>Pista 02</vt:lpstr>
      <vt:lpstr>Composições</vt:lpstr>
      <vt:lpstr>Cronograma</vt:lpstr>
      <vt:lpstr>Cotações</vt:lpstr>
      <vt:lpstr>BDI</vt:lpstr>
      <vt:lpstr>Encargos</vt:lpstr>
      <vt:lpstr>Memória Pista 01</vt:lpstr>
      <vt:lpstr>Memória Pista 02</vt:lpstr>
      <vt:lpstr>InsumosSinapi</vt:lpstr>
      <vt:lpstr>CompSinapi</vt:lpstr>
      <vt:lpstr>Pista 02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Cicero</dc:creator>
  <cp:lastModifiedBy>Usuário do Windows</cp:lastModifiedBy>
  <dcterms:created xsi:type="dcterms:W3CDTF">2019-10-25T03:18:07Z</dcterms:created>
  <dcterms:modified xsi:type="dcterms:W3CDTF">2019-11-06T19:20:20Z</dcterms:modified>
</cp:coreProperties>
</file>